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OneDrive\바탕 화면\03.sk이노베이션\04.리포트\01 데일리\"/>
    </mc:Choice>
  </mc:AlternateContent>
  <bookViews>
    <workbookView xWindow="0" yWindow="0" windowWidth="23040" windowHeight="9180"/>
  </bookViews>
  <sheets>
    <sheet name="0_Graph" sheetId="1" r:id="rId1"/>
    <sheet name="1_채널별 현황" sheetId="2" r:id="rId2"/>
    <sheet name="월요일 집계 보고" sheetId="3" state="hidden" r:id="rId3"/>
    <sheet name="Facebook AD _ Post" sheetId="4" r:id="rId4"/>
    <sheet name="Instagram AD _ Post" sheetId="5" r:id="rId5"/>
    <sheet name="경품발송" sheetId="6" r:id="rId6"/>
    <sheet name="Total Summary" sheetId="7" state="hidden" r:id="rId7"/>
    <sheet name="Facebook AD _ PLA" sheetId="8" state="hidden" r:id="rId8"/>
    <sheet name="애드팝콘" sheetId="9" state="hidden" r:id="rId9"/>
    <sheet name="MediaMix" sheetId="10" state="hidden" r:id="rId10"/>
    <sheet name="Instagram AD_버즈빌X카카오페이" sheetId="11" state="hidden" r:id="rId11"/>
    <sheet name="99. Before_FB AD" sheetId="12" state="hidden" r:id="rId12"/>
    <sheet name="99. Befor_IG AD" sheetId="13" state="hidden" r:id="rId13"/>
    <sheet name="99. Befor_경품발송" sheetId="14" state="hidden" r:id="rId14"/>
    <sheet name="월간수치" sheetId="15" state="hidden" r:id="rId15"/>
    <sheet name="(유튜브) 2022 기업PR 캠페인 총 댓글 수" sheetId="16" state="hidden" r:id="rId16"/>
    <sheet name="(유튜브) 없었는데 있습니다 기업PR 캠페인 총 댓글 " sheetId="17" state="hidden" r:id="rId17"/>
    <sheet name="(유튜브) ESG 기업PR 캠페인 총 댓글 수" sheetId="18" state="hidden" r:id="rId18"/>
    <sheet name="(유튜브) ESG 기업PR 캠페인 총 댓글 정리" sheetId="19" state="hidden" r:id="rId19"/>
    <sheet name="유튜브 댓글 모니터링 list (~21.06.29)" sheetId="20" state="hidden" r:id="rId20"/>
    <sheet name="FACEBOOK" sheetId="21" state="hidden" r:id="rId21"/>
    <sheet name="Twitter" sheetId="22" state="hidden" r:id="rId22"/>
    <sheet name="Youtube" sheetId="23" state="hidden" r:id="rId23"/>
    <sheet name="MobileWeb" sheetId="24" state="hidden" r:id="rId24"/>
    <sheet name="Sheet1" sheetId="25" state="hidden" r:id="rId25"/>
  </sheets>
  <externalReferences>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s>
  <definedNames>
    <definedName name="_______________________________KO2" localSheetId="9">#REF!</definedName>
    <definedName name="_______________________________KO2">#REF!</definedName>
    <definedName name="______________________________KO2" localSheetId="9">#REF!</definedName>
    <definedName name="______________________________KO2">#REF!</definedName>
    <definedName name="_____________________________KO2" localSheetId="9">#REF!</definedName>
    <definedName name="_____________________________KO2">#REF!</definedName>
    <definedName name="____________________________KO2" localSheetId="9">#REF!</definedName>
    <definedName name="____________________________KO2">#REF!</definedName>
    <definedName name="___________________________KO2" localSheetId="9">#REF!</definedName>
    <definedName name="___________________________KO2">#REF!</definedName>
    <definedName name="__________________________KO2" localSheetId="9">#REF!</definedName>
    <definedName name="__________________________KO2">#REF!</definedName>
    <definedName name="_________________________KO2" localSheetId="9">#REF!</definedName>
    <definedName name="_________________________KO2">#REF!</definedName>
    <definedName name="________________________KO2" localSheetId="9">#REF!</definedName>
    <definedName name="________________________KO2">#REF!</definedName>
    <definedName name="_______________________KO2" localSheetId="9">#REF!</definedName>
    <definedName name="_______________________KO2">#REF!</definedName>
    <definedName name="______________________KO2" localSheetId="9">#REF!</definedName>
    <definedName name="______________________KO2">#REF!</definedName>
    <definedName name="_____________________KO2" localSheetId="9">#REF!</definedName>
    <definedName name="_____________________KO2">#REF!</definedName>
    <definedName name="____________________KO2" localSheetId="9">#REF!</definedName>
    <definedName name="____________________KO2">#REF!</definedName>
    <definedName name="___________________KO2" localSheetId="9">#REF!</definedName>
    <definedName name="___________________KO2">#REF!</definedName>
    <definedName name="__________________KO2" localSheetId="9">#REF!</definedName>
    <definedName name="__________________KO2">#REF!</definedName>
    <definedName name="_________________KO2" localSheetId="9">#REF!</definedName>
    <definedName name="_________________KO2">#REF!</definedName>
    <definedName name="________________KO2" localSheetId="9">#REF!</definedName>
    <definedName name="________________KO2">#REF!</definedName>
    <definedName name="_______________KO2" localSheetId="9">#REF!</definedName>
    <definedName name="_______________KO2">#REF!</definedName>
    <definedName name="______________KO2" localSheetId="9">#REF!</definedName>
    <definedName name="______________KO2">#REF!</definedName>
    <definedName name="_____________KO2" localSheetId="9">#REF!</definedName>
    <definedName name="_____________KO2">#REF!</definedName>
    <definedName name="____________KO2" localSheetId="9">#REF!</definedName>
    <definedName name="____________KO2">#REF!</definedName>
    <definedName name="___________KO2" localSheetId="9">#REF!</definedName>
    <definedName name="___________KO2">#REF!</definedName>
    <definedName name="__________do2" localSheetId="9">#REF!</definedName>
    <definedName name="__________do2">#REF!</definedName>
    <definedName name="__________KO2" localSheetId="9">#REF!</definedName>
    <definedName name="__________KO2">#REF!</definedName>
    <definedName name="_________KO2" localSheetId="9">#REF!</definedName>
    <definedName name="_________KO2">#REF!</definedName>
    <definedName name="________KO2" localSheetId="9">#REF!</definedName>
    <definedName name="________KO2">#REF!</definedName>
    <definedName name="_______KO2" localSheetId="9">#REF!</definedName>
    <definedName name="_______KO2">#REF!</definedName>
    <definedName name="______KO2" localSheetId="9">#REF!</definedName>
    <definedName name="______KO2">#REF!</definedName>
    <definedName name="_____KO2" localSheetId="9">#REF!</definedName>
    <definedName name="_____KO2">#REF!</definedName>
    <definedName name="____KO2" localSheetId="9">#REF!</definedName>
    <definedName name="____KO2">#REF!</definedName>
    <definedName name="___KO2" localSheetId="9">#REF!</definedName>
    <definedName name="___KO2">#REF!</definedName>
    <definedName name="__123Graph_A" localSheetId="9">[1]양식3!#REF!</definedName>
    <definedName name="__123Graph_A">[1]양식3!#REF!</definedName>
    <definedName name="__123Graph_A그래프2" localSheetId="9">#REF!</definedName>
    <definedName name="__123Graph_A그래프2">#REF!</definedName>
    <definedName name="__123Graph_B">[2]A!$AD$9:$AD$128</definedName>
    <definedName name="__123Graph_B그래프2" localSheetId="9">#REF!</definedName>
    <definedName name="__123Graph_B그래프2">#REF!</definedName>
    <definedName name="__123Graph_C">[2]A!$AE$9:$AE$128</definedName>
    <definedName name="__123Graph_X">[2]A!$AA$9:$AA$128</definedName>
    <definedName name="__123Graph_X그래프2" localSheetId="9">#REF!</definedName>
    <definedName name="__123Graph_X그래프2">#REF!</definedName>
    <definedName name="__1a1_" localSheetId="9">#REF!</definedName>
    <definedName name="__1a1_">#REF!</definedName>
    <definedName name="__2a1_" localSheetId="9">#REF!</definedName>
    <definedName name="__2a1_">#REF!</definedName>
    <definedName name="__KO2" localSheetId="9">#REF!</definedName>
    <definedName name="__KO2">#REF!</definedName>
    <definedName name="_1__123Graph_ACHART_2">'[2]2-2'!$C$33:$N$33</definedName>
    <definedName name="_10__123Graph_ARCH_6">[2]A!$AC$68:$AC$79</definedName>
    <definedName name="_11__123Graph_ARCH_7">[2]A!$AC$80:$AC$91</definedName>
    <definedName name="_12__123Graph_ARCH_8">[2]A!$AC$92:$AC$103</definedName>
    <definedName name="_13__123Graph_ARCH_ALL">[2]A!$AC$9:$AC$128</definedName>
    <definedName name="_14__123Graph_ATRP_1">[2]A!$D$8:$D$19</definedName>
    <definedName name="_15__123Graph_ATRP_2">[2]A!$D$20:$D$31</definedName>
    <definedName name="_16__123Graph_ATRP_3">[2]A!$D$32:$D$43</definedName>
    <definedName name="_17__123Graph_ATRP_4">[2]A!$D$44:$D$55</definedName>
    <definedName name="_18__123Graph_ATRP_5">[2]A!$D$56:$D$67</definedName>
    <definedName name="_19__123Graph_ATRP_6">[2]A!$D$68:$D$79</definedName>
    <definedName name="_2__123Graph_ACHART_3">'[2]2-4'!$B$6:$N$6</definedName>
    <definedName name="_20__123Graph_ATRP_7">[2]A!$D$80:$D$91</definedName>
    <definedName name="_21__123Graph_ATRP_8">[2]A!$D$92:$D$103</definedName>
    <definedName name="_22__123Graph_BRCH_1">[2]A!$AD$8:$AD$19</definedName>
    <definedName name="_23__123Graph_BRCH_2">[2]A!$AD$20:$AD$31</definedName>
    <definedName name="_24__123Graph_BRCH_3">[2]A!$AD$32:$AD$43</definedName>
    <definedName name="_25__123Graph_BRCH_4">[2]A!$AD$44:$AD$55</definedName>
    <definedName name="_26__123Graph_BRCH_5">[2]A!$AD$56:$AD$67</definedName>
    <definedName name="_27__123Graph_BRCH_6">[2]A!$AD$68:$AD$79</definedName>
    <definedName name="_28__123Graph_BRCH_7">[2]A!$AD$80:$AD$91</definedName>
    <definedName name="_29__123Graph_BRCH_8">[2]A!$AD$92:$AD$103</definedName>
    <definedName name="_3__123Graph_ACHART_4">'[2]2-4'!$B$19:$N$19</definedName>
    <definedName name="_30__123Graph_BRCH_ALL">[2]A!$AD$9:$AD$128</definedName>
    <definedName name="_31__123Graph_CRCH_1">[2]A!$AE$8:$AE$19</definedName>
    <definedName name="_31A3_" localSheetId="9">{#N/A,#N/A,FALSE,"단축1";#N/A,#N/A,FALSE,"단축2";#N/A,#N/A,FALSE,"단축3";#N/A,#N/A,FALSE,"장축";#N/A,#N/A,FALSE,"4WD"}</definedName>
    <definedName name="_31A3_" localSheetId="6">{#N/A,#N/A,FALSE,"단축1";#N/A,#N/A,FALSE,"단축2";#N/A,#N/A,FALSE,"단축3";#N/A,#N/A,FALSE,"장축";#N/A,#N/A,FALSE,"4WD"}</definedName>
    <definedName name="_31A3_">{#N/A,#N/A,FALSE,"단축1";#N/A,#N/A,FALSE,"단축2";#N/A,#N/A,FALSE,"단축3";#N/A,#N/A,FALSE,"장축";#N/A,#N/A,FALSE,"4WD"}</definedName>
    <definedName name="_32__123Graph_CRCH_2">[2]A!$AE$20:$AE$31</definedName>
    <definedName name="_33__123Graph_CRCH_3">[2]A!$AE$32:$AE$43</definedName>
    <definedName name="_34__123Graph_CRCH_4">[2]A!$AE$44:$AE$55</definedName>
    <definedName name="_35__123Graph_CRCH_5">[2]A!$AE$56:$AE$67</definedName>
    <definedName name="_36__123Graph_CRCH_6">[2]A!$AE$68:$AE$79</definedName>
    <definedName name="_36P2_" localSheetId="9">{#N/A,#N/A,FALSE,"단축1";#N/A,#N/A,FALSE,"단축2";#N/A,#N/A,FALSE,"단축3";#N/A,#N/A,FALSE,"장축";#N/A,#N/A,FALSE,"4WD"}</definedName>
    <definedName name="_36P2_" localSheetId="6">{#N/A,#N/A,FALSE,"단축1";#N/A,#N/A,FALSE,"단축2";#N/A,#N/A,FALSE,"단축3";#N/A,#N/A,FALSE,"장축";#N/A,#N/A,FALSE,"4WD"}</definedName>
    <definedName name="_36P2_">{#N/A,#N/A,FALSE,"단축1";#N/A,#N/A,FALSE,"단축2";#N/A,#N/A,FALSE,"단축3";#N/A,#N/A,FALSE,"장축";#N/A,#N/A,FALSE,"4WD"}</definedName>
    <definedName name="_37__123Graph_CRCH_7">[2]A!$AE$80:$AE$91</definedName>
    <definedName name="_38__123Graph_CRCH_8">[2]A!$AE$92:$AE$103</definedName>
    <definedName name="_38T2_" localSheetId="9">{#N/A,#N/A,FALSE,"단축1";#N/A,#N/A,FALSE,"단축2";#N/A,#N/A,FALSE,"단축3";#N/A,#N/A,FALSE,"장축";#N/A,#N/A,FALSE,"4WD"}</definedName>
    <definedName name="_38T2_" localSheetId="6">{#N/A,#N/A,FALSE,"단축1";#N/A,#N/A,FALSE,"단축2";#N/A,#N/A,FALSE,"단축3";#N/A,#N/A,FALSE,"장축";#N/A,#N/A,FALSE,"4WD"}</definedName>
    <definedName name="_38T2_">{#N/A,#N/A,FALSE,"단축1";#N/A,#N/A,FALSE,"단축2";#N/A,#N/A,FALSE,"단축3";#N/A,#N/A,FALSE,"장축";#N/A,#N/A,FALSE,"4WD"}</definedName>
    <definedName name="_39__123Graph_CRCH_ALL">[2]A!$AE$9:$AE$128</definedName>
    <definedName name="_39T3_" localSheetId="9">{#N/A,#N/A,FALSE,"단축1";#N/A,#N/A,FALSE,"단축2";#N/A,#N/A,FALSE,"단축3";#N/A,#N/A,FALSE,"장축";#N/A,#N/A,FALSE,"4WD"}</definedName>
    <definedName name="_39T3_" localSheetId="6">{#N/A,#N/A,FALSE,"단축1";#N/A,#N/A,FALSE,"단축2";#N/A,#N/A,FALSE,"단축3";#N/A,#N/A,FALSE,"장축";#N/A,#N/A,FALSE,"4WD"}</definedName>
    <definedName name="_39T3_">{#N/A,#N/A,FALSE,"단축1";#N/A,#N/A,FALSE,"단축2";#N/A,#N/A,FALSE,"단축3";#N/A,#N/A,FALSE,"장축";#N/A,#N/A,FALSE,"4WD"}</definedName>
    <definedName name="_4__123Graph_AMCD_ALL">[2]A!$Q$8:$Q$19</definedName>
    <definedName name="_40__123Graph_DCHART_2">'[2]2-2'!$C$34:$N$34</definedName>
    <definedName name="_40T5_" localSheetId="9">{#N/A,#N/A,FALSE,"단축1";#N/A,#N/A,FALSE,"단축2";#N/A,#N/A,FALSE,"단축3";#N/A,#N/A,FALSE,"장축";#N/A,#N/A,FALSE,"4WD"}</definedName>
    <definedName name="_40T5_" localSheetId="6">{#N/A,#N/A,FALSE,"단축1";#N/A,#N/A,FALSE,"단축2";#N/A,#N/A,FALSE,"단축3";#N/A,#N/A,FALSE,"장축";#N/A,#N/A,FALSE,"4WD"}</definedName>
    <definedName name="_40T5_">{#N/A,#N/A,FALSE,"단축1";#N/A,#N/A,FALSE,"단축2";#N/A,#N/A,FALSE,"단축3";#N/A,#N/A,FALSE,"장축";#N/A,#N/A,FALSE,"4WD"}</definedName>
    <definedName name="_41__123Graph_DCHART_3">'[2]2-4'!$B$7:$N$7</definedName>
    <definedName name="_42__123Graph_DCHART_4">'[2]2-4'!$B$20:$N$20</definedName>
    <definedName name="_43__123Graph_DMCD_ALL">[2]A!$S$8:$S$19</definedName>
    <definedName name="_44__123Graph_DTRP_1">[2]A!$U$8:$U$19</definedName>
    <definedName name="_45__123Graph_DTRP_2">[2]A!$U$20:$U$31</definedName>
    <definedName name="_46__123Graph_DTRP_3">[2]A!$U$32:$U$43</definedName>
    <definedName name="_47__123Graph_DTRP_4">[2]A!$U$44:$U$55</definedName>
    <definedName name="_48__123Graph_DTRP_5">[2]A!$U$56:$U$67</definedName>
    <definedName name="_49__123Graph_DTRP_6">[2]A!$U$68:$U$79</definedName>
    <definedName name="_5__123Graph_ARCH_1">[2]A!$AC$8:$AC$19</definedName>
    <definedName name="_50__123Graph_DTRP_7">[2]A!$U$80:$U$91</definedName>
    <definedName name="_51__123Graph_DTRP_8">[2]A!$U$92:$U$103</definedName>
    <definedName name="_52__123Graph_ECHART_2">'[2]2-2'!$C$35:$N$35</definedName>
    <definedName name="_53__123Graph_ECHART_3">'[2]2-4'!$B$8:$N$8</definedName>
    <definedName name="_54__123Graph_ECHART_4">'[2]2-4'!$B$21:$N$21</definedName>
    <definedName name="_55__123Graph_EMCD_ALL">[2]A!$T$8:$T$19</definedName>
    <definedName name="_56__123Graph_FCHART_2">'[2]2-2'!$C$36:$N$36</definedName>
    <definedName name="_57__123Graph_FCHART_3">'[2]2-4'!$B$9:$N$9</definedName>
    <definedName name="_58__123Graph_FCHART_4">'[2]2-4'!$B$22:$N$22</definedName>
    <definedName name="_59__123Graph_FMCD_ALL">[2]A!$U$8:$U$19</definedName>
    <definedName name="_6__123Graph_ARCH_2">[2]A!$AC$20:$AC$31</definedName>
    <definedName name="_60__123Graph_LBL_ACHART_3">'[2]2-4'!$B$6:$N$6</definedName>
    <definedName name="_61__123Graph_LBL_ACHART_4">'[2]2-4'!$B$19:$N$19</definedName>
    <definedName name="_62__123Graph_LBL_AMCD_ALL">[2]A!$Q$8:$Q$19</definedName>
    <definedName name="_63__123Graph_LBL_ATRP_1">[2]A!$D$8:$D$19</definedName>
    <definedName name="_64__123Graph_LBL_ATRP_2">[2]A!$D$20:$D$31</definedName>
    <definedName name="_65__123Graph_LBL_ATRP_3">[2]A!$D$32:$D$43</definedName>
    <definedName name="_66__123Graph_LBL_ATRP_4">[2]A!$D$44:$D$55</definedName>
    <definedName name="_67__123Graph_LBL_ATRP_5">[2]A!$D$56:$D$67</definedName>
    <definedName name="_68__123Graph_LBL_ATRP_6">[2]A!$D$68:$D$79</definedName>
    <definedName name="_69__123Graph_LBL_ATRP_7">[2]A!$D$80:$D$91</definedName>
    <definedName name="_7__123Graph_ARCH_3">[2]A!$AC$32:$AC$43</definedName>
    <definedName name="_70__123Graph_LBL_ATRP_8">[2]A!$D$92:$D$103</definedName>
    <definedName name="_71__123Graph_LBL_DMCD_ALL">[2]A!$S$8:$S$19</definedName>
    <definedName name="_72__123Graph_LBL_EMCD_ALL">[2]A!$T$8:$T$19</definedName>
    <definedName name="_73__123Graph_LBL_FMCD_ALL">[2]A!$U$8:$U$19</definedName>
    <definedName name="_74__123Graph_XRCH_1">[2]A!$AA$8:$AA$19</definedName>
    <definedName name="_75__123Graph_XRCH_2">[2]A!$AA$20:$AA$31</definedName>
    <definedName name="_76__123Graph_XRCH_3">[2]A!$AA$32:$AA$43</definedName>
    <definedName name="_77__123Graph_XRCH_4">[2]A!$AA$44:$AA$55</definedName>
    <definedName name="_78__123Graph_XRCH_5">[2]A!$AA$56:$AA$67</definedName>
    <definedName name="_79__123Graph_XRCH_6">[2]A!$AA$68:$AA$79</definedName>
    <definedName name="_7a1_" localSheetId="9">#REF!</definedName>
    <definedName name="_7a1_">#REF!</definedName>
    <definedName name="_8__123Graph_ARCH_4">[2]A!$AC$44:$AC$55</definedName>
    <definedName name="_80__123Graph_XRCH_7">[2]A!$AA$80:$AA$91</definedName>
    <definedName name="_81__123Graph_XRCH_8">[2]A!$AA$92:$AA$103</definedName>
    <definedName name="_82__123Graph_XRCH_ALL">[2]A!$AA$9:$AA$128</definedName>
    <definedName name="_83__123Graph_XTRP_1">[2]A!$O$8:$O$19</definedName>
    <definedName name="_84__123Graph_XTRP_2">[2]A!$O$8:$O$19</definedName>
    <definedName name="_85__123Graph_XTRP_3">[2]A!$O$8:$O$19</definedName>
    <definedName name="_86__123Graph_XTRP_4">[2]A!$O$8:$O$19</definedName>
    <definedName name="_87__123Graph_XTRP_5">[2]A!$O$8:$O$19</definedName>
    <definedName name="_88__123Graph_XTRP_6">[2]A!$O$8:$O$19</definedName>
    <definedName name="_89__123Graph_XTRP_7">[2]A!$O$8:$O$19</definedName>
    <definedName name="_9__123Graph_ARCH_5">[2]A!$AC$56:$AC$67</definedName>
    <definedName name="_90__123Graph_XTRP_8">[2]A!$O$8:$O$19</definedName>
    <definedName name="_Dist_Values" localSheetId="9">#REF!</definedName>
    <definedName name="_Dist_Values">#REF!</definedName>
    <definedName name="_Fill" localSheetId="9">#REF!</definedName>
    <definedName name="_Fill">#REF!</definedName>
    <definedName name="_Key1" localSheetId="9">#REF!</definedName>
    <definedName name="_Key1">#REF!</definedName>
    <definedName name="_Key2" localSheetId="9">#REF!</definedName>
    <definedName name="_Key2">#REF!</definedName>
    <definedName name="_KO2" localSheetId="9">#REF!</definedName>
    <definedName name="_KO2">#REF!</definedName>
    <definedName name="_LPS2" localSheetId="9">{#N/A,#N/A,FALSE,"단축1";#N/A,#N/A,FALSE,"단축2";#N/A,#N/A,FALSE,"단축3";#N/A,#N/A,FALSE,"장축";#N/A,#N/A,FALSE,"4WD"}</definedName>
    <definedName name="_LPS2" localSheetId="6">{#N/A,#N/A,FALSE,"단축1";#N/A,#N/A,FALSE,"단축2";#N/A,#N/A,FALSE,"단축3";#N/A,#N/A,FALSE,"장축";#N/A,#N/A,FALSE,"4WD"}</definedName>
    <definedName name="_LPS2">{#N/A,#N/A,FALSE,"단축1";#N/A,#N/A,FALSE,"단축2";#N/A,#N/A,FALSE,"단축3";#N/A,#N/A,FALSE,"장축";#N/A,#N/A,FALSE,"4WD"}</definedName>
    <definedName name="_Order1">255</definedName>
    <definedName name="_Order2">255</definedName>
    <definedName name="_Parse_In" localSheetId="9">#REF!</definedName>
    <definedName name="_Parse_In">#REF!</definedName>
    <definedName name="_Parse_Out" localSheetId="9">#REF!</definedName>
    <definedName name="_Parse_Out">#REF!</definedName>
    <definedName name="_PB004" localSheetId="9">{#N/A,#N/A,FALSE,"단축1";#N/A,#N/A,FALSE,"단축2";#N/A,#N/A,FALSE,"단축3";#N/A,#N/A,FALSE,"장축";#N/A,#N/A,FALSE,"4WD"}</definedName>
    <definedName name="_PB004" localSheetId="6">{#N/A,#N/A,FALSE,"단축1";#N/A,#N/A,FALSE,"단축2";#N/A,#N/A,FALSE,"단축3";#N/A,#N/A,FALSE,"장축";#N/A,#N/A,FALSE,"4WD"}</definedName>
    <definedName name="_PB004">{#N/A,#N/A,FALSE,"단축1";#N/A,#N/A,FALSE,"단축2";#N/A,#N/A,FALSE,"단축3";#N/A,#N/A,FALSE,"장축";#N/A,#N/A,FALSE,"4WD"}</definedName>
    <definedName name="_Sort" localSheetId="9">#REF!</definedName>
    <definedName name="_Sort">#REF!</definedName>
    <definedName name="a" localSheetId="9">{#N/A,#N/A,FALSE,"Aging Summary";#N/A,#N/A,FALSE,"Ratio Analysis";#N/A,#N/A,FALSE,"Test 120 Day Accts";#N/A,#N/A,FALSE,"Tickmarks"}</definedName>
    <definedName name="a" localSheetId="6">{#N/A,#N/A,FALSE,"Aging Summary";#N/A,#N/A,FALSE,"Ratio Analysis";#N/A,#N/A,FALSE,"Test 120 Day Accts";#N/A,#N/A,FALSE,"Tickmarks"}</definedName>
    <definedName name="a">{#N/A,#N/A,FALSE,"Aging Summary";#N/A,#N/A,FALSE,"Ratio Analysis";#N/A,#N/A,FALSE,"Test 120 Day Accts";#N/A,#N/A,FALSE,"Tickmarks"}</definedName>
    <definedName name="A1_00근거" localSheetId="9">{#N/A,#N/A,FALSE,"단축1";#N/A,#N/A,FALSE,"단축2";#N/A,#N/A,FALSE,"단축3";#N/A,#N/A,FALSE,"장축";#N/A,#N/A,FALSE,"4WD"}</definedName>
    <definedName name="A1_00근거" localSheetId="6">{#N/A,#N/A,FALSE,"단축1";#N/A,#N/A,FALSE,"단축2";#N/A,#N/A,FALSE,"단축3";#N/A,#N/A,FALSE,"장축";#N/A,#N/A,FALSE,"4WD"}</definedName>
    <definedName name="A1_00근거">{#N/A,#N/A,FALSE,"단축1";#N/A,#N/A,FALSE,"단축2";#N/A,#N/A,FALSE,"단축3";#N/A,#N/A,FALSE,"장축";#N/A,#N/A,FALSE,"4WD"}</definedName>
    <definedName name="AAAA" localSheetId="9">{#N/A,#N/A,FALSE,"단축1";#N/A,#N/A,FALSE,"단축2";#N/A,#N/A,FALSE,"단축3";#N/A,#N/A,FALSE,"장축";#N/A,#N/A,FALSE,"4WD"}</definedName>
    <definedName name="AAAA" localSheetId="6">{#N/A,#N/A,FALSE,"단축1";#N/A,#N/A,FALSE,"단축2";#N/A,#N/A,FALSE,"단축3";#N/A,#N/A,FALSE,"장축";#N/A,#N/A,FALSE,"4WD"}</definedName>
    <definedName name="AAAA">{#N/A,#N/A,FALSE,"단축1";#N/A,#N/A,FALSE,"단축2";#N/A,#N/A,FALSE,"단축3";#N/A,#N/A,FALSE,"장축";#N/A,#N/A,FALSE,"4WD"}</definedName>
    <definedName name="AAAAAAA" localSheetId="9">{#N/A,#N/A,TRUE,"Y생산";#N/A,#N/A,TRUE,"Y판매";#N/A,#N/A,TRUE,"Y총물량";#N/A,#N/A,TRUE,"Y능력";#N/A,#N/A,TRUE,"YKD"}</definedName>
    <definedName name="AAAAAAA" localSheetId="6">{#N/A,#N/A,TRUE,"Y생산";#N/A,#N/A,TRUE,"Y판매";#N/A,#N/A,TRUE,"Y총물량";#N/A,#N/A,TRUE,"Y능력";#N/A,#N/A,TRUE,"YKD"}</definedName>
    <definedName name="AAAAAAA">{#N/A,#N/A,TRUE,"Y생산";#N/A,#N/A,TRUE,"Y판매";#N/A,#N/A,TRUE,"Y총물량";#N/A,#N/A,TRUE,"Y능력";#N/A,#N/A,TRUE,"YKD"}</definedName>
    <definedName name="AABB" localSheetId="9">{#N/A,#N/A,FALSE,"단축1";#N/A,#N/A,FALSE,"단축2";#N/A,#N/A,FALSE,"단축3";#N/A,#N/A,FALSE,"장축";#N/A,#N/A,FALSE,"4WD"}</definedName>
    <definedName name="AABB" localSheetId="6">{#N/A,#N/A,FALSE,"단축1";#N/A,#N/A,FALSE,"단축2";#N/A,#N/A,FALSE,"단축3";#N/A,#N/A,FALSE,"장축";#N/A,#N/A,FALSE,"4WD"}</definedName>
    <definedName name="AABB">{#N/A,#N/A,FALSE,"단축1";#N/A,#N/A,FALSE,"단축2";#N/A,#N/A,FALSE,"단축3";#N/A,#N/A,FALSE,"장축";#N/A,#N/A,FALSE,"4WD"}</definedName>
    <definedName name="AAS" localSheetId="9">{#N/A,#N/A,FALSE,"단축1";#N/A,#N/A,FALSE,"단축2";#N/A,#N/A,FALSE,"단축3";#N/A,#N/A,FALSE,"장축";#N/A,#N/A,FALSE,"4WD"}</definedName>
    <definedName name="AAS" localSheetId="6">{#N/A,#N/A,FALSE,"단축1";#N/A,#N/A,FALSE,"단축2";#N/A,#N/A,FALSE,"단축3";#N/A,#N/A,FALSE,"장축";#N/A,#N/A,FALSE,"4WD"}</definedName>
    <definedName name="AAS">{#N/A,#N/A,FALSE,"단축1";#N/A,#N/A,FALSE,"단축2";#N/A,#N/A,FALSE,"단축3";#N/A,#N/A,FALSE,"장축";#N/A,#N/A,FALSE,"4WD"}</definedName>
    <definedName name="ABD" localSheetId="9">{#N/A,#N/A,FALSE,"단축1";#N/A,#N/A,FALSE,"단축2";#N/A,#N/A,FALSE,"단축3";#N/A,#N/A,FALSE,"장축";#N/A,#N/A,FALSE,"4WD"}</definedName>
    <definedName name="ABD" localSheetId="6">{#N/A,#N/A,FALSE,"단축1";#N/A,#N/A,FALSE,"단축2";#N/A,#N/A,FALSE,"단축3";#N/A,#N/A,FALSE,"장축";#N/A,#N/A,FALSE,"4WD"}</definedName>
    <definedName name="ABD">{#N/A,#N/A,FALSE,"단축1";#N/A,#N/A,FALSE,"단축2";#N/A,#N/A,FALSE,"단축3";#N/A,#N/A,FALSE,"장축";#N/A,#N/A,FALSE,"4WD"}</definedName>
    <definedName name="AccessDatabase">"C:\My Documents\SCD\업무연락안양식.mdb"</definedName>
    <definedName name="adf" localSheetId="9">#REF!</definedName>
    <definedName name="adf">#REF!</definedName>
    <definedName name="ADSDF" localSheetId="9">{#N/A,#N/A,TRUE,"Y생산";#N/A,#N/A,TRUE,"Y판매";#N/A,#N/A,TRUE,"Y총물량";#N/A,#N/A,TRUE,"Y능력";#N/A,#N/A,TRUE,"YKD"}</definedName>
    <definedName name="ADSDF" localSheetId="6">{#N/A,#N/A,TRUE,"Y생산";#N/A,#N/A,TRUE,"Y판매";#N/A,#N/A,TRUE,"Y총물량";#N/A,#N/A,TRUE,"Y능력";#N/A,#N/A,TRUE,"YKD"}</definedName>
    <definedName name="ADSDF">{#N/A,#N/A,TRUE,"Y생산";#N/A,#N/A,TRUE,"Y판매";#N/A,#N/A,TRUE,"Y총물량";#N/A,#N/A,TRUE,"Y능력";#N/A,#N/A,TRUE,"YKD"}</definedName>
    <definedName name="AF" localSheetId="9">{#N/A,#N/A,FALSE,"단축1";#N/A,#N/A,FALSE,"단축2";#N/A,#N/A,FALSE,"단축3";#N/A,#N/A,FALSE,"장축";#N/A,#N/A,FALSE,"4WD"}</definedName>
    <definedName name="AF" localSheetId="6">{#N/A,#N/A,FALSE,"단축1";#N/A,#N/A,FALSE,"단축2";#N/A,#N/A,FALSE,"단축3";#N/A,#N/A,FALSE,"장축";#N/A,#N/A,FALSE,"4WD"}</definedName>
    <definedName name="AF">{#N/A,#N/A,FALSE,"단축1";#N/A,#N/A,FALSE,"단축2";#N/A,#N/A,FALSE,"단축3";#N/A,#N/A,FALSE,"장축";#N/A,#N/A,FALSE,"4WD"}</definedName>
    <definedName name="afhjkdhfla" localSheetId="9">{#N/A,#N/A,FALSE,"단축1";#N/A,#N/A,FALSE,"단축2";#N/A,#N/A,FALSE,"단축3";#N/A,#N/A,FALSE,"장축";#N/A,#N/A,FALSE,"4WD"}</definedName>
    <definedName name="afhjkdhfla" localSheetId="6">{#N/A,#N/A,FALSE,"단축1";#N/A,#N/A,FALSE,"단축2";#N/A,#N/A,FALSE,"단축3";#N/A,#N/A,FALSE,"장축";#N/A,#N/A,FALSE,"4WD"}</definedName>
    <definedName name="afhjkdhfla">{#N/A,#N/A,FALSE,"단축1";#N/A,#N/A,FALSE,"단축2";#N/A,#N/A,FALSE,"단축3";#N/A,#N/A,FALSE,"장축";#N/A,#N/A,FALSE,"4WD"}</definedName>
    <definedName name="AG" localSheetId="9">{#N/A,#N/A,FALSE,"단축1";#N/A,#N/A,FALSE,"단축2";#N/A,#N/A,FALSE,"단축3";#N/A,#N/A,FALSE,"장축";#N/A,#N/A,FALSE,"4WD"}</definedName>
    <definedName name="AG" localSheetId="6">{#N/A,#N/A,FALSE,"단축1";#N/A,#N/A,FALSE,"단축2";#N/A,#N/A,FALSE,"단축3";#N/A,#N/A,FALSE,"장축";#N/A,#N/A,FALSE,"4WD"}</definedName>
    <definedName name="AG">{#N/A,#N/A,FALSE,"단축1";#N/A,#N/A,FALSE,"단축2";#N/A,#N/A,FALSE,"단축3";#N/A,#N/A,FALSE,"장축";#N/A,#N/A,FALSE,"4WD"}</definedName>
    <definedName name="AJ" localSheetId="9">{#N/A,#N/A,FALSE,"단축1";#N/A,#N/A,FALSE,"단축2";#N/A,#N/A,FALSE,"단축3";#N/A,#N/A,FALSE,"장축";#N/A,#N/A,FALSE,"4WD"}</definedName>
    <definedName name="AJ" localSheetId="6">{#N/A,#N/A,FALSE,"단축1";#N/A,#N/A,FALSE,"단축2";#N/A,#N/A,FALSE,"단축3";#N/A,#N/A,FALSE,"장축";#N/A,#N/A,FALSE,"4WD"}</definedName>
    <definedName name="AJ">{#N/A,#N/A,FALSE,"단축1";#N/A,#N/A,FALSE,"단축2";#N/A,#N/A,FALSE,"단축3";#N/A,#N/A,FALSE,"장축";#N/A,#N/A,FALSE,"4WD"}</definedName>
    <definedName name="AL" localSheetId="9">{#N/A,#N/A,FALSE,"단축1";#N/A,#N/A,FALSE,"단축2";#N/A,#N/A,FALSE,"단축3";#N/A,#N/A,FALSE,"장축";#N/A,#N/A,FALSE,"4WD"}</definedName>
    <definedName name="AL" localSheetId="6">{#N/A,#N/A,FALSE,"단축1";#N/A,#N/A,FALSE,"단축2";#N/A,#N/A,FALSE,"단축3";#N/A,#N/A,FALSE,"장축";#N/A,#N/A,FALSE,"4WD"}</definedName>
    <definedName name="AL">{#N/A,#N/A,FALSE,"단축1";#N/A,#N/A,FALSE,"단축2";#N/A,#N/A,FALSE,"단축3";#N/A,#N/A,FALSE,"장축";#N/A,#N/A,FALSE,"4WD"}</definedName>
    <definedName name="AN" localSheetId="9">{#N/A,#N/A,FALSE,"단축1";#N/A,#N/A,FALSE,"단축2";#N/A,#N/A,FALSE,"단축3";#N/A,#N/A,FALSE,"장축";#N/A,#N/A,FALSE,"4WD"}</definedName>
    <definedName name="AN" localSheetId="6">{#N/A,#N/A,FALSE,"단축1";#N/A,#N/A,FALSE,"단축2";#N/A,#N/A,FALSE,"단축3";#N/A,#N/A,FALSE,"장축";#N/A,#N/A,FALSE,"4WD"}</definedName>
    <definedName name="AN">{#N/A,#N/A,FALSE,"단축1";#N/A,#N/A,FALSE,"단축2";#N/A,#N/A,FALSE,"단축3";#N/A,#N/A,FALSE,"장축";#N/A,#N/A,FALSE,"4WD"}</definedName>
    <definedName name="ANSS"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NSS" localSheetId="6">{#N/A,#N/A,FALSE,"표지";#N/A,#N/A,FALSE,"총괄표";#N/A,#N/A,FALSE,"1호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NSS">{#N/A,#N/A,FALSE,"표지";#N/A,#N/A,FALSE,"총괄표";#N/A,#N/A,FALSE,"1호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Q" localSheetId="9">{#N/A,#N/A,FALSE,"Aging Summary";#N/A,#N/A,FALSE,"Ratio Analysis";#N/A,#N/A,FALSE,"Test 120 Day Accts";#N/A,#N/A,FALSE,"Tickmarks"}</definedName>
    <definedName name="AQ" localSheetId="6">{#N/A,#N/A,FALSE,"Aging Summary";#N/A,#N/A,FALSE,"Ratio Analysis";#N/A,#N/A,FALSE,"Test 120 Day Accts";#N/A,#N/A,FALSE,"Tickmarks"}</definedName>
    <definedName name="AQ">{#N/A,#N/A,FALSE,"Aging Summary";#N/A,#N/A,FALSE,"Ratio Analysis";#N/A,#N/A,FALSE,"Test 120 Day Accts";#N/A,#N/A,FALSE,"Tickmarks"}</definedName>
    <definedName name="AQP" localSheetId="9">{#N/A,#N/A,FALSE,"96 3월물량표";#N/A,#N/A,FALSE,"96 4월물량표";#N/A,#N/A,FALSE,"96 5월물량표"}</definedName>
    <definedName name="AQP" localSheetId="6">{#N/A,#N/A,FALSE,"96 3월물량표";#N/A,#N/A,FALSE,"96 4월물량표";#N/A,#N/A,FALSE,"96 5월물량표"}</definedName>
    <definedName name="AQP">{#N/A,#N/A,FALSE,"96 3월물량표";#N/A,#N/A,FALSE,"96 4월물량표";#N/A,#N/A,FALSE,"96 5월물량표"}</definedName>
    <definedName name="AS" localSheetId="9">{#N/A,#N/A,FALSE,"Aging Summary";#N/A,#N/A,FALSE,"Ratio Analysis";#N/A,#N/A,FALSE,"Test 120 Day Accts";#N/A,#N/A,FALSE,"Tickmarks"}</definedName>
    <definedName name="AS" localSheetId="6">{#N/A,#N/A,FALSE,"Aging Summary";#N/A,#N/A,FALSE,"Ratio Analysis";#N/A,#N/A,FALSE,"Test 120 Day Accts";#N/A,#N/A,FALSE,"Tickmarks"}</definedName>
    <definedName name="AS">{#N/A,#N/A,FALSE,"Aging Summary";#N/A,#N/A,FALSE,"Ratio Analysis";#N/A,#N/A,FALSE,"Test 120 Day Accts";#N/A,#N/A,FALSE,"Tickmarks"}</definedName>
    <definedName name="AS2DocOpenMode">"AS2DocumentBrowse"</definedName>
    <definedName name="ASAQ" localSheetId="9">{#N/A,#N/A,TRUE,"일반적사항";#N/A,#N/A,TRUE,"주요재무자료";#N/A,#N/A,TRUE,"표지";#N/A,#N/A,TRUE,"총괄표";#N/A,#N/A,TRUE,"1호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Q" localSheetId="6">{#N/A,#N/A,TRUE,"일반적사항";#N/A,#N/A,TRUE,"주요재무자료";#N/A,#N/A,TRUE,"표지";#N/A,#N/A,TRUE,"총괄표";#N/A,#N/A,TRUE,"1호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Q">{#N/A,#N/A,TRUE,"일반적사항";#N/A,#N/A,TRUE,"주요재무자료";#N/A,#N/A,TRUE,"표지";#N/A,#N/A,TRUE,"총괄표";#N/A,#N/A,TRUE,"1호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SASAS" localSheetId="9">{#N/A,#N/A,TRUE,"1호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 localSheetId="6">{#N/A,#N/A,TRUE,"1호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ASASASAS" localSheetId="9">{#N/A,#N/A,TRUE,"총괄표";#N/A,#N/A,TRUE,"1호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ASASASAS" localSheetId="6">{#N/A,#N/A,TRUE,"총괄표";#N/A,#N/A,TRUE,"1호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ASASASAS">{#N/A,#N/A,TRUE,"총괄표";#N/A,#N/A,TRUE,"1호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asdfasgas" localSheetId="9">#REF!</definedName>
    <definedName name="asdfasgas">#REF!</definedName>
    <definedName name="AV" localSheetId="9">{#N/A,#N/A,FALSE,"단축1";#N/A,#N/A,FALSE,"단축2";#N/A,#N/A,FALSE,"단축3";#N/A,#N/A,FALSE,"장축";#N/A,#N/A,FALSE,"4WD"}</definedName>
    <definedName name="AV" localSheetId="6">{#N/A,#N/A,FALSE,"단축1";#N/A,#N/A,FALSE,"단축2";#N/A,#N/A,FALSE,"단축3";#N/A,#N/A,FALSE,"장축";#N/A,#N/A,FALSE,"4WD"}</definedName>
    <definedName name="AV">{#N/A,#N/A,FALSE,"단축1";#N/A,#N/A,FALSE,"단축2";#N/A,#N/A,FALSE,"단축3";#N/A,#N/A,FALSE,"장축";#N/A,#N/A,FALSE,"4WD"}</definedName>
    <definedName name="b" localSheetId="9">#REF!</definedName>
    <definedName name="b">#REF!</definedName>
    <definedName name="CAE해석" localSheetId="9">{#N/A,#N/A,FALSE,"단축1";#N/A,#N/A,FALSE,"단축2";#N/A,#N/A,FALSE,"단축3";#N/A,#N/A,FALSE,"장축";#N/A,#N/A,FALSE,"4WD"}</definedName>
    <definedName name="CAE해석" localSheetId="6">{#N/A,#N/A,FALSE,"단축1";#N/A,#N/A,FALSE,"단축2";#N/A,#N/A,FALSE,"단축3";#N/A,#N/A,FALSE,"장축";#N/A,#N/A,FALSE,"4WD"}</definedName>
    <definedName name="CAE해석">{#N/A,#N/A,FALSE,"단축1";#N/A,#N/A,FALSE,"단축2";#N/A,#N/A,FALSE,"단축3";#N/A,#N/A,FALSE,"장축";#N/A,#N/A,FALSE,"4WD"}</definedName>
    <definedName name="cccc" localSheetId="9">#REF!</definedName>
    <definedName name="cccc">#REF!</definedName>
    <definedName name="ci" localSheetId="9">{#N/A,#N/A,FALSE,"단축1";#N/A,#N/A,FALSE,"단축2";#N/A,#N/A,FALSE,"단축3";#N/A,#N/A,FALSE,"장축";#N/A,#N/A,FALSE,"4WD"}</definedName>
    <definedName name="ci" localSheetId="6">{#N/A,#N/A,FALSE,"단축1";#N/A,#N/A,FALSE,"단축2";#N/A,#N/A,FALSE,"단축3";#N/A,#N/A,FALSE,"장축";#N/A,#N/A,FALSE,"4WD"}</definedName>
    <definedName name="ci">{#N/A,#N/A,FALSE,"단축1";#N/A,#N/A,FALSE,"단축2";#N/A,#N/A,FALSE,"단축3";#N/A,#N/A,FALSE,"장축";#N/A,#N/A,FALSE,"4WD"}</definedName>
    <definedName name="d" localSheetId="8">[3]채널!$C$3:$C$21</definedName>
    <definedName name="d">[3]채널!$C$3:$C$21</definedName>
    <definedName name="DACM" localSheetId="8">#REF!</definedName>
    <definedName name="DACM">#REF!</definedName>
    <definedName name="DAS" localSheetId="8">#REF!</definedName>
    <definedName name="DAS">#REF!</definedName>
    <definedName name="dd">[4]구분!$C$3:$C$5</definedName>
    <definedName name="ddd" localSheetId="8">#REF!</definedName>
    <definedName name="ddd">#REF!</definedName>
    <definedName name="ddddd" localSheetId="8">#REF!</definedName>
    <definedName name="ddddd">#REF!</definedName>
    <definedName name="DIE" localSheetId="9">{#N/A,#N/A,FALSE,"단축1";#N/A,#N/A,FALSE,"단축2";#N/A,#N/A,FALSE,"단축3";#N/A,#N/A,FALSE,"장축";#N/A,#N/A,FALSE,"4WD"}</definedName>
    <definedName name="DIE" localSheetId="6">{#N/A,#N/A,FALSE,"단축1";#N/A,#N/A,FALSE,"단축2";#N/A,#N/A,FALSE,"단축3";#N/A,#N/A,FALSE,"장축";#N/A,#N/A,FALSE,"4WD"}</definedName>
    <definedName name="DIE">{#N/A,#N/A,FALSE,"단축1";#N/A,#N/A,FALSE,"단축2";#N/A,#N/A,FALSE,"단축3";#N/A,#N/A,FALSE,"장축";#N/A,#N/A,FALSE,"4WD"}</definedName>
    <definedName name="DIESEL" localSheetId="9">{#N/A,#N/A,FALSE,"단축1";#N/A,#N/A,FALSE,"단축2";#N/A,#N/A,FALSE,"단축3";#N/A,#N/A,FALSE,"장축";#N/A,#N/A,FALSE,"4WD"}</definedName>
    <definedName name="DIESEL" localSheetId="6">{#N/A,#N/A,FALSE,"단축1";#N/A,#N/A,FALSE,"단축2";#N/A,#N/A,FALSE,"단축3";#N/A,#N/A,FALSE,"장축";#N/A,#N/A,FALSE,"4WD"}</definedName>
    <definedName name="DIESEL">{#N/A,#N/A,FALSE,"단축1";#N/A,#N/A,FALSE,"단축2";#N/A,#N/A,FALSE,"단축3";#N/A,#N/A,FALSE,"장축";#N/A,#N/A,FALSE,"4WD"}</definedName>
    <definedName name="DIESELLL" localSheetId="9">{#N/A,#N/A,FALSE,"단축1";#N/A,#N/A,FALSE,"단축2";#N/A,#N/A,FALSE,"단축3";#N/A,#N/A,FALSE,"장축";#N/A,#N/A,FALSE,"4WD"}</definedName>
    <definedName name="DIESELLL" localSheetId="6">{#N/A,#N/A,FALSE,"단축1";#N/A,#N/A,FALSE,"단축2";#N/A,#N/A,FALSE,"단축3";#N/A,#N/A,FALSE,"장축";#N/A,#N/A,FALSE,"4WD"}</definedName>
    <definedName name="DIESELLL">{#N/A,#N/A,FALSE,"단축1";#N/A,#N/A,FALSE,"단축2";#N/A,#N/A,FALSE,"단축3";#N/A,#N/A,FALSE,"장축";#N/A,#N/A,FALSE,"4WD"}</definedName>
    <definedName name="DKSLDH" localSheetId="9">{#N/A,#N/A,FALSE,"단축1";#N/A,#N/A,FALSE,"단축2";#N/A,#N/A,FALSE,"단축3";#N/A,#N/A,FALSE,"장축";#N/A,#N/A,FALSE,"4WD"}</definedName>
    <definedName name="DKSLDH" localSheetId="6">{#N/A,#N/A,FALSE,"단축1";#N/A,#N/A,FALSE,"단축2";#N/A,#N/A,FALSE,"단축3";#N/A,#N/A,FALSE,"장축";#N/A,#N/A,FALSE,"4WD"}</definedName>
    <definedName name="DKSLDH">{#N/A,#N/A,FALSE,"단축1";#N/A,#N/A,FALSE,"단축2";#N/A,#N/A,FALSE,"단축3";#N/A,#N/A,FALSE,"장축";#N/A,#N/A,FALSE,"4WD"}</definedName>
    <definedName name="DRIVE" localSheetId="9">{#N/A,#N/A,FALSE,"단축1";#N/A,#N/A,FALSE,"단축2";#N/A,#N/A,FALSE,"단축3";#N/A,#N/A,FALSE,"장축";#N/A,#N/A,FALSE,"4WD"}</definedName>
    <definedName name="DRIVE" localSheetId="6">{#N/A,#N/A,FALSE,"단축1";#N/A,#N/A,FALSE,"단축2";#N/A,#N/A,FALSE,"단축3";#N/A,#N/A,FALSE,"장축";#N/A,#N/A,FALSE,"4WD"}</definedName>
    <definedName name="DRIVE">{#N/A,#N/A,FALSE,"단축1";#N/A,#N/A,FALSE,"단축2";#N/A,#N/A,FALSE,"단축3";#N/A,#N/A,FALSE,"장축";#N/A,#N/A,FALSE,"4WD"}</definedName>
    <definedName name="DRIVEABILITY" localSheetId="9">{#N/A,#N/A,FALSE,"단축1";#N/A,#N/A,FALSE,"단축2";#N/A,#N/A,FALSE,"단축3";#N/A,#N/A,FALSE,"장축";#N/A,#N/A,FALSE,"4WD"}</definedName>
    <definedName name="DRIVEABILITY" localSheetId="6">{#N/A,#N/A,FALSE,"단축1";#N/A,#N/A,FALSE,"단축2";#N/A,#N/A,FALSE,"단축3";#N/A,#N/A,FALSE,"장축";#N/A,#N/A,FALSE,"4WD"}</definedName>
    <definedName name="DRIVEABILITY">{#N/A,#N/A,FALSE,"단축1";#N/A,#N/A,FALSE,"단축2";#N/A,#N/A,FALSE,"단축3";#N/A,#N/A,FALSE,"장축";#N/A,#N/A,FALSE,"4WD"}</definedName>
    <definedName name="DSL" localSheetId="9">{#N/A,#N/A,FALSE,"단축1";#N/A,#N/A,FALSE,"단축2";#N/A,#N/A,FALSE,"단축3";#N/A,#N/A,FALSE,"장축";#N/A,#N/A,FALSE,"4WD"}</definedName>
    <definedName name="DSL" localSheetId="6">{#N/A,#N/A,FALSE,"단축1";#N/A,#N/A,FALSE,"단축2";#N/A,#N/A,FALSE,"단축3";#N/A,#N/A,FALSE,"장축";#N/A,#N/A,FALSE,"4WD"}</definedName>
    <definedName name="DSL">{#N/A,#N/A,FALSE,"단축1";#N/A,#N/A,FALSE,"단축2";#N/A,#N/A,FALSE,"단축3";#N/A,#N/A,FALSE,"장축";#N/A,#N/A,FALSE,"4WD"}</definedName>
    <definedName name="E" localSheetId="9">{#N/A,#N/A,TRUE,"Y생산";#N/A,#N/A,TRUE,"Y판매";#N/A,#N/A,TRUE,"Y총물량";#N/A,#N/A,TRUE,"Y능력";#N/A,#N/A,TRUE,"YKD"}</definedName>
    <definedName name="E" localSheetId="6">{#N/A,#N/A,TRUE,"Y생산";#N/A,#N/A,TRUE,"Y판매";#N/A,#N/A,TRUE,"Y총물량";#N/A,#N/A,TRUE,"Y능력";#N/A,#N/A,TRUE,"YKD"}</definedName>
    <definedName name="E">{#N/A,#N/A,TRUE,"Y생산";#N/A,#N/A,TRUE,"Y판매";#N/A,#N/A,TRUE,"Y총물량";#N/A,#N/A,TRUE,"Y능력";#N/A,#N/A,TRUE,"YKD"}</definedName>
    <definedName name="EF제동" localSheetId="9">{#N/A,#N/A,FALSE,"단축1";#N/A,#N/A,FALSE,"단축2";#N/A,#N/A,FALSE,"단축3";#N/A,#N/A,FALSE,"장축";#N/A,#N/A,FALSE,"4WD"}</definedName>
    <definedName name="EF제동" localSheetId="6">{#N/A,#N/A,FALSE,"단축1";#N/A,#N/A,FALSE,"단축2";#N/A,#N/A,FALSE,"단축3";#N/A,#N/A,FALSE,"장축";#N/A,#N/A,FALSE,"4WD"}</definedName>
    <definedName name="EF제동">{#N/A,#N/A,FALSE,"단축1";#N/A,#N/A,FALSE,"단축2";#N/A,#N/A,FALSE,"단축3";#N/A,#N/A,FALSE,"장축";#N/A,#N/A,FALSE,"4WD"}</definedName>
    <definedName name="ERRE" localSheetId="9">{#N/A,#N/A,FALSE,"단축1";#N/A,#N/A,FALSE,"단축2";#N/A,#N/A,FALSE,"단축3";#N/A,#N/A,FALSE,"장축";#N/A,#N/A,FALSE,"4WD"}</definedName>
    <definedName name="ERRE" localSheetId="6">{#N/A,#N/A,FALSE,"단축1";#N/A,#N/A,FALSE,"단축2";#N/A,#N/A,FALSE,"단축3";#N/A,#N/A,FALSE,"장축";#N/A,#N/A,FALSE,"4WD"}</definedName>
    <definedName name="ERRE">{#N/A,#N/A,FALSE,"단축1";#N/A,#N/A,FALSE,"단축2";#N/A,#N/A,FALSE,"단축3";#N/A,#N/A,FALSE,"장축";#N/A,#N/A,FALSE,"4WD"}</definedName>
    <definedName name="Excel_BuiltIn__FilterDatabase_1" localSheetId="8">#REF!</definedName>
    <definedName name="Excel_BuiltIn__FilterDatabase_1">#REF!</definedName>
    <definedName name="ff" localSheetId="9">#REF!</definedName>
    <definedName name="ff">#REF!</definedName>
    <definedName name="FFG" localSheetId="9">{#N/A,#N/A,FALSE,"단축1";#N/A,#N/A,FALSE,"단축2";#N/A,#N/A,FALSE,"단축3";#N/A,#N/A,FALSE,"장축";#N/A,#N/A,FALSE,"4WD"}</definedName>
    <definedName name="FFG" localSheetId="6">{#N/A,#N/A,FALSE,"단축1";#N/A,#N/A,FALSE,"단축2";#N/A,#N/A,FALSE,"단축3";#N/A,#N/A,FALSE,"장축";#N/A,#N/A,FALSE,"4WD"}</definedName>
    <definedName name="FFG">{#N/A,#N/A,FALSE,"단축1";#N/A,#N/A,FALSE,"단축2";#N/A,#N/A,FALSE,"단축3";#N/A,#N/A,FALSE,"장축";#N/A,#N/A,FALSE,"4WD"}</definedName>
    <definedName name="FGH" localSheetId="9">{#N/A,#N/A,FALSE,"단축1";#N/A,#N/A,FALSE,"단축2";#N/A,#N/A,FALSE,"단축3";#N/A,#N/A,FALSE,"장축";#N/A,#N/A,FALSE,"4WD"}</definedName>
    <definedName name="FGH" localSheetId="6">{#N/A,#N/A,FALSE,"단축1";#N/A,#N/A,FALSE,"단축2";#N/A,#N/A,FALSE,"단축3";#N/A,#N/A,FALSE,"장축";#N/A,#N/A,FALSE,"4WD"}</definedName>
    <definedName name="FGH">{#N/A,#N/A,FALSE,"단축1";#N/A,#N/A,FALSE,"단축2";#N/A,#N/A,FALSE,"단축3";#N/A,#N/A,FALSE,"장축";#N/A,#N/A,FALSE,"4WD"}</definedName>
    <definedName name="FILE" localSheetId="9">{#N/A,#N/A,FALSE,"단축1";#N/A,#N/A,FALSE,"단축2";#N/A,#N/A,FALSE,"단축3";#N/A,#N/A,FALSE,"장축";#N/A,#N/A,FALSE,"4WD"}</definedName>
    <definedName name="FILE" localSheetId="6">{#N/A,#N/A,FALSE,"단축1";#N/A,#N/A,FALSE,"단축2";#N/A,#N/A,FALSE,"단축3";#N/A,#N/A,FALSE,"장축";#N/A,#N/A,FALSE,"4WD"}</definedName>
    <definedName name="FILE">{#N/A,#N/A,FALSE,"단축1";#N/A,#N/A,FALSE,"단축2";#N/A,#N/A,FALSE,"단축3";#N/A,#N/A,FALSE,"장축";#N/A,#N/A,FALSE,"4WD"}</definedName>
    <definedName name="FILES" localSheetId="9">{#N/A,#N/A,FALSE,"단축1";#N/A,#N/A,FALSE,"단축2";#N/A,#N/A,FALSE,"단축3";#N/A,#N/A,FALSE,"장축";#N/A,#N/A,FALSE,"4WD"}</definedName>
    <definedName name="FILES" localSheetId="6">{#N/A,#N/A,FALSE,"단축1";#N/A,#N/A,FALSE,"단축2";#N/A,#N/A,FALSE,"단축3";#N/A,#N/A,FALSE,"장축";#N/A,#N/A,FALSE,"4WD"}</definedName>
    <definedName name="FILES">{#N/A,#N/A,FALSE,"단축1";#N/A,#N/A,FALSE,"단축2";#N/A,#N/A,FALSE,"단축3";#N/A,#N/A,FALSE,"장축";#N/A,#N/A,FALSE,"4WD"}</definedName>
    <definedName name="G" localSheetId="9">{#N/A,#N/A,FALSE,"96 3월물량표";#N/A,#N/A,FALSE,"96 4월물량표";#N/A,#N/A,FALSE,"96 5월물량표"}</definedName>
    <definedName name="G" localSheetId="6">{#N/A,#N/A,FALSE,"96 3월물량표";#N/A,#N/A,FALSE,"96 4월물량표";#N/A,#N/A,FALSE,"96 5월물량표"}</definedName>
    <definedName name="G">{#N/A,#N/A,FALSE,"96 3월물량표";#N/A,#N/A,FALSE,"96 4월물량표";#N/A,#N/A,FALSE,"96 5월물량표"}</definedName>
    <definedName name="GGG" localSheetId="9">{#N/A,#N/A,FALSE,"단축1";#N/A,#N/A,FALSE,"단축2";#N/A,#N/A,FALSE,"단축3";#N/A,#N/A,FALSE,"장축";#N/A,#N/A,FALSE,"4WD"}</definedName>
    <definedName name="GGG" localSheetId="6">{#N/A,#N/A,FALSE,"단축1";#N/A,#N/A,FALSE,"단축2";#N/A,#N/A,FALSE,"단축3";#N/A,#N/A,FALSE,"장축";#N/A,#N/A,FALSE,"4WD"}</definedName>
    <definedName name="GGG">{#N/A,#N/A,FALSE,"단축1";#N/A,#N/A,FALSE,"단축2";#N/A,#N/A,FALSE,"단축3";#N/A,#N/A,FALSE,"장축";#N/A,#N/A,FALSE,"4WD"}</definedName>
    <definedName name="GGGGG" localSheetId="9">{#N/A,#N/A,FALSE,"단축1";#N/A,#N/A,FALSE,"단축2";#N/A,#N/A,FALSE,"단축3";#N/A,#N/A,FALSE,"장축";#N/A,#N/A,FALSE,"4WD"}</definedName>
    <definedName name="GGGGG" localSheetId="6">{#N/A,#N/A,FALSE,"단축1";#N/A,#N/A,FALSE,"단축2";#N/A,#N/A,FALSE,"단축3";#N/A,#N/A,FALSE,"장축";#N/A,#N/A,FALSE,"4WD"}</definedName>
    <definedName name="GGGGG">{#N/A,#N/A,FALSE,"단축1";#N/A,#N/A,FALSE,"단축2";#N/A,#N/A,FALSE,"단축3";#N/A,#N/A,FALSE,"장축";#N/A,#N/A,FALSE,"4WD"}</definedName>
    <definedName name="GHUTGHF" localSheetId="9">{#N/A,#N/A,FALSE,"96 3월물량표";#N/A,#N/A,FALSE,"96 4월물량표";#N/A,#N/A,FALSE,"96 5월물량표"}</definedName>
    <definedName name="GHUTGHF" localSheetId="6">{#N/A,#N/A,FALSE,"96 3월물량표";#N/A,#N/A,FALSE,"96 4월물량표";#N/A,#N/A,FALSE,"96 5월물량표"}</definedName>
    <definedName name="GHUTGHF">{#N/A,#N/A,FALSE,"96 3월물량표";#N/A,#N/A,FALSE,"96 4월물량표";#N/A,#N/A,FALSE,"96 5월물량표"}</definedName>
    <definedName name="GJKADJG" localSheetId="9">{#N/A,#N/A,FALSE,"단축1";#N/A,#N/A,FALSE,"단축2";#N/A,#N/A,FALSE,"단축3";#N/A,#N/A,FALSE,"장축";#N/A,#N/A,FALSE,"4WD"}</definedName>
    <definedName name="GJKADJG" localSheetId="6">{#N/A,#N/A,FALSE,"단축1";#N/A,#N/A,FALSE,"단축2";#N/A,#N/A,FALSE,"단축3";#N/A,#N/A,FALSE,"장축";#N/A,#N/A,FALSE,"4WD"}</definedName>
    <definedName name="GJKADJG">{#N/A,#N/A,FALSE,"단축1";#N/A,#N/A,FALSE,"단축2";#N/A,#N/A,FALSE,"단축3";#N/A,#N/A,FALSE,"장축";#N/A,#N/A,FALSE,"4WD"}</definedName>
    <definedName name="HJJ" localSheetId="9">{#N/A,#N/A,FALSE,"단축1";#N/A,#N/A,FALSE,"단축2";#N/A,#N/A,FALSE,"단축3";#N/A,#N/A,FALSE,"장축";#N/A,#N/A,FALSE,"4WD"}</definedName>
    <definedName name="HJJ" localSheetId="6">{#N/A,#N/A,FALSE,"단축1";#N/A,#N/A,FALSE,"단축2";#N/A,#N/A,FALSE,"단축3";#N/A,#N/A,FALSE,"장축";#N/A,#N/A,FALSE,"4WD"}</definedName>
    <definedName name="HJJ">{#N/A,#N/A,FALSE,"단축1";#N/A,#N/A,FALSE,"단축2";#N/A,#N/A,FALSE,"단축3";#N/A,#N/A,FALSE,"장축";#N/A,#N/A,FALSE,"4WD"}</definedName>
    <definedName name="ic" localSheetId="9">{#N/A,#N/A,FALSE,"단축1";#N/A,#N/A,FALSE,"단축2";#N/A,#N/A,FALSE,"단축3";#N/A,#N/A,FALSE,"장축";#N/A,#N/A,FALSE,"4WD"}</definedName>
    <definedName name="ic" localSheetId="6">{#N/A,#N/A,FALSE,"단축1";#N/A,#N/A,FALSE,"단축2";#N/A,#N/A,FALSE,"단축3";#N/A,#N/A,FALSE,"장축";#N/A,#N/A,FALSE,"4WD"}</definedName>
    <definedName name="ic">{#N/A,#N/A,FALSE,"단축1";#N/A,#N/A,FALSE,"단축2";#N/A,#N/A,FALSE,"단축3";#N/A,#N/A,FALSE,"장축";#N/A,#N/A,FALSE,"4WD"}</definedName>
    <definedName name="internet" localSheetId="8">#REF!</definedName>
    <definedName name="internet">#REF!</definedName>
    <definedName name="JK" localSheetId="9">{#N/A,#N/A,TRUE,"Y생산";#N/A,#N/A,TRUE,"Y판매";#N/A,#N/A,TRUE,"Y총물량";#N/A,#N/A,TRUE,"Y능력";#N/A,#N/A,TRUE,"YKD"}</definedName>
    <definedName name="JK" localSheetId="6">{#N/A,#N/A,TRUE,"Y생산";#N/A,#N/A,TRUE,"Y판매";#N/A,#N/A,TRUE,"Y총물량";#N/A,#N/A,TRUE,"Y능력";#N/A,#N/A,TRUE,"YKD"}</definedName>
    <definedName name="JK">{#N/A,#N/A,TRUE,"Y생산";#N/A,#N/A,TRUE,"Y판매";#N/A,#N/A,TRUE,"Y총물량";#N/A,#N/A,TRUE,"Y능력";#N/A,#N/A,TRUE,"YKD"}</definedName>
    <definedName name="KKJGLGK" localSheetId="9">{#N/A,#N/A,FALSE,"단축1";#N/A,#N/A,FALSE,"단축2";#N/A,#N/A,FALSE,"단축3";#N/A,#N/A,FALSE,"장축";#N/A,#N/A,FALSE,"4WD"}</definedName>
    <definedName name="KKJGLGK" localSheetId="6">{#N/A,#N/A,FALSE,"단축1";#N/A,#N/A,FALSE,"단축2";#N/A,#N/A,FALSE,"단축3";#N/A,#N/A,FALSE,"장축";#N/A,#N/A,FALSE,"4WD"}</definedName>
    <definedName name="KKJGLGK">{#N/A,#N/A,FALSE,"단축1";#N/A,#N/A,FALSE,"단축2";#N/A,#N/A,FALSE,"단축3";#N/A,#N/A,FALSE,"장축";#N/A,#N/A,FALSE,"4WD"}</definedName>
    <definedName name="kkk" localSheetId="9">{#N/A,#N/A,FALSE,"단축1";#N/A,#N/A,FALSE,"단축2";#N/A,#N/A,FALSE,"단축3";#N/A,#N/A,FALSE,"장축";#N/A,#N/A,FALSE,"4WD"}</definedName>
    <definedName name="kkk" localSheetId="6">{#N/A,#N/A,FALSE,"단축1";#N/A,#N/A,FALSE,"단축2";#N/A,#N/A,FALSE,"단축3";#N/A,#N/A,FALSE,"장축";#N/A,#N/A,FALSE,"4WD"}</definedName>
    <definedName name="kkk">{#N/A,#N/A,FALSE,"단축1";#N/A,#N/A,FALSE,"단축2";#N/A,#N/A,FALSE,"단축3";#N/A,#N/A,FALSE,"장축";#N/A,#N/A,FALSE,"4WD"}</definedName>
    <definedName name="kl">[5]합계잔액시산표!$A$23:$M$23</definedName>
    <definedName name="KLKL" localSheetId="9">{#N/A,#N/A,FALSE,"단축1";#N/A,#N/A,FALSE,"단축2";#N/A,#N/A,FALSE,"단축3";#N/A,#N/A,FALSE,"장축";#N/A,#N/A,FALSE,"4WD"}</definedName>
    <definedName name="KLKL" localSheetId="6">{#N/A,#N/A,FALSE,"단축1";#N/A,#N/A,FALSE,"단축2";#N/A,#N/A,FALSE,"단축3";#N/A,#N/A,FALSE,"장축";#N/A,#N/A,FALSE,"4WD"}</definedName>
    <definedName name="KLKL">{#N/A,#N/A,FALSE,"단축1";#N/A,#N/A,FALSE,"단축2";#N/A,#N/A,FALSE,"단축3";#N/A,#N/A,FALSE,"장축";#N/A,#N/A,FALSE,"4WD"}</definedName>
    <definedName name="KSW" localSheetId="9">{#N/A,#N/A,FALSE,"단축1";#N/A,#N/A,FALSE,"단축2";#N/A,#N/A,FALSE,"단축3";#N/A,#N/A,FALSE,"장축";#N/A,#N/A,FALSE,"4WD"}</definedName>
    <definedName name="KSW" localSheetId="6">{#N/A,#N/A,FALSE,"단축1";#N/A,#N/A,FALSE,"단축2";#N/A,#N/A,FALSE,"단축3";#N/A,#N/A,FALSE,"장축";#N/A,#N/A,FALSE,"4WD"}</definedName>
    <definedName name="KSW">{#N/A,#N/A,FALSE,"단축1";#N/A,#N/A,FALSE,"단축2";#N/A,#N/A,FALSE,"단축3";#N/A,#N/A,FALSE,"장축";#N/A,#N/A,FALSE,"4WD"}</definedName>
    <definedName name="KU" localSheetId="9">{#N/A,#N/A,TRUE,"Y생산";#N/A,#N/A,TRUE,"Y판매";#N/A,#N/A,TRUE,"Y총물량";#N/A,#N/A,TRUE,"Y능력";#N/A,#N/A,TRUE,"YKD"}</definedName>
    <definedName name="KU" localSheetId="6">{#N/A,#N/A,TRUE,"Y생산";#N/A,#N/A,TRUE,"Y판매";#N/A,#N/A,TRUE,"Y총물량";#N/A,#N/A,TRUE,"Y능력";#N/A,#N/A,TRUE,"YKD"}</definedName>
    <definedName name="KU">{#N/A,#N/A,TRUE,"Y생산";#N/A,#N/A,TRUE,"Y판매";#N/A,#N/A,TRUE,"Y총물량";#N/A,#N/A,TRUE,"Y능력";#N/A,#N/A,TRUE,"YKD"}</definedName>
    <definedName name="LINE검토2" localSheetId="9">{#N/A,#N/A,TRUE,"Y생산";#N/A,#N/A,TRUE,"Y판매";#N/A,#N/A,TRUE,"Y총물량";#N/A,#N/A,TRUE,"Y능력";#N/A,#N/A,TRUE,"YKD"}</definedName>
    <definedName name="LINE검토2" localSheetId="6">{#N/A,#N/A,TRUE,"Y생산";#N/A,#N/A,TRUE,"Y판매";#N/A,#N/A,TRUE,"Y총물량";#N/A,#N/A,TRUE,"Y능력";#N/A,#N/A,TRUE,"YKD"}</definedName>
    <definedName name="LINE검토2">{#N/A,#N/A,TRUE,"Y생산";#N/A,#N/A,TRUE,"Y판매";#N/A,#N/A,TRUE,"Y총물량";#N/A,#N/A,TRUE,"Y능력";#N/A,#N/A,TRUE,"YKD"}</definedName>
    <definedName name="lps" localSheetId="9">{#N/A,#N/A,FALSE,"단축1";#N/A,#N/A,FALSE,"단축2";#N/A,#N/A,FALSE,"단축3";#N/A,#N/A,FALSE,"장축";#N/A,#N/A,FALSE,"4WD"}</definedName>
    <definedName name="lps" localSheetId="6">{#N/A,#N/A,FALSE,"단축1";#N/A,#N/A,FALSE,"단축2";#N/A,#N/A,FALSE,"단축3";#N/A,#N/A,FALSE,"장축";#N/A,#N/A,FALSE,"4WD"}</definedName>
    <definedName name="lps">{#N/A,#N/A,FALSE,"단축1";#N/A,#N/A,FALSE,"단축2";#N/A,#N/A,FALSE,"단축3";#N/A,#N/A,FALSE,"장축";#N/A,#N/A,FALSE,"4WD"}</definedName>
    <definedName name="LUP" localSheetId="9">#REF!</definedName>
    <definedName name="LUP">#REF!</definedName>
    <definedName name="M_Drama" localSheetId="9">#REF!</definedName>
    <definedName name="M_Drama">#REF!</definedName>
    <definedName name="MBC_D" localSheetId="9">#REF!</definedName>
    <definedName name="MBC_D">#REF!</definedName>
    <definedName name="metro">'[6]메트로_승,하차DB'!$D$5:$R$123</definedName>
    <definedName name="MH향상" localSheetId="9">{#N/A,#N/A,TRUE,"Y생산";#N/A,#N/A,TRUE,"Y판매";#N/A,#N/A,TRUE,"Y총물량";#N/A,#N/A,TRUE,"Y능력";#N/A,#N/A,TRUE,"YKD"}</definedName>
    <definedName name="MH향상" localSheetId="6">{#N/A,#N/A,TRUE,"Y생산";#N/A,#N/A,TRUE,"Y판매";#N/A,#N/A,TRUE,"Y총물량";#N/A,#N/A,TRUE,"Y능력";#N/A,#N/A,TRUE,"YKD"}</definedName>
    <definedName name="MH향상">{#N/A,#N/A,TRUE,"Y생산";#N/A,#N/A,TRUE,"Y판매";#N/A,#N/A,TRUE,"Y총물량";#N/A,#N/A,TRUE,"Y능력";#N/A,#N/A,TRUE,"YKD"}</definedName>
    <definedName name="MMM" localSheetId="9">{#N/A,#N/A,FALSE,"단축1";#N/A,#N/A,FALSE,"단축2";#N/A,#N/A,FALSE,"단축3";#N/A,#N/A,FALSE,"장축";#N/A,#N/A,FALSE,"4WD"}</definedName>
    <definedName name="MMM" localSheetId="6">{#N/A,#N/A,FALSE,"단축1";#N/A,#N/A,FALSE,"단축2";#N/A,#N/A,FALSE,"단축3";#N/A,#N/A,FALSE,"장축";#N/A,#N/A,FALSE,"4WD"}</definedName>
    <definedName name="MMM">{#N/A,#N/A,FALSE,"단축1";#N/A,#N/A,FALSE,"단축2";#N/A,#N/A,FALSE,"단축3";#N/A,#N/A,FALSE,"장축";#N/A,#N/A,FALSE,"4WD"}</definedName>
    <definedName name="MMMMM" localSheetId="9">{#N/A,#N/A,FALSE,"단축1";#N/A,#N/A,FALSE,"단축2";#N/A,#N/A,FALSE,"단축3";#N/A,#N/A,FALSE,"장축";#N/A,#N/A,FALSE,"4WD"}</definedName>
    <definedName name="MMMMM" localSheetId="6">{#N/A,#N/A,FALSE,"단축1";#N/A,#N/A,FALSE,"단축2";#N/A,#N/A,FALSE,"단축3";#N/A,#N/A,FALSE,"장축";#N/A,#N/A,FALSE,"4WD"}</definedName>
    <definedName name="MMMMM">{#N/A,#N/A,FALSE,"단축1";#N/A,#N/A,FALSE,"단축2";#N/A,#N/A,FALSE,"단축3";#N/A,#N/A,FALSE,"장축";#N/A,#N/A,FALSE,"4WD"}</definedName>
    <definedName name="MNO_문자대화" localSheetId="9">[1]양식3!#REF!</definedName>
    <definedName name="MNO_문자대화">[1]양식3!#REF!</definedName>
    <definedName name="MV" localSheetId="9">{#N/A,#N/A,FALSE,"단축1";#N/A,#N/A,FALSE,"단축2";#N/A,#N/A,FALSE,"단축3";#N/A,#N/A,FALSE,"장축";#N/A,#N/A,FALSE,"4WD"}</definedName>
    <definedName name="MV" localSheetId="6">{#N/A,#N/A,FALSE,"단축1";#N/A,#N/A,FALSE,"단축2";#N/A,#N/A,FALSE,"단축3";#N/A,#N/A,FALSE,"장축";#N/A,#N/A,FALSE,"4WD"}</definedName>
    <definedName name="MV">{#N/A,#N/A,FALSE,"단축1";#N/A,#N/A,FALSE,"단축2";#N/A,#N/A,FALSE,"단축3";#N/A,#N/A,FALSE,"장축";#N/A,#N/A,FALSE,"4WD"}</definedName>
    <definedName name="Naver">[7]전체단가표!$A$2:$F$135</definedName>
    <definedName name="NEW" localSheetId="9">#REF!</definedName>
    <definedName name="NEW">#REF!</definedName>
    <definedName name="NOTE" localSheetId="9">{#N/A,#N/A,FALSE,"단축1";#N/A,#N/A,FALSE,"단축2";#N/A,#N/A,FALSE,"단축3";#N/A,#N/A,FALSE,"장축";#N/A,#N/A,FALSE,"4WD"}</definedName>
    <definedName name="NOTE" localSheetId="6">{#N/A,#N/A,FALSE,"단축1";#N/A,#N/A,FALSE,"단축2";#N/A,#N/A,FALSE,"단축3";#N/A,#N/A,FALSE,"장축";#N/A,#N/A,FALSE,"4WD"}</definedName>
    <definedName name="NOTE">{#N/A,#N/A,FALSE,"단축1";#N/A,#N/A,FALSE,"단축2";#N/A,#N/A,FALSE,"단축3";#N/A,#N/A,FALSE,"장축";#N/A,#N/A,FALSE,"4WD"}</definedName>
    <definedName name="O" localSheetId="9">{#N/A,#N/A,TRUE,"Y생산";#N/A,#N/A,TRUE,"Y판매";#N/A,#N/A,TRUE,"Y총물량";#N/A,#N/A,TRUE,"Y능력";#N/A,#N/A,TRUE,"YKD"}</definedName>
    <definedName name="O" localSheetId="6">{#N/A,#N/A,TRUE,"Y생산";#N/A,#N/A,TRUE,"Y판매";#N/A,#N/A,TRUE,"Y총물량";#N/A,#N/A,TRUE,"Y능력";#N/A,#N/A,TRUE,"YKD"}</definedName>
    <definedName name="O">{#N/A,#N/A,TRUE,"Y생산";#N/A,#N/A,TRUE,"Y판매";#N/A,#N/A,TRUE,"Y총물량";#N/A,#N/A,TRUE,"Y능력";#N/A,#N/A,TRUE,"YKD"}</definedName>
    <definedName name="OUT">[8]구분!$D$2:$D$26</definedName>
    <definedName name="PARK" localSheetId="9">{#N/A,#N/A,FALSE,"단축1";#N/A,#N/A,FALSE,"단축2";#N/A,#N/A,FALSE,"단축3";#N/A,#N/A,FALSE,"장축";#N/A,#N/A,FALSE,"4WD"}</definedName>
    <definedName name="PARK" localSheetId="6">{#N/A,#N/A,FALSE,"단축1";#N/A,#N/A,FALSE,"단축2";#N/A,#N/A,FALSE,"단축3";#N/A,#N/A,FALSE,"장축";#N/A,#N/A,FALSE,"4WD"}</definedName>
    <definedName name="PARK">{#N/A,#N/A,FALSE,"단축1";#N/A,#N/A,FALSE,"단축2";#N/A,#N/A,FALSE,"단축3";#N/A,#N/A,FALSE,"장축";#N/A,#N/A,FALSE,"4WD"}</definedName>
    <definedName name="PL" localSheetId="9">{#N/A,#N/A,FALSE,"Aging Summary";#N/A,#N/A,FALSE,"Ratio Analysis";#N/A,#N/A,FALSE,"Test 120 Day Accts";#N/A,#N/A,FALSE,"Tickmarks"}</definedName>
    <definedName name="PL" localSheetId="6">{#N/A,#N/A,FALSE,"Aging Summary";#N/A,#N/A,FALSE,"Ratio Analysis";#N/A,#N/A,FALSE,"Test 120 Day Accts";#N/A,#N/A,FALSE,"Tickmarks"}</definedName>
    <definedName name="PL">{#N/A,#N/A,FALSE,"Aging Summary";#N/A,#N/A,FALSE,"Ratio Analysis";#N/A,#N/A,FALSE,"Test 120 Day Accts";#N/A,#N/A,FALSE,"Tickmarks"}</definedName>
    <definedName name="PPK" localSheetId="9">{#N/A,#N/A,FALSE,"96 3월물량표";#N/A,#N/A,FALSE,"96 4월물량표";#N/A,#N/A,FALSE,"96 5월물량표"}</definedName>
    <definedName name="PPK" localSheetId="6">{#N/A,#N/A,FALSE,"96 3월물량표";#N/A,#N/A,FALSE,"96 4월물량표";#N/A,#N/A,FALSE,"96 5월물량표"}</definedName>
    <definedName name="PPK">{#N/A,#N/A,FALSE,"96 3월물량표";#N/A,#N/A,FALSE,"96 4월물량표";#N/A,#N/A,FALSE,"96 5월물량표"}</definedName>
    <definedName name="PPPP" localSheetId="9">{#N/A,#N/A,FALSE,"단축1";#N/A,#N/A,FALSE,"단축2";#N/A,#N/A,FALSE,"단축3";#N/A,#N/A,FALSE,"장축";#N/A,#N/A,FALSE,"4WD"}</definedName>
    <definedName name="PPPP" localSheetId="6">{#N/A,#N/A,FALSE,"단축1";#N/A,#N/A,FALSE,"단축2";#N/A,#N/A,FALSE,"단축3";#N/A,#N/A,FALSE,"장축";#N/A,#N/A,FALSE,"4WD"}</definedName>
    <definedName name="PPPP">{#N/A,#N/A,FALSE,"단축1";#N/A,#N/A,FALSE,"단축2";#N/A,#N/A,FALSE,"단축3";#N/A,#N/A,FALSE,"장축";#N/A,#N/A,FALSE,"4WD"}</definedName>
    <definedName name="Print_Area_MI" localSheetId="8">#REF!</definedName>
    <definedName name="Print_Area_MI">#REF!</definedName>
    <definedName name="Product_List" localSheetId="8">#REF!</definedName>
    <definedName name="Product_List">#REF!</definedName>
    <definedName name="PROTO2" localSheetId="9">{#N/A,#N/A,FALSE,"단축1";#N/A,#N/A,FALSE,"단축2";#N/A,#N/A,FALSE,"단축3";#N/A,#N/A,FALSE,"장축";#N/A,#N/A,FALSE,"4WD"}</definedName>
    <definedName name="PROTO2" localSheetId="6">{#N/A,#N/A,FALSE,"단축1";#N/A,#N/A,FALSE,"단축2";#N/A,#N/A,FALSE,"단축3";#N/A,#N/A,FALSE,"장축";#N/A,#N/A,FALSE,"4WD"}</definedName>
    <definedName name="PROTO2">{#N/A,#N/A,FALSE,"단축1";#N/A,#N/A,FALSE,"단축2";#N/A,#N/A,FALSE,"단축3";#N/A,#N/A,FALSE,"장축";#N/A,#N/A,FALSE,"4WD"}</definedName>
    <definedName name="PROTO3" localSheetId="9">{#N/A,#N/A,FALSE,"단축1";#N/A,#N/A,FALSE,"단축2";#N/A,#N/A,FALSE,"단축3";#N/A,#N/A,FALSE,"장축";#N/A,#N/A,FALSE,"4WD"}</definedName>
    <definedName name="PROTO3" localSheetId="6">{#N/A,#N/A,FALSE,"단축1";#N/A,#N/A,FALSE,"단축2";#N/A,#N/A,FALSE,"단축3";#N/A,#N/A,FALSE,"장축";#N/A,#N/A,FALSE,"4WD"}</definedName>
    <definedName name="PROTO3">{#N/A,#N/A,FALSE,"단축1";#N/A,#N/A,FALSE,"단축2";#N/A,#N/A,FALSE,"단축3";#N/A,#N/A,FALSE,"장축";#N/A,#N/A,FALSE,"4WD"}</definedName>
    <definedName name="QD" localSheetId="9">{#N/A,#N/A,FALSE,"단축1";#N/A,#N/A,FALSE,"단축2";#N/A,#N/A,FALSE,"단축3";#N/A,#N/A,FALSE,"장축";#N/A,#N/A,FALSE,"4WD"}</definedName>
    <definedName name="QD" localSheetId="6">{#N/A,#N/A,FALSE,"단축1";#N/A,#N/A,FALSE,"단축2";#N/A,#N/A,FALSE,"단축3";#N/A,#N/A,FALSE,"장축";#N/A,#N/A,FALSE,"4WD"}</definedName>
    <definedName name="QD">{#N/A,#N/A,FALSE,"단축1";#N/A,#N/A,FALSE,"단축2";#N/A,#N/A,FALSE,"단축3";#N/A,#N/A,FALSE,"장축";#N/A,#N/A,FALSE,"4WD"}</definedName>
    <definedName name="QJQH" localSheetId="9">{#N/A,#N/A,FALSE,"단축1";#N/A,#N/A,FALSE,"단축2";#N/A,#N/A,FALSE,"단축3";#N/A,#N/A,FALSE,"장축";#N/A,#N/A,FALSE,"4WD"}</definedName>
    <definedName name="QJQH" localSheetId="6">{#N/A,#N/A,FALSE,"단축1";#N/A,#N/A,FALSE,"단축2";#N/A,#N/A,FALSE,"단축3";#N/A,#N/A,FALSE,"장축";#N/A,#N/A,FALSE,"4WD"}</definedName>
    <definedName name="QJQH">{#N/A,#N/A,FALSE,"단축1";#N/A,#N/A,FALSE,"단축2";#N/A,#N/A,FALSE,"단축3";#N/A,#N/A,FALSE,"장축";#N/A,#N/A,FALSE,"4WD"}</definedName>
    <definedName name="qkrk"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krk" localSheetId="6">{#N/A,#N/A,FALSE,"표지";#N/A,#N/A,FALSE,"총괄표";#N/A,#N/A,FALSE,"1호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krk">{#N/A,#N/A,FALSE,"표지";#N/A,#N/A,FALSE,"총괄표";#N/A,#N/A,FALSE,"1호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qlty" localSheetId="9">{#N/A,#N/A,TRUE,"Y생산";#N/A,#N/A,TRUE,"Y판매";#N/A,#N/A,TRUE,"Y총물량";#N/A,#N/A,TRUE,"Y능력";#N/A,#N/A,TRUE,"YKD"}</definedName>
    <definedName name="qlty" localSheetId="6">{#N/A,#N/A,TRUE,"Y생산";#N/A,#N/A,TRUE,"Y판매";#N/A,#N/A,TRUE,"Y총물량";#N/A,#N/A,TRUE,"Y능력";#N/A,#N/A,TRUE,"YKD"}</definedName>
    <definedName name="qlty">{#N/A,#N/A,TRUE,"Y생산";#N/A,#N/A,TRUE,"Y판매";#N/A,#N/A,TRUE,"Y총물량";#N/A,#N/A,TRUE,"Y능력";#N/A,#N/A,TRUE,"YKD"}</definedName>
    <definedName name="QQ" localSheetId="9">{#N/A,#N/A,FALSE,"단축1";#N/A,#N/A,FALSE,"단축2";#N/A,#N/A,FALSE,"단축3";#N/A,#N/A,FALSE,"장축";#N/A,#N/A,FALSE,"4WD"}</definedName>
    <definedName name="QQ" localSheetId="6">{#N/A,#N/A,FALSE,"단축1";#N/A,#N/A,FALSE,"단축2";#N/A,#N/A,FALSE,"단축3";#N/A,#N/A,FALSE,"장축";#N/A,#N/A,FALSE,"4WD"}</definedName>
    <definedName name="QQ">{#N/A,#N/A,FALSE,"단축1";#N/A,#N/A,FALSE,"단축2";#N/A,#N/A,FALSE,"단축3";#N/A,#N/A,FALSE,"장축";#N/A,#N/A,FALSE,"4WD"}</definedName>
    <definedName name="QQQAAASSS" localSheetId="9">{#N/A,#N/A,TRUE,"Y생산";#N/A,#N/A,TRUE,"Y판매";#N/A,#N/A,TRUE,"Y총물량";#N/A,#N/A,TRUE,"Y능력";#N/A,#N/A,TRUE,"YKD"}</definedName>
    <definedName name="QQQAAASSS" localSheetId="6">{#N/A,#N/A,TRUE,"Y생산";#N/A,#N/A,TRUE,"Y판매";#N/A,#N/A,TRUE,"Y총물량";#N/A,#N/A,TRUE,"Y능력";#N/A,#N/A,TRUE,"YKD"}</definedName>
    <definedName name="QQQAAASSS">{#N/A,#N/A,TRUE,"Y생산";#N/A,#N/A,TRUE,"Y판매";#N/A,#N/A,TRUE,"Y총물량";#N/A,#N/A,TRUE,"Y능력";#N/A,#N/A,TRUE,"YKD"}</definedName>
    <definedName name="QQQQQQQ" localSheetId="9">{#N/A,#N/A,TRUE,"Y생산";#N/A,#N/A,TRUE,"Y판매";#N/A,#N/A,TRUE,"Y총물량";#N/A,#N/A,TRUE,"Y능력";#N/A,#N/A,TRUE,"YKD"}</definedName>
    <definedName name="QQQQQQQ" localSheetId="6">{#N/A,#N/A,TRUE,"Y생산";#N/A,#N/A,TRUE,"Y판매";#N/A,#N/A,TRUE,"Y총물량";#N/A,#N/A,TRUE,"Y능력";#N/A,#N/A,TRUE,"YKD"}</definedName>
    <definedName name="QQQQQQQ">{#N/A,#N/A,TRUE,"Y생산";#N/A,#N/A,TRUE,"Y판매";#N/A,#N/A,TRUE,"Y총물량";#N/A,#N/A,TRUE,"Y능력";#N/A,#N/A,TRUE,"YKD"}</definedName>
    <definedName name="QW" localSheetId="9">{#N/A,#N/A,FALSE,"단축1";#N/A,#N/A,FALSE,"단축2";#N/A,#N/A,FALSE,"단축3";#N/A,#N/A,FALSE,"장축";#N/A,#N/A,FALSE,"4WD"}</definedName>
    <definedName name="QW" localSheetId="6">{#N/A,#N/A,FALSE,"단축1";#N/A,#N/A,FALSE,"단축2";#N/A,#N/A,FALSE,"단축3";#N/A,#N/A,FALSE,"장축";#N/A,#N/A,FALSE,"4WD"}</definedName>
    <definedName name="QW">{#N/A,#N/A,FALSE,"단축1";#N/A,#N/A,FALSE,"단축2";#N/A,#N/A,FALSE,"단축3";#N/A,#N/A,FALSE,"장축";#N/A,#N/A,FALSE,"4WD"}</definedName>
    <definedName name="QWER" localSheetId="9">{#N/A,#N/A,FALSE,"단축1";#N/A,#N/A,FALSE,"단축2";#N/A,#N/A,FALSE,"단축3";#N/A,#N/A,FALSE,"장축";#N/A,#N/A,FALSE,"4WD"}</definedName>
    <definedName name="QWER" localSheetId="6">{#N/A,#N/A,FALSE,"단축1";#N/A,#N/A,FALSE,"단축2";#N/A,#N/A,FALSE,"단축3";#N/A,#N/A,FALSE,"장축";#N/A,#N/A,FALSE,"4WD"}</definedName>
    <definedName name="QWER">{#N/A,#N/A,FALSE,"단축1";#N/A,#N/A,FALSE,"단축2";#N/A,#N/A,FALSE,"단축3";#N/A,#N/A,FALSE,"장축";#N/A,#N/A,FALSE,"4WD"}</definedName>
    <definedName name="qwtrqt" localSheetId="9">#REF!</definedName>
    <definedName name="qwtrqt">#REF!</definedName>
    <definedName name="s" localSheetId="8">#REF!</definedName>
    <definedName name="s">#REF!</definedName>
    <definedName name="SADF" localSheetId="9">{#N/A,#N/A,FALSE,"단축1";#N/A,#N/A,FALSE,"단축2";#N/A,#N/A,FALSE,"단축3";#N/A,#N/A,FALSE,"장축";#N/A,#N/A,FALSE,"4WD"}</definedName>
    <definedName name="SADF" localSheetId="6">{#N/A,#N/A,FALSE,"단축1";#N/A,#N/A,FALSE,"단축2";#N/A,#N/A,FALSE,"단축3";#N/A,#N/A,FALSE,"장축";#N/A,#N/A,FALSE,"4WD"}</definedName>
    <definedName name="SADF">{#N/A,#N/A,FALSE,"단축1";#N/A,#N/A,FALSE,"단축2";#N/A,#N/A,FALSE,"단축3";#N/A,#N/A,FALSE,"장축";#N/A,#N/A,FALSE,"4WD"}</definedName>
    <definedName name="SD" localSheetId="9">{#N/A,#N/A,FALSE,"단축1";#N/A,#N/A,FALSE,"단축2";#N/A,#N/A,FALSE,"단축3";#N/A,#N/A,FALSE,"장축";#N/A,#N/A,FALSE,"4WD"}</definedName>
    <definedName name="SD" localSheetId="6">{#N/A,#N/A,FALSE,"단축1";#N/A,#N/A,FALSE,"단축2";#N/A,#N/A,FALSE,"단축3";#N/A,#N/A,FALSE,"장축";#N/A,#N/A,FALSE,"4WD"}</definedName>
    <definedName name="SD">{#N/A,#N/A,FALSE,"단축1";#N/A,#N/A,FALSE,"단축2";#N/A,#N/A,FALSE,"단축3";#N/A,#N/A,FALSE,"장축";#N/A,#N/A,FALSE,"4WD"}</definedName>
    <definedName name="sdasdfsd" localSheetId="9">#REF!</definedName>
    <definedName name="sdasdfsd">#REF!</definedName>
    <definedName name="SDFL" localSheetId="9">{#N/A,#N/A,FALSE,"단축1";#N/A,#N/A,FALSE,"단축2";#N/A,#N/A,FALSE,"단축3";#N/A,#N/A,FALSE,"장축";#N/A,#N/A,FALSE,"4WD"}</definedName>
    <definedName name="SDFL" localSheetId="6">{#N/A,#N/A,FALSE,"단축1";#N/A,#N/A,FALSE,"단축2";#N/A,#N/A,FALSE,"단축3";#N/A,#N/A,FALSE,"장축";#N/A,#N/A,FALSE,"4WD"}</definedName>
    <definedName name="SDFL">{#N/A,#N/A,FALSE,"단축1";#N/A,#N/A,FALSE,"단축2";#N/A,#N/A,FALSE,"단축3";#N/A,#N/A,FALSE,"장축";#N/A,#N/A,FALSE,"4WD"}</definedName>
    <definedName name="SDFLL" localSheetId="9">{#N/A,#N/A,FALSE,"단축1";#N/A,#N/A,FALSE,"단축2";#N/A,#N/A,FALSE,"단축3";#N/A,#N/A,FALSE,"장축";#N/A,#N/A,FALSE,"4WD"}</definedName>
    <definedName name="SDFLL" localSheetId="6">{#N/A,#N/A,FALSE,"단축1";#N/A,#N/A,FALSE,"단축2";#N/A,#N/A,FALSE,"단축3";#N/A,#N/A,FALSE,"장축";#N/A,#N/A,FALSE,"4WD"}</definedName>
    <definedName name="SDFLL">{#N/A,#N/A,FALSE,"단축1";#N/A,#N/A,FALSE,"단축2";#N/A,#N/A,FALSE,"단축3";#N/A,#N/A,FALSE,"장축";#N/A,#N/A,FALSE,"4WD"}</definedName>
    <definedName name="SDFLLLLLL" localSheetId="9">{#N/A,#N/A,FALSE,"단축1";#N/A,#N/A,FALSE,"단축2";#N/A,#N/A,FALSE,"단축3";#N/A,#N/A,FALSE,"장축";#N/A,#N/A,FALSE,"4WD"}</definedName>
    <definedName name="SDFLLLLLL" localSheetId="6">{#N/A,#N/A,FALSE,"단축1";#N/A,#N/A,FALSE,"단축2";#N/A,#N/A,FALSE,"단축3";#N/A,#N/A,FALSE,"장축";#N/A,#N/A,FALSE,"4WD"}</definedName>
    <definedName name="SDFLLLLLL">{#N/A,#N/A,FALSE,"단축1";#N/A,#N/A,FALSE,"단축2";#N/A,#N/A,FALSE,"단축3";#N/A,#N/A,FALSE,"장축";#N/A,#N/A,FALSE,"4WD"}</definedName>
    <definedName name="SDFLLSD" localSheetId="9">{#N/A,#N/A,FALSE,"단축1";#N/A,#N/A,FALSE,"단축2";#N/A,#N/A,FALSE,"단축3";#N/A,#N/A,FALSE,"장축";#N/A,#N/A,FALSE,"4WD"}</definedName>
    <definedName name="SDFLLSD" localSheetId="6">{#N/A,#N/A,FALSE,"단축1";#N/A,#N/A,FALSE,"단축2";#N/A,#N/A,FALSE,"단축3";#N/A,#N/A,FALSE,"장축";#N/A,#N/A,FALSE,"4WD"}</definedName>
    <definedName name="SDFLLSD">{#N/A,#N/A,FALSE,"단축1";#N/A,#N/A,FALSE,"단축2";#N/A,#N/A,FALSE,"단축3";#N/A,#N/A,FALSE,"장축";#N/A,#N/A,FALSE,"4WD"}</definedName>
    <definedName name="SDSDSD" localSheetId="9">{#N/A,#N/A,FALSE,"단축1";#N/A,#N/A,FALSE,"단축2";#N/A,#N/A,FALSE,"단축3";#N/A,#N/A,FALSE,"장축";#N/A,#N/A,FALSE,"4WD"}</definedName>
    <definedName name="SDSDSD" localSheetId="6">{#N/A,#N/A,FALSE,"단축1";#N/A,#N/A,FALSE,"단축2";#N/A,#N/A,FALSE,"단축3";#N/A,#N/A,FALSE,"장축";#N/A,#N/A,FALSE,"4WD"}</definedName>
    <definedName name="SDSDSD">{#N/A,#N/A,FALSE,"단축1";#N/A,#N/A,FALSE,"단축2";#N/A,#N/A,FALSE,"단축3";#N/A,#N/A,FALSE,"장축";#N/A,#N/A,FALSE,"4WD"}</definedName>
    <definedName name="SFG" localSheetId="9">{#N/A,#N/A,FALSE,"단축1";#N/A,#N/A,FALSE,"단축2";#N/A,#N/A,FALSE,"단축3";#N/A,#N/A,FALSE,"장축";#N/A,#N/A,FALSE,"4WD"}</definedName>
    <definedName name="SFG" localSheetId="6">{#N/A,#N/A,FALSE,"단축1";#N/A,#N/A,FALSE,"단축2";#N/A,#N/A,FALSE,"단축3";#N/A,#N/A,FALSE,"장축";#N/A,#N/A,FALSE,"4WD"}</definedName>
    <definedName name="SFG">{#N/A,#N/A,FALSE,"단축1";#N/A,#N/A,FALSE,"단축2";#N/A,#N/A,FALSE,"단축3";#N/A,#N/A,FALSE,"장축";#N/A,#N/A,FALSE,"4WD"}</definedName>
    <definedName name="SFSFSF" localSheetId="9">{#N/A,#N/A,FALSE,"단축1";#N/A,#N/A,FALSE,"단축2";#N/A,#N/A,FALSE,"단축3";#N/A,#N/A,FALSE,"장축";#N/A,#N/A,FALSE,"4WD"}</definedName>
    <definedName name="SFSFSF" localSheetId="6">{#N/A,#N/A,FALSE,"단축1";#N/A,#N/A,FALSE,"단축2";#N/A,#N/A,FALSE,"단축3";#N/A,#N/A,FALSE,"장축";#N/A,#N/A,FALSE,"4WD"}</definedName>
    <definedName name="SFSFSF">{#N/A,#N/A,FALSE,"단축1";#N/A,#N/A,FALSE,"단축2";#N/A,#N/A,FALSE,"단축3";#N/A,#N/A,FALSE,"장축";#N/A,#N/A,FALSE,"4WD"}</definedName>
    <definedName name="SHI" localSheetId="9">{#N/A,#N/A,FALSE,"단축1";#N/A,#N/A,FALSE,"단축2";#N/A,#N/A,FALSE,"단축3";#N/A,#N/A,FALSE,"장축";#N/A,#N/A,FALSE,"4WD"}</definedName>
    <definedName name="SHI" localSheetId="6">{#N/A,#N/A,FALSE,"단축1";#N/A,#N/A,FALSE,"단축2";#N/A,#N/A,FALSE,"단축3";#N/A,#N/A,FALSE,"장축";#N/A,#N/A,FALSE,"4WD"}</definedName>
    <definedName name="SHI">{#N/A,#N/A,FALSE,"단축1";#N/A,#N/A,FALSE,"단축2";#N/A,#N/A,FALSE,"단축3";#N/A,#N/A,FALSE,"장축";#N/A,#N/A,FALSE,"4WD"}</definedName>
    <definedName name="SS" localSheetId="9">{#N/A,#N/A,FALSE,"단축1";#N/A,#N/A,FALSE,"단축2";#N/A,#N/A,FALSE,"단축3";#N/A,#N/A,FALSE,"장축";#N/A,#N/A,FALSE,"4WD"}</definedName>
    <definedName name="SS" localSheetId="6">{#N/A,#N/A,FALSE,"단축1";#N/A,#N/A,FALSE,"단축2";#N/A,#N/A,FALSE,"단축3";#N/A,#N/A,FALSE,"장축";#N/A,#N/A,FALSE,"4WD"}</definedName>
    <definedName name="SS">{#N/A,#N/A,FALSE,"단축1";#N/A,#N/A,FALSE,"단축2";#N/A,#N/A,FALSE,"단축3";#N/A,#N/A,FALSE,"장축";#N/A,#N/A,FALSE,"4WD"}</definedName>
    <definedName name="SSDD" localSheetId="9">{#N/A,#N/A,FALSE,"단축1";#N/A,#N/A,FALSE,"단축2";#N/A,#N/A,FALSE,"단축3";#N/A,#N/A,FALSE,"장축";#N/A,#N/A,FALSE,"4WD"}</definedName>
    <definedName name="SSDD" localSheetId="6">{#N/A,#N/A,FALSE,"단축1";#N/A,#N/A,FALSE,"단축2";#N/A,#N/A,FALSE,"단축3";#N/A,#N/A,FALSE,"장축";#N/A,#N/A,FALSE,"4WD"}</definedName>
    <definedName name="SSDD">{#N/A,#N/A,FALSE,"단축1";#N/A,#N/A,FALSE,"단축2";#N/A,#N/A,FALSE,"단축3";#N/A,#N/A,FALSE,"장축";#N/A,#N/A,FALSE,"4WD"}</definedName>
    <definedName name="stations">[6]역사리스트DB!$B$4:$J$180</definedName>
    <definedName name="stations_old" localSheetId="8">#REF!</definedName>
    <definedName name="stations_old">#REF!</definedName>
    <definedName name="SUM" localSheetId="8">#REF!</definedName>
    <definedName name="SUM">#REF!</definedName>
    <definedName name="summm" localSheetId="8">#REF!</definedName>
    <definedName name="summm">#REF!</definedName>
    <definedName name="SW" localSheetId="9">{#N/A,#N/A,FALSE,"단축1";#N/A,#N/A,FALSE,"단축2";#N/A,#N/A,FALSE,"단축3";#N/A,#N/A,FALSE,"장축";#N/A,#N/A,FALSE,"4WD"}</definedName>
    <definedName name="SW" localSheetId="6">{#N/A,#N/A,FALSE,"단축1";#N/A,#N/A,FALSE,"단축2";#N/A,#N/A,FALSE,"단축3";#N/A,#N/A,FALSE,"장축";#N/A,#N/A,FALSE,"4WD"}</definedName>
    <definedName name="SW">{#N/A,#N/A,FALSE,"단축1";#N/A,#N/A,FALSE,"단축2";#N/A,#N/A,FALSE,"단축3";#N/A,#N/A,FALSE,"장축";#N/A,#N/A,FALSE,"4WD"}</definedName>
    <definedName name="T8D_ULEV1" localSheetId="9">{#N/A,#N/A,FALSE,"단축1";#N/A,#N/A,FALSE,"단축2";#N/A,#N/A,FALSE,"단축3";#N/A,#N/A,FALSE,"장축";#N/A,#N/A,FALSE,"4WD"}</definedName>
    <definedName name="T8D_ULEV1" localSheetId="6">{#N/A,#N/A,FALSE,"단축1";#N/A,#N/A,FALSE,"단축2";#N/A,#N/A,FALSE,"단축3";#N/A,#N/A,FALSE,"장축";#N/A,#N/A,FALSE,"4WD"}</definedName>
    <definedName name="T8D_ULEV1">{#N/A,#N/A,FALSE,"단축1";#N/A,#N/A,FALSE,"단축2";#N/A,#N/A,FALSE,"단축3";#N/A,#N/A,FALSE,"장축";#N/A,#N/A,FALSE,"4WD"}</definedName>
    <definedName name="tc" localSheetId="9">{#N/A,#N/A,FALSE,"단축1";#N/A,#N/A,FALSE,"단축2";#N/A,#N/A,FALSE,"단축3";#N/A,#N/A,FALSE,"장축";#N/A,#N/A,FALSE,"4WD"}</definedName>
    <definedName name="tc" localSheetId="6">{#N/A,#N/A,FALSE,"단축1";#N/A,#N/A,FALSE,"단축2";#N/A,#N/A,FALSE,"단축3";#N/A,#N/A,FALSE,"장축";#N/A,#N/A,FALSE,"4WD"}</definedName>
    <definedName name="tc">{#N/A,#N/A,FALSE,"단축1";#N/A,#N/A,FALSE,"단축2";#N/A,#N/A,FALSE,"단축3";#N/A,#N/A,FALSE,"장축";#N/A,#N/A,FALSE,"4WD"}</definedName>
    <definedName name="tci" localSheetId="9">{#N/A,#N/A,FALSE,"단축1";#N/A,#N/A,FALSE,"단축2";#N/A,#N/A,FALSE,"단축3";#N/A,#N/A,FALSE,"장축";#N/A,#N/A,FALSE,"4WD"}</definedName>
    <definedName name="tci" localSheetId="6">{#N/A,#N/A,FALSE,"단축1";#N/A,#N/A,FALSE,"단축2";#N/A,#N/A,FALSE,"단축3";#N/A,#N/A,FALSE,"장축";#N/A,#N/A,FALSE,"4WD"}</definedName>
    <definedName name="tci">{#N/A,#N/A,FALSE,"단축1";#N/A,#N/A,FALSE,"단축2";#N/A,#N/A,FALSE,"단축3";#N/A,#N/A,FALSE,"장축";#N/A,#N/A,FALSE,"4WD"}</definedName>
    <definedName name="TextRefCopyRangeCount">4</definedName>
    <definedName name="THEME2" localSheetId="9">{#N/A,#N/A,FALSE,"96 3월물량표";#N/A,#N/A,FALSE,"96 4월물량표";#N/A,#N/A,FALSE,"96 5월물량표"}</definedName>
    <definedName name="THEME2" localSheetId="6">{#N/A,#N/A,FALSE,"96 3월물량표";#N/A,#N/A,FALSE,"96 4월물량표";#N/A,#N/A,FALSE,"96 5월물량표"}</definedName>
    <definedName name="THEME2">{#N/A,#N/A,FALSE,"96 3월물량표";#N/A,#N/A,FALSE,"96 4월물량표";#N/A,#N/A,FALSE,"96 5월물량표"}</definedName>
    <definedName name="TRIM별COST2" localSheetId="9">{#N/A,#N/A,FALSE,"단축1";#N/A,#N/A,FALSE,"단축2";#N/A,#N/A,FALSE,"단축3";#N/A,#N/A,FALSE,"장축";#N/A,#N/A,FALSE,"4WD"}</definedName>
    <definedName name="TRIM별COST2" localSheetId="6">{#N/A,#N/A,FALSE,"단축1";#N/A,#N/A,FALSE,"단축2";#N/A,#N/A,FALSE,"단축3";#N/A,#N/A,FALSE,"장축";#N/A,#N/A,FALSE,"4WD"}</definedName>
    <definedName name="TRIM별COST2">{#N/A,#N/A,FALSE,"단축1";#N/A,#N/A,FALSE,"단축2";#N/A,#N/A,FALSE,"단축3";#N/A,#N/A,FALSE,"장축";#N/A,#N/A,FALSE,"4WD"}</definedName>
    <definedName name="TT" localSheetId="9">{#N/A,#N/A,FALSE,"단축1";#N/A,#N/A,FALSE,"단축2";#N/A,#N/A,FALSE,"단축3";#N/A,#N/A,FALSE,"장축";#N/A,#N/A,FALSE,"4WD"}</definedName>
    <definedName name="TT" localSheetId="6">{#N/A,#N/A,FALSE,"단축1";#N/A,#N/A,FALSE,"단축2";#N/A,#N/A,FALSE,"단축3";#N/A,#N/A,FALSE,"장축";#N/A,#N/A,FALSE,"4WD"}</definedName>
    <definedName name="TT">{#N/A,#N/A,FALSE,"단축1";#N/A,#N/A,FALSE,"단축2";#N/A,#N/A,FALSE,"단축3";#N/A,#N/A,FALSE,"장축";#N/A,#N/A,FALSE,"4WD"}</definedName>
    <definedName name="U" localSheetId="9">{#N/A,#N/A,FALSE,"단축1";#N/A,#N/A,FALSE,"단축2";#N/A,#N/A,FALSE,"단축3";#N/A,#N/A,FALSE,"장축";#N/A,#N/A,FALSE,"4WD"}</definedName>
    <definedName name="U" localSheetId="6">{#N/A,#N/A,FALSE,"단축1";#N/A,#N/A,FALSE,"단축2";#N/A,#N/A,FALSE,"단축3";#N/A,#N/A,FALSE,"장축";#N/A,#N/A,FALSE,"4WD"}</definedName>
    <definedName name="U">{#N/A,#N/A,FALSE,"단축1";#N/A,#N/A,FALSE,"단축2";#N/A,#N/A,FALSE,"단축3";#N/A,#N/A,FALSE,"장축";#N/A,#N/A,FALSE,"4WD"}</definedName>
    <definedName name="UKFL" localSheetId="9">{#N/A,#N/A,FALSE,"단축1";#N/A,#N/A,FALSE,"단축2";#N/A,#N/A,FALSE,"단축3";#N/A,#N/A,FALSE,"장축";#N/A,#N/A,FALSE,"4WD"}</definedName>
    <definedName name="UKFL" localSheetId="6">{#N/A,#N/A,FALSE,"단축1";#N/A,#N/A,FALSE,"단축2";#N/A,#N/A,FALSE,"단축3";#N/A,#N/A,FALSE,"장축";#N/A,#N/A,FALSE,"4WD"}</definedName>
    <definedName name="UKFL">{#N/A,#N/A,FALSE,"단축1";#N/A,#N/A,FALSE,"단축2";#N/A,#N/A,FALSE,"단축3";#N/A,#N/A,FALSE,"장축";#N/A,#N/A,FALSE,"4WD"}</definedName>
    <definedName name="WEARF" localSheetId="9">{#N/A,#N/A,TRUE,"Y생산";#N/A,#N/A,TRUE,"Y판매";#N/A,#N/A,TRUE,"Y총물량";#N/A,#N/A,TRUE,"Y능력";#N/A,#N/A,TRUE,"YKD"}</definedName>
    <definedName name="WEARF" localSheetId="6">{#N/A,#N/A,TRUE,"Y생산";#N/A,#N/A,TRUE,"Y판매";#N/A,#N/A,TRUE,"Y총물량";#N/A,#N/A,TRUE,"Y능력";#N/A,#N/A,TRUE,"YKD"}</definedName>
    <definedName name="WEARF">{#N/A,#N/A,TRUE,"Y생산";#N/A,#N/A,TRUE,"Y판매";#N/A,#N/A,TRUE,"Y총물량";#N/A,#N/A,TRUE,"Y능력";#N/A,#N/A,TRUE,"YKD"}</definedName>
    <definedName name="wrn.345." localSheetId="9">{#N/A,#N/A,FALSE,"96 3월물량표";#N/A,#N/A,FALSE,"96 4월물량표";#N/A,#N/A,FALSE,"96 5월물량표"}</definedName>
    <definedName name="wrn.345." localSheetId="6">{#N/A,#N/A,FALSE,"96 3월물량표";#N/A,#N/A,FALSE,"96 4월물량표";#N/A,#N/A,FALSE,"96 5월물량표"}</definedName>
    <definedName name="wrn.345.">{#N/A,#N/A,FALSE,"96 3월물량표";#N/A,#N/A,FALSE,"96 4월물량표";#N/A,#N/A,FALSE,"96 5월물량표"}</definedName>
    <definedName name="wrn.Aging._.and._.Trend._.Analysis." localSheetId="9">{#N/A,#N/A,FALSE,"Aging Summary";#N/A,#N/A,FALSE,"Ratio Analysis";#N/A,#N/A,FALSE,"Test 120 Day Accts";#N/A,#N/A,FALSE,"Tickmarks"}</definedName>
    <definedName name="wrn.Aging._.and._.Trend._.Analysis." localSheetId="6">{#N/A,#N/A,FALSE,"Aging Summary";#N/A,#N/A,FALSE,"Ratio Analysis";#N/A,#N/A,FALSE,"Test 120 Day Accts";#N/A,#N/A,FALSE,"Tickmarks"}</definedName>
    <definedName name="wrn.Aging._.and._.Trend._.Analysis.">{#N/A,#N/A,FALSE,"Aging Summary";#N/A,#N/A,FALSE,"Ratio Analysis";#N/A,#N/A,FALSE,"Test 120 Day Accts";#N/A,#N/A,FALSE,"Tickmarks"}</definedName>
    <definedName name="wrn.AU가공." localSheetId="9">{#N/A,#N/A,FALSE,"總DEP";#N/A,#N/A,FALSE,"표지";#N/A,#N/A,FALSE,"전제";#N/A,#N/A,FALSE,"전제";#N/A,#N/A,FALSE,"전제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localSheetId="6">{#N/A,#N/A,FALSE,"總DEP";#N/A,#N/A,FALSE,"표지";#N/A,#N/A,FALSE,"전제";#N/A,#N/A,FALSE,"전제";#N/A,#N/A,FALSE,"전제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jck94TAXRETURN."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6">{#N/A,#N/A,FALSE,"표지";#N/A,#N/A,FALSE,"총괄표";#N/A,#N/A,FALSE,"1호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tou구매." localSheetId="9">{#N/A,#N/A,FALSE,"견적대비-2"}</definedName>
    <definedName name="wrn.tou구매." localSheetId="6">{#N/A,#N/A,FALSE,"견적대비-2"}</definedName>
    <definedName name="wrn.tou구매.">{#N/A,#N/A,FALSE,"견적대비-2"}</definedName>
    <definedName name="wrn.Y차._.종합." localSheetId="9">{#N/A,#N/A,TRUE,"Y생산";#N/A,#N/A,TRUE,"Y판매";#N/A,#N/A,TRUE,"Y총물량";#N/A,#N/A,TRUE,"Y능력";#N/A,#N/A,TRUE,"YKD"}</definedName>
    <definedName name="wrn.Y차._.종합." localSheetId="6">{#N/A,#N/A,TRUE,"Y생산";#N/A,#N/A,TRUE,"Y판매";#N/A,#N/A,TRUE,"Y총물량";#N/A,#N/A,TRUE,"Y능력";#N/A,#N/A,TRUE,"YKD"}</definedName>
    <definedName name="wrn.Y차._.종합.">{#N/A,#N/A,TRUE,"Y생산";#N/A,#N/A,TRUE,"Y판매";#N/A,#N/A,TRUE,"Y총물량";#N/A,#N/A,TRUE,"Y능력";#N/A,#N/A,TRUE,"YKD"}</definedName>
    <definedName name="wrn.간단한세무조정계산서." localSheetId="9">{#N/A,#N/A,TRUE,"1호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6">{#N/A,#N/A,TRUE,"1호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세무조정계산서." localSheetId="9">{#N/A,#N/A,TRUE,"총괄표";#N/A,#N/A,TRUE,"1호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6">{#N/A,#N/A,TRUE,"총괄표";#N/A,#N/A,TRUE,"1호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9">{#N/A,#N/A,TRUE,"일반적사항";#N/A,#N/A,TRUE,"주요재무자료";#N/A,#N/A,TRUE,"표지";#N/A,#N/A,TRUE,"총괄표";#N/A,#N/A,TRUE,"1호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6">{#N/A,#N/A,TRUE,"일반적사항";#N/A,#N/A,TRUE,"주요재무자료";#N/A,#N/A,TRUE,"표지";#N/A,#N/A,TRUE,"총괄표";#N/A,#N/A,TRUE,"1호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신규dep._.full._.set." localSheetId="9">{#N/A,#N/A,FALSE,"신규dep";#N/A,#N/A,FALSE,"신규dep-금형상각후";#N/A,#N/A,FALSE,"신규dep-연구비상각후";#N/A,#N/A,FALSE,"신규dep-기계,공구상각후"}</definedName>
    <definedName name="wrn.신규dep._.full._.set." localSheetId="6">{#N/A,#N/A,FALSE,"신규dep";#N/A,#N/A,FALSE,"신규dep-금형상각후";#N/A,#N/A,FALSE,"신규dep-연구비상각후";#N/A,#N/A,FALSE,"신규dep-기계,공구상각후"}</definedName>
    <definedName name="wrn.신규dep._.full._.set.">{#N/A,#N/A,FALSE,"신규dep";#N/A,#N/A,FALSE,"신규dep-금형상각후";#N/A,#N/A,FALSE,"신규dep-연구비상각후";#N/A,#N/A,FALSE,"신규dep-기계,공구상각후"}</definedName>
    <definedName name="wrn.전부인쇄." localSheetId="9">{#N/A,#N/A,FALSE,"단축1";#N/A,#N/A,FALSE,"단축2";#N/A,#N/A,FALSE,"단축3";#N/A,#N/A,FALSE,"장축";#N/A,#N/A,FALSE,"4WD"}</definedName>
    <definedName name="wrn.전부인쇄." localSheetId="6">{#N/A,#N/A,FALSE,"단축1";#N/A,#N/A,FALSE,"단축2";#N/A,#N/A,FALSE,"단축3";#N/A,#N/A,FALSE,"장축";#N/A,#N/A,FALSE,"4WD"}</definedName>
    <definedName name="wrn.전부인쇄.">{#N/A,#N/A,FALSE,"단축1";#N/A,#N/A,FALSE,"단축2";#N/A,#N/A,FALSE,"단축3";#N/A,#N/A,FALSE,"장축";#N/A,#N/A,FALSE,"4WD"}</definedName>
    <definedName name="YYY" localSheetId="9">{#N/A,#N/A,TRUE,"Y생산";#N/A,#N/A,TRUE,"Y판매";#N/A,#N/A,TRUE,"Y총물량";#N/A,#N/A,TRUE,"Y능력";#N/A,#N/A,TRUE,"YKD"}</definedName>
    <definedName name="YYY" localSheetId="6">{#N/A,#N/A,TRUE,"Y생산";#N/A,#N/A,TRUE,"Y판매";#N/A,#N/A,TRUE,"Y총물량";#N/A,#N/A,TRUE,"Y능력";#N/A,#N/A,TRUE,"YKD"}</definedName>
    <definedName name="YYY">{#N/A,#N/A,TRUE,"Y생산";#N/A,#N/A,TRUE,"Y판매";#N/A,#N/A,TRUE,"Y총물량";#N/A,#N/A,TRUE,"Y능력";#N/A,#N/A,TRUE,"YKD"}</definedName>
    <definedName name="Z" localSheetId="9">{#N/A,#N/A,FALSE,"단축1";#N/A,#N/A,FALSE,"단축2";#N/A,#N/A,FALSE,"단축3";#N/A,#N/A,FALSE,"장축";#N/A,#N/A,FALSE,"4WD"}</definedName>
    <definedName name="Z" localSheetId="6">{#N/A,#N/A,FALSE,"단축1";#N/A,#N/A,FALSE,"단축2";#N/A,#N/A,FALSE,"단축3";#N/A,#N/A,FALSE,"장축";#N/A,#N/A,FALSE,"4WD"}</definedName>
    <definedName name="Z">{#N/A,#N/A,FALSE,"단축1";#N/A,#N/A,FALSE,"단축2";#N/A,#N/A,FALSE,"단축3";#N/A,#N/A,FALSE,"장축";#N/A,#N/A,FALSE,"4WD"}</definedName>
    <definedName name="ZZZ" localSheetId="9">{#N/A,#N/A,FALSE,"단축1";#N/A,#N/A,FALSE,"단축2";#N/A,#N/A,FALSE,"단축3";#N/A,#N/A,FALSE,"장축";#N/A,#N/A,FALSE,"4WD"}</definedName>
    <definedName name="ZZZ" localSheetId="6">{#N/A,#N/A,FALSE,"단축1";#N/A,#N/A,FALSE,"단축2";#N/A,#N/A,FALSE,"단축3";#N/A,#N/A,FALSE,"장축";#N/A,#N/A,FALSE,"4WD"}</definedName>
    <definedName name="ZZZ">{#N/A,#N/A,FALSE,"단축1";#N/A,#N/A,FALSE,"단축2";#N/A,#N/A,FALSE,"단축3";#N/A,#N/A,FALSE,"장축";#N/A,#N/A,FALSE,"4WD"}</definedName>
    <definedName name="ㄱㄱㄱ" localSheetId="9">{#N/A,#N/A,FALSE,"단축1";#N/A,#N/A,FALSE,"단축2";#N/A,#N/A,FALSE,"단축3";#N/A,#N/A,FALSE,"장축";#N/A,#N/A,FALSE,"4WD"}</definedName>
    <definedName name="ㄱㄱㄱ" localSheetId="6">{#N/A,#N/A,FALSE,"단축1";#N/A,#N/A,FALSE,"단축2";#N/A,#N/A,FALSE,"단축3";#N/A,#N/A,FALSE,"장축";#N/A,#N/A,FALSE,"4WD"}</definedName>
    <definedName name="ㄱㄱㄱ">{#N/A,#N/A,FALSE,"단축1";#N/A,#N/A,FALSE,"단축2";#N/A,#N/A,FALSE,"단축3";#N/A,#N/A,FALSE,"장축";#N/A,#N/A,FALSE,"4WD"}</definedName>
    <definedName name="ㄱㅇ" localSheetId="9">{#N/A,#N/A,FALSE,"단축1";#N/A,#N/A,FALSE,"단축2";#N/A,#N/A,FALSE,"단축3";#N/A,#N/A,FALSE,"장축";#N/A,#N/A,FALSE,"4WD"}</definedName>
    <definedName name="ㄱㅇ" localSheetId="6">{#N/A,#N/A,FALSE,"단축1";#N/A,#N/A,FALSE,"단축2";#N/A,#N/A,FALSE,"단축3";#N/A,#N/A,FALSE,"장축";#N/A,#N/A,FALSE,"4WD"}</definedName>
    <definedName name="ㄱㅇ">{#N/A,#N/A,FALSE,"단축1";#N/A,#N/A,FALSE,"단축2";#N/A,#N/A,FALSE,"단축3";#N/A,#N/A,FALSE,"장축";#N/A,#N/A,FALSE,"4WD"}</definedName>
    <definedName name="가1" localSheetId="9">{#N/A,#N/A,TRUE,"Y생산";#N/A,#N/A,TRUE,"Y판매";#N/A,#N/A,TRUE,"Y총물량";#N/A,#N/A,TRUE,"Y능력";#N/A,#N/A,TRUE,"YKD"}</definedName>
    <definedName name="가1" localSheetId="6">{#N/A,#N/A,TRUE,"Y생산";#N/A,#N/A,TRUE,"Y판매";#N/A,#N/A,TRUE,"Y총물량";#N/A,#N/A,TRUE,"Y능력";#N/A,#N/A,TRUE,"YKD"}</definedName>
    <definedName name="가1">{#N/A,#N/A,TRUE,"Y생산";#N/A,#N/A,TRUE,"Y판매";#N/A,#N/A,TRUE,"Y총물량";#N/A,#N/A,TRUE,"Y능력";#N/A,#N/A,TRUE,"YKD"}</definedName>
    <definedName name="가2" localSheetId="9">{#N/A,#N/A,TRUE,"Y생산";#N/A,#N/A,TRUE,"Y판매";#N/A,#N/A,TRUE,"Y총물량";#N/A,#N/A,TRUE,"Y능력";#N/A,#N/A,TRUE,"YKD"}</definedName>
    <definedName name="가2" localSheetId="6">{#N/A,#N/A,TRUE,"Y생산";#N/A,#N/A,TRUE,"Y판매";#N/A,#N/A,TRUE,"Y총물량";#N/A,#N/A,TRUE,"Y능력";#N/A,#N/A,TRUE,"YKD"}</definedName>
    <definedName name="가2">{#N/A,#N/A,TRUE,"Y생산";#N/A,#N/A,TRUE,"Y판매";#N/A,#N/A,TRUE,"Y총물량";#N/A,#N/A,TRUE,"Y능력";#N/A,#N/A,TRUE,"YKD"}</definedName>
    <definedName name="가나다" localSheetId="8">#REF!</definedName>
    <definedName name="가나다">#REF!</definedName>
    <definedName name="가동조건" localSheetId="9">{#N/A,#N/A,FALSE,"96 3월물량표";#N/A,#N/A,FALSE,"96 4월물량표";#N/A,#N/A,FALSE,"96 5월물량표"}</definedName>
    <definedName name="가동조건" localSheetId="6">{#N/A,#N/A,FALSE,"96 3월물량표";#N/A,#N/A,FALSE,"96 4월물량표";#N/A,#N/A,FALSE,"96 5월물량표"}</definedName>
    <definedName name="가동조건">{#N/A,#N/A,FALSE,"96 3월물량표";#N/A,#N/A,FALSE,"96 4월물량표";#N/A,#N/A,FALSE,"96 5월물량표"}</definedName>
    <definedName name="감가" localSheetId="9">#REF!</definedName>
    <definedName name="감가">#REF!</definedName>
    <definedName name="강" localSheetId="9">{#N/A,#N/A,FALSE,"단축1";#N/A,#N/A,FALSE,"단축2";#N/A,#N/A,FALSE,"단축3";#N/A,#N/A,FALSE,"장축";#N/A,#N/A,FALSE,"4WD"}</definedName>
    <definedName name="강" localSheetId="6">{#N/A,#N/A,FALSE,"단축1";#N/A,#N/A,FALSE,"단축2";#N/A,#N/A,FALSE,"단축3";#N/A,#N/A,FALSE,"장축";#N/A,#N/A,FALSE,"4WD"}</definedName>
    <definedName name="강">{#N/A,#N/A,FALSE,"단축1";#N/A,#N/A,FALSE,"단축2";#N/A,#N/A,FALSE,"단축3";#N/A,#N/A,FALSE,"장축";#N/A,#N/A,FALSE,"4WD"}</definedName>
    <definedName name="강강농" localSheetId="9">{#N/A,#N/A,FALSE,"단축1";#N/A,#N/A,FALSE,"단축2";#N/A,#N/A,FALSE,"단축3";#N/A,#N/A,FALSE,"장축";#N/A,#N/A,FALSE,"4WD"}</definedName>
    <definedName name="강강농" localSheetId="6">{#N/A,#N/A,FALSE,"단축1";#N/A,#N/A,FALSE,"단축2";#N/A,#N/A,FALSE,"단축3";#N/A,#N/A,FALSE,"장축";#N/A,#N/A,FALSE,"4WD"}</definedName>
    <definedName name="강강농">{#N/A,#N/A,FALSE,"단축1";#N/A,#N/A,FALSE,"단축2";#N/A,#N/A,FALSE,"단축3";#N/A,#N/A,FALSE,"장축";#N/A,#N/A,FALSE,"4WD"}</definedName>
    <definedName name="개발비1" localSheetId="9">{#N/A,#N/A,FALSE,"표지";#N/A,#N/A,FALSE,"총괄표";#N/A,#N/A,FALSE,"1호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비1" localSheetId="6">{#N/A,#N/A,FALSE,"표지";#N/A,#N/A,FALSE,"총괄표";#N/A,#N/A,FALSE,"1호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비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개발시험종합" localSheetId="9">#REF!</definedName>
    <definedName name="개발시험종합">#REF!</definedName>
    <definedName name="개선안" localSheetId="9">#REF!</definedName>
    <definedName name="개선안">#REF!</definedName>
    <definedName name="개선안2" localSheetId="9">#REF!</definedName>
    <definedName name="개선안2">#REF!</definedName>
    <definedName name="개선안3" localSheetId="9">#REF!</definedName>
    <definedName name="개선안3">#REF!</definedName>
    <definedName name="개요2" localSheetId="9">#REF!</definedName>
    <definedName name="개요2">#REF!</definedName>
    <definedName name="거" localSheetId="9">{#N/A,#N/A,FALSE,"단축1";#N/A,#N/A,FALSE,"단축2";#N/A,#N/A,FALSE,"단축3";#N/A,#N/A,FALSE,"장축";#N/A,#N/A,FALSE,"4WD"}</definedName>
    <definedName name="거" localSheetId="6">{#N/A,#N/A,FALSE,"단축1";#N/A,#N/A,FALSE,"단축2";#N/A,#N/A,FALSE,"단축3";#N/A,#N/A,FALSE,"장축";#N/A,#N/A,FALSE,"4WD"}</definedName>
    <definedName name="거">{#N/A,#N/A,FALSE,"단축1";#N/A,#N/A,FALSE,"단축2";#N/A,#N/A,FALSE,"단축3";#N/A,#N/A,FALSE,"장축";#N/A,#N/A,FALSE,"4WD"}</definedName>
    <definedName name="걸" localSheetId="9">{#N/A,#N/A,FALSE,"단축1";#N/A,#N/A,FALSE,"단축2";#N/A,#N/A,FALSE,"단축3";#N/A,#N/A,FALSE,"장축";#N/A,#N/A,FALSE,"4WD"}</definedName>
    <definedName name="걸" localSheetId="6">{#N/A,#N/A,FALSE,"단축1";#N/A,#N/A,FALSE,"단축2";#N/A,#N/A,FALSE,"단축3";#N/A,#N/A,FALSE,"장축";#N/A,#N/A,FALSE,"4WD"}</definedName>
    <definedName name="걸">{#N/A,#N/A,FALSE,"단축1";#N/A,#N/A,FALSE,"단축2";#N/A,#N/A,FALSE,"단축3";#N/A,#N/A,FALSE,"장축";#N/A,#N/A,FALSE,"4WD"}</definedName>
    <definedName name="경쟁사" localSheetId="9">#REF!</definedName>
    <definedName name="경쟁사">#REF!</definedName>
    <definedName name="경합금2과운연계획" localSheetId="9">{#N/A,#N/A,TRUE,"Y생산";#N/A,#N/A,TRUE,"Y판매";#N/A,#N/A,TRUE,"Y총물량";#N/A,#N/A,TRUE,"Y능력";#N/A,#N/A,TRUE,"YKD"}</definedName>
    <definedName name="경합금2과운연계획" localSheetId="6">{#N/A,#N/A,TRUE,"Y생산";#N/A,#N/A,TRUE,"Y판매";#N/A,#N/A,TRUE,"Y총물량";#N/A,#N/A,TRUE,"Y능력";#N/A,#N/A,TRUE,"YKD"}</definedName>
    <definedName name="경합금2과운연계획">{#N/A,#N/A,TRUE,"Y생산";#N/A,#N/A,TRUE,"Y판매";#N/A,#N/A,TRUE,"Y총물량";#N/A,#N/A,TRUE,"Y능력";#N/A,#N/A,TRUE,"YKD"}</definedName>
    <definedName name="곡" localSheetId="9">{#N/A,#N/A,FALSE,"96 3월물량표";#N/A,#N/A,FALSE,"96 4월물량표";#N/A,#N/A,FALSE,"96 5월물량표"}</definedName>
    <definedName name="곡" localSheetId="6">{#N/A,#N/A,FALSE,"96 3월물량표";#N/A,#N/A,FALSE,"96 4월물량표";#N/A,#N/A,FALSE,"96 5월물량표"}</definedName>
    <definedName name="곡">{#N/A,#N/A,FALSE,"96 3월물량표";#N/A,#N/A,FALSE,"96 4월물량표";#N/A,#N/A,FALSE,"96 5월물량표"}</definedName>
    <definedName name="골" localSheetId="9">{#N/A,#N/A,FALSE,"단축1";#N/A,#N/A,FALSE,"단축2";#N/A,#N/A,FALSE,"단축3";#N/A,#N/A,FALSE,"장축";#N/A,#N/A,FALSE,"4WD"}</definedName>
    <definedName name="골" localSheetId="6">{#N/A,#N/A,FALSE,"단축1";#N/A,#N/A,FALSE,"단축2";#N/A,#N/A,FALSE,"단축3";#N/A,#N/A,FALSE,"장축";#N/A,#N/A,FALSE,"4WD"}</definedName>
    <definedName name="골">{#N/A,#N/A,FALSE,"단축1";#N/A,#N/A,FALSE,"단축2";#N/A,#N/A,FALSE,"단축3";#N/A,#N/A,FALSE,"장축";#N/A,#N/A,FALSE,"4WD"}</definedName>
    <definedName name="공공" localSheetId="9">{#N/A,#N/A,FALSE,"단축1";#N/A,#N/A,FALSE,"단축2";#N/A,#N/A,FALSE,"단축3";#N/A,#N/A,FALSE,"장축";#N/A,#N/A,FALSE,"4WD"}</definedName>
    <definedName name="공공" localSheetId="6">{#N/A,#N/A,FALSE,"단축1";#N/A,#N/A,FALSE,"단축2";#N/A,#N/A,FALSE,"단축3";#N/A,#N/A,FALSE,"장축";#N/A,#N/A,FALSE,"4WD"}</definedName>
    <definedName name="공공">{#N/A,#N/A,FALSE,"단축1";#N/A,#N/A,FALSE,"단축2";#N/A,#N/A,FALSE,"단축3";#N/A,#N/A,FALSE,"장축";#N/A,#N/A,FALSE,"4WD"}</definedName>
    <definedName name="공성환" localSheetId="9">{#N/A,#N/A,FALSE,"단축1";#N/A,#N/A,FALSE,"단축2";#N/A,#N/A,FALSE,"단축3";#N/A,#N/A,FALSE,"장축";#N/A,#N/A,FALSE,"4WD"}</definedName>
    <definedName name="공성환" localSheetId="6">{#N/A,#N/A,FALSE,"단축1";#N/A,#N/A,FALSE,"단축2";#N/A,#N/A,FALSE,"단축3";#N/A,#N/A,FALSE,"장축";#N/A,#N/A,FALSE,"4WD"}</definedName>
    <definedName name="공성환">{#N/A,#N/A,FALSE,"단축1";#N/A,#N/A,FALSE,"단축2";#N/A,#N/A,FALSE,"단축3";#N/A,#N/A,FALSE,"장축";#N/A,#N/A,FALSE,"4WD"}</definedName>
    <definedName name="광고비" localSheetId="8">#REF!</definedName>
    <definedName name="광고비">#REF!</definedName>
    <definedName name="구분" localSheetId="8">#REF!</definedName>
    <definedName name="구분">#REF!</definedName>
    <definedName name="그냥해" localSheetId="9">{#N/A,#N/A,FALSE,"단축1";#N/A,#N/A,FALSE,"단축2";#N/A,#N/A,FALSE,"단축3";#N/A,#N/A,FALSE,"장축";#N/A,#N/A,FALSE,"4WD"}</definedName>
    <definedName name="그냥해" localSheetId="6">{#N/A,#N/A,FALSE,"단축1";#N/A,#N/A,FALSE,"단축2";#N/A,#N/A,FALSE,"단축3";#N/A,#N/A,FALSE,"장축";#N/A,#N/A,FALSE,"4WD"}</definedName>
    <definedName name="그냥해">{#N/A,#N/A,FALSE,"단축1";#N/A,#N/A,FALSE,"단축2";#N/A,#N/A,FALSE,"단축3";#N/A,#N/A,FALSE,"장축";#N/A,#N/A,FALSE,"4WD"}</definedName>
    <definedName name="근거2" localSheetId="9">{#N/A,#N/A,FALSE,"단축1";#N/A,#N/A,FALSE,"단축2";#N/A,#N/A,FALSE,"단축3";#N/A,#N/A,FALSE,"장축";#N/A,#N/A,FALSE,"4WD"}</definedName>
    <definedName name="근거2" localSheetId="6">{#N/A,#N/A,FALSE,"단축1";#N/A,#N/A,FALSE,"단축2";#N/A,#N/A,FALSE,"단축3";#N/A,#N/A,FALSE,"장축";#N/A,#N/A,FALSE,"4WD"}</definedName>
    <definedName name="근거2">{#N/A,#N/A,FALSE,"단축1";#N/A,#N/A,FALSE,"단축2";#N/A,#N/A,FALSE,"단축3";#N/A,#N/A,FALSE,"장축";#N/A,#N/A,FALSE,"4WD"}</definedName>
    <definedName name="금월" localSheetId="9">{#N/A,#N/A,TRUE,"Y생산";#N/A,#N/A,TRUE,"Y판매";#N/A,#N/A,TRUE,"Y총물량";#N/A,#N/A,TRUE,"Y능력";#N/A,#N/A,TRUE,"YKD"}</definedName>
    <definedName name="금월" localSheetId="6">{#N/A,#N/A,TRUE,"Y생산";#N/A,#N/A,TRUE,"Y판매";#N/A,#N/A,TRUE,"Y총물량";#N/A,#N/A,TRUE,"Y능력";#N/A,#N/A,TRUE,"YKD"}</definedName>
    <definedName name="금월">{#N/A,#N/A,TRUE,"Y생산";#N/A,#N/A,TRUE,"Y판매";#N/A,#N/A,TRUE,"Y총물량";#N/A,#N/A,TRUE,"Y능력";#N/A,#N/A,TRUE,"YKD"}</definedName>
    <definedName name="기" localSheetId="9">{#N/A,#N/A,TRUE,"Y생산";#N/A,#N/A,TRUE,"Y판매";#N/A,#N/A,TRUE,"Y총물량";#N/A,#N/A,TRUE,"Y능력";#N/A,#N/A,TRUE,"YKD"}</definedName>
    <definedName name="기" localSheetId="6">{#N/A,#N/A,TRUE,"Y생산";#N/A,#N/A,TRUE,"Y판매";#N/A,#N/A,TRUE,"Y총물량";#N/A,#N/A,TRUE,"Y능력";#N/A,#N/A,TRUE,"YKD"}</definedName>
    <definedName name="기">{#N/A,#N/A,TRUE,"Y생산";#N/A,#N/A,TRUE,"Y판매";#N/A,#N/A,TRUE,"Y총물량";#N/A,#N/A,TRUE,"Y능력";#N/A,#N/A,TRUE,"YKD"}</definedName>
    <definedName name="기간" localSheetId="8">OFFSET([9]Graph!$C$48,0,0,SUM([9]Graph!A1048576:L1048576))</definedName>
    <definedName name="기간">OFFSET([9]Graph!$C$48,0,0,SUM([9]Graph!A1048576:L1048576))</definedName>
    <definedName name="기능" localSheetId="9">{#N/A,#N/A,FALSE,"단축1";#N/A,#N/A,FALSE,"단축2";#N/A,#N/A,FALSE,"단축3";#N/A,#N/A,FALSE,"장축";#N/A,#N/A,FALSE,"4WD"}</definedName>
    <definedName name="기능" localSheetId="6">{#N/A,#N/A,FALSE,"단축1";#N/A,#N/A,FALSE,"단축2";#N/A,#N/A,FALSE,"단축3";#N/A,#N/A,FALSE,"장축";#N/A,#N/A,FALSE,"4WD"}</definedName>
    <definedName name="기능">{#N/A,#N/A,FALSE,"단축1";#N/A,#N/A,FALSE,"단축2";#N/A,#N/A,FALSE,"단축3";#N/A,#N/A,FALSE,"장축";#N/A,#N/A,FALSE,"4WD"}</definedName>
    <definedName name="기아" localSheetId="9">{#N/A,#N/A,FALSE,"단축1";#N/A,#N/A,FALSE,"단축2";#N/A,#N/A,FALSE,"단축3";#N/A,#N/A,FALSE,"장축";#N/A,#N/A,FALSE,"4WD"}</definedName>
    <definedName name="기아" localSheetId="6">{#N/A,#N/A,FALSE,"단축1";#N/A,#N/A,FALSE,"단축2";#N/A,#N/A,FALSE,"단축3";#N/A,#N/A,FALSE,"장축";#N/A,#N/A,FALSE,"4WD"}</definedName>
    <definedName name="기아">{#N/A,#N/A,FALSE,"단축1";#N/A,#N/A,FALSE,"단축2";#N/A,#N/A,FALSE,"단축3";#N/A,#N/A,FALSE,"장축";#N/A,#N/A,FALSE,"4WD"}</definedName>
    <definedName name="김경애" localSheetId="9">#REF!</definedName>
    <definedName name="김경애">#REF!</definedName>
    <definedName name="ㄳ" localSheetId="9">{#N/A,#N/A,FALSE,"단축1";#N/A,#N/A,FALSE,"단축2";#N/A,#N/A,FALSE,"단축3";#N/A,#N/A,FALSE,"장축";#N/A,#N/A,FALSE,"4WD"}</definedName>
    <definedName name="ㄳ" localSheetId="6">{#N/A,#N/A,FALSE,"단축1";#N/A,#N/A,FALSE,"단축2";#N/A,#N/A,FALSE,"단축3";#N/A,#N/A,FALSE,"장축";#N/A,#N/A,FALSE,"4WD"}</definedName>
    <definedName name="ㄳ">{#N/A,#N/A,FALSE,"단축1";#N/A,#N/A,FALSE,"단축2";#N/A,#N/A,FALSE,"단축3";#N/A,#N/A,FALSE,"장축";#N/A,#N/A,FALSE,"4WD"}</definedName>
    <definedName name="ㄴㄴㄴㄴㄴ" localSheetId="9">{#N/A,#N/A,FALSE,"단축1";#N/A,#N/A,FALSE,"단축2";#N/A,#N/A,FALSE,"단축3";#N/A,#N/A,FALSE,"장축";#N/A,#N/A,FALSE,"4WD"}</definedName>
    <definedName name="ㄴㄴㄴㄴㄴ" localSheetId="6">{#N/A,#N/A,FALSE,"단축1";#N/A,#N/A,FALSE,"단축2";#N/A,#N/A,FALSE,"단축3";#N/A,#N/A,FALSE,"장축";#N/A,#N/A,FALSE,"4WD"}</definedName>
    <definedName name="ㄴㄴㄴㄴㄴ">{#N/A,#N/A,FALSE,"단축1";#N/A,#N/A,FALSE,"단축2";#N/A,#N/A,FALSE,"단축3";#N/A,#N/A,FALSE,"장축";#N/A,#N/A,FALSE,"4WD"}</definedName>
    <definedName name="ㄴㅁㅇㅎㅇ롱로" localSheetId="9">#REF!</definedName>
    <definedName name="ㄴㅁㅇㅎㅇ롱로">#REF!</definedName>
    <definedName name="ㄴㅇㄴㅇㅀㄹㅇㅎㅇㅀㅎ" localSheetId="9">{#N/A,#N/A,FALSE,"단축1";#N/A,#N/A,FALSE,"단축2";#N/A,#N/A,FALSE,"단축3";#N/A,#N/A,FALSE,"장축";#N/A,#N/A,FALSE,"4WD"}</definedName>
    <definedName name="ㄴㅇㄴㅇㅀㄹㅇㅎㅇㅀㅎ" localSheetId="6">{#N/A,#N/A,FALSE,"단축1";#N/A,#N/A,FALSE,"단축2";#N/A,#N/A,FALSE,"단축3";#N/A,#N/A,FALSE,"장축";#N/A,#N/A,FALSE,"4WD"}</definedName>
    <definedName name="ㄴㅇㄴㅇㅀㄹㅇㅎㅇㅀㅎ">{#N/A,#N/A,FALSE,"단축1";#N/A,#N/A,FALSE,"단축2";#N/A,#N/A,FALSE,"단축3";#N/A,#N/A,FALSE,"장축";#N/A,#N/A,FALSE,"4WD"}</definedName>
    <definedName name="ㄴㅇㄻㄴㄹ" localSheetId="9">#REF!</definedName>
    <definedName name="ㄴㅇㄻㄴㄹ">#REF!</definedName>
    <definedName name="ㄴㅇㅁ" localSheetId="8">#REF!</definedName>
    <definedName name="ㄴㅇㅁ">#REF!</definedName>
    <definedName name="ㄴㅋ" localSheetId="9">{#N/A,#N/A,FALSE,"단축1";#N/A,#N/A,FALSE,"단축2";#N/A,#N/A,FALSE,"단축3";#N/A,#N/A,FALSE,"장축";#N/A,#N/A,FALSE,"4WD"}</definedName>
    <definedName name="ㄴㅋ" localSheetId="6">{#N/A,#N/A,FALSE,"단축1";#N/A,#N/A,FALSE,"단축2";#N/A,#N/A,FALSE,"단축3";#N/A,#N/A,FALSE,"장축";#N/A,#N/A,FALSE,"4WD"}</definedName>
    <definedName name="ㄴㅋ">{#N/A,#N/A,FALSE,"단축1";#N/A,#N/A,FALSE,"단축2";#N/A,#N/A,FALSE,"단축3";#N/A,#N/A,FALSE,"장축";#N/A,#N/A,FALSE,"4WD"}</definedName>
    <definedName name="ㄴㅌ" localSheetId="9">#REF!</definedName>
    <definedName name="ㄴㅌ">#REF!</definedName>
    <definedName name="니ㅏ어림">[10]엔미즈_코리아!$A$2:$AA$38</definedName>
    <definedName name="ㄷ">[11]구분!$C$3:$C$5</definedName>
    <definedName name="ㄷㄱ" localSheetId="9">{#N/A,#N/A,TRUE,"Y생산";#N/A,#N/A,TRUE,"Y판매";#N/A,#N/A,TRUE,"Y총물량";#N/A,#N/A,TRUE,"Y능력";#N/A,#N/A,TRUE,"YKD"}</definedName>
    <definedName name="ㄷㄱ" localSheetId="6">{#N/A,#N/A,TRUE,"Y생산";#N/A,#N/A,TRUE,"Y판매";#N/A,#N/A,TRUE,"Y총물량";#N/A,#N/A,TRUE,"Y능력";#N/A,#N/A,TRUE,"YKD"}</definedName>
    <definedName name="ㄷㄱ">{#N/A,#N/A,TRUE,"Y생산";#N/A,#N/A,TRUE,"Y판매";#N/A,#N/A,TRUE,"Y총물량";#N/A,#N/A,TRUE,"Y능력";#N/A,#N/A,TRUE,"YKD"}</definedName>
    <definedName name="ㄷㄷ" localSheetId="9">{#N/A,#N/A,FALSE,"단축1";#N/A,#N/A,FALSE,"단축2";#N/A,#N/A,FALSE,"단축3";#N/A,#N/A,FALSE,"장축";#N/A,#N/A,FALSE,"4WD"}</definedName>
    <definedName name="ㄷㄷ" localSheetId="6">{#N/A,#N/A,FALSE,"단축1";#N/A,#N/A,FALSE,"단축2";#N/A,#N/A,FALSE,"단축3";#N/A,#N/A,FALSE,"장축";#N/A,#N/A,FALSE,"4WD"}</definedName>
    <definedName name="ㄷㄷ">{#N/A,#N/A,FALSE,"단축1";#N/A,#N/A,FALSE,"단축2";#N/A,#N/A,FALSE,"단축3";#N/A,#N/A,FALSE,"장축";#N/A,#N/A,FALSE,"4WD"}</definedName>
    <definedName name="단가기준" localSheetId="9">{#N/A,#N/A,TRUE,"Y생산";#N/A,#N/A,TRUE,"Y판매";#N/A,#N/A,TRUE,"Y총물량";#N/A,#N/A,TRUE,"Y능력";#N/A,#N/A,TRUE,"YKD"}</definedName>
    <definedName name="단가기준" localSheetId="6">{#N/A,#N/A,TRUE,"Y생산";#N/A,#N/A,TRUE,"Y판매";#N/A,#N/A,TRUE,"Y총물량";#N/A,#N/A,TRUE,"Y능력";#N/A,#N/A,TRUE,"YKD"}</definedName>
    <definedName name="단가기준">{#N/A,#N/A,TRUE,"Y생산";#N/A,#N/A,TRUE,"Y판매";#N/A,#N/A,TRUE,"Y총물량";#N/A,#N/A,TRUE,"Y능력";#N/A,#N/A,TRUE,"YKD"}</definedName>
    <definedName name="단기" localSheetId="9">{#N/A,#N/A,TRUE,"Y생산";#N/A,#N/A,TRUE,"Y판매";#N/A,#N/A,TRUE,"Y총물량";#N/A,#N/A,TRUE,"Y능력";#N/A,#N/A,TRUE,"YKD"}</definedName>
    <definedName name="단기" localSheetId="6">{#N/A,#N/A,TRUE,"Y생산";#N/A,#N/A,TRUE,"Y판매";#N/A,#N/A,TRUE,"Y총물량";#N/A,#N/A,TRUE,"Y능력";#N/A,#N/A,TRUE,"YKD"}</definedName>
    <definedName name="단기">{#N/A,#N/A,TRUE,"Y생산";#N/A,#N/A,TRUE,"Y판매";#N/A,#N/A,TRUE,"Y총물량";#N/A,#N/A,TRUE,"Y능력";#N/A,#N/A,TRUE,"YKD"}</definedName>
    <definedName name="담당팀">[12]구분!$C$3:$C$10</definedName>
    <definedName name="대행사">[13]구분!$H$2:$H$423</definedName>
    <definedName name="디젤1" localSheetId="9">{#N/A,#N/A,FALSE,"단축1";#N/A,#N/A,FALSE,"단축2";#N/A,#N/A,FALSE,"단축3";#N/A,#N/A,FALSE,"장축";#N/A,#N/A,FALSE,"4WD"}</definedName>
    <definedName name="디젤1" localSheetId="6">{#N/A,#N/A,FALSE,"단축1";#N/A,#N/A,FALSE,"단축2";#N/A,#N/A,FALSE,"단축3";#N/A,#N/A,FALSE,"장축";#N/A,#N/A,FALSE,"4WD"}</definedName>
    <definedName name="디젤1">{#N/A,#N/A,FALSE,"단축1";#N/A,#N/A,FALSE,"단축2";#N/A,#N/A,FALSE,"단축3";#N/A,#N/A,FALSE,"장축";#N/A,#N/A,FALSE,"4WD"}</definedName>
    <definedName name="ㄹ" localSheetId="8">#REF!</definedName>
    <definedName name="ㄹ">#REF!</definedName>
    <definedName name="ㄹ호ㅓㅓ" localSheetId="9">{#N/A,#N/A,FALSE,"단축1";#N/A,#N/A,FALSE,"단축2";#N/A,#N/A,FALSE,"단축3";#N/A,#N/A,FALSE,"장축";#N/A,#N/A,FALSE,"4WD"}</definedName>
    <definedName name="ㄹ호ㅓㅓ" localSheetId="6">{#N/A,#N/A,FALSE,"단축1";#N/A,#N/A,FALSE,"단축2";#N/A,#N/A,FALSE,"단축3";#N/A,#N/A,FALSE,"장축";#N/A,#N/A,FALSE,"4WD"}</definedName>
    <definedName name="ㄹ호ㅓㅓ">{#N/A,#N/A,FALSE,"단축1";#N/A,#N/A,FALSE,"단축2";#N/A,#N/A,FALSE,"단축3";#N/A,#N/A,FALSE,"장축";#N/A,#N/A,FALSE,"4WD"}</definedName>
    <definedName name="렙" localSheetId="8">#REF!</definedName>
    <definedName name="렙">#REF!</definedName>
    <definedName name="렙사">[13]구분!$G$2:$G$13</definedName>
    <definedName name="료ㅕㅐㅑ" localSheetId="9">{#N/A,#N/A,FALSE,"단축1";#N/A,#N/A,FALSE,"단축2";#N/A,#N/A,FALSE,"단축3";#N/A,#N/A,FALSE,"장축";#N/A,#N/A,FALSE,"4WD"}</definedName>
    <definedName name="료ㅕㅐㅑ" localSheetId="6">{#N/A,#N/A,FALSE,"단축1";#N/A,#N/A,FALSE,"단축2";#N/A,#N/A,FALSE,"단축3";#N/A,#N/A,FALSE,"장축";#N/A,#N/A,FALSE,"4WD"}</definedName>
    <definedName name="료ㅕㅐㅑ">{#N/A,#N/A,FALSE,"단축1";#N/A,#N/A,FALSE,"단축2";#N/A,#N/A,FALSE,"단축3";#N/A,#N/A,FALSE,"장축";#N/A,#N/A,FALSE,"4WD"}</definedName>
    <definedName name="ㅁㄴㅇㄹㅇㅇ" localSheetId="9">{#N/A,#N/A,FALSE,"단축1";#N/A,#N/A,FALSE,"단축2";#N/A,#N/A,FALSE,"단축3";#N/A,#N/A,FALSE,"장축";#N/A,#N/A,FALSE,"4WD"}</definedName>
    <definedName name="ㅁㄴㅇㄹㅇㅇ" localSheetId="6">{#N/A,#N/A,FALSE,"단축1";#N/A,#N/A,FALSE,"단축2";#N/A,#N/A,FALSE,"단축3";#N/A,#N/A,FALSE,"장축";#N/A,#N/A,FALSE,"4WD"}</definedName>
    <definedName name="ㅁㄴㅇㄹㅇㅇ">{#N/A,#N/A,FALSE,"단축1";#N/A,#N/A,FALSE,"단축2";#N/A,#N/A,FALSE,"단축3";#N/A,#N/A,FALSE,"장축";#N/A,#N/A,FALSE,"4WD"}</definedName>
    <definedName name="ㅁㄹ" localSheetId="9">{#N/A,#N/A,FALSE,"단축1";#N/A,#N/A,FALSE,"단축2";#N/A,#N/A,FALSE,"단축3";#N/A,#N/A,FALSE,"장축";#N/A,#N/A,FALSE,"4WD"}</definedName>
    <definedName name="ㅁㄹ" localSheetId="6">{#N/A,#N/A,FALSE,"단축1";#N/A,#N/A,FALSE,"단축2";#N/A,#N/A,FALSE,"단축3";#N/A,#N/A,FALSE,"장축";#N/A,#N/A,FALSE,"4WD"}</definedName>
    <definedName name="ㅁㄹ">{#N/A,#N/A,FALSE,"단축1";#N/A,#N/A,FALSE,"단축2";#N/A,#N/A,FALSE,"단축3";#N/A,#N/A,FALSE,"장축";#N/A,#N/A,FALSE,"4WD"}</definedName>
    <definedName name="ㅁㅁ" localSheetId="8">#REF!</definedName>
    <definedName name="ㅁㅁ">#REF!</definedName>
    <definedName name="ㅁㅁㅁ" localSheetId="8">#REF!</definedName>
    <definedName name="ㅁㅁㅁ">#REF!</definedName>
    <definedName name="ㅁㅇㄹ">[14]홈엔!$A$2:$F$135</definedName>
    <definedName name="마케터">[13]구분!$D$2:$D$23</definedName>
    <definedName name="말자" localSheetId="9">{#N/A,#N/A,FALSE,"단축1";#N/A,#N/A,FALSE,"단축2";#N/A,#N/A,FALSE,"단축3";#N/A,#N/A,FALSE,"장축";#N/A,#N/A,FALSE,"4WD"}</definedName>
    <definedName name="말자" localSheetId="6">{#N/A,#N/A,FALSE,"단축1";#N/A,#N/A,FALSE,"단축2";#N/A,#N/A,FALSE,"단축3";#N/A,#N/A,FALSE,"장축";#N/A,#N/A,FALSE,"4WD"}</definedName>
    <definedName name="말자">{#N/A,#N/A,FALSE,"단축1";#N/A,#N/A,FALSE,"단축2";#N/A,#N/A,FALSE,"단축3";#N/A,#N/A,FALSE,"장축";#N/A,#N/A,FALSE,"4WD"}</definedName>
    <definedName name="매출">[15]Sheet3!$B$2:$S$136</definedName>
    <definedName name="목록">[16]관리일지!$P$16:$P$25</definedName>
    <definedName name="물랴자" localSheetId="9">{#N/A,#N/A,TRUE,"Y생산";#N/A,#N/A,TRUE,"Y판매";#N/A,#N/A,TRUE,"Y총물량";#N/A,#N/A,TRUE,"Y능력";#N/A,#N/A,TRUE,"YKD"}</definedName>
    <definedName name="물랴자" localSheetId="6">{#N/A,#N/A,TRUE,"Y생산";#N/A,#N/A,TRUE,"Y판매";#N/A,#N/A,TRUE,"Y총물량";#N/A,#N/A,TRUE,"Y능력";#N/A,#N/A,TRUE,"YKD"}</definedName>
    <definedName name="물랴자">{#N/A,#N/A,TRUE,"Y생산";#N/A,#N/A,TRUE,"Y판매";#N/A,#N/A,TRUE,"Y총물량";#N/A,#N/A,TRUE,"Y능력";#N/A,#N/A,TRUE,"YKD"}</definedName>
    <definedName name="물량수" localSheetId="9">{#N/A,#N/A,TRUE,"Y생산";#N/A,#N/A,TRUE,"Y판매";#N/A,#N/A,TRUE,"Y총물량";#N/A,#N/A,TRUE,"Y능력";#N/A,#N/A,TRUE,"YKD"}</definedName>
    <definedName name="물량수" localSheetId="6">{#N/A,#N/A,TRUE,"Y생산";#N/A,#N/A,TRUE,"Y판매";#N/A,#N/A,TRUE,"Y총물량";#N/A,#N/A,TRUE,"Y능력";#N/A,#N/A,TRUE,"YKD"}</definedName>
    <definedName name="물량수">{#N/A,#N/A,TRUE,"Y생산";#N/A,#N/A,TRUE,"Y판매";#N/A,#N/A,TRUE,"Y총물량";#N/A,#N/A,TRUE,"Y능력";#N/A,#N/A,TRUE,"YKD"}</definedName>
    <definedName name="물량수정" localSheetId="9">{#N/A,#N/A,TRUE,"Y생산";#N/A,#N/A,TRUE,"Y판매";#N/A,#N/A,TRUE,"Y총물량";#N/A,#N/A,TRUE,"Y능력";#N/A,#N/A,TRUE,"YKD"}</definedName>
    <definedName name="물량수정" localSheetId="6">{#N/A,#N/A,TRUE,"Y생산";#N/A,#N/A,TRUE,"Y판매";#N/A,#N/A,TRUE,"Y총물량";#N/A,#N/A,TRUE,"Y능력";#N/A,#N/A,TRUE,"YKD"}</definedName>
    <definedName name="물량수정">{#N/A,#N/A,TRUE,"Y생산";#N/A,#N/A,TRUE,"Y판매";#N/A,#N/A,TRUE,"Y총물량";#N/A,#N/A,TRUE,"Y능력";#N/A,#N/A,TRUE,"YKD"}</definedName>
    <definedName name="물량수정1" localSheetId="9">{#N/A,#N/A,TRUE,"Y생산";#N/A,#N/A,TRUE,"Y판매";#N/A,#N/A,TRUE,"Y총물량";#N/A,#N/A,TRUE,"Y능력";#N/A,#N/A,TRUE,"YKD"}</definedName>
    <definedName name="물량수정1" localSheetId="6">{#N/A,#N/A,TRUE,"Y생산";#N/A,#N/A,TRUE,"Y판매";#N/A,#N/A,TRUE,"Y총물량";#N/A,#N/A,TRUE,"Y능력";#N/A,#N/A,TRUE,"YKD"}</definedName>
    <definedName name="물량수정1">{#N/A,#N/A,TRUE,"Y생산";#N/A,#N/A,TRUE,"Y판매";#N/A,#N/A,TRUE,"Y총물량";#N/A,#N/A,TRUE,"Y능력";#N/A,#N/A,TRUE,"YKD"}</definedName>
    <definedName name="물량수정2" localSheetId="9">{#N/A,#N/A,TRUE,"Y생산";#N/A,#N/A,TRUE,"Y판매";#N/A,#N/A,TRUE,"Y총물량";#N/A,#N/A,TRUE,"Y능력";#N/A,#N/A,TRUE,"YKD"}</definedName>
    <definedName name="물량수정2" localSheetId="6">{#N/A,#N/A,TRUE,"Y생산";#N/A,#N/A,TRUE,"Y판매";#N/A,#N/A,TRUE,"Y총물량";#N/A,#N/A,TRUE,"Y능력";#N/A,#N/A,TRUE,"YKD"}</definedName>
    <definedName name="물량수정2">{#N/A,#N/A,TRUE,"Y생산";#N/A,#N/A,TRUE,"Y판매";#N/A,#N/A,TRUE,"Y총물량";#N/A,#N/A,TRUE,"Y능력";#N/A,#N/A,TRUE,"YKD"}</definedName>
    <definedName name="물량수정3" localSheetId="9">{#N/A,#N/A,TRUE,"Y생산";#N/A,#N/A,TRUE,"Y판매";#N/A,#N/A,TRUE,"Y총물량";#N/A,#N/A,TRUE,"Y능력";#N/A,#N/A,TRUE,"YKD"}</definedName>
    <definedName name="물량수정3" localSheetId="6">{#N/A,#N/A,TRUE,"Y생산";#N/A,#N/A,TRUE,"Y판매";#N/A,#N/A,TRUE,"Y총물량";#N/A,#N/A,TRUE,"Y능력";#N/A,#N/A,TRUE,"YKD"}</definedName>
    <definedName name="물량수정3">{#N/A,#N/A,TRUE,"Y생산";#N/A,#N/A,TRUE,"Y판매";#N/A,#N/A,TRUE,"Y총물량";#N/A,#N/A,TRUE,"Y능력";#N/A,#N/A,TRUE,"YKD"}</definedName>
    <definedName name="물량수정4" localSheetId="9">{#N/A,#N/A,TRUE,"Y생산";#N/A,#N/A,TRUE,"Y판매";#N/A,#N/A,TRUE,"Y총물량";#N/A,#N/A,TRUE,"Y능력";#N/A,#N/A,TRUE,"YKD"}</definedName>
    <definedName name="물량수정4" localSheetId="6">{#N/A,#N/A,TRUE,"Y생산";#N/A,#N/A,TRUE,"Y판매";#N/A,#N/A,TRUE,"Y총물량";#N/A,#N/A,TRUE,"Y능력";#N/A,#N/A,TRUE,"YKD"}</definedName>
    <definedName name="물량수정4">{#N/A,#N/A,TRUE,"Y생산";#N/A,#N/A,TRUE,"Y판매";#N/A,#N/A,TRUE,"Y총물량";#N/A,#N/A,TRUE,"Y능력";#N/A,#N/A,TRUE,"YKD"}</definedName>
    <definedName name="물량정" localSheetId="9">{#N/A,#N/A,TRUE,"Y생산";#N/A,#N/A,TRUE,"Y판매";#N/A,#N/A,TRUE,"Y총물량";#N/A,#N/A,TRUE,"Y능력";#N/A,#N/A,TRUE,"YKD"}</definedName>
    <definedName name="물량정" localSheetId="6">{#N/A,#N/A,TRUE,"Y생산";#N/A,#N/A,TRUE,"Y판매";#N/A,#N/A,TRUE,"Y총물량";#N/A,#N/A,TRUE,"Y능력";#N/A,#N/A,TRUE,"YKD"}</definedName>
    <definedName name="물량정">{#N/A,#N/A,TRUE,"Y생산";#N/A,#N/A,TRUE,"Y판매";#N/A,#N/A,TRUE,"Y총물량";#N/A,#N/A,TRUE,"Y능력";#N/A,#N/A,TRUE,"YKD"}</definedName>
    <definedName name="물량정1" localSheetId="9">{#N/A,#N/A,TRUE,"Y생산";#N/A,#N/A,TRUE,"Y판매";#N/A,#N/A,TRUE,"Y총물량";#N/A,#N/A,TRUE,"Y능력";#N/A,#N/A,TRUE,"YKD"}</definedName>
    <definedName name="물량정1" localSheetId="6">{#N/A,#N/A,TRUE,"Y생산";#N/A,#N/A,TRUE,"Y판매";#N/A,#N/A,TRUE,"Y총물량";#N/A,#N/A,TRUE,"Y능력";#N/A,#N/A,TRUE,"YKD"}</definedName>
    <definedName name="물량정1">{#N/A,#N/A,TRUE,"Y생산";#N/A,#N/A,TRUE,"Y판매";#N/A,#N/A,TRUE,"Y총물량";#N/A,#N/A,TRUE,"Y능력";#N/A,#N/A,TRUE,"YKD"}</definedName>
    <definedName name="물량조정" localSheetId="9">{#N/A,#N/A,TRUE,"Y생산";#N/A,#N/A,TRUE,"Y판매";#N/A,#N/A,TRUE,"Y총물량";#N/A,#N/A,TRUE,"Y능력";#N/A,#N/A,TRUE,"YKD"}</definedName>
    <definedName name="물량조정" localSheetId="6">{#N/A,#N/A,TRUE,"Y생산";#N/A,#N/A,TRUE,"Y판매";#N/A,#N/A,TRUE,"Y총물량";#N/A,#N/A,TRUE,"Y능력";#N/A,#N/A,TRUE,"YKD"}</definedName>
    <definedName name="물량조정">{#N/A,#N/A,TRUE,"Y생산";#N/A,#N/A,TRUE,"Y판매";#N/A,#N/A,TRUE,"Y총물량";#N/A,#N/A,TRUE,"Y능력";#N/A,#N/A,TRUE,"YKD"}</definedName>
    <definedName name="물량조정3" localSheetId="9">{#N/A,#N/A,TRUE,"Y생산";#N/A,#N/A,TRUE,"Y판매";#N/A,#N/A,TRUE,"Y총물량";#N/A,#N/A,TRUE,"Y능력";#N/A,#N/A,TRUE,"YKD"}</definedName>
    <definedName name="물량조정3" localSheetId="6">{#N/A,#N/A,TRUE,"Y생산";#N/A,#N/A,TRUE,"Y판매";#N/A,#N/A,TRUE,"Y총물량";#N/A,#N/A,TRUE,"Y능력";#N/A,#N/A,TRUE,"YKD"}</definedName>
    <definedName name="물량조정3">{#N/A,#N/A,TRUE,"Y생산";#N/A,#N/A,TRUE,"Y판매";#N/A,#N/A,TRUE,"Y총물량";#N/A,#N/A,TRUE,"Y능력";#N/A,#N/A,TRUE,"YKD"}</definedName>
    <definedName name="물수" localSheetId="9">{#N/A,#N/A,TRUE,"Y생산";#N/A,#N/A,TRUE,"Y판매";#N/A,#N/A,TRUE,"Y총물량";#N/A,#N/A,TRUE,"Y능력";#N/A,#N/A,TRUE,"YKD"}</definedName>
    <definedName name="물수" localSheetId="6">{#N/A,#N/A,TRUE,"Y생산";#N/A,#N/A,TRUE,"Y판매";#N/A,#N/A,TRUE,"Y총물량";#N/A,#N/A,TRUE,"Y능력";#N/A,#N/A,TRUE,"YKD"}</definedName>
    <definedName name="물수">{#N/A,#N/A,TRUE,"Y생산";#N/A,#N/A,TRUE,"Y판매";#N/A,#N/A,TRUE,"Y총물량";#N/A,#N/A,TRUE,"Y능력";#N/A,#N/A,TRUE,"YKD"}</definedName>
    <definedName name="뭐야" localSheetId="8">#REF!</definedName>
    <definedName name="뭐야">#REF!</definedName>
    <definedName name="믹스5" localSheetId="8">#REF!</definedName>
    <definedName name="믹스5">#REF!</definedName>
    <definedName name="ㅂㅂ" localSheetId="9">{#N/A,#N/A,TRUE,"Y생산";#N/A,#N/A,TRUE,"Y판매";#N/A,#N/A,TRUE,"Y총물량";#N/A,#N/A,TRUE,"Y능력";#N/A,#N/A,TRUE,"YKD"}</definedName>
    <definedName name="ㅂㅂ" localSheetId="6">{#N/A,#N/A,TRUE,"Y생산";#N/A,#N/A,TRUE,"Y판매";#N/A,#N/A,TRUE,"Y총물량";#N/A,#N/A,TRUE,"Y능력";#N/A,#N/A,TRUE,"YKD"}</definedName>
    <definedName name="ㅂㅂ">{#N/A,#N/A,TRUE,"Y생산";#N/A,#N/A,TRUE,"Y판매";#N/A,#N/A,TRUE,"Y총물량";#N/A,#N/A,TRUE,"Y능력";#N/A,#N/A,TRUE,"YKD"}</definedName>
    <definedName name="바바라" localSheetId="9">{#N/A,#N/A,TRUE,"Y생산";#N/A,#N/A,TRUE,"Y판매";#N/A,#N/A,TRUE,"Y총물량";#N/A,#N/A,TRUE,"Y능력";#N/A,#N/A,TRUE,"YKD"}</definedName>
    <definedName name="바바라" localSheetId="6">{#N/A,#N/A,TRUE,"Y생산";#N/A,#N/A,TRUE,"Y판매";#N/A,#N/A,TRUE,"Y총물량";#N/A,#N/A,TRUE,"Y능력";#N/A,#N/A,TRUE,"YKD"}</definedName>
    <definedName name="바바라">{#N/A,#N/A,TRUE,"Y생산";#N/A,#N/A,TRUE,"Y판매";#N/A,#N/A,TRUE,"Y총물량";#N/A,#N/A,TRUE,"Y능력";#N/A,#N/A,TRUE,"YKD"}</definedName>
    <definedName name="바보" localSheetId="9">{#N/A,#N/A,FALSE,"´UA";#N/A,#N/A,FALSE,"´UA";#N/A,#N/A,FALSE,"´UA";#N/A,#N/A,FALSE,"Aa";#N/A,#N/A,FALSE,"4WD"}</definedName>
    <definedName name="바보" localSheetId="6">{#N/A,#N/A,FALSE,"´UA";#N/A,#N/A,FALSE,"´UA";#N/A,#N/A,FALSE,"´UA";#N/A,#N/A,FALSE,"Aa";#N/A,#N/A,FALSE,"4WD"}</definedName>
    <definedName name="바보">{#N/A,#N/A,FALSE,"´UA";#N/A,#N/A,FALSE,"´UA";#N/A,#N/A,FALSE,"´UA";#N/A,#N/A,FALSE,"Aa";#N/A,#N/A,FALSE,"4WD"}</definedName>
    <definedName name="박상현" localSheetId="9">{#N/A,#N/A,FALSE,"단축1";#N/A,#N/A,FALSE,"단축2";#N/A,#N/A,FALSE,"단축3";#N/A,#N/A,FALSE,"장축";#N/A,#N/A,FALSE,"4WD"}</definedName>
    <definedName name="박상현" localSheetId="6">{#N/A,#N/A,FALSE,"단축1";#N/A,#N/A,FALSE,"단축2";#N/A,#N/A,FALSE,"단축3";#N/A,#N/A,FALSE,"장축";#N/A,#N/A,FALSE,"4WD"}</definedName>
    <definedName name="박상현">{#N/A,#N/A,FALSE,"단축1";#N/A,#N/A,FALSE,"단축2";#N/A,#N/A,FALSE,"단축3";#N/A,#N/A,FALSE,"장축";#N/A,#N/A,FALSE,"4WD"}</definedName>
    <definedName name="박소지" localSheetId="9">{#N/A,#N/A,FALSE,"단축1";#N/A,#N/A,FALSE,"단축2";#N/A,#N/A,FALSE,"단축3";#N/A,#N/A,FALSE,"장축";#N/A,#N/A,FALSE,"4WD"}</definedName>
    <definedName name="박소지" localSheetId="6">{#N/A,#N/A,FALSE,"단축1";#N/A,#N/A,FALSE,"단축2";#N/A,#N/A,FALSE,"단축3";#N/A,#N/A,FALSE,"장축";#N/A,#N/A,FALSE,"4WD"}</definedName>
    <definedName name="박소지">{#N/A,#N/A,FALSE,"단축1";#N/A,#N/A,FALSE,"단축2";#N/A,#N/A,FALSE,"단축3";#N/A,#N/A,FALSE,"장축";#N/A,#N/A,FALSE,"4WD"}</definedName>
    <definedName name="배너사이즈" localSheetId="8">#REF!</definedName>
    <definedName name="배너사이즈">#REF!</definedName>
    <definedName name="베타" localSheetId="9">{#N/A,#N/A,FALSE,"단축1";#N/A,#N/A,FALSE,"단축2";#N/A,#N/A,FALSE,"단축3";#N/A,#N/A,FALSE,"장축";#N/A,#N/A,FALSE,"4WD"}</definedName>
    <definedName name="베타" localSheetId="6">{#N/A,#N/A,FALSE,"단축1";#N/A,#N/A,FALSE,"단축2";#N/A,#N/A,FALSE,"단축3";#N/A,#N/A,FALSE,"장축";#N/A,#N/A,FALSE,"4WD"}</definedName>
    <definedName name="베타">{#N/A,#N/A,FALSE,"단축1";#N/A,#N/A,FALSE,"단축2";#N/A,#N/A,FALSE,"단축3";#N/A,#N/A,FALSE,"장축";#N/A,#N/A,FALSE,"4WD"}</definedName>
    <definedName name="변경범위2" localSheetId="9">{#N/A,#N/A,FALSE,"단축1";#N/A,#N/A,FALSE,"단축2";#N/A,#N/A,FALSE,"단축3";#N/A,#N/A,FALSE,"장축";#N/A,#N/A,FALSE,"4WD"}</definedName>
    <definedName name="변경범위2" localSheetId="6">{#N/A,#N/A,FALSE,"단축1";#N/A,#N/A,FALSE,"단축2";#N/A,#N/A,FALSE,"단축3";#N/A,#N/A,FALSE,"장축";#N/A,#N/A,FALSE,"4WD"}</definedName>
    <definedName name="변경범위2">{#N/A,#N/A,FALSE,"단축1";#N/A,#N/A,FALSE,"단축2";#N/A,#N/A,FALSE,"단축3";#N/A,#N/A,FALSE,"장축";#N/A,#N/A,FALSE,"4WD"}</definedName>
    <definedName name="보고1" localSheetId="9">{#N/A,#N/A,FALSE,"단축1";#N/A,#N/A,FALSE,"단축2";#N/A,#N/A,FALSE,"단축3";#N/A,#N/A,FALSE,"장축";#N/A,#N/A,FALSE,"4WD"}</definedName>
    <definedName name="보고1" localSheetId="6">{#N/A,#N/A,FALSE,"단축1";#N/A,#N/A,FALSE,"단축2";#N/A,#N/A,FALSE,"단축3";#N/A,#N/A,FALSE,"장축";#N/A,#N/A,FALSE,"4WD"}</definedName>
    <definedName name="보고1">{#N/A,#N/A,FALSE,"단축1";#N/A,#N/A,FALSE,"단축2";#N/A,#N/A,FALSE,"단축3";#N/A,#N/A,FALSE,"장축";#N/A,#N/A,FALSE,"4WD"}</definedName>
    <definedName name="보장IMP" localSheetId="8">#REF!</definedName>
    <definedName name="보장IMP">#REF!</definedName>
    <definedName name="분" localSheetId="9">{#N/A,#N/A,FALSE,"단축1";#N/A,#N/A,FALSE,"단축2";#N/A,#N/A,FALSE,"단축3";#N/A,#N/A,FALSE,"장축";#N/A,#N/A,FALSE,"4WD"}</definedName>
    <definedName name="분" localSheetId="6">{#N/A,#N/A,FALSE,"단축1";#N/A,#N/A,FALSE,"단축2";#N/A,#N/A,FALSE,"단축3";#N/A,#N/A,FALSE,"장축";#N/A,#N/A,FALSE,"4WD"}</definedName>
    <definedName name="분">{#N/A,#N/A,FALSE,"단축1";#N/A,#N/A,FALSE,"단축2";#N/A,#N/A,FALSE,"단축3";#N/A,#N/A,FALSE,"장축";#N/A,#N/A,FALSE,"4WD"}</definedName>
    <definedName name="분기별" localSheetId="9">{#N/A,#N/A,TRUE,"Y생산";#N/A,#N/A,TRUE,"Y판매";#N/A,#N/A,TRUE,"Y총물량";#N/A,#N/A,TRUE,"Y능력";#N/A,#N/A,TRUE,"YKD"}</definedName>
    <definedName name="분기별" localSheetId="6">{#N/A,#N/A,TRUE,"Y생산";#N/A,#N/A,TRUE,"Y판매";#N/A,#N/A,TRUE,"Y총물량";#N/A,#N/A,TRUE,"Y능력";#N/A,#N/A,TRUE,"YKD"}</definedName>
    <definedName name="분기별">{#N/A,#N/A,TRUE,"Y생산";#N/A,#N/A,TRUE,"Y판매";#N/A,#N/A,TRUE,"Y총물량";#N/A,#N/A,TRUE,"Y능력";#N/A,#N/A,TRUE,"YKD"}</definedName>
    <definedName name="ㅅ" localSheetId="9">{#N/A,#N/A,TRUE,"Y생산";#N/A,#N/A,TRUE,"Y판매";#N/A,#N/A,TRUE,"Y총물량";#N/A,#N/A,TRUE,"Y능력";#N/A,#N/A,TRUE,"YKD"}</definedName>
    <definedName name="ㅅ" localSheetId="6">{#N/A,#N/A,TRUE,"Y생산";#N/A,#N/A,TRUE,"Y판매";#N/A,#N/A,TRUE,"Y총물량";#N/A,#N/A,TRUE,"Y능력";#N/A,#N/A,TRUE,"YKD"}</definedName>
    <definedName name="ㅅ">{#N/A,#N/A,TRUE,"Y생산";#N/A,#N/A,TRUE,"Y판매";#N/A,#N/A,TRUE,"Y총물량";#N/A,#N/A,TRUE,"Y능력";#N/A,#N/A,TRUE,"YKD"}</definedName>
    <definedName name="ㅅㅅ" localSheetId="9">{#N/A,#N/A,FALSE,"단축1";#N/A,#N/A,FALSE,"단축2";#N/A,#N/A,FALSE,"단축3";#N/A,#N/A,FALSE,"장축";#N/A,#N/A,FALSE,"4WD"}</definedName>
    <definedName name="ㅅㅅ" localSheetId="6">{#N/A,#N/A,FALSE,"단축1";#N/A,#N/A,FALSE,"단축2";#N/A,#N/A,FALSE,"단축3";#N/A,#N/A,FALSE,"장축";#N/A,#N/A,FALSE,"4WD"}</definedName>
    <definedName name="ㅅㅅ">{#N/A,#N/A,FALSE,"단축1";#N/A,#N/A,FALSE,"단축2";#N/A,#N/A,FALSE,"단축3";#N/A,#N/A,FALSE,"장축";#N/A,#N/A,FALSE,"4WD"}</definedName>
    <definedName name="사랑" localSheetId="9">{#N/A,#N/A,FALSE,"단축1";#N/A,#N/A,FALSE,"단축2";#N/A,#N/A,FALSE,"단축3";#N/A,#N/A,FALSE,"장축";#N/A,#N/A,FALSE,"4WD"}</definedName>
    <definedName name="사랑" localSheetId="6">{#N/A,#N/A,FALSE,"단축1";#N/A,#N/A,FALSE,"단축2";#N/A,#N/A,FALSE,"단축3";#N/A,#N/A,FALSE,"장축";#N/A,#N/A,FALSE,"4WD"}</definedName>
    <definedName name="사랑">{#N/A,#N/A,FALSE,"단축1";#N/A,#N/A,FALSE,"단축2";#N/A,#N/A,FALSE,"단축3";#N/A,#N/A,FALSE,"장축";#N/A,#N/A,FALSE,"4WD"}</definedName>
    <definedName name="사유" localSheetId="8">#REF!</definedName>
    <definedName name="사유">#REF!</definedName>
    <definedName name="사이트제작" localSheetId="9">#REF!</definedName>
    <definedName name="사이트제작">#REF!</definedName>
    <definedName name="상품명" localSheetId="8">#REF!</definedName>
    <definedName name="상품명">#REF!</definedName>
    <definedName name="상품성1" localSheetId="9">{#N/A,#N/A,FALSE,"단축1";#N/A,#N/A,FALSE,"단축2";#N/A,#N/A,FALSE,"단축3";#N/A,#N/A,FALSE,"장축";#N/A,#N/A,FALSE,"4WD"}</definedName>
    <definedName name="상품성1" localSheetId="6">{#N/A,#N/A,FALSE,"단축1";#N/A,#N/A,FALSE,"단축2";#N/A,#N/A,FALSE,"단축3";#N/A,#N/A,FALSE,"장축";#N/A,#N/A,FALSE,"4WD"}</definedName>
    <definedName name="상품성1">{#N/A,#N/A,FALSE,"단축1";#N/A,#N/A,FALSE,"단축2";#N/A,#N/A,FALSE,"단축3";#N/A,#N/A,FALSE,"장축";#N/A,#N/A,FALSE,"4WD"}</definedName>
    <definedName name="생산TON" localSheetId="9">{#N/A,#N/A,TRUE,"Y생산";#N/A,#N/A,TRUE,"Y판매";#N/A,#N/A,TRUE,"Y총물량";#N/A,#N/A,TRUE,"Y능력";#N/A,#N/A,TRUE,"YKD"}</definedName>
    <definedName name="생산TON" localSheetId="6">{#N/A,#N/A,TRUE,"Y생산";#N/A,#N/A,TRUE,"Y판매";#N/A,#N/A,TRUE,"Y총물량";#N/A,#N/A,TRUE,"Y능력";#N/A,#N/A,TRUE,"YKD"}</definedName>
    <definedName name="생산TON">{#N/A,#N/A,TRUE,"Y생산";#N/A,#N/A,TRUE,"Y판매";#N/A,#N/A,TRUE,"Y총물량";#N/A,#N/A,TRUE,"Y능력";#N/A,#N/A,TRUE,"YKD"}</definedName>
    <definedName name="생산성향상" localSheetId="9">{#N/A,#N/A,TRUE,"Y생산";#N/A,#N/A,TRUE,"Y판매";#N/A,#N/A,TRUE,"Y총물량";#N/A,#N/A,TRUE,"Y능력";#N/A,#N/A,TRUE,"YKD"}</definedName>
    <definedName name="생산성향상" localSheetId="6">{#N/A,#N/A,TRUE,"Y생산";#N/A,#N/A,TRUE,"Y판매";#N/A,#N/A,TRUE,"Y총물량";#N/A,#N/A,TRUE,"Y능력";#N/A,#N/A,TRUE,"YKD"}</definedName>
    <definedName name="생산성향상">{#N/A,#N/A,TRUE,"Y생산";#N/A,#N/A,TRUE,"Y판매";#N/A,#N/A,TRUE,"Y총물량";#N/A,#N/A,TRUE,"Y능력";#N/A,#N/A,TRUE,"YKD"}</definedName>
    <definedName name="생산특장2" localSheetId="9">{#N/A,#N/A,TRUE,"Y생산";#N/A,#N/A,TRUE,"Y판매";#N/A,#N/A,TRUE,"Y총물량";#N/A,#N/A,TRUE,"Y능력";#N/A,#N/A,TRUE,"YKD"}</definedName>
    <definedName name="생산특장2" localSheetId="6">{#N/A,#N/A,TRUE,"Y생산";#N/A,#N/A,TRUE,"Y판매";#N/A,#N/A,TRUE,"Y총물량";#N/A,#N/A,TRUE,"Y능력";#N/A,#N/A,TRUE,"YKD"}</definedName>
    <definedName name="생산특장2">{#N/A,#N/A,TRUE,"Y생산";#N/A,#N/A,TRUE,"Y판매";#N/A,#N/A,TRUE,"Y총물량";#N/A,#N/A,TRUE,"Y능력";#N/A,#N/A,TRUE,"YKD"}</definedName>
    <definedName name="생산합격" localSheetId="9">{#N/A,#N/A,TRUE,"Y생산";#N/A,#N/A,TRUE,"Y판매";#N/A,#N/A,TRUE,"Y총물량";#N/A,#N/A,TRUE,"Y능력";#N/A,#N/A,TRUE,"YKD"}</definedName>
    <definedName name="생산합격" localSheetId="6">{#N/A,#N/A,TRUE,"Y생산";#N/A,#N/A,TRUE,"Y판매";#N/A,#N/A,TRUE,"Y총물량";#N/A,#N/A,TRUE,"Y능력";#N/A,#N/A,TRUE,"YKD"}</definedName>
    <definedName name="생산합격">{#N/A,#N/A,TRUE,"Y생산";#N/A,#N/A,TRUE,"Y판매";#N/A,#N/A,TRUE,"Y총물량";#N/A,#N/A,TRUE,"Y능력";#N/A,#N/A,TRUE,"YKD"}</definedName>
    <definedName name="설설" localSheetId="9">{#N/A,#N/A,FALSE,"단축1";#N/A,#N/A,FALSE,"단축2";#N/A,#N/A,FALSE,"단축3";#N/A,#N/A,FALSE,"장축";#N/A,#N/A,FALSE,"4WD"}</definedName>
    <definedName name="설설" localSheetId="6">{#N/A,#N/A,FALSE,"단축1";#N/A,#N/A,FALSE,"단축2";#N/A,#N/A,FALSE,"단축3";#N/A,#N/A,FALSE,"장축";#N/A,#N/A,FALSE,"4WD"}</definedName>
    <definedName name="설설">{#N/A,#N/A,FALSE,"단축1";#N/A,#N/A,FALSE,"단축2";#N/A,#N/A,FALSE,"단축3";#N/A,#N/A,FALSE,"장축";#N/A,#N/A,FALSE,"4WD"}</definedName>
    <definedName name="성능시험2" localSheetId="9">{#N/A,#N/A,FALSE,"단축1";#N/A,#N/A,FALSE,"단축2";#N/A,#N/A,FALSE,"단축3";#N/A,#N/A,FALSE,"장축";#N/A,#N/A,FALSE,"4WD"}</definedName>
    <definedName name="성능시험2" localSheetId="6">{#N/A,#N/A,FALSE,"단축1";#N/A,#N/A,FALSE,"단축2";#N/A,#N/A,FALSE,"단축3";#N/A,#N/A,FALSE,"장축";#N/A,#N/A,FALSE,"4WD"}</definedName>
    <definedName name="성능시험2">{#N/A,#N/A,FALSE,"단축1";#N/A,#N/A,FALSE,"단축2";#N/A,#N/A,FALSE,"단축3";#N/A,#N/A,FALSE,"장축";#N/A,#N/A,FALSE,"4WD"}</definedName>
    <definedName name="세부안" localSheetId="9">#REF!</definedName>
    <definedName name="세부안">#REF!</definedName>
    <definedName name="세부안2" localSheetId="9">#REF!</definedName>
    <definedName name="세부안2">#REF!</definedName>
    <definedName name="세부안3" localSheetId="9">#REF!</definedName>
    <definedName name="세부안3">#REF!</definedName>
    <definedName name="소니제작가이드_다음" localSheetId="8">#REF!</definedName>
    <definedName name="소니제작가이드_다음">#REF!</definedName>
    <definedName name="소하프로젝트" localSheetId="9">{#N/A,#N/A,FALSE,"단축1";#N/A,#N/A,FALSE,"단축2";#N/A,#N/A,FALSE,"단축3";#N/A,#N/A,FALSE,"장축";#N/A,#N/A,FALSE,"4WD"}</definedName>
    <definedName name="소하프로젝트" localSheetId="6">{#N/A,#N/A,FALSE,"단축1";#N/A,#N/A,FALSE,"단축2";#N/A,#N/A,FALSE,"단축3";#N/A,#N/A,FALSE,"장축";#N/A,#N/A,FALSE,"4WD"}</definedName>
    <definedName name="소하프로젝트">{#N/A,#N/A,FALSE,"단축1";#N/A,#N/A,FALSE,"단축2";#N/A,#N/A,FALSE,"단축3";#N/A,#N/A,FALSE,"장축";#N/A,#N/A,FALSE,"4WD"}</definedName>
    <definedName name="송" localSheetId="9">{#N/A,#N/A,TRUE,"Y생산";#N/A,#N/A,TRUE,"Y판매";#N/A,#N/A,TRUE,"Y총물량";#N/A,#N/A,TRUE,"Y능력";#N/A,#N/A,TRUE,"YKD"}</definedName>
    <definedName name="송" localSheetId="6">{#N/A,#N/A,TRUE,"Y생산";#N/A,#N/A,TRUE,"Y판매";#N/A,#N/A,TRUE,"Y총물량";#N/A,#N/A,TRUE,"Y능력";#N/A,#N/A,TRUE,"YKD"}</definedName>
    <definedName name="송">{#N/A,#N/A,TRUE,"Y생산";#N/A,#N/A,TRUE,"Y판매";#N/A,#N/A,TRUE,"Y총물량";#N/A,#N/A,TRUE,"Y능력";#N/A,#N/A,TRUE,"YKD"}</definedName>
    <definedName name="송창기" localSheetId="9">{#N/A,#N/A,TRUE,"Y생산";#N/A,#N/A,TRUE,"Y판매";#N/A,#N/A,TRUE,"Y총물량";#N/A,#N/A,TRUE,"Y능력";#N/A,#N/A,TRUE,"YKD"}</definedName>
    <definedName name="송창기" localSheetId="6">{#N/A,#N/A,TRUE,"Y생산";#N/A,#N/A,TRUE,"Y판매";#N/A,#N/A,TRUE,"Y총물량";#N/A,#N/A,TRUE,"Y능력";#N/A,#N/A,TRUE,"YKD"}</definedName>
    <definedName name="송창기">{#N/A,#N/A,TRUE,"Y생산";#N/A,#N/A,TRUE,"Y판매";#N/A,#N/A,TRUE,"Y총물량";#N/A,#N/A,TRUE,"Y능력";#N/A,#N/A,TRUE,"YKD"}</definedName>
    <definedName name="쇼쇼쇼쇼쇼쇼쇼쇼쇼쇼" localSheetId="9">{#N/A,#N/A,FALSE,"단축1";#N/A,#N/A,FALSE,"단축2";#N/A,#N/A,FALSE,"단축3";#N/A,#N/A,FALSE,"장축";#N/A,#N/A,FALSE,"4WD"}</definedName>
    <definedName name="쇼쇼쇼쇼쇼쇼쇼쇼쇼쇼" localSheetId="6">{#N/A,#N/A,FALSE,"단축1";#N/A,#N/A,FALSE,"단축2";#N/A,#N/A,FALSE,"단축3";#N/A,#N/A,FALSE,"장축";#N/A,#N/A,FALSE,"4WD"}</definedName>
    <definedName name="쇼쇼쇼쇼쇼쇼쇼쇼쇼쇼">{#N/A,#N/A,FALSE,"단축1";#N/A,#N/A,FALSE,"단축2";#N/A,#N/A,FALSE,"단축3";#N/A,#N/A,FALSE,"장축";#N/A,#N/A,FALSE,"4WD"}</definedName>
    <definedName name="수정" localSheetId="8">#REF!</definedName>
    <definedName name="수정">#REF!</definedName>
    <definedName name="수정물량" localSheetId="9">{#N/A,#N/A,TRUE,"Y생산";#N/A,#N/A,TRUE,"Y판매";#N/A,#N/A,TRUE,"Y총물량";#N/A,#N/A,TRUE,"Y능력";#N/A,#N/A,TRUE,"YKD"}</definedName>
    <definedName name="수정물량" localSheetId="6">{#N/A,#N/A,TRUE,"Y생산";#N/A,#N/A,TRUE,"Y판매";#N/A,#N/A,TRUE,"Y총물량";#N/A,#N/A,TRUE,"Y능력";#N/A,#N/A,TRUE,"YKD"}</definedName>
    <definedName name="수정물량">{#N/A,#N/A,TRUE,"Y생산";#N/A,#N/A,TRUE,"Y판매";#N/A,#N/A,TRUE,"Y총물량";#N/A,#N/A,TRUE,"Y능력";#N/A,#N/A,TRUE,"YKD"}</definedName>
    <definedName name="시간" localSheetId="9">{#N/A,#N/A,TRUE,"Y생산";#N/A,#N/A,TRUE,"Y판매";#N/A,#N/A,TRUE,"Y총물량";#N/A,#N/A,TRUE,"Y능력";#N/A,#N/A,TRUE,"YKD"}</definedName>
    <definedName name="시간" localSheetId="6">{#N/A,#N/A,TRUE,"Y생산";#N/A,#N/A,TRUE,"Y판매";#N/A,#N/A,TRUE,"Y총물량";#N/A,#N/A,TRUE,"Y능력";#N/A,#N/A,TRUE,"YKD"}</definedName>
    <definedName name="시간">{#N/A,#N/A,TRUE,"Y생산";#N/A,#N/A,TRUE,"Y판매";#N/A,#N/A,TRUE,"Y총물량";#N/A,#N/A,TRUE,"Y능력";#N/A,#N/A,TRUE,"YKD"}</definedName>
    <definedName name="시트" localSheetId="9">{#N/A,#N/A,FALSE,"단축1";#N/A,#N/A,FALSE,"단축2";#N/A,#N/A,FALSE,"단축3";#N/A,#N/A,FALSE,"장축";#N/A,#N/A,FALSE,"4WD"}</definedName>
    <definedName name="시트" localSheetId="6">{#N/A,#N/A,FALSE,"단축1";#N/A,#N/A,FALSE,"단축2";#N/A,#N/A,FALSE,"단축3";#N/A,#N/A,FALSE,"장축";#N/A,#N/A,FALSE,"4WD"}</definedName>
    <definedName name="시트">{#N/A,#N/A,FALSE,"단축1";#N/A,#N/A,FALSE,"단축2";#N/A,#N/A,FALSE,"단축3";#N/A,#N/A,FALSE,"장축";#N/A,#N/A,FALSE,"4WD"}</definedName>
    <definedName name="신추진사업" localSheetId="9">{#N/A,#N/A,TRUE,"Y생산";#N/A,#N/A,TRUE,"Y판매";#N/A,#N/A,TRUE,"Y총물량";#N/A,#N/A,TRUE,"Y능력";#N/A,#N/A,TRUE,"YKD"}</definedName>
    <definedName name="신추진사업" localSheetId="6">{#N/A,#N/A,TRUE,"Y생산";#N/A,#N/A,TRUE,"Y판매";#N/A,#N/A,TRUE,"Y총물량";#N/A,#N/A,TRUE,"Y능력";#N/A,#N/A,TRUE,"YKD"}</definedName>
    <definedName name="신추진사업">{#N/A,#N/A,TRUE,"Y생산";#N/A,#N/A,TRUE,"Y판매";#N/A,#N/A,TRUE,"Y총물량";#N/A,#N/A,TRUE,"Y능력";#N/A,#N/A,TRUE,"YKD"}</definedName>
    <definedName name="ㅇ" localSheetId="8">#REF!</definedName>
    <definedName name="ㅇ">#REF!</definedName>
    <definedName name="ㅇㄹ" localSheetId="8">#REF!</definedName>
    <definedName name="ㅇㄹ">#REF!</definedName>
    <definedName name="ㅇㄹㅇㄹ">[17]Sheet3!$B$2:$S$136</definedName>
    <definedName name="ㅇㅁㅁㄴㅇㄹㄴ" localSheetId="8">#REF!</definedName>
    <definedName name="ㅇㅁㅁㄴㅇㄹㄴ">#REF!</definedName>
    <definedName name="ㅇㅇ" localSheetId="8">#REF!</definedName>
    <definedName name="ㅇㅇ">#REF!</definedName>
    <definedName name="ㅇㅇㅇ" localSheetId="9">[1]양식3!#REF!</definedName>
    <definedName name="ㅇㅇㅇ">[1]양식3!#REF!</definedName>
    <definedName name="ㅇㅇㅇㅇ" localSheetId="9">{#N/A,#N/A,FALSE,"단축1";#N/A,#N/A,FALSE,"단축2";#N/A,#N/A,FALSE,"단축3";#N/A,#N/A,FALSE,"장축";#N/A,#N/A,FALSE,"4WD"}</definedName>
    <definedName name="ㅇㅇㅇㅇ" localSheetId="6">{#N/A,#N/A,FALSE,"단축1";#N/A,#N/A,FALSE,"단축2";#N/A,#N/A,FALSE,"단축3";#N/A,#N/A,FALSE,"장축";#N/A,#N/A,FALSE,"4WD"}</definedName>
    <definedName name="ㅇㅇㅇㅇ">{#N/A,#N/A,FALSE,"단축1";#N/A,#N/A,FALSE,"단축2";#N/A,#N/A,FALSE,"단축3";#N/A,#N/A,FALSE,"장축";#N/A,#N/A,FALSE,"4WD"}</definedName>
    <definedName name="ㅇㅇㅇㅇㅇㅇㅇㅇ" localSheetId="9">[1]양식3!#REF!</definedName>
    <definedName name="ㅇㅇㅇㅇㅇㅇㅇㅇ">[1]양식3!#REF!</definedName>
    <definedName name="업종" localSheetId="8">#REF!</definedName>
    <definedName name="업종">#REF!</definedName>
    <definedName name="에이" localSheetId="9">{#N/A,#N/A,TRUE,"Y생산";#N/A,#N/A,TRUE,"Y판매";#N/A,#N/A,TRUE,"Y총물량";#N/A,#N/A,TRUE,"Y능력";#N/A,#N/A,TRUE,"YKD"}</definedName>
    <definedName name="에이" localSheetId="6">{#N/A,#N/A,TRUE,"Y생산";#N/A,#N/A,TRUE,"Y판매";#N/A,#N/A,TRUE,"Y총물량";#N/A,#N/A,TRUE,"Y능력";#N/A,#N/A,TRUE,"YKD"}</definedName>
    <definedName name="에이">{#N/A,#N/A,TRUE,"Y생산";#N/A,#N/A,TRUE,"Y판매";#N/A,#N/A,TRUE,"Y총물량";#N/A,#N/A,TRUE,"Y능력";#N/A,#N/A,TRUE,"YKD"}</definedName>
    <definedName name="엔진" localSheetId="9">{#N/A,#N/A,FALSE,"단축1";#N/A,#N/A,FALSE,"단축2";#N/A,#N/A,FALSE,"단축3";#N/A,#N/A,FALSE,"장축";#N/A,#N/A,FALSE,"4WD"}</definedName>
    <definedName name="엔진" localSheetId="6">{#N/A,#N/A,FALSE,"단축1";#N/A,#N/A,FALSE,"단축2";#N/A,#N/A,FALSE,"단축3";#N/A,#N/A,FALSE,"장축";#N/A,#N/A,FALSE,"4WD"}</definedName>
    <definedName name="엔진">{#N/A,#N/A,FALSE,"단축1";#N/A,#N/A,FALSE,"단축2";#N/A,#N/A,FALSE,"단축3";#N/A,#N/A,FALSE,"장축";#N/A,#N/A,FALSE,"4WD"}</definedName>
    <definedName name="영역" localSheetId="8">#REF!</definedName>
    <definedName name="영역">#REF!</definedName>
    <definedName name="영역1" localSheetId="8">#REF!</definedName>
    <definedName name="영역1">#REF!</definedName>
    <definedName name="예산" localSheetId="9">{#N/A,#N/A,FALSE,"단축1";#N/A,#N/A,FALSE,"단축2";#N/A,#N/A,FALSE,"단축3";#N/A,#N/A,FALSE,"장축";#N/A,#N/A,FALSE,"4WD"}</definedName>
    <definedName name="예산" localSheetId="6">{#N/A,#N/A,FALSE,"단축1";#N/A,#N/A,FALSE,"단축2";#N/A,#N/A,FALSE,"단축3";#N/A,#N/A,FALSE,"장축";#N/A,#N/A,FALSE,"4WD"}</definedName>
    <definedName name="예산">{#N/A,#N/A,FALSE,"단축1";#N/A,#N/A,FALSE,"단축2";#N/A,#N/A,FALSE,"단축3";#N/A,#N/A,FALSE,"장축";#N/A,#N/A,FALSE,"4WD"}</definedName>
    <definedName name="오성협" localSheetId="9">{#N/A,#N/A,TRUE,"Y생산";#N/A,#N/A,TRUE,"Y판매";#N/A,#N/A,TRUE,"Y총물량";#N/A,#N/A,TRUE,"Y능력";#N/A,#N/A,TRUE,"YKD"}</definedName>
    <definedName name="오성협" localSheetId="6">{#N/A,#N/A,TRUE,"Y생산";#N/A,#N/A,TRUE,"Y판매";#N/A,#N/A,TRUE,"Y총물량";#N/A,#N/A,TRUE,"Y능력";#N/A,#N/A,TRUE,"YKD"}</definedName>
    <definedName name="오성협">{#N/A,#N/A,TRUE,"Y생산";#N/A,#N/A,TRUE,"Y판매";#N/A,#N/A,TRUE,"Y총물량";#N/A,#N/A,TRUE,"Y능력";#N/A,#N/A,TRUE,"YKD"}</definedName>
    <definedName name="올해" localSheetId="8">#REF!</definedName>
    <definedName name="올해">#REF!</definedName>
    <definedName name="외" localSheetId="9">{#N/A,#N/A,FALSE,"단축1";#N/A,#N/A,FALSE,"단축2";#N/A,#N/A,FALSE,"단축3";#N/A,#N/A,FALSE,"장축";#N/A,#N/A,FALSE,"4WD"}</definedName>
    <definedName name="외" localSheetId="6">{#N/A,#N/A,FALSE,"단축1";#N/A,#N/A,FALSE,"단축2";#N/A,#N/A,FALSE,"단축3";#N/A,#N/A,FALSE,"장축";#N/A,#N/A,FALSE,"4WD"}</definedName>
    <definedName name="외">{#N/A,#N/A,FALSE,"단축1";#N/A,#N/A,FALSE,"단축2";#N/A,#N/A,FALSE,"단축3";#N/A,#N/A,FALSE,"장축";#N/A,#N/A,FALSE,"4WD"}</definedName>
    <definedName name="외주계획" localSheetId="9">{#N/A,#N/A,TRUE,"Y생산";#N/A,#N/A,TRUE,"Y판매";#N/A,#N/A,TRUE,"Y총물량";#N/A,#N/A,TRUE,"Y능력";#N/A,#N/A,TRUE,"YKD"}</definedName>
    <definedName name="외주계획" localSheetId="6">{#N/A,#N/A,TRUE,"Y생산";#N/A,#N/A,TRUE,"Y판매";#N/A,#N/A,TRUE,"Y총물량";#N/A,#N/A,TRUE,"Y능력";#N/A,#N/A,TRUE,"YKD"}</definedName>
    <definedName name="외주계획">{#N/A,#N/A,TRUE,"Y생산";#N/A,#N/A,TRUE,"Y판매";#N/A,#N/A,TRUE,"Y총물량";#N/A,#N/A,TRUE,"Y능력";#N/A,#N/A,TRUE,"YKD"}</definedName>
    <definedName name="용도차" localSheetId="9">{#N/A,#N/A,FALSE,"단축1";#N/A,#N/A,FALSE,"단축2";#N/A,#N/A,FALSE,"단축3";#N/A,#N/A,FALSE,"장축";#N/A,#N/A,FALSE,"4WD"}</definedName>
    <definedName name="용도차" localSheetId="6">{#N/A,#N/A,FALSE,"단축1";#N/A,#N/A,FALSE,"단축2";#N/A,#N/A,FALSE,"단축3";#N/A,#N/A,FALSE,"장축";#N/A,#N/A,FALSE,"4WD"}</definedName>
    <definedName name="용도차">{#N/A,#N/A,FALSE,"단축1";#N/A,#N/A,FALSE,"단축2";#N/A,#N/A,FALSE,"단축3";#N/A,#N/A,FALSE,"장축";#N/A,#N/A,FALSE,"4WD"}</definedName>
    <definedName name="윙" localSheetId="9">{#N/A,#N/A,TRUE,"Y생산";#N/A,#N/A,TRUE,"Y판매";#N/A,#N/A,TRUE,"Y총물량";#N/A,#N/A,TRUE,"Y능력";#N/A,#N/A,TRUE,"YKD"}</definedName>
    <definedName name="윙" localSheetId="6">{#N/A,#N/A,TRUE,"Y생산";#N/A,#N/A,TRUE,"Y판매";#N/A,#N/A,TRUE,"Y총물량";#N/A,#N/A,TRUE,"Y능력";#N/A,#N/A,TRUE,"YKD"}</definedName>
    <definedName name="윙">{#N/A,#N/A,TRUE,"Y생산";#N/A,#N/A,TRUE,"Y판매";#N/A,#N/A,TRUE,"Y총물량";#N/A,#N/A,TRUE,"Y능력";#N/A,#N/A,TRUE,"YKD"}</definedName>
    <definedName name="유럽" localSheetId="9">{#N/A,#N/A,FALSE,"단축1";#N/A,#N/A,FALSE,"단축2";#N/A,#N/A,FALSE,"단축3";#N/A,#N/A,FALSE,"장축";#N/A,#N/A,FALSE,"4WD"}</definedName>
    <definedName name="유럽" localSheetId="6">{#N/A,#N/A,FALSE,"단축1";#N/A,#N/A,FALSE,"단축2";#N/A,#N/A,FALSE,"단축3";#N/A,#N/A,FALSE,"장축";#N/A,#N/A,FALSE,"4WD"}</definedName>
    <definedName name="유럽">{#N/A,#N/A,FALSE,"단축1";#N/A,#N/A,FALSE,"단축2";#N/A,#N/A,FALSE,"단축3";#N/A,#N/A,FALSE,"장축";#N/A,#N/A,FALSE,"4WD"}</definedName>
    <definedName name="유효" localSheetId="9">{#N/A,#N/A,FALSE,"단축1";#N/A,#N/A,FALSE,"단축2";#N/A,#N/A,FALSE,"단축3";#N/A,#N/A,FALSE,"장축";#N/A,#N/A,FALSE,"4WD"}</definedName>
    <definedName name="유효" localSheetId="6">{#N/A,#N/A,FALSE,"단축1";#N/A,#N/A,FALSE,"단축2";#N/A,#N/A,FALSE,"단축3";#N/A,#N/A,FALSE,"장축";#N/A,#N/A,FALSE,"4WD"}</definedName>
    <definedName name="유효">{#N/A,#N/A,FALSE,"단축1";#N/A,#N/A,FALSE,"단축2";#N/A,#N/A,FALSE,"단축3";#N/A,#N/A,FALSE,"장축";#N/A,#N/A,FALSE,"4WD"}</definedName>
    <definedName name="이근한" localSheetId="9">{#N/A,#N/A,FALSE,"단축1";#N/A,#N/A,FALSE,"단축2";#N/A,#N/A,FALSE,"단축3";#N/A,#N/A,FALSE,"장축";#N/A,#N/A,FALSE,"4WD"}</definedName>
    <definedName name="이근한" localSheetId="6">{#N/A,#N/A,FALSE,"단축1";#N/A,#N/A,FALSE,"단축2";#N/A,#N/A,FALSE,"단축3";#N/A,#N/A,FALSE,"장축";#N/A,#N/A,FALSE,"4WD"}</definedName>
    <definedName name="이근한">{#N/A,#N/A,FALSE,"단축1";#N/A,#N/A,FALSE,"단축2";#N/A,#N/A,FALSE,"단축3";#N/A,#N/A,FALSE,"장축";#N/A,#N/A,FALSE,"4WD"}</definedName>
    <definedName name="이소영" localSheetId="9">#REF!</definedName>
    <definedName name="이소영">#REF!</definedName>
    <definedName name="인계획" localSheetId="9">{#N/A,#N/A,TRUE,"Y생산";#N/A,#N/A,TRUE,"Y판매";#N/A,#N/A,TRUE,"Y총물량";#N/A,#N/A,TRUE,"Y능력";#N/A,#N/A,TRUE,"YKD"}</definedName>
    <definedName name="인계획" localSheetId="6">{#N/A,#N/A,TRUE,"Y생산";#N/A,#N/A,TRUE,"Y판매";#N/A,#N/A,TRUE,"Y총물량";#N/A,#N/A,TRUE,"Y능력";#N/A,#N/A,TRUE,"YKD"}</definedName>
    <definedName name="인계획">{#N/A,#N/A,TRUE,"Y생산";#N/A,#N/A,TRUE,"Y판매";#N/A,#N/A,TRUE,"Y총물량";#N/A,#N/A,TRUE,"Y능력";#N/A,#N/A,TRUE,"YKD"}</definedName>
    <definedName name="인터넷" localSheetId="8">#REF!</definedName>
    <definedName name="인터넷">#REF!</definedName>
    <definedName name="일이ㅏㄹ" localSheetId="9">{#N/A,#N/A,FALSE,"단축1";#N/A,#N/A,FALSE,"단축2";#N/A,#N/A,FALSE,"단축3";#N/A,#N/A,FALSE,"장축";#N/A,#N/A,FALSE,"4WD"}</definedName>
    <definedName name="일이ㅏㄹ" localSheetId="6">{#N/A,#N/A,FALSE,"단축1";#N/A,#N/A,FALSE,"단축2";#N/A,#N/A,FALSE,"단축3";#N/A,#N/A,FALSE,"장축";#N/A,#N/A,FALSE,"4WD"}</definedName>
    <definedName name="일이ㅏㄹ">{#N/A,#N/A,FALSE,"단축1";#N/A,#N/A,FALSE,"단축2";#N/A,#N/A,FALSE,"단축3";#N/A,#N/A,FALSE,"장축";#N/A,#N/A,FALSE,"4WD"}</definedName>
    <definedName name="임" localSheetId="9">{#N/A,#N/A,FALSE,"단축1";#N/A,#N/A,FALSE,"단축2";#N/A,#N/A,FALSE,"단축3";#N/A,#N/A,FALSE,"장축";#N/A,#N/A,FALSE,"4WD"}</definedName>
    <definedName name="임" localSheetId="6">{#N/A,#N/A,FALSE,"단축1";#N/A,#N/A,FALSE,"단축2";#N/A,#N/A,FALSE,"단축3";#N/A,#N/A,FALSE,"장축";#N/A,#N/A,FALSE,"4WD"}</definedName>
    <definedName name="임">{#N/A,#N/A,FALSE,"단축1";#N/A,#N/A,FALSE,"단축2";#N/A,#N/A,FALSE,"단축3";#N/A,#N/A,FALSE,"장축";#N/A,#N/A,FALSE,"4WD"}</definedName>
    <definedName name="임시" localSheetId="9">#REF!</definedName>
    <definedName name="임시">#REF!</definedName>
    <definedName name="자잦" localSheetId="9">{#N/A,#N/A,FALSE,"단축1";#N/A,#N/A,FALSE,"단축2";#N/A,#N/A,FALSE,"단축3";#N/A,#N/A,FALSE,"장축";#N/A,#N/A,FALSE,"4WD"}</definedName>
    <definedName name="자잦" localSheetId="6">{#N/A,#N/A,FALSE,"단축1";#N/A,#N/A,FALSE,"단축2";#N/A,#N/A,FALSE,"단축3";#N/A,#N/A,FALSE,"장축";#N/A,#N/A,FALSE,"4WD"}</definedName>
    <definedName name="자잦">{#N/A,#N/A,FALSE,"단축1";#N/A,#N/A,FALSE,"단축2";#N/A,#N/A,FALSE,"단축3";#N/A,#N/A,FALSE,"장축";#N/A,#N/A,FALSE,"4WD"}</definedName>
    <definedName name="자재기준" localSheetId="9">{#N/A,#N/A,TRUE,"Y생산";#N/A,#N/A,TRUE,"Y판매";#N/A,#N/A,TRUE,"Y총물량";#N/A,#N/A,TRUE,"Y능력";#N/A,#N/A,TRUE,"YKD"}</definedName>
    <definedName name="자재기준" localSheetId="6">{#N/A,#N/A,TRUE,"Y생산";#N/A,#N/A,TRUE,"Y판매";#N/A,#N/A,TRUE,"Y총물량";#N/A,#N/A,TRUE,"Y능력";#N/A,#N/A,TRUE,"YKD"}</definedName>
    <definedName name="자재기준">{#N/A,#N/A,TRUE,"Y생산";#N/A,#N/A,TRUE,"Y판매";#N/A,#N/A,TRUE,"Y총물량";#N/A,#N/A,TRUE,"Y능력";#N/A,#N/A,TRUE,"YKD"}</definedName>
    <definedName name="전철">0</definedName>
    <definedName name="전체단가표">[18]전체단가표!$A$2:$F$140</definedName>
    <definedName name="전체단가표_3">[19]전체단가표!$A$2:$F$135</definedName>
    <definedName name="젖" localSheetId="9">{#N/A,#N/A,FALSE,"단축1";#N/A,#N/A,FALSE,"단축2";#N/A,#N/A,FALSE,"단축3";#N/A,#N/A,FALSE,"장축";#N/A,#N/A,FALSE,"4WD"}</definedName>
    <definedName name="젖" localSheetId="6">{#N/A,#N/A,FALSE,"단축1";#N/A,#N/A,FALSE,"단축2";#N/A,#N/A,FALSE,"단축3";#N/A,#N/A,FALSE,"장축";#N/A,#N/A,FALSE,"4WD"}</definedName>
    <definedName name="젖">{#N/A,#N/A,FALSE,"단축1";#N/A,#N/A,FALSE,"단축2";#N/A,#N/A,FALSE,"단축3";#N/A,#N/A,FALSE,"장축";#N/A,#N/A,FALSE,"4WD"}</definedName>
    <definedName name="제안유무">[12]구분!$D$3:$D$4</definedName>
    <definedName name="제작" localSheetId="8">#REF!</definedName>
    <definedName name="제작">#REF!</definedName>
    <definedName name="제작가이드드">[18]전체단가표!$A$2:$F$140</definedName>
    <definedName name="제휴비즈마케팅">OFFSET([20]Graph!$C$48,0,0,SUM([20]Graph!A1048576:L1048576))</definedName>
    <definedName name="주">[13]구분!$A$2:$A$18</definedName>
    <definedName name="주요" localSheetId="9">{#N/A,#N/A,TRUE,"Y생산";#N/A,#N/A,TRUE,"Y판매";#N/A,#N/A,TRUE,"Y총물량";#N/A,#N/A,TRUE,"Y능력";#N/A,#N/A,TRUE,"YKD"}</definedName>
    <definedName name="주요" localSheetId="6">{#N/A,#N/A,TRUE,"Y생산";#N/A,#N/A,TRUE,"Y판매";#N/A,#N/A,TRUE,"Y총물량";#N/A,#N/A,TRUE,"Y능력";#N/A,#N/A,TRUE,"YKD"}</definedName>
    <definedName name="주요">{#N/A,#N/A,TRUE,"Y생산";#N/A,#N/A,TRUE,"Y판매";#N/A,#N/A,TRUE,"Y총물량";#N/A,#N/A,TRUE,"Y능력";#N/A,#N/A,TRUE,"YKD"}</definedName>
    <definedName name="주요업무2" localSheetId="9">{#N/A,#N/A,TRUE,"Y생산";#N/A,#N/A,TRUE,"Y판매";#N/A,#N/A,TRUE,"Y총물량";#N/A,#N/A,TRUE,"Y능력";#N/A,#N/A,TRUE,"YKD"}</definedName>
    <definedName name="주요업무2" localSheetId="6">{#N/A,#N/A,TRUE,"Y생산";#N/A,#N/A,TRUE,"Y판매";#N/A,#N/A,TRUE,"Y총물량";#N/A,#N/A,TRUE,"Y능력";#N/A,#N/A,TRUE,"YKD"}</definedName>
    <definedName name="주요업무2">{#N/A,#N/A,TRUE,"Y생산";#N/A,#N/A,TRUE,"Y판매";#N/A,#N/A,TRUE,"Y총물량";#N/A,#N/A,TRUE,"Y능력";#N/A,#N/A,TRUE,"YKD"}</definedName>
    <definedName name="주요업무3" localSheetId="9">{#N/A,#N/A,TRUE,"Y생산";#N/A,#N/A,TRUE,"Y판매";#N/A,#N/A,TRUE,"Y총물량";#N/A,#N/A,TRUE,"Y능력";#N/A,#N/A,TRUE,"YKD"}</definedName>
    <definedName name="주요업무3" localSheetId="6">{#N/A,#N/A,TRUE,"Y생산";#N/A,#N/A,TRUE,"Y판매";#N/A,#N/A,TRUE,"Y총물량";#N/A,#N/A,TRUE,"Y능력";#N/A,#N/A,TRUE,"YKD"}</definedName>
  </definedNames>
  <calcPr calcId="152511" calcOnSave="0"/>
  <extLst>
    <ext uri="GoogleSheetsCustomDataVersion2">
      <go:sheetsCustomData xmlns:go="http://customooxmlschemas.google.com/" r:id="rId49" roundtripDataChecksum="J9aGdRmY+6W7QRwDA79vO48HUuRl9/4UMkKfvNDOhrI="/>
    </ext>
  </extLst>
</workbook>
</file>

<file path=xl/calcChain.xml><?xml version="1.0" encoding="utf-8"?>
<calcChain xmlns="http://schemas.openxmlformats.org/spreadsheetml/2006/main">
  <c r="L433" i="2" l="1"/>
  <c r="I433" i="2"/>
  <c r="F433" i="2"/>
  <c r="B433" i="2"/>
  <c r="L432" i="2" l="1"/>
  <c r="I432" i="2"/>
  <c r="F432" i="2"/>
  <c r="B432" i="2"/>
  <c r="L431" i="2" l="1"/>
  <c r="L430" i="2"/>
  <c r="L429" i="2"/>
  <c r="L428" i="2"/>
  <c r="I431" i="2"/>
  <c r="I430" i="2"/>
  <c r="I429" i="2"/>
  <c r="I428" i="2"/>
  <c r="F431" i="2"/>
  <c r="F430" i="2"/>
  <c r="F429" i="2"/>
  <c r="F428" i="2"/>
  <c r="B431" i="2"/>
  <c r="B430" i="2"/>
  <c r="B429" i="2"/>
  <c r="B428" i="2"/>
  <c r="L427" i="2" l="1"/>
  <c r="I427" i="2"/>
  <c r="F427" i="2"/>
  <c r="B427" i="2"/>
  <c r="L426" i="2" l="1"/>
  <c r="I426" i="2"/>
  <c r="F426" i="2"/>
  <c r="B426" i="2"/>
  <c r="L425" i="2" l="1"/>
  <c r="I425" i="2"/>
  <c r="F425" i="2"/>
  <c r="B425" i="2"/>
  <c r="L424" i="2" l="1"/>
  <c r="L423" i="2"/>
  <c r="L422" i="2"/>
  <c r="I424" i="2"/>
  <c r="I423" i="2"/>
  <c r="I422" i="2"/>
  <c r="F424" i="2"/>
  <c r="F423" i="2"/>
  <c r="F422" i="2"/>
  <c r="B424" i="2"/>
  <c r="B423" i="2"/>
  <c r="B422" i="2"/>
  <c r="L421" i="2" l="1"/>
  <c r="I421" i="2"/>
  <c r="F421" i="2"/>
  <c r="B421" i="2"/>
  <c r="L420" i="2" l="1"/>
  <c r="I420" i="2"/>
  <c r="F420" i="2"/>
  <c r="B420" i="2"/>
  <c r="L419" i="2" l="1"/>
  <c r="I419" i="2"/>
  <c r="F419" i="2"/>
  <c r="B419" i="2"/>
  <c r="L418" i="2" l="1"/>
  <c r="I418" i="2"/>
  <c r="F418" i="2"/>
  <c r="B418" i="2"/>
  <c r="L417" i="2" l="1"/>
  <c r="L416" i="2"/>
  <c r="L415" i="2"/>
  <c r="I417" i="2"/>
  <c r="I416" i="2"/>
  <c r="I415" i="2"/>
  <c r="F417" i="2"/>
  <c r="F416" i="2"/>
  <c r="F415" i="2"/>
  <c r="B417" i="2" l="1"/>
  <c r="B416" i="2"/>
  <c r="B415" i="2"/>
  <c r="L414" i="2" l="1"/>
  <c r="I414" i="2"/>
  <c r="F414" i="2"/>
  <c r="J38" i="6"/>
  <c r="B414" i="2"/>
  <c r="L413" i="2" l="1"/>
  <c r="I413" i="2"/>
  <c r="F413" i="2"/>
  <c r="B413" i="2"/>
  <c r="L412" i="2" l="1"/>
  <c r="I412" i="2"/>
  <c r="F412" i="2"/>
  <c r="B412" i="2"/>
  <c r="L411" i="2" l="1"/>
  <c r="L410" i="2"/>
  <c r="L409" i="2"/>
  <c r="L408" i="2"/>
  <c r="L407" i="2"/>
  <c r="I411" i="2"/>
  <c r="I410" i="2"/>
  <c r="I409" i="2"/>
  <c r="I408" i="2"/>
  <c r="I407" i="2"/>
  <c r="F411" i="2"/>
  <c r="F410" i="2"/>
  <c r="F409" i="2"/>
  <c r="F408" i="2"/>
  <c r="F407" i="2"/>
  <c r="B411" i="2"/>
  <c r="B410" i="2"/>
  <c r="B409" i="2"/>
  <c r="B408" i="2"/>
  <c r="B407" i="2"/>
  <c r="L406" i="2" l="1"/>
  <c r="I406" i="2"/>
  <c r="F406" i="2"/>
  <c r="B406" i="2"/>
  <c r="L405" i="2" l="1"/>
  <c r="I405" i="2"/>
  <c r="F405" i="2"/>
  <c r="B405" i="2"/>
  <c r="L404" i="2" l="1"/>
  <c r="I404" i="2"/>
  <c r="F404" i="2"/>
  <c r="B404" i="2"/>
  <c r="L403" i="2" l="1"/>
  <c r="L402" i="2"/>
  <c r="L401" i="2"/>
  <c r="I403" i="2"/>
  <c r="I402" i="2"/>
  <c r="I401" i="2"/>
  <c r="F403" i="2"/>
  <c r="F402" i="2"/>
  <c r="F401" i="2"/>
  <c r="B403" i="2"/>
  <c r="B402" i="2"/>
  <c r="B401" i="2"/>
  <c r="L400" i="2" l="1"/>
  <c r="I400" i="2"/>
  <c r="F400" i="2"/>
  <c r="B400" i="2"/>
  <c r="L399" i="2" l="1"/>
  <c r="I399" i="2"/>
  <c r="F399" i="2"/>
  <c r="B399" i="2"/>
  <c r="L398" i="2" l="1"/>
  <c r="I398" i="2"/>
  <c r="I397" i="2"/>
  <c r="F398" i="2"/>
  <c r="B398" i="2"/>
  <c r="L397" i="2" l="1"/>
  <c r="F397" i="2"/>
  <c r="B397" i="2"/>
  <c r="L396" i="2" l="1"/>
  <c r="L395" i="2"/>
  <c r="L394" i="2"/>
  <c r="I396" i="2"/>
  <c r="I395" i="2"/>
  <c r="I394" i="2"/>
  <c r="F396" i="2"/>
  <c r="F395" i="2"/>
  <c r="F394" i="2"/>
  <c r="B396" i="2"/>
  <c r="B395" i="2"/>
  <c r="B394" i="2"/>
  <c r="L393" i="2" l="1"/>
  <c r="I393" i="2"/>
  <c r="F393" i="2"/>
  <c r="B393" i="2"/>
  <c r="L392" i="2" l="1"/>
  <c r="I392" i="2"/>
  <c r="F392" i="2"/>
  <c r="B392" i="2"/>
  <c r="L391" i="2" l="1"/>
  <c r="I391" i="2"/>
  <c r="F391" i="2"/>
  <c r="B391" i="2"/>
  <c r="L390" i="2" l="1"/>
  <c r="I390" i="2"/>
  <c r="F390" i="2"/>
  <c r="B390" i="2"/>
  <c r="L389" i="2" l="1"/>
  <c r="L388" i="2"/>
  <c r="L387" i="2"/>
  <c r="I389" i="2"/>
  <c r="I388" i="2"/>
  <c r="I387" i="2"/>
  <c r="F389" i="2"/>
  <c r="F388" i="2"/>
  <c r="F387" i="2"/>
  <c r="B389" i="2"/>
  <c r="B388" i="2"/>
  <c r="B387" i="2"/>
  <c r="L386" i="2" l="1"/>
  <c r="I386" i="2"/>
  <c r="F386" i="2"/>
  <c r="B386" i="2"/>
  <c r="L385" i="2" l="1"/>
  <c r="I385" i="2"/>
  <c r="F385" i="2"/>
  <c r="B385" i="2"/>
  <c r="L384" i="2" l="1"/>
  <c r="I384" i="2"/>
  <c r="F384" i="2"/>
  <c r="B384" i="2"/>
  <c r="L383" i="2" l="1"/>
  <c r="I383" i="2"/>
  <c r="F383" i="2"/>
  <c r="B383" i="2"/>
  <c r="L382" i="2" l="1"/>
  <c r="L381" i="2"/>
  <c r="L380" i="2"/>
  <c r="I382" i="2"/>
  <c r="I381" i="2"/>
  <c r="I380" i="2"/>
  <c r="F382" i="2" l="1"/>
  <c r="F381" i="2"/>
  <c r="F380" i="2"/>
  <c r="B382" i="2"/>
  <c r="B381" i="2"/>
  <c r="B380" i="2"/>
  <c r="L379" i="2" l="1"/>
  <c r="I379" i="2"/>
  <c r="F379" i="2"/>
  <c r="B379" i="2"/>
  <c r="L378" i="2" l="1"/>
  <c r="I378" i="2"/>
  <c r="F378" i="2"/>
  <c r="B378" i="2"/>
  <c r="I376" i="2" l="1"/>
  <c r="L377" i="2"/>
  <c r="I377" i="2"/>
  <c r="F377" i="2"/>
  <c r="B377" i="2"/>
  <c r="L376" i="2" l="1"/>
  <c r="F376" i="2"/>
  <c r="B376" i="2"/>
  <c r="L375" i="2" l="1"/>
  <c r="L374" i="2"/>
  <c r="L373" i="2"/>
  <c r="I375" i="2"/>
  <c r="I374" i="2"/>
  <c r="I373" i="2"/>
  <c r="F375" i="2"/>
  <c r="F374" i="2"/>
  <c r="F373" i="2"/>
  <c r="B9" i="3" l="1"/>
  <c r="C9" i="3" s="1"/>
  <c r="L372" i="2" l="1"/>
  <c r="I372" i="2"/>
  <c r="F372" i="2"/>
  <c r="B372" i="2"/>
  <c r="L371" i="2" l="1"/>
  <c r="I371" i="2"/>
  <c r="F371" i="2"/>
  <c r="L370" i="2" l="1"/>
  <c r="I370" i="2"/>
  <c r="F370" i="2"/>
  <c r="L369" i="2" l="1"/>
  <c r="L368" i="2"/>
  <c r="L367" i="2"/>
  <c r="L366" i="2"/>
  <c r="I369" i="2"/>
  <c r="I368" i="2"/>
  <c r="I367" i="2"/>
  <c r="I366" i="2"/>
  <c r="F369" i="2"/>
  <c r="F368" i="2"/>
  <c r="F367" i="2"/>
  <c r="F366" i="2"/>
  <c r="L365" i="2" l="1"/>
  <c r="I365" i="2"/>
  <c r="F365" i="2"/>
  <c r="L364" i="2" l="1"/>
  <c r="I364" i="2"/>
  <c r="F364" i="2"/>
  <c r="L363" i="2" l="1"/>
  <c r="I363" i="2"/>
  <c r="F363" i="2"/>
  <c r="B363" i="2"/>
  <c r="L362" i="2" l="1"/>
  <c r="L361" i="2"/>
  <c r="L360" i="2"/>
  <c r="L359" i="2"/>
  <c r="I362" i="2"/>
  <c r="I361" i="2"/>
  <c r="I360" i="2"/>
  <c r="I359" i="2"/>
  <c r="F362" i="2"/>
  <c r="F361" i="2"/>
  <c r="F360" i="2"/>
  <c r="F359" i="2"/>
  <c r="B362" i="2"/>
  <c r="B361" i="2"/>
  <c r="B360" i="2"/>
  <c r="B8" i="3"/>
  <c r="L358" i="2" l="1"/>
  <c r="I358" i="2"/>
  <c r="F358" i="2"/>
  <c r="L357" i="2" l="1"/>
  <c r="I357" i="2"/>
  <c r="F357" i="2"/>
  <c r="L356" i="2" l="1"/>
  <c r="I356" i="2"/>
  <c r="F356" i="2"/>
  <c r="L355" i="2" l="1"/>
  <c r="I355" i="2"/>
  <c r="F355" i="2"/>
  <c r="L352" i="2" l="1"/>
  <c r="I352" i="2"/>
  <c r="F352" i="2"/>
  <c r="T16" i="25"/>
  <c r="S16" i="25"/>
  <c r="Q16" i="25"/>
  <c r="P16" i="25"/>
  <c r="O16" i="25"/>
  <c r="Q15" i="25"/>
  <c r="Q14" i="25"/>
  <c r="A1820" i="20"/>
  <c r="A1819" i="20"/>
  <c r="A1818" i="20"/>
  <c r="A1817" i="20"/>
  <c r="A1816" i="20"/>
  <c r="A1815" i="20"/>
  <c r="A1814" i="20"/>
  <c r="A1813" i="20"/>
  <c r="A1812" i="20"/>
  <c r="A1811" i="20"/>
  <c r="A1810" i="20"/>
  <c r="A1809" i="20"/>
  <c r="A1808" i="20"/>
  <c r="A1807" i="20"/>
  <c r="A1806" i="20"/>
  <c r="A1805" i="20"/>
  <c r="A1804" i="20"/>
  <c r="A1803" i="20"/>
  <c r="A1802" i="20"/>
  <c r="A1801" i="20"/>
  <c r="A1800" i="20"/>
  <c r="A1799" i="20"/>
  <c r="A1798" i="20"/>
  <c r="A1797" i="20"/>
  <c r="A1796" i="20"/>
  <c r="A1795" i="20"/>
  <c r="A1794" i="20"/>
  <c r="A1793" i="20"/>
  <c r="A1792" i="20"/>
  <c r="A1791" i="20"/>
  <c r="A1790" i="20"/>
  <c r="A1789" i="20"/>
  <c r="A1788" i="20"/>
  <c r="A1787" i="20"/>
  <c r="A1786" i="20"/>
  <c r="A1785" i="20"/>
  <c r="A1784" i="20"/>
  <c r="A1783" i="20"/>
  <c r="A1782" i="20"/>
  <c r="A1781" i="20"/>
  <c r="A1780" i="20"/>
  <c r="A1779" i="20"/>
  <c r="A1778" i="20"/>
  <c r="A1777" i="20"/>
  <c r="A1776" i="20"/>
  <c r="A1775" i="20"/>
  <c r="A1774" i="20"/>
  <c r="A1773" i="20"/>
  <c r="D69" i="18"/>
  <c r="D36" i="16"/>
  <c r="K112" i="14"/>
  <c r="K111" i="14"/>
  <c r="K102" i="14"/>
  <c r="K101" i="14"/>
  <c r="K100" i="14"/>
  <c r="K99" i="14"/>
  <c r="K98" i="14"/>
  <c r="K97" i="14"/>
  <c r="K95" i="14"/>
  <c r="K93" i="14"/>
  <c r="K92" i="14"/>
  <c r="K91" i="14"/>
  <c r="K90" i="14"/>
  <c r="K89" i="14"/>
  <c r="K88" i="14"/>
  <c r="K87" i="14"/>
  <c r="K86" i="14"/>
  <c r="K85" i="14"/>
  <c r="K84" i="14"/>
  <c r="K83" i="14"/>
  <c r="K82" i="14"/>
  <c r="K80" i="14"/>
  <c r="K79" i="14"/>
  <c r="K78" i="14"/>
  <c r="K77" i="14"/>
  <c r="K75" i="14"/>
  <c r="K74" i="14"/>
  <c r="K73" i="14"/>
  <c r="K71" i="14"/>
  <c r="K70" i="14"/>
  <c r="K69" i="14"/>
  <c r="K68" i="14"/>
  <c r="K67" i="14"/>
  <c r="K65" i="14"/>
  <c r="K63" i="14"/>
  <c r="K62" i="14"/>
  <c r="K48" i="14"/>
  <c r="K47" i="14"/>
  <c r="K46" i="14"/>
  <c r="K45" i="14"/>
  <c r="K44" i="14"/>
  <c r="K43" i="14"/>
  <c r="K42" i="14"/>
  <c r="K41" i="14"/>
  <c r="K40" i="14"/>
  <c r="K39" i="14"/>
  <c r="K38" i="14"/>
  <c r="K37" i="14"/>
  <c r="K36" i="14"/>
  <c r="K35" i="14"/>
  <c r="K34" i="14"/>
  <c r="K33" i="14"/>
  <c r="K32" i="14"/>
  <c r="K31" i="14"/>
  <c r="K30" i="14"/>
  <c r="K29" i="14"/>
  <c r="K28" i="14"/>
  <c r="K27" i="14"/>
  <c r="K26" i="14"/>
  <c r="K25" i="14"/>
  <c r="K24" i="14"/>
  <c r="K23" i="14"/>
  <c r="K22" i="14"/>
  <c r="K21" i="14"/>
  <c r="K20" i="14"/>
  <c r="K19" i="14"/>
  <c r="K17" i="14"/>
  <c r="K16" i="14"/>
  <c r="K15" i="14"/>
  <c r="K14" i="14"/>
  <c r="K13" i="14"/>
  <c r="K12" i="14"/>
  <c r="K11" i="14"/>
  <c r="K10" i="14"/>
  <c r="K9" i="14"/>
  <c r="K8" i="14"/>
  <c r="K7" i="14"/>
  <c r="K6" i="14"/>
  <c r="K5" i="14"/>
  <c r="K4" i="14"/>
  <c r="K3" i="14"/>
  <c r="H69" i="13"/>
  <c r="H66" i="13"/>
  <c r="H63" i="13"/>
  <c r="H45" i="13"/>
  <c r="H2824" i="12"/>
  <c r="H2818" i="12"/>
  <c r="H2812" i="12"/>
  <c r="H2809" i="12"/>
  <c r="G2809" i="12"/>
  <c r="H2806" i="12"/>
  <c r="H2800" i="12"/>
  <c r="H2773" i="12"/>
  <c r="N1753" i="12"/>
  <c r="N1750" i="12"/>
  <c r="H1057" i="12"/>
  <c r="H1054" i="12"/>
  <c r="F24" i="11"/>
  <c r="E24" i="11"/>
  <c r="D24" i="11"/>
  <c r="C24" i="11"/>
  <c r="W12" i="10"/>
  <c r="V12" i="10"/>
  <c r="T12" i="10"/>
  <c r="S12" i="10"/>
  <c r="Q12" i="10"/>
  <c r="R12" i="10" s="1"/>
  <c r="O12" i="10"/>
  <c r="P12" i="10" s="1"/>
  <c r="M12" i="10"/>
  <c r="N12" i="10" s="1"/>
  <c r="K12" i="10"/>
  <c r="U12" i="10" s="1"/>
  <c r="E12" i="10"/>
  <c r="D12" i="10"/>
  <c r="W11" i="10"/>
  <c r="V11" i="10"/>
  <c r="U11" i="10"/>
  <c r="T11" i="10"/>
  <c r="S11" i="10"/>
  <c r="R11" i="10"/>
  <c r="Q11" i="10"/>
  <c r="P11" i="10"/>
  <c r="O11" i="10"/>
  <c r="N11" i="10"/>
  <c r="M11" i="10"/>
  <c r="K11" i="10"/>
  <c r="E11" i="10"/>
  <c r="D11" i="10"/>
  <c r="W10" i="10"/>
  <c r="Q10" i="10"/>
  <c r="J10" i="10"/>
  <c r="G10" i="10"/>
  <c r="E10" i="10"/>
  <c r="C3" i="10"/>
  <c r="J50" i="9"/>
  <c r="I50" i="9"/>
  <c r="F50" i="9"/>
  <c r="E50" i="9"/>
  <c r="D50" i="9"/>
  <c r="C50" i="9"/>
  <c r="J49" i="9"/>
  <c r="I49" i="9"/>
  <c r="F49" i="9"/>
  <c r="E49" i="9"/>
  <c r="D49" i="9"/>
  <c r="C49" i="9"/>
  <c r="J48" i="9"/>
  <c r="I48" i="9"/>
  <c r="F48" i="9"/>
  <c r="E48" i="9"/>
  <c r="D48" i="9"/>
  <c r="C48" i="9"/>
  <c r="J47" i="9"/>
  <c r="I47" i="9"/>
  <c r="F47" i="9"/>
  <c r="E47" i="9"/>
  <c r="J46" i="9"/>
  <c r="I46" i="9"/>
  <c r="F46" i="9"/>
  <c r="E46" i="9"/>
  <c r="J45" i="9"/>
  <c r="I45" i="9"/>
  <c r="F45" i="9"/>
  <c r="E45" i="9"/>
  <c r="J44" i="9"/>
  <c r="I44" i="9"/>
  <c r="F44" i="9"/>
  <c r="E44" i="9"/>
  <c r="J43" i="9"/>
  <c r="I43" i="9"/>
  <c r="F43" i="9"/>
  <c r="E43" i="9"/>
  <c r="J42" i="9"/>
  <c r="I42" i="9"/>
  <c r="F42" i="9"/>
  <c r="E42" i="9"/>
  <c r="J41" i="9"/>
  <c r="I41" i="9"/>
  <c r="F41" i="9"/>
  <c r="E41" i="9"/>
  <c r="J40" i="9"/>
  <c r="I40" i="9"/>
  <c r="F40" i="9"/>
  <c r="E40" i="9"/>
  <c r="J39" i="9"/>
  <c r="I39" i="9"/>
  <c r="F39" i="9"/>
  <c r="E39" i="9"/>
  <c r="J38" i="9"/>
  <c r="I38" i="9"/>
  <c r="F38" i="9"/>
  <c r="E38" i="9"/>
  <c r="J37" i="9"/>
  <c r="I37" i="9"/>
  <c r="F37" i="9"/>
  <c r="E37" i="9"/>
  <c r="J36" i="9"/>
  <c r="I36" i="9"/>
  <c r="F36" i="9"/>
  <c r="E36" i="9"/>
  <c r="J35" i="9"/>
  <c r="I35" i="9"/>
  <c r="F35" i="9"/>
  <c r="E35" i="9"/>
  <c r="J34" i="9"/>
  <c r="I34" i="9"/>
  <c r="F34" i="9"/>
  <c r="E34" i="9"/>
  <c r="J33" i="9"/>
  <c r="I33" i="9"/>
  <c r="F33" i="9"/>
  <c r="E33" i="9"/>
  <c r="J32" i="9"/>
  <c r="I32" i="9"/>
  <c r="F32" i="9"/>
  <c r="E32" i="9"/>
  <c r="J31" i="9"/>
  <c r="I31" i="9"/>
  <c r="F31" i="9"/>
  <c r="E31" i="9"/>
  <c r="J30" i="9"/>
  <c r="I30" i="9"/>
  <c r="F30" i="9"/>
  <c r="E30" i="9"/>
  <c r="J29" i="9"/>
  <c r="I29" i="9"/>
  <c r="F29" i="9"/>
  <c r="E29" i="9"/>
  <c r="J28" i="9"/>
  <c r="I28" i="9"/>
  <c r="F28" i="9"/>
  <c r="E28" i="9"/>
  <c r="J27" i="9"/>
  <c r="I27" i="9"/>
  <c r="F27" i="9"/>
  <c r="E27" i="9"/>
  <c r="J26" i="9"/>
  <c r="I26" i="9"/>
  <c r="F26" i="9"/>
  <c r="E26" i="9"/>
  <c r="J25" i="9"/>
  <c r="I25" i="9"/>
  <c r="F25" i="9"/>
  <c r="E25" i="9"/>
  <c r="J24" i="9"/>
  <c r="I24" i="9"/>
  <c r="F24" i="9"/>
  <c r="E24" i="9"/>
  <c r="D24" i="9"/>
  <c r="C24" i="9"/>
  <c r="J23" i="9"/>
  <c r="I23" i="9"/>
  <c r="F23" i="9"/>
  <c r="E23" i="9"/>
  <c r="D23" i="9"/>
  <c r="C23" i="9"/>
  <c r="J22" i="9"/>
  <c r="I22" i="9"/>
  <c r="F22" i="9"/>
  <c r="F18" i="9" s="1"/>
  <c r="E22" i="9"/>
  <c r="D22" i="9"/>
  <c r="C22" i="9"/>
  <c r="J21" i="9"/>
  <c r="I21" i="9"/>
  <c r="F21" i="9"/>
  <c r="E21" i="9"/>
  <c r="D21" i="9"/>
  <c r="C21" i="9"/>
  <c r="J20" i="9"/>
  <c r="I20" i="9"/>
  <c r="F20" i="9"/>
  <c r="E20" i="9"/>
  <c r="D20" i="9"/>
  <c r="C20" i="9"/>
  <c r="J19" i="9"/>
  <c r="I19" i="9"/>
  <c r="F19" i="9"/>
  <c r="E19" i="9"/>
  <c r="D19" i="9"/>
  <c r="C19" i="9"/>
  <c r="J18" i="9"/>
  <c r="I18" i="9"/>
  <c r="H18" i="9"/>
  <c r="G18" i="9"/>
  <c r="D18" i="9"/>
  <c r="E18" i="9" s="1"/>
  <c r="C18" i="9"/>
  <c r="C16" i="9"/>
  <c r="C15" i="9"/>
  <c r="C11" i="9"/>
  <c r="C10" i="9"/>
  <c r="C12" i="9" s="1"/>
  <c r="C7" i="9"/>
  <c r="C6" i="9"/>
  <c r="C5" i="9"/>
  <c r="L134" i="8"/>
  <c r="F134" i="8"/>
  <c r="L133" i="8"/>
  <c r="F133" i="8"/>
  <c r="L132" i="8"/>
  <c r="F132" i="8"/>
  <c r="L131" i="8"/>
  <c r="F131" i="8"/>
  <c r="L130" i="8"/>
  <c r="F130" i="8"/>
  <c r="L129" i="8"/>
  <c r="R126" i="8"/>
  <c r="L126" i="8"/>
  <c r="F126" i="8"/>
  <c r="R125" i="8"/>
  <c r="L125" i="8"/>
  <c r="F125" i="8"/>
  <c r="R124" i="8"/>
  <c r="L124" i="8"/>
  <c r="F124" i="8"/>
  <c r="R123" i="8"/>
  <c r="L123" i="8"/>
  <c r="F123" i="8"/>
  <c r="R122" i="8"/>
  <c r="L122" i="8"/>
  <c r="F122" i="8"/>
  <c r="R121" i="8"/>
  <c r="L121" i="8"/>
  <c r="F121" i="8"/>
  <c r="R120" i="8"/>
  <c r="L120" i="8"/>
  <c r="F120" i="8"/>
  <c r="R119" i="8"/>
  <c r="L119" i="8"/>
  <c r="F119" i="8"/>
  <c r="R118" i="8"/>
  <c r="L118" i="8"/>
  <c r="F118" i="8"/>
  <c r="R117" i="8"/>
  <c r="L117" i="8"/>
  <c r="F117" i="8"/>
  <c r="R116" i="8"/>
  <c r="L116" i="8"/>
  <c r="F116" i="8"/>
  <c r="R115" i="8"/>
  <c r="L115" i="8"/>
  <c r="F115" i="8"/>
  <c r="R114" i="8"/>
  <c r="L114" i="8"/>
  <c r="F114" i="8"/>
  <c r="R113" i="8"/>
  <c r="L113" i="8"/>
  <c r="F113" i="8"/>
  <c r="R112" i="8"/>
  <c r="L112" i="8"/>
  <c r="F112" i="8"/>
  <c r="R111" i="8"/>
  <c r="L111" i="8"/>
  <c r="F111" i="8"/>
  <c r="R110" i="8"/>
  <c r="L110" i="8"/>
  <c r="F110" i="8"/>
  <c r="R109" i="8"/>
  <c r="L109" i="8"/>
  <c r="F109" i="8"/>
  <c r="R108" i="8"/>
  <c r="L108" i="8"/>
  <c r="F108" i="8"/>
  <c r="R107" i="8"/>
  <c r="L107" i="8"/>
  <c r="F107" i="8"/>
  <c r="R106" i="8"/>
  <c r="L106" i="8"/>
  <c r="F106" i="8"/>
  <c r="R105" i="8"/>
  <c r="L105" i="8"/>
  <c r="F105" i="8"/>
  <c r="R104" i="8"/>
  <c r="L104" i="8"/>
  <c r="F104" i="8"/>
  <c r="R103" i="8"/>
  <c r="L103" i="8"/>
  <c r="F103" i="8"/>
  <c r="R102" i="8"/>
  <c r="L102" i="8"/>
  <c r="F102" i="8"/>
  <c r="R101" i="8"/>
  <c r="L101" i="8"/>
  <c r="F101" i="8"/>
  <c r="R100" i="8"/>
  <c r="L100" i="8"/>
  <c r="F100" i="8"/>
  <c r="R99" i="8"/>
  <c r="L99" i="8"/>
  <c r="F99" i="8"/>
  <c r="X95" i="8"/>
  <c r="R95" i="8"/>
  <c r="L95" i="8"/>
  <c r="F95" i="8"/>
  <c r="X94" i="8"/>
  <c r="R94" i="8"/>
  <c r="L94" i="8"/>
  <c r="F94" i="8"/>
  <c r="X93" i="8"/>
  <c r="R93" i="8"/>
  <c r="L93" i="8"/>
  <c r="F93" i="8"/>
  <c r="X92" i="8"/>
  <c r="R92" i="8"/>
  <c r="L92" i="8"/>
  <c r="F92" i="8"/>
  <c r="X91" i="8"/>
  <c r="R91" i="8"/>
  <c r="L91" i="8"/>
  <c r="F91" i="8"/>
  <c r="X90" i="8"/>
  <c r="R90" i="8"/>
  <c r="L90" i="8"/>
  <c r="F90" i="8"/>
  <c r="X89" i="8"/>
  <c r="R89" i="8"/>
  <c r="L89" i="8"/>
  <c r="F89" i="8"/>
  <c r="X88" i="8"/>
  <c r="R88" i="8"/>
  <c r="L88" i="8"/>
  <c r="F88" i="8"/>
  <c r="X87" i="8"/>
  <c r="R87" i="8"/>
  <c r="L87" i="8"/>
  <c r="F87" i="8"/>
  <c r="X86" i="8"/>
  <c r="R86" i="8"/>
  <c r="L86" i="8"/>
  <c r="F86" i="8"/>
  <c r="X85" i="8"/>
  <c r="R85" i="8"/>
  <c r="L85" i="8"/>
  <c r="F85" i="8"/>
  <c r="R84" i="8"/>
  <c r="L84" i="8"/>
  <c r="F84" i="8"/>
  <c r="X83" i="8"/>
  <c r="X82" i="8"/>
  <c r="X81" i="8"/>
  <c r="L79" i="8"/>
  <c r="L78" i="8"/>
  <c r="L77" i="8"/>
  <c r="L76" i="8"/>
  <c r="X75" i="8"/>
  <c r="R75" i="8"/>
  <c r="L75" i="8"/>
  <c r="F75" i="8"/>
  <c r="X74" i="8"/>
  <c r="R74" i="8"/>
  <c r="L74" i="8"/>
  <c r="F74" i="8"/>
  <c r="X73" i="8"/>
  <c r="R73" i="8"/>
  <c r="L73" i="8"/>
  <c r="F73" i="8"/>
  <c r="X72" i="8"/>
  <c r="R72" i="8"/>
  <c r="L72" i="8"/>
  <c r="F72" i="8"/>
  <c r="X71" i="8"/>
  <c r="R71" i="8"/>
  <c r="L71" i="8"/>
  <c r="F71" i="8"/>
  <c r="X70" i="8"/>
  <c r="R70" i="8"/>
  <c r="L70" i="8"/>
  <c r="F70" i="8"/>
  <c r="X69" i="8"/>
  <c r="R69" i="8"/>
  <c r="L69" i="8"/>
  <c r="F69" i="8"/>
  <c r="X68" i="8"/>
  <c r="R68" i="8"/>
  <c r="L68" i="8"/>
  <c r="F68" i="8"/>
  <c r="X67" i="8"/>
  <c r="R67" i="8"/>
  <c r="L67" i="8"/>
  <c r="F67" i="8"/>
  <c r="X66" i="8"/>
  <c r="R66" i="8"/>
  <c r="L66" i="8"/>
  <c r="F66" i="8"/>
  <c r="L65" i="8"/>
  <c r="F65" i="8"/>
  <c r="X64" i="8"/>
  <c r="R64" i="8"/>
  <c r="L64" i="8"/>
  <c r="F64" i="8"/>
  <c r="X63" i="8"/>
  <c r="R63" i="8"/>
  <c r="L63" i="8"/>
  <c r="F63" i="8"/>
  <c r="X62" i="8"/>
  <c r="R62" i="8"/>
  <c r="L62" i="8"/>
  <c r="F62" i="8"/>
  <c r="L54" i="8"/>
  <c r="F54" i="8"/>
  <c r="L53" i="8"/>
  <c r="F53" i="8"/>
  <c r="L52" i="8"/>
  <c r="F52" i="8"/>
  <c r="X50" i="8"/>
  <c r="R50" i="8"/>
  <c r="L50" i="8"/>
  <c r="F50" i="8"/>
  <c r="X49" i="8"/>
  <c r="R49" i="8"/>
  <c r="L49" i="8"/>
  <c r="F49" i="8"/>
  <c r="X48" i="8"/>
  <c r="R48" i="8"/>
  <c r="L48" i="8"/>
  <c r="F48" i="8"/>
  <c r="X47" i="8"/>
  <c r="R47" i="8"/>
  <c r="L47" i="8"/>
  <c r="F47" i="8"/>
  <c r="X46" i="8"/>
  <c r="R46" i="8"/>
  <c r="L46" i="8"/>
  <c r="F46" i="8"/>
  <c r="X45" i="8"/>
  <c r="R45" i="8"/>
  <c r="L45" i="8"/>
  <c r="F45" i="8"/>
  <c r="X43" i="8"/>
  <c r="R43" i="8"/>
  <c r="L43" i="8"/>
  <c r="F43" i="8"/>
  <c r="X42" i="8"/>
  <c r="R42" i="8"/>
  <c r="L42" i="8"/>
  <c r="F42" i="8"/>
  <c r="X41" i="8"/>
  <c r="R41" i="8"/>
  <c r="L41" i="8"/>
  <c r="F41" i="8"/>
  <c r="X40" i="8"/>
  <c r="R40" i="8"/>
  <c r="L40" i="8"/>
  <c r="F40" i="8"/>
  <c r="X39" i="8"/>
  <c r="R39" i="8"/>
  <c r="L39" i="8"/>
  <c r="F39" i="8"/>
  <c r="X38" i="8"/>
  <c r="R38" i="8"/>
  <c r="L38" i="8"/>
  <c r="F38" i="8"/>
  <c r="X37" i="8"/>
  <c r="R37" i="8"/>
  <c r="L37" i="8"/>
  <c r="F37" i="8"/>
  <c r="X35" i="8"/>
  <c r="R35" i="8"/>
  <c r="L35" i="8"/>
  <c r="F35" i="8"/>
  <c r="X34" i="8"/>
  <c r="R34" i="8"/>
  <c r="L34" i="8"/>
  <c r="F34" i="8"/>
  <c r="X33" i="8"/>
  <c r="R33" i="8"/>
  <c r="L33" i="8"/>
  <c r="F33" i="8"/>
  <c r="X32" i="8"/>
  <c r="R32" i="8"/>
  <c r="L32" i="8"/>
  <c r="F32" i="8"/>
  <c r="X31" i="8"/>
  <c r="R31" i="8"/>
  <c r="L31" i="8"/>
  <c r="F31" i="8"/>
  <c r="X30" i="8"/>
  <c r="R30" i="8"/>
  <c r="L30" i="8"/>
  <c r="F30" i="8"/>
  <c r="X29" i="8"/>
  <c r="R29" i="8"/>
  <c r="L29" i="8"/>
  <c r="F29" i="8"/>
  <c r="X28" i="8"/>
  <c r="R28" i="8"/>
  <c r="L28" i="8"/>
  <c r="F28" i="8"/>
  <c r="X27" i="8"/>
  <c r="R27" i="8"/>
  <c r="L27" i="8"/>
  <c r="F27" i="8"/>
  <c r="X26" i="8"/>
  <c r="R26" i="8"/>
  <c r="L26" i="8"/>
  <c r="F26" i="8"/>
  <c r="X25" i="8"/>
  <c r="R25" i="8"/>
  <c r="L25" i="8"/>
  <c r="F25" i="8"/>
  <c r="X24" i="8"/>
  <c r="R24" i="8"/>
  <c r="L24" i="8"/>
  <c r="F24" i="8"/>
  <c r="X23" i="8"/>
  <c r="R23" i="8"/>
  <c r="L23" i="8"/>
  <c r="F23" i="8"/>
  <c r="X22" i="8"/>
  <c r="R22" i="8"/>
  <c r="L22" i="8"/>
  <c r="F22" i="8"/>
  <c r="X21" i="8"/>
  <c r="R21" i="8"/>
  <c r="L21" i="8"/>
  <c r="F21" i="8"/>
  <c r="X20" i="8"/>
  <c r="R20" i="8"/>
  <c r="L20" i="8"/>
  <c r="F20" i="8"/>
  <c r="X19" i="8"/>
  <c r="R19" i="8"/>
  <c r="L19" i="8"/>
  <c r="F19" i="8"/>
  <c r="X18" i="8"/>
  <c r="R18" i="8"/>
  <c r="L18" i="8"/>
  <c r="F18" i="8"/>
  <c r="X17" i="8"/>
  <c r="R17" i="8"/>
  <c r="L17" i="8"/>
  <c r="F17" i="8"/>
  <c r="X16" i="8"/>
  <c r="R16" i="8"/>
  <c r="L16" i="8"/>
  <c r="F16" i="8"/>
  <c r="X15" i="8"/>
  <c r="R15" i="8"/>
  <c r="L15" i="8"/>
  <c r="F15" i="8"/>
  <c r="X14" i="8"/>
  <c r="R14" i="8"/>
  <c r="L14" i="8"/>
  <c r="F14" i="8"/>
  <c r="X13" i="8"/>
  <c r="R13" i="8"/>
  <c r="L13" i="8"/>
  <c r="F13" i="8"/>
  <c r="X12" i="8"/>
  <c r="R12" i="8"/>
  <c r="L12" i="8"/>
  <c r="F12" i="8"/>
  <c r="X11" i="8"/>
  <c r="R11" i="8"/>
  <c r="L11" i="8"/>
  <c r="F11" i="8"/>
  <c r="X10" i="8"/>
  <c r="R10" i="8"/>
  <c r="L10" i="8"/>
  <c r="F10" i="8"/>
  <c r="X9" i="8"/>
  <c r="R9" i="8"/>
  <c r="L9" i="8"/>
  <c r="F9" i="8"/>
  <c r="X8" i="8"/>
  <c r="R8" i="8"/>
  <c r="L8" i="8"/>
  <c r="F8" i="8"/>
  <c r="X7" i="8"/>
  <c r="R7" i="8"/>
  <c r="L7" i="8"/>
  <c r="F7" i="8"/>
  <c r="X6" i="8"/>
  <c r="R6" i="8"/>
  <c r="L6" i="8"/>
  <c r="F6" i="8"/>
  <c r="X5" i="8"/>
  <c r="R5" i="8"/>
  <c r="F5" i="8"/>
  <c r="AF4" i="8"/>
  <c r="AG3" i="8"/>
  <c r="AF3" i="8"/>
  <c r="AE3" i="8"/>
  <c r="AD3" i="8"/>
  <c r="AC3" i="8"/>
  <c r="M8" i="7"/>
  <c r="L8" i="7"/>
  <c r="K8" i="7"/>
  <c r="J8" i="7"/>
  <c r="I8" i="7"/>
  <c r="H8" i="7"/>
  <c r="G8" i="7"/>
  <c r="F8" i="7"/>
  <c r="E8" i="7"/>
  <c r="M7" i="7"/>
  <c r="L7" i="7"/>
  <c r="K7" i="7"/>
  <c r="J7" i="7"/>
  <c r="I7" i="7"/>
  <c r="H7" i="7"/>
  <c r="G7" i="7"/>
  <c r="F7" i="7"/>
  <c r="E7" i="7"/>
  <c r="M6" i="7"/>
  <c r="L6" i="7"/>
  <c r="K6" i="7"/>
  <c r="G6" i="7"/>
  <c r="J19" i="6"/>
  <c r="J18" i="6"/>
  <c r="J17" i="6"/>
  <c r="J16" i="6"/>
  <c r="J15" i="6"/>
  <c r="J14" i="6"/>
  <c r="J13" i="6"/>
  <c r="J12" i="6"/>
  <c r="J11" i="6"/>
  <c r="J10" i="6"/>
  <c r="J9" i="6"/>
  <c r="J7" i="6"/>
  <c r="J6" i="6"/>
  <c r="J5" i="6"/>
  <c r="J4" i="6"/>
  <c r="J3" i="6"/>
  <c r="X3" i="5"/>
  <c r="W3" i="5"/>
  <c r="V3" i="5"/>
  <c r="U3" i="5"/>
  <c r="V3" i="4"/>
  <c r="U3" i="4"/>
  <c r="T3" i="4"/>
  <c r="S3" i="4"/>
  <c r="B27" i="3" a="1"/>
  <c r="B27" i="3" s="1"/>
  <c r="B26" i="3" a="1"/>
  <c r="B26" i="3" s="1"/>
  <c r="C22" i="3" a="1"/>
  <c r="C22" i="3" s="1"/>
  <c r="B21" i="3" a="1"/>
  <c r="B21" i="3" s="1"/>
  <c r="C21" i="3" s="1"/>
  <c r="B20" i="3" a="1"/>
  <c r="B20" i="3" s="1"/>
  <c r="C20" i="3" s="1"/>
  <c r="B15" i="3" a="1"/>
  <c r="B15" i="3" s="1"/>
  <c r="C10" i="3" a="1"/>
  <c r="C10" i="3" s="1"/>
  <c r="C27" i="3"/>
  <c r="B3" i="3" a="1"/>
  <c r="B3" i="3" s="1"/>
  <c r="B375" i="2"/>
  <c r="B374" i="2"/>
  <c r="B373" i="2"/>
  <c r="B371" i="2"/>
  <c r="B370" i="2"/>
  <c r="B359" i="2"/>
  <c r="L351" i="2"/>
  <c r="I351" i="2"/>
  <c r="F351" i="2"/>
  <c r="L350" i="2"/>
  <c r="I350" i="2"/>
  <c r="F350" i="2"/>
  <c r="L349" i="2"/>
  <c r="I349" i="2"/>
  <c r="F349" i="2"/>
  <c r="L348" i="2"/>
  <c r="I348" i="2"/>
  <c r="F348" i="2"/>
  <c r="L347" i="2"/>
  <c r="I347" i="2"/>
  <c r="F347" i="2"/>
  <c r="L346" i="2"/>
  <c r="I346" i="2"/>
  <c r="F346" i="2"/>
  <c r="L345" i="2"/>
  <c r="I345" i="2"/>
  <c r="F345" i="2"/>
  <c r="L344" i="2"/>
  <c r="I344" i="2"/>
  <c r="F344" i="2"/>
  <c r="L343" i="2"/>
  <c r="I343" i="2"/>
  <c r="F343" i="2"/>
  <c r="L342" i="2"/>
  <c r="I342" i="2"/>
  <c r="F342" i="2"/>
  <c r="L341" i="2"/>
  <c r="I341" i="2"/>
  <c r="F341" i="2"/>
  <c r="L340" i="2"/>
  <c r="I340" i="2"/>
  <c r="F340" i="2"/>
  <c r="L339" i="2"/>
  <c r="I339" i="2"/>
  <c r="L338" i="2"/>
  <c r="I338" i="2"/>
  <c r="L337" i="2"/>
  <c r="I337" i="2"/>
  <c r="L336" i="2"/>
  <c r="I336" i="2"/>
  <c r="F336" i="2"/>
  <c r="L335" i="2"/>
  <c r="I335" i="2"/>
  <c r="F335" i="2"/>
  <c r="L334" i="2"/>
  <c r="I334" i="2"/>
  <c r="F334" i="2"/>
  <c r="L333" i="2"/>
  <c r="I333" i="2"/>
  <c r="F333" i="2"/>
  <c r="L332" i="2"/>
  <c r="I332" i="2"/>
  <c r="F332" i="2"/>
  <c r="L331" i="2"/>
  <c r="I331" i="2"/>
  <c r="F331" i="2"/>
  <c r="L330" i="2"/>
  <c r="I330" i="2"/>
  <c r="F330" i="2"/>
  <c r="L329" i="2"/>
  <c r="I329" i="2"/>
  <c r="F329" i="2"/>
  <c r="L328" i="2"/>
  <c r="I328" i="2"/>
  <c r="F328" i="2"/>
  <c r="L327" i="2"/>
  <c r="I327" i="2"/>
  <c r="F327" i="2"/>
  <c r="L326" i="2"/>
  <c r="I326" i="2"/>
  <c r="F326" i="2"/>
  <c r="L325" i="2"/>
  <c r="I325" i="2"/>
  <c r="F325" i="2"/>
  <c r="L324" i="2"/>
  <c r="I324" i="2"/>
  <c r="F324" i="2"/>
  <c r="L323" i="2"/>
  <c r="I323" i="2"/>
  <c r="F323" i="2"/>
  <c r="L322" i="2"/>
  <c r="I322" i="2"/>
  <c r="F322" i="2"/>
  <c r="L321" i="2"/>
  <c r="I321" i="2"/>
  <c r="F321" i="2"/>
  <c r="L320" i="2"/>
  <c r="I320" i="2"/>
  <c r="F320" i="2"/>
  <c r="L316" i="2"/>
  <c r="I316" i="2"/>
  <c r="F316" i="2"/>
  <c r="L315" i="2"/>
  <c r="I315" i="2"/>
  <c r="F315" i="2"/>
  <c r="L314" i="2"/>
  <c r="I314" i="2"/>
  <c r="F314" i="2"/>
  <c r="L313" i="2"/>
  <c r="I313" i="2"/>
  <c r="F313" i="2"/>
  <c r="L312" i="2"/>
  <c r="I312" i="2"/>
  <c r="F312" i="2"/>
  <c r="L311" i="2"/>
  <c r="I311" i="2"/>
  <c r="F311" i="2"/>
  <c r="L310" i="2"/>
  <c r="I310" i="2"/>
  <c r="F310" i="2"/>
  <c r="L309" i="2"/>
  <c r="I309" i="2"/>
  <c r="F309" i="2"/>
  <c r="L308" i="2"/>
  <c r="I308" i="2"/>
  <c r="L307" i="2"/>
  <c r="I307" i="2"/>
  <c r="F307" i="2"/>
  <c r="L306" i="2"/>
  <c r="I306" i="2"/>
  <c r="F306" i="2"/>
  <c r="L305" i="2"/>
  <c r="I305" i="2"/>
  <c r="F305" i="2"/>
  <c r="L304" i="2"/>
  <c r="I304" i="2"/>
  <c r="F304" i="2"/>
  <c r="L303" i="2"/>
  <c r="I303" i="2"/>
  <c r="F303" i="2"/>
  <c r="L300" i="2"/>
  <c r="I300" i="2"/>
  <c r="F300" i="2"/>
  <c r="L299" i="2"/>
  <c r="I299" i="2"/>
  <c r="F299" i="2"/>
  <c r="L298" i="2"/>
  <c r="I298" i="2"/>
  <c r="F298" i="2"/>
  <c r="L297" i="2"/>
  <c r="I297" i="2"/>
  <c r="F297" i="2"/>
  <c r="L296" i="2"/>
  <c r="I296" i="2"/>
  <c r="F296" i="2"/>
  <c r="L295" i="2"/>
  <c r="I295" i="2"/>
  <c r="F295" i="2"/>
  <c r="L294" i="2"/>
  <c r="I294" i="2"/>
  <c r="F294" i="2"/>
  <c r="L293" i="2"/>
  <c r="I293" i="2"/>
  <c r="L292" i="2"/>
  <c r="I292" i="2"/>
  <c r="F292" i="2"/>
  <c r="L291" i="2"/>
  <c r="I291" i="2"/>
  <c r="F291" i="2"/>
  <c r="L290" i="2"/>
  <c r="I290" i="2"/>
  <c r="F290" i="2"/>
  <c r="L289" i="2"/>
  <c r="I289" i="2"/>
  <c r="F289" i="2"/>
  <c r="L288" i="2"/>
  <c r="I288" i="2"/>
  <c r="F288" i="2"/>
  <c r="L287" i="2"/>
  <c r="I287" i="2"/>
  <c r="F287" i="2"/>
  <c r="L286" i="2"/>
  <c r="I286" i="2"/>
  <c r="F286" i="2"/>
  <c r="L285" i="2"/>
  <c r="I285" i="2"/>
  <c r="F285" i="2"/>
  <c r="L284" i="2"/>
  <c r="I284" i="2"/>
  <c r="F284" i="2"/>
  <c r="L283" i="2"/>
  <c r="I283" i="2"/>
  <c r="F283" i="2"/>
  <c r="L282" i="2"/>
  <c r="I282" i="2"/>
  <c r="F282" i="2"/>
  <c r="L281" i="2"/>
  <c r="I281" i="2"/>
  <c r="F281" i="2"/>
  <c r="L280" i="2"/>
  <c r="I280" i="2"/>
  <c r="F280" i="2"/>
  <c r="L279" i="2"/>
  <c r="I279" i="2"/>
  <c r="F279" i="2"/>
  <c r="L278" i="2"/>
  <c r="I278" i="2"/>
  <c r="F278" i="2"/>
  <c r="L277" i="2"/>
  <c r="I277" i="2"/>
  <c r="F277" i="2"/>
  <c r="L276" i="2"/>
  <c r="I276" i="2"/>
  <c r="F276" i="2"/>
  <c r="L275" i="2"/>
  <c r="I275" i="2"/>
  <c r="F275" i="2"/>
  <c r="L274" i="2"/>
  <c r="I274" i="2"/>
  <c r="F274" i="2"/>
  <c r="L273" i="2"/>
  <c r="I273" i="2"/>
  <c r="F273" i="2"/>
  <c r="L272" i="2"/>
  <c r="I272" i="2"/>
  <c r="F272" i="2"/>
  <c r="L271" i="2"/>
  <c r="I271" i="2"/>
  <c r="F271" i="2"/>
  <c r="L270" i="2"/>
  <c r="I270" i="2"/>
  <c r="F270" i="2"/>
  <c r="L269" i="2"/>
  <c r="I269" i="2"/>
  <c r="F269" i="2"/>
  <c r="L268" i="2"/>
  <c r="I268" i="2"/>
  <c r="F268" i="2"/>
  <c r="L267" i="2"/>
  <c r="I267" i="2"/>
  <c r="F267" i="2"/>
  <c r="L266" i="2"/>
  <c r="I266" i="2"/>
  <c r="F266" i="2"/>
  <c r="L265" i="2"/>
  <c r="I265" i="2"/>
  <c r="F265" i="2"/>
  <c r="L264" i="2"/>
  <c r="I264" i="2"/>
  <c r="F264" i="2"/>
  <c r="L263" i="2"/>
  <c r="I263" i="2"/>
  <c r="F263" i="2"/>
  <c r="L262" i="2"/>
  <c r="I262" i="2"/>
  <c r="F262" i="2"/>
  <c r="L261" i="2"/>
  <c r="I261" i="2"/>
  <c r="F261" i="2"/>
  <c r="L260" i="2"/>
  <c r="I260" i="2"/>
  <c r="F260" i="2"/>
  <c r="L259" i="2"/>
  <c r="I259" i="2"/>
  <c r="F259" i="2"/>
  <c r="L258" i="2"/>
  <c r="I258" i="2"/>
  <c r="F258" i="2"/>
  <c r="L257" i="2"/>
  <c r="I257" i="2"/>
  <c r="F257" i="2"/>
  <c r="L256" i="2"/>
  <c r="I256" i="2"/>
  <c r="L255" i="2"/>
  <c r="I255" i="2"/>
  <c r="F255" i="2"/>
  <c r="L254" i="2"/>
  <c r="L252" i="2"/>
  <c r="I252" i="2"/>
  <c r="F252" i="2"/>
  <c r="L251" i="2"/>
  <c r="I251" i="2"/>
  <c r="F251" i="2"/>
  <c r="L250" i="2"/>
  <c r="I250" i="2"/>
  <c r="F250" i="2"/>
  <c r="L214" i="2"/>
  <c r="I214" i="2"/>
  <c r="F214" i="2"/>
  <c r="L213" i="2"/>
  <c r="I213" i="2"/>
  <c r="F213" i="2"/>
  <c r="B210" i="2"/>
  <c r="B209" i="2"/>
  <c r="B208" i="2"/>
  <c r="B207" i="2"/>
  <c r="B206" i="2"/>
  <c r="F205" i="2"/>
  <c r="B205" i="2"/>
  <c r="B204" i="2"/>
  <c r="K203" i="2"/>
  <c r="H203" i="2"/>
  <c r="E203" i="2"/>
  <c r="B203" i="2"/>
  <c r="K202" i="2"/>
  <c r="H202" i="2"/>
  <c r="E202" i="2"/>
  <c r="B202" i="2"/>
  <c r="K201" i="2"/>
  <c r="H201" i="2"/>
  <c r="E201" i="2"/>
  <c r="B201" i="2"/>
  <c r="K200" i="2"/>
  <c r="H200" i="2"/>
  <c r="E200" i="2"/>
  <c r="B200" i="2"/>
  <c r="K199" i="2"/>
  <c r="H199" i="2"/>
  <c r="E199" i="2"/>
  <c r="B199" i="2"/>
  <c r="K198" i="2"/>
  <c r="H198" i="2"/>
  <c r="E198" i="2"/>
  <c r="B198" i="2"/>
  <c r="K197" i="2"/>
  <c r="H197" i="2"/>
  <c r="E197" i="2"/>
  <c r="B197" i="2"/>
  <c r="H196" i="2"/>
  <c r="E196" i="2"/>
  <c r="B196" i="2"/>
  <c r="K195" i="2"/>
  <c r="H195" i="2"/>
  <c r="E195" i="2"/>
  <c r="B195" i="2"/>
  <c r="K194" i="2"/>
  <c r="H194" i="2"/>
  <c r="E194" i="2"/>
  <c r="B194" i="2"/>
  <c r="K193" i="2"/>
  <c r="H193" i="2"/>
  <c r="E193" i="2"/>
  <c r="B193" i="2"/>
  <c r="K192" i="2"/>
  <c r="H192" i="2"/>
  <c r="E192" i="2"/>
  <c r="B192" i="2"/>
  <c r="B191" i="2"/>
  <c r="B190" i="2"/>
  <c r="B189" i="2"/>
  <c r="B188" i="2"/>
  <c r="B187" i="2"/>
  <c r="B186" i="2"/>
  <c r="B185" i="2"/>
  <c r="K184" i="2"/>
  <c r="L184" i="2" s="1"/>
  <c r="AL9" i="2" s="1"/>
  <c r="H184" i="2"/>
  <c r="I184" i="2" s="1"/>
  <c r="E184" i="2"/>
  <c r="D184" i="2"/>
  <c r="C15" i="3" s="1"/>
  <c r="B184" i="2"/>
  <c r="L183" i="2"/>
  <c r="I183" i="2"/>
  <c r="F183" i="2"/>
  <c r="B183" i="2"/>
  <c r="L182" i="2"/>
  <c r="I182" i="2"/>
  <c r="F182" i="2"/>
  <c r="B182" i="2"/>
  <c r="L181" i="2"/>
  <c r="I181" i="2"/>
  <c r="F181" i="2"/>
  <c r="B181" i="2"/>
  <c r="L180" i="2"/>
  <c r="I180" i="2"/>
  <c r="F180" i="2"/>
  <c r="B180" i="2"/>
  <c r="L179" i="2"/>
  <c r="I179" i="2"/>
  <c r="F179" i="2"/>
  <c r="B179" i="2"/>
  <c r="L178" i="2"/>
  <c r="I178" i="2"/>
  <c r="F178" i="2"/>
  <c r="B178" i="2"/>
  <c r="L177" i="2"/>
  <c r="I177" i="2"/>
  <c r="F177" i="2"/>
  <c r="B177" i="2"/>
  <c r="L176" i="2"/>
  <c r="I176" i="2"/>
  <c r="F176" i="2"/>
  <c r="B176" i="2"/>
  <c r="L175" i="2"/>
  <c r="I175" i="2"/>
  <c r="B175" i="2"/>
  <c r="L174" i="2"/>
  <c r="I174" i="2"/>
  <c r="F174" i="2"/>
  <c r="B174" i="2"/>
  <c r="B173" i="2"/>
  <c r="L172" i="2"/>
  <c r="I172" i="2"/>
  <c r="F172" i="2"/>
  <c r="B172" i="2"/>
  <c r="L171" i="2"/>
  <c r="I171" i="2"/>
  <c r="F171" i="2"/>
  <c r="B171" i="2"/>
  <c r="L170" i="2"/>
  <c r="I170" i="2"/>
  <c r="F170" i="2"/>
  <c r="B170" i="2"/>
  <c r="L169" i="2"/>
  <c r="I169" i="2"/>
  <c r="F169" i="2"/>
  <c r="B169" i="2"/>
  <c r="L168" i="2"/>
  <c r="I168" i="2"/>
  <c r="F168" i="2"/>
  <c r="B168" i="2"/>
  <c r="L167" i="2"/>
  <c r="I167" i="2"/>
  <c r="F167" i="2"/>
  <c r="B167" i="2"/>
  <c r="L166" i="2"/>
  <c r="I166" i="2"/>
  <c r="F166" i="2"/>
  <c r="B166" i="2"/>
  <c r="L165" i="2"/>
  <c r="I165" i="2"/>
  <c r="F165" i="2"/>
  <c r="B165" i="2"/>
  <c r="L164" i="2"/>
  <c r="I164" i="2"/>
  <c r="F164" i="2"/>
  <c r="B164" i="2"/>
  <c r="L163" i="2"/>
  <c r="I163" i="2"/>
  <c r="F163" i="2"/>
  <c r="B163" i="2"/>
  <c r="L162" i="2"/>
  <c r="I162" i="2"/>
  <c r="F162" i="2"/>
  <c r="B162" i="2"/>
  <c r="L161" i="2"/>
  <c r="I161" i="2"/>
  <c r="F161" i="2"/>
  <c r="B161" i="2"/>
  <c r="L160" i="2"/>
  <c r="I160" i="2"/>
  <c r="F160" i="2"/>
  <c r="B160" i="2"/>
  <c r="L159" i="2"/>
  <c r="I159" i="2"/>
  <c r="F159"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K133" i="2"/>
  <c r="H133" i="2"/>
  <c r="E133" i="2"/>
  <c r="B133" i="2"/>
  <c r="K132" i="2"/>
  <c r="H132" i="2"/>
  <c r="E132" i="2"/>
  <c r="B132" i="2"/>
  <c r="K131" i="2"/>
  <c r="H131" i="2"/>
  <c r="E131" i="2"/>
  <c r="B131" i="2"/>
  <c r="K130" i="2"/>
  <c r="H130" i="2"/>
  <c r="E130" i="2"/>
  <c r="B130" i="2"/>
  <c r="K129" i="2"/>
  <c r="H129" i="2"/>
  <c r="E129" i="2"/>
  <c r="B129" i="2"/>
  <c r="K128" i="2"/>
  <c r="H128" i="2"/>
  <c r="E128" i="2"/>
  <c r="B128" i="2"/>
  <c r="K127" i="2"/>
  <c r="H127" i="2"/>
  <c r="E127" i="2"/>
  <c r="B127" i="2"/>
  <c r="B126" i="2"/>
  <c r="B125" i="2"/>
  <c r="B124" i="2"/>
  <c r="B123" i="2"/>
  <c r="B122" i="2"/>
  <c r="B121" i="2"/>
  <c r="B120" i="2"/>
  <c r="B119" i="2"/>
  <c r="B118" i="2"/>
  <c r="B117" i="2"/>
  <c r="B116" i="2"/>
  <c r="B115" i="2"/>
  <c r="B114" i="2"/>
  <c r="J113" i="2"/>
  <c r="H113" i="2"/>
  <c r="E113" i="2"/>
  <c r="B113" i="2"/>
  <c r="B112" i="2"/>
  <c r="K111" i="2"/>
  <c r="H111" i="2"/>
  <c r="B111" i="2"/>
  <c r="K110" i="2"/>
  <c r="B110" i="2"/>
  <c r="K109" i="2"/>
  <c r="H109" i="2"/>
  <c r="E109" i="2"/>
  <c r="B109" i="2"/>
  <c r="K108" i="2"/>
  <c r="H108" i="2"/>
  <c r="B108" i="2"/>
  <c r="K107" i="2"/>
  <c r="H107" i="2"/>
  <c r="B107" i="2"/>
  <c r="B106" i="2"/>
  <c r="B105" i="2"/>
  <c r="B104" i="2"/>
  <c r="B103" i="2"/>
  <c r="B102" i="2"/>
  <c r="B101" i="2"/>
  <c r="B100" i="2"/>
  <c r="K99" i="2"/>
  <c r="H99" i="2"/>
  <c r="E99" i="2"/>
  <c r="B99" i="2"/>
  <c r="K98" i="2"/>
  <c r="H98" i="2"/>
  <c r="E98" i="2"/>
  <c r="B98" i="2"/>
  <c r="K97" i="2"/>
  <c r="H97" i="2"/>
  <c r="E97" i="2"/>
  <c r="B97" i="2"/>
  <c r="K96" i="2"/>
  <c r="H96" i="2"/>
  <c r="B96" i="2"/>
  <c r="K95" i="2"/>
  <c r="E95" i="2"/>
  <c r="B95" i="2"/>
  <c r="K94" i="2"/>
  <c r="H94" i="2"/>
  <c r="E94" i="2"/>
  <c r="B94" i="2"/>
  <c r="K93" i="2"/>
  <c r="B93" i="2"/>
  <c r="K92" i="2"/>
  <c r="H92" i="2"/>
  <c r="E92" i="2"/>
  <c r="B92" i="2"/>
  <c r="K91" i="2"/>
  <c r="H91" i="2"/>
  <c r="E91" i="2"/>
  <c r="B91" i="2"/>
  <c r="K90" i="2"/>
  <c r="H90" i="2"/>
  <c r="E90" i="2"/>
  <c r="B90" i="2"/>
  <c r="B89" i="2"/>
  <c r="K88" i="2"/>
  <c r="H88" i="2"/>
  <c r="B88" i="2"/>
  <c r="U87" i="2"/>
  <c r="K87" i="2"/>
  <c r="G87" i="2"/>
  <c r="E87" i="2"/>
  <c r="B87" i="2"/>
  <c r="U86" i="2"/>
  <c r="U85" i="2" s="1"/>
  <c r="C28" i="3" s="1" a="1"/>
  <c r="C28" i="3" s="1"/>
  <c r="L86" i="2"/>
  <c r="K86" i="2"/>
  <c r="H86" i="2"/>
  <c r="I86" i="2" s="1"/>
  <c r="F86" i="2"/>
  <c r="E86" i="2"/>
  <c r="B86" i="2"/>
  <c r="K85" i="2"/>
  <c r="H85" i="2"/>
  <c r="E85" i="2"/>
  <c r="B85" i="2"/>
  <c r="K84" i="2"/>
  <c r="H84" i="2"/>
  <c r="E84" i="2"/>
  <c r="B84" i="2"/>
  <c r="Q83" i="2"/>
  <c r="K83" i="2"/>
  <c r="H83" i="2"/>
  <c r="E83" i="2"/>
  <c r="B83" i="2"/>
  <c r="Q82" i="2"/>
  <c r="K82" i="2"/>
  <c r="H82" i="2"/>
  <c r="E82" i="2"/>
  <c r="B82" i="2"/>
  <c r="Q81" i="2"/>
  <c r="K81" i="2"/>
  <c r="H81" i="2"/>
  <c r="E81" i="2"/>
  <c r="B81" i="2"/>
  <c r="Q80" i="2"/>
  <c r="K80" i="2"/>
  <c r="H80" i="2"/>
  <c r="E80" i="2"/>
  <c r="B80" i="2"/>
  <c r="Q79" i="2"/>
  <c r="K79" i="2"/>
  <c r="H79" i="2"/>
  <c r="E79" i="2"/>
  <c r="B79" i="2"/>
  <c r="B78" i="2"/>
  <c r="B77" i="2"/>
  <c r="B76" i="2"/>
  <c r="B75" i="2"/>
  <c r="B74" i="2"/>
  <c r="B73" i="2"/>
  <c r="B72" i="2"/>
  <c r="L71" i="2"/>
  <c r="I71" i="2"/>
  <c r="F71" i="2"/>
  <c r="B71" i="2"/>
  <c r="K70" i="2"/>
  <c r="L70" i="2" s="1"/>
  <c r="H70" i="2"/>
  <c r="I70" i="2" s="1"/>
  <c r="F70" i="2"/>
  <c r="E70" i="2"/>
  <c r="B70" i="2"/>
  <c r="I69" i="2"/>
  <c r="F69" i="2"/>
  <c r="B69" i="2"/>
  <c r="L68" i="2"/>
  <c r="I68" i="2"/>
  <c r="F68" i="2"/>
  <c r="E68" i="2"/>
  <c r="B68" i="2"/>
  <c r="U67" i="2"/>
  <c r="K67" i="2"/>
  <c r="L67" i="2" s="1"/>
  <c r="H67" i="2"/>
  <c r="I67" i="2" s="1"/>
  <c r="F67" i="2"/>
  <c r="E67" i="2"/>
  <c r="B67" i="2"/>
  <c r="U66" i="2"/>
  <c r="K66" i="2"/>
  <c r="L66" i="2" s="1"/>
  <c r="H66" i="2"/>
  <c r="I66" i="2" s="1"/>
  <c r="F66" i="2"/>
  <c r="E66" i="2"/>
  <c r="B66" i="2"/>
  <c r="K65" i="2"/>
  <c r="L65" i="2" s="1"/>
  <c r="I65" i="2"/>
  <c r="H65" i="2"/>
  <c r="E65" i="2"/>
  <c r="F65" i="2" s="1"/>
  <c r="B65" i="2"/>
  <c r="L64" i="2"/>
  <c r="I64" i="2"/>
  <c r="F64" i="2"/>
  <c r="B64" i="2"/>
  <c r="L63" i="2"/>
  <c r="I63" i="2"/>
  <c r="F63" i="2"/>
  <c r="B63" i="2"/>
  <c r="F62" i="2"/>
  <c r="B62" i="2"/>
  <c r="B61" i="2"/>
  <c r="L60" i="2"/>
  <c r="H60" i="2"/>
  <c r="I60" i="2" s="1"/>
  <c r="F60" i="2"/>
  <c r="B60" i="2"/>
  <c r="K59" i="2"/>
  <c r="L59" i="2" s="1"/>
  <c r="H59" i="2"/>
  <c r="I59" i="2" s="1"/>
  <c r="F59" i="2"/>
  <c r="B59" i="2"/>
  <c r="L58" i="2"/>
  <c r="K58" i="2"/>
  <c r="I58" i="2"/>
  <c r="F58" i="2"/>
  <c r="B58" i="2"/>
  <c r="Q57" i="2"/>
  <c r="K57" i="2"/>
  <c r="H57" i="2"/>
  <c r="E57" i="2"/>
  <c r="B57" i="2"/>
  <c r="Q56" i="2"/>
  <c r="K56" i="2"/>
  <c r="H56" i="2"/>
  <c r="E56" i="2"/>
  <c r="B56" i="2"/>
  <c r="Q55" i="2"/>
  <c r="K55" i="2"/>
  <c r="H55" i="2"/>
  <c r="E55" i="2"/>
  <c r="B55" i="2"/>
  <c r="Q54" i="2"/>
  <c r="H54" i="2"/>
  <c r="B54" i="2"/>
  <c r="Q53" i="2"/>
  <c r="H53" i="2"/>
  <c r="B53" i="2"/>
  <c r="Q52" i="2"/>
  <c r="H52" i="2"/>
  <c r="B52" i="2"/>
  <c r="Q51" i="2"/>
  <c r="H51" i="2"/>
  <c r="B51" i="2"/>
  <c r="Q50" i="2"/>
  <c r="H50" i="2"/>
  <c r="B50" i="2"/>
  <c r="Q49" i="2"/>
  <c r="L49" i="2"/>
  <c r="I49" i="2"/>
  <c r="F49" i="2"/>
  <c r="B49" i="2"/>
  <c r="Q48" i="2"/>
  <c r="L48" i="2"/>
  <c r="I48" i="2"/>
  <c r="F48" i="2"/>
  <c r="B48" i="2"/>
  <c r="Q47" i="2"/>
  <c r="L47" i="2"/>
  <c r="I47" i="2"/>
  <c r="F47" i="2"/>
  <c r="B47" i="2"/>
  <c r="Q46" i="2"/>
  <c r="L46" i="2"/>
  <c r="I46" i="2"/>
  <c r="F46" i="2"/>
  <c r="B46" i="2"/>
  <c r="Q45" i="2"/>
  <c r="L45" i="2"/>
  <c r="I45" i="2"/>
  <c r="F45" i="2"/>
  <c r="B45" i="2"/>
  <c r="Q44" i="2"/>
  <c r="L44" i="2"/>
  <c r="I44" i="2"/>
  <c r="B44" i="2"/>
  <c r="Q43" i="2"/>
  <c r="L43" i="2"/>
  <c r="I43" i="2"/>
  <c r="F43" i="2"/>
  <c r="B43" i="2"/>
  <c r="Q42" i="2"/>
  <c r="L42" i="2"/>
  <c r="I42" i="2"/>
  <c r="F42" i="2"/>
  <c r="B42" i="2"/>
  <c r="Q41" i="2"/>
  <c r="L41" i="2"/>
  <c r="I41" i="2"/>
  <c r="F41" i="2"/>
  <c r="B41" i="2"/>
  <c r="Q40" i="2"/>
  <c r="L40" i="2"/>
  <c r="I40" i="2"/>
  <c r="F40" i="2"/>
  <c r="B40" i="2"/>
  <c r="Q39" i="2"/>
  <c r="L39" i="2"/>
  <c r="K39" i="2"/>
  <c r="I39" i="2"/>
  <c r="F39" i="2"/>
  <c r="E39" i="2"/>
  <c r="B39" i="2"/>
  <c r="U38" i="2"/>
  <c r="Q38" i="2"/>
  <c r="L38" i="2"/>
  <c r="K38" i="2"/>
  <c r="I38" i="2"/>
  <c r="F38" i="2"/>
  <c r="E38" i="2"/>
  <c r="B38" i="2"/>
  <c r="U37" i="2"/>
  <c r="Q37" i="2"/>
  <c r="L37" i="2"/>
  <c r="I37" i="2"/>
  <c r="E37" i="2"/>
  <c r="F37" i="2" s="1"/>
  <c r="B37" i="2"/>
  <c r="Q36" i="2"/>
  <c r="L36" i="2"/>
  <c r="I36" i="2"/>
  <c r="F36" i="2"/>
  <c r="B36" i="2"/>
  <c r="Q35" i="2"/>
  <c r="L35" i="2"/>
  <c r="I35" i="2"/>
  <c r="F35" i="2"/>
  <c r="B35" i="2"/>
  <c r="Q34" i="2"/>
  <c r="L34" i="2"/>
  <c r="F34" i="2"/>
  <c r="B34" i="2"/>
  <c r="Q33" i="2"/>
  <c r="L33" i="2"/>
  <c r="F33" i="2"/>
  <c r="B33" i="2"/>
  <c r="Q32" i="2"/>
  <c r="L32" i="2"/>
  <c r="F32" i="2"/>
  <c r="B32" i="2"/>
  <c r="Q31" i="2"/>
  <c r="L31" i="2"/>
  <c r="F31" i="2"/>
  <c r="B31" i="2"/>
  <c r="Q30" i="2"/>
  <c r="L30" i="2"/>
  <c r="F30" i="2"/>
  <c r="B30" i="2"/>
  <c r="Q29" i="2"/>
  <c r="L29" i="2"/>
  <c r="F29" i="2"/>
  <c r="B29" i="2"/>
  <c r="Q28" i="2"/>
  <c r="L28" i="2"/>
  <c r="F28" i="2"/>
  <c r="B28" i="2"/>
  <c r="Q27" i="2"/>
  <c r="L27" i="2"/>
  <c r="F27" i="2"/>
  <c r="B27" i="2"/>
  <c r="Q26" i="2"/>
  <c r="L26" i="2"/>
  <c r="F26" i="2"/>
  <c r="B26" i="2"/>
  <c r="Q25" i="2"/>
  <c r="L25" i="2"/>
  <c r="F25" i="2"/>
  <c r="B25" i="2"/>
  <c r="Q24" i="2"/>
  <c r="L24" i="2"/>
  <c r="F24" i="2"/>
  <c r="B24" i="2"/>
  <c r="Q23" i="2"/>
  <c r="L23" i="2"/>
  <c r="F23" i="2"/>
  <c r="B23" i="2"/>
  <c r="Q22" i="2"/>
  <c r="L22" i="2"/>
  <c r="K22" i="2"/>
  <c r="E22" i="2"/>
  <c r="F22" i="2" s="1"/>
  <c r="B22" i="2"/>
  <c r="Q21" i="2"/>
  <c r="K21" i="2"/>
  <c r="L21" i="2" s="1"/>
  <c r="F21" i="2"/>
  <c r="E21" i="2"/>
  <c r="B21" i="2"/>
  <c r="Q20" i="2"/>
  <c r="L20" i="2"/>
  <c r="K20" i="2"/>
  <c r="E20" i="2"/>
  <c r="F20" i="2" s="1"/>
  <c r="B20" i="2"/>
  <c r="Q19" i="2"/>
  <c r="K19" i="2"/>
  <c r="L19" i="2" s="1"/>
  <c r="F19" i="2"/>
  <c r="E19" i="2"/>
  <c r="B19" i="2"/>
  <c r="Q18" i="2"/>
  <c r="L18" i="2"/>
  <c r="K18" i="2"/>
  <c r="E18" i="2"/>
  <c r="F18" i="2" s="1"/>
  <c r="B18" i="2"/>
  <c r="Q17" i="2"/>
  <c r="K17" i="2"/>
  <c r="L17" i="2" s="1"/>
  <c r="F17" i="2"/>
  <c r="E17" i="2"/>
  <c r="B17" i="2"/>
  <c r="Q16" i="2"/>
  <c r="L16" i="2"/>
  <c r="K16" i="2"/>
  <c r="E16" i="2"/>
  <c r="F16" i="2" s="1"/>
  <c r="B16" i="2"/>
  <c r="AS15" i="2"/>
  <c r="AQ15" i="2"/>
  <c r="AP15" i="2"/>
  <c r="AL15" i="2"/>
  <c r="AK15" i="2"/>
  <c r="AI15" i="2"/>
  <c r="AH15" i="2"/>
  <c r="AG15" i="2"/>
  <c r="AD15" i="2"/>
  <c r="AC15" i="2"/>
  <c r="AB15" i="2"/>
  <c r="AO15" i="2" s="1"/>
  <c r="Q15" i="2"/>
  <c r="L15" i="2"/>
  <c r="F15" i="2"/>
  <c r="B15" i="2"/>
  <c r="AS14" i="2"/>
  <c r="AQ14" i="2"/>
  <c r="AP14" i="2"/>
  <c r="AO14" i="2"/>
  <c r="AN14" i="2"/>
  <c r="AL14" i="2"/>
  <c r="AI14" i="2"/>
  <c r="AH14" i="2"/>
  <c r="AG14" i="2"/>
  <c r="AF14" i="2"/>
  <c r="AE14" i="2"/>
  <c r="AD14" i="2"/>
  <c r="AB14" i="2"/>
  <c r="AK14" i="2" s="1"/>
  <c r="Q14" i="2"/>
  <c r="L14" i="2"/>
  <c r="F14" i="2"/>
  <c r="B14" i="2"/>
  <c r="AB13" i="2"/>
  <c r="AS13" i="2" s="1"/>
  <c r="Q13" i="2"/>
  <c r="L13" i="2"/>
  <c r="F13" i="2"/>
  <c r="B13" i="2"/>
  <c r="AP12" i="2"/>
  <c r="AO12" i="2"/>
  <c r="AG12" i="2"/>
  <c r="AF12" i="2"/>
  <c r="AB12" i="2"/>
  <c r="AN12" i="2" s="1"/>
  <c r="Q12" i="2"/>
  <c r="L12" i="2"/>
  <c r="F12" i="2"/>
  <c r="B12" i="2"/>
  <c r="AS11" i="2"/>
  <c r="AQ11" i="2"/>
  <c r="AP11" i="2"/>
  <c r="AO11" i="2"/>
  <c r="AN11" i="2"/>
  <c r="AL11" i="2"/>
  <c r="AK11" i="2"/>
  <c r="AI11" i="2"/>
  <c r="AH11" i="2"/>
  <c r="AG11" i="2"/>
  <c r="AF11" i="2"/>
  <c r="AE11" i="2"/>
  <c r="AD11" i="2"/>
  <c r="AC11" i="2"/>
  <c r="AB11" i="2"/>
  <c r="AT11" i="2" s="1"/>
  <c r="Q11" i="2"/>
  <c r="L11" i="2"/>
  <c r="F11" i="2"/>
  <c r="B11" i="2"/>
  <c r="AS10" i="2"/>
  <c r="AQ10" i="2"/>
  <c r="AL10" i="2"/>
  <c r="AI10" i="2"/>
  <c r="AH10" i="2"/>
  <c r="AD10" i="2"/>
  <c r="AB10" i="2"/>
  <c r="AP10" i="2" s="1"/>
  <c r="Q10" i="2"/>
  <c r="L10" i="2"/>
  <c r="F10" i="2"/>
  <c r="B10" i="2"/>
  <c r="AB9" i="2"/>
  <c r="Q9" i="2"/>
  <c r="L9" i="2"/>
  <c r="F9" i="2"/>
  <c r="B9" i="2"/>
  <c r="AS8" i="2"/>
  <c r="AQ8" i="2"/>
  <c r="AP8" i="2"/>
  <c r="AL8" i="2"/>
  <c r="AK8" i="2"/>
  <c r="AI8" i="2"/>
  <c r="AH8" i="2"/>
  <c r="AG8" i="2"/>
  <c r="AD8" i="2"/>
  <c r="AC8" i="2"/>
  <c r="AB8" i="2"/>
  <c r="AO8" i="2" s="1"/>
  <c r="Q8" i="2"/>
  <c r="L8" i="2"/>
  <c r="F8" i="2"/>
  <c r="B8" i="2"/>
  <c r="AS7" i="2"/>
  <c r="AQ7" i="2"/>
  <c r="AP7" i="2"/>
  <c r="AO7" i="2"/>
  <c r="AN7" i="2"/>
  <c r="AL7" i="2"/>
  <c r="AI7" i="2"/>
  <c r="AH7" i="2"/>
  <c r="AG7" i="2"/>
  <c r="AF7" i="2"/>
  <c r="AE7" i="2"/>
  <c r="AD7" i="2"/>
  <c r="AB7" i="2"/>
  <c r="AK7" i="2" s="1"/>
  <c r="Q7" i="2"/>
  <c r="L7" i="2"/>
  <c r="F7" i="2"/>
  <c r="B7" i="2"/>
  <c r="AT6" i="2"/>
  <c r="AS6" i="2"/>
  <c r="AO6" i="2"/>
  <c r="AN6" i="2"/>
  <c r="AJ6" i="2"/>
  <c r="AI6" i="2"/>
  <c r="AH6" i="2"/>
  <c r="AD6" i="2"/>
  <c r="AC6" i="2"/>
  <c r="AB6" i="2"/>
  <c r="AQ6" i="2" s="1"/>
  <c r="Q6" i="2"/>
  <c r="L6" i="2"/>
  <c r="F6" i="2"/>
  <c r="B6" i="2"/>
  <c r="AB5" i="2"/>
  <c r="AN5" i="2" s="1"/>
  <c r="Q5" i="2"/>
  <c r="L5" i="2"/>
  <c r="F5" i="2"/>
  <c r="B5" i="2"/>
  <c r="AS4" i="2"/>
  <c r="AQ4" i="2"/>
  <c r="AP4" i="2"/>
  <c r="AJ4" i="2"/>
  <c r="AH4" i="2"/>
  <c r="AG4" i="2"/>
  <c r="AE4" i="2"/>
  <c r="AB4" i="2"/>
  <c r="AO4" i="2" s="1"/>
  <c r="L4" i="2"/>
  <c r="F4" i="2"/>
  <c r="B4" i="2"/>
  <c r="AM7" i="2"/>
  <c r="AR14" i="2"/>
  <c r="AR11" i="2"/>
  <c r="AM6" i="2"/>
  <c r="AR7" i="2"/>
  <c r="AR8" i="2"/>
  <c r="AR9" i="2"/>
  <c r="AR4" i="2"/>
  <c r="AM4" i="2"/>
  <c r="AM11" i="2"/>
  <c r="AM15" i="2"/>
  <c r="AR6" i="2"/>
  <c r="AU6" i="2"/>
  <c r="AM14" i="2"/>
  <c r="AU7" i="2"/>
  <c r="AU5" i="2"/>
  <c r="AU11" i="2"/>
  <c r="AR15" i="2"/>
  <c r="AR12" i="2"/>
  <c r="AU14" i="2"/>
  <c r="AR10" i="2"/>
  <c r="AU8" i="2"/>
  <c r="AI9" i="2" l="1"/>
  <c r="AJ5" i="2"/>
  <c r="AT5" i="2"/>
  <c r="AH5" i="2"/>
  <c r="AS5" i="2"/>
  <c r="AG5" i="2"/>
  <c r="AQ5" i="2"/>
  <c r="AF5" i="2"/>
  <c r="AP5" i="2"/>
  <c r="AE5" i="2"/>
  <c r="AO5" i="2"/>
  <c r="AD5" i="2"/>
  <c r="AK9" i="2"/>
  <c r="AJ9" i="2"/>
  <c r="AT9" i="2"/>
  <c r="AH9" i="2"/>
  <c r="AS9" i="2"/>
  <c r="AG9" i="2"/>
  <c r="AO9" i="2"/>
  <c r="AC9" i="2"/>
  <c r="AQ9" i="2"/>
  <c r="AE9" i="2"/>
  <c r="AP9" i="2"/>
  <c r="AD9" i="2"/>
  <c r="AK5" i="2"/>
  <c r="AL4" i="2"/>
  <c r="AI5" i="2"/>
  <c r="AN9" i="2"/>
  <c r="AF4" i="2"/>
  <c r="AC5" i="2"/>
  <c r="AL6" i="2"/>
  <c r="AJ13" i="2"/>
  <c r="AT13" i="2"/>
  <c r="AF6" i="2"/>
  <c r="AJ10" i="2"/>
  <c r="AT10" i="2"/>
  <c r="AH12" i="2"/>
  <c r="AQ12" i="2"/>
  <c r="AC13" i="2"/>
  <c r="AK13" i="2"/>
  <c r="C16" i="3"/>
  <c r="AI4" i="2"/>
  <c r="AT4" i="2"/>
  <c r="AK6" i="2"/>
  <c r="AJ8" i="2"/>
  <c r="AT8" i="2"/>
  <c r="AC10" i="2"/>
  <c r="AK10" i="2"/>
  <c r="AI12" i="2"/>
  <c r="AS12" i="2"/>
  <c r="AD13" i="2"/>
  <c r="AL13" i="2"/>
  <c r="AJ15" i="2"/>
  <c r="AT15" i="2"/>
  <c r="AJ12" i="2"/>
  <c r="AT12" i="2"/>
  <c r="AE13" i="2"/>
  <c r="AN13" i="2"/>
  <c r="AL5" i="2"/>
  <c r="AK4" i="2"/>
  <c r="AE10" i="2"/>
  <c r="AN10" i="2"/>
  <c r="AC12" i="2"/>
  <c r="AK12" i="2"/>
  <c r="AF13" i="2"/>
  <c r="AO13" i="2"/>
  <c r="AC4" i="2"/>
  <c r="AN4" i="2"/>
  <c r="AE6" i="2"/>
  <c r="AP6" i="2"/>
  <c r="AJ7" i="2"/>
  <c r="AT7" i="2"/>
  <c r="AE8" i="2"/>
  <c r="AN8" i="2"/>
  <c r="AF10" i="2"/>
  <c r="AO10" i="2"/>
  <c r="AD12" i="2"/>
  <c r="AL12" i="2"/>
  <c r="AG13" i="2"/>
  <c r="AP13" i="2"/>
  <c r="AJ14" i="2"/>
  <c r="AT14" i="2"/>
  <c r="AE15" i="2"/>
  <c r="AN15" i="2"/>
  <c r="AD4" i="2"/>
  <c r="AG6" i="2"/>
  <c r="AC7" i="2"/>
  <c r="AF8" i="2"/>
  <c r="AG10" i="2"/>
  <c r="AJ11" i="2"/>
  <c r="AE12" i="2"/>
  <c r="AH13" i="2"/>
  <c r="AQ13" i="2"/>
  <c r="AC14" i="2"/>
  <c r="AF15" i="2"/>
  <c r="F184" i="2"/>
  <c r="AF9" i="2" s="1"/>
  <c r="AI13" i="2"/>
  <c r="B14" i="3" a="1"/>
  <c r="B14" i="3" s="1"/>
  <c r="C26" i="3"/>
  <c r="C8" i="3"/>
  <c r="AM9" i="2"/>
  <c r="AU12" i="2"/>
  <c r="AR13" i="2"/>
  <c r="AM10" i="2"/>
  <c r="AU9" i="2"/>
  <c r="AM12" i="2"/>
  <c r="AU13" i="2"/>
  <c r="AM5" i="2"/>
  <c r="AR5" i="2"/>
  <c r="AU4" i="2"/>
  <c r="AU10" i="2"/>
  <c r="AM13" i="2"/>
  <c r="AU15" i="2"/>
  <c r="AM8" i="2"/>
  <c r="C14" i="3" l="1"/>
</calcChain>
</file>

<file path=xl/sharedStrings.xml><?xml version="1.0" encoding="utf-8"?>
<sst xmlns="http://schemas.openxmlformats.org/spreadsheetml/2006/main" count="30896" uniqueCount="17031">
  <si>
    <t>채널</t>
  </si>
  <si>
    <t>SKinno News</t>
  </si>
  <si>
    <t>Facebook</t>
  </si>
  <si>
    <t>Instagram</t>
  </si>
  <si>
    <t>Youtube</t>
  </si>
  <si>
    <r>
      <rPr>
        <b/>
        <sz val="9"/>
        <color theme="1"/>
        <rFont val="맑은 고딕"/>
        <family val="3"/>
        <charset val="129"/>
      </rPr>
      <t>채널</t>
    </r>
  </si>
  <si>
    <t>Skinno News</t>
  </si>
  <si>
    <t>Date (2023)</t>
  </si>
  <si>
    <t>방문자 수 (UV)</t>
  </si>
  <si>
    <r>
      <rPr>
        <b/>
        <sz val="9"/>
        <color rgb="FF000000"/>
        <rFont val="Century Gothic"/>
        <family val="2"/>
      </rPr>
      <t xml:space="preserve">GA </t>
    </r>
    <r>
      <rPr>
        <b/>
        <sz val="9"/>
        <color rgb="FF000000"/>
        <rFont val="맑은 고딕"/>
        <family val="3"/>
        <charset val="129"/>
      </rPr>
      <t>방문자</t>
    </r>
    <r>
      <rPr>
        <b/>
        <sz val="9"/>
        <color rgb="FF000000"/>
        <rFont val="Century Gothic"/>
        <family val="2"/>
      </rPr>
      <t xml:space="preserve"> </t>
    </r>
    <r>
      <rPr>
        <b/>
        <sz val="9"/>
        <color rgb="FF000000"/>
        <rFont val="맑은 고딕"/>
        <family val="3"/>
        <charset val="129"/>
      </rPr>
      <t>수</t>
    </r>
    <r>
      <rPr>
        <b/>
        <sz val="9"/>
        <color rgb="FF000000"/>
        <rFont val="Century Gothic"/>
        <family val="2"/>
      </rPr>
      <t xml:space="preserve"> (UV)</t>
    </r>
  </si>
  <si>
    <r>
      <rPr>
        <b/>
        <sz val="9"/>
        <color rgb="FF000000"/>
        <rFont val="맑은 고딕"/>
        <family val="3"/>
        <charset val="129"/>
      </rPr>
      <t>신규</t>
    </r>
    <r>
      <rPr>
        <b/>
        <sz val="9"/>
        <color rgb="FF000000"/>
        <rFont val="Century Gothic"/>
        <family val="2"/>
      </rPr>
      <t xml:space="preserve"> </t>
    </r>
    <r>
      <rPr>
        <b/>
        <sz val="9"/>
        <color rgb="FF000000"/>
        <rFont val="맑은 고딕"/>
        <family val="3"/>
        <charset val="129"/>
      </rPr>
      <t>방문자</t>
    </r>
    <r>
      <rPr>
        <b/>
        <sz val="9"/>
        <color rgb="FF000000"/>
        <rFont val="Century Gothic"/>
        <family val="2"/>
      </rPr>
      <t xml:space="preserve"> </t>
    </r>
    <r>
      <rPr>
        <b/>
        <sz val="9"/>
        <color rgb="FF000000"/>
        <rFont val="맑은 고딕"/>
        <family val="3"/>
        <charset val="129"/>
      </rPr>
      <t>수</t>
    </r>
    <r>
      <rPr>
        <b/>
        <sz val="9"/>
        <color rgb="FF000000"/>
        <rFont val="Century Gothic"/>
        <family val="2"/>
      </rPr>
      <t xml:space="preserve"> (NV)</t>
    </r>
  </si>
  <si>
    <r>
      <rPr>
        <b/>
        <sz val="9"/>
        <color rgb="FF000000"/>
        <rFont val="맑은 고딕"/>
        <family val="3"/>
        <charset val="129"/>
      </rPr>
      <t>페이지</t>
    </r>
    <r>
      <rPr>
        <b/>
        <sz val="9"/>
        <color rgb="FF000000"/>
        <rFont val="Century Gothic"/>
        <family val="2"/>
      </rPr>
      <t xml:space="preserve"> </t>
    </r>
    <r>
      <rPr>
        <b/>
        <sz val="9"/>
        <color rgb="FF000000"/>
        <rFont val="맑은 고딕"/>
        <family val="3"/>
        <charset val="129"/>
      </rPr>
      <t>뷰</t>
    </r>
    <r>
      <rPr>
        <b/>
        <sz val="9"/>
        <color rgb="FF000000"/>
        <rFont val="Century Gothic"/>
        <family val="2"/>
      </rPr>
      <t xml:space="preserve"> (PV)</t>
    </r>
  </si>
  <si>
    <t>official.skinnovation</t>
  </si>
  <si>
    <t>SK Innovation</t>
  </si>
  <si>
    <r>
      <rPr>
        <b/>
        <sz val="9"/>
        <color rgb="FF000000"/>
        <rFont val="맑은 고딕"/>
        <family val="3"/>
        <charset val="129"/>
      </rPr>
      <t>날짜</t>
    </r>
  </si>
  <si>
    <r>
      <rPr>
        <b/>
        <sz val="9"/>
        <color rgb="FF000000"/>
        <rFont val="맑은 고딕"/>
        <family val="3"/>
        <charset val="129"/>
      </rPr>
      <t>요일</t>
    </r>
  </si>
  <si>
    <t>WP</t>
  </si>
  <si>
    <t>PC</t>
  </si>
  <si>
    <t>MO</t>
  </si>
  <si>
    <t>Total</t>
  </si>
  <si>
    <t>팔로워</t>
  </si>
  <si>
    <t>팔로우 취소</t>
  </si>
  <si>
    <t>좋아요</t>
  </si>
  <si>
    <r>
      <rPr>
        <b/>
        <sz val="9"/>
        <color rgb="FF000000"/>
        <rFont val="맑은 고딕"/>
        <family val="3"/>
        <charset val="129"/>
      </rPr>
      <t>좋아요증가</t>
    </r>
  </si>
  <si>
    <t>좋아요취소</t>
  </si>
  <si>
    <r>
      <rPr>
        <b/>
        <sz val="9"/>
        <color rgb="FF000000"/>
        <rFont val="맑은 고딕"/>
        <family val="3"/>
        <charset val="129"/>
      </rPr>
      <t>도달</t>
    </r>
  </si>
  <si>
    <r>
      <rPr>
        <b/>
        <sz val="9"/>
        <color rgb="FF000000"/>
        <rFont val="맑은 고딕"/>
        <family val="3"/>
        <charset val="129"/>
      </rPr>
      <t>노출</t>
    </r>
  </si>
  <si>
    <r>
      <rPr>
        <b/>
        <sz val="9"/>
        <color theme="1"/>
        <rFont val="맑은 고딕"/>
        <family val="3"/>
        <charset val="129"/>
      </rPr>
      <t>팔로워</t>
    </r>
  </si>
  <si>
    <t>신규 팔로워</t>
  </si>
  <si>
    <r>
      <rPr>
        <b/>
        <sz val="9"/>
        <color theme="1"/>
        <rFont val="맑은 고딕"/>
        <family val="3"/>
        <charset val="129"/>
      </rPr>
      <t>도달</t>
    </r>
    <r>
      <rPr>
        <b/>
        <sz val="9"/>
        <color theme="1"/>
        <rFont val="Century Gothic"/>
        <family val="2"/>
      </rPr>
      <t xml:space="preserve"> </t>
    </r>
  </si>
  <si>
    <r>
      <rPr>
        <b/>
        <sz val="9"/>
        <color theme="1"/>
        <rFont val="맑은 고딕"/>
        <family val="3"/>
        <charset val="129"/>
      </rPr>
      <t>노출</t>
    </r>
  </si>
  <si>
    <r>
      <rPr>
        <b/>
        <sz val="9"/>
        <color theme="1"/>
        <rFont val="맑은 고딕"/>
        <family val="3"/>
        <charset val="129"/>
      </rPr>
      <t>구독자</t>
    </r>
  </si>
  <si>
    <t>Month</t>
  </si>
  <si>
    <t>WP UV</t>
  </si>
  <si>
    <t>PC UV</t>
  </si>
  <si>
    <t>MO UV</t>
  </si>
  <si>
    <t>Total UV</t>
  </si>
  <si>
    <t>PC NV</t>
  </si>
  <si>
    <t>MO NV</t>
  </si>
  <si>
    <t>Total NV</t>
  </si>
  <si>
    <t>PC PV</t>
  </si>
  <si>
    <t>MO PV</t>
  </si>
  <si>
    <t>Total PV</t>
  </si>
  <si>
    <r>
      <rPr>
        <b/>
        <sz val="9"/>
        <color rgb="FF000000"/>
        <rFont val="맑은 고딕"/>
        <family val="3"/>
        <charset val="129"/>
      </rPr>
      <t>좋아요</t>
    </r>
  </si>
  <si>
    <r>
      <rPr>
        <b/>
        <sz val="9"/>
        <color rgb="FF000000"/>
        <rFont val="맑은 고딕"/>
        <family val="3"/>
        <charset val="129"/>
      </rPr>
      <t>좋아요증가</t>
    </r>
  </si>
  <si>
    <r>
      <rPr>
        <b/>
        <sz val="9"/>
        <color rgb="FF000000"/>
        <rFont val="맑은 고딕"/>
        <family val="3"/>
        <charset val="129"/>
      </rPr>
      <t>좋아요취소</t>
    </r>
  </si>
  <si>
    <r>
      <rPr>
        <b/>
        <sz val="9"/>
        <color rgb="FF000000"/>
        <rFont val="맑은 고딕"/>
        <family val="3"/>
        <charset val="129"/>
      </rPr>
      <t>도달</t>
    </r>
  </si>
  <si>
    <r>
      <rPr>
        <b/>
        <sz val="9"/>
        <color rgb="FF000000"/>
        <rFont val="맑은 고딕"/>
        <family val="3"/>
        <charset val="129"/>
      </rPr>
      <t>노출</t>
    </r>
  </si>
  <si>
    <r>
      <rPr>
        <b/>
        <sz val="9"/>
        <color theme="1"/>
        <rFont val="맑은 고딕"/>
        <family val="3"/>
        <charset val="129"/>
      </rPr>
      <t>팔로워</t>
    </r>
  </si>
  <si>
    <r>
      <rPr>
        <b/>
        <sz val="9"/>
        <color theme="1"/>
        <rFont val="맑은 고딕"/>
        <family val="3"/>
        <charset val="129"/>
      </rPr>
      <t>도달</t>
    </r>
    <r>
      <rPr>
        <b/>
        <sz val="9"/>
        <color theme="1"/>
        <rFont val="Century Gothic"/>
        <family val="2"/>
      </rPr>
      <t xml:space="preserve"> </t>
    </r>
  </si>
  <si>
    <r>
      <rPr>
        <b/>
        <sz val="9"/>
        <color theme="1"/>
        <rFont val="맑은 고딕"/>
        <family val="3"/>
        <charset val="129"/>
      </rPr>
      <t>노출</t>
    </r>
  </si>
  <si>
    <r>
      <rPr>
        <b/>
        <sz val="9"/>
        <color theme="1"/>
        <rFont val="맑은 고딕"/>
        <family val="3"/>
        <charset val="129"/>
      </rPr>
      <t>구독자</t>
    </r>
  </si>
  <si>
    <t>-</t>
  </si>
  <si>
    <t>목</t>
  </si>
  <si>
    <r>
      <rPr>
        <sz val="9"/>
        <color theme="1"/>
        <rFont val="돋움"/>
        <family val="3"/>
        <charset val="129"/>
      </rPr>
      <t>금</t>
    </r>
  </si>
  <si>
    <r>
      <rPr>
        <sz val="9"/>
        <color theme="1"/>
        <rFont val="돋움"/>
        <family val="3"/>
        <charset val="129"/>
      </rPr>
      <t>토</t>
    </r>
  </si>
  <si>
    <r>
      <rPr>
        <sz val="9"/>
        <color theme="1"/>
        <rFont val="돋움"/>
        <family val="3"/>
        <charset val="129"/>
      </rPr>
      <t>일</t>
    </r>
  </si>
  <si>
    <t>월</t>
  </si>
  <si>
    <t>화</t>
  </si>
  <si>
    <t>수</t>
  </si>
  <si>
    <t>금</t>
  </si>
  <si>
    <t>토</t>
  </si>
  <si>
    <t>일</t>
  </si>
  <si>
    <r>
      <rPr>
        <sz val="11"/>
        <color theme="1"/>
        <rFont val="Calibri"/>
        <family val="2"/>
      </rPr>
      <t>프레인 김도연입니다. </t>
    </r>
    <r>
      <rPr>
        <sz val="11"/>
        <color rgb="FF000000"/>
        <rFont val="Arial"/>
        <family val="2"/>
      </rPr>
      <t> </t>
    </r>
  </si>
  <si>
    <r>
      <rPr>
        <b/>
        <sz val="11"/>
        <color theme="1"/>
        <rFont val="Calibri"/>
        <family val="2"/>
      </rPr>
      <t xml:space="preserve">1. </t>
    </r>
    <r>
      <rPr>
        <b/>
        <sz val="11"/>
        <color theme="1"/>
        <rFont val="Calibri"/>
        <family val="2"/>
      </rPr>
      <t>유튜브</t>
    </r>
    <r>
      <rPr>
        <b/>
        <sz val="11"/>
        <color theme="1"/>
        <rFont val="Calibri"/>
        <family val="2"/>
      </rPr>
      <t xml:space="preserve"> </t>
    </r>
    <r>
      <rPr>
        <b/>
        <sz val="11"/>
        <color theme="1"/>
        <rFont val="Calibri"/>
        <family val="2"/>
      </rPr>
      <t>구독자</t>
    </r>
    <r>
      <rPr>
        <b/>
        <sz val="11"/>
        <color theme="1"/>
        <rFont val="Calibri"/>
        <family val="2"/>
      </rPr>
      <t xml:space="preserve"> </t>
    </r>
    <r>
      <rPr>
        <b/>
        <sz val="11"/>
        <color theme="1"/>
        <rFont val="Calibri"/>
        <family val="2"/>
      </rPr>
      <t>수</t>
    </r>
  </si>
  <si>
    <t>일자</t>
  </si>
  <si>
    <t>구독자 수</t>
  </si>
  <si>
    <t>지난 주 보고 요일 언제였나요??</t>
  </si>
  <si>
    <r>
      <rPr>
        <b/>
        <sz val="11"/>
        <color theme="1"/>
        <rFont val="Calibri"/>
        <family val="2"/>
      </rPr>
      <t>시트</t>
    </r>
    <r>
      <rPr>
        <b/>
        <sz val="11"/>
        <color theme="1"/>
        <rFont val="Calibri"/>
        <family val="2"/>
      </rPr>
      <t xml:space="preserve"> </t>
    </r>
    <r>
      <rPr>
        <b/>
        <sz val="11"/>
        <color theme="1"/>
        <rFont val="Calibri"/>
        <family val="2"/>
      </rPr>
      <t>사용</t>
    </r>
    <r>
      <rPr>
        <b/>
        <sz val="11"/>
        <color theme="1"/>
        <rFont val="Calibri"/>
        <family val="2"/>
      </rPr>
      <t xml:space="preserve"> </t>
    </r>
    <r>
      <rPr>
        <b/>
        <sz val="11"/>
        <color theme="1"/>
        <rFont val="Calibri"/>
        <family val="2"/>
      </rPr>
      <t xml:space="preserve">설명서
</t>
    </r>
    <r>
      <rPr>
        <b/>
        <sz val="11"/>
        <color theme="8"/>
        <rFont val="Calibri"/>
        <family val="2"/>
      </rPr>
      <t>*</t>
    </r>
    <r>
      <rPr>
        <b/>
        <sz val="11"/>
        <color theme="8"/>
        <rFont val="Calibri"/>
        <family val="2"/>
      </rPr>
      <t>가장</t>
    </r>
    <r>
      <rPr>
        <b/>
        <sz val="11"/>
        <color theme="8"/>
        <rFont val="Calibri"/>
        <family val="2"/>
      </rPr>
      <t xml:space="preserve"> </t>
    </r>
    <r>
      <rPr>
        <b/>
        <sz val="11"/>
        <color theme="8"/>
        <rFont val="Calibri"/>
        <family val="2"/>
      </rPr>
      <t>중요</t>
    </r>
    <r>
      <rPr>
        <b/>
        <sz val="11"/>
        <color theme="8"/>
        <rFont val="Calibri"/>
        <family val="2"/>
      </rPr>
      <t xml:space="preserve"> - D</t>
    </r>
    <r>
      <rPr>
        <b/>
        <sz val="11"/>
        <color theme="8"/>
        <rFont val="Calibri"/>
        <family val="2"/>
      </rPr>
      <t>열</t>
    </r>
    <r>
      <rPr>
        <b/>
        <sz val="11"/>
        <color theme="8"/>
        <rFont val="Calibri"/>
        <family val="2"/>
      </rPr>
      <t xml:space="preserve"> </t>
    </r>
    <r>
      <rPr>
        <b/>
        <sz val="11"/>
        <color theme="8"/>
        <rFont val="Calibri"/>
        <family val="2"/>
      </rPr>
      <t>지난</t>
    </r>
    <r>
      <rPr>
        <b/>
        <sz val="11"/>
        <color theme="8"/>
        <rFont val="Calibri"/>
        <family val="2"/>
      </rPr>
      <t xml:space="preserve"> </t>
    </r>
    <r>
      <rPr>
        <b/>
        <sz val="11"/>
        <color theme="8"/>
        <rFont val="Calibri"/>
        <family val="2"/>
      </rPr>
      <t>주</t>
    </r>
    <r>
      <rPr>
        <b/>
        <sz val="11"/>
        <color theme="8"/>
        <rFont val="Calibri"/>
        <family val="2"/>
      </rPr>
      <t xml:space="preserve"> </t>
    </r>
    <r>
      <rPr>
        <b/>
        <sz val="11"/>
        <color theme="8"/>
        <rFont val="Calibri"/>
        <family val="2"/>
      </rPr>
      <t>보고</t>
    </r>
    <r>
      <rPr>
        <b/>
        <sz val="11"/>
        <color theme="8"/>
        <rFont val="Calibri"/>
        <family val="2"/>
      </rPr>
      <t xml:space="preserve"> </t>
    </r>
    <r>
      <rPr>
        <b/>
        <sz val="11"/>
        <color theme="8"/>
        <rFont val="Calibri"/>
        <family val="2"/>
      </rPr>
      <t>요일</t>
    </r>
    <r>
      <rPr>
        <b/>
        <sz val="11"/>
        <color theme="8"/>
        <rFont val="Calibri"/>
        <family val="2"/>
      </rPr>
      <t xml:space="preserve"> </t>
    </r>
    <r>
      <rPr>
        <b/>
        <sz val="11"/>
        <color theme="8"/>
        <rFont val="Calibri"/>
        <family val="2"/>
      </rPr>
      <t>제외</t>
    </r>
    <r>
      <rPr>
        <b/>
        <sz val="11"/>
        <color theme="8"/>
        <rFont val="Calibri"/>
        <family val="2"/>
      </rPr>
      <t xml:space="preserve"> </t>
    </r>
    <r>
      <rPr>
        <b/>
        <sz val="11"/>
        <color theme="8"/>
        <rFont val="Calibri"/>
        <family val="2"/>
      </rPr>
      <t>그</t>
    </r>
    <r>
      <rPr>
        <b/>
        <sz val="11"/>
        <color theme="8"/>
        <rFont val="Calibri"/>
        <family val="2"/>
      </rPr>
      <t xml:space="preserve"> </t>
    </r>
    <r>
      <rPr>
        <b/>
        <sz val="11"/>
        <color theme="8"/>
        <rFont val="Calibri"/>
        <family val="2"/>
      </rPr>
      <t>어떤</t>
    </r>
    <r>
      <rPr>
        <b/>
        <sz val="11"/>
        <color theme="8"/>
        <rFont val="Calibri"/>
        <family val="2"/>
      </rPr>
      <t xml:space="preserve"> </t>
    </r>
    <r>
      <rPr>
        <b/>
        <sz val="11"/>
        <color theme="8"/>
        <rFont val="Calibri"/>
        <family val="2"/>
      </rPr>
      <t>셀도</t>
    </r>
    <r>
      <rPr>
        <b/>
        <sz val="11"/>
        <color theme="8"/>
        <rFont val="Calibri"/>
        <family val="2"/>
      </rPr>
      <t xml:space="preserve"> </t>
    </r>
    <r>
      <rPr>
        <b/>
        <sz val="11"/>
        <color theme="8"/>
        <rFont val="Calibri"/>
        <family val="2"/>
      </rPr>
      <t>직접</t>
    </r>
    <r>
      <rPr>
        <b/>
        <sz val="11"/>
        <color theme="8"/>
        <rFont val="Calibri"/>
        <family val="2"/>
      </rPr>
      <t xml:space="preserve"> </t>
    </r>
    <r>
      <rPr>
        <b/>
        <sz val="11"/>
        <color theme="8"/>
        <rFont val="Calibri"/>
        <family val="2"/>
      </rPr>
      <t>건드리지</t>
    </r>
    <r>
      <rPr>
        <b/>
        <sz val="11"/>
        <color theme="8"/>
        <rFont val="Calibri"/>
        <family val="2"/>
      </rPr>
      <t xml:space="preserve"> </t>
    </r>
    <r>
      <rPr>
        <b/>
        <sz val="11"/>
        <color theme="8"/>
        <rFont val="Calibri"/>
        <family val="2"/>
      </rPr>
      <t>말</t>
    </r>
    <r>
      <rPr>
        <b/>
        <sz val="11"/>
        <color theme="8"/>
        <rFont val="Calibri"/>
        <family val="2"/>
      </rPr>
      <t xml:space="preserve"> </t>
    </r>
    <r>
      <rPr>
        <b/>
        <sz val="11"/>
        <color theme="8"/>
        <rFont val="Calibri"/>
        <family val="2"/>
      </rPr>
      <t>것</t>
    </r>
    <r>
      <rPr>
        <b/>
        <sz val="11"/>
        <color theme="8"/>
        <rFont val="Calibri"/>
        <family val="2"/>
      </rPr>
      <t xml:space="preserve">. </t>
    </r>
    <r>
      <rPr>
        <b/>
        <sz val="11"/>
        <color theme="8"/>
        <rFont val="Calibri"/>
        <family val="2"/>
      </rPr>
      <t>모두</t>
    </r>
    <r>
      <rPr>
        <b/>
        <sz val="11"/>
        <color theme="8"/>
        <rFont val="Calibri"/>
        <family val="2"/>
      </rPr>
      <t xml:space="preserve"> </t>
    </r>
    <r>
      <rPr>
        <b/>
        <sz val="11"/>
        <color theme="8"/>
        <rFont val="Calibri"/>
        <family val="2"/>
      </rPr>
      <t>자동생성됨</t>
    </r>
    <r>
      <rPr>
        <b/>
        <sz val="11"/>
        <color theme="8"/>
        <rFont val="Calibri"/>
        <family val="2"/>
      </rPr>
      <t xml:space="preserve">.
</t>
    </r>
    <r>
      <rPr>
        <b/>
        <sz val="11"/>
        <color theme="8"/>
        <rFont val="Calibri"/>
        <family val="2"/>
      </rPr>
      <t>원래</t>
    </r>
    <r>
      <rPr>
        <b/>
        <sz val="11"/>
        <color theme="8"/>
        <rFont val="Calibri"/>
        <family val="2"/>
      </rPr>
      <t xml:space="preserve"> </t>
    </r>
    <r>
      <rPr>
        <b/>
        <sz val="11"/>
        <color theme="8"/>
        <rFont val="Calibri"/>
        <family val="2"/>
      </rPr>
      <t>이준영</t>
    </r>
    <r>
      <rPr>
        <b/>
        <sz val="11"/>
        <color theme="8"/>
        <rFont val="Calibri"/>
        <family val="2"/>
      </rPr>
      <t xml:space="preserve"> ver. </t>
    </r>
    <r>
      <rPr>
        <b/>
        <sz val="11"/>
        <color theme="8"/>
        <rFont val="Calibri"/>
        <family val="2"/>
      </rPr>
      <t>자동생성되는</t>
    </r>
    <r>
      <rPr>
        <b/>
        <sz val="11"/>
        <color theme="8"/>
        <rFont val="Calibri"/>
        <family val="2"/>
      </rPr>
      <t xml:space="preserve"> </t>
    </r>
    <r>
      <rPr>
        <b/>
        <sz val="11"/>
        <color theme="8"/>
        <rFont val="Calibri"/>
        <family val="2"/>
      </rPr>
      <t>셀은</t>
    </r>
    <r>
      <rPr>
        <b/>
        <sz val="11"/>
        <color theme="8"/>
        <rFont val="Calibri"/>
        <family val="2"/>
      </rPr>
      <t xml:space="preserve"> </t>
    </r>
    <r>
      <rPr>
        <b/>
        <sz val="11"/>
        <color theme="8"/>
        <rFont val="Calibri"/>
        <family val="2"/>
      </rPr>
      <t>연두색</t>
    </r>
    <r>
      <rPr>
        <b/>
        <sz val="11"/>
        <color theme="8"/>
        <rFont val="Calibri"/>
        <family val="2"/>
      </rPr>
      <t xml:space="preserve"> </t>
    </r>
    <r>
      <rPr>
        <b/>
        <sz val="11"/>
        <color theme="8"/>
        <rFont val="Calibri"/>
        <family val="2"/>
      </rPr>
      <t>표기하지만</t>
    </r>
    <r>
      <rPr>
        <b/>
        <sz val="11"/>
        <color theme="8"/>
        <rFont val="Calibri"/>
        <family val="2"/>
      </rPr>
      <t xml:space="preserve">, </t>
    </r>
    <r>
      <rPr>
        <b/>
        <sz val="11"/>
        <color theme="8"/>
        <rFont val="Calibri"/>
        <family val="2"/>
      </rPr>
      <t>복붙</t>
    </r>
    <r>
      <rPr>
        <b/>
        <sz val="11"/>
        <color theme="8"/>
        <rFont val="Calibri"/>
        <family val="2"/>
      </rPr>
      <t xml:space="preserve"> </t>
    </r>
    <r>
      <rPr>
        <b/>
        <sz val="11"/>
        <color theme="8"/>
        <rFont val="Calibri"/>
        <family val="2"/>
      </rPr>
      <t>해야되니</t>
    </r>
    <r>
      <rPr>
        <b/>
        <sz val="11"/>
        <color theme="8"/>
        <rFont val="Calibri"/>
        <family val="2"/>
      </rPr>
      <t xml:space="preserve"> </t>
    </r>
    <r>
      <rPr>
        <b/>
        <sz val="11"/>
        <color theme="8"/>
        <rFont val="Calibri"/>
        <family val="2"/>
      </rPr>
      <t>예외적으로</t>
    </r>
    <r>
      <rPr>
        <b/>
        <sz val="11"/>
        <color theme="8"/>
        <rFont val="Calibri"/>
        <family val="2"/>
      </rPr>
      <t xml:space="preserve"> </t>
    </r>
    <r>
      <rPr>
        <b/>
        <sz val="11"/>
        <color theme="8"/>
        <rFont val="Calibri"/>
        <family val="2"/>
      </rPr>
      <t>그냥</t>
    </r>
    <r>
      <rPr>
        <b/>
        <sz val="11"/>
        <color theme="8"/>
        <rFont val="Calibri"/>
        <family val="2"/>
      </rPr>
      <t xml:space="preserve"> </t>
    </r>
    <r>
      <rPr>
        <b/>
        <sz val="11"/>
        <color theme="8"/>
        <rFont val="Calibri"/>
        <family val="2"/>
      </rPr>
      <t>두었음
만약에</t>
    </r>
    <r>
      <rPr>
        <b/>
        <sz val="11"/>
        <color theme="8"/>
        <rFont val="Calibri"/>
        <family val="2"/>
      </rPr>
      <t xml:space="preserve"> </t>
    </r>
    <r>
      <rPr>
        <b/>
        <sz val="11"/>
        <color theme="8"/>
        <rFont val="Calibri"/>
        <family val="2"/>
      </rPr>
      <t>지난</t>
    </r>
    <r>
      <rPr>
        <b/>
        <sz val="11"/>
        <color theme="8"/>
        <rFont val="Calibri"/>
        <family val="2"/>
      </rPr>
      <t xml:space="preserve"> </t>
    </r>
    <r>
      <rPr>
        <b/>
        <sz val="11"/>
        <color theme="8"/>
        <rFont val="Calibri"/>
        <family val="2"/>
      </rPr>
      <t>주에</t>
    </r>
    <r>
      <rPr>
        <b/>
        <sz val="11"/>
        <color theme="8"/>
        <rFont val="Calibri"/>
        <family val="2"/>
      </rPr>
      <t xml:space="preserve"> </t>
    </r>
    <r>
      <rPr>
        <b/>
        <sz val="11"/>
        <color theme="8"/>
        <rFont val="Calibri"/>
        <family val="2"/>
      </rPr>
      <t>월요일이</t>
    </r>
    <r>
      <rPr>
        <b/>
        <sz val="11"/>
        <color theme="8"/>
        <rFont val="Calibri"/>
        <family val="2"/>
      </rPr>
      <t xml:space="preserve"> </t>
    </r>
    <r>
      <rPr>
        <b/>
        <sz val="11"/>
        <color theme="8"/>
        <rFont val="Calibri"/>
        <family val="2"/>
      </rPr>
      <t>휴일이어서</t>
    </r>
    <r>
      <rPr>
        <b/>
        <sz val="11"/>
        <color theme="8"/>
        <rFont val="Calibri"/>
        <family val="2"/>
      </rPr>
      <t xml:space="preserve"> </t>
    </r>
    <r>
      <rPr>
        <b/>
        <sz val="11"/>
        <color theme="8"/>
        <rFont val="Calibri"/>
        <family val="2"/>
      </rPr>
      <t>다른</t>
    </r>
    <r>
      <rPr>
        <b/>
        <sz val="11"/>
        <color theme="8"/>
        <rFont val="Calibri"/>
        <family val="2"/>
      </rPr>
      <t xml:space="preserve"> </t>
    </r>
    <r>
      <rPr>
        <b/>
        <sz val="11"/>
        <color theme="8"/>
        <rFont val="Calibri"/>
        <family val="2"/>
      </rPr>
      <t>날에</t>
    </r>
    <r>
      <rPr>
        <b/>
        <sz val="11"/>
        <color theme="8"/>
        <rFont val="Calibri"/>
        <family val="2"/>
      </rPr>
      <t xml:space="preserve"> </t>
    </r>
    <r>
      <rPr>
        <b/>
        <sz val="11"/>
        <color theme="8"/>
        <rFont val="Calibri"/>
        <family val="2"/>
      </rPr>
      <t>보고를</t>
    </r>
    <r>
      <rPr>
        <b/>
        <sz val="11"/>
        <color theme="8"/>
        <rFont val="Calibri"/>
        <family val="2"/>
      </rPr>
      <t xml:space="preserve"> </t>
    </r>
    <r>
      <rPr>
        <b/>
        <sz val="11"/>
        <color theme="8"/>
        <rFont val="Calibri"/>
        <family val="2"/>
      </rPr>
      <t>했었다면</t>
    </r>
    <r>
      <rPr>
        <b/>
        <sz val="11"/>
        <color theme="8"/>
        <rFont val="Calibri"/>
        <family val="2"/>
      </rPr>
      <t>, D7</t>
    </r>
    <r>
      <rPr>
        <b/>
        <sz val="11"/>
        <color theme="8"/>
        <rFont val="Calibri"/>
        <family val="2"/>
      </rPr>
      <t>칸에</t>
    </r>
    <r>
      <rPr>
        <b/>
        <sz val="11"/>
        <color theme="8"/>
        <rFont val="Calibri"/>
        <family val="2"/>
      </rPr>
      <t xml:space="preserve">  </t>
    </r>
    <r>
      <rPr>
        <b/>
        <sz val="11"/>
        <color theme="8"/>
        <rFont val="Calibri"/>
        <family val="2"/>
      </rPr>
      <t>보고한</t>
    </r>
    <r>
      <rPr>
        <b/>
        <sz val="11"/>
        <color theme="8"/>
        <rFont val="Calibri"/>
        <family val="2"/>
      </rPr>
      <t xml:space="preserve"> </t>
    </r>
    <r>
      <rPr>
        <b/>
        <sz val="11"/>
        <color theme="8"/>
        <rFont val="Calibri"/>
        <family val="2"/>
      </rPr>
      <t>요일</t>
    </r>
    <r>
      <rPr>
        <b/>
        <sz val="11"/>
        <color theme="8"/>
        <rFont val="Calibri"/>
        <family val="2"/>
      </rPr>
      <t xml:space="preserve"> </t>
    </r>
    <r>
      <rPr>
        <b/>
        <sz val="11"/>
        <color theme="8"/>
        <rFont val="Calibri"/>
        <family val="2"/>
      </rPr>
      <t>적으시오</t>
    </r>
    <r>
      <rPr>
        <sz val="11"/>
        <color theme="1"/>
        <rFont val="Calibri"/>
        <family val="2"/>
      </rPr>
      <t xml:space="preserve">
이</t>
    </r>
    <r>
      <rPr>
        <sz val="11"/>
        <color theme="1"/>
        <rFont val="Calibri"/>
        <family val="2"/>
      </rPr>
      <t xml:space="preserve"> </t>
    </r>
    <r>
      <rPr>
        <sz val="11"/>
        <color theme="1"/>
        <rFont val="Calibri"/>
        <family val="2"/>
      </rPr>
      <t>시트가</t>
    </r>
    <r>
      <rPr>
        <sz val="11"/>
        <color theme="1"/>
        <rFont val="Calibri"/>
        <family val="2"/>
      </rPr>
      <t xml:space="preserve"> </t>
    </r>
    <r>
      <rPr>
        <sz val="11"/>
        <color theme="1"/>
        <rFont val="Calibri"/>
        <family val="2"/>
      </rPr>
      <t>해당</t>
    </r>
    <r>
      <rPr>
        <sz val="11"/>
        <color theme="1"/>
        <rFont val="Calibri"/>
        <family val="2"/>
      </rPr>
      <t xml:space="preserve"> </t>
    </r>
    <r>
      <rPr>
        <sz val="11"/>
        <color theme="1"/>
        <rFont val="Calibri"/>
        <family val="2"/>
      </rPr>
      <t>주</t>
    </r>
    <r>
      <rPr>
        <sz val="11"/>
        <color theme="1"/>
        <rFont val="Calibri"/>
        <family val="2"/>
      </rPr>
      <t xml:space="preserve"> </t>
    </r>
    <r>
      <rPr>
        <sz val="11"/>
        <color theme="1"/>
        <rFont val="Calibri"/>
        <family val="2"/>
      </rPr>
      <t>수치로</t>
    </r>
    <r>
      <rPr>
        <sz val="11"/>
        <color theme="1"/>
        <rFont val="Calibri"/>
        <family val="2"/>
      </rPr>
      <t xml:space="preserve"> </t>
    </r>
    <r>
      <rPr>
        <sz val="11"/>
        <color theme="1"/>
        <rFont val="Calibri"/>
        <family val="2"/>
      </rPr>
      <t>업데이트</t>
    </r>
    <r>
      <rPr>
        <sz val="11"/>
        <color theme="1"/>
        <rFont val="Calibri"/>
        <family val="2"/>
      </rPr>
      <t xml:space="preserve"> </t>
    </r>
    <r>
      <rPr>
        <sz val="11"/>
        <color theme="1"/>
        <rFont val="Calibri"/>
        <family val="2"/>
      </rPr>
      <t>되려면</t>
    </r>
    <r>
      <rPr>
        <sz val="11"/>
        <color theme="1"/>
        <rFont val="Calibri"/>
        <family val="2"/>
      </rPr>
      <t xml:space="preserve"> '</t>
    </r>
    <r>
      <rPr>
        <sz val="11"/>
        <color theme="1"/>
        <rFont val="Calibri"/>
        <family val="2"/>
      </rPr>
      <t>채널별</t>
    </r>
    <r>
      <rPr>
        <sz val="11"/>
        <color theme="1"/>
        <rFont val="Calibri"/>
        <family val="2"/>
      </rPr>
      <t xml:space="preserve"> </t>
    </r>
    <r>
      <rPr>
        <sz val="11"/>
        <color theme="1"/>
        <rFont val="Calibri"/>
        <family val="2"/>
      </rPr>
      <t>현황</t>
    </r>
    <r>
      <rPr>
        <sz val="11"/>
        <color theme="1"/>
        <rFont val="Calibri"/>
        <family val="2"/>
      </rPr>
      <t xml:space="preserve">' </t>
    </r>
    <r>
      <rPr>
        <sz val="11"/>
        <color theme="1"/>
        <rFont val="Calibri"/>
        <family val="2"/>
      </rPr>
      <t>시트에</t>
    </r>
    <r>
      <rPr>
        <sz val="11"/>
        <color theme="1"/>
        <rFont val="Calibri"/>
        <family val="2"/>
      </rPr>
      <t xml:space="preserve"> 
</t>
    </r>
    <r>
      <rPr>
        <sz val="11"/>
        <color theme="1"/>
        <rFont val="Calibri"/>
        <family val="2"/>
      </rPr>
      <t>날짜가</t>
    </r>
    <r>
      <rPr>
        <sz val="11"/>
        <color theme="1"/>
        <rFont val="Calibri"/>
        <family val="2"/>
      </rPr>
      <t xml:space="preserve"> </t>
    </r>
    <r>
      <rPr>
        <sz val="11"/>
        <color theme="1"/>
        <rFont val="Calibri"/>
        <family val="2"/>
      </rPr>
      <t>보고</t>
    </r>
    <r>
      <rPr>
        <sz val="11"/>
        <color theme="1"/>
        <rFont val="Calibri"/>
        <family val="2"/>
      </rPr>
      <t xml:space="preserve"> </t>
    </r>
    <r>
      <rPr>
        <sz val="11"/>
        <color theme="1"/>
        <rFont val="Calibri"/>
        <family val="2"/>
      </rPr>
      <t>전날까지</t>
    </r>
    <r>
      <rPr>
        <sz val="11"/>
        <color theme="1"/>
        <rFont val="Calibri"/>
        <family val="2"/>
      </rPr>
      <t xml:space="preserve"> </t>
    </r>
    <r>
      <rPr>
        <sz val="11"/>
        <color theme="1"/>
        <rFont val="Calibri"/>
        <family val="2"/>
      </rPr>
      <t>업데이트가</t>
    </r>
    <r>
      <rPr>
        <sz val="11"/>
        <color theme="1"/>
        <rFont val="Calibri"/>
        <family val="2"/>
      </rPr>
      <t xml:space="preserve"> </t>
    </r>
    <r>
      <rPr>
        <sz val="11"/>
        <color theme="1"/>
        <rFont val="Calibri"/>
        <family val="2"/>
      </rPr>
      <t>되어야</t>
    </r>
    <r>
      <rPr>
        <sz val="11"/>
        <color theme="1"/>
        <rFont val="Calibri"/>
        <family val="2"/>
      </rPr>
      <t xml:space="preserve"> </t>
    </r>
    <r>
      <rPr>
        <sz val="11"/>
        <color theme="1"/>
        <rFont val="Calibri"/>
        <family val="2"/>
      </rPr>
      <t xml:space="preserve">함
</t>
    </r>
    <r>
      <rPr>
        <sz val="11"/>
        <color theme="1"/>
        <rFont val="Calibri"/>
        <family val="2"/>
      </rPr>
      <t>(</t>
    </r>
    <r>
      <rPr>
        <sz val="11"/>
        <color theme="1"/>
        <rFont val="Calibri"/>
        <family val="2"/>
      </rPr>
      <t>만약</t>
    </r>
    <r>
      <rPr>
        <sz val="11"/>
        <color theme="1"/>
        <rFont val="Calibri"/>
        <family val="2"/>
      </rPr>
      <t xml:space="preserve"> </t>
    </r>
    <r>
      <rPr>
        <sz val="11"/>
        <color theme="1"/>
        <rFont val="Calibri"/>
        <family val="2"/>
      </rPr>
      <t>오늘이</t>
    </r>
    <r>
      <rPr>
        <sz val="11"/>
        <color theme="1"/>
        <rFont val="Calibri"/>
        <family val="2"/>
      </rPr>
      <t xml:space="preserve"> </t>
    </r>
    <r>
      <rPr>
        <sz val="11"/>
        <color theme="1"/>
        <rFont val="Calibri"/>
        <family val="2"/>
      </rPr>
      <t>월요일이라면</t>
    </r>
    <r>
      <rPr>
        <sz val="11"/>
        <color theme="1"/>
        <rFont val="Calibri"/>
        <family val="2"/>
      </rPr>
      <t xml:space="preserve"> </t>
    </r>
    <r>
      <rPr>
        <sz val="11"/>
        <color theme="1"/>
        <rFont val="Calibri"/>
        <family val="2"/>
      </rPr>
      <t>일요일까지</t>
    </r>
    <r>
      <rPr>
        <sz val="11"/>
        <color theme="1"/>
        <rFont val="Calibri"/>
        <family val="2"/>
      </rPr>
      <t xml:space="preserve">, </t>
    </r>
    <r>
      <rPr>
        <sz val="11"/>
        <color theme="1"/>
        <rFont val="Calibri"/>
        <family val="2"/>
      </rPr>
      <t>월요일이</t>
    </r>
    <r>
      <rPr>
        <sz val="11"/>
        <color theme="1"/>
        <rFont val="Calibri"/>
        <family val="2"/>
      </rPr>
      <t xml:space="preserve"> </t>
    </r>
    <r>
      <rPr>
        <sz val="11"/>
        <color theme="1"/>
        <rFont val="Calibri"/>
        <family val="2"/>
      </rPr>
      <t>휴일이었다면</t>
    </r>
    <r>
      <rPr>
        <sz val="11"/>
        <color theme="1"/>
        <rFont val="Calibri"/>
        <family val="2"/>
      </rPr>
      <t xml:space="preserve"> </t>
    </r>
    <r>
      <rPr>
        <sz val="11"/>
        <color theme="1"/>
        <rFont val="Calibri"/>
        <family val="2"/>
      </rPr>
      <t>화요일</t>
    </r>
    <r>
      <rPr>
        <sz val="11"/>
        <color theme="1"/>
        <rFont val="Calibri"/>
        <family val="2"/>
      </rPr>
      <t xml:space="preserve"> </t>
    </r>
    <r>
      <rPr>
        <sz val="11"/>
        <color theme="1"/>
        <rFont val="Calibri"/>
        <family val="2"/>
      </rPr>
      <t>아침</t>
    </r>
    <r>
      <rPr>
        <sz val="11"/>
        <color theme="1"/>
        <rFont val="Calibri"/>
        <family val="2"/>
      </rPr>
      <t xml:space="preserve"> </t>
    </r>
    <r>
      <rPr>
        <sz val="11"/>
        <color theme="1"/>
        <rFont val="Calibri"/>
        <family val="2"/>
      </rPr>
      <t>기준</t>
    </r>
    <r>
      <rPr>
        <sz val="11"/>
        <color theme="1"/>
        <rFont val="Calibri"/>
        <family val="2"/>
      </rPr>
      <t xml:space="preserve"> </t>
    </r>
    <r>
      <rPr>
        <sz val="11"/>
        <color theme="1"/>
        <rFont val="Calibri"/>
        <family val="2"/>
      </rPr>
      <t>월요일까지</t>
    </r>
    <r>
      <rPr>
        <sz val="11"/>
        <color theme="1"/>
        <rFont val="Calibri"/>
        <family val="2"/>
      </rPr>
      <t>)</t>
    </r>
    <r>
      <rPr>
        <sz val="11"/>
        <color theme="1"/>
        <rFont val="Calibri"/>
        <family val="2"/>
      </rPr>
      <t xml:space="preserve">
날짜</t>
    </r>
    <r>
      <rPr>
        <sz val="11"/>
        <color theme="1"/>
        <rFont val="Calibri"/>
        <family val="2"/>
      </rPr>
      <t xml:space="preserve"> </t>
    </r>
    <r>
      <rPr>
        <sz val="11"/>
        <color theme="1"/>
        <rFont val="Calibri"/>
        <family val="2"/>
      </rPr>
      <t>업데이트</t>
    </r>
    <r>
      <rPr>
        <sz val="11"/>
        <color theme="1"/>
        <rFont val="Calibri"/>
        <family val="2"/>
      </rPr>
      <t xml:space="preserve"> </t>
    </r>
    <r>
      <rPr>
        <sz val="11"/>
        <color theme="1"/>
        <rFont val="Calibri"/>
        <family val="2"/>
      </rPr>
      <t>하고</t>
    </r>
    <r>
      <rPr>
        <sz val="11"/>
        <color theme="1"/>
        <rFont val="Calibri"/>
        <family val="2"/>
      </rPr>
      <t xml:space="preserve">, </t>
    </r>
    <r>
      <rPr>
        <sz val="11"/>
        <color theme="1"/>
        <rFont val="Calibri"/>
        <family val="2"/>
      </rPr>
      <t>아침에</t>
    </r>
    <r>
      <rPr>
        <sz val="11"/>
        <color theme="1"/>
        <rFont val="Calibri"/>
        <family val="2"/>
      </rPr>
      <t xml:space="preserve"> </t>
    </r>
    <r>
      <rPr>
        <sz val="11"/>
        <color theme="1"/>
        <rFont val="Calibri"/>
        <family val="2"/>
      </rPr>
      <t>페북</t>
    </r>
    <r>
      <rPr>
        <sz val="11"/>
        <color theme="1"/>
        <rFont val="Calibri"/>
        <family val="2"/>
      </rPr>
      <t xml:space="preserve">, </t>
    </r>
    <r>
      <rPr>
        <sz val="11"/>
        <color theme="1"/>
        <rFont val="Calibri"/>
        <family val="2"/>
      </rPr>
      <t>유튜브</t>
    </r>
    <r>
      <rPr>
        <sz val="11"/>
        <color theme="1"/>
        <rFont val="Calibri"/>
        <family val="2"/>
      </rPr>
      <t xml:space="preserve">, </t>
    </r>
    <r>
      <rPr>
        <sz val="11"/>
        <color theme="1"/>
        <rFont val="Calibri"/>
        <family val="2"/>
      </rPr>
      <t>인스타의</t>
    </r>
    <r>
      <rPr>
        <sz val="11"/>
        <color theme="1"/>
        <rFont val="Calibri"/>
        <family val="2"/>
      </rPr>
      <t xml:space="preserve">  </t>
    </r>
    <r>
      <rPr>
        <sz val="11"/>
        <color theme="1"/>
        <rFont val="Calibri"/>
        <family val="2"/>
      </rPr>
      <t>팬</t>
    </r>
    <r>
      <rPr>
        <sz val="11"/>
        <color theme="1"/>
        <rFont val="Calibri"/>
        <family val="2"/>
      </rPr>
      <t>/</t>
    </r>
    <r>
      <rPr>
        <sz val="11"/>
        <color theme="1"/>
        <rFont val="Calibri"/>
        <family val="2"/>
      </rPr>
      <t>구독자</t>
    </r>
    <r>
      <rPr>
        <sz val="11"/>
        <color theme="1"/>
        <rFont val="Calibri"/>
        <family val="2"/>
      </rPr>
      <t>/</t>
    </r>
    <r>
      <rPr>
        <sz val="11"/>
        <color theme="1"/>
        <rFont val="Calibri"/>
        <family val="2"/>
      </rPr>
      <t>팔로워</t>
    </r>
    <r>
      <rPr>
        <sz val="11"/>
        <color theme="1"/>
        <rFont val="Calibri"/>
        <family val="2"/>
      </rPr>
      <t xml:space="preserve"> </t>
    </r>
    <r>
      <rPr>
        <sz val="11"/>
        <color theme="1"/>
        <rFont val="Calibri"/>
        <family val="2"/>
      </rPr>
      <t>수치</t>
    </r>
    <r>
      <rPr>
        <sz val="11"/>
        <color theme="1"/>
        <rFont val="Calibri"/>
        <family val="2"/>
      </rPr>
      <t xml:space="preserve"> </t>
    </r>
    <r>
      <rPr>
        <sz val="11"/>
        <color theme="1"/>
        <rFont val="Calibri"/>
        <family val="2"/>
      </rPr>
      <t>입력하면</t>
    </r>
    <r>
      <rPr>
        <sz val="11"/>
        <color theme="1"/>
        <rFont val="Calibri"/>
        <family val="2"/>
      </rPr>
      <t xml:space="preserve"> 
</t>
    </r>
    <r>
      <rPr>
        <sz val="11"/>
        <color theme="1"/>
        <rFont val="Calibri"/>
        <family val="2"/>
      </rPr>
      <t>왼쪽의</t>
    </r>
    <r>
      <rPr>
        <sz val="11"/>
        <color theme="1"/>
        <rFont val="Calibri"/>
        <family val="2"/>
      </rPr>
      <t xml:space="preserve"> </t>
    </r>
    <r>
      <rPr>
        <sz val="11"/>
        <color theme="1"/>
        <rFont val="Calibri"/>
        <family val="2"/>
      </rPr>
      <t>시트에</t>
    </r>
    <r>
      <rPr>
        <sz val="11"/>
        <color theme="1"/>
        <rFont val="Calibri"/>
        <family val="2"/>
      </rPr>
      <t xml:space="preserve"> </t>
    </r>
    <r>
      <rPr>
        <sz val="11"/>
        <color theme="1"/>
        <rFont val="Calibri"/>
        <family val="2"/>
      </rPr>
      <t>자동으로</t>
    </r>
    <r>
      <rPr>
        <sz val="11"/>
        <color theme="1"/>
        <rFont val="Calibri"/>
        <family val="2"/>
      </rPr>
      <t xml:space="preserve"> </t>
    </r>
    <r>
      <rPr>
        <sz val="11"/>
        <color theme="1"/>
        <rFont val="Calibri"/>
        <family val="2"/>
      </rPr>
      <t>업데이트가</t>
    </r>
    <r>
      <rPr>
        <sz val="11"/>
        <color theme="1"/>
        <rFont val="Calibri"/>
        <family val="2"/>
      </rPr>
      <t xml:space="preserve"> </t>
    </r>
    <r>
      <rPr>
        <sz val="11"/>
        <color theme="1"/>
        <rFont val="Calibri"/>
        <family val="2"/>
      </rPr>
      <t>모두</t>
    </r>
    <r>
      <rPr>
        <sz val="11"/>
        <color theme="1"/>
        <rFont val="Calibri"/>
        <family val="2"/>
      </rPr>
      <t xml:space="preserve"> </t>
    </r>
    <r>
      <rPr>
        <sz val="11"/>
        <color theme="1"/>
        <rFont val="Calibri"/>
        <family val="2"/>
      </rPr>
      <t>완료됨</t>
    </r>
    <r>
      <rPr>
        <sz val="11"/>
        <color theme="1"/>
        <rFont val="Calibri"/>
        <family val="2"/>
      </rPr>
      <t xml:space="preserve">.
</t>
    </r>
    <r>
      <rPr>
        <sz val="11"/>
        <color theme="1"/>
        <rFont val="Calibri"/>
        <family val="2"/>
      </rPr>
      <t>아침에</t>
    </r>
    <r>
      <rPr>
        <sz val="11"/>
        <color theme="1"/>
        <rFont val="Calibri"/>
        <family val="2"/>
      </rPr>
      <t xml:space="preserve"> SNS </t>
    </r>
    <r>
      <rPr>
        <sz val="11"/>
        <color theme="1"/>
        <rFont val="Calibri"/>
        <family val="2"/>
      </rPr>
      <t>담당자가</t>
    </r>
    <r>
      <rPr>
        <sz val="11"/>
        <color theme="1"/>
        <rFont val="Calibri"/>
        <family val="2"/>
      </rPr>
      <t xml:space="preserve"> </t>
    </r>
    <r>
      <rPr>
        <sz val="11"/>
        <color theme="1"/>
        <rFont val="Calibri"/>
        <family val="2"/>
      </rPr>
      <t>일요일까지의</t>
    </r>
    <r>
      <rPr>
        <sz val="11"/>
        <color theme="1"/>
        <rFont val="Calibri"/>
        <family val="2"/>
      </rPr>
      <t xml:space="preserve"> </t>
    </r>
    <r>
      <rPr>
        <sz val="11"/>
        <color theme="1"/>
        <rFont val="Calibri"/>
        <family val="2"/>
      </rPr>
      <t>데이터</t>
    </r>
    <r>
      <rPr>
        <sz val="11"/>
        <color theme="1"/>
        <rFont val="Calibri"/>
        <family val="2"/>
      </rPr>
      <t xml:space="preserve"> </t>
    </r>
    <r>
      <rPr>
        <sz val="11"/>
        <color theme="1"/>
        <rFont val="Calibri"/>
        <family val="2"/>
      </rPr>
      <t>채워놓으면</t>
    </r>
    <r>
      <rPr>
        <sz val="11"/>
        <color theme="1"/>
        <rFont val="Calibri"/>
        <family val="2"/>
      </rPr>
      <t xml:space="preserve"> </t>
    </r>
    <r>
      <rPr>
        <sz val="11"/>
        <color theme="1"/>
        <rFont val="Calibri"/>
        <family val="2"/>
      </rPr>
      <t>왼쪽</t>
    </r>
    <r>
      <rPr>
        <sz val="11"/>
        <color theme="1"/>
        <rFont val="Calibri"/>
        <family val="2"/>
      </rPr>
      <t xml:space="preserve"> </t>
    </r>
    <r>
      <rPr>
        <sz val="11"/>
        <color theme="1"/>
        <rFont val="Calibri"/>
        <family val="2"/>
      </rPr>
      <t>표</t>
    </r>
    <r>
      <rPr>
        <sz val="11"/>
        <color theme="1"/>
        <rFont val="Calibri"/>
        <family val="2"/>
      </rPr>
      <t xml:space="preserve"> </t>
    </r>
    <r>
      <rPr>
        <sz val="11"/>
        <color theme="1"/>
        <rFont val="Calibri"/>
        <family val="2"/>
      </rPr>
      <t>모두</t>
    </r>
    <r>
      <rPr>
        <sz val="11"/>
        <color theme="1"/>
        <rFont val="Calibri"/>
        <family val="2"/>
      </rPr>
      <t xml:space="preserve"> </t>
    </r>
    <r>
      <rPr>
        <sz val="11"/>
        <color theme="1"/>
        <rFont val="Calibri"/>
        <family val="2"/>
      </rPr>
      <t>자동</t>
    </r>
    <r>
      <rPr>
        <sz val="11"/>
        <color theme="1"/>
        <rFont val="Calibri"/>
        <family val="2"/>
      </rPr>
      <t xml:space="preserve"> </t>
    </r>
    <r>
      <rPr>
        <sz val="11"/>
        <color theme="1"/>
        <rFont val="Calibri"/>
        <family val="2"/>
      </rPr>
      <t>최신화</t>
    </r>
    <r>
      <rPr>
        <sz val="11"/>
        <color theme="1"/>
        <rFont val="Calibri"/>
        <family val="2"/>
      </rPr>
      <t xml:space="preserve"> </t>
    </r>
    <r>
      <rPr>
        <sz val="11"/>
        <color theme="1"/>
        <rFont val="Calibri"/>
        <family val="2"/>
      </rPr>
      <t>됨</t>
    </r>
    <r>
      <rPr>
        <sz val="11"/>
        <color theme="1"/>
        <rFont val="Calibri"/>
        <family val="2"/>
      </rPr>
      <t xml:space="preserve">.
</t>
    </r>
    <r>
      <rPr>
        <b/>
        <sz val="11"/>
        <color theme="1"/>
        <rFont val="Calibri"/>
        <family val="2"/>
      </rPr>
      <t>월요일만은</t>
    </r>
    <r>
      <rPr>
        <b/>
        <sz val="11"/>
        <color theme="1"/>
        <rFont val="Calibri"/>
        <family val="2"/>
      </rPr>
      <t xml:space="preserve"> </t>
    </r>
    <r>
      <rPr>
        <b/>
        <sz val="11"/>
        <color theme="1"/>
        <rFont val="Calibri"/>
        <family val="2"/>
      </rPr>
      <t>뉴스룸</t>
    </r>
    <r>
      <rPr>
        <b/>
        <sz val="11"/>
        <color theme="1"/>
        <rFont val="Calibri"/>
        <family val="2"/>
      </rPr>
      <t xml:space="preserve"> </t>
    </r>
    <r>
      <rPr>
        <b/>
        <sz val="11"/>
        <color theme="1"/>
        <rFont val="Calibri"/>
        <family val="2"/>
      </rPr>
      <t>담당자와</t>
    </r>
    <r>
      <rPr>
        <b/>
        <sz val="11"/>
        <color theme="1"/>
        <rFont val="Calibri"/>
        <family val="2"/>
      </rPr>
      <t xml:space="preserve"> SNS </t>
    </r>
    <r>
      <rPr>
        <b/>
        <sz val="11"/>
        <color theme="1"/>
        <rFont val="Calibri"/>
        <family val="2"/>
      </rPr>
      <t>담당자</t>
    </r>
    <r>
      <rPr>
        <b/>
        <sz val="11"/>
        <color theme="1"/>
        <rFont val="Calibri"/>
        <family val="2"/>
      </rPr>
      <t xml:space="preserve"> </t>
    </r>
    <r>
      <rPr>
        <b/>
        <sz val="11"/>
        <color theme="1"/>
        <rFont val="Calibri"/>
        <family val="2"/>
      </rPr>
      <t>보고서</t>
    </r>
    <r>
      <rPr>
        <b/>
        <sz val="11"/>
        <color theme="1"/>
        <rFont val="Calibri"/>
        <family val="2"/>
      </rPr>
      <t xml:space="preserve"> </t>
    </r>
    <r>
      <rPr>
        <b/>
        <sz val="11"/>
        <color theme="1"/>
        <rFont val="Calibri"/>
        <family val="2"/>
      </rPr>
      <t>작성</t>
    </r>
    <r>
      <rPr>
        <b/>
        <sz val="11"/>
        <color theme="1"/>
        <rFont val="Calibri"/>
        <family val="2"/>
      </rPr>
      <t xml:space="preserve"> </t>
    </r>
    <r>
      <rPr>
        <b/>
        <sz val="11"/>
        <color theme="1"/>
        <rFont val="Calibri"/>
        <family val="2"/>
      </rPr>
      <t>순서</t>
    </r>
    <r>
      <rPr>
        <b/>
        <sz val="11"/>
        <color theme="1"/>
        <rFont val="Calibri"/>
        <family val="2"/>
      </rPr>
      <t xml:space="preserve"> </t>
    </r>
    <r>
      <rPr>
        <b/>
        <sz val="11"/>
        <color theme="1"/>
        <rFont val="Calibri"/>
        <family val="2"/>
      </rPr>
      <t>변경하시오</t>
    </r>
    <r>
      <rPr>
        <b/>
        <sz val="11"/>
        <color theme="1"/>
        <rFont val="Calibri"/>
        <family val="2"/>
      </rPr>
      <t xml:space="preserve">. 
Or </t>
    </r>
    <r>
      <rPr>
        <b/>
        <sz val="11"/>
        <color theme="1"/>
        <rFont val="Calibri"/>
        <family val="2"/>
      </rPr>
      <t>뉴스룸</t>
    </r>
    <r>
      <rPr>
        <b/>
        <sz val="11"/>
        <color theme="1"/>
        <rFont val="Calibri"/>
        <family val="2"/>
      </rPr>
      <t xml:space="preserve"> </t>
    </r>
    <r>
      <rPr>
        <b/>
        <sz val="11"/>
        <color theme="1"/>
        <rFont val="Calibri"/>
        <family val="2"/>
      </rPr>
      <t>담당자</t>
    </r>
    <r>
      <rPr>
        <b/>
        <sz val="11"/>
        <color theme="1"/>
        <rFont val="Calibri"/>
        <family val="2"/>
      </rPr>
      <t xml:space="preserve"> </t>
    </r>
    <r>
      <rPr>
        <b/>
        <sz val="11"/>
        <color theme="1"/>
        <rFont val="Calibri"/>
        <family val="2"/>
      </rPr>
      <t>보고서의</t>
    </r>
    <r>
      <rPr>
        <b/>
        <sz val="11"/>
        <color theme="1"/>
        <rFont val="Calibri"/>
        <family val="2"/>
      </rPr>
      <t xml:space="preserve"> </t>
    </r>
    <r>
      <rPr>
        <b/>
        <sz val="11"/>
        <color theme="1"/>
        <rFont val="Calibri"/>
        <family val="2"/>
      </rPr>
      <t>데이터를</t>
    </r>
    <r>
      <rPr>
        <b/>
        <sz val="11"/>
        <color theme="1"/>
        <rFont val="Calibri"/>
        <family val="2"/>
      </rPr>
      <t xml:space="preserve"> SNS </t>
    </r>
    <r>
      <rPr>
        <b/>
        <sz val="11"/>
        <color theme="1"/>
        <rFont val="Calibri"/>
        <family val="2"/>
      </rPr>
      <t>담당자가</t>
    </r>
    <r>
      <rPr>
        <b/>
        <sz val="11"/>
        <color theme="1"/>
        <rFont val="Calibri"/>
        <family val="2"/>
      </rPr>
      <t xml:space="preserve"> </t>
    </r>
    <r>
      <rPr>
        <b/>
        <sz val="11"/>
        <color theme="1"/>
        <rFont val="Calibri"/>
        <family val="2"/>
      </rPr>
      <t>복붙하시오</t>
    </r>
  </si>
  <si>
    <r>
      <rPr>
        <b/>
        <sz val="11"/>
        <color theme="1"/>
        <rFont val="Calibri"/>
        <family val="2"/>
      </rPr>
      <t xml:space="preserve">2. </t>
    </r>
    <r>
      <rPr>
        <b/>
        <sz val="11"/>
        <color theme="1"/>
        <rFont val="Calibri"/>
        <family val="2"/>
      </rPr>
      <t>국문</t>
    </r>
    <r>
      <rPr>
        <b/>
        <sz val="11"/>
        <color theme="1"/>
        <rFont val="Calibri"/>
        <family val="2"/>
      </rPr>
      <t xml:space="preserve"> SKinno News </t>
    </r>
    <r>
      <rPr>
        <b/>
        <sz val="11"/>
        <color theme="1"/>
        <rFont val="Calibri"/>
        <family val="2"/>
      </rPr>
      <t>방문자</t>
    </r>
    <r>
      <rPr>
        <b/>
        <sz val="11"/>
        <color theme="1"/>
        <rFont val="Calibri"/>
        <family val="2"/>
      </rPr>
      <t xml:space="preserve"> </t>
    </r>
    <r>
      <rPr>
        <b/>
        <sz val="11"/>
        <color theme="1"/>
        <rFont val="Calibri"/>
        <family val="2"/>
      </rPr>
      <t>수</t>
    </r>
  </si>
  <si>
    <t>방문자 수</t>
  </si>
  <si>
    <r>
      <rPr>
        <b/>
        <sz val="11"/>
        <color theme="1"/>
        <rFont val="Calibri"/>
        <family val="2"/>
      </rPr>
      <t xml:space="preserve">3. </t>
    </r>
    <r>
      <rPr>
        <b/>
        <sz val="11"/>
        <color theme="1"/>
        <rFont val="Calibri"/>
        <family val="2"/>
      </rPr>
      <t>페이스북</t>
    </r>
    <r>
      <rPr>
        <b/>
        <sz val="11"/>
        <color theme="1"/>
        <rFont val="Calibri"/>
        <family val="2"/>
      </rPr>
      <t xml:space="preserve"> </t>
    </r>
    <r>
      <rPr>
        <b/>
        <sz val="11"/>
        <color theme="1"/>
        <rFont val="Calibri"/>
        <family val="2"/>
      </rPr>
      <t>팬</t>
    </r>
    <r>
      <rPr>
        <b/>
        <sz val="11"/>
        <color theme="1"/>
        <rFont val="Calibri"/>
        <family val="2"/>
      </rPr>
      <t xml:space="preserve"> </t>
    </r>
    <r>
      <rPr>
        <b/>
        <sz val="11"/>
        <color theme="1"/>
        <rFont val="Calibri"/>
        <family val="2"/>
      </rPr>
      <t>수</t>
    </r>
  </si>
  <si>
    <t>좋아요 수</t>
  </si>
  <si>
    <r>
      <rPr>
        <b/>
        <sz val="11"/>
        <color theme="1"/>
        <rFont val="Calibri"/>
        <family val="2"/>
      </rPr>
      <t xml:space="preserve">4. </t>
    </r>
    <r>
      <rPr>
        <b/>
        <sz val="11"/>
        <color theme="1"/>
        <rFont val="Calibri"/>
        <family val="2"/>
      </rPr>
      <t>인스타그램</t>
    </r>
    <r>
      <rPr>
        <b/>
        <sz val="11"/>
        <color theme="1"/>
        <rFont val="Calibri"/>
        <family val="2"/>
      </rPr>
      <t xml:space="preserve"> </t>
    </r>
    <r>
      <rPr>
        <b/>
        <sz val="11"/>
        <color theme="1"/>
        <rFont val="Calibri"/>
        <family val="2"/>
      </rPr>
      <t>팔로워</t>
    </r>
    <r>
      <rPr>
        <b/>
        <sz val="11"/>
        <color theme="1"/>
        <rFont val="Calibri"/>
        <family val="2"/>
      </rPr>
      <t xml:space="preserve"> </t>
    </r>
    <r>
      <rPr>
        <b/>
        <sz val="11"/>
        <color theme="1"/>
        <rFont val="Calibri"/>
        <family val="2"/>
      </rPr>
      <t>수</t>
    </r>
  </si>
  <si>
    <t>팔로워 수</t>
  </si>
  <si>
    <t>Facebook AD _ Post</t>
  </si>
  <si>
    <t>AD Target</t>
  </si>
  <si>
    <t>Monthly Facebook Contents</t>
  </si>
  <si>
    <r>
      <rPr>
        <b/>
        <sz val="9"/>
        <color rgb="FF000000"/>
        <rFont val="맑은 고딕"/>
        <family val="3"/>
        <charset val="129"/>
      </rPr>
      <t>요일</t>
    </r>
  </si>
  <si>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</si>
  <si>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게시물</t>
    </r>
  </si>
  <si>
    <r>
      <rPr>
        <b/>
        <sz val="9"/>
        <color rgb="FF000000"/>
        <rFont val="맑은 고딕"/>
        <family val="3"/>
        <charset val="129"/>
      </rPr>
      <t>분류</t>
    </r>
  </si>
  <si>
    <r>
      <rPr>
        <b/>
        <sz val="9"/>
        <color rgb="FF000000"/>
        <rFont val="맑은 고딕"/>
        <family val="3"/>
        <charset val="129"/>
      </rPr>
      <t>광고기간</t>
    </r>
  </si>
  <si>
    <r>
      <rPr>
        <b/>
        <sz val="9"/>
        <color rgb="FF000000"/>
        <rFont val="맑은 고딕"/>
        <family val="3"/>
        <charset val="129"/>
      </rPr>
      <t>노출</t>
    </r>
  </si>
  <si>
    <r>
      <rPr>
        <b/>
        <sz val="9"/>
        <color rgb="FF000000"/>
        <rFont val="맑은 고딕"/>
        <family val="3"/>
        <charset val="129"/>
      </rPr>
      <t>도달</t>
    </r>
  </si>
  <si>
    <t>결과</t>
  </si>
  <si>
    <r>
      <rPr>
        <b/>
        <sz val="9"/>
        <color rgb="FF000000"/>
        <rFont val="맑은 고딕"/>
        <family val="3"/>
        <charset val="129"/>
      </rPr>
      <t>결과당비용</t>
    </r>
  </si>
  <si>
    <r>
      <rPr>
        <b/>
        <sz val="9"/>
        <color rgb="FF000000"/>
        <rFont val="맑은 고딕"/>
        <family val="3"/>
        <charset val="129"/>
      </rPr>
      <t>관심연령대</t>
    </r>
  </si>
  <si>
    <r>
      <rPr>
        <b/>
        <sz val="9"/>
        <color rgb="FF000000"/>
        <rFont val="맑은 고딕"/>
        <family val="3"/>
        <charset val="129"/>
      </rPr>
      <t>성별</t>
    </r>
  </si>
  <si>
    <t>도달</t>
  </si>
  <si>
    <t>노출</t>
  </si>
  <si>
    <r>
      <rPr>
        <b/>
        <sz val="9"/>
        <color theme="1"/>
        <rFont val="맑은 고딕"/>
        <family val="3"/>
        <charset val="129"/>
      </rPr>
      <t>연령</t>
    </r>
  </si>
  <si>
    <r>
      <rPr>
        <b/>
        <sz val="9"/>
        <color theme="1"/>
        <rFont val="맑은 고딕"/>
        <family val="3"/>
        <charset val="129"/>
      </rPr>
      <t>관심사</t>
    </r>
  </si>
  <si>
    <t>결과당비용</t>
  </si>
  <si>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</si>
  <si>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시작</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</si>
  <si>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</si>
  <si>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t>1day</t>
  </si>
  <si>
    <t>55-64</t>
  </si>
  <si>
    <t>male</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</si>
  <si>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</si>
  <si>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</si>
  <si>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Jan</t>
  </si>
  <si>
    <r>
      <rPr>
        <sz val="9"/>
        <color theme="1"/>
        <rFont val="맑은 고딕"/>
        <family val="3"/>
        <charset val="129"/>
      </rPr>
      <t>수</t>
    </r>
  </si>
  <si>
    <r>
      <rPr>
        <sz val="9"/>
        <color theme="1"/>
        <rFont val="Century Gothic"/>
        <family val="2"/>
      </rPr>
      <t xml:space="preserve">CES 2023 </t>
    </r>
    <r>
      <rPr>
        <sz val="9"/>
        <color theme="1"/>
        <rFont val="맑은 고딕"/>
        <family val="3"/>
        <charset val="129"/>
      </rPr>
      <t>티저영상</t>
    </r>
  </si>
  <si>
    <r>
      <rPr>
        <sz val="9"/>
        <color theme="1"/>
        <rFont val="맑은 고딕"/>
        <family val="3"/>
        <charset val="129"/>
      </rPr>
      <t>영상</t>
    </r>
  </si>
  <si>
    <t>25-34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</si>
  <si>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</si>
  <si>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</si>
  <si>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Feb</t>
    </r>
  </si>
  <si>
    <r>
      <rPr>
        <sz val="9"/>
        <color theme="1"/>
        <rFont val="맑은 고딕"/>
        <family val="3"/>
        <charset val="129"/>
      </rPr>
      <t>목</t>
    </r>
  </si>
  <si>
    <t>CES 2023 D-1</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</si>
  <si>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</si>
  <si>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</si>
  <si>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</si>
  <si>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Mar</t>
    </r>
  </si>
  <si>
    <r>
      <rPr>
        <sz val="9"/>
        <color theme="1"/>
        <rFont val="맑은 고딕"/>
        <family val="3"/>
        <charset val="129"/>
      </rPr>
      <t>금</t>
    </r>
  </si>
  <si>
    <r>
      <rPr>
        <sz val="9"/>
        <color theme="1"/>
        <rFont val="Century Gothic"/>
        <family val="2"/>
      </rPr>
      <t xml:space="preserve">CES 2023 </t>
    </r>
    <r>
      <rPr>
        <sz val="9"/>
        <color theme="1"/>
        <rFont val="맑은 고딕"/>
        <family val="3"/>
        <charset val="129"/>
      </rPr>
      <t>쇼츠</t>
    </r>
    <r>
      <rPr>
        <sz val="9"/>
        <color theme="1"/>
        <rFont val="Century Gothic"/>
        <family val="2"/>
      </rPr>
      <t xml:space="preserve"> 1</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</si>
  <si>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</si>
  <si>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</si>
  <si>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</si>
  <si>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Apr</t>
    </r>
  </si>
  <si>
    <r>
      <rPr>
        <sz val="9"/>
        <color rgb="FFFF0000"/>
        <rFont val="맑은 고딕"/>
        <family val="3"/>
        <charset val="129"/>
      </rPr>
      <t>토</t>
    </r>
  </si>
  <si>
    <r>
      <rPr>
        <sz val="9"/>
        <color theme="1"/>
        <rFont val="Century Gothic"/>
        <family val="2"/>
      </rPr>
      <t xml:space="preserve">CES 2023 </t>
    </r>
    <r>
      <rPr>
        <sz val="9"/>
        <color theme="1"/>
        <rFont val="맑은 고딕"/>
        <family val="3"/>
        <charset val="129"/>
      </rPr>
      <t>김준</t>
    </r>
    <r>
      <rPr>
        <sz val="9"/>
        <color theme="1"/>
        <rFont val="Century Gothic"/>
        <family val="2"/>
      </rPr>
      <t xml:space="preserve"> </t>
    </r>
    <r>
      <rPr>
        <sz val="9"/>
        <color theme="1"/>
        <rFont val="맑은 고딕"/>
        <family val="3"/>
        <charset val="129"/>
      </rPr>
      <t>부회장</t>
    </r>
    <r>
      <rPr>
        <sz val="9"/>
        <color theme="1"/>
        <rFont val="Century Gothic"/>
        <family val="2"/>
      </rPr>
      <t xml:space="preserve"> </t>
    </r>
    <r>
      <rPr>
        <sz val="9"/>
        <color theme="1"/>
        <rFont val="맑은 고딕"/>
        <family val="3"/>
        <charset val="129"/>
      </rPr>
      <t>인터뷰</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</si>
  <si>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</si>
  <si>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</si>
  <si>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</si>
  <si>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May</t>
    </r>
  </si>
  <si>
    <r>
      <rPr>
        <sz val="9"/>
        <color rgb="FFFF0000"/>
        <rFont val="맑은 고딕"/>
        <family val="3"/>
        <charset val="129"/>
      </rPr>
      <t>일</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</si>
  <si>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1</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</si>
  <si>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</si>
  <si>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</si>
  <si>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</si>
  <si>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Jun</t>
    </r>
  </si>
  <si>
    <r>
      <rPr>
        <sz val="9"/>
        <color theme="1"/>
        <rFont val="맑은 고딕"/>
        <family val="3"/>
        <charset val="129"/>
      </rPr>
      <t>월</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</si>
  <si>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2</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</si>
  <si>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</si>
  <si>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</si>
  <si>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</si>
  <si>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Jul</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</si>
  <si>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</si>
  <si>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목적</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</si>
  <si>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</si>
  <si>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</si>
  <si>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</si>
  <si>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Aug</t>
    </r>
  </si>
  <si>
    <r>
      <rPr>
        <sz val="9"/>
        <color theme="1"/>
        <rFont val="맑은 고딕"/>
        <family val="3"/>
        <charset val="129"/>
      </rPr>
      <t>화</t>
    </r>
  </si>
  <si>
    <r>
      <rPr>
        <sz val="9"/>
        <color theme="1"/>
        <rFont val="Century Gothic"/>
        <family val="2"/>
      </rPr>
      <t xml:space="preserve">CES 2023 </t>
    </r>
    <r>
      <rPr>
        <sz val="9"/>
        <color theme="1"/>
        <rFont val="맑은 고딕"/>
        <family val="3"/>
        <charset val="129"/>
      </rPr>
      <t>부스탐방</t>
    </r>
    <r>
      <rPr>
        <sz val="9"/>
        <color theme="1"/>
        <rFont val="Century Gothic"/>
        <family val="2"/>
      </rPr>
      <t xml:space="preserve"> 3</t>
    </r>
    <r>
      <rPr>
        <sz val="9"/>
        <color theme="1"/>
        <rFont val="맑은 고딕"/>
        <family val="3"/>
        <charset val="129"/>
      </rPr>
      <t>편</t>
    </r>
  </si>
  <si>
    <r>
      <rPr>
        <sz val="9"/>
        <color theme="1"/>
        <rFont val="맑은 고딕"/>
        <family val="3"/>
        <charset val="129"/>
      </rPr>
      <t>영상</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</si>
  <si>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</si>
  <si>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</si>
  <si>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Sep</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</si>
  <si>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</si>
  <si>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혁신</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</si>
  <si>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</si>
  <si>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</si>
  <si>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</si>
  <si>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Oct</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</si>
  <si>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</si>
  <si>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계획</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</si>
  <si>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</si>
  <si>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</si>
  <si>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</si>
  <si>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Nov</t>
    </r>
  </si>
  <si>
    <r>
      <rPr>
        <sz val="9"/>
        <color theme="1"/>
        <rFont val="맑은 고딕"/>
        <family val="3"/>
        <charset val="129"/>
      </rPr>
      <t>수</t>
    </r>
  </si>
  <si>
    <r>
      <rPr>
        <sz val="9"/>
        <color theme="1"/>
        <rFont val="맑은 고딕"/>
        <family val="3"/>
        <charset val="129"/>
      </rPr>
      <t>산해진미</t>
    </r>
    <r>
      <rPr>
        <sz val="9"/>
        <color theme="1"/>
        <rFont val="Century Gothic"/>
        <family val="2"/>
      </rPr>
      <t xml:space="preserve"> </t>
    </r>
    <r>
      <rPr>
        <sz val="9"/>
        <color theme="1"/>
        <rFont val="맑은 고딕"/>
        <family val="3"/>
        <charset val="129"/>
      </rPr>
      <t>랩업</t>
    </r>
  </si>
  <si>
    <t>이미지</t>
  </si>
  <si>
    <t>2days</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</si>
  <si>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</si>
  <si>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</si>
  <si>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b/>
        <sz val="9"/>
        <color theme="1"/>
        <rFont val="Century Gothic"/>
        <family val="2"/>
      </rPr>
      <t>Dec</t>
    </r>
  </si>
  <si>
    <r>
      <rPr>
        <sz val="9"/>
        <color theme="1"/>
        <rFont val="맑은 고딕"/>
        <family val="3"/>
        <charset val="129"/>
      </rPr>
      <t>금</t>
    </r>
  </si>
  <si>
    <r>
      <rPr>
        <sz val="9"/>
        <color theme="1"/>
        <rFont val="Century Gothic"/>
        <family val="2"/>
      </rPr>
      <t xml:space="preserve">SKBMP </t>
    </r>
    <r>
      <rPr>
        <sz val="9"/>
        <color theme="1"/>
        <rFont val="맑은 고딕"/>
        <family val="3"/>
        <charset val="129"/>
      </rPr>
      <t>구성원</t>
    </r>
    <r>
      <rPr>
        <sz val="9"/>
        <color theme="1"/>
        <rFont val="Century Gothic"/>
        <family val="2"/>
      </rPr>
      <t xml:space="preserve"> </t>
    </r>
    <r>
      <rPr>
        <sz val="9"/>
        <color theme="1"/>
        <rFont val="맑은 고딕"/>
        <family val="3"/>
        <charset val="129"/>
      </rPr>
      <t>봉사활동</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</si>
  <si>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</si>
  <si>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</si>
  <si>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</si>
  <si>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입춘</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</si>
  <si>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</si>
  <si>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</si>
  <si>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</si>
  <si>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</si>
  <si>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사랑</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</si>
  <si>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</si>
  <si>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</si>
  <si>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</si>
  <si>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월</t>
    </r>
  </si>
  <si>
    <r>
      <rPr>
        <sz val="9"/>
        <color theme="1"/>
        <rFont val="맑은 고딕"/>
        <family val="3"/>
        <charset val="129"/>
      </rPr>
      <t>이노드림</t>
    </r>
    <r>
      <rPr>
        <sz val="9"/>
        <color theme="1"/>
        <rFont val="Century Gothic"/>
        <family val="2"/>
      </rPr>
      <t xml:space="preserve"> </t>
    </r>
    <r>
      <rPr>
        <sz val="9"/>
        <color theme="1"/>
        <rFont val="맑은 고딕"/>
        <family val="3"/>
        <charset val="129"/>
      </rPr>
      <t>감사</t>
    </r>
    <r>
      <rPr>
        <sz val="9"/>
        <color theme="1"/>
        <rFont val="Century Gothic"/>
        <family val="2"/>
      </rPr>
      <t xml:space="preserve"> </t>
    </r>
    <r>
      <rPr>
        <sz val="9"/>
        <color theme="1"/>
        <rFont val="맑은 고딕"/>
        <family val="3"/>
        <charset val="129"/>
      </rPr>
      <t>명언</t>
    </r>
  </si>
  <si>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</si>
  <si>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</si>
  <si>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</si>
  <si>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 xml:space="preserve">직장인 </t>
    </r>
    <r>
      <rPr>
        <sz val="9"/>
        <color theme="1"/>
        <rFont val="Century Gothic"/>
        <family val="2"/>
      </rPr>
      <t>MBTI</t>
    </r>
  </si>
  <si>
    <r>
      <rPr>
        <sz val="9"/>
        <color theme="1"/>
        <rFont val="맑은 고딕"/>
        <family val="3"/>
        <charset val="129"/>
      </rPr>
      <t>이미지</t>
    </r>
  </si>
  <si>
    <t>2day</t>
  </si>
  <si>
    <t>female</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</si>
  <si>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</si>
  <si>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</si>
  <si>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 xml:space="preserve">Team </t>
    </r>
    <r>
      <rPr>
        <sz val="9"/>
        <color theme="1"/>
        <rFont val="맑은 고딕"/>
        <family val="3"/>
        <charset val="129"/>
      </rPr>
      <t>행코</t>
    </r>
    <r>
      <rPr>
        <sz val="9"/>
        <color theme="1"/>
        <rFont val="Century Gothic"/>
        <family val="2"/>
      </rPr>
      <t xml:space="preserve"> x </t>
    </r>
    <r>
      <rPr>
        <sz val="9"/>
        <color theme="1"/>
        <rFont val="맑은 고딕"/>
        <family val="3"/>
        <charset val="129"/>
      </rPr>
      <t>블루잉</t>
    </r>
    <r>
      <rPr>
        <sz val="9"/>
        <color theme="1"/>
        <rFont val="Century Gothic"/>
        <family val="2"/>
      </rPr>
      <t xml:space="preserve"> </t>
    </r>
    <r>
      <rPr>
        <sz val="9"/>
        <color theme="1"/>
        <rFont val="맑은 고딕"/>
        <family val="3"/>
        <charset val="129"/>
      </rPr>
      <t>팀 ‘최후</t>
    </r>
    <r>
      <rPr>
        <sz val="9"/>
        <color theme="1"/>
        <rFont val="Century Gothic"/>
        <family val="2"/>
      </rPr>
      <t xml:space="preserve"> </t>
    </r>
    <r>
      <rPr>
        <sz val="9"/>
        <color theme="1"/>
        <rFont val="맑은 고딕"/>
        <family val="3"/>
        <charset val="129"/>
      </rPr>
      <t>만찬’전</t>
    </r>
  </si>
  <si>
    <r>
      <rPr>
        <sz val="9"/>
        <color theme="1"/>
        <rFont val="맑은 고딕"/>
        <family val="3"/>
        <charset val="129"/>
      </rPr>
      <t>이미지</t>
    </r>
  </si>
  <si>
    <t>이노드림 생명명언</t>
  </si>
  <si>
    <r>
      <rPr>
        <sz val="9"/>
        <color theme="1"/>
        <rFont val="맑은 고딕"/>
        <family val="3"/>
        <charset val="129"/>
      </rPr>
      <t>이미지</t>
    </r>
  </si>
  <si>
    <t>65+</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</si>
  <si>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</si>
  <si>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</si>
  <si>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퇴근하고 뭐할까 인천편</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</si>
  <si>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</si>
  <si>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</si>
  <si>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</si>
  <si>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에그 프래그램</t>
  </si>
  <si>
    <r>
      <rPr>
        <sz val="9"/>
        <color theme="1"/>
        <rFont val="맑은 고딕"/>
        <family val="3"/>
        <charset val="129"/>
      </rPr>
      <t>이미지</t>
    </r>
  </si>
  <si>
    <t>3day</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</si>
  <si>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</si>
  <si>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</si>
  <si>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시작 명언</t>
  </si>
  <si>
    <r>
      <rPr>
        <sz val="9"/>
        <color theme="1"/>
        <rFont val="맑은 고딕"/>
        <family val="3"/>
        <charset val="129"/>
      </rPr>
      <t>이미지</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</si>
  <si>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</si>
  <si>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</si>
  <si>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여성의 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</si>
  <si>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</si>
  <si>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</si>
  <si>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SK이노베이션 계열 명소 소개_서산편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</si>
  <si>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</si>
  <si>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</si>
  <si>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역사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</si>
  <si>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</si>
  <si>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</si>
  <si>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CES 최우수 전시관</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</si>
  <si>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</si>
  <si>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</si>
  <si>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3월 이벤트_세계물의날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</si>
  <si>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</si>
  <si>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</si>
  <si>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인터배터리</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</si>
  <si>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</si>
  <si>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</si>
  <si>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탄소중립 용어사전</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</si>
  <si>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</si>
  <si>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</si>
  <si>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환경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</si>
  <si>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</si>
  <si>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</si>
  <si>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숲의 날</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</si>
  <si>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</si>
  <si>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</si>
  <si>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제주 UTD 선수소개</t>
  </si>
  <si>
    <t>18-24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</si>
  <si>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</si>
  <si>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</si>
  <si>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맑은 고딕"/>
        <family val="3"/>
        <charset val="129"/>
      </rPr>
      <t>명소</t>
    </r>
    <r>
      <rPr>
        <sz val="9"/>
        <color theme="1"/>
        <rFont val="Century Gothic"/>
        <family val="2"/>
      </rPr>
      <t xml:space="preserve"> </t>
    </r>
    <r>
      <rPr>
        <sz val="9"/>
        <color theme="1"/>
        <rFont val="맑은 고딕"/>
        <family val="3"/>
        <charset val="129"/>
      </rPr>
      <t>소개</t>
    </r>
    <r>
      <rPr>
        <sz val="9"/>
        <color theme="1"/>
        <rFont val="Century Gothic"/>
        <family val="2"/>
      </rPr>
      <t>_</t>
    </r>
    <r>
      <rPr>
        <sz val="9"/>
        <color theme="1"/>
        <rFont val="Arial Unicode MS"/>
        <family val="3"/>
        <charset val="129"/>
      </rPr>
      <t>증평편</t>
    </r>
  </si>
  <si>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</si>
  <si>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</si>
  <si>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여행 명언</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</si>
  <si>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</si>
  <si>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</si>
  <si>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생활 속 환경규제</t>
  </si>
  <si>
    <t>22-34</t>
  </si>
  <si>
    <r>
      <rPr>
        <sz val="9"/>
        <color theme="1"/>
        <rFont val="Century Gothic"/>
        <family val="2"/>
      </rPr>
      <t xml:space="preserve">18-65+ </t>
    </r>
    <r>
      <rPr>
        <sz val="9"/>
        <color theme="1"/>
        <rFont val="돋움"/>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</si>
  <si>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</si>
  <si>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 GPT 1편(노래)</t>
  </si>
  <si>
    <t>링크</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</si>
  <si>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</si>
  <si>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</si>
  <si>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3월 초성퀴즈 이벤트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</si>
  <si>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</si>
  <si>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</si>
  <si>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부산엑스포 광화문 SK 홍보부스</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</si>
  <si>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</si>
  <si>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</si>
  <si>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나무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</si>
  <si>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</si>
  <si>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</si>
  <si>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 GPT 2편(스포츠)</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</si>
  <si>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</si>
  <si>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</si>
  <si>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독서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</si>
  <si>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</si>
  <si>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</si>
  <si>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제7회 GMF 예선 참가 모집</t>
  </si>
  <si>
    <t>10day</t>
  </si>
  <si>
    <t>13-17</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</si>
  <si>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</si>
  <si>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</si>
  <si>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명소 소개_대전편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</si>
  <si>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</si>
  <si>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</si>
  <si>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챗GPT 3편(게임)</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</si>
  <si>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</si>
  <si>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</si>
  <si>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국가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</si>
  <si>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</si>
  <si>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</si>
  <si>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자연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</si>
  <si>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</si>
  <si>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</si>
  <si>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구자철 선수 인터뷰</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</si>
  <si>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</si>
  <si>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</si>
  <si>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명소 소개 울산편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</si>
  <si>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</si>
  <si>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</si>
  <si>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가족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</si>
  <si>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</si>
  <si>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</si>
  <si>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어버이날 이벤트</t>
  </si>
  <si>
    <t>4day</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</si>
  <si>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</si>
  <si>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</si>
  <si>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세계웃음의날</t>
  </si>
  <si>
    <t>영상</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</si>
  <si>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</si>
  <si>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</si>
  <si>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부모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</si>
  <si>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</si>
  <si>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</si>
  <si>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스승의날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</si>
  <si>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</si>
  <si>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</si>
  <si>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울산대공원 장미축제</t>
  </si>
  <si>
    <t>6day</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</si>
  <si>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</si>
  <si>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</si>
  <si>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</si>
  <si>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</si>
  <si>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장미축제 홍보</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</si>
  <si>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</si>
  <si>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</si>
  <si>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바다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</si>
  <si>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</si>
  <si>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</si>
  <si>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SK어스온 사라왁 현장 답사</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</si>
  <si>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</si>
  <si>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</si>
  <si>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쪼꼼&amp;슈펭's 환장극장 - 예고편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</si>
  <si>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</si>
  <si>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</si>
  <si>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호국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</si>
  <si>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</si>
  <si>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</si>
  <si>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세계 환경의 날</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</si>
  <si>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</si>
  <si>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</si>
  <si>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예절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</si>
  <si>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</si>
  <si>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</si>
  <si>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협력사 탄소저감 지원사업</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</si>
  <si>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</si>
  <si>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</si>
  <si>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전통 명언</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</si>
  <si>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</si>
  <si>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</si>
  <si>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</si>
  <si>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</si>
  <si>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GMF 본선 진출팀 소개</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</si>
  <si>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</si>
  <si>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</si>
  <si>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해외 사업장 명소 폴란드</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</si>
  <si>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</si>
  <si>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</si>
  <si>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이노드림 초심 명언</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</si>
  <si>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</si>
  <si>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</si>
  <si>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예고편</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</si>
  <si>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</si>
  <si>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</si>
  <si>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스케줄</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</si>
  <si>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</si>
  <si>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</si>
  <si>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 xml:space="preserve"> WE-SKI 카드뉴스</t>
  </si>
  <si>
    <r>
      <rPr>
        <sz val="9"/>
        <color theme="1"/>
        <rFont val="Century Gothic"/>
        <family val="2"/>
      </rPr>
      <t xml:space="preserve">18-65+ </t>
    </r>
    <r>
      <rPr>
        <sz val="9"/>
        <color theme="1"/>
        <rFont val="맑은 고딕"/>
        <family val="3"/>
        <charset val="129"/>
      </rPr>
      <t>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</si>
  <si>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</si>
  <si>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2023 브랜드 캠페인 영상 (넷제로댄스)</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</si>
  <si>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</si>
  <si>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</si>
  <si>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2023 브랜드 캠페인(지구청약) 숏폼 영상</t>
  </si>
  <si>
    <t>45-54</t>
  </si>
  <si>
    <r>
      <rPr>
        <sz val="9"/>
        <color theme="1"/>
        <rFont val="Century Gothic"/>
        <family val="2"/>
      </rPr>
      <t>18-66+ 남녀</t>
    </r>
  </si>
  <si>
    <r>
      <rPr>
        <sz val="9"/>
        <color theme="1"/>
        <rFont val="맑은 고딕"/>
        <family val="3"/>
        <charset val="129"/>
      </rPr>
      <t>모든</t>
    </r>
    <r>
      <rPr>
        <sz val="9"/>
        <color theme="1"/>
        <rFont val="Century Gothic"/>
        <family val="2"/>
      </rPr>
      <t xml:space="preserve"> </t>
    </r>
    <r>
      <rPr>
        <sz val="9"/>
        <color theme="1"/>
        <rFont val="맑은 고딕"/>
        <family val="3"/>
        <charset val="129"/>
      </rPr>
      <t>인구</t>
    </r>
    <r>
      <rPr>
        <sz val="9"/>
        <color theme="1"/>
        <rFont val="Century Gothic"/>
        <family val="2"/>
      </rPr>
      <t xml:space="preserve"> </t>
    </r>
    <r>
      <rPr>
        <sz val="9"/>
        <color theme="1"/>
        <rFont val="맑은 고딕"/>
        <family val="3"/>
        <charset val="129"/>
      </rPr>
      <t>통계학적</t>
    </r>
    <r>
      <rPr>
        <sz val="9"/>
        <color theme="1"/>
        <rFont val="Century Gothic"/>
        <family val="2"/>
      </rPr>
      <t xml:space="preserve"> </t>
    </r>
    <r>
      <rPr>
        <sz val="9"/>
        <color theme="1"/>
        <rFont val="맑은 고딕"/>
        <family val="3"/>
        <charset val="129"/>
      </rPr>
      <t>특성</t>
    </r>
    <r>
      <rPr>
        <sz val="9"/>
        <color theme="1"/>
        <rFont val="Century Gothic"/>
        <family val="2"/>
      </rPr>
      <t xml:space="preserve">, </t>
    </r>
    <r>
      <rPr>
        <sz val="9"/>
        <color theme="1"/>
        <rFont val="맑은 고딕"/>
        <family val="3"/>
        <charset val="129"/>
      </rPr>
      <t>관심사</t>
    </r>
    <r>
      <rPr>
        <sz val="9"/>
        <color theme="1"/>
        <rFont val="Century Gothic"/>
        <family val="2"/>
      </rPr>
      <t xml:space="preserve"> </t>
    </r>
    <r>
      <rPr>
        <sz val="9"/>
        <color theme="1"/>
        <rFont val="맑은 고딕"/>
        <family val="3"/>
        <charset val="129"/>
      </rPr>
      <t>및</t>
    </r>
    <r>
      <rPr>
        <sz val="9"/>
        <color theme="1"/>
        <rFont val="Century Gothic"/>
        <family val="2"/>
      </rPr>
      <t xml:space="preserve"> </t>
    </r>
    <r>
      <rPr>
        <sz val="9"/>
        <color theme="1"/>
        <rFont val="맑은 고딕"/>
        <family val="3"/>
        <charset val="129"/>
      </rPr>
      <t>행동</t>
    </r>
  </si>
  <si>
    <t>23년 브랜드 캠페인 넷제로 댄스 챌린지 영상</t>
  </si>
  <si>
    <r>
      <rPr>
        <sz val="9"/>
        <color theme="1"/>
        <rFont val="Century Gothic"/>
        <family val="2"/>
      </rPr>
      <t>9</t>
    </r>
    <r>
      <rPr>
        <sz val="9"/>
        <color theme="1"/>
        <rFont val="Century Gothic"/>
        <family val="2"/>
      </rPr>
      <t>day</t>
    </r>
  </si>
  <si>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</si>
  <si>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</si>
  <si>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</si>
  <si>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r>
      <rPr>
        <sz val="9"/>
        <color theme="1"/>
        <rFont val="Century Gothic"/>
        <family val="2"/>
      </rPr>
      <t>2</t>
    </r>
  </si>
  <si>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</si>
  <si>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</si>
  <si>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</si>
  <si>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t>
    </r>
    <r>
      <rPr>
        <sz val="9"/>
        <color theme="1"/>
        <rFont val="Century Gothic"/>
        <family val="2"/>
      </rPr>
      <t>K</t>
    </r>
    <r>
      <rPr>
        <sz val="9"/>
        <color theme="1"/>
        <rFont val="돋움"/>
        <family val="3"/>
        <charset val="129"/>
      </rPr>
      <t>주유소</t>
    </r>
    <r>
      <rPr>
        <sz val="9"/>
        <color theme="1"/>
        <rFont val="Century Gothic"/>
        <family val="2"/>
      </rPr>
      <t xml:space="preserve"> </t>
    </r>
    <r>
      <rPr>
        <sz val="9"/>
        <color theme="1"/>
        <rFont val="돋움"/>
        <family val="3"/>
        <charset val="129"/>
      </rPr>
      <t>행코</t>
    </r>
    <r>
      <rPr>
        <sz val="9"/>
        <color theme="1"/>
        <rFont val="Century Gothic"/>
        <family val="2"/>
      </rPr>
      <t xml:space="preserve"> </t>
    </r>
    <r>
      <rPr>
        <sz val="9"/>
        <color theme="1"/>
        <rFont val="돋움"/>
        <family val="3"/>
        <charset val="129"/>
      </rPr>
      <t>스탬프</t>
    </r>
    <r>
      <rPr>
        <sz val="9"/>
        <color theme="1"/>
        <rFont val="Century Gothic"/>
        <family val="2"/>
      </rPr>
      <t xml:space="preserve"> </t>
    </r>
    <r>
      <rPr>
        <sz val="9"/>
        <color theme="1"/>
        <rFont val="돋움"/>
        <family val="3"/>
        <charset val="129"/>
      </rPr>
      <t>투어</t>
    </r>
    <r>
      <rPr>
        <sz val="9"/>
        <color theme="1"/>
        <rFont val="Century Gothic"/>
        <family val="2"/>
      </rPr>
      <t xml:space="preserve"> </t>
    </r>
    <r>
      <rPr>
        <sz val="9"/>
        <color theme="1"/>
        <rFont val="돋움"/>
        <family val="3"/>
        <charset val="129"/>
      </rPr>
      <t>카드뉴스</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</si>
  <si>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</si>
  <si>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</si>
  <si>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</si>
  <si>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행코스탬프투어</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</si>
  <si>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</si>
  <si>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</si>
  <si>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</si>
  <si>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</si>
  <si>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</si>
  <si>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</si>
  <si>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</si>
  <si>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</si>
  <si>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t>35-44</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</si>
  <si>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</si>
  <si>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</si>
  <si>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맹그로브</t>
    </r>
    <r>
      <rPr>
        <sz val="9"/>
        <color theme="1"/>
        <rFont val="Century Gothic"/>
        <family val="2"/>
      </rPr>
      <t xml:space="preserve"> </t>
    </r>
    <r>
      <rPr>
        <sz val="9"/>
        <color theme="1"/>
        <rFont val="돋움"/>
        <family val="3"/>
        <charset val="129"/>
      </rPr>
      <t>영상</t>
    </r>
    <r>
      <rPr>
        <sz val="9"/>
        <color theme="1"/>
        <rFont val="Century Gothic"/>
        <family val="2"/>
      </rPr>
      <t xml:space="preserve"> </t>
    </r>
    <r>
      <rPr>
        <sz val="9"/>
        <color theme="1"/>
        <rFont val="돋움"/>
        <family val="3"/>
        <charset val="129"/>
      </rPr>
      <t>콘텐츠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</si>
  <si>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</si>
  <si>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</si>
  <si>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</si>
  <si>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</si>
  <si>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</si>
  <si>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</si>
  <si>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</si>
  <si>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3편(본편)</t>
  </si>
  <si>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</si>
  <si>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</si>
  <si>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</si>
  <si>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</si>
  <si>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</si>
  <si>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</si>
  <si>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</si>
  <si>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</si>
  <si>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</si>
  <si>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</si>
  <si>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</si>
  <si>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여행테마</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</si>
  <si>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</si>
  <si>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</si>
  <si>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</si>
  <si>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일하는</t>
    </r>
    <r>
      <rPr>
        <sz val="9"/>
        <color theme="1"/>
        <rFont val="Century Gothic"/>
        <family val="2"/>
      </rPr>
      <t xml:space="preserve"> </t>
    </r>
    <r>
      <rPr>
        <sz val="9"/>
        <color theme="1"/>
        <rFont val="돋움"/>
        <family val="3"/>
        <charset val="129"/>
      </rPr>
      <t>스키들</t>
    </r>
    <r>
      <rPr>
        <sz val="9"/>
        <color theme="1"/>
        <rFont val="Century Gothic"/>
        <family val="2"/>
      </rPr>
      <t xml:space="preserve"> (</t>
    </r>
    <r>
      <rPr>
        <sz val="9"/>
        <color theme="1"/>
        <rFont val="돋움"/>
        <family val="3"/>
        <charset val="129"/>
      </rPr>
      <t>춤</t>
    </r>
    <r>
      <rPr>
        <sz val="9"/>
        <color theme="1"/>
        <rFont val="Century Gothic"/>
        <family val="2"/>
      </rPr>
      <t xml:space="preserve"> </t>
    </r>
    <r>
      <rPr>
        <sz val="9"/>
        <color theme="1"/>
        <rFont val="돋움"/>
        <family val="3"/>
        <charset val="129"/>
      </rPr>
      <t>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</si>
  <si>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</si>
  <si>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</si>
  <si>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</si>
  <si>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오종훈 대표 일회용품 제로챌린지</t>
  </si>
  <si>
    <r>
      <rPr>
        <sz val="9"/>
        <color theme="1"/>
        <rFont val="Century Gothic"/>
        <family val="2"/>
      </rPr>
      <t>3</t>
    </r>
    <r>
      <rPr>
        <sz val="9"/>
        <color theme="1"/>
        <rFont val="Century Gothic"/>
        <family val="2"/>
      </rPr>
      <t>5-44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</si>
  <si>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</si>
  <si>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</si>
  <si>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일하는 스키들 (먹방 편)</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</si>
  <si>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</si>
  <si>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</si>
  <si>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</si>
  <si>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4편 (본편)</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</si>
  <si>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</si>
  <si>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</si>
  <si>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23년 브랜드캠페인 4편 (숏츠)</t>
  </si>
  <si>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</si>
  <si>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</si>
  <si>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(광복절 편)</t>
  </si>
  <si>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</si>
  <si>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</si>
  <si>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</si>
  <si>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MV</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</si>
  <si>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</si>
  <si>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</si>
  <si>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</si>
  <si>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본편</t>
    </r>
    <r>
      <rPr>
        <sz val="9"/>
        <color theme="1"/>
        <rFont val="Century Gothic"/>
        <family val="2"/>
      </rPr>
      <t>)</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</si>
  <si>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</si>
  <si>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</si>
  <si>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</si>
  <si>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숏츠</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</si>
  <si>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</si>
  <si>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</si>
  <si>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</si>
  <si>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</si>
  <si>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</si>
  <si>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</si>
  <si>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신밧드</t>
    </r>
    <r>
      <rPr>
        <sz val="9"/>
        <color theme="1"/>
        <rFont val="Century Gothic"/>
        <family val="2"/>
      </rPr>
      <t>(</t>
    </r>
    <r>
      <rPr>
        <sz val="9"/>
        <color theme="1"/>
        <rFont val="돋움"/>
        <family val="3"/>
        <charset val="129"/>
      </rPr>
      <t>신나는</t>
    </r>
    <r>
      <rPr>
        <sz val="9"/>
        <color theme="1"/>
        <rFont val="Century Gothic"/>
        <family val="2"/>
      </rPr>
      <t xml:space="preserve"> </t>
    </r>
    <r>
      <rPr>
        <sz val="9"/>
        <color theme="1"/>
        <rFont val="돋움"/>
        <family val="3"/>
        <charset val="129"/>
      </rPr>
      <t>밧데리</t>
    </r>
    <r>
      <rPr>
        <sz val="9"/>
        <color theme="1"/>
        <rFont val="Century Gothic"/>
        <family val="2"/>
      </rPr>
      <t xml:space="preserve"> </t>
    </r>
    <r>
      <rPr>
        <sz val="9"/>
        <color theme="1"/>
        <rFont val="돋움"/>
        <family val="3"/>
        <charset val="129"/>
      </rPr>
      <t>드라이브</t>
    </r>
    <r>
      <rPr>
        <sz val="9"/>
        <color theme="1"/>
        <rFont val="Century Gothic"/>
        <family val="2"/>
      </rPr>
      <t xml:space="preserve">) </t>
    </r>
    <r>
      <rPr>
        <sz val="9"/>
        <color theme="1"/>
        <rFont val="돋움"/>
        <family val="3"/>
        <charset val="129"/>
      </rPr>
      <t>티저</t>
    </r>
  </si>
  <si>
    <r>
      <rPr>
        <sz val="9"/>
        <color theme="1"/>
        <rFont val="Century Gothic"/>
        <family val="2"/>
      </rPr>
      <t>5</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</si>
  <si>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</si>
  <si>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</si>
  <si>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</si>
  <si>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</si>
  <si>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</si>
  <si>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</si>
  <si>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</si>
  <si>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</si>
  <si>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</si>
  <si>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</si>
  <si>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1</t>
    </r>
    <r>
      <rPr>
        <sz val="9"/>
        <color theme="1"/>
        <rFont val="돋움"/>
        <family val="3"/>
        <charset val="129"/>
      </rPr>
      <t>회용품</t>
    </r>
    <r>
      <rPr>
        <sz val="9"/>
        <color theme="1"/>
        <rFont val="Century Gothic"/>
        <family val="2"/>
      </rPr>
      <t xml:space="preserve"> 0</t>
    </r>
    <r>
      <rPr>
        <sz val="9"/>
        <color theme="1"/>
        <rFont val="돋움"/>
        <family val="3"/>
        <charset val="129"/>
      </rPr>
      <t>챌린지</t>
    </r>
    <r>
      <rPr>
        <sz val="9"/>
        <color theme="1"/>
        <rFont val="Century Gothic"/>
        <family val="2"/>
      </rPr>
      <t xml:space="preserve"> - </t>
    </r>
    <r>
      <rPr>
        <sz val="9"/>
        <color theme="1"/>
        <rFont val="돋움"/>
        <family val="3"/>
        <charset val="129"/>
      </rPr>
      <t>나경수</t>
    </r>
    <r>
      <rPr>
        <sz val="9"/>
        <color theme="1"/>
        <rFont val="Century Gothic"/>
        <family val="2"/>
      </rPr>
      <t xml:space="preserve"> </t>
    </r>
    <r>
      <rPr>
        <sz val="9"/>
        <color theme="1"/>
        <rFont val="돋움"/>
        <family val="3"/>
        <charset val="129"/>
      </rPr>
      <t>사장님</t>
    </r>
    <r>
      <rPr>
        <sz val="9"/>
        <color theme="1"/>
        <rFont val="Century Gothic"/>
        <family val="2"/>
      </rPr>
      <t xml:space="preserve"> </t>
    </r>
    <r>
      <rPr>
        <sz val="9"/>
        <color theme="1"/>
        <rFont val="돋움"/>
        <family val="3"/>
        <charset val="129"/>
      </rPr>
      <t>편</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</si>
  <si>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</si>
  <si>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</si>
  <si>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</si>
  <si>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GMF </t>
    </r>
    <r>
      <rPr>
        <sz val="9"/>
        <color theme="1"/>
        <rFont val="돋움"/>
        <family val="3"/>
        <charset val="129"/>
      </rPr>
      <t>응원</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</si>
  <si>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</si>
  <si>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</si>
  <si>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</si>
  <si>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</si>
  <si>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</si>
  <si>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</si>
  <si>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WE-SKI EP2 - </t>
    </r>
    <r>
      <rPr>
        <sz val="9"/>
        <color theme="1"/>
        <rFont val="돋움"/>
        <family val="3"/>
        <charset val="129"/>
      </rPr>
      <t>취업</t>
    </r>
    <r>
      <rPr>
        <sz val="9"/>
        <color theme="1"/>
        <rFont val="Century Gothic"/>
        <family val="2"/>
      </rPr>
      <t xml:space="preserve"> </t>
    </r>
    <r>
      <rPr>
        <sz val="9"/>
        <color theme="1"/>
        <rFont val="돋움"/>
        <family val="3"/>
        <charset val="129"/>
      </rPr>
      <t>상담소</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</si>
  <si>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</si>
  <si>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</si>
  <si>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</si>
  <si>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</si>
  <si>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</si>
  <si>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</si>
  <si>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2023년 신입사원 채용</t>
  </si>
  <si>
    <t>8day</t>
  </si>
  <si>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</si>
  <si>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</si>
  <si>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</si>
  <si>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EP2-2 랜선 취업상담소</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</si>
  <si>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</si>
  <si>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</si>
  <si>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</si>
  <si>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 xml:space="preserve">GMF </t>
    </r>
    <r>
      <rPr>
        <sz val="9"/>
        <color theme="1"/>
        <rFont val="돋움"/>
        <family val="3"/>
        <charset val="129"/>
      </rPr>
      <t>두번째</t>
    </r>
    <r>
      <rPr>
        <sz val="9"/>
        <color theme="1"/>
        <rFont val="Century Gothic"/>
        <family val="2"/>
      </rPr>
      <t xml:space="preserve"> </t>
    </r>
    <r>
      <rPr>
        <sz val="9"/>
        <color theme="1"/>
        <rFont val="돋움"/>
        <family val="3"/>
        <charset val="129"/>
      </rPr>
      <t>이벤트</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</si>
  <si>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</si>
  <si>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</si>
  <si>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</si>
  <si>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</si>
  <si>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</si>
  <si>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</si>
  <si>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</si>
  <si>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드라이브)EP2</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</si>
  <si>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</si>
  <si>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</si>
  <si>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</si>
  <si>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</si>
  <si>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</si>
  <si>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</si>
  <si>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드라이브)EP2 - 광고 세팅 변경</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</si>
  <si>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</si>
  <si>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</si>
  <si>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</si>
  <si>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신밧드(신나는 밧데리 드라이브)EP3</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</si>
  <si>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</si>
  <si>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</si>
  <si>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</si>
  <si>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</si>
  <si>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SK이노베이션 창립 61주년 기념일</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</si>
  <si>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</si>
  <si>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</si>
  <si>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</si>
  <si>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</si>
  <si>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SK주유소 팝업스토어 종로점</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</si>
  <si>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</si>
  <si>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</si>
  <si>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</si>
  <si>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</si>
  <si>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이노드림(톨스토이)</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</si>
  <si>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</si>
  <si>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</si>
  <si>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</si>
  <si>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세계 식량의 날</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</si>
  <si>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</si>
  <si>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</si>
  <si>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</si>
  <si>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</si>
  <si>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신밧드 Ep-3</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</si>
  <si>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</si>
  <si>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</si>
  <si>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</si>
  <si>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</si>
  <si>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분리막</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</si>
  <si>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</si>
  <si>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</si>
  <si>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</si>
  <si>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</si>
  <si>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지역행사에 참여하다 편</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</si>
  <si>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</si>
  <si>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</si>
  <si>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</si>
  <si>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</si>
  <si>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</si>
  <si>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</si>
  <si>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</si>
  <si>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</si>
  <si>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글로벌 보일링</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</si>
  <si>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</si>
  <si>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</si>
  <si>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</si>
  <si>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</si>
  <si>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WE-SKI 원유선 체험편</t>
  </si>
  <si>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</si>
  <si>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</si>
  <si>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</si>
  <si>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</si>
  <si>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아이리스머독</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</si>
  <si>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</si>
  <si>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</si>
  <si>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</si>
  <si>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</si>
  <si>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행복전당포 EP.1 (김재서 사원)</t>
  </si>
  <si>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</si>
  <si>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</si>
  <si>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</si>
  <si>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울산ARC 퀴즈 이벤트</t>
  </si>
  <si>
    <t>5day</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</si>
  <si>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</si>
  <si>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</si>
  <si>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</si>
  <si>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(사토로)</t>
  </si>
  <si>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</si>
  <si>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</si>
  <si>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</si>
  <si>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</si>
  <si>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세계 과학의 날 기념</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</si>
  <si>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</si>
  <si>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</si>
  <si>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</si>
  <si>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</si>
  <si>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 xml:space="preserve"> (</t>
    </r>
    <r>
      <rPr>
        <sz val="9"/>
        <color theme="1"/>
        <rFont val="돋움"/>
        <family val="3"/>
        <charset val="129"/>
      </rPr>
      <t>디즈니</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</si>
  <si>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</si>
  <si>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</si>
  <si>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</si>
  <si>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</si>
  <si>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행코</t>
    </r>
    <r>
      <rPr>
        <sz val="9"/>
        <color theme="1"/>
        <rFont val="Century Gothic"/>
        <family val="2"/>
      </rPr>
      <t xml:space="preserve"> </t>
    </r>
    <r>
      <rPr>
        <sz val="9"/>
        <color theme="1"/>
        <rFont val="돋움"/>
        <family val="3"/>
        <charset val="129"/>
      </rPr>
      <t>뉴스룸</t>
    </r>
    <r>
      <rPr>
        <sz val="9"/>
        <color theme="1"/>
        <rFont val="Century Gothic"/>
        <family val="2"/>
      </rPr>
      <t xml:space="preserve"> </t>
    </r>
    <r>
      <rPr>
        <sz val="9"/>
        <color theme="1"/>
        <rFont val="돋움"/>
        <family val="3"/>
        <charset val="129"/>
      </rPr>
      <t>콘텐츠</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</si>
  <si>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</si>
  <si>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</si>
  <si>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</si>
  <si>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</si>
  <si>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울산ARC</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</si>
  <si>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</si>
  <si>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</si>
  <si>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</si>
  <si>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</si>
  <si>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행복전당포 EP.2</t>
  </si>
  <si>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</si>
  <si>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</si>
  <si>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</si>
  <si>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</si>
  <si>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이노드림 (마더테레사)</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</si>
  <si>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</si>
  <si>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</si>
  <si>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</si>
  <si>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중국</t>
    </r>
    <r>
      <rPr>
        <sz val="9"/>
        <color theme="1"/>
        <rFont val="Century Gothic"/>
        <family val="2"/>
      </rPr>
      <t xml:space="preserve"> 17/03 </t>
    </r>
    <r>
      <rPr>
        <sz val="9"/>
        <color theme="1"/>
        <rFont val="돋움"/>
        <family val="3"/>
        <charset val="129"/>
      </rPr>
      <t>광구</t>
    </r>
  </si>
  <si>
    <r>
      <rPr>
        <sz val="9"/>
        <color theme="1"/>
        <rFont val="돋움"/>
        <family val="3"/>
        <charset val="129"/>
      </rPr>
      <t>랜딩</t>
    </r>
    <r>
      <rPr>
        <sz val="9"/>
        <color theme="1"/>
        <rFont val="Century Gothic"/>
        <family val="2"/>
      </rPr>
      <t xml:space="preserve"> </t>
    </r>
    <r>
      <rPr>
        <sz val="9"/>
        <color theme="1"/>
        <rFont val="돋움"/>
        <family val="3"/>
        <charset val="129"/>
      </rPr>
      <t>링크</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</si>
  <si>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</si>
  <si>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</si>
  <si>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</si>
  <si>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음극 활물질</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</si>
  <si>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</si>
  <si>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</si>
  <si>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</si>
  <si>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</si>
  <si>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엑스포</t>
    </r>
    <r>
      <rPr>
        <sz val="9"/>
        <color theme="1"/>
        <rFont val="Century Gothic"/>
        <family val="2"/>
      </rPr>
      <t xml:space="preserve"> </t>
    </r>
    <r>
      <rPr>
        <sz val="9"/>
        <color theme="1"/>
        <rFont val="돋움"/>
        <family val="3"/>
        <charset val="129"/>
      </rPr>
      <t>응원</t>
    </r>
    <r>
      <rPr>
        <sz val="9"/>
        <color theme="1"/>
        <rFont val="Century Gothic"/>
        <family val="2"/>
      </rPr>
      <t xml:space="preserve"> </t>
    </r>
    <r>
      <rPr>
        <sz val="9"/>
        <color theme="1"/>
        <rFont val="돋움"/>
        <family val="3"/>
        <charset val="129"/>
      </rPr>
      <t>콘텐츠</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</si>
  <si>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</si>
  <si>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</si>
  <si>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</si>
  <si>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아무것도</t>
    </r>
    <r>
      <rPr>
        <sz val="9"/>
        <color theme="1"/>
        <rFont val="Century Gothic"/>
        <family val="2"/>
      </rPr>
      <t xml:space="preserve"> </t>
    </r>
    <r>
      <rPr>
        <sz val="9"/>
        <color theme="1"/>
        <rFont val="돋움"/>
        <family val="3"/>
        <charset val="129"/>
      </rPr>
      <t>사지</t>
    </r>
    <r>
      <rPr>
        <sz val="9"/>
        <color theme="1"/>
        <rFont val="Century Gothic"/>
        <family val="2"/>
      </rPr>
      <t xml:space="preserve"> </t>
    </r>
    <r>
      <rPr>
        <sz val="9"/>
        <color theme="1"/>
        <rFont val="돋움"/>
        <family val="3"/>
        <charset val="129"/>
      </rPr>
      <t>않는</t>
    </r>
    <r>
      <rPr>
        <sz val="9"/>
        <color theme="1"/>
        <rFont val="Century Gothic"/>
        <family val="2"/>
      </rPr>
      <t xml:space="preserve"> </t>
    </r>
    <r>
      <rPr>
        <sz val="9"/>
        <color theme="1"/>
        <rFont val="돋움"/>
        <family val="3"/>
        <charset val="129"/>
      </rPr>
      <t>날</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</si>
  <si>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</si>
  <si>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</si>
  <si>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</si>
  <si>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t>
    </r>
    <r>
      <rPr>
        <sz val="9"/>
        <color theme="1"/>
        <rFont val="돋움"/>
        <family val="3"/>
        <charset val="129"/>
      </rPr>
      <t>조지맥도널드</t>
    </r>
    <r>
      <rPr>
        <sz val="9"/>
        <color theme="1"/>
        <rFont val="Century Gothic"/>
        <family val="2"/>
      </rPr>
      <t>)</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</si>
  <si>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</si>
  <si>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</si>
  <si>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</si>
  <si>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슼</t>
    </r>
    <r>
      <rPr>
        <sz val="9"/>
        <color theme="1"/>
        <rFont val="Century Gothic"/>
        <family val="2"/>
      </rPr>
      <t>-</t>
    </r>
    <r>
      <rPr>
        <sz val="9"/>
        <color theme="1"/>
        <rFont val="돋움"/>
        <family val="3"/>
        <charset val="129"/>
      </rPr>
      <t>떠나요</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</si>
  <si>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</si>
  <si>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</si>
  <si>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</si>
  <si>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</si>
  <si>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SK</t>
    </r>
    <r>
      <rPr>
        <sz val="9"/>
        <color theme="1"/>
        <rFont val="돋움"/>
        <family val="3"/>
        <charset val="129"/>
      </rPr>
      <t>엔무브</t>
    </r>
    <r>
      <rPr>
        <sz val="9"/>
        <color theme="1"/>
        <rFont val="Century Gothic"/>
        <family val="2"/>
      </rPr>
      <t xml:space="preserve"> </t>
    </r>
    <r>
      <rPr>
        <sz val="9"/>
        <color theme="1"/>
        <rFont val="돋움"/>
        <family val="3"/>
        <charset val="129"/>
      </rPr>
      <t>사회공헌</t>
    </r>
    <r>
      <rPr>
        <sz val="9"/>
        <color theme="1"/>
        <rFont val="Century Gothic"/>
        <family val="2"/>
      </rPr>
      <t xml:space="preserve"> </t>
    </r>
    <r>
      <rPr>
        <sz val="9"/>
        <color theme="1"/>
        <rFont val="돋움"/>
        <family val="3"/>
        <charset val="129"/>
      </rPr>
      <t>활동</t>
    </r>
    <r>
      <rPr>
        <sz val="9"/>
        <color theme="1"/>
        <rFont val="Century Gothic"/>
        <family val="2"/>
      </rPr>
      <t xml:space="preserve"> </t>
    </r>
    <r>
      <rPr>
        <sz val="9"/>
        <color theme="1"/>
        <rFont val="돋움"/>
        <family val="3"/>
        <charset val="129"/>
      </rPr>
      <t>뉴스룸</t>
    </r>
    <r>
      <rPr>
        <sz val="9"/>
        <color theme="1"/>
        <rFont val="Century Gothic"/>
        <family val="2"/>
      </rPr>
      <t xml:space="preserve"> </t>
    </r>
    <r>
      <rPr>
        <sz val="9"/>
        <color theme="1"/>
        <rFont val="돋움"/>
        <family val="3"/>
        <charset val="129"/>
      </rPr>
      <t>미러링</t>
    </r>
  </si>
  <si>
    <t>랜딩 링크</t>
  </si>
  <si>
    <t>12hr</t>
  </si>
  <si>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</si>
  <si>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</si>
  <si>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</si>
  <si>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행복전당포</t>
    </r>
    <r>
      <rPr>
        <sz val="9"/>
        <color theme="1"/>
        <rFont val="Century Gothic"/>
        <family val="2"/>
      </rPr>
      <t>EP.3</t>
    </r>
  </si>
  <si>
    <r>
      <rPr>
        <sz val="9"/>
        <color theme="1"/>
        <rFont val="Century Gothic"/>
        <family val="2"/>
      </rPr>
      <t>7</t>
    </r>
    <r>
      <rPr>
        <sz val="9"/>
        <color theme="1"/>
        <rFont val="Century Gothic"/>
        <family val="2"/>
      </rPr>
      <t>day</t>
    </r>
  </si>
  <si>
    <r>
      <rPr>
        <sz val="9"/>
        <color theme="1"/>
        <rFont val="Century Gothic"/>
        <family val="2"/>
      </rPr>
      <t>5</t>
    </r>
    <r>
      <rPr>
        <sz val="9"/>
        <color theme="1"/>
        <rFont val="Century Gothic"/>
        <family val="2"/>
      </rPr>
      <t>5-64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</si>
  <si>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</si>
  <si>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</si>
  <si>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이노드림</t>
    </r>
    <r>
      <rPr>
        <sz val="9"/>
        <color theme="1"/>
        <rFont val="Century Gothic"/>
        <family val="2"/>
      </rPr>
      <t>(G.</t>
    </r>
    <r>
      <rPr>
        <sz val="9"/>
        <color theme="1"/>
        <rFont val="돋움"/>
        <family val="3"/>
        <charset val="129"/>
      </rPr>
      <t>무어</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</si>
  <si>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</si>
  <si>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</si>
  <si>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</si>
  <si>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</si>
  <si>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Century Gothic"/>
        <family val="2"/>
      </rPr>
      <t>S</t>
    </r>
    <r>
      <rPr>
        <sz val="9"/>
        <color theme="1"/>
        <rFont val="Century Gothic"/>
        <family val="2"/>
      </rPr>
      <t>K</t>
    </r>
    <r>
      <rPr>
        <sz val="9"/>
        <color theme="1"/>
        <rFont val="돋움"/>
        <family val="3"/>
        <charset val="129"/>
      </rPr>
      <t>어스온</t>
    </r>
    <r>
      <rPr>
        <sz val="9"/>
        <color theme="1"/>
        <rFont val="Century Gothic"/>
        <family val="2"/>
      </rPr>
      <t xml:space="preserve"> </t>
    </r>
    <r>
      <rPr>
        <sz val="9"/>
        <color theme="1"/>
        <rFont val="돋움"/>
        <family val="3"/>
        <charset val="129"/>
      </rPr>
      <t>자원개발</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</si>
  <si>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</si>
  <si>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</si>
  <si>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</si>
  <si>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</si>
  <si>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r>
      <rPr>
        <sz val="9"/>
        <color theme="1"/>
        <rFont val="돋움"/>
        <family val="3"/>
        <charset val="129"/>
      </rPr>
      <t>이달의</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왕</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</si>
  <si>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</si>
  <si>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</si>
  <si>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</si>
  <si>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</si>
  <si>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친환경 다짐 크리스마스 캘린더</t>
  </si>
  <si>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</si>
  <si>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</si>
  <si>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1</t>
    </r>
    <r>
      <rPr>
        <sz val="9"/>
        <color theme="1"/>
        <rFont val="Century Gothic"/>
        <family val="2"/>
      </rPr>
      <t xml:space="preserve">8-66+ </t>
    </r>
    <r>
      <rPr>
        <sz val="9"/>
        <color theme="1"/>
        <rFont val="돋움"/>
        <family val="3"/>
        <charset val="129"/>
      </rPr>
      <t>남녀</t>
    </r>
  </si>
  <si>
    <r>
      <rPr>
        <sz val="9"/>
        <color theme="1"/>
        <rFont val="돋움"/>
        <family val="3"/>
        <charset val="129"/>
      </rPr>
      <t>모든</t>
    </r>
    <r>
      <rPr>
        <sz val="9"/>
        <color theme="1"/>
        <rFont val="Century Gothic"/>
        <family val="2"/>
      </rPr>
      <t xml:space="preserve"> </t>
    </r>
    <r>
      <rPr>
        <sz val="9"/>
        <color theme="1"/>
        <rFont val="돋움"/>
        <family val="3"/>
        <charset val="129"/>
      </rPr>
      <t>인구</t>
    </r>
    <r>
      <rPr>
        <sz val="9"/>
        <color theme="1"/>
        <rFont val="Century Gothic"/>
        <family val="2"/>
      </rPr>
      <t xml:space="preserve"> </t>
    </r>
    <r>
      <rPr>
        <sz val="9"/>
        <color theme="1"/>
        <rFont val="돋움"/>
        <family val="3"/>
        <charset val="129"/>
      </rPr>
      <t>통계학적</t>
    </r>
    <r>
      <rPr>
        <sz val="9"/>
        <color theme="1"/>
        <rFont val="Century Gothic"/>
        <family val="2"/>
      </rPr>
      <t xml:space="preserve"> </t>
    </r>
    <r>
      <rPr>
        <sz val="9"/>
        <color theme="1"/>
        <rFont val="돋움"/>
        <family val="3"/>
        <charset val="129"/>
      </rPr>
      <t>특성</t>
    </r>
    <r>
      <rPr>
        <sz val="9"/>
        <color theme="1"/>
        <rFont val="Century Gothic"/>
        <family val="2"/>
      </rPr>
      <t xml:space="preserve">, </t>
    </r>
    <r>
      <rPr>
        <sz val="9"/>
        <color theme="1"/>
        <rFont val="돋움"/>
        <family val="3"/>
        <charset val="129"/>
      </rPr>
      <t>관심사</t>
    </r>
    <r>
      <rPr>
        <sz val="9"/>
        <color theme="1"/>
        <rFont val="Century Gothic"/>
        <family val="2"/>
      </rPr>
      <t xml:space="preserve"> </t>
    </r>
    <r>
      <rPr>
        <sz val="9"/>
        <color theme="1"/>
        <rFont val="돋움"/>
        <family val="3"/>
        <charset val="129"/>
      </rPr>
      <t>및</t>
    </r>
    <r>
      <rPr>
        <sz val="9"/>
        <color theme="1"/>
        <rFont val="Century Gothic"/>
        <family val="2"/>
      </rPr>
      <t xml:space="preserve"> </t>
    </r>
    <r>
      <rPr>
        <sz val="9"/>
        <color theme="1"/>
        <rFont val="돋움"/>
        <family val="3"/>
        <charset val="129"/>
      </rPr>
      <t>행동</t>
    </r>
  </si>
  <si>
    <t>Instagram AD _ Post</t>
  </si>
  <si>
    <t>Monthly Instagram Contents</t>
  </si>
  <si>
    <t>요일</t>
  </si>
  <si>
    <t>날짜 (2023)</t>
  </si>
  <si>
    <t>게시물</t>
  </si>
  <si>
    <t>분류</t>
  </si>
  <si>
    <t>광고기간</t>
  </si>
  <si>
    <t>재생횟수</t>
  </si>
  <si>
    <t>Eng.</t>
  </si>
  <si>
    <t>관심연령대</t>
  </si>
  <si>
    <t>성별</t>
  </si>
  <si>
    <t>연령</t>
  </si>
  <si>
    <t>관심사</t>
  </si>
  <si>
    <t>2023년 일출 생중계</t>
  </si>
  <si>
    <t>X</t>
  </si>
  <si>
    <t>CES 2023 티징</t>
  </si>
  <si>
    <r>
      <rPr>
        <b/>
        <sz val="9"/>
        <color theme="1"/>
        <rFont val="Century Gothic"/>
        <family val="2"/>
      </rPr>
      <t>Feb</t>
    </r>
  </si>
  <si>
    <t>CES 2023 초성 퀴즈 이벤트</t>
  </si>
  <si>
    <r>
      <rPr>
        <b/>
        <sz val="9"/>
        <color theme="1"/>
        <rFont val="Century Gothic"/>
        <family val="2"/>
      </rPr>
      <t>Mar</t>
    </r>
  </si>
  <si>
    <t>CES 2023 티저영상 D-2</t>
  </si>
  <si>
    <t>13-65+ 남녀</t>
  </si>
  <si>
    <t>모든 인구 통계학적 특성, 관심사 및 행동</t>
  </si>
  <si>
    <r>
      <rPr>
        <b/>
        <sz val="9"/>
        <color theme="1"/>
        <rFont val="Century Gothic"/>
        <family val="2"/>
      </rPr>
      <t>Apr</t>
    </r>
  </si>
  <si>
    <t>CES2023 D-1</t>
  </si>
  <si>
    <r>
      <rPr>
        <b/>
        <sz val="9"/>
        <color theme="1"/>
        <rFont val="Century Gothic"/>
        <family val="2"/>
      </rPr>
      <t>May</t>
    </r>
  </si>
  <si>
    <t>CES2023 미리보기 쇼츠1편</t>
  </si>
  <si>
    <r>
      <rPr>
        <b/>
        <sz val="9"/>
        <color theme="1"/>
        <rFont val="Century Gothic"/>
        <family val="2"/>
      </rPr>
      <t>Jun</t>
    </r>
  </si>
  <si>
    <t>CES 2023 김준 부회장 인터뷰</t>
  </si>
  <si>
    <r>
      <rPr>
        <b/>
        <sz val="9"/>
        <color theme="1"/>
        <rFont val="Century Gothic"/>
        <family val="2"/>
      </rPr>
      <t>Jul</t>
    </r>
  </si>
  <si>
    <t>CES 2023 부스탐방 1편</t>
  </si>
  <si>
    <r>
      <rPr>
        <b/>
        <sz val="9"/>
        <color theme="1"/>
        <rFont val="Century Gothic"/>
        <family val="2"/>
      </rPr>
      <t>Aug</t>
    </r>
  </si>
  <si>
    <t>CES 2023 부스탐방 2편</t>
  </si>
  <si>
    <r>
      <rPr>
        <b/>
        <sz val="9"/>
        <color theme="1"/>
        <rFont val="Century Gothic"/>
        <family val="2"/>
      </rPr>
      <t>Sep</t>
    </r>
  </si>
  <si>
    <t>CES 2023 초성 퀴즈 이벤트-당첨자발표</t>
  </si>
  <si>
    <r>
      <rPr>
        <b/>
        <sz val="9"/>
        <color theme="1"/>
        <rFont val="Century Gothic"/>
        <family val="2"/>
      </rPr>
      <t>Oct</t>
    </r>
  </si>
  <si>
    <t>CES 2023 부스탐방 3편</t>
  </si>
  <si>
    <r>
      <rPr>
        <b/>
        <sz val="9"/>
        <color theme="1"/>
        <rFont val="Century Gothic"/>
        <family val="2"/>
      </rPr>
      <t>Nov</t>
    </r>
  </si>
  <si>
    <t>CES 2023 Recap</t>
  </si>
  <si>
    <r>
      <rPr>
        <b/>
        <sz val="9"/>
        <color theme="1"/>
        <rFont val="Century Gothic"/>
        <family val="2"/>
      </rPr>
      <t>Dec</t>
    </r>
  </si>
  <si>
    <t>산해진미 랩업 카드뉴스</t>
  </si>
  <si>
    <t>SKBMP 구성원 봉사활동 카드뉴스</t>
  </si>
  <si>
    <t>직장인 MBTI</t>
  </si>
  <si>
    <t>Team 행코 x 블루잉 팀 ‘최후 만찬’전</t>
  </si>
  <si>
    <t>퇴근하고 뭐할까 서울편</t>
  </si>
  <si>
    <t>18-65+ 남녀</t>
  </si>
  <si>
    <t>에그프로그램</t>
  </si>
  <si>
    <t>명소 소개_증평편</t>
  </si>
  <si>
    <t>챗GPT 1편(노래)</t>
  </si>
  <si>
    <t>챗GPT 2편(스포츠)</t>
  </si>
  <si>
    <t>제7회 GMF 예선참가팀 모집</t>
  </si>
  <si>
    <t>챗 GPT 4편 (ESG)</t>
  </si>
  <si>
    <t>지구의 날</t>
  </si>
  <si>
    <t>GMF  본선 진출팀  소개</t>
  </si>
  <si>
    <t>해외 사업장 명소 폴란드편</t>
  </si>
  <si>
    <r>
      <rPr>
        <sz val="9"/>
        <color theme="1"/>
        <rFont val="Century Gothic"/>
        <family val="2"/>
      </rPr>
      <t>9</t>
    </r>
    <r>
      <rPr>
        <sz val="9"/>
        <color theme="1"/>
        <rFont val="Century Gothic"/>
        <family val="2"/>
      </rPr>
      <t>day</t>
    </r>
  </si>
  <si>
    <r>
      <rPr>
        <sz val="9"/>
        <color theme="1"/>
        <rFont val="Century Gothic"/>
        <family val="2"/>
      </rPr>
      <t>3</t>
    </r>
    <r>
      <rPr>
        <sz val="9"/>
        <color theme="1"/>
        <rFont val="Century Gothic"/>
        <family val="2"/>
      </rPr>
      <t>5-44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</si>
  <si>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지구청약</t>
    </r>
    <r>
      <rPr>
        <sz val="9"/>
        <color theme="1"/>
        <rFont val="Century Gothic"/>
        <family val="2"/>
      </rPr>
      <t xml:space="preserve"> </t>
    </r>
    <r>
      <rPr>
        <sz val="9"/>
        <color theme="1"/>
        <rFont val="돋움"/>
        <family val="3"/>
        <charset val="129"/>
      </rPr>
      <t>숏폼</t>
    </r>
  </si>
  <si>
    <r>
      <rPr>
        <sz val="9"/>
        <color theme="1"/>
        <rFont val="Century Gothic"/>
        <family val="2"/>
      </rPr>
      <t>1</t>
    </r>
    <r>
      <rPr>
        <sz val="9"/>
        <color theme="1"/>
        <rFont val="Century Gothic"/>
        <family val="2"/>
      </rPr>
      <t>8-24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</si>
  <si>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우주노래자랑편</t>
    </r>
    <r>
      <rPr>
        <sz val="9"/>
        <color theme="1"/>
        <rFont val="Century Gothic"/>
        <family val="2"/>
      </rPr>
      <t xml:space="preserve"> </t>
    </r>
    <r>
      <rPr>
        <sz val="9"/>
        <color theme="1"/>
        <rFont val="돋움"/>
        <family val="3"/>
        <charset val="129"/>
      </rPr>
      <t>본편</t>
    </r>
  </si>
  <si>
    <t>영상(피드)</t>
  </si>
  <si>
    <r>
      <rPr>
        <sz val="9"/>
        <color theme="1"/>
        <rFont val="Century Gothic"/>
        <family val="2"/>
      </rPr>
      <t>1</t>
    </r>
    <r>
      <rPr>
        <sz val="9"/>
        <color theme="1"/>
        <rFont val="Century Gothic"/>
        <family val="2"/>
      </rPr>
      <t>day</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</si>
  <si>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우주노래자랑편</t>
    </r>
    <r>
      <rPr>
        <sz val="9"/>
        <color theme="1"/>
        <rFont val="Century Gothic"/>
        <family val="2"/>
      </rPr>
      <t xml:space="preserve"> </t>
    </r>
    <r>
      <rPr>
        <sz val="9"/>
        <color theme="1"/>
        <rFont val="돋움"/>
        <family val="3"/>
        <charset val="129"/>
      </rPr>
      <t>본편</t>
    </r>
  </si>
  <si>
    <t>영상(릴스)</t>
  </si>
  <si>
    <r>
      <rPr>
        <sz val="9"/>
        <color theme="1"/>
        <rFont val="Century Gothic"/>
        <family val="2"/>
      </rPr>
      <t>1</t>
    </r>
    <r>
      <rPr>
        <sz val="9"/>
        <color theme="1"/>
        <rFont val="Century Gothic"/>
        <family val="2"/>
      </rPr>
      <t>day</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</si>
  <si>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</si>
  <si>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</si>
  <si>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3</t>
    </r>
    <r>
      <rPr>
        <sz val="9"/>
        <color theme="1"/>
        <rFont val="Century Gothic"/>
        <family val="2"/>
      </rPr>
      <t>5-44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</si>
  <si>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</si>
  <si>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쇼츠</t>
    </r>
  </si>
  <si>
    <r>
      <rPr>
        <sz val="9"/>
        <color theme="1"/>
        <rFont val="Century Gothic"/>
        <family val="2"/>
      </rPr>
      <t>4</t>
    </r>
    <r>
      <rPr>
        <sz val="9"/>
        <color theme="1"/>
        <rFont val="Century Gothic"/>
        <family val="2"/>
      </rPr>
      <t>5-54</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</si>
  <si>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</si>
  <si>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</si>
  <si>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</si>
  <si>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5-34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</si>
  <si>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</si>
  <si>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t>
    </r>
    <r>
      <rPr>
        <sz val="9"/>
        <color theme="1"/>
        <rFont val="Century Gothic"/>
        <family val="2"/>
      </rPr>
      <t xml:space="preserve"> </t>
    </r>
    <r>
      <rPr>
        <sz val="9"/>
        <color theme="1"/>
        <rFont val="돋움"/>
        <family val="3"/>
        <charset val="129"/>
      </rPr>
      <t>캠페인</t>
    </r>
    <r>
      <rPr>
        <sz val="9"/>
        <color theme="1"/>
        <rFont val="Century Gothic"/>
        <family val="2"/>
      </rPr>
      <t xml:space="preserve"> </t>
    </r>
    <r>
      <rPr>
        <sz val="9"/>
        <color theme="1"/>
        <rFont val="돋움"/>
        <family val="3"/>
        <charset val="129"/>
      </rPr>
      <t>우주노래자랑</t>
    </r>
    <r>
      <rPr>
        <sz val="9"/>
        <color theme="1"/>
        <rFont val="Century Gothic"/>
        <family val="2"/>
      </rPr>
      <t xml:space="preserve"> </t>
    </r>
    <r>
      <rPr>
        <sz val="9"/>
        <color theme="1"/>
        <rFont val="돋움"/>
        <family val="3"/>
        <charset val="129"/>
      </rPr>
      <t>본편</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</si>
  <si>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</si>
  <si>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</si>
  <si>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t>맹그로브 영상</t>
  </si>
  <si>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</si>
  <si>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</si>
  <si>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</si>
  <si>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</si>
  <si>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</si>
  <si>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</si>
  <si>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</si>
  <si>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</si>
  <si>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</si>
  <si>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</si>
  <si>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</si>
  <si>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나들이</t>
    </r>
    <r>
      <rPr>
        <sz val="9"/>
        <color theme="1"/>
        <rFont val="Century Gothic"/>
        <family val="2"/>
      </rPr>
      <t xml:space="preserve"> </t>
    </r>
    <r>
      <rPr>
        <sz val="9"/>
        <color theme="1"/>
        <rFont val="돋움"/>
        <family val="3"/>
        <charset val="129"/>
      </rPr>
      <t>카드뉴스</t>
    </r>
  </si>
  <si>
    <r>
      <rPr>
        <sz val="9"/>
        <color theme="1"/>
        <rFont val="Century Gothic"/>
        <family val="2"/>
      </rPr>
      <t>1</t>
    </r>
    <r>
      <rPr>
        <sz val="9"/>
        <color theme="1"/>
        <rFont val="Century Gothic"/>
        <family val="2"/>
      </rPr>
      <t>day</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</si>
  <si>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</si>
  <si>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</si>
  <si>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</si>
  <si>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</si>
  <si>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3</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</si>
  <si>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</si>
  <si>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주유소</t>
    </r>
    <r>
      <rPr>
        <sz val="9"/>
        <color theme="1"/>
        <rFont val="Century Gothic"/>
        <family val="2"/>
      </rPr>
      <t xml:space="preserve"> </t>
    </r>
    <r>
      <rPr>
        <sz val="9"/>
        <color theme="1"/>
        <rFont val="돋움"/>
        <family val="3"/>
        <charset val="129"/>
      </rPr>
      <t>울산</t>
    </r>
    <r>
      <rPr>
        <sz val="9"/>
        <color theme="1"/>
        <rFont val="Century Gothic"/>
        <family val="2"/>
      </rPr>
      <t xml:space="preserve"> </t>
    </r>
    <r>
      <rPr>
        <sz val="9"/>
        <color theme="1"/>
        <rFont val="돋움"/>
        <family val="3"/>
        <charset val="129"/>
      </rPr>
      <t>명소</t>
    </r>
    <r>
      <rPr>
        <sz val="9"/>
        <color theme="1"/>
        <rFont val="Century Gothic"/>
        <family val="2"/>
      </rPr>
      <t xml:space="preserve"> </t>
    </r>
    <r>
      <rPr>
        <sz val="9"/>
        <color theme="1"/>
        <rFont val="돋움"/>
        <family val="3"/>
        <charset val="129"/>
      </rPr>
      <t>등극</t>
    </r>
    <r>
      <rPr>
        <sz val="9"/>
        <color theme="1"/>
        <rFont val="Century Gothic"/>
        <family val="2"/>
      </rPr>
      <t xml:space="preserve"> </t>
    </r>
    <r>
      <rPr>
        <sz val="9"/>
        <color theme="1"/>
        <rFont val="돋움"/>
        <family val="3"/>
        <charset val="129"/>
      </rPr>
      <t>이벤트</t>
    </r>
  </si>
  <si>
    <r>
      <rPr>
        <sz val="9"/>
        <color theme="1"/>
        <rFont val="돋움"/>
        <family val="3"/>
        <charset val="129"/>
      </rPr>
      <t>빈도</t>
    </r>
    <r>
      <rPr>
        <sz val="9"/>
        <color theme="1"/>
        <rFont val="Century Gothic"/>
        <family val="2"/>
      </rPr>
      <t xml:space="preserve"> 1.91</t>
    </r>
  </si>
  <si>
    <r>
      <rPr>
        <sz val="9"/>
        <color theme="1"/>
        <rFont val="돋움"/>
        <family val="3"/>
        <charset val="129"/>
      </rPr>
      <t>빈도</t>
    </r>
    <r>
      <rPr>
        <sz val="9"/>
        <color theme="1"/>
        <rFont val="Century Gothic"/>
        <family val="2"/>
      </rPr>
      <t xml:space="preserve"> 1.91</t>
    </r>
  </si>
  <si>
    <r>
      <rPr>
        <sz val="9"/>
        <color theme="1"/>
        <rFont val="돋움"/>
        <family val="3"/>
        <charset val="129"/>
      </rPr>
      <t>일하는</t>
    </r>
    <r>
      <rPr>
        <sz val="9"/>
        <color theme="1"/>
        <rFont val="Century Gothic"/>
        <family val="2"/>
      </rPr>
      <t xml:space="preserve"> </t>
    </r>
    <r>
      <rPr>
        <sz val="9"/>
        <color theme="1"/>
        <rFont val="돋움"/>
        <family val="3"/>
        <charset val="129"/>
      </rPr>
      <t>스키들</t>
    </r>
    <r>
      <rPr>
        <sz val="9"/>
        <color theme="1"/>
        <rFont val="Century Gothic"/>
        <family val="2"/>
      </rPr>
      <t xml:space="preserve"> (</t>
    </r>
    <r>
      <rPr>
        <sz val="9"/>
        <color theme="1"/>
        <rFont val="돋움"/>
        <family val="3"/>
        <charset val="129"/>
      </rPr>
      <t>춤</t>
    </r>
    <r>
      <rPr>
        <sz val="9"/>
        <color theme="1"/>
        <rFont val="Century Gothic"/>
        <family val="2"/>
      </rPr>
      <t xml:space="preserve"> </t>
    </r>
    <r>
      <rPr>
        <sz val="9"/>
        <color theme="1"/>
        <rFont val="돋움"/>
        <family val="3"/>
        <charset val="129"/>
      </rPr>
      <t>편</t>
    </r>
    <r>
      <rPr>
        <sz val="9"/>
        <color theme="1"/>
        <rFont val="Century Gothic"/>
        <family val="2"/>
      </rPr>
      <t>)</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</si>
  <si>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</si>
  <si>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</si>
  <si>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</si>
  <si>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</si>
  <si>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</si>
  <si>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</si>
  <si>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</si>
  <si>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</si>
  <si>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</si>
  <si>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m</t>
    </r>
    <r>
      <rPr>
        <sz val="9"/>
        <color theme="1"/>
        <rFont val="Century Gothic"/>
        <family val="2"/>
      </rPr>
      <t>ale</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</si>
  <si>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</si>
  <si>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1</t>
    </r>
    <r>
      <rPr>
        <sz val="9"/>
        <color theme="1"/>
        <rFont val="Century Gothic"/>
        <family val="2"/>
      </rPr>
      <t>8-24</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</si>
  <si>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</si>
  <si>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</si>
  <si>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</si>
  <si>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5</t>
    </r>
    <r>
      <rPr>
        <sz val="9"/>
        <color theme="1"/>
        <rFont val="돋움"/>
        <family val="3"/>
        <charset val="129"/>
      </rPr>
      <t>편</t>
    </r>
    <r>
      <rPr>
        <sz val="9"/>
        <color theme="1"/>
        <rFont val="Century Gothic"/>
        <family val="2"/>
      </rPr>
      <t xml:space="preserve"> (</t>
    </r>
    <r>
      <rPr>
        <sz val="9"/>
        <color theme="1"/>
        <rFont val="돋움"/>
        <family val="3"/>
        <charset val="129"/>
      </rPr>
      <t>숏츠</t>
    </r>
    <r>
      <rPr>
        <sz val="9"/>
        <color theme="1"/>
        <rFont val="Century Gothic"/>
        <family val="2"/>
      </rPr>
      <t>)</t>
    </r>
  </si>
  <si>
    <r>
      <rPr>
        <sz val="9"/>
        <color theme="1"/>
        <rFont val="Century Gothic"/>
        <family val="2"/>
      </rPr>
      <t>5</t>
    </r>
    <r>
      <rPr>
        <sz val="9"/>
        <color theme="1"/>
        <rFont val="Century Gothic"/>
        <family val="2"/>
      </rPr>
      <t>5-64</t>
    </r>
  </si>
  <si>
    <t>이노드림(티저)</t>
  </si>
  <si>
    <r>
      <rPr>
        <sz val="9"/>
        <color theme="1"/>
        <rFont val="Century Gothic"/>
        <family val="2"/>
      </rPr>
      <t>4</t>
    </r>
    <r>
      <rPr>
        <sz val="9"/>
        <color theme="1"/>
        <rFont val="Century Gothic"/>
        <family val="2"/>
      </rPr>
      <t>5-54</t>
    </r>
  </si>
  <si>
    <r>
      <rPr>
        <sz val="9"/>
        <color theme="1"/>
        <rFont val="돋움"/>
        <family val="3"/>
        <charset val="129"/>
      </rPr>
      <t>신밧드</t>
    </r>
    <r>
      <rPr>
        <sz val="9"/>
        <color theme="1"/>
        <rFont val="Century Gothic"/>
        <family val="2"/>
      </rPr>
      <t>(</t>
    </r>
    <r>
      <rPr>
        <sz val="9"/>
        <color theme="1"/>
        <rFont val="돋움"/>
        <family val="3"/>
        <charset val="129"/>
      </rPr>
      <t>신나는</t>
    </r>
    <r>
      <rPr>
        <sz val="9"/>
        <color theme="1"/>
        <rFont val="Century Gothic"/>
        <family val="2"/>
      </rPr>
      <t xml:space="preserve"> </t>
    </r>
    <r>
      <rPr>
        <sz val="9"/>
        <color theme="1"/>
        <rFont val="돋움"/>
        <family val="3"/>
        <charset val="129"/>
      </rPr>
      <t>밧데리</t>
    </r>
    <r>
      <rPr>
        <sz val="9"/>
        <color theme="1"/>
        <rFont val="Century Gothic"/>
        <family val="2"/>
      </rPr>
      <t xml:space="preserve"> </t>
    </r>
    <r>
      <rPr>
        <sz val="9"/>
        <color theme="1"/>
        <rFont val="돋움"/>
        <family val="3"/>
        <charset val="129"/>
      </rPr>
      <t>드라이브</t>
    </r>
    <r>
      <rPr>
        <sz val="9"/>
        <color theme="1"/>
        <rFont val="Century Gothic"/>
        <family val="2"/>
      </rPr>
      <t xml:space="preserve">) </t>
    </r>
    <r>
      <rPr>
        <sz val="9"/>
        <color theme="1"/>
        <rFont val="돋움"/>
        <family val="3"/>
        <charset val="129"/>
      </rPr>
      <t>티저</t>
    </r>
  </si>
  <si>
    <r>
      <rPr>
        <sz val="9"/>
        <color theme="1"/>
        <rFont val="Century Gothic"/>
        <family val="2"/>
      </rPr>
      <t>5</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</si>
  <si>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</si>
  <si>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</si>
  <si>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.Zip</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</si>
  <si>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</si>
  <si>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</si>
  <si>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</si>
  <si>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2</t>
    </r>
    <r>
      <rPr>
        <sz val="9"/>
        <color theme="1"/>
        <rFont val="Century Gothic"/>
        <family val="2"/>
      </rPr>
      <t>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본편</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</si>
  <si>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</si>
  <si>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</si>
  <si>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23</t>
    </r>
    <r>
      <rPr>
        <sz val="9"/>
        <color theme="1"/>
        <rFont val="돋움"/>
        <family val="3"/>
        <charset val="129"/>
      </rPr>
      <t>년</t>
    </r>
    <r>
      <rPr>
        <sz val="9"/>
        <color theme="1"/>
        <rFont val="Century Gothic"/>
        <family val="2"/>
      </rPr>
      <t xml:space="preserve"> </t>
    </r>
    <r>
      <rPr>
        <sz val="9"/>
        <color theme="1"/>
        <rFont val="돋움"/>
        <family val="3"/>
        <charset val="129"/>
      </rPr>
      <t>브랜드캠페인</t>
    </r>
    <r>
      <rPr>
        <sz val="9"/>
        <color theme="1"/>
        <rFont val="Century Gothic"/>
        <family val="2"/>
      </rPr>
      <t xml:space="preserve"> 6</t>
    </r>
    <r>
      <rPr>
        <sz val="9"/>
        <color theme="1"/>
        <rFont val="돋움"/>
        <family val="3"/>
        <charset val="129"/>
      </rPr>
      <t>편</t>
    </r>
    <r>
      <rPr>
        <sz val="9"/>
        <color theme="1"/>
        <rFont val="Century Gothic"/>
        <family val="2"/>
      </rPr>
      <t>(</t>
    </r>
    <r>
      <rPr>
        <sz val="9"/>
        <color theme="1"/>
        <rFont val="돋움"/>
        <family val="3"/>
        <charset val="129"/>
      </rPr>
      <t>숏츠</t>
    </r>
    <r>
      <rPr>
        <sz val="9"/>
        <color theme="1"/>
        <rFont val="Century Gothic"/>
        <family val="2"/>
      </rPr>
      <t>)</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</si>
  <si>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</si>
  <si>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</si>
  <si>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1</t>
    </r>
    <r>
      <rPr>
        <sz val="9"/>
        <color theme="1"/>
        <rFont val="돋움"/>
        <family val="3"/>
        <charset val="129"/>
      </rPr>
      <t>회용품</t>
    </r>
    <r>
      <rPr>
        <sz val="9"/>
        <color theme="1"/>
        <rFont val="Century Gothic"/>
        <family val="2"/>
      </rPr>
      <t xml:space="preserve"> 0</t>
    </r>
    <r>
      <rPr>
        <sz val="9"/>
        <color theme="1"/>
        <rFont val="돋움"/>
        <family val="3"/>
        <charset val="129"/>
      </rPr>
      <t>챌린지</t>
    </r>
    <r>
      <rPr>
        <sz val="9"/>
        <color theme="1"/>
        <rFont val="Century Gothic"/>
        <family val="2"/>
      </rPr>
      <t xml:space="preserve"> - </t>
    </r>
    <r>
      <rPr>
        <sz val="9"/>
        <color theme="1"/>
        <rFont val="돋움"/>
        <family val="3"/>
        <charset val="129"/>
      </rPr>
      <t>나경수</t>
    </r>
    <r>
      <rPr>
        <sz val="9"/>
        <color theme="1"/>
        <rFont val="Century Gothic"/>
        <family val="2"/>
      </rPr>
      <t xml:space="preserve"> </t>
    </r>
    <r>
      <rPr>
        <sz val="9"/>
        <color theme="1"/>
        <rFont val="돋움"/>
        <family val="3"/>
        <charset val="129"/>
      </rPr>
      <t>사장님</t>
    </r>
    <r>
      <rPr>
        <sz val="9"/>
        <color theme="1"/>
        <rFont val="Century Gothic"/>
        <family val="2"/>
      </rPr>
      <t xml:space="preserve"> </t>
    </r>
    <r>
      <rPr>
        <sz val="9"/>
        <color theme="1"/>
        <rFont val="돋움"/>
        <family val="3"/>
        <charset val="129"/>
      </rPr>
      <t>편</t>
    </r>
  </si>
  <si>
    <r>
      <rPr>
        <sz val="9"/>
        <color theme="1"/>
        <rFont val="Century Gothic"/>
        <family val="2"/>
      </rPr>
      <t>5</t>
    </r>
    <r>
      <rPr>
        <sz val="9"/>
        <color theme="1"/>
        <rFont val="Century Gothic"/>
        <family val="2"/>
      </rPr>
      <t>5-64</t>
    </r>
  </si>
  <si>
    <r>
      <rPr>
        <sz val="9"/>
        <color theme="1"/>
        <rFont val="Century Gothic"/>
        <family val="2"/>
      </rPr>
      <t xml:space="preserve">GMF </t>
    </r>
    <r>
      <rPr>
        <sz val="9"/>
        <color theme="1"/>
        <rFont val="돋움"/>
        <family val="3"/>
        <charset val="129"/>
      </rPr>
      <t>응원</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</si>
  <si>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</si>
  <si>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</si>
  <si>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1</t>
    </r>
    <r>
      <rPr>
        <sz val="9"/>
        <color theme="1"/>
        <rFont val="Century Gothic"/>
        <family val="2"/>
      </rPr>
      <t>8-24</t>
    </r>
  </si>
  <si>
    <r>
      <rPr>
        <sz val="9"/>
        <color theme="1"/>
        <rFont val="돋움"/>
        <family val="3"/>
        <charset val="129"/>
      </rPr>
      <t>랜딩</t>
    </r>
    <r>
      <rPr>
        <sz val="9"/>
        <color theme="1"/>
        <rFont val="Century Gothic"/>
        <family val="2"/>
      </rPr>
      <t xml:space="preserve"> </t>
    </r>
    <r>
      <rPr>
        <sz val="9"/>
        <color theme="1"/>
        <rFont val="돋움"/>
        <family val="3"/>
        <charset val="129"/>
      </rPr>
      <t>페이지</t>
    </r>
    <r>
      <rPr>
        <sz val="9"/>
        <color theme="1"/>
        <rFont val="Century Gothic"/>
        <family val="2"/>
      </rPr>
      <t xml:space="preserve"> </t>
    </r>
    <r>
      <rPr>
        <sz val="9"/>
        <color theme="1"/>
        <rFont val="돋움"/>
        <family val="3"/>
        <charset val="129"/>
      </rPr>
      <t>조회</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</si>
  <si>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</si>
  <si>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</si>
  <si>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 xml:space="preserve">WE-SKI EP2 - </t>
    </r>
    <r>
      <rPr>
        <sz val="9"/>
        <color theme="1"/>
        <rFont val="돋움"/>
        <family val="3"/>
        <charset val="129"/>
      </rPr>
      <t>취업</t>
    </r>
    <r>
      <rPr>
        <sz val="9"/>
        <color theme="1"/>
        <rFont val="Century Gothic"/>
        <family val="2"/>
      </rPr>
      <t xml:space="preserve"> </t>
    </r>
    <r>
      <rPr>
        <sz val="9"/>
        <color theme="1"/>
        <rFont val="돋움"/>
        <family val="3"/>
        <charset val="129"/>
      </rPr>
      <t>상담소</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</si>
  <si>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</si>
  <si>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</si>
  <si>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</si>
  <si>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</si>
  <si>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</si>
  <si>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 xml:space="preserve">GMF </t>
    </r>
    <r>
      <rPr>
        <sz val="9"/>
        <color theme="1"/>
        <rFont val="돋움"/>
        <family val="3"/>
        <charset val="129"/>
      </rPr>
      <t>두번째</t>
    </r>
    <r>
      <rPr>
        <sz val="9"/>
        <color theme="1"/>
        <rFont val="Century Gothic"/>
        <family val="2"/>
      </rPr>
      <t xml:space="preserve"> </t>
    </r>
    <r>
      <rPr>
        <sz val="9"/>
        <color theme="1"/>
        <rFont val="돋움"/>
        <family val="3"/>
        <charset val="129"/>
      </rPr>
      <t>이벤트</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</si>
  <si>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</si>
  <si>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</si>
  <si>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</si>
  <si>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</si>
  <si>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</si>
  <si>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</si>
  <si>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</si>
  <si>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</si>
  <si>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</si>
  <si>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</si>
  <si>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</si>
  <si>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Century Gothic"/>
        <family val="2"/>
      </rPr>
      <t>4</t>
    </r>
    <r>
      <rPr>
        <sz val="9"/>
        <color theme="1"/>
        <rFont val="Century Gothic"/>
        <family val="2"/>
      </rPr>
      <t>5-54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</si>
  <si>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</si>
  <si>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</si>
  <si>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</si>
  <si>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</si>
  <si>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</si>
  <si>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</si>
  <si>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</si>
  <si>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</si>
  <si>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</si>
  <si>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t>11day</t>
  </si>
  <si>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</si>
  <si>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</si>
  <si>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</si>
  <si>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</si>
  <si>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</si>
  <si>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</si>
  <si>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t>
    </r>
    <r>
      <rPr>
        <sz val="9"/>
        <color theme="1"/>
        <rFont val="돋움"/>
        <family val="3"/>
        <charset val="129"/>
      </rPr>
      <t>아이리스머독</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</si>
  <si>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</si>
  <si>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</si>
  <si>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</si>
  <si>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</si>
  <si>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</si>
  <si>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</si>
  <si>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</si>
  <si>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이노드림</t>
    </r>
    <r>
      <rPr>
        <sz val="9"/>
        <color theme="1"/>
        <rFont val="Century Gothic"/>
        <family val="2"/>
      </rPr>
      <t xml:space="preserve"> (</t>
    </r>
    <r>
      <rPr>
        <sz val="9"/>
        <color theme="1"/>
        <rFont val="돋움"/>
        <family val="3"/>
        <charset val="129"/>
      </rPr>
      <t>디즈니</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</si>
  <si>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</si>
  <si>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</si>
  <si>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</si>
  <si>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t>글로벌 보일링(프로필 방문 광고)</t>
  </si>
  <si>
    <t>16day</t>
  </si>
  <si>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</si>
  <si>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</si>
  <si>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</si>
  <si>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</si>
  <si>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</si>
  <si>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</si>
  <si>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</si>
  <si>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엑스포</t>
    </r>
    <r>
      <rPr>
        <sz val="9"/>
        <color theme="1"/>
        <rFont val="Century Gothic"/>
        <family val="2"/>
      </rPr>
      <t xml:space="preserve"> </t>
    </r>
    <r>
      <rPr>
        <sz val="9"/>
        <color theme="1"/>
        <rFont val="돋움"/>
        <family val="3"/>
        <charset val="129"/>
      </rPr>
      <t>응원</t>
    </r>
    <r>
      <rPr>
        <sz val="9"/>
        <color theme="1"/>
        <rFont val="Century Gothic"/>
        <family val="2"/>
      </rPr>
      <t xml:space="preserve"> </t>
    </r>
    <r>
      <rPr>
        <sz val="9"/>
        <color theme="1"/>
        <rFont val="돋움"/>
        <family val="3"/>
        <charset val="129"/>
      </rPr>
      <t>콘텐츠</t>
    </r>
  </si>
  <si>
    <r>
      <rPr>
        <sz val="9"/>
        <color theme="1"/>
        <rFont val="Century Gothic"/>
        <family val="2"/>
      </rPr>
      <t>1</t>
    </r>
    <r>
      <rPr>
        <sz val="9"/>
        <color theme="1"/>
        <rFont val="Century Gothic"/>
        <family val="2"/>
      </rPr>
      <t>8-24</t>
    </r>
  </si>
  <si>
    <r>
      <rPr>
        <sz val="9"/>
        <color theme="1"/>
        <rFont val="돋움"/>
        <family val="3"/>
        <charset val="129"/>
      </rPr>
      <t>아무것도</t>
    </r>
    <r>
      <rPr>
        <sz val="9"/>
        <color theme="1"/>
        <rFont val="Century Gothic"/>
        <family val="2"/>
      </rPr>
      <t xml:space="preserve"> </t>
    </r>
    <r>
      <rPr>
        <sz val="9"/>
        <color theme="1"/>
        <rFont val="돋움"/>
        <family val="3"/>
        <charset val="129"/>
      </rPr>
      <t>사지</t>
    </r>
    <r>
      <rPr>
        <sz val="9"/>
        <color theme="1"/>
        <rFont val="Century Gothic"/>
        <family val="2"/>
      </rPr>
      <t xml:space="preserve"> </t>
    </r>
    <r>
      <rPr>
        <sz val="9"/>
        <color theme="1"/>
        <rFont val="돋움"/>
        <family val="3"/>
        <charset val="129"/>
      </rPr>
      <t>않는</t>
    </r>
    <r>
      <rPr>
        <sz val="9"/>
        <color theme="1"/>
        <rFont val="Century Gothic"/>
        <family val="2"/>
      </rPr>
      <t xml:space="preserve"> </t>
    </r>
    <r>
      <rPr>
        <sz val="9"/>
        <color theme="1"/>
        <rFont val="돋움"/>
        <family val="3"/>
        <charset val="129"/>
      </rPr>
      <t>날</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</si>
  <si>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</si>
  <si>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</si>
  <si>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t>
    </r>
    <r>
      <rPr>
        <sz val="9"/>
        <color theme="1"/>
        <rFont val="돋움"/>
        <family val="3"/>
        <charset val="129"/>
      </rPr>
      <t>조지맥도널드</t>
    </r>
    <r>
      <rPr>
        <sz val="9"/>
        <color theme="1"/>
        <rFont val="Century Gothic"/>
        <family val="2"/>
      </rPr>
      <t>)</t>
    </r>
  </si>
  <si>
    <r>
      <rPr>
        <sz val="9"/>
        <color theme="1"/>
        <rFont val="돋움"/>
        <family val="3"/>
        <charset val="129"/>
      </rPr>
      <t>슼</t>
    </r>
    <r>
      <rPr>
        <sz val="9"/>
        <color theme="1"/>
        <rFont val="Century Gothic"/>
        <family val="2"/>
      </rPr>
      <t>-</t>
    </r>
    <r>
      <rPr>
        <sz val="9"/>
        <color theme="1"/>
        <rFont val="돋움"/>
        <family val="3"/>
        <charset val="129"/>
      </rPr>
      <t>떠나요</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</si>
  <si>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</si>
  <si>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</si>
  <si>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</si>
  <si>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슼</t>
    </r>
    <r>
      <rPr>
        <sz val="9"/>
        <color theme="1"/>
        <rFont val="Century Gothic"/>
        <family val="2"/>
      </rPr>
      <t>-</t>
    </r>
    <r>
      <rPr>
        <sz val="9"/>
        <color theme="1"/>
        <rFont val="돋움"/>
        <family val="3"/>
        <charset val="129"/>
      </rPr>
      <t>떠나요</t>
    </r>
    <r>
      <rPr>
        <sz val="9"/>
        <color theme="1"/>
        <rFont val="Century Gothic"/>
        <family val="2"/>
      </rPr>
      <t>(</t>
    </r>
    <r>
      <rPr>
        <sz val="9"/>
        <color theme="1"/>
        <rFont val="돋움"/>
        <family val="3"/>
        <charset val="129"/>
      </rPr>
      <t>프로필</t>
    </r>
    <r>
      <rPr>
        <sz val="9"/>
        <color theme="1"/>
        <rFont val="돋움"/>
        <family val="3"/>
        <charset val="129"/>
      </rPr>
      <t>방문</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</si>
  <si>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</si>
  <si>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</si>
  <si>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돋움"/>
        <family val="3"/>
        <charset val="129"/>
      </rPr>
      <t>행복전당포</t>
    </r>
    <r>
      <rPr>
        <sz val="9"/>
        <color theme="1"/>
        <rFont val="Century Gothic"/>
        <family val="2"/>
      </rPr>
      <t>EP.3</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</si>
  <si>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</si>
  <si>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</si>
  <si>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m</t>
    </r>
    <r>
      <rPr>
        <sz val="9"/>
        <color theme="1"/>
        <rFont val="Century Gothic"/>
        <family val="2"/>
      </rPr>
      <t>ale</t>
    </r>
  </si>
  <si>
    <r>
      <rPr>
        <sz val="9"/>
        <color theme="1"/>
        <rFont val="돋움"/>
        <family val="3"/>
        <charset val="129"/>
      </rPr>
      <t>이노드림</t>
    </r>
    <r>
      <rPr>
        <sz val="9"/>
        <color theme="1"/>
        <rFont val="Century Gothic"/>
        <family val="2"/>
      </rPr>
      <t>(G.</t>
    </r>
    <r>
      <rPr>
        <sz val="9"/>
        <color theme="1"/>
        <rFont val="돋움"/>
        <family val="3"/>
        <charset val="129"/>
      </rPr>
      <t>무어</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</si>
  <si>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</si>
  <si>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4</t>
    </r>
    <r>
      <rPr>
        <sz val="9"/>
        <color theme="1"/>
        <rFont val="Century Gothic"/>
        <family val="2"/>
      </rPr>
      <t>5-54</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</si>
  <si>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자원개발</t>
    </r>
    <r>
      <rPr>
        <sz val="9"/>
        <color theme="1"/>
        <rFont val="Century Gothic"/>
        <family val="2"/>
      </rPr>
      <t>(</t>
    </r>
    <r>
      <rPr>
        <sz val="9"/>
        <color theme="1"/>
        <rFont val="돋움"/>
        <family val="3"/>
        <charset val="129"/>
      </rPr>
      <t>트래픽</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</si>
  <si>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</si>
  <si>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2</t>
    </r>
    <r>
      <rPr>
        <sz val="9"/>
        <color theme="1"/>
        <rFont val="Century Gothic"/>
        <family val="2"/>
      </rPr>
      <t>5-34</t>
    </r>
  </si>
  <si>
    <r>
      <rPr>
        <sz val="9"/>
        <color theme="1"/>
        <rFont val="Century Gothic"/>
        <family val="2"/>
      </rPr>
      <t>m</t>
    </r>
    <r>
      <rPr>
        <sz val="9"/>
        <color theme="1"/>
        <rFont val="Century Gothic"/>
        <family val="2"/>
      </rPr>
      <t>ale</t>
    </r>
  </si>
  <si>
    <r>
      <rPr>
        <sz val="9"/>
        <color theme="1"/>
        <rFont val="Century Gothic"/>
        <family val="2"/>
      </rPr>
      <t>SK</t>
    </r>
    <r>
      <rPr>
        <sz val="9"/>
        <color theme="1"/>
        <rFont val="돋움"/>
        <family val="3"/>
        <charset val="129"/>
      </rPr>
      <t>어스온</t>
    </r>
    <r>
      <rPr>
        <sz val="9"/>
        <color theme="1"/>
        <rFont val="Century Gothic"/>
        <family val="2"/>
      </rPr>
      <t xml:space="preserve"> </t>
    </r>
    <r>
      <rPr>
        <sz val="9"/>
        <color theme="1"/>
        <rFont val="돋움"/>
        <family val="3"/>
        <charset val="129"/>
      </rPr>
      <t>자원개발</t>
    </r>
    <r>
      <rPr>
        <sz val="9"/>
        <color theme="1"/>
        <rFont val="Century Gothic"/>
        <family val="2"/>
      </rPr>
      <t>(</t>
    </r>
    <r>
      <rPr>
        <sz val="9"/>
        <color theme="1"/>
        <rFont val="돋움"/>
        <family val="3"/>
        <charset val="129"/>
      </rPr>
      <t>프로필</t>
    </r>
    <r>
      <rPr>
        <sz val="9"/>
        <color theme="1"/>
        <rFont val="Century Gothic"/>
        <family val="2"/>
      </rPr>
      <t xml:space="preserve"> </t>
    </r>
    <r>
      <rPr>
        <sz val="9"/>
        <color theme="1"/>
        <rFont val="돋움"/>
        <family val="3"/>
        <charset val="129"/>
      </rPr>
      <t>방문</t>
    </r>
    <r>
      <rPr>
        <sz val="9"/>
        <color theme="1"/>
        <rFont val="Century Gothic"/>
        <family val="2"/>
      </rPr>
      <t xml:space="preserve"> </t>
    </r>
    <r>
      <rPr>
        <sz val="9"/>
        <color theme="1"/>
        <rFont val="돋움"/>
        <family val="3"/>
        <charset val="129"/>
      </rPr>
      <t>광고</t>
    </r>
    <r>
      <rPr>
        <sz val="9"/>
        <color theme="1"/>
        <rFont val="Century Gothic"/>
        <family val="2"/>
      </rPr>
      <t>)</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</si>
  <si>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</si>
  <si>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</si>
  <si>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</si>
  <si>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돋움"/>
        <family val="3"/>
        <charset val="129"/>
      </rPr>
      <t>이달의</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왕</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</si>
  <si>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</si>
  <si>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</si>
  <si>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r>
      <rPr>
        <sz val="9"/>
        <color theme="1"/>
        <rFont val="Century Gothic"/>
        <family val="2"/>
      </rPr>
      <t>m</t>
    </r>
    <r>
      <rPr>
        <sz val="9"/>
        <color theme="1"/>
        <rFont val="Century Gothic"/>
        <family val="2"/>
      </rPr>
      <t>ale</t>
    </r>
  </si>
  <si>
    <r>
      <rPr>
        <sz val="9"/>
        <color theme="1"/>
        <rFont val="Century Gothic"/>
        <family val="2"/>
      </rPr>
      <t>7</t>
    </r>
    <r>
      <rPr>
        <sz val="9"/>
        <color theme="1"/>
        <rFont val="Century Gothic"/>
        <family val="2"/>
      </rPr>
      <t>day</t>
    </r>
  </si>
  <si>
    <r>
      <rPr>
        <sz val="9"/>
        <color theme="1"/>
        <rFont val="Century Gothic"/>
        <family val="2"/>
      </rPr>
      <t>1</t>
    </r>
    <r>
      <rPr>
        <sz val="9"/>
        <color theme="1"/>
        <rFont val="Century Gothic"/>
        <family val="2"/>
      </rPr>
      <t>8-24</t>
    </r>
  </si>
  <si>
    <t>이벤트 경품 발송 내역</t>
  </si>
  <si>
    <r>
      <rPr>
        <b/>
        <sz val="9"/>
        <color rgb="FF000000"/>
        <rFont val="맑은 고딕"/>
        <family val="3"/>
        <charset val="129"/>
      </rPr>
      <t>요일</t>
    </r>
  </si>
  <si>
    <r>
      <rPr>
        <b/>
        <sz val="9"/>
        <color rgb="FF000000"/>
        <rFont val="맑은 고딕"/>
        <family val="3"/>
        <charset val="129"/>
      </rPr>
      <t>이벤트명</t>
    </r>
  </si>
  <si>
    <r>
      <rPr>
        <b/>
        <sz val="9"/>
        <color rgb="FF000000"/>
        <rFont val="맑은 고딕"/>
        <family val="3"/>
        <charset val="129"/>
      </rPr>
      <t>시작</t>
    </r>
  </si>
  <si>
    <r>
      <rPr>
        <b/>
        <sz val="9"/>
        <color rgb="FF000000"/>
        <rFont val="맑은 고딕"/>
        <family val="3"/>
        <charset val="129"/>
      </rPr>
      <t>종료</t>
    </r>
  </si>
  <si>
    <r>
      <rPr>
        <b/>
        <sz val="9"/>
        <color rgb="FF000000"/>
        <rFont val="맑은 고딕"/>
        <family val="3"/>
        <charset val="129"/>
      </rPr>
      <t>당첨자수</t>
    </r>
  </si>
  <si>
    <r>
      <rPr>
        <b/>
        <sz val="9"/>
        <color rgb="FF000000"/>
        <rFont val="맑은 고딕"/>
        <family val="3"/>
        <charset val="129"/>
      </rPr>
      <t>실응답자</t>
    </r>
  </si>
  <si>
    <r>
      <rPr>
        <b/>
        <sz val="9"/>
        <color rgb="FF000000"/>
        <rFont val="맑은 고딕"/>
        <family val="3"/>
        <charset val="129"/>
      </rPr>
      <t>경품</t>
    </r>
  </si>
  <si>
    <r>
      <rPr>
        <b/>
        <sz val="9"/>
        <color rgb="FF000000"/>
        <rFont val="맑은 고딕"/>
        <family val="3"/>
        <charset val="129"/>
      </rPr>
      <t>경품금액</t>
    </r>
  </si>
  <si>
    <r>
      <rPr>
        <b/>
        <sz val="9"/>
        <color rgb="FF000000"/>
        <rFont val="맑은 고딕"/>
        <family val="3"/>
        <charset val="129"/>
      </rPr>
      <t>지출금액</t>
    </r>
  </si>
  <si>
    <r>
      <rPr>
        <b/>
        <sz val="9"/>
        <color rgb="FF000000"/>
        <rFont val="맑은 고딕"/>
        <family val="3"/>
        <charset val="129"/>
      </rPr>
      <t>발송여부</t>
    </r>
  </si>
  <si>
    <r>
      <rPr>
        <sz val="9"/>
        <color theme="1"/>
        <rFont val="맑은 고딕"/>
        <family val="3"/>
        <charset val="129"/>
      </rPr>
      <t>일</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</si>
  <si>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인터뷰</t>
    </r>
    <r>
      <rPr>
        <sz val="9"/>
        <color theme="1"/>
        <rFont val="Century Gothic"/>
        <family val="2"/>
      </rPr>
      <t xml:space="preserve"> </t>
    </r>
    <r>
      <rPr>
        <sz val="9"/>
        <color theme="1"/>
        <rFont val="맑은 고딕"/>
        <family val="3"/>
        <charset val="129"/>
      </rPr>
      <t>참여자</t>
    </r>
  </si>
  <si>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</si>
  <si>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</si>
  <si>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일</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</si>
  <si>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퀴즈</t>
    </r>
    <r>
      <rPr>
        <sz val="9"/>
        <color theme="1"/>
        <rFont val="Century Gothic"/>
        <family val="2"/>
      </rPr>
      <t xml:space="preserve"> </t>
    </r>
    <r>
      <rPr>
        <sz val="9"/>
        <color theme="1"/>
        <rFont val="맑은 고딕"/>
        <family val="3"/>
        <charset val="129"/>
      </rPr>
      <t>당첨자</t>
    </r>
  </si>
  <si>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</si>
  <si>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</si>
  <si>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</si>
  <si>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CES 2023 </t>
    </r>
    <r>
      <rPr>
        <sz val="9"/>
        <color theme="1"/>
        <rFont val="맑은 고딕"/>
        <family val="3"/>
        <charset val="129"/>
      </rPr>
      <t>초성퀴즈</t>
    </r>
    <r>
      <rPr>
        <sz val="9"/>
        <color theme="1"/>
        <rFont val="Century Gothic"/>
        <family val="2"/>
      </rPr>
      <t xml:space="preserve"> </t>
    </r>
    <r>
      <rPr>
        <sz val="9"/>
        <color theme="1"/>
        <rFont val="맑은 고딕"/>
        <family val="3"/>
        <charset val="129"/>
      </rPr>
      <t>이벤트</t>
    </r>
    <r>
      <rPr>
        <sz val="9"/>
        <color theme="1"/>
        <rFont val="Century Gothic"/>
        <family val="2"/>
      </rPr>
      <t xml:space="preserve"> </t>
    </r>
    <r>
      <rPr>
        <sz val="9"/>
        <color theme="1"/>
        <rFont val="맑은 고딕"/>
        <family val="3"/>
        <charset val="129"/>
      </rPr>
      <t>당첨자</t>
    </r>
  </si>
  <si>
    <t>22.12.16</t>
  </si>
  <si>
    <t>22.12.31</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</si>
  <si>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</si>
  <si>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</si>
  <si>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</si>
  <si>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t>
    </r>
    <r>
      <rPr>
        <sz val="9"/>
        <color theme="1"/>
        <rFont val="맑은 고딕"/>
        <family val="3"/>
        <charset val="129"/>
      </rPr>
      <t>당일</t>
    </r>
    <r>
      <rPr>
        <sz val="9"/>
        <color theme="1"/>
        <rFont val="Century Gothic"/>
        <family val="2"/>
      </rPr>
      <t xml:space="preserve"> </t>
    </r>
    <r>
      <rPr>
        <sz val="9"/>
        <color theme="1"/>
        <rFont val="맑은 고딕"/>
        <family val="3"/>
        <charset val="129"/>
      </rPr>
      <t>이벤트</t>
    </r>
  </si>
  <si>
    <t>1.10</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</si>
  <si>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</si>
  <si>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</si>
  <si>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</si>
  <si>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ZOOM </t>
    </r>
    <r>
      <rPr>
        <sz val="9"/>
        <color theme="1"/>
        <rFont val="맑은 고딕"/>
        <family val="3"/>
        <charset val="129"/>
      </rPr>
      <t>참여자</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발송</t>
    </r>
  </si>
  <si>
    <t>22.12.20</t>
  </si>
  <si>
    <t>22.12.25</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</si>
  <si>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</si>
  <si>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</si>
  <si>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수</t>
    </r>
  </si>
  <si>
    <r>
      <rPr>
        <sz val="9"/>
        <color theme="1"/>
        <rFont val="Century Gothic"/>
        <family val="2"/>
      </rPr>
      <t xml:space="preserve">2023 </t>
    </r>
    <r>
      <rPr>
        <sz val="9"/>
        <color theme="1"/>
        <rFont val="맑은 고딕"/>
        <family val="3"/>
        <charset val="129"/>
      </rPr>
      <t>일출</t>
    </r>
    <r>
      <rPr>
        <sz val="9"/>
        <color theme="1"/>
        <rFont val="Century Gothic"/>
        <family val="2"/>
      </rPr>
      <t xml:space="preserve"> </t>
    </r>
    <r>
      <rPr>
        <sz val="9"/>
        <color theme="1"/>
        <rFont val="맑은 고딕"/>
        <family val="3"/>
        <charset val="129"/>
      </rPr>
      <t>생중계</t>
    </r>
    <r>
      <rPr>
        <sz val="9"/>
        <color theme="1"/>
        <rFont val="Century Gothic"/>
        <family val="2"/>
      </rPr>
      <t xml:space="preserve"> ZOOM </t>
    </r>
    <r>
      <rPr>
        <sz val="9"/>
        <color theme="1"/>
        <rFont val="맑은 고딕"/>
        <family val="3"/>
        <charset val="129"/>
      </rPr>
      <t>참여자</t>
    </r>
    <r>
      <rPr>
        <sz val="9"/>
        <color theme="1"/>
        <rFont val="Century Gothic"/>
        <family val="2"/>
      </rPr>
      <t xml:space="preserve"> </t>
    </r>
    <r>
      <rPr>
        <sz val="9"/>
        <color theme="1"/>
        <rFont val="맑은 고딕"/>
        <family val="3"/>
        <charset val="129"/>
      </rPr>
      <t>실물</t>
    </r>
    <r>
      <rPr>
        <sz val="9"/>
        <color theme="1"/>
        <rFont val="Century Gothic"/>
        <family val="2"/>
      </rPr>
      <t xml:space="preserve"> </t>
    </r>
    <r>
      <rPr>
        <sz val="9"/>
        <color theme="1"/>
        <rFont val="맑은 고딕"/>
        <family val="3"/>
        <charset val="129"/>
      </rPr>
      <t>경품</t>
    </r>
    <r>
      <rPr>
        <sz val="9"/>
        <color theme="1"/>
        <rFont val="Century Gothic"/>
        <family val="2"/>
      </rPr>
      <t xml:space="preserve"> </t>
    </r>
    <r>
      <rPr>
        <sz val="9"/>
        <color theme="1"/>
        <rFont val="맑은 고딕"/>
        <family val="3"/>
        <charset val="129"/>
      </rPr>
      <t>발송</t>
    </r>
  </si>
  <si>
    <r>
      <rPr>
        <sz val="9"/>
        <color theme="1"/>
        <rFont val="Century Gothic"/>
        <family val="2"/>
      </rPr>
      <t>[</t>
    </r>
    <r>
      <rPr>
        <sz val="9"/>
        <color theme="1"/>
        <rFont val="맑은 고딕"/>
        <family val="3"/>
        <charset val="129"/>
      </rPr>
      <t>우시산</t>
    </r>
    <r>
      <rPr>
        <sz val="9"/>
        <color theme="1"/>
        <rFont val="Century Gothic"/>
        <family val="2"/>
      </rPr>
      <t xml:space="preserve">] </t>
    </r>
    <r>
      <rPr>
        <sz val="9"/>
        <color theme="1"/>
        <rFont val="맑은 고딕"/>
        <family val="3"/>
        <charset val="129"/>
      </rPr>
      <t>별까루미니스탠텀블러</t>
    </r>
    <r>
      <rPr>
        <sz val="9"/>
        <color theme="1"/>
        <rFont val="Century Gothic"/>
        <family val="2"/>
      </rPr>
      <t xml:space="preserve"> / [</t>
    </r>
    <r>
      <rPr>
        <sz val="9"/>
        <color theme="1"/>
        <rFont val="맑은 고딕"/>
        <family val="3"/>
        <charset val="129"/>
      </rPr>
      <t>그레이프랩</t>
    </r>
    <r>
      <rPr>
        <sz val="9"/>
        <color theme="1"/>
        <rFont val="Century Gothic"/>
        <family val="2"/>
      </rPr>
      <t xml:space="preserve">] </t>
    </r>
    <r>
      <rPr>
        <sz val="9"/>
        <color theme="1"/>
        <rFont val="맑은 고딕"/>
        <family val="3"/>
        <charset val="129"/>
      </rPr>
      <t>지노트</t>
    </r>
    <r>
      <rPr>
        <sz val="9"/>
        <color theme="1"/>
        <rFont val="Century Gothic"/>
        <family val="2"/>
      </rPr>
      <t>+</t>
    </r>
    <r>
      <rPr>
        <sz val="9"/>
        <color theme="1"/>
        <rFont val="맑은 고딕"/>
        <family val="3"/>
        <charset val="129"/>
      </rPr>
      <t>커피연필</t>
    </r>
    <r>
      <rPr>
        <sz val="9"/>
        <color theme="1"/>
        <rFont val="Century Gothic"/>
        <family val="2"/>
      </rPr>
      <t xml:space="preserve"> </t>
    </r>
    <r>
      <rPr>
        <sz val="9"/>
        <color theme="1"/>
        <rFont val="맑은 고딕"/>
        <family val="3"/>
        <charset val="129"/>
      </rPr>
      <t>세트</t>
    </r>
    <r>
      <rPr>
        <sz val="9"/>
        <color theme="1"/>
        <rFont val="Century Gothic"/>
        <family val="2"/>
      </rPr>
      <t xml:space="preserve"> (</t>
    </r>
    <r>
      <rPr>
        <sz val="9"/>
        <color theme="1"/>
        <rFont val="맑은 고딕"/>
        <family val="3"/>
        <charset val="129"/>
      </rPr>
      <t>택배박스</t>
    </r>
    <r>
      <rPr>
        <sz val="9"/>
        <color theme="1"/>
        <rFont val="Century Gothic"/>
        <family val="2"/>
      </rPr>
      <t xml:space="preserve"> </t>
    </r>
    <r>
      <rPr>
        <sz val="9"/>
        <color theme="1"/>
        <rFont val="맑은 고딕"/>
        <family val="3"/>
        <charset val="129"/>
      </rPr>
      <t>구입</t>
    </r>
    <r>
      <rPr>
        <sz val="9"/>
        <color theme="1"/>
        <rFont val="Century Gothic"/>
        <family val="2"/>
      </rPr>
      <t>+</t>
    </r>
    <r>
      <rPr>
        <sz val="9"/>
        <color theme="1"/>
        <rFont val="맑은 고딕"/>
        <family val="3"/>
        <charset val="129"/>
      </rPr>
      <t>택배발송</t>
    </r>
    <r>
      <rPr>
        <sz val="9"/>
        <color theme="1"/>
        <rFont val="Century Gothic"/>
        <family val="2"/>
      </rPr>
      <t>)</t>
    </r>
  </si>
  <si>
    <r>
      <rPr>
        <sz val="9"/>
        <color theme="1"/>
        <rFont val="맑은 고딕"/>
        <family val="3"/>
        <charset val="129"/>
      </rPr>
      <t>완료</t>
    </r>
  </si>
  <si>
    <r>
      <rPr>
        <sz val="9"/>
        <color theme="1"/>
        <rFont val="맑은 고딕"/>
        <family val="3"/>
        <charset val="129"/>
      </rPr>
      <t>목</t>
    </r>
  </si>
  <si>
    <r>
      <rPr>
        <sz val="9"/>
        <color theme="1"/>
        <rFont val="Century Gothic"/>
        <family val="2"/>
      </rPr>
      <t xml:space="preserve">CES 2023 </t>
    </r>
    <r>
      <rPr>
        <sz val="9"/>
        <color theme="1"/>
        <rFont val="맑은 고딕"/>
        <family val="3"/>
        <charset val="129"/>
      </rPr>
      <t>관련</t>
    </r>
    <r>
      <rPr>
        <sz val="9"/>
        <color theme="1"/>
        <rFont val="Century Gothic"/>
        <family val="2"/>
      </rPr>
      <t xml:space="preserve"> </t>
    </r>
    <r>
      <rPr>
        <sz val="9"/>
        <color theme="1"/>
        <rFont val="맑은 고딕"/>
        <family val="3"/>
        <charset val="129"/>
      </rPr>
      <t>콘텐츠</t>
    </r>
    <r>
      <rPr>
        <sz val="9"/>
        <color theme="1"/>
        <rFont val="Century Gothic"/>
        <family val="2"/>
      </rPr>
      <t xml:space="preserve"> </t>
    </r>
    <r>
      <rPr>
        <sz val="9"/>
        <color theme="1"/>
        <rFont val="맑은 고딕"/>
        <family val="3"/>
        <charset val="129"/>
      </rPr>
      <t>제작</t>
    </r>
    <r>
      <rPr>
        <sz val="9"/>
        <color theme="1"/>
        <rFont val="Century Gothic"/>
        <family val="2"/>
      </rPr>
      <t xml:space="preserve"> </t>
    </r>
    <r>
      <rPr>
        <sz val="9"/>
        <color theme="1"/>
        <rFont val="맑은 고딕"/>
        <family val="3"/>
        <charset val="129"/>
      </rPr>
      <t>인원</t>
    </r>
    <r>
      <rPr>
        <sz val="9"/>
        <color theme="1"/>
        <rFont val="Century Gothic"/>
        <family val="2"/>
      </rPr>
      <t xml:space="preserve"> </t>
    </r>
    <r>
      <rPr>
        <sz val="9"/>
        <color theme="1"/>
        <rFont val="맑은 고딕"/>
        <family val="3"/>
        <charset val="129"/>
      </rPr>
      <t>선물</t>
    </r>
    <r>
      <rPr>
        <sz val="9"/>
        <color theme="1"/>
        <rFont val="Century Gothic"/>
        <family val="2"/>
      </rPr>
      <t xml:space="preserve"> </t>
    </r>
    <r>
      <rPr>
        <sz val="9"/>
        <color theme="1"/>
        <rFont val="맑은 고딕"/>
        <family val="3"/>
        <charset val="129"/>
      </rPr>
      <t>발송</t>
    </r>
  </si>
  <si>
    <t xml:space="preserve"> -</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</si>
  <si>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</si>
  <si>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</si>
  <si>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2023 새해 첫 일출 사전홍보이벤트_페이스북</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</si>
  <si>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</si>
  <si>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</si>
  <si>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2023 새해 첫 일출 사전홍보이벤트_인스타그램</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</si>
  <si>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</si>
  <si>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</si>
  <si>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Century Gothic"/>
        <family val="2"/>
      </rPr>
      <t xml:space="preserve">CES 2023 </t>
    </r>
    <r>
      <rPr>
        <sz val="9"/>
        <color theme="1"/>
        <rFont val="돋움"/>
        <family val="3"/>
        <charset val="129"/>
      </rPr>
      <t>포스텍</t>
    </r>
    <r>
      <rPr>
        <sz val="9"/>
        <color theme="1"/>
        <rFont val="Century Gothic"/>
        <family val="2"/>
      </rPr>
      <t xml:space="preserve"> </t>
    </r>
    <r>
      <rPr>
        <sz val="9"/>
        <color theme="1"/>
        <rFont val="돋움"/>
        <family val="3"/>
        <charset val="129"/>
      </rPr>
      <t>기고건</t>
    </r>
  </si>
  <si>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</si>
  <si>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</si>
  <si>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월</t>
    </r>
  </si>
  <si>
    <r>
      <rPr>
        <sz val="9"/>
        <color theme="1"/>
        <rFont val="Century Gothic"/>
        <family val="2"/>
      </rPr>
      <t xml:space="preserve">2030 </t>
    </r>
    <r>
      <rPr>
        <sz val="9"/>
        <color theme="1"/>
        <rFont val="맑은 고딕"/>
        <family val="3"/>
        <charset val="129"/>
      </rPr>
      <t>부산엑스포</t>
    </r>
    <r>
      <rPr>
        <sz val="9"/>
        <color theme="1"/>
        <rFont val="Century Gothic"/>
        <family val="2"/>
      </rPr>
      <t xml:space="preserve"> </t>
    </r>
    <r>
      <rPr>
        <sz val="9"/>
        <color theme="1"/>
        <rFont val="맑은 고딕"/>
        <family val="3"/>
        <charset val="129"/>
      </rPr>
      <t>응원</t>
    </r>
    <r>
      <rPr>
        <sz val="9"/>
        <color theme="1"/>
        <rFont val="Century Gothic"/>
        <family val="2"/>
      </rPr>
      <t xml:space="preserve"> KTX </t>
    </r>
    <r>
      <rPr>
        <sz val="9"/>
        <color theme="1"/>
        <rFont val="맑은 고딕"/>
        <family val="3"/>
        <charset val="129"/>
      </rPr>
      <t>래핑열차</t>
    </r>
    <r>
      <rPr>
        <sz val="9"/>
        <color theme="1"/>
        <rFont val="Century Gothic"/>
        <family val="2"/>
      </rPr>
      <t xml:space="preserve"> </t>
    </r>
    <r>
      <rPr>
        <sz val="9"/>
        <color theme="1"/>
        <rFont val="맑은 고딕"/>
        <family val="3"/>
        <charset val="129"/>
      </rPr>
      <t>이벤트</t>
    </r>
  </si>
  <si>
    <t>23.1.10</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</si>
  <si>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</si>
  <si>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</si>
  <si>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맑은 고딕"/>
        <family val="3"/>
        <charset val="129"/>
      </rPr>
      <t>월</t>
    </r>
  </si>
  <si>
    <r>
      <rPr>
        <sz val="9"/>
        <color theme="1"/>
        <rFont val="Century Gothic"/>
        <family val="2"/>
      </rPr>
      <t xml:space="preserve">2030 </t>
    </r>
    <r>
      <rPr>
        <sz val="9"/>
        <color theme="1"/>
        <rFont val="맑은 고딕"/>
        <family val="3"/>
        <charset val="129"/>
      </rPr>
      <t>부산엑스포</t>
    </r>
    <r>
      <rPr>
        <sz val="9"/>
        <color theme="1"/>
        <rFont val="Century Gothic"/>
        <family val="2"/>
      </rPr>
      <t xml:space="preserve"> </t>
    </r>
    <r>
      <rPr>
        <sz val="9"/>
        <color theme="1"/>
        <rFont val="맑은 고딕"/>
        <family val="3"/>
        <charset val="129"/>
      </rPr>
      <t>응원</t>
    </r>
    <r>
      <rPr>
        <sz val="9"/>
        <color theme="1"/>
        <rFont val="Century Gothic"/>
        <family val="2"/>
      </rPr>
      <t xml:space="preserve"> KTX </t>
    </r>
    <r>
      <rPr>
        <sz val="9"/>
        <color theme="1"/>
        <rFont val="맑은 고딕"/>
        <family val="3"/>
        <charset val="129"/>
      </rPr>
      <t>래핑열차</t>
    </r>
    <r>
      <rPr>
        <sz val="9"/>
        <color theme="1"/>
        <rFont val="Century Gothic"/>
        <family val="2"/>
      </rPr>
      <t xml:space="preserve"> </t>
    </r>
    <r>
      <rPr>
        <sz val="9"/>
        <color theme="1"/>
        <rFont val="맑은 고딕"/>
        <family val="3"/>
        <charset val="129"/>
      </rPr>
      <t>이벤트</t>
    </r>
  </si>
  <si>
    <r>
      <rPr>
        <sz val="9"/>
        <color theme="1"/>
        <rFont val="맑은 고딕"/>
        <family val="3"/>
        <charset val="129"/>
      </rPr>
      <t>부산</t>
    </r>
    <r>
      <rPr>
        <sz val="9"/>
        <color theme="1"/>
        <rFont val="Century Gothic"/>
        <family val="2"/>
      </rPr>
      <t xml:space="preserve"> </t>
    </r>
    <r>
      <rPr>
        <sz val="9"/>
        <color theme="1"/>
        <rFont val="맑은 고딕"/>
        <family val="3"/>
        <charset val="129"/>
      </rPr>
      <t>아스티호텔</t>
    </r>
    <r>
      <rPr>
        <sz val="9"/>
        <color theme="1"/>
        <rFont val="Century Gothic"/>
        <family val="2"/>
      </rPr>
      <t xml:space="preserve"> </t>
    </r>
    <r>
      <rPr>
        <sz val="9"/>
        <color theme="1"/>
        <rFont val="맑은 고딕"/>
        <family val="3"/>
        <charset val="129"/>
      </rPr>
      <t>숙박권</t>
    </r>
    <r>
      <rPr>
        <sz val="9"/>
        <color theme="1"/>
        <rFont val="Century Gothic"/>
        <family val="2"/>
      </rPr>
      <t xml:space="preserve"> 2</t>
    </r>
    <r>
      <rPr>
        <sz val="9"/>
        <color theme="1"/>
        <rFont val="맑은 고딕"/>
        <family val="3"/>
        <charset val="129"/>
      </rPr>
      <t>장</t>
    </r>
  </si>
  <si>
    <r>
      <rPr>
        <sz val="9"/>
        <color theme="1"/>
        <rFont val="맑은 고딕"/>
        <family val="3"/>
        <charset val="129"/>
      </rPr>
      <t>완료</t>
    </r>
  </si>
  <si>
    <t>페이스북 좋아요 3월 이벤트_시리즈퀴즈</t>
  </si>
  <si>
    <t>23.03.02</t>
  </si>
  <si>
    <t>23.03.06</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</si>
  <si>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</si>
  <si>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</si>
  <si>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광고 PT 심사위원</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</si>
  <si>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3</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</si>
  <si>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</si>
  <si>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t>페이스북 좋아요 3월 이벤트_세계 물의 날</t>
  </si>
  <si>
    <t>23.03.15</t>
  </si>
  <si>
    <t>23.03.17</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</si>
  <si>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</si>
  <si>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</si>
  <si>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페이스북 좋아요 3월 이벤트_초성 퀴즈</t>
  </si>
  <si>
    <t>23.03.29</t>
  </si>
  <si>
    <t>23.03.31</t>
  </si>
  <si>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</si>
  <si>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</si>
  <si>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t>행복Green디자인 프로젝트 기고건</t>
  </si>
  <si>
    <t>스타벅스 3만원권, 문화상품권 2만원 2장</t>
  </si>
  <si>
    <r>
      <rPr>
        <sz val="9"/>
        <color theme="1"/>
        <rFont val="맑은 고딕"/>
        <family val="3"/>
        <charset val="129"/>
      </rPr>
      <t>완료</t>
    </r>
  </si>
  <si>
    <t>SK이노베이션 인스타그램 어버이날 이벤트</t>
  </si>
  <si>
    <t>23.05.03</t>
  </si>
  <si>
    <t>23.05.08</t>
  </si>
  <si>
    <t>신세계상품권 3만원권</t>
  </si>
  <si>
    <r>
      <rPr>
        <sz val="9"/>
        <color theme="1"/>
        <rFont val="맑은 고딕"/>
        <family val="3"/>
        <charset val="129"/>
      </rPr>
      <t>완료</t>
    </r>
  </si>
  <si>
    <t>맹그로브 구성원 기고문</t>
  </si>
  <si>
    <t>BBQ 황금올리브반반+크리스피반마리+콜라1.25L</t>
  </si>
  <si>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</si>
  <si>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</si>
  <si>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</si>
  <si>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</si>
  <si>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t>경쟁PT 참석 담당자</t>
  </si>
  <si>
    <t>23.06.19</t>
  </si>
  <si>
    <t>BHC 순살뿌링클+치즈볼+콜라1.25L</t>
  </si>
  <si>
    <r>
      <rPr>
        <sz val="9"/>
        <color theme="1"/>
        <rFont val="맑은 고딕"/>
        <family val="3"/>
        <charset val="129"/>
      </rPr>
      <t>완료</t>
    </r>
  </si>
  <si>
    <t>콘텐츠 제작 도움_양극재 및 음극재</t>
  </si>
  <si>
    <t>23.06.28</t>
  </si>
  <si>
    <r>
      <rPr>
        <sz val="9"/>
        <color theme="1"/>
        <rFont val="맑은 고딕"/>
        <family val="3"/>
        <charset val="129"/>
      </rPr>
      <t>스타벅스</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</si>
  <si>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맑은 고딕"/>
        <family val="3"/>
        <charset val="129"/>
      </rPr>
      <t>완료</t>
    </r>
  </si>
  <si>
    <r>
      <rPr>
        <sz val="9"/>
        <color theme="1"/>
        <rFont val="맑은 고딕"/>
        <family val="3"/>
        <charset val="129"/>
      </rPr>
      <t>완료</t>
    </r>
  </si>
  <si>
    <r>
      <rPr>
        <sz val="9"/>
        <color theme="1"/>
        <rFont val="맑은 고딕"/>
        <family val="3"/>
        <charset val="129"/>
      </rPr>
      <t>완료</t>
    </r>
  </si>
  <si>
    <t>SK이노베이션 SNS 7월 넷제로 퀴즈 이벤트</t>
  </si>
  <si>
    <r>
      <rPr>
        <sz val="9"/>
        <color theme="1"/>
        <rFont val="Century Gothic"/>
        <family val="2"/>
      </rPr>
      <t>2</t>
    </r>
    <r>
      <rPr>
        <sz val="9"/>
        <color theme="1"/>
        <rFont val="Century Gothic"/>
        <family val="2"/>
      </rPr>
      <t>3.07.12</t>
    </r>
  </si>
  <si>
    <r>
      <rPr>
        <sz val="9"/>
        <color theme="1"/>
        <rFont val="Century Gothic"/>
        <family val="2"/>
      </rPr>
      <t>2</t>
    </r>
    <r>
      <rPr>
        <sz val="9"/>
        <color theme="1"/>
        <rFont val="Century Gothic"/>
        <family val="2"/>
      </rPr>
      <t>3.07.20</t>
    </r>
  </si>
  <si>
    <r>
      <rPr>
        <sz val="9"/>
        <color theme="1"/>
        <rFont val="맑은 고딕"/>
        <family val="3"/>
        <charset val="129"/>
      </rPr>
      <t>비즈콘</t>
    </r>
    <r>
      <rPr>
        <sz val="9"/>
        <color theme="1"/>
        <rFont val="Century Gothic"/>
        <family val="2"/>
      </rPr>
      <t xml:space="preserve"> </t>
    </r>
    <r>
      <rPr>
        <sz val="9"/>
        <color theme="1"/>
        <rFont val="맑은 고딕"/>
        <family val="3"/>
        <charset val="129"/>
      </rPr>
      <t>스타벅스</t>
    </r>
    <r>
      <rPr>
        <sz val="9"/>
        <color theme="1"/>
        <rFont val="Century Gothic"/>
        <family val="2"/>
      </rPr>
      <t xml:space="preserve"> </t>
    </r>
    <r>
      <rPr>
        <sz val="9"/>
        <color theme="1"/>
        <rFont val="맑은 고딕"/>
        <family val="3"/>
        <charset val="129"/>
      </rPr>
      <t>아메리카노</t>
    </r>
    <r>
      <rPr>
        <sz val="9"/>
        <color theme="1"/>
        <rFont val="Century Gothic"/>
        <family val="2"/>
      </rPr>
      <t>(tall) 1</t>
    </r>
    <r>
      <rPr>
        <sz val="9"/>
        <color theme="1"/>
        <rFont val="맑은 고딕"/>
        <family val="3"/>
        <charset val="129"/>
      </rPr>
      <t>잔</t>
    </r>
  </si>
  <si>
    <r>
      <rPr>
        <sz val="9"/>
        <color theme="1"/>
        <rFont val="맑은 고딕"/>
        <family val="3"/>
        <charset val="129"/>
      </rPr>
      <t>완료</t>
    </r>
  </si>
  <si>
    <r>
      <rPr>
        <sz val="9"/>
        <color theme="1"/>
        <rFont val="돋움"/>
        <family val="3"/>
        <charset val="129"/>
      </rPr>
      <t>분리막</t>
    </r>
    <r>
      <rPr>
        <sz val="9"/>
        <color theme="1"/>
        <rFont val="Century Gothic"/>
        <family val="2"/>
      </rPr>
      <t xml:space="preserve"> </t>
    </r>
    <r>
      <rPr>
        <sz val="9"/>
        <color theme="1"/>
        <rFont val="돋움"/>
        <family val="3"/>
        <charset val="129"/>
      </rPr>
      <t>콘텐츠</t>
    </r>
    <r>
      <rPr>
        <sz val="9"/>
        <color theme="1"/>
        <rFont val="Century Gothic"/>
        <family val="2"/>
      </rPr>
      <t xml:space="preserve"> </t>
    </r>
    <r>
      <rPr>
        <sz val="9"/>
        <color theme="1"/>
        <rFont val="돋움"/>
        <family val="3"/>
        <charset val="129"/>
      </rPr>
      <t>관련</t>
    </r>
    <r>
      <rPr>
        <sz val="9"/>
        <color theme="1"/>
        <rFont val="Century Gothic"/>
        <family val="2"/>
      </rPr>
      <t xml:space="preserve"> </t>
    </r>
    <r>
      <rPr>
        <sz val="9"/>
        <color theme="1"/>
        <rFont val="돋움"/>
        <family val="3"/>
        <charset val="129"/>
      </rPr>
      <t>모바일</t>
    </r>
    <r>
      <rPr>
        <sz val="9"/>
        <color theme="1"/>
        <rFont val="Century Gothic"/>
        <family val="2"/>
      </rPr>
      <t xml:space="preserve"> </t>
    </r>
    <r>
      <rPr>
        <sz val="9"/>
        <color theme="1"/>
        <rFont val="돋움"/>
        <family val="3"/>
        <charset val="129"/>
      </rPr>
      <t>기프트</t>
    </r>
    <r>
      <rPr>
        <sz val="9"/>
        <color theme="1"/>
        <rFont val="Century Gothic"/>
        <family val="2"/>
      </rPr>
      <t xml:space="preserve"> </t>
    </r>
    <r>
      <rPr>
        <sz val="9"/>
        <color theme="1"/>
        <rFont val="돋움"/>
        <family val="3"/>
        <charset val="129"/>
      </rPr>
      <t>발송</t>
    </r>
  </si>
  <si>
    <t>23.09.18</t>
  </si>
  <si>
    <r>
      <rPr>
        <sz val="9"/>
        <color theme="1"/>
        <rFont val="Century Gothic"/>
        <family val="2"/>
      </rPr>
      <t xml:space="preserve">BHC </t>
    </r>
    <r>
      <rPr>
        <sz val="9"/>
        <color theme="1"/>
        <rFont val="돋움"/>
        <family val="3"/>
        <charset val="129"/>
      </rPr>
      <t>순살뿌링클</t>
    </r>
    <r>
      <rPr>
        <sz val="9"/>
        <color theme="1"/>
        <rFont val="Century Gothic"/>
        <family val="2"/>
      </rPr>
      <t>+</t>
    </r>
    <r>
      <rPr>
        <sz val="9"/>
        <color theme="1"/>
        <rFont val="돋움"/>
        <family val="3"/>
        <charset val="129"/>
      </rPr>
      <t>치즈볼</t>
    </r>
    <r>
      <rPr>
        <sz val="9"/>
        <color theme="1"/>
        <rFont val="Century Gothic"/>
        <family val="2"/>
      </rPr>
      <t>+</t>
    </r>
    <r>
      <rPr>
        <sz val="9"/>
        <color theme="1"/>
        <rFont val="돋움"/>
        <family val="3"/>
        <charset val="129"/>
      </rPr>
      <t>콜라</t>
    </r>
    <r>
      <rPr>
        <sz val="9"/>
        <color theme="1"/>
        <rFont val="Century Gothic"/>
        <family val="2"/>
      </rPr>
      <t>1.25L</t>
    </r>
  </si>
  <si>
    <r>
      <rPr>
        <sz val="9"/>
        <color theme="1"/>
        <rFont val="맑은 고딕"/>
        <family val="3"/>
        <charset val="129"/>
      </rPr>
      <t>완료</t>
    </r>
  </si>
  <si>
    <t>SK이노베이션 맹그로브 기고자 기프티콘 발송 건</t>
  </si>
  <si>
    <t>23.09.21</t>
  </si>
  <si>
    <t>BHC 순살맛초킹+치즈볼+콜라1.25L</t>
  </si>
  <si>
    <r>
      <rPr>
        <sz val="9"/>
        <color theme="1"/>
        <rFont val="맑은 고딕"/>
        <family val="3"/>
        <charset val="129"/>
      </rPr>
      <t>완료</t>
    </r>
  </si>
  <si>
    <t>GMF 응원 댓글 이벤트</t>
  </si>
  <si>
    <t>23.09.05</t>
  </si>
  <si>
    <t>23.09.26</t>
  </si>
  <si>
    <t>비즈콘 스타벅스 아메리카노(tall) 1잔</t>
  </si>
  <si>
    <t>완료</t>
  </si>
  <si>
    <t>GMF 유튜브 생중계 소문내기 이벤트</t>
  </si>
  <si>
    <t>23.09.14</t>
  </si>
  <si>
    <t>비즈콘 CU 모바일상품권 2만 원</t>
  </si>
  <si>
    <t>카난 라마스와미 교수 발표회 참석 구성원</t>
  </si>
  <si>
    <t>23.11.06</t>
  </si>
  <si>
    <r>
      <rPr>
        <sz val="9"/>
        <color theme="1"/>
        <rFont val="돋움"/>
        <family val="3"/>
        <charset val="129"/>
      </rPr>
      <t>스타벅스</t>
    </r>
    <r>
      <rPr>
        <sz val="9"/>
        <color theme="1"/>
        <rFont val="Century Gothic"/>
        <family val="2"/>
      </rPr>
      <t xml:space="preserve"> 1</t>
    </r>
    <r>
      <rPr>
        <sz val="9"/>
        <color theme="1"/>
        <rFont val="돋움"/>
        <family val="3"/>
        <charset val="129"/>
      </rPr>
      <t>만원</t>
    </r>
    <r>
      <rPr>
        <sz val="9"/>
        <color theme="1"/>
        <rFont val="Century Gothic"/>
        <family val="2"/>
      </rPr>
      <t xml:space="preserve"> </t>
    </r>
    <r>
      <rPr>
        <sz val="9"/>
        <color theme="1"/>
        <rFont val="돋움"/>
        <family val="3"/>
        <charset val="129"/>
      </rPr>
      <t>권</t>
    </r>
  </si>
  <si>
    <r>
      <rPr>
        <sz val="9"/>
        <color theme="1"/>
        <rFont val="돋움"/>
        <family val="3"/>
        <charset val="129"/>
      </rPr>
      <t>음극</t>
    </r>
    <r>
      <rPr>
        <sz val="9"/>
        <color theme="1"/>
        <rFont val="Century Gothic"/>
        <family val="2"/>
      </rPr>
      <t xml:space="preserve"> </t>
    </r>
    <r>
      <rPr>
        <sz val="9"/>
        <color theme="1"/>
        <rFont val="돋움"/>
        <family val="3"/>
        <charset val="129"/>
      </rPr>
      <t>활물질</t>
    </r>
    <r>
      <rPr>
        <sz val="9"/>
        <color theme="1"/>
        <rFont val="Century Gothic"/>
        <family val="2"/>
      </rPr>
      <t xml:space="preserve"> </t>
    </r>
    <r>
      <rPr>
        <sz val="9"/>
        <color theme="1"/>
        <rFont val="돋움"/>
        <family val="3"/>
        <charset val="129"/>
      </rPr>
      <t>콘텐츠</t>
    </r>
    <r>
      <rPr>
        <sz val="9"/>
        <color theme="1"/>
        <rFont val="Century Gothic"/>
        <family val="2"/>
      </rPr>
      <t xml:space="preserve"> </t>
    </r>
    <r>
      <rPr>
        <sz val="9"/>
        <color theme="1"/>
        <rFont val="돋움"/>
        <family val="3"/>
        <charset val="129"/>
      </rPr>
      <t>검토</t>
    </r>
    <r>
      <rPr>
        <sz val="9"/>
        <color theme="1"/>
        <rFont val="Century Gothic"/>
        <family val="2"/>
      </rPr>
      <t xml:space="preserve"> </t>
    </r>
    <r>
      <rPr>
        <sz val="9"/>
        <color theme="1"/>
        <rFont val="돋움"/>
        <family val="3"/>
        <charset val="129"/>
      </rPr>
      <t>구성원</t>
    </r>
  </si>
  <si>
    <t>23.11.21</t>
  </si>
  <si>
    <r>
      <rPr>
        <sz val="9"/>
        <color theme="1"/>
        <rFont val="맑은 고딕"/>
        <family val="3"/>
        <charset val="129"/>
      </rPr>
      <t>스타벅스</t>
    </r>
    <r>
      <rPr>
        <sz val="9"/>
        <color theme="1"/>
        <rFont val="Century Gothic"/>
        <family val="2"/>
      </rPr>
      <t xml:space="preserve"> e-gift</t>
    </r>
    <r>
      <rPr>
        <sz val="9"/>
        <color theme="1"/>
        <rFont val="맑은 고딕"/>
        <family val="3"/>
        <charset val="129"/>
      </rPr>
      <t>카드</t>
    </r>
    <r>
      <rPr>
        <sz val="9"/>
        <color theme="1"/>
        <rFont val="Century Gothic"/>
        <family val="2"/>
      </rPr>
      <t xml:space="preserve"> 1</t>
    </r>
    <r>
      <rPr>
        <sz val="9"/>
        <color theme="1"/>
        <rFont val="맑은 고딕"/>
        <family val="3"/>
        <charset val="129"/>
      </rPr>
      <t>만원</t>
    </r>
    <r>
      <rPr>
        <sz val="9"/>
        <color theme="1"/>
        <rFont val="Century Gothic"/>
        <family val="2"/>
      </rPr>
      <t xml:space="preserve"> </t>
    </r>
    <r>
      <rPr>
        <sz val="9"/>
        <color theme="1"/>
        <rFont val="맑은 고딕"/>
        <family val="3"/>
        <charset val="129"/>
      </rPr>
      <t>권</t>
    </r>
  </si>
  <si>
    <r>
      <rPr>
        <sz val="9"/>
        <color theme="1"/>
        <rFont val="돋움"/>
        <family val="3"/>
        <charset val="129"/>
      </rPr>
      <t>울산</t>
    </r>
    <r>
      <rPr>
        <sz val="9"/>
        <color theme="1"/>
        <rFont val="Century Gothic"/>
        <family val="2"/>
      </rPr>
      <t xml:space="preserve">ARC </t>
    </r>
    <r>
      <rPr>
        <sz val="9"/>
        <color theme="1"/>
        <rFont val="돋움"/>
        <family val="3"/>
        <charset val="129"/>
      </rPr>
      <t>퀴즈</t>
    </r>
    <r>
      <rPr>
        <sz val="9"/>
        <color theme="1"/>
        <rFont val="Century Gothic"/>
        <family val="2"/>
      </rPr>
      <t xml:space="preserve"> </t>
    </r>
    <r>
      <rPr>
        <sz val="9"/>
        <color theme="1"/>
        <rFont val="돋움"/>
        <family val="3"/>
        <charset val="129"/>
      </rPr>
      <t>댓글</t>
    </r>
    <r>
      <rPr>
        <sz val="9"/>
        <color theme="1"/>
        <rFont val="Century Gothic"/>
        <family val="2"/>
      </rPr>
      <t xml:space="preserve"> </t>
    </r>
    <r>
      <rPr>
        <sz val="9"/>
        <color theme="1"/>
        <rFont val="돋움"/>
        <family val="3"/>
        <charset val="129"/>
      </rPr>
      <t>이벤트</t>
    </r>
  </si>
  <si>
    <t>23.11.03</t>
  </si>
  <si>
    <t>23.11.10</t>
  </si>
  <si>
    <r>
      <rPr>
        <sz val="9"/>
        <color theme="1"/>
        <rFont val="돋움"/>
        <family val="3"/>
        <charset val="129"/>
      </rPr>
      <t>비즈콘</t>
    </r>
    <r>
      <rPr>
        <sz val="9"/>
        <color theme="1"/>
        <rFont val="Century Gothic"/>
        <family val="2"/>
      </rPr>
      <t xml:space="preserve"> </t>
    </r>
    <r>
      <rPr>
        <sz val="9"/>
        <color theme="1"/>
        <rFont val="돋움"/>
        <family val="3"/>
        <charset val="129"/>
      </rPr>
      <t>스타벅스</t>
    </r>
    <r>
      <rPr>
        <sz val="9"/>
        <color theme="1"/>
        <rFont val="Century Gothic"/>
        <family val="2"/>
      </rPr>
      <t xml:space="preserve"> </t>
    </r>
    <r>
      <rPr>
        <sz val="9"/>
        <color theme="1"/>
        <rFont val="돋움"/>
        <family val="3"/>
        <charset val="129"/>
      </rPr>
      <t>카페라떼</t>
    </r>
    <r>
      <rPr>
        <sz val="9"/>
        <color theme="1"/>
        <rFont val="Century Gothic"/>
        <family val="2"/>
      </rPr>
      <t>(tall) 1</t>
    </r>
    <r>
      <rPr>
        <sz val="9"/>
        <color theme="1"/>
        <rFont val="돋움"/>
        <family val="3"/>
        <charset val="129"/>
      </rPr>
      <t>잔</t>
    </r>
  </si>
  <si>
    <t>■ SK이노베이션 PLA 캠페인 Total Summary</t>
  </si>
  <si>
    <t>구분</t>
  </si>
  <si>
    <t>매체</t>
  </si>
  <si>
    <t>예산</t>
  </si>
  <si>
    <t>소진금액</t>
  </si>
  <si>
    <t>예산 소진률</t>
  </si>
  <si>
    <t>클릭수</t>
  </si>
  <si>
    <t>보장 전환수</t>
  </si>
  <si>
    <t>전환수</t>
  </si>
  <si>
    <t>전환 달성률</t>
  </si>
  <si>
    <t>전환율</t>
  </si>
  <si>
    <t>CPA</t>
  </si>
  <si>
    <t>기간 달성률</t>
  </si>
  <si>
    <t>DA</t>
  </si>
  <si>
    <t>애드팝콘</t>
  </si>
  <si>
    <t>SNS 구독형</t>
  </si>
  <si>
    <t xml:space="preserve"> SUB TOTAL</t>
  </si>
  <si>
    <t xml:space="preserve"> TOTAL</t>
  </si>
  <si>
    <t>Facebook AD _ PLA</t>
  </si>
  <si>
    <r>
      <rPr>
        <b/>
        <sz val="9"/>
        <color rgb="FF000000"/>
        <rFont val="맑은 고딕"/>
        <family val="3"/>
        <charset val="129"/>
      </rPr>
      <t>타겟</t>
    </r>
    <r>
      <rPr>
        <b/>
        <sz val="9"/>
        <color rgb="FF000000"/>
        <rFont val="Century Gothic"/>
        <family val="2"/>
      </rPr>
      <t xml:space="preserve"> : 20-55+ </t>
    </r>
    <r>
      <rPr>
        <b/>
        <sz val="9"/>
        <color rgb="FF000000"/>
        <rFont val="맑은 고딕"/>
        <family val="3"/>
        <charset val="129"/>
      </rPr>
      <t>남녀</t>
    </r>
    <r>
      <rPr>
        <b/>
        <sz val="9"/>
        <color rgb="FF000000"/>
        <rFont val="Century Gothic"/>
        <family val="2"/>
      </rPr>
      <t xml:space="preserve"> / </t>
    </r>
    <r>
      <rPr>
        <b/>
        <sz val="9"/>
        <color rgb="FF000000"/>
        <rFont val="맑은 고딕"/>
        <family val="3"/>
        <charset val="129"/>
      </rPr>
      <t>관심사</t>
    </r>
    <r>
      <rPr>
        <b/>
        <sz val="9"/>
        <color rgb="FF000000"/>
        <rFont val="Century Gothic"/>
        <family val="2"/>
      </rPr>
      <t xml:space="preserve">:  </t>
    </r>
    <r>
      <rPr>
        <b/>
        <sz val="9"/>
        <color rgb="FF000000"/>
        <rFont val="맑은 고딕"/>
        <family val="3"/>
        <charset val="129"/>
      </rPr>
      <t>모든</t>
    </r>
    <r>
      <rPr>
        <b/>
        <sz val="9"/>
        <color rgb="FF000000"/>
        <rFont val="Century Gothic"/>
        <family val="2"/>
      </rPr>
      <t xml:space="preserve"> </t>
    </r>
    <r>
      <rPr>
        <b/>
        <sz val="9"/>
        <color rgb="FF000000"/>
        <rFont val="맑은 고딕"/>
        <family val="3"/>
        <charset val="129"/>
      </rPr>
      <t>인구</t>
    </r>
    <r>
      <rPr>
        <b/>
        <sz val="9"/>
        <color rgb="FF000000"/>
        <rFont val="Century Gothic"/>
        <family val="2"/>
      </rPr>
      <t xml:space="preserve"> </t>
    </r>
    <r>
      <rPr>
        <b/>
        <sz val="9"/>
        <color rgb="FF000000"/>
        <rFont val="맑은 고딕"/>
        <family val="3"/>
        <charset val="129"/>
      </rPr>
      <t>통계학적</t>
    </r>
    <r>
      <rPr>
        <b/>
        <sz val="9"/>
        <color rgb="FF000000"/>
        <rFont val="Century Gothic"/>
        <family val="2"/>
      </rPr>
      <t xml:space="preserve"> </t>
    </r>
    <r>
      <rPr>
        <b/>
        <sz val="9"/>
        <color rgb="FF000000"/>
        <rFont val="맑은 고딕"/>
        <family val="3"/>
        <charset val="129"/>
      </rPr>
      <t>특성</t>
    </r>
    <r>
      <rPr>
        <b/>
        <sz val="9"/>
        <color rgb="FF000000"/>
        <rFont val="Century Gothic"/>
        <family val="2"/>
      </rPr>
      <t xml:space="preserve">, </t>
    </r>
    <r>
      <rPr>
        <b/>
        <sz val="9"/>
        <color rgb="FF000000"/>
        <rFont val="맑은 고딕"/>
        <family val="3"/>
        <charset val="129"/>
      </rPr>
      <t>관심사</t>
    </r>
    <r>
      <rPr>
        <b/>
        <sz val="9"/>
        <color rgb="FF000000"/>
        <rFont val="Century Gothic"/>
        <family val="2"/>
      </rPr>
      <t xml:space="preserve"> </t>
    </r>
    <r>
      <rPr>
        <b/>
        <sz val="9"/>
        <color rgb="FF000000"/>
        <rFont val="맑은 고딕"/>
        <family val="3"/>
        <charset val="129"/>
      </rPr>
      <t>및</t>
    </r>
    <r>
      <rPr>
        <b/>
        <sz val="9"/>
        <color rgb="FF000000"/>
        <rFont val="Century Gothic"/>
        <family val="2"/>
      </rPr>
      <t xml:space="preserve"> </t>
    </r>
    <r>
      <rPr>
        <b/>
        <sz val="9"/>
        <color rgb="FF000000"/>
        <rFont val="맑은 고딕"/>
        <family val="3"/>
        <charset val="129"/>
      </rPr>
      <t>행동</t>
    </r>
  </si>
  <si>
    <t>CTR</t>
  </si>
  <si>
    <t>CPL</t>
  </si>
  <si>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</si>
  <si>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요일</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</si>
  <si>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</si>
  <si>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</si>
  <si>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</si>
  <si>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</si>
  <si>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</si>
  <si>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</si>
  <si>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</si>
  <si>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</si>
  <si>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</si>
  <si>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</si>
  <si>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</si>
  <si>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</si>
  <si>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결과</t>
    </r>
  </si>
  <si>
    <r>
      <rPr>
        <b/>
        <sz val="9"/>
        <color rgb="FF000000"/>
        <rFont val="맑은 고딕"/>
        <family val="3"/>
        <charset val="129"/>
      </rPr>
      <t>도달</t>
    </r>
  </si>
  <si>
    <r>
      <rPr>
        <b/>
        <sz val="9"/>
        <color rgb="FF000000"/>
        <rFont val="맑은 고딕"/>
        <family val="3"/>
        <charset val="129"/>
      </rPr>
      <t>노출</t>
    </r>
  </si>
  <si>
    <r>
      <rPr>
        <b/>
        <sz val="9"/>
        <color rgb="FF000000"/>
        <rFont val="맑은 고딕"/>
        <family val="3"/>
        <charset val="129"/>
      </rPr>
      <t>광고비</t>
    </r>
  </si>
  <si>
    <r>
      <rPr>
        <b/>
        <sz val="9"/>
        <color rgb="FF000000"/>
        <rFont val="맑은 고딕"/>
        <family val="3"/>
        <charset val="129"/>
      </rPr>
      <t>소재</t>
    </r>
  </si>
  <si>
    <r>
      <rPr>
        <b/>
        <sz val="9"/>
        <color rgb="FF000000"/>
        <rFont val="Century Gothic"/>
        <family val="2"/>
      </rPr>
      <t xml:space="preserve">1. </t>
    </r>
    <r>
      <rPr>
        <b/>
        <sz val="9"/>
        <color rgb="FF000000"/>
        <rFont val="맑은 고딕"/>
        <family val="3"/>
        <charset val="129"/>
      </rPr>
      <t>새해</t>
    </r>
  </si>
  <si>
    <r>
      <rPr>
        <b/>
        <sz val="9"/>
        <color rgb="FF000000"/>
        <rFont val="Century Gothic"/>
        <family val="2"/>
      </rPr>
      <t xml:space="preserve">2. </t>
    </r>
    <r>
      <rPr>
        <b/>
        <sz val="9"/>
        <color rgb="FF000000"/>
        <rFont val="맑은 고딕"/>
        <family val="3"/>
        <charset val="129"/>
      </rPr>
      <t>부산엑스포</t>
    </r>
  </si>
  <si>
    <r>
      <rPr>
        <b/>
        <sz val="9"/>
        <color theme="1"/>
        <rFont val="Century Gothic"/>
        <family val="2"/>
      </rPr>
      <t xml:space="preserve">3. </t>
    </r>
    <r>
      <rPr>
        <b/>
        <sz val="9"/>
        <color theme="1"/>
        <rFont val="맑은 고딕"/>
        <family val="3"/>
        <charset val="129"/>
      </rPr>
      <t>겨울간식</t>
    </r>
  </si>
  <si>
    <r>
      <rPr>
        <b/>
        <sz val="9"/>
        <color theme="1"/>
        <rFont val="Century Gothic"/>
        <family val="2"/>
      </rPr>
      <t xml:space="preserve">4. </t>
    </r>
    <r>
      <rPr>
        <b/>
        <sz val="9"/>
        <color theme="1"/>
        <rFont val="맑은 고딕"/>
        <family val="3"/>
        <charset val="129"/>
      </rPr>
      <t>올타임넷제로</t>
    </r>
  </si>
  <si>
    <r>
      <rPr>
        <b/>
        <sz val="9"/>
        <color theme="1"/>
        <rFont val="Century Gothic"/>
        <family val="2"/>
      </rPr>
      <t>Feb</t>
    </r>
  </si>
  <si>
    <r>
      <rPr>
        <sz val="9"/>
        <color theme="1"/>
        <rFont val="맑은 고딕"/>
        <family val="3"/>
        <charset val="129"/>
      </rPr>
      <t>일</t>
    </r>
  </si>
  <si>
    <r>
      <rPr>
        <b/>
        <sz val="9"/>
        <color theme="1"/>
        <rFont val="Century Gothic"/>
        <family val="2"/>
      </rPr>
      <t>Mar</t>
    </r>
  </si>
  <si>
    <r>
      <rPr>
        <sz val="9"/>
        <color theme="1"/>
        <rFont val="맑은 고딕"/>
        <family val="3"/>
        <charset val="129"/>
      </rPr>
      <t>월</t>
    </r>
  </si>
  <si>
    <r>
      <rPr>
        <b/>
        <sz val="9"/>
        <color theme="1"/>
        <rFont val="Century Gothic"/>
        <family val="2"/>
      </rPr>
      <t>Apr</t>
    </r>
  </si>
  <si>
    <r>
      <rPr>
        <sz val="9"/>
        <color theme="1"/>
        <rFont val="맑은 고딕"/>
        <family val="3"/>
        <charset val="129"/>
      </rPr>
      <t>화</t>
    </r>
  </si>
  <si>
    <r>
      <rPr>
        <b/>
        <sz val="9"/>
        <color theme="1"/>
        <rFont val="Century Gothic"/>
        <family val="2"/>
      </rPr>
      <t>May</t>
    </r>
  </si>
  <si>
    <r>
      <rPr>
        <sz val="9"/>
        <color theme="1"/>
        <rFont val="맑은 고딕"/>
        <family val="3"/>
        <charset val="129"/>
      </rPr>
      <t>수</t>
    </r>
  </si>
  <si>
    <r>
      <rPr>
        <b/>
        <sz val="9"/>
        <color theme="1"/>
        <rFont val="Century Gothic"/>
        <family val="2"/>
      </rPr>
      <t>Jun</t>
    </r>
  </si>
  <si>
    <r>
      <rPr>
        <sz val="9"/>
        <color theme="1"/>
        <rFont val="맑은 고딕"/>
        <family val="3"/>
        <charset val="129"/>
      </rPr>
      <t>목</t>
    </r>
  </si>
  <si>
    <r>
      <rPr>
        <b/>
        <sz val="9"/>
        <color theme="1"/>
        <rFont val="Century Gothic"/>
        <family val="2"/>
      </rPr>
      <t>Jul</t>
    </r>
  </si>
  <si>
    <r>
      <rPr>
        <sz val="9"/>
        <color theme="1"/>
        <rFont val="맑은 고딕"/>
        <family val="3"/>
        <charset val="129"/>
      </rPr>
      <t>금</t>
    </r>
  </si>
  <si>
    <r>
      <rPr>
        <b/>
        <sz val="9"/>
        <color theme="1"/>
        <rFont val="Century Gothic"/>
        <family val="2"/>
      </rPr>
      <t>Aug</t>
    </r>
  </si>
  <si>
    <r>
      <rPr>
        <sz val="9"/>
        <color rgb="FFFF0000"/>
        <rFont val="맑은 고딕"/>
        <family val="3"/>
        <charset val="129"/>
      </rPr>
      <t>토</t>
    </r>
  </si>
  <si>
    <r>
      <rPr>
        <b/>
        <sz val="9"/>
        <color theme="1"/>
        <rFont val="Century Gothic"/>
        <family val="2"/>
      </rPr>
      <t>Sep</t>
    </r>
  </si>
  <si>
    <r>
      <rPr>
        <sz val="9"/>
        <color rgb="FFFF0000"/>
        <rFont val="맑은 고딕"/>
        <family val="3"/>
        <charset val="129"/>
      </rPr>
      <t>일</t>
    </r>
  </si>
  <si>
    <r>
      <rPr>
        <b/>
        <sz val="9"/>
        <color theme="1"/>
        <rFont val="Century Gothic"/>
        <family val="2"/>
      </rPr>
      <t>Oct</t>
    </r>
  </si>
  <si>
    <r>
      <rPr>
        <sz val="9"/>
        <color theme="1"/>
        <rFont val="맑은 고딕"/>
        <family val="3"/>
        <charset val="129"/>
      </rPr>
      <t>월</t>
    </r>
  </si>
  <si>
    <r>
      <rPr>
        <b/>
        <sz val="9"/>
        <color theme="1"/>
        <rFont val="Century Gothic"/>
        <family val="2"/>
      </rPr>
      <t>Nov</t>
    </r>
  </si>
  <si>
    <r>
      <rPr>
        <sz val="9"/>
        <color theme="1"/>
        <rFont val="맑은 고딕"/>
        <family val="3"/>
        <charset val="129"/>
      </rPr>
      <t>화</t>
    </r>
  </si>
  <si>
    <r>
      <rPr>
        <b/>
        <sz val="9"/>
        <color theme="1"/>
        <rFont val="Century Gothic"/>
        <family val="2"/>
      </rPr>
      <t>Dec</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</si>
  <si>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</si>
  <si>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</si>
  <si>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</si>
  <si>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</si>
  <si>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</si>
  <si>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</si>
  <si>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</si>
  <si>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</si>
  <si>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</si>
  <si>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</si>
  <si>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</si>
  <si>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</si>
  <si>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</si>
  <si>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</si>
  <si>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</si>
  <si>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</si>
  <si>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</si>
  <si>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</si>
  <si>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</si>
  <si>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</si>
  <si>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</si>
  <si>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b/>
        <sz val="9"/>
        <color theme="1"/>
        <rFont val="Century Gothic"/>
        <family val="2"/>
      </rPr>
      <t xml:space="preserve">1. </t>
    </r>
    <r>
      <rPr>
        <b/>
        <sz val="9"/>
        <color theme="1"/>
        <rFont val="맑은 고딕"/>
        <family val="3"/>
        <charset val="129"/>
      </rPr>
      <t>사내문화</t>
    </r>
  </si>
  <si>
    <r>
      <rPr>
        <b/>
        <sz val="9"/>
        <color theme="1"/>
        <rFont val="Century Gothic"/>
        <family val="2"/>
      </rPr>
      <t xml:space="preserve">2. </t>
    </r>
    <r>
      <rPr>
        <b/>
        <sz val="9"/>
        <color theme="1"/>
        <rFont val="맑은 고딕"/>
        <family val="3"/>
        <charset val="129"/>
      </rPr>
      <t>버킷리스트</t>
    </r>
  </si>
  <si>
    <r>
      <rPr>
        <b/>
        <sz val="9"/>
        <color theme="1"/>
        <rFont val="Century Gothic"/>
        <family val="2"/>
      </rPr>
      <t xml:space="preserve">3. </t>
    </r>
    <r>
      <rPr>
        <b/>
        <sz val="9"/>
        <color theme="1"/>
        <rFont val="맑은 고딕"/>
        <family val="3"/>
        <charset val="129"/>
      </rPr>
      <t>발렌타인데이</t>
    </r>
  </si>
  <si>
    <r>
      <rPr>
        <b/>
        <sz val="9"/>
        <color theme="1"/>
        <rFont val="Century Gothic"/>
        <family val="2"/>
      </rPr>
      <t xml:space="preserve">4. </t>
    </r>
    <r>
      <rPr>
        <b/>
        <sz val="9"/>
        <color theme="1"/>
        <rFont val="맑은 고딕"/>
        <family val="3"/>
        <charset val="129"/>
      </rPr>
      <t>올타임넷제로</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</si>
  <si>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</si>
  <si>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</si>
  <si>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</si>
  <si>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</si>
  <si>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</si>
  <si>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</si>
  <si>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</si>
  <si>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b/>
        <sz val="9"/>
        <color rgb="FF000000"/>
        <rFont val="Century Gothic"/>
        <family val="2"/>
      </rPr>
      <t xml:space="preserve">1. SKI </t>
    </r>
    <r>
      <rPr>
        <b/>
        <sz val="9"/>
        <color rgb="FF000000"/>
        <rFont val="맑은 고딕"/>
        <family val="3"/>
        <charset val="129"/>
      </rPr>
      <t>브랜딩</t>
    </r>
  </si>
  <si>
    <r>
      <rPr>
        <b/>
        <sz val="9"/>
        <color rgb="FF000000"/>
        <rFont val="Century Gothic"/>
        <family val="2"/>
      </rPr>
      <t xml:space="preserve">2. </t>
    </r>
    <r>
      <rPr>
        <b/>
        <sz val="9"/>
        <color rgb="FF000000"/>
        <rFont val="맑은 고딕"/>
        <family val="3"/>
        <charset val="129"/>
      </rPr>
      <t>입춘</t>
    </r>
    <r>
      <rPr>
        <b/>
        <sz val="9"/>
        <color rgb="FF000000"/>
        <rFont val="Century Gothic"/>
        <family val="2"/>
      </rPr>
      <t xml:space="preserve"> </t>
    </r>
    <r>
      <rPr>
        <b/>
        <sz val="9"/>
        <color rgb="FF000000"/>
        <rFont val="맑은 고딕"/>
        <family val="3"/>
        <charset val="129"/>
      </rPr>
      <t>공감문구</t>
    </r>
  </si>
  <si>
    <r>
      <rPr>
        <b/>
        <sz val="9"/>
        <color theme="1"/>
        <rFont val="Century Gothic"/>
        <family val="2"/>
      </rPr>
      <t xml:space="preserve">3. </t>
    </r>
    <r>
      <rPr>
        <b/>
        <sz val="9"/>
        <color theme="1"/>
        <rFont val="맑은 고딕"/>
        <family val="3"/>
        <charset val="129"/>
      </rPr>
      <t>발렌타인데이</t>
    </r>
  </si>
  <si>
    <r>
      <rPr>
        <b/>
        <sz val="9"/>
        <color theme="1"/>
        <rFont val="Century Gothic"/>
        <family val="2"/>
      </rPr>
      <t xml:space="preserve">4. </t>
    </r>
    <r>
      <rPr>
        <b/>
        <sz val="9"/>
        <color theme="1"/>
        <rFont val="맑은 고딕"/>
        <family val="3"/>
        <charset val="129"/>
      </rPr>
      <t>직장인</t>
    </r>
    <r>
      <rPr>
        <b/>
        <sz val="9"/>
        <color theme="1"/>
        <rFont val="Century Gothic"/>
        <family val="2"/>
      </rPr>
      <t xml:space="preserve"> </t>
    </r>
    <r>
      <rPr>
        <b/>
        <sz val="9"/>
        <color theme="1"/>
        <rFont val="맑은 고딕"/>
        <family val="3"/>
        <charset val="129"/>
      </rPr>
      <t>밸런스게임</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</si>
  <si>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</si>
  <si>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</si>
  <si>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</si>
  <si>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</si>
  <si>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</si>
  <si>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</si>
  <si>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b/>
        <sz val="9"/>
        <color rgb="FF000000"/>
        <rFont val="Century Gothic"/>
        <family val="2"/>
      </rPr>
      <t xml:space="preserve">1. </t>
    </r>
    <r>
      <rPr>
        <b/>
        <sz val="9"/>
        <color rgb="FF000000"/>
        <rFont val="맑은 고딕"/>
        <family val="3"/>
        <charset val="129"/>
      </rPr>
      <t>사내문화</t>
    </r>
  </si>
  <si>
    <r>
      <rPr>
        <b/>
        <sz val="9"/>
        <color rgb="FF000000"/>
        <rFont val="Century Gothic"/>
        <family val="2"/>
      </rPr>
      <t xml:space="preserve">2. </t>
    </r>
    <r>
      <rPr>
        <b/>
        <sz val="9"/>
        <color rgb="FF000000"/>
        <rFont val="맑은 고딕"/>
        <family val="3"/>
        <charset val="129"/>
      </rPr>
      <t>올타임넷제로</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</si>
  <si>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</si>
  <si>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</si>
  <si>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</si>
  <si>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</si>
  <si>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</si>
  <si>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</si>
  <si>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</si>
  <si>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</si>
  <si>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</si>
  <si>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b/>
        <sz val="9"/>
        <color rgb="FF000000"/>
        <rFont val="Century Gothic"/>
        <family val="2"/>
      </rPr>
      <t xml:space="preserve">1. </t>
    </r>
    <r>
      <rPr>
        <b/>
        <sz val="9"/>
        <color rgb="FF000000"/>
        <rFont val="Arial Unicode MS"/>
        <family val="3"/>
        <charset val="129"/>
      </rPr>
      <t>세계 물의 날</t>
    </r>
  </si>
  <si>
    <r>
      <rPr>
        <b/>
        <sz val="9"/>
        <color rgb="FF000000"/>
        <rFont val="Century Gothic"/>
        <family val="2"/>
      </rPr>
      <t xml:space="preserve">2. </t>
    </r>
    <r>
      <rPr>
        <b/>
        <sz val="9"/>
        <color rgb="FF000000"/>
        <rFont val="맑은 고딕"/>
        <family val="3"/>
        <charset val="129"/>
      </rPr>
      <t>빙고게임</t>
    </r>
  </si>
  <si>
    <r>
      <rPr>
        <b/>
        <sz val="9"/>
        <color theme="1"/>
        <rFont val="Century Gothic"/>
        <family val="2"/>
      </rPr>
      <t xml:space="preserve">3. </t>
    </r>
    <r>
      <rPr>
        <b/>
        <sz val="9"/>
        <color theme="1"/>
        <rFont val="맑은 고딕"/>
        <family val="3"/>
        <charset val="129"/>
      </rPr>
      <t>알람유형</t>
    </r>
  </si>
  <si>
    <r>
      <rPr>
        <b/>
        <sz val="9"/>
        <color theme="1"/>
        <rFont val="Century Gothic"/>
        <family val="2"/>
      </rPr>
      <t xml:space="preserve">4. </t>
    </r>
    <r>
      <rPr>
        <b/>
        <sz val="9"/>
        <color theme="1"/>
        <rFont val="맑은 고딕"/>
        <family val="3"/>
        <charset val="129"/>
      </rPr>
      <t>시즌성/봄꽃</t>
    </r>
  </si>
  <si>
    <r>
      <rPr>
        <sz val="9"/>
        <color rgb="FFFF0000"/>
        <rFont val="맑은 고딕"/>
        <family val="3"/>
        <charset val="129"/>
      </rPr>
      <t>토</t>
    </r>
  </si>
  <si>
    <r>
      <rPr>
        <sz val="9"/>
        <color rgb="FFFF0000"/>
        <rFont val="맑은 고딕"/>
        <family val="3"/>
        <charset val="129"/>
      </rPr>
      <t>일</t>
    </r>
  </si>
  <si>
    <r>
      <rPr>
        <sz val="9"/>
        <color theme="1"/>
        <rFont val="맑은 고딕"/>
        <family val="3"/>
        <charset val="129"/>
      </rPr>
      <t>월</t>
    </r>
  </si>
  <si>
    <r>
      <rPr>
        <sz val="9"/>
        <color theme="1"/>
        <rFont val="맑은 고딕"/>
        <family val="3"/>
        <charset val="129"/>
      </rPr>
      <t>화</t>
    </r>
  </si>
  <si>
    <t>1. 직장인고민</t>
  </si>
  <si>
    <r>
      <rPr>
        <b/>
        <sz val="9"/>
        <color rgb="FF000000"/>
        <rFont val="Century Gothic"/>
        <family val="2"/>
      </rPr>
      <t xml:space="preserve">2. </t>
    </r>
    <r>
      <rPr>
        <b/>
        <sz val="9"/>
        <color rgb="FF000000"/>
        <rFont val="맑은 고딕"/>
        <family val="3"/>
        <charset val="129"/>
      </rPr>
      <t>업사이클링</t>
    </r>
  </si>
  <si>
    <r>
      <rPr>
        <b/>
        <sz val="9"/>
        <color theme="1"/>
        <rFont val="Century Gothic"/>
        <family val="2"/>
      </rPr>
      <t xml:space="preserve">3. </t>
    </r>
    <r>
      <rPr>
        <b/>
        <sz val="9"/>
        <color theme="1"/>
        <rFont val="맑은 고딕"/>
        <family val="3"/>
        <charset val="129"/>
      </rPr>
      <t>가로세로낱말</t>
    </r>
  </si>
  <si>
    <r>
      <rPr>
        <b/>
        <sz val="9"/>
        <color theme="1"/>
        <rFont val="Century Gothic"/>
        <family val="2"/>
      </rPr>
      <t xml:space="preserve">4. </t>
    </r>
    <r>
      <rPr>
        <b/>
        <sz val="9"/>
        <color theme="1"/>
        <rFont val="맑은 고딕"/>
        <family val="3"/>
        <charset val="129"/>
      </rPr>
      <t>미세먼지</t>
    </r>
  </si>
  <si>
    <r>
      <rPr>
        <b/>
        <sz val="9"/>
        <color rgb="FF000000"/>
        <rFont val="Century Gothic"/>
        <family val="2"/>
      </rPr>
      <t xml:space="preserve">1. </t>
    </r>
    <r>
      <rPr>
        <b/>
        <sz val="9"/>
        <color rgb="FF000000"/>
        <rFont val="Arial Unicode MS"/>
        <family val="3"/>
        <charset val="129"/>
      </rPr>
      <t>봄이왔다</t>
    </r>
  </si>
  <si>
    <r>
      <rPr>
        <b/>
        <sz val="9"/>
        <color rgb="FF000000"/>
        <rFont val="Century Gothic"/>
        <family val="2"/>
      </rPr>
      <t xml:space="preserve">2. </t>
    </r>
    <r>
      <rPr>
        <b/>
        <sz val="9"/>
        <color rgb="FF000000"/>
        <rFont val="Arial Unicode MS"/>
        <family val="3"/>
        <charset val="129"/>
      </rPr>
      <t>직장인노하우</t>
    </r>
  </si>
  <si>
    <r>
      <rPr>
        <b/>
        <sz val="9"/>
        <color theme="1"/>
        <rFont val="Century Gothic"/>
        <family val="2"/>
      </rPr>
      <t xml:space="preserve">3. </t>
    </r>
    <r>
      <rPr>
        <b/>
        <sz val="9"/>
        <color theme="1"/>
        <rFont val="Arial Unicode MS"/>
        <family val="3"/>
        <charset val="129"/>
      </rPr>
      <t>지구의날</t>
    </r>
  </si>
  <si>
    <r>
      <rPr>
        <b/>
        <sz val="9"/>
        <color rgb="FF000000"/>
        <rFont val="Century Gothic"/>
        <family val="2"/>
      </rPr>
      <t xml:space="preserve">1. </t>
    </r>
    <r>
      <rPr>
        <b/>
        <sz val="9"/>
        <color rgb="FF000000"/>
        <rFont val="Arial Unicode MS"/>
        <family val="3"/>
        <charset val="129"/>
      </rPr>
      <t>봄 꽃말</t>
    </r>
  </si>
  <si>
    <r>
      <rPr>
        <b/>
        <sz val="9"/>
        <color rgb="FF000000"/>
        <rFont val="Century Gothic"/>
        <family val="2"/>
      </rPr>
      <t xml:space="preserve">2. </t>
    </r>
    <r>
      <rPr>
        <b/>
        <sz val="9"/>
        <color rgb="FF000000"/>
        <rFont val="Arial Unicode MS"/>
        <family val="3"/>
        <charset val="129"/>
      </rPr>
      <t>5월 연휴</t>
    </r>
  </si>
  <si>
    <t>■ SK이노베이션 PLA 캠페인 Daily_애드팝콘</t>
  </si>
  <si>
    <t>광고주</t>
  </si>
  <si>
    <t>SK이노베이션</t>
  </si>
  <si>
    <t>캠페인명</t>
  </si>
  <si>
    <t>광고비</t>
  </si>
  <si>
    <t>집행매체</t>
  </si>
  <si>
    <t>Total Actions</t>
  </si>
  <si>
    <t>Guarantee. Actions</t>
  </si>
  <si>
    <t>Achievement rate</t>
  </si>
  <si>
    <t>TOTAL</t>
  </si>
  <si>
    <t>Date</t>
  </si>
  <si>
    <t>Clicks</t>
  </si>
  <si>
    <t>Actions</t>
  </si>
  <si>
    <t>Campaign</t>
  </si>
  <si>
    <t>SK이노베이션 PLA 캠페인</t>
  </si>
  <si>
    <t>Budget</t>
  </si>
  <si>
    <t>Period</t>
  </si>
  <si>
    <t>5/30~6/30</t>
  </si>
  <si>
    <t>Agency</t>
  </si>
  <si>
    <t>EMC / 인크로스</t>
  </si>
  <si>
    <t>Media mix (목표달성 기준)</t>
  </si>
  <si>
    <t>기본 내역</t>
  </si>
  <si>
    <t>제안 내역</t>
  </si>
  <si>
    <t>비고</t>
  </si>
  <si>
    <t>광고 예산</t>
  </si>
  <si>
    <t>서비스율</t>
  </si>
  <si>
    <t>이탈율</t>
  </si>
  <si>
    <t>이탈율 고려 예산</t>
  </si>
  <si>
    <t>광고 상품</t>
  </si>
  <si>
    <t>타겟팅</t>
  </si>
  <si>
    <t>집행 기간</t>
  </si>
  <si>
    <t>예상 노출수</t>
  </si>
  <si>
    <t>공시 단가</t>
  </si>
  <si>
    <t>예상 클릭수</t>
  </si>
  <si>
    <t>예상 CTR</t>
  </si>
  <si>
    <t>예상 조회수</t>
  </si>
  <si>
    <t>예상 VTR</t>
  </si>
  <si>
    <t>예상 참여수</t>
  </si>
  <si>
    <t>예상 참여율</t>
  </si>
  <si>
    <t>게재 금액</t>
  </si>
  <si>
    <t>예상 CPV</t>
  </si>
  <si>
    <t>예상 CPM</t>
  </si>
  <si>
    <t>예상 CPC</t>
  </si>
  <si>
    <t>집행 단가</t>
  </si>
  <si>
    <t>애드팝콘
(SNS 구독형)</t>
  </si>
  <si>
    <t>*매체 제공 단가 프로모션 적용 360원
*이탈율 50%의 경우 예상치이며, 보장되는 수치가 아닙니다.</t>
  </si>
  <si>
    <t>SUB TOTAL</t>
  </si>
  <si>
    <t xml:space="preserve"> </t>
  </si>
  <si>
    <t>TOTAL(부가세별도)</t>
  </si>
  <si>
    <t>공통</t>
  </si>
  <si>
    <r>
      <rPr>
        <sz val="12"/>
        <color theme="1"/>
        <rFont val="Malgun Gothic"/>
        <family val="3"/>
        <charset val="129"/>
      </rPr>
      <t xml:space="preserve">* 목표 좋아요 수 </t>
    </r>
    <r>
      <rPr>
        <sz val="12"/>
        <color rgb="FFFF0000"/>
        <rFont val="맑은 고딕"/>
        <family val="3"/>
        <charset val="129"/>
      </rPr>
      <t xml:space="preserve">320,000-302,910=17,090 기준으로 매체별 이탈율 고려 예산 작성하여 전달드리며, 집행 기간에 따른 단가 및 서비스율 체크 </t>
    </r>
    <r>
      <rPr>
        <sz val="12"/>
        <color theme="1"/>
        <rFont val="맑은 고딕"/>
        <family val="3"/>
        <charset val="129"/>
      </rPr>
      <t>하셔야 되는 점 참고 부탁드립니다.</t>
    </r>
  </si>
  <si>
    <t>* 컨펌시기에 따라 스팩이 변동 가능하며, 기간과 인벤토리 현황에 따라 진행여부가 달라질 수 있습니다.</t>
  </si>
  <si>
    <t>* 상기 제안 내용은 최종 부킹 전까지 매체사 인벤토리 및 내부 기타 사정에 의해 임의 변경 될 수 있습니다.</t>
  </si>
  <si>
    <t>* 중복 참여율을 줄이기 위해 보상형 광고 매체는 가장 큰 매체 1곳만 선정하시길 안내드립니다.</t>
  </si>
  <si>
    <t>* 페이스북에서 게시물 혹은 계정이 삭제 될 수 있습니다.</t>
  </si>
  <si>
    <t>* 팔로우된 유저 수가 급격하게 이탈 될 수 있습니다.</t>
  </si>
  <si>
    <t>* 매체 컨디션에 따른 미소진 발생할 수 있습니다.</t>
  </si>
  <si>
    <t>트레이딩웍스</t>
  </si>
  <si>
    <t>* 현재 ‘페이스북 좋아요 증대’ 상품의 평균 이탈률은 50% 수준입니다.</t>
  </si>
  <si>
    <t>* 평균 이탈률의 경우 보장 수치가 아니며, 캠페인 컨디션에 따라 상이한 점 참고 부탁드립니다.</t>
  </si>
  <si>
    <t>* 6월은 단가 할인 프로모션 진행 중에 있습니다. 하여, 5~6월 캠페인은 360원으로 제안드리는 점 참고 부탁드립니다.</t>
  </si>
  <si>
    <t>* 위약금 가이드 : 부킹 취소 및 중간 정산에 따른 별도 위약금은 없습니다.</t>
  </si>
  <si>
    <r>
      <rPr>
        <b/>
        <sz val="9"/>
        <color rgb="FF000000"/>
        <rFont val="Century Gothic"/>
        <family val="2"/>
      </rPr>
      <t>Instagram AD_</t>
    </r>
    <r>
      <rPr>
        <b/>
        <sz val="9"/>
        <color rgb="FF000000"/>
        <rFont val="Arial Unicode MS"/>
        <family val="3"/>
        <charset val="129"/>
      </rPr>
      <t>버즈빌</t>
    </r>
    <r>
      <rPr>
        <b/>
        <sz val="9"/>
        <color rgb="FF000000"/>
        <rFont val="Century Gothic"/>
        <family val="2"/>
      </rPr>
      <t>X</t>
    </r>
    <r>
      <rPr>
        <b/>
        <sz val="9"/>
        <color rgb="FF000000"/>
        <rFont val="Arial Unicode MS"/>
        <family val="3"/>
        <charset val="129"/>
      </rPr>
      <t>카카오페이</t>
    </r>
  </si>
  <si>
    <t>기준</t>
  </si>
  <si>
    <r>
      <rPr>
        <b/>
        <sz val="9"/>
        <color rgb="FF000000"/>
        <rFont val="맑은 고딕"/>
        <family val="3"/>
        <charset val="129"/>
      </rPr>
      <t>날짜</t>
    </r>
    <r>
      <rPr>
        <b/>
        <sz val="9"/>
        <color rgb="FF000000"/>
        <rFont val="Century Gothic"/>
        <family val="2"/>
      </rPr>
      <t xml:space="preserve"> (2023)</t>
    </r>
  </si>
  <si>
    <r>
      <rPr>
        <b/>
        <sz val="9"/>
        <color rgb="FF000000"/>
        <rFont val="맑은 고딕"/>
        <family val="3"/>
        <charset val="129"/>
      </rPr>
      <t>요일</t>
    </r>
  </si>
  <si>
    <r>
      <rPr>
        <b/>
        <sz val="9"/>
        <color theme="1"/>
        <rFont val="맑은 고딕"/>
        <family val="3"/>
        <charset val="129"/>
      </rPr>
      <t>클릭</t>
    </r>
  </si>
  <si>
    <t>전환</t>
  </si>
  <si>
    <t>CVR</t>
  </si>
  <si>
    <r>
      <rPr>
        <b/>
        <sz val="9"/>
        <color theme="1"/>
        <rFont val="맑은 고딕"/>
        <family val="3"/>
        <charset val="129"/>
      </rPr>
      <t>광고비</t>
    </r>
  </si>
  <si>
    <t>Summary</t>
  </si>
  <si>
    <t>W</t>
  </si>
  <si>
    <r>
      <rPr>
        <b/>
        <sz val="9"/>
        <color theme="1"/>
        <rFont val="맑은 고딕"/>
        <family val="3"/>
        <charset val="129"/>
      </rPr>
      <t>콘텐츠</t>
    </r>
  </si>
  <si>
    <r>
      <rPr>
        <b/>
        <sz val="9"/>
        <color theme="1"/>
        <rFont val="맑은 고딕"/>
        <family val="3"/>
        <charset val="129"/>
      </rPr>
      <t>노출</t>
    </r>
  </si>
  <si>
    <r>
      <rPr>
        <b/>
        <sz val="9"/>
        <color theme="1"/>
        <rFont val="맑은 고딕"/>
        <family val="3"/>
        <charset val="129"/>
      </rPr>
      <t xml:space="preserve">도달
</t>
    </r>
    <r>
      <rPr>
        <b/>
        <sz val="9"/>
        <color theme="1"/>
        <rFont val="Arial"/>
        <family val="2"/>
      </rPr>
      <t>(</t>
    </r>
    <r>
      <rPr>
        <b/>
        <sz val="9"/>
        <color theme="1"/>
        <rFont val="맑은 고딕"/>
        <family val="3"/>
        <charset val="129"/>
      </rPr>
      <t>유료도달</t>
    </r>
    <r>
      <rPr>
        <b/>
        <sz val="9"/>
        <color theme="1"/>
        <rFont val="Arial"/>
        <family val="2"/>
      </rPr>
      <t>)</t>
    </r>
  </si>
  <si>
    <r>
      <rPr>
        <b/>
        <sz val="9"/>
        <color theme="1"/>
        <rFont val="맑은 고딕"/>
        <family val="3"/>
        <charset val="129"/>
      </rPr>
      <t xml:space="preserve">유료도달
</t>
    </r>
    <r>
      <rPr>
        <b/>
        <sz val="9"/>
        <color theme="1"/>
        <rFont val="Arial"/>
        <family val="2"/>
      </rPr>
      <t>(PC)</t>
    </r>
  </si>
  <si>
    <r>
      <rPr>
        <b/>
        <sz val="9"/>
        <color theme="1"/>
        <rFont val="맑은 고딕"/>
        <family val="3"/>
        <charset val="129"/>
      </rPr>
      <t xml:space="preserve">유료도달
</t>
    </r>
    <r>
      <rPr>
        <b/>
        <sz val="9"/>
        <color theme="1"/>
        <rFont val="Arial"/>
        <family val="2"/>
      </rPr>
      <t>(</t>
    </r>
    <r>
      <rPr>
        <b/>
        <sz val="9"/>
        <color theme="1"/>
        <rFont val="맑은 고딕"/>
        <family val="3"/>
        <charset val="129"/>
      </rPr>
      <t>모바일</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</si>
  <si>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인스타그램</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</si>
  <si>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인스턴트</t>
    </r>
    <r>
      <rPr>
        <b/>
        <sz val="9"/>
        <color theme="1"/>
        <rFont val="Arial"/>
        <family val="2"/>
      </rPr>
      <t xml:space="preserve"> </t>
    </r>
    <r>
      <rPr>
        <b/>
        <sz val="9"/>
        <color theme="1"/>
        <rFont val="맑은 고딕"/>
        <family val="3"/>
        <charset val="129"/>
      </rPr>
      <t>아티클</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</si>
  <si>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오른쪽</t>
    </r>
    <r>
      <rPr>
        <b/>
        <sz val="9"/>
        <color theme="1"/>
        <rFont val="Arial"/>
        <family val="2"/>
      </rPr>
      <t xml:space="preserve"> </t>
    </r>
    <r>
      <rPr>
        <b/>
        <sz val="9"/>
        <color theme="1"/>
        <rFont val="맑은 고딕"/>
        <family val="3"/>
        <charset val="129"/>
      </rPr>
      <t>칼럼</t>
    </r>
    <r>
      <rPr>
        <b/>
        <sz val="9"/>
        <color theme="1"/>
        <rFont val="Arial"/>
        <family val="2"/>
      </rPr>
      <t>)</t>
    </r>
  </si>
  <si>
    <r>
      <rPr>
        <b/>
        <sz val="9"/>
        <color theme="1"/>
        <rFont val="맑은 고딕"/>
        <family val="3"/>
        <charset val="129"/>
      </rPr>
      <t xml:space="preserve">유료도달
</t>
    </r>
    <r>
      <rPr>
        <b/>
        <sz val="9"/>
        <color theme="1"/>
        <rFont val="Arial"/>
        <family val="2"/>
      </rPr>
      <t>(</t>
    </r>
    <r>
      <rPr>
        <b/>
        <sz val="9"/>
        <color theme="1"/>
        <rFont val="맑은 고딕"/>
        <family val="3"/>
        <charset val="129"/>
      </rPr>
      <t>동영상</t>
    </r>
    <r>
      <rPr>
        <b/>
        <sz val="9"/>
        <color theme="1"/>
        <rFont val="Arial"/>
        <family val="2"/>
      </rPr>
      <t>)</t>
    </r>
  </si>
  <si>
    <r>
      <rPr>
        <b/>
        <sz val="9"/>
        <color theme="1"/>
        <rFont val="맑은 고딕"/>
        <family val="3"/>
        <charset val="129"/>
      </rPr>
      <t>결과</t>
    </r>
  </si>
  <si>
    <r>
      <rPr>
        <b/>
        <sz val="9"/>
        <color theme="1"/>
        <rFont val="맑은 고딕"/>
        <family val="3"/>
        <charset val="129"/>
      </rPr>
      <t>결과당비용</t>
    </r>
  </si>
  <si>
    <r>
      <rPr>
        <b/>
        <sz val="9"/>
        <color theme="1"/>
        <rFont val="맑은 고딕"/>
        <family val="3"/>
        <charset val="129"/>
      </rPr>
      <t>지출금액</t>
    </r>
  </si>
  <si>
    <r>
      <rPr>
        <b/>
        <sz val="9"/>
        <color theme="1"/>
        <rFont val="맑은 고딕"/>
        <family val="3"/>
        <charset val="129"/>
      </rPr>
      <t>상세</t>
    </r>
    <r>
      <rPr>
        <b/>
        <sz val="9"/>
        <color theme="1"/>
        <rFont val="Arial"/>
        <family val="2"/>
      </rPr>
      <t xml:space="preserve"> </t>
    </r>
    <r>
      <rPr>
        <b/>
        <sz val="9"/>
        <color theme="1"/>
        <rFont val="맑은 고딕"/>
        <family val="3"/>
        <charset val="129"/>
      </rPr>
      <t>타겟</t>
    </r>
  </si>
  <si>
    <r>
      <rPr>
        <b/>
        <sz val="9"/>
        <color theme="1"/>
        <rFont val="맑은 고딕"/>
        <family val="3"/>
        <charset val="129"/>
      </rPr>
      <t>비고</t>
    </r>
  </si>
  <si>
    <r>
      <rPr>
        <b/>
        <sz val="9"/>
        <color theme="1"/>
        <rFont val="맑은 고딕"/>
        <family val="3"/>
        <charset val="129"/>
      </rPr>
      <t>구분</t>
    </r>
  </si>
  <si>
    <r>
      <rPr>
        <b/>
        <sz val="9"/>
        <color theme="1"/>
        <rFont val="맑은 고딕"/>
        <family val="3"/>
        <charset val="129"/>
      </rPr>
      <t>연령</t>
    </r>
  </si>
  <si>
    <r>
      <rPr>
        <b/>
        <sz val="9"/>
        <color theme="1"/>
        <rFont val="맑은 고딕"/>
        <family val="3"/>
        <charset val="129"/>
      </rPr>
      <t>도달</t>
    </r>
  </si>
  <si>
    <r>
      <rPr>
        <b/>
        <sz val="9"/>
        <color theme="1"/>
        <rFont val="맑은 고딕"/>
        <family val="3"/>
        <charset val="129"/>
      </rPr>
      <t>참여</t>
    </r>
  </si>
  <si>
    <t>CPC</t>
  </si>
  <si>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</si>
  <si>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물놀이</t>
    </r>
  </si>
  <si>
    <r>
      <rPr>
        <sz val="9"/>
        <color theme="1"/>
        <rFont val="맑은 고딕"/>
        <family val="3"/>
        <charset val="129"/>
      </rPr>
      <t>수</t>
    </r>
  </si>
  <si>
    <r>
      <rPr>
        <sz val="9"/>
        <color theme="1"/>
        <rFont val="맑은 고딕"/>
        <family val="3"/>
        <charset val="129"/>
      </rPr>
      <t>캐리어</t>
    </r>
    <r>
      <rPr>
        <sz val="9"/>
        <color theme="1"/>
        <rFont val="Arial"/>
        <family val="2"/>
      </rPr>
      <t xml:space="preserve"> </t>
    </r>
    <r>
      <rPr>
        <sz val="9"/>
        <color theme="1"/>
        <rFont val="맑은 고딕"/>
        <family val="3"/>
        <charset val="129"/>
      </rPr>
      <t>짐</t>
    </r>
    <r>
      <rPr>
        <sz val="9"/>
        <color theme="1"/>
        <rFont val="Arial"/>
        <family val="2"/>
      </rPr>
      <t xml:space="preserve"> </t>
    </r>
    <r>
      <rPr>
        <sz val="9"/>
        <color theme="1"/>
        <rFont val="맑은 고딕"/>
        <family val="3"/>
        <charset val="129"/>
      </rPr>
      <t>싸는</t>
    </r>
    <r>
      <rPr>
        <sz val="9"/>
        <color theme="1"/>
        <rFont val="Arial"/>
        <family val="2"/>
      </rPr>
      <t xml:space="preserve"> </t>
    </r>
    <r>
      <rPr>
        <sz val="9"/>
        <color theme="1"/>
        <rFont val="맑은 고딕"/>
        <family val="3"/>
        <charset val="129"/>
      </rPr>
      <t>법</t>
    </r>
  </si>
  <si>
    <r>
      <rPr>
        <sz val="9"/>
        <color theme="1"/>
        <rFont val="맑은 고딕"/>
        <family val="3"/>
        <charset val="129"/>
      </rPr>
      <t>수</t>
    </r>
  </si>
  <si>
    <r>
      <rPr>
        <sz val="9"/>
        <color theme="1"/>
        <rFont val="맑은 고딕"/>
        <family val="3"/>
        <charset val="129"/>
      </rPr>
      <t>가립아이</t>
    </r>
    <r>
      <rPr>
        <sz val="9"/>
        <color theme="1"/>
        <rFont val="Arial"/>
        <family val="2"/>
      </rPr>
      <t xml:space="preserve"> </t>
    </r>
    <r>
      <rPr>
        <sz val="9"/>
        <color theme="1"/>
        <rFont val="맑은 고딕"/>
        <family val="3"/>
        <charset val="129"/>
      </rPr>
      <t>나눔리더</t>
    </r>
    <r>
      <rPr>
        <sz val="9"/>
        <color theme="1"/>
        <rFont val="Arial"/>
        <family val="2"/>
      </rPr>
      <t xml:space="preserve"> </t>
    </r>
    <r>
      <rPr>
        <sz val="9"/>
        <color theme="1"/>
        <rFont val="맑은 고딕"/>
        <family val="3"/>
        <charset val="129"/>
      </rPr>
      <t>카드뉴스</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</si>
  <si>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t>
    </r>
  </si>
  <si>
    <r>
      <rPr>
        <sz val="9"/>
        <color theme="1"/>
        <rFont val="맑은 고딕"/>
        <family val="3"/>
        <charset val="129"/>
      </rPr>
      <t>목</t>
    </r>
  </si>
  <si>
    <r>
      <rPr>
        <sz val="9"/>
        <color theme="1"/>
        <rFont val="맑은 고딕"/>
        <family val="3"/>
        <charset val="129"/>
      </rPr>
      <t>한강몽땅축제</t>
    </r>
  </si>
  <si>
    <r>
      <rPr>
        <sz val="9"/>
        <color theme="1"/>
        <rFont val="Arial"/>
        <family val="2"/>
      </rPr>
      <t>28</t>
    </r>
    <r>
      <rPr>
        <sz val="9"/>
        <color theme="1"/>
        <rFont val="맑은 고딕"/>
        <family val="3"/>
        <charset val="129"/>
      </rPr>
      <t>일</t>
    </r>
    <r>
      <rPr>
        <sz val="9"/>
        <color theme="1"/>
        <rFont val="Arial"/>
        <family val="2"/>
      </rPr>
      <t xml:space="preserve"> </t>
    </r>
    <r>
      <rPr>
        <sz val="9"/>
        <color theme="1"/>
        <rFont val="맑은 고딕"/>
        <family val="3"/>
        <charset val="129"/>
      </rPr>
      <t>차액</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</si>
  <si>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</si>
  <si>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</si>
  <si>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휴가철</t>
    </r>
    <r>
      <rPr>
        <sz val="9"/>
        <color theme="1"/>
        <rFont val="Arial"/>
        <family val="2"/>
      </rPr>
      <t xml:space="preserve"> </t>
    </r>
    <r>
      <rPr>
        <sz val="9"/>
        <color theme="1"/>
        <rFont val="맑은 고딕"/>
        <family val="3"/>
        <charset val="129"/>
      </rPr>
      <t>공항</t>
    </r>
    <r>
      <rPr>
        <sz val="9"/>
        <color theme="1"/>
        <rFont val="Arial"/>
        <family val="2"/>
      </rPr>
      <t xml:space="preserve"> </t>
    </r>
    <r>
      <rPr>
        <sz val="9"/>
        <color theme="1"/>
        <rFont val="맑은 고딕"/>
        <family val="3"/>
        <charset val="129"/>
      </rPr>
      <t>수속</t>
    </r>
    <r>
      <rPr>
        <sz val="9"/>
        <color theme="1"/>
        <rFont val="Arial"/>
        <family val="2"/>
      </rPr>
      <t xml:space="preserve"> </t>
    </r>
    <r>
      <rPr>
        <sz val="9"/>
        <color theme="1"/>
        <rFont val="맑은 고딕"/>
        <family val="3"/>
        <charset val="129"/>
      </rPr>
      <t>꿀팁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</si>
  <si>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</si>
  <si>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열정</t>
    </r>
  </si>
  <si>
    <r>
      <rPr>
        <sz val="9"/>
        <color theme="1"/>
        <rFont val="맑은 고딕"/>
        <family val="3"/>
        <charset val="129"/>
      </rPr>
      <t>월</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</si>
  <si>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</si>
  <si>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</si>
  <si>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</si>
  <si>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</si>
  <si>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무더위</t>
    </r>
    <r>
      <rPr>
        <sz val="9"/>
        <color theme="1"/>
        <rFont val="Arial"/>
        <family val="2"/>
      </rPr>
      <t xml:space="preserve"> </t>
    </r>
    <r>
      <rPr>
        <sz val="9"/>
        <color theme="1"/>
        <rFont val="맑은 고딕"/>
        <family val="3"/>
        <charset val="129"/>
      </rPr>
      <t>해소</t>
    </r>
    <r>
      <rPr>
        <sz val="9"/>
        <color theme="1"/>
        <rFont val="Arial"/>
        <family val="2"/>
      </rPr>
      <t xml:space="preserve"> </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</si>
  <si>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t>
    </r>
  </si>
  <si>
    <r>
      <rPr>
        <sz val="9"/>
        <color theme="1"/>
        <rFont val="맑은 고딕"/>
        <family val="3"/>
        <charset val="129"/>
      </rPr>
      <t>화</t>
    </r>
  </si>
  <si>
    <r>
      <rPr>
        <sz val="9"/>
        <color theme="1"/>
        <rFont val="맑은 고딕"/>
        <family val="3"/>
        <charset val="129"/>
      </rPr>
      <t>제</t>
    </r>
    <r>
      <rPr>
        <sz val="9"/>
        <color theme="1"/>
        <rFont val="Arial"/>
        <family val="2"/>
      </rPr>
      <t xml:space="preserve"> 1</t>
    </r>
    <r>
      <rPr>
        <sz val="9"/>
        <color theme="1"/>
        <rFont val="맑은 고딕"/>
        <family val="3"/>
        <charset val="129"/>
      </rPr>
      <t>회</t>
    </r>
    <r>
      <rPr>
        <sz val="9"/>
        <color theme="1"/>
        <rFont val="Arial"/>
        <family val="2"/>
      </rPr>
      <t xml:space="preserve"> GMF </t>
    </r>
    <r>
      <rPr>
        <sz val="9"/>
        <color theme="1"/>
        <rFont val="맑은 고딕"/>
        <family val="3"/>
        <charset val="129"/>
      </rPr>
      <t>개최</t>
    </r>
    <r>
      <rPr>
        <sz val="9"/>
        <color theme="1"/>
        <rFont val="Arial"/>
        <family val="2"/>
      </rPr>
      <t xml:space="preserve"> </t>
    </r>
    <r>
      <rPr>
        <sz val="9"/>
        <color theme="1"/>
        <rFont val="맑은 고딕"/>
        <family val="3"/>
        <charset val="129"/>
      </rPr>
      <t>홍보</t>
    </r>
  </si>
  <si>
    <r>
      <rPr>
        <sz val="9"/>
        <color theme="1"/>
        <rFont val="Arial"/>
        <family val="2"/>
      </rPr>
      <t>24</t>
    </r>
    <r>
      <rPr>
        <sz val="9"/>
        <color theme="1"/>
        <rFont val="맑은 고딕"/>
        <family val="3"/>
        <charset val="129"/>
      </rPr>
      <t>시간</t>
    </r>
    <r>
      <rPr>
        <sz val="9"/>
        <color theme="1"/>
        <rFont val="Arial"/>
        <family val="2"/>
      </rPr>
      <t xml:space="preserve">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</si>
  <si>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</si>
  <si>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</si>
  <si>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마이펫</t>
    </r>
    <r>
      <rPr>
        <sz val="9"/>
        <color theme="1"/>
        <rFont val="Arial"/>
        <family val="2"/>
      </rPr>
      <t xml:space="preserve"> </t>
    </r>
    <r>
      <rPr>
        <sz val="9"/>
        <color theme="1"/>
        <rFont val="맑은 고딕"/>
        <family val="3"/>
        <charset val="129"/>
      </rPr>
      <t>여름나기</t>
    </r>
  </si>
  <si>
    <r>
      <rPr>
        <sz val="9"/>
        <color theme="1"/>
        <rFont val="맑은 고딕"/>
        <family val="3"/>
        <charset val="129"/>
      </rPr>
      <t>수</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</si>
  <si>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</si>
  <si>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</si>
  <si>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</si>
  <si>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</si>
  <si>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더위</t>
    </r>
    <r>
      <rPr>
        <sz val="9"/>
        <color theme="1"/>
        <rFont val="Arial"/>
        <family val="2"/>
      </rPr>
      <t xml:space="preserve"> </t>
    </r>
    <r>
      <rPr>
        <sz val="9"/>
        <color theme="1"/>
        <rFont val="맑은 고딕"/>
        <family val="3"/>
        <charset val="129"/>
      </rPr>
      <t>증상</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극복법</t>
    </r>
  </si>
  <si>
    <r>
      <rPr>
        <sz val="9"/>
        <color theme="1"/>
        <rFont val="맑은 고딕"/>
        <family val="3"/>
        <charset val="129"/>
      </rPr>
      <t>목</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</si>
  <si>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기업①</t>
    </r>
    <r>
      <rPr>
        <sz val="9"/>
        <color theme="1"/>
        <rFont val="Arial"/>
        <family val="2"/>
      </rPr>
      <t>] Cool Biz Casual</t>
    </r>
  </si>
  <si>
    <r>
      <rPr>
        <sz val="9"/>
        <color theme="1"/>
        <rFont val="Arial"/>
        <family val="2"/>
      </rPr>
      <t xml:space="preserve">(~08.04 23:59PM)
</t>
    </r>
    <r>
      <rPr>
        <sz val="9"/>
        <color theme="1"/>
        <rFont val="맑은 고딕"/>
        <family val="3"/>
        <charset val="129"/>
      </rPr>
      <t>￦</t>
    </r>
    <r>
      <rPr>
        <sz val="9"/>
        <color theme="1"/>
        <rFont val="Arial"/>
        <family val="2"/>
      </rPr>
      <t xml:space="preserve">30,164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</si>
  <si>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</si>
  <si>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</si>
  <si>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</si>
  <si>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얼음컵</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</si>
  <si>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</si>
  <si>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</si>
  <si>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</si>
  <si>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</si>
  <si>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</si>
  <si>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</si>
  <si>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</si>
  <si>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오캄라이프</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</si>
  <si>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</si>
  <si>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홈카페</t>
    </r>
    <r>
      <rPr>
        <sz val="9"/>
        <color theme="1"/>
        <rFont val="Arial"/>
        <family val="2"/>
      </rPr>
      <t xml:space="preserve"> </t>
    </r>
  </si>
  <si>
    <r>
      <rPr>
        <sz val="9"/>
        <color theme="1"/>
        <rFont val="맑은 고딕"/>
        <family val="3"/>
        <charset val="129"/>
      </rPr>
      <t>화</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</si>
  <si>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</si>
  <si>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</si>
  <si>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</si>
  <si>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</si>
  <si>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홈트레이닝</t>
    </r>
  </si>
  <si>
    <r>
      <rPr>
        <sz val="9"/>
        <color theme="1"/>
        <rFont val="맑은 고딕"/>
        <family val="3"/>
        <charset val="129"/>
      </rPr>
      <t>수</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</si>
  <si>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기업②</t>
    </r>
    <r>
      <rPr>
        <sz val="9"/>
        <color theme="1"/>
        <rFont val="Arial"/>
        <family val="2"/>
      </rPr>
      <t xml:space="preserve">] 
</t>
    </r>
    <r>
      <rPr>
        <sz val="9"/>
        <color theme="1"/>
        <rFont val="맑은 고딕"/>
        <family val="3"/>
        <charset val="129"/>
      </rPr>
      <t>업무프로세스</t>
    </r>
    <r>
      <rPr>
        <sz val="9"/>
        <color theme="1"/>
        <rFont val="Arial"/>
        <family val="2"/>
      </rPr>
      <t xml:space="preserve"> </t>
    </r>
    <r>
      <rPr>
        <sz val="9"/>
        <color theme="1"/>
        <rFont val="맑은 고딕"/>
        <family val="3"/>
        <charset val="129"/>
      </rPr>
      <t>개선</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</si>
  <si>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3,488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</si>
  <si>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</si>
  <si>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</si>
  <si>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모디슈머</t>
    </r>
    <r>
      <rPr>
        <sz val="9"/>
        <color theme="1"/>
        <rFont val="Arial"/>
        <family val="2"/>
      </rPr>
      <t xml:space="preserve"> </t>
    </r>
    <r>
      <rPr>
        <sz val="9"/>
        <color theme="1"/>
        <rFont val="맑은 고딕"/>
        <family val="3"/>
        <charset val="129"/>
      </rPr>
      <t>레시피</t>
    </r>
    <r>
      <rPr>
        <sz val="9"/>
        <color theme="1"/>
        <rFont val="Arial"/>
        <family val="2"/>
      </rPr>
      <t xml:space="preserve"> </t>
    </r>
  </si>
  <si>
    <r>
      <rPr>
        <sz val="9"/>
        <color theme="1"/>
        <rFont val="맑은 고딕"/>
        <family val="3"/>
        <charset val="129"/>
      </rPr>
      <t>목</t>
    </r>
  </si>
  <si>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</si>
  <si>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Arial"/>
        <family val="2"/>
      </rPr>
      <t xml:space="preserve">(~08.11 </t>
    </r>
    <r>
      <rPr>
        <sz val="9"/>
        <color theme="1"/>
        <rFont val="맑은 고딕"/>
        <family val="3"/>
        <charset val="129"/>
      </rPr>
      <t>집행</t>
    </r>
    <r>
      <rPr>
        <sz val="9"/>
        <color theme="1"/>
        <rFont val="Arial"/>
        <family val="2"/>
      </rPr>
      <t>)</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</si>
  <si>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</si>
  <si>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</si>
  <si>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라이프</t>
    </r>
    <r>
      <rPr>
        <sz val="9"/>
        <color theme="1"/>
        <rFont val="Arial"/>
        <family val="2"/>
      </rPr>
      <t xml:space="preserve"> </t>
    </r>
    <r>
      <rPr>
        <sz val="9"/>
        <color theme="1"/>
        <rFont val="맑은 고딕"/>
        <family val="3"/>
        <charset val="129"/>
      </rPr>
      <t>스타일</t>
    </r>
    <r>
      <rPr>
        <sz val="9"/>
        <color theme="1"/>
        <rFont val="Arial"/>
        <family val="2"/>
      </rPr>
      <t xml:space="preserve"> </t>
    </r>
    <r>
      <rPr>
        <sz val="9"/>
        <color theme="1"/>
        <rFont val="맑은 고딕"/>
        <family val="3"/>
        <charset val="129"/>
      </rPr>
      <t>종류</t>
    </r>
    <r>
      <rPr>
        <sz val="9"/>
        <color theme="1"/>
        <rFont val="Arial"/>
        <family val="2"/>
      </rPr>
      <t xml:space="preserve"> </t>
    </r>
    <r>
      <rPr>
        <sz val="9"/>
        <color theme="1"/>
        <rFont val="맑은 고딕"/>
        <family val="3"/>
        <charset val="129"/>
      </rPr>
      <t>소개</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</si>
  <si>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</si>
  <si>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음식</t>
    </r>
  </si>
  <si>
    <r>
      <rPr>
        <sz val="9"/>
        <color theme="1"/>
        <rFont val="맑은 고딕"/>
        <family val="3"/>
        <charset val="129"/>
      </rPr>
      <t>화</t>
    </r>
  </si>
  <si>
    <r>
      <rPr>
        <sz val="9"/>
        <color theme="1"/>
        <rFont val="맑은 고딕"/>
        <family val="3"/>
        <charset val="129"/>
      </rPr>
      <t>광복절</t>
    </r>
  </si>
  <si>
    <r>
      <rPr>
        <sz val="9"/>
        <color theme="1"/>
        <rFont val="맑은 고딕"/>
        <family val="3"/>
        <charset val="129"/>
      </rPr>
      <t>수</t>
    </r>
  </si>
  <si>
    <r>
      <rPr>
        <sz val="9"/>
        <color theme="1"/>
        <rFont val="맑은 고딕"/>
        <family val="3"/>
        <charset val="129"/>
      </rPr>
      <t>음식물</t>
    </r>
    <r>
      <rPr>
        <sz val="9"/>
        <color theme="1"/>
        <rFont val="Arial"/>
        <family val="2"/>
      </rPr>
      <t xml:space="preserve"> </t>
    </r>
    <r>
      <rPr>
        <sz val="9"/>
        <color theme="1"/>
        <rFont val="맑은 고딕"/>
        <family val="3"/>
        <charset val="129"/>
      </rPr>
      <t>쓰레기</t>
    </r>
    <r>
      <rPr>
        <sz val="9"/>
        <color theme="1"/>
        <rFont val="Arial"/>
        <family val="2"/>
      </rPr>
      <t xml:space="preserve"> </t>
    </r>
    <r>
      <rPr>
        <sz val="9"/>
        <color theme="1"/>
        <rFont val="맑은 고딕"/>
        <family val="3"/>
        <charset val="129"/>
      </rPr>
      <t>처리</t>
    </r>
    <r>
      <rPr>
        <sz val="9"/>
        <color theme="1"/>
        <rFont val="Arial"/>
        <family val="2"/>
      </rPr>
      <t xml:space="preserve"> </t>
    </r>
    <r>
      <rPr>
        <sz val="9"/>
        <color theme="1"/>
        <rFont val="맑은 고딕"/>
        <family val="3"/>
        <charset val="129"/>
      </rPr>
      <t>방법</t>
    </r>
  </si>
  <si>
    <r>
      <rPr>
        <sz val="9"/>
        <color theme="1"/>
        <rFont val="맑은 고딕"/>
        <family val="3"/>
        <charset val="129"/>
      </rPr>
      <t>목</t>
    </r>
  </si>
  <si>
    <r>
      <rPr>
        <sz val="9"/>
        <color theme="1"/>
        <rFont val="맑은 고딕"/>
        <family val="3"/>
        <charset val="129"/>
      </rPr>
      <t>프로즌</t>
    </r>
    <r>
      <rPr>
        <sz val="9"/>
        <color theme="1"/>
        <rFont val="Arial"/>
        <family val="2"/>
      </rPr>
      <t xml:space="preserve"> </t>
    </r>
    <r>
      <rPr>
        <sz val="9"/>
        <color theme="1"/>
        <rFont val="맑은 고딕"/>
        <family val="3"/>
        <charset val="129"/>
      </rPr>
      <t>푸드</t>
    </r>
  </si>
  <si>
    <r>
      <rPr>
        <sz val="9"/>
        <color theme="1"/>
        <rFont val="맑은 고딕"/>
        <family val="3"/>
        <charset val="129"/>
      </rPr>
      <t>금</t>
    </r>
  </si>
  <si>
    <r>
      <rPr>
        <sz val="9"/>
        <color theme="1"/>
        <rFont val="맑은 고딕"/>
        <family val="3"/>
        <charset val="129"/>
      </rPr>
      <t>자취생</t>
    </r>
    <r>
      <rPr>
        <sz val="9"/>
        <color theme="1"/>
        <rFont val="Arial"/>
        <family val="2"/>
      </rPr>
      <t xml:space="preserve"> </t>
    </r>
    <r>
      <rPr>
        <sz val="9"/>
        <color theme="1"/>
        <rFont val="맑은 고딕"/>
        <family val="3"/>
        <charset val="129"/>
      </rPr>
      <t>보양식</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</si>
  <si>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</si>
  <si>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회복</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</si>
  <si>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</si>
  <si>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t>
    </r>
    <r>
      <rPr>
        <sz val="9"/>
        <color theme="1"/>
        <rFont val="Arial"/>
        <family val="2"/>
      </rPr>
      <t xml:space="preserve"> </t>
    </r>
    <r>
      <rPr>
        <sz val="9"/>
        <color theme="1"/>
        <rFont val="맑은 고딕"/>
        <family val="3"/>
        <charset val="129"/>
      </rPr>
      <t>휴가</t>
    </r>
    <r>
      <rPr>
        <sz val="9"/>
        <color theme="1"/>
        <rFont val="Arial"/>
        <family val="2"/>
      </rPr>
      <t xml:space="preserve"> </t>
    </r>
    <r>
      <rPr>
        <sz val="9"/>
        <color theme="1"/>
        <rFont val="맑은 고딕"/>
        <family val="3"/>
        <charset val="129"/>
      </rPr>
      <t>이후</t>
    </r>
    <r>
      <rPr>
        <sz val="9"/>
        <color theme="1"/>
        <rFont val="Arial"/>
        <family val="2"/>
      </rPr>
      <t xml:space="preserve"> </t>
    </r>
  </si>
  <si>
    <r>
      <rPr>
        <sz val="9"/>
        <color theme="1"/>
        <rFont val="맑은 고딕"/>
        <family val="3"/>
        <charset val="129"/>
      </rPr>
      <t>화</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</si>
  <si>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기업③</t>
    </r>
    <r>
      <rPr>
        <sz val="9"/>
        <color theme="1"/>
        <rFont val="Arial"/>
        <family val="2"/>
      </rPr>
      <t xml:space="preserve">] 
</t>
    </r>
    <r>
      <rPr>
        <sz val="9"/>
        <color theme="1"/>
        <rFont val="맑은 고딕"/>
        <family val="3"/>
        <charset val="129"/>
      </rPr>
      <t>가족</t>
    </r>
    <r>
      <rPr>
        <sz val="9"/>
        <color theme="1"/>
        <rFont val="Arial"/>
        <family val="2"/>
      </rPr>
      <t xml:space="preserve"> </t>
    </r>
    <r>
      <rPr>
        <sz val="9"/>
        <color theme="1"/>
        <rFont val="맑은 고딕"/>
        <family val="3"/>
        <charset val="129"/>
      </rPr>
      <t>친화적</t>
    </r>
    <r>
      <rPr>
        <sz val="9"/>
        <color theme="1"/>
        <rFont val="Arial"/>
        <family val="2"/>
      </rPr>
      <t xml:space="preserve"> </t>
    </r>
    <r>
      <rPr>
        <sz val="9"/>
        <color theme="1"/>
        <rFont val="맑은 고딕"/>
        <family val="3"/>
        <charset val="129"/>
      </rPr>
      <t>문화</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</si>
  <si>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6,663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</si>
  <si>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</si>
  <si>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</si>
  <si>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</si>
  <si>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처서</t>
    </r>
    <r>
      <rPr>
        <sz val="9"/>
        <color theme="1"/>
        <rFont val="Arial"/>
        <family val="2"/>
      </rPr>
      <t xml:space="preserve"> </t>
    </r>
  </si>
  <si>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시간</t>
    </r>
    <r>
      <rPr>
        <sz val="9"/>
        <color theme="1"/>
        <rFont val="Arial"/>
        <family val="2"/>
      </rPr>
      <t xml:space="preserve"> </t>
    </r>
    <r>
      <rPr>
        <sz val="9"/>
        <color theme="1"/>
        <rFont val="맑은 고딕"/>
        <family val="3"/>
        <charset val="129"/>
      </rPr>
      <t>설정</t>
    </r>
    <r>
      <rPr>
        <sz val="9"/>
        <color theme="1"/>
        <rFont val="Arial"/>
        <family val="2"/>
      </rPr>
      <t xml:space="preserve"> </t>
    </r>
    <r>
      <rPr>
        <sz val="9"/>
        <color theme="1"/>
        <rFont val="맑은 고딕"/>
        <family val="3"/>
        <charset val="129"/>
      </rPr>
      <t>오류</t>
    </r>
  </si>
  <si>
    <r>
      <rPr>
        <sz val="9"/>
        <color theme="1"/>
        <rFont val="맑은 고딕"/>
        <family val="3"/>
        <charset val="129"/>
      </rPr>
      <t>목</t>
    </r>
  </si>
  <si>
    <r>
      <rPr>
        <sz val="9"/>
        <color theme="1"/>
        <rFont val="맑은 고딕"/>
        <family val="3"/>
        <charset val="129"/>
      </rPr>
      <t>차량</t>
    </r>
    <r>
      <rPr>
        <sz val="9"/>
        <color theme="1"/>
        <rFont val="Arial"/>
        <family val="2"/>
      </rPr>
      <t xml:space="preserve"> </t>
    </r>
    <r>
      <rPr>
        <sz val="9"/>
        <color theme="1"/>
        <rFont val="맑은 고딕"/>
        <family val="3"/>
        <charset val="129"/>
      </rPr>
      <t>점검법</t>
    </r>
  </si>
  <si>
    <r>
      <rPr>
        <sz val="9"/>
        <color theme="1"/>
        <rFont val="맑은 고딕"/>
        <family val="3"/>
        <charset val="129"/>
      </rPr>
      <t>금</t>
    </r>
  </si>
  <si>
    <r>
      <rPr>
        <sz val="9"/>
        <color theme="1"/>
        <rFont val="맑은 고딕"/>
        <family val="3"/>
        <charset val="129"/>
      </rPr>
      <t>사진</t>
    </r>
    <r>
      <rPr>
        <sz val="9"/>
        <color theme="1"/>
        <rFont val="Arial"/>
        <family val="2"/>
      </rPr>
      <t xml:space="preserve"> - </t>
    </r>
    <r>
      <rPr>
        <sz val="9"/>
        <color theme="1"/>
        <rFont val="맑은 고딕"/>
        <family val="3"/>
        <charset val="129"/>
      </rPr>
      <t>여행자의</t>
    </r>
    <r>
      <rPr>
        <sz val="9"/>
        <color theme="1"/>
        <rFont val="Arial"/>
        <family val="2"/>
      </rPr>
      <t xml:space="preserve"> </t>
    </r>
    <r>
      <rPr>
        <sz val="9"/>
        <color theme="1"/>
        <rFont val="맑은 고딕"/>
        <family val="3"/>
        <charset val="129"/>
      </rPr>
      <t>기억법</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</si>
  <si>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</si>
  <si>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마무리</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</si>
  <si>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</si>
  <si>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- 2</t>
    </r>
    <r>
      <rPr>
        <sz val="9"/>
        <color theme="1"/>
        <rFont val="맑은 고딕"/>
        <family val="3"/>
        <charset val="129"/>
      </rPr>
      <t>학기</t>
    </r>
    <r>
      <rPr>
        <sz val="9"/>
        <color theme="1"/>
        <rFont val="Arial"/>
        <family val="2"/>
      </rPr>
      <t xml:space="preserve"> </t>
    </r>
    <r>
      <rPr>
        <sz val="9"/>
        <color theme="1"/>
        <rFont val="맑은 고딕"/>
        <family val="3"/>
        <charset val="129"/>
      </rPr>
      <t>목표</t>
    </r>
  </si>
  <si>
    <r>
      <rPr>
        <sz val="9"/>
        <color theme="1"/>
        <rFont val="맑은 고딕"/>
        <family val="3"/>
        <charset val="129"/>
      </rPr>
      <t>수</t>
    </r>
  </si>
  <si>
    <r>
      <rPr>
        <sz val="9"/>
        <color theme="1"/>
        <rFont val="맑은 고딕"/>
        <family val="3"/>
        <charset val="129"/>
      </rPr>
      <t>윤활유</t>
    </r>
    <r>
      <rPr>
        <sz val="9"/>
        <color theme="1"/>
        <rFont val="Arial"/>
        <family val="2"/>
      </rPr>
      <t xml:space="preserve"> </t>
    </r>
    <r>
      <rPr>
        <sz val="9"/>
        <color theme="1"/>
        <rFont val="맑은 고딕"/>
        <family val="3"/>
        <charset val="129"/>
      </rPr>
      <t>상식</t>
    </r>
  </si>
  <si>
    <r>
      <rPr>
        <sz val="9"/>
        <color theme="1"/>
        <rFont val="맑은 고딕"/>
        <family val="3"/>
        <charset val="129"/>
      </rPr>
      <t>광고중단
￦</t>
    </r>
    <r>
      <rPr>
        <sz val="9"/>
        <color theme="1"/>
        <rFont val="Arial"/>
        <family val="2"/>
      </rPr>
      <t xml:space="preserve"> 24,637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</si>
  <si>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</si>
  <si>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</si>
  <si>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가을맞이</t>
    </r>
    <r>
      <rPr>
        <sz val="9"/>
        <color theme="1"/>
        <rFont val="Arial"/>
        <family val="2"/>
      </rPr>
      <t xml:space="preserve"> - </t>
    </r>
    <r>
      <rPr>
        <sz val="9"/>
        <color theme="1"/>
        <rFont val="맑은 고딕"/>
        <family val="3"/>
        <charset val="129"/>
      </rPr>
      <t>코스모스</t>
    </r>
  </si>
  <si>
    <r>
      <rPr>
        <sz val="9"/>
        <color theme="1"/>
        <rFont val="맑은 고딕"/>
        <family val="3"/>
        <charset val="129"/>
      </rPr>
      <t>금</t>
    </r>
  </si>
  <si>
    <r>
      <rPr>
        <sz val="9"/>
        <color theme="1"/>
        <rFont val="맑은 고딕"/>
        <family val="3"/>
        <charset val="129"/>
      </rPr>
      <t>월요병</t>
    </r>
    <r>
      <rPr>
        <sz val="9"/>
        <color theme="1"/>
        <rFont val="Arial"/>
        <family val="2"/>
      </rPr>
      <t xml:space="preserve"> &amp; </t>
    </r>
    <r>
      <rPr>
        <sz val="9"/>
        <color theme="1"/>
        <rFont val="맑은 고딕"/>
        <family val="3"/>
        <charset val="129"/>
      </rPr>
      <t>새학기</t>
    </r>
    <r>
      <rPr>
        <sz val="9"/>
        <color theme="1"/>
        <rFont val="Arial"/>
        <family val="2"/>
      </rPr>
      <t xml:space="preserve"> </t>
    </r>
    <r>
      <rPr>
        <sz val="9"/>
        <color theme="1"/>
        <rFont val="맑은 고딕"/>
        <family val="3"/>
        <charset val="129"/>
      </rPr>
      <t>증후군</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</si>
  <si>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</si>
  <si>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글로벌</t>
    </r>
    <r>
      <rPr>
        <sz val="9"/>
        <color theme="1"/>
        <rFont val="Arial"/>
        <family val="2"/>
      </rPr>
      <t xml:space="preserve"> </t>
    </r>
    <r>
      <rPr>
        <sz val="9"/>
        <color theme="1"/>
        <rFont val="맑은 고딕"/>
        <family val="3"/>
        <charset val="129"/>
      </rPr>
      <t>채용</t>
    </r>
  </si>
  <si>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광고중단
￦</t>
    </r>
    <r>
      <rPr>
        <sz val="9"/>
        <color theme="1"/>
        <rFont val="Arial"/>
        <family val="2"/>
      </rPr>
      <t xml:space="preserve"> 8,901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</si>
  <si>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</si>
  <si>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</si>
  <si>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</si>
  <si>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</si>
  <si>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</si>
  <si>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</si>
  <si>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</si>
  <si>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</si>
  <si>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r>
      <rPr>
        <sz val="9"/>
        <color theme="1"/>
        <rFont val="Arial"/>
        <family val="2"/>
      </rPr>
      <t xml:space="preserve"> (</t>
    </r>
    <r>
      <rPr>
        <sz val="9"/>
        <color theme="1"/>
        <rFont val="맑은 고딕"/>
        <family val="3"/>
        <charset val="129"/>
      </rPr>
      <t>수정</t>
    </r>
    <r>
      <rPr>
        <sz val="9"/>
        <color theme="1"/>
        <rFont val="Arial"/>
        <family val="2"/>
      </rPr>
      <t>)</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</si>
  <si>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</si>
  <si>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음악</t>
    </r>
  </si>
  <si>
    <r>
      <rPr>
        <sz val="9"/>
        <color theme="1"/>
        <rFont val="맑은 고딕"/>
        <family val="3"/>
        <charset val="129"/>
      </rPr>
      <t>화</t>
    </r>
  </si>
  <si>
    <r>
      <rPr>
        <sz val="9"/>
        <color theme="1"/>
        <rFont val="Arial"/>
        <family val="2"/>
      </rPr>
      <t>[</t>
    </r>
    <r>
      <rPr>
        <sz val="9"/>
        <color theme="1"/>
        <rFont val="맑은 고딕"/>
        <family val="3"/>
        <charset val="129"/>
      </rPr>
      <t>일하기</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기업④</t>
    </r>
    <r>
      <rPr>
        <sz val="9"/>
        <color theme="1"/>
        <rFont val="Arial"/>
        <family val="2"/>
      </rPr>
      <t xml:space="preserve">] </t>
    </r>
    <r>
      <rPr>
        <sz val="9"/>
        <color theme="1"/>
        <rFont val="맑은 고딕"/>
        <family val="3"/>
        <charset val="129"/>
      </rPr>
      <t>워라밸</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</si>
  <si>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</si>
  <si>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가을</t>
    </r>
    <r>
      <rPr>
        <sz val="9"/>
        <color theme="1"/>
        <rFont val="Arial"/>
        <family val="2"/>
      </rPr>
      <t xml:space="preserve"> </t>
    </r>
    <r>
      <rPr>
        <sz val="9"/>
        <color theme="1"/>
        <rFont val="맑은 고딕"/>
        <family val="3"/>
        <charset val="129"/>
      </rPr>
      <t>음악</t>
    </r>
    <r>
      <rPr>
        <sz val="9"/>
        <color theme="1"/>
        <rFont val="Arial"/>
        <family val="2"/>
      </rPr>
      <t xml:space="preserve"> </t>
    </r>
    <r>
      <rPr>
        <sz val="9"/>
        <color theme="1"/>
        <rFont val="맑은 고딕"/>
        <family val="3"/>
        <charset val="129"/>
      </rPr>
      <t>장르</t>
    </r>
  </si>
  <si>
    <r>
      <rPr>
        <sz val="9"/>
        <color theme="1"/>
        <rFont val="맑은 고딕"/>
        <family val="3"/>
        <charset val="129"/>
      </rPr>
      <t>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</si>
  <si>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</si>
  <si>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</si>
  <si>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수</t>
    </r>
  </si>
  <si>
    <r>
      <rPr>
        <sz val="9"/>
        <color theme="1"/>
        <rFont val="맑은 고딕"/>
        <family val="3"/>
        <charset val="129"/>
      </rPr>
      <t>수</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</si>
  <si>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r>
      <rPr>
        <sz val="9"/>
        <color theme="1"/>
        <rFont val="Arial"/>
        <family val="2"/>
      </rPr>
      <t xml:space="preserve"> (</t>
    </r>
    <r>
      <rPr>
        <sz val="9"/>
        <color theme="1"/>
        <rFont val="맑은 고딕"/>
        <family val="3"/>
        <charset val="129"/>
      </rPr>
      <t>수정</t>
    </r>
    <r>
      <rPr>
        <sz val="9"/>
        <color theme="1"/>
        <rFont val="Arial"/>
        <family val="2"/>
      </rPr>
      <t>)</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</si>
  <si>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</si>
  <si>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</si>
  <si>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Arial"/>
        <family val="2"/>
      </rPr>
      <t xml:space="preserve">(~09.21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480,000</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</si>
  <si>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</si>
  <si>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</si>
  <si>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가을</t>
    </r>
    <r>
      <rPr>
        <sz val="9"/>
        <color theme="1"/>
        <rFont val="Arial"/>
        <family val="2"/>
      </rPr>
      <t xml:space="preserve"> </t>
    </r>
    <r>
      <rPr>
        <sz val="9"/>
        <color theme="1"/>
        <rFont val="맑은 고딕"/>
        <family val="3"/>
        <charset val="129"/>
      </rPr>
      <t>음악</t>
    </r>
    <r>
      <rPr>
        <sz val="9"/>
        <color theme="1"/>
        <rFont val="Arial"/>
        <family val="2"/>
      </rPr>
      <t xml:space="preserve"> </t>
    </r>
    <r>
      <rPr>
        <sz val="9"/>
        <color theme="1"/>
        <rFont val="맑은 고딕"/>
        <family val="3"/>
        <charset val="129"/>
      </rPr>
      <t>페스티벌</t>
    </r>
  </si>
  <si>
    <r>
      <rPr>
        <sz val="9"/>
        <color theme="1"/>
        <rFont val="맑은 고딕"/>
        <family val="3"/>
        <charset val="129"/>
      </rPr>
      <t>목</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</si>
  <si>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채용설명회</t>
    </r>
  </si>
  <si>
    <r>
      <rPr>
        <sz val="9"/>
        <color theme="1"/>
        <rFont val="Arial"/>
        <family val="2"/>
      </rPr>
      <t xml:space="preserve">(~09.06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270,854</t>
    </r>
  </si>
  <si>
    <r>
      <rPr>
        <sz val="9"/>
        <color theme="1"/>
        <rFont val="맑은 고딕"/>
        <family val="3"/>
        <charset val="129"/>
      </rPr>
      <t>금</t>
    </r>
  </si>
  <si>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</si>
  <si>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Arial"/>
        <family val="2"/>
      </rPr>
      <t xml:space="preserve">(~09.21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480,000</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</si>
  <si>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</si>
  <si>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</si>
  <si>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</si>
  <si>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</si>
  <si>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</si>
  <si>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</si>
  <si>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</si>
  <si>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</si>
  <si>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</si>
  <si>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</si>
  <si>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</si>
  <si>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</si>
  <si>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</si>
  <si>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월</t>
    </r>
  </si>
  <si>
    <r>
      <rPr>
        <sz val="9"/>
        <color theme="1"/>
        <rFont val="맑은 고딕"/>
        <family val="3"/>
        <charset val="129"/>
      </rPr>
      <t>채용설명회</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콘텐츠</t>
    </r>
    <r>
      <rPr>
        <sz val="9"/>
        <color theme="1"/>
        <rFont val="Arial"/>
        <family val="2"/>
      </rPr>
      <t xml:space="preserve"> (1)</t>
    </r>
  </si>
  <si>
    <r>
      <rPr>
        <sz val="9"/>
        <color theme="1"/>
        <rFont val="Arial"/>
        <family val="2"/>
      </rPr>
      <t xml:space="preserve">(~09.12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50,000</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</si>
  <si>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</si>
  <si>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</si>
  <si>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연구개발</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r>
      <rPr>
        <sz val="9"/>
        <color theme="1"/>
        <rFont val="Arial"/>
        <family val="2"/>
      </rPr>
      <t xml:space="preserve"> </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</si>
  <si>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490,000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</si>
  <si>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</si>
  <si>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</si>
  <si>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</si>
  <si>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</si>
  <si>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</si>
  <si>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</si>
  <si>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</si>
  <si>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</si>
  <si>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</si>
  <si>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</si>
  <si>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</si>
  <si>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화</t>
    </r>
  </si>
  <si>
    <r>
      <rPr>
        <sz val="9"/>
        <color theme="1"/>
        <rFont val="맑은 고딕"/>
        <family val="3"/>
        <charset val="129"/>
      </rPr>
      <t>엔지니어</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</si>
  <si>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490,000 </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</si>
  <si>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</si>
  <si>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</si>
  <si>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</si>
  <si>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</si>
  <si>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</si>
  <si>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</si>
  <si>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</si>
  <si>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</si>
  <si>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</si>
  <si>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</si>
  <si>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수</t>
    </r>
  </si>
  <si>
    <r>
      <rPr>
        <sz val="9"/>
        <color theme="1"/>
        <rFont val="맑은 고딕"/>
        <family val="3"/>
        <charset val="129"/>
      </rPr>
      <t>채용설명회</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콘텐츠</t>
    </r>
    <r>
      <rPr>
        <sz val="9"/>
        <color theme="1"/>
        <rFont val="Arial"/>
        <family val="2"/>
      </rPr>
      <t xml:space="preserve"> (2)</t>
    </r>
  </si>
  <si>
    <r>
      <rPr>
        <sz val="9"/>
        <color theme="1"/>
        <rFont val="Arial"/>
        <family val="2"/>
      </rPr>
      <t xml:space="preserve">(~09.15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200,000 </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</si>
  <si>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</si>
  <si>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</si>
  <si>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목</t>
    </r>
  </si>
  <si>
    <r>
      <rPr>
        <sz val="9"/>
        <color theme="1"/>
        <rFont val="Arial"/>
        <family val="2"/>
      </rPr>
      <t xml:space="preserve">Job Talk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</si>
  <si>
    <r>
      <rPr>
        <sz val="9"/>
        <color theme="1"/>
        <rFont val="Arial"/>
        <family val="2"/>
      </rPr>
      <t xml:space="preserve">(~09.15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</si>
  <si>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</si>
  <si>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</si>
  <si>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비즈니스</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</si>
  <si>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400,000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</si>
  <si>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</si>
  <si>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</si>
  <si>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</si>
  <si>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</si>
  <si>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</si>
  <si>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</si>
  <si>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</si>
  <si>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</si>
  <si>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경영지원</t>
    </r>
    <r>
      <rPr>
        <sz val="9"/>
        <color theme="1"/>
        <rFont val="Arial"/>
        <family val="2"/>
      </rPr>
      <t xml:space="preserve"> </t>
    </r>
    <r>
      <rPr>
        <sz val="9"/>
        <color theme="1"/>
        <rFont val="맑은 고딕"/>
        <family val="3"/>
        <charset val="129"/>
      </rPr>
      <t>라이브</t>
    </r>
    <r>
      <rPr>
        <sz val="9"/>
        <color theme="1"/>
        <rFont val="Arial"/>
        <family val="2"/>
      </rPr>
      <t xml:space="preserve"> </t>
    </r>
    <r>
      <rPr>
        <sz val="9"/>
        <color theme="1"/>
        <rFont val="맑은 고딕"/>
        <family val="3"/>
        <charset val="129"/>
      </rPr>
      <t>영상</t>
    </r>
  </si>
  <si>
    <r>
      <rPr>
        <sz val="9"/>
        <color theme="1"/>
        <rFont val="Arial"/>
        <family val="2"/>
      </rPr>
      <t xml:space="preserve">(~09.22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400,000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</si>
  <si>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</si>
  <si>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</si>
  <si>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</si>
  <si>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</si>
  <si>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</si>
  <si>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</si>
  <si>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</si>
  <si>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월</t>
    </r>
  </si>
  <si>
    <r>
      <rPr>
        <sz val="9"/>
        <color theme="1"/>
        <rFont val="맑은 고딕"/>
        <family val="3"/>
        <charset val="129"/>
      </rPr>
      <t>잡토크</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</si>
  <si>
    <r>
      <rPr>
        <sz val="9"/>
        <color theme="1"/>
        <rFont val="Arial"/>
        <family val="2"/>
      </rPr>
      <t xml:space="preserve">(~09.19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</si>
  <si>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</si>
  <si>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</si>
  <si>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독서</t>
    </r>
    <r>
      <rPr>
        <sz val="9"/>
        <color theme="1"/>
        <rFont val="Arial"/>
        <family val="2"/>
      </rPr>
      <t xml:space="preserve"> </t>
    </r>
    <r>
      <rPr>
        <sz val="9"/>
        <color theme="1"/>
        <rFont val="맑은 고딕"/>
        <family val="3"/>
        <charset val="129"/>
      </rPr>
      <t>스타일</t>
    </r>
  </si>
  <si>
    <r>
      <rPr>
        <sz val="9"/>
        <color theme="1"/>
        <rFont val="맑은 고딕"/>
        <family val="3"/>
        <charset val="129"/>
      </rPr>
      <t>수</t>
    </r>
  </si>
  <si>
    <r>
      <rPr>
        <sz val="9"/>
        <color theme="1"/>
        <rFont val="맑은 고딕"/>
        <family val="3"/>
        <charset val="129"/>
      </rPr>
      <t>책</t>
    </r>
    <r>
      <rPr>
        <sz val="9"/>
        <color theme="1"/>
        <rFont val="Arial"/>
        <family val="2"/>
      </rPr>
      <t xml:space="preserve"> </t>
    </r>
    <r>
      <rPr>
        <sz val="9"/>
        <color theme="1"/>
        <rFont val="맑은 고딕"/>
        <family val="3"/>
        <charset val="129"/>
      </rPr>
      <t>속</t>
    </r>
    <r>
      <rPr>
        <sz val="9"/>
        <color theme="1"/>
        <rFont val="Arial"/>
        <family val="2"/>
      </rPr>
      <t xml:space="preserve"> </t>
    </r>
    <r>
      <rPr>
        <sz val="9"/>
        <color theme="1"/>
        <rFont val="맑은 고딕"/>
        <family val="3"/>
        <charset val="129"/>
      </rPr>
      <t>문장</t>
    </r>
  </si>
  <si>
    <r>
      <rPr>
        <sz val="9"/>
        <color theme="1"/>
        <rFont val="맑은 고딕"/>
        <family val="3"/>
        <charset val="129"/>
      </rPr>
      <t>목</t>
    </r>
  </si>
  <si>
    <r>
      <rPr>
        <sz val="9"/>
        <color theme="1"/>
        <rFont val="맑은 고딕"/>
        <family val="3"/>
        <charset val="129"/>
      </rPr>
      <t>서울와우북페스티벌</t>
    </r>
  </si>
  <si>
    <r>
      <rPr>
        <sz val="9"/>
        <color theme="1"/>
        <rFont val="맑은 고딕"/>
        <family val="3"/>
        <charset val="129"/>
      </rPr>
      <t>금</t>
    </r>
  </si>
  <si>
    <r>
      <rPr>
        <sz val="9"/>
        <color theme="1"/>
        <rFont val="맑은 고딕"/>
        <family val="3"/>
        <charset val="129"/>
      </rPr>
      <t>이색도서관</t>
    </r>
  </si>
  <si>
    <r>
      <rPr>
        <sz val="9"/>
        <color theme="1"/>
        <rFont val="맑은 고딕"/>
        <family val="3"/>
        <charset val="129"/>
      </rPr>
      <t>월</t>
    </r>
  </si>
  <si>
    <r>
      <rPr>
        <sz val="9"/>
        <color theme="1"/>
        <rFont val="맑은 고딕"/>
        <family val="3"/>
        <charset val="129"/>
      </rPr>
      <t>이노드림</t>
    </r>
  </si>
  <si>
    <r>
      <rPr>
        <sz val="9"/>
        <color theme="1"/>
        <rFont val="맑은 고딕"/>
        <family val="3"/>
        <charset val="129"/>
      </rPr>
      <t>월</t>
    </r>
  </si>
  <si>
    <r>
      <rPr>
        <sz val="9"/>
        <color theme="1"/>
        <rFont val="맑은 고딕"/>
        <family val="3"/>
        <charset val="129"/>
      </rPr>
      <t>사일로랩</t>
    </r>
    <r>
      <rPr>
        <sz val="9"/>
        <color theme="1"/>
        <rFont val="Arial"/>
        <family val="2"/>
      </rPr>
      <t xml:space="preserve"> </t>
    </r>
    <r>
      <rPr>
        <sz val="9"/>
        <color theme="1"/>
        <rFont val="맑은 고딕"/>
        <family val="3"/>
        <charset val="129"/>
      </rPr>
      <t>블로그</t>
    </r>
    <r>
      <rPr>
        <sz val="9"/>
        <color theme="1"/>
        <rFont val="Arial"/>
        <family val="2"/>
      </rPr>
      <t xml:space="preserve">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</si>
  <si>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Arial"/>
        <family val="2"/>
      </rPr>
      <t xml:space="preserve">(~09.26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</si>
  <si>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화</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</si>
  <si>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</si>
  <si>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에너지</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</si>
  <si>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</si>
  <si>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</si>
  <si>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</si>
  <si>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</si>
  <si>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</si>
  <si>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</si>
  <si>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</si>
  <si>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화학</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</si>
  <si>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 </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</si>
  <si>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</si>
  <si>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</si>
  <si>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</si>
  <si>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</si>
  <si>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</si>
  <si>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</si>
  <si>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윤활유</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</si>
  <si>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</si>
  <si>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</si>
  <si>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</si>
  <si>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</si>
  <si>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</si>
  <si>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</si>
  <si>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</si>
  <si>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E&amp;P</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</si>
  <si>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</si>
  <si>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</si>
  <si>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</si>
  <si>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</si>
  <si>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</si>
  <si>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</si>
  <si>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</si>
  <si>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15</t>
    </r>
    <r>
      <rPr>
        <sz val="9"/>
        <color theme="1"/>
        <rFont val="맑은 고딕"/>
        <family val="3"/>
        <charset val="129"/>
      </rPr>
      <t>초</t>
    </r>
    <r>
      <rPr>
        <sz val="9"/>
        <color theme="1"/>
        <rFont val="Arial"/>
        <family val="2"/>
      </rPr>
      <t xml:space="preserve"> - </t>
    </r>
    <r>
      <rPr>
        <sz val="9"/>
        <color theme="1"/>
        <rFont val="맑은 고딕"/>
        <family val="3"/>
        <charset val="129"/>
      </rPr>
      <t>전기차배터리</t>
    </r>
  </si>
  <si>
    <r>
      <rPr>
        <sz val="9"/>
        <color theme="1"/>
        <rFont val="Arial"/>
        <family val="2"/>
      </rPr>
      <t xml:space="preserve">(~09.30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600,000</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</si>
  <si>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</si>
  <si>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</si>
  <si>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</si>
  <si>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</si>
  <si>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</si>
  <si>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</si>
  <si>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Q&amp;A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</si>
  <si>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Arial"/>
        <family val="2"/>
      </rPr>
      <t xml:space="preserve">(~09.27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30,000 </t>
    </r>
  </si>
  <si>
    <r>
      <rPr>
        <sz val="9"/>
        <color theme="1"/>
        <rFont val="맑은 고딕"/>
        <family val="3"/>
        <charset val="129"/>
      </rPr>
      <t>수</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</si>
  <si>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</si>
  <si>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귀성날짜</t>
    </r>
  </si>
  <si>
    <r>
      <rPr>
        <sz val="9"/>
        <color theme="1"/>
        <rFont val="맑은 고딕"/>
        <family val="3"/>
        <charset val="129"/>
      </rPr>
      <t>수</t>
    </r>
  </si>
  <si>
    <r>
      <rPr>
        <sz val="9"/>
        <color theme="1"/>
        <rFont val="맑은 고딕"/>
        <family val="3"/>
        <charset val="129"/>
      </rPr>
      <t>추억의</t>
    </r>
    <r>
      <rPr>
        <sz val="9"/>
        <color theme="1"/>
        <rFont val="Arial"/>
        <family val="2"/>
      </rPr>
      <t xml:space="preserve"> </t>
    </r>
    <r>
      <rPr>
        <sz val="9"/>
        <color theme="1"/>
        <rFont val="맑은 고딕"/>
        <family val="3"/>
        <charset val="129"/>
      </rPr>
      <t>거리</t>
    </r>
  </si>
  <si>
    <r>
      <rPr>
        <sz val="9"/>
        <color theme="1"/>
        <rFont val="맑은 고딕"/>
        <family val="3"/>
        <charset val="129"/>
      </rPr>
      <t>목</t>
    </r>
  </si>
  <si>
    <r>
      <rPr>
        <sz val="9"/>
        <color theme="1"/>
        <rFont val="맑은 고딕"/>
        <family val="3"/>
        <charset val="129"/>
      </rPr>
      <t>마이펫</t>
    </r>
    <r>
      <rPr>
        <sz val="9"/>
        <color theme="1"/>
        <rFont val="Arial"/>
        <family val="2"/>
      </rPr>
      <t xml:space="preserve"> </t>
    </r>
    <r>
      <rPr>
        <sz val="9"/>
        <color theme="1"/>
        <rFont val="맑은 고딕"/>
        <family val="3"/>
        <charset val="129"/>
      </rPr>
      <t>케어법</t>
    </r>
  </si>
  <si>
    <r>
      <rPr>
        <sz val="9"/>
        <color theme="1"/>
        <rFont val="맑은 고딕"/>
        <family val="3"/>
        <charset val="129"/>
      </rPr>
      <t>금</t>
    </r>
  </si>
  <si>
    <r>
      <rPr>
        <sz val="9"/>
        <color theme="1"/>
        <rFont val="맑은 고딕"/>
        <family val="3"/>
        <charset val="129"/>
      </rPr>
      <t>인생샷</t>
    </r>
    <r>
      <rPr>
        <sz val="9"/>
        <color theme="1"/>
        <rFont val="Arial"/>
        <family val="2"/>
      </rPr>
      <t xml:space="preserve"> </t>
    </r>
    <r>
      <rPr>
        <sz val="9"/>
        <color theme="1"/>
        <rFont val="맑은 고딕"/>
        <family val="3"/>
        <charset val="129"/>
      </rPr>
      <t>찍는</t>
    </r>
    <r>
      <rPr>
        <sz val="9"/>
        <color theme="1"/>
        <rFont val="Arial"/>
        <family val="2"/>
      </rPr>
      <t xml:space="preserve"> </t>
    </r>
    <r>
      <rPr>
        <sz val="9"/>
        <color theme="1"/>
        <rFont val="맑은 고딕"/>
        <family val="3"/>
        <charset val="129"/>
      </rPr>
      <t>법</t>
    </r>
  </si>
  <si>
    <r>
      <rPr>
        <sz val="9"/>
        <color theme="1"/>
        <rFont val="맑은 고딕"/>
        <family val="3"/>
        <charset val="129"/>
      </rPr>
      <t>일</t>
    </r>
  </si>
  <si>
    <r>
      <rPr>
        <sz val="9"/>
        <color theme="1"/>
        <rFont val="맑은 고딕"/>
        <family val="3"/>
        <charset val="129"/>
      </rPr>
      <t>황금연휴</t>
    </r>
    <r>
      <rPr>
        <sz val="9"/>
        <color theme="1"/>
        <rFont val="Arial"/>
        <family val="2"/>
      </rPr>
      <t xml:space="preserve"> </t>
    </r>
    <r>
      <rPr>
        <sz val="9"/>
        <color theme="1"/>
        <rFont val="맑은 고딕"/>
        <family val="3"/>
        <charset val="129"/>
      </rPr>
      <t>황금혜택</t>
    </r>
  </si>
  <si>
    <r>
      <rPr>
        <sz val="9"/>
        <color theme="1"/>
        <rFont val="맑은 고딕"/>
        <family val="3"/>
        <charset val="129"/>
      </rPr>
      <t>월</t>
    </r>
  </si>
  <si>
    <r>
      <rPr>
        <sz val="9"/>
        <color theme="1"/>
        <rFont val="맑은 고딕"/>
        <family val="3"/>
        <charset val="129"/>
      </rPr>
      <t>추석</t>
    </r>
    <r>
      <rPr>
        <sz val="9"/>
        <color theme="1"/>
        <rFont val="Arial"/>
        <family val="2"/>
      </rPr>
      <t xml:space="preserve"> </t>
    </r>
    <r>
      <rPr>
        <sz val="9"/>
        <color theme="1"/>
        <rFont val="맑은 고딕"/>
        <family val="3"/>
        <charset val="129"/>
      </rPr>
      <t>인사말</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</si>
  <si>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</si>
  <si>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추석</t>
    </r>
    <r>
      <rPr>
        <sz val="9"/>
        <color theme="1"/>
        <rFont val="Arial"/>
        <family val="2"/>
      </rPr>
      <t xml:space="preserve"> </t>
    </r>
    <r>
      <rPr>
        <sz val="9"/>
        <color theme="1"/>
        <rFont val="맑은 고딕"/>
        <family val="3"/>
        <charset val="129"/>
      </rPr>
      <t>음식</t>
    </r>
  </si>
  <si>
    <r>
      <rPr>
        <sz val="9"/>
        <color theme="1"/>
        <rFont val="맑은 고딕"/>
        <family val="3"/>
        <charset val="129"/>
      </rPr>
      <t>수</t>
    </r>
  </si>
  <si>
    <r>
      <rPr>
        <sz val="9"/>
        <color theme="1"/>
        <rFont val="맑은 고딕"/>
        <family val="3"/>
        <charset val="129"/>
      </rPr>
      <t>추석</t>
    </r>
    <r>
      <rPr>
        <sz val="9"/>
        <color theme="1"/>
        <rFont val="Arial"/>
        <family val="2"/>
      </rPr>
      <t xml:space="preserve"> </t>
    </r>
    <r>
      <rPr>
        <sz val="9"/>
        <color theme="1"/>
        <rFont val="맑은 고딕"/>
        <family val="3"/>
        <charset val="129"/>
      </rPr>
      <t>당일</t>
    </r>
  </si>
  <si>
    <r>
      <rPr>
        <sz val="9"/>
        <color theme="1"/>
        <rFont val="맑은 고딕"/>
        <family val="3"/>
        <charset val="129"/>
      </rPr>
      <t>목</t>
    </r>
  </si>
  <si>
    <r>
      <rPr>
        <sz val="9"/>
        <color theme="1"/>
        <rFont val="맑은 고딕"/>
        <family val="3"/>
        <charset val="129"/>
      </rPr>
      <t>효도</t>
    </r>
    <r>
      <rPr>
        <sz val="9"/>
        <color theme="1"/>
        <rFont val="Arial"/>
        <family val="2"/>
      </rPr>
      <t xml:space="preserve"> </t>
    </r>
    <r>
      <rPr>
        <sz val="9"/>
        <color theme="1"/>
        <rFont val="맑은 고딕"/>
        <family val="3"/>
        <charset val="129"/>
      </rPr>
      <t>윷놀이</t>
    </r>
  </si>
  <si>
    <r>
      <rPr>
        <sz val="9"/>
        <color theme="1"/>
        <rFont val="맑은 고딕"/>
        <family val="3"/>
        <charset val="129"/>
      </rPr>
      <t>월</t>
    </r>
  </si>
  <si>
    <r>
      <rPr>
        <sz val="9"/>
        <color theme="1"/>
        <rFont val="맑은 고딕"/>
        <family val="3"/>
        <charset val="129"/>
      </rPr>
      <t>한글날</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</si>
  <si>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</si>
  <si>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연휴</t>
    </r>
    <r>
      <rPr>
        <sz val="9"/>
        <color theme="1"/>
        <rFont val="Arial"/>
        <family val="2"/>
      </rPr>
      <t xml:space="preserve"> </t>
    </r>
    <r>
      <rPr>
        <sz val="9"/>
        <color theme="1"/>
        <rFont val="맑은 고딕"/>
        <family val="3"/>
        <charset val="129"/>
      </rPr>
      <t>끝</t>
    </r>
  </si>
  <si>
    <r>
      <rPr>
        <sz val="9"/>
        <color theme="1"/>
        <rFont val="맑은 고딕"/>
        <family val="3"/>
        <charset val="129"/>
      </rPr>
      <t>수</t>
    </r>
  </si>
  <si>
    <r>
      <rPr>
        <sz val="9"/>
        <color theme="1"/>
        <rFont val="맑은 고딕"/>
        <family val="3"/>
        <charset val="129"/>
      </rPr>
      <t>명절증후군</t>
    </r>
  </si>
  <si>
    <r>
      <rPr>
        <sz val="9"/>
        <color theme="1"/>
        <rFont val="맑은 고딕"/>
        <family val="3"/>
        <charset val="129"/>
      </rPr>
      <t>목</t>
    </r>
  </si>
  <si>
    <r>
      <rPr>
        <sz val="9"/>
        <color theme="1"/>
        <rFont val="맑은 고딕"/>
        <family val="3"/>
        <charset val="129"/>
      </rPr>
      <t>명절</t>
    </r>
    <r>
      <rPr>
        <sz val="9"/>
        <color theme="1"/>
        <rFont val="Arial"/>
        <family val="2"/>
      </rPr>
      <t xml:space="preserve"> </t>
    </r>
    <r>
      <rPr>
        <sz val="9"/>
        <color theme="1"/>
        <rFont val="맑은 고딕"/>
        <family val="3"/>
        <charset val="129"/>
      </rPr>
      <t>음식</t>
    </r>
    <r>
      <rPr>
        <sz val="9"/>
        <color theme="1"/>
        <rFont val="Arial"/>
        <family val="2"/>
      </rPr>
      <t xml:space="preserve"> </t>
    </r>
    <r>
      <rPr>
        <sz val="9"/>
        <color theme="1"/>
        <rFont val="맑은 고딕"/>
        <family val="3"/>
        <charset val="129"/>
      </rPr>
      <t>처리</t>
    </r>
  </si>
  <si>
    <r>
      <rPr>
        <sz val="9"/>
        <color theme="1"/>
        <rFont val="맑은 고딕"/>
        <family val="3"/>
        <charset val="129"/>
      </rPr>
      <t>금</t>
    </r>
  </si>
  <si>
    <r>
      <rPr>
        <sz val="9"/>
        <color theme="1"/>
        <rFont val="맑은 고딕"/>
        <family val="3"/>
        <charset val="129"/>
      </rPr>
      <t>창립</t>
    </r>
    <r>
      <rPr>
        <sz val="9"/>
        <color theme="1"/>
        <rFont val="Arial"/>
        <family val="2"/>
      </rPr>
      <t xml:space="preserve"> 55</t>
    </r>
    <r>
      <rPr>
        <sz val="9"/>
        <color theme="1"/>
        <rFont val="맑은 고딕"/>
        <family val="3"/>
        <charset val="129"/>
      </rPr>
      <t>주념</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</si>
  <si>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Arial"/>
        <family val="2"/>
      </rPr>
      <t xml:space="preserve">(~10.15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90,000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</si>
  <si>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</si>
  <si>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</si>
  <si>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</si>
  <si>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시험</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</si>
  <si>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</si>
  <si>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공부</t>
    </r>
    <r>
      <rPr>
        <sz val="9"/>
        <color theme="1"/>
        <rFont val="Arial"/>
        <family val="2"/>
      </rPr>
      <t xml:space="preserve"> </t>
    </r>
    <r>
      <rPr>
        <sz val="9"/>
        <color theme="1"/>
        <rFont val="맑은 고딕"/>
        <family val="3"/>
        <charset val="129"/>
      </rPr>
      <t>스타일</t>
    </r>
  </si>
  <si>
    <r>
      <rPr>
        <sz val="9"/>
        <color theme="1"/>
        <rFont val="맑은 고딕"/>
        <family val="3"/>
        <charset val="129"/>
      </rPr>
      <t>수</t>
    </r>
  </si>
  <si>
    <r>
      <rPr>
        <sz val="9"/>
        <color theme="1"/>
        <rFont val="Arial"/>
        <family val="2"/>
      </rPr>
      <t xml:space="preserve">GMF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</si>
  <si>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Arial"/>
        <family val="2"/>
      </rPr>
      <t xml:space="preserve">(~10.22 </t>
    </r>
    <r>
      <rPr>
        <sz val="9"/>
        <color theme="1"/>
        <rFont val="맑은 고딕"/>
        <family val="3"/>
        <charset val="129"/>
      </rPr>
      <t>집행</t>
    </r>
    <r>
      <rPr>
        <sz val="9"/>
        <color theme="1"/>
        <rFont val="Arial"/>
        <family val="2"/>
      </rPr>
      <t xml:space="preserve">)
</t>
    </r>
    <r>
      <rPr>
        <sz val="9"/>
        <color theme="1"/>
        <rFont val="맑은 고딕"/>
        <family val="3"/>
        <charset val="129"/>
      </rPr>
      <t>총</t>
    </r>
    <r>
      <rPr>
        <sz val="9"/>
        <color theme="1"/>
        <rFont val="Arial"/>
        <family val="2"/>
      </rPr>
      <t xml:space="preserve"> </t>
    </r>
    <r>
      <rPr>
        <sz val="9"/>
        <color theme="1"/>
        <rFont val="맑은 고딕"/>
        <family val="3"/>
        <charset val="129"/>
      </rPr>
      <t>예산</t>
    </r>
    <r>
      <rPr>
        <sz val="9"/>
        <color theme="1"/>
        <rFont val="Arial"/>
        <family val="2"/>
      </rPr>
      <t xml:space="preserve"> </t>
    </r>
    <r>
      <rPr>
        <sz val="9"/>
        <color theme="1"/>
        <rFont val="맑은 고딕"/>
        <family val="3"/>
        <charset val="129"/>
      </rPr>
      <t>￦</t>
    </r>
    <r>
      <rPr>
        <sz val="9"/>
        <color theme="1"/>
        <rFont val="Arial"/>
        <family val="2"/>
      </rPr>
      <t xml:space="preserve"> 150,000 </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</si>
  <si>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</si>
  <si>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</si>
  <si>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</si>
  <si>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</si>
  <si>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목</t>
    </r>
  </si>
  <si>
    <r>
      <rPr>
        <sz val="9"/>
        <color theme="1"/>
        <rFont val="맑은 고딕"/>
        <family val="3"/>
        <charset val="129"/>
      </rPr>
      <t>시험기간</t>
    </r>
    <r>
      <rPr>
        <sz val="9"/>
        <color theme="1"/>
        <rFont val="Arial"/>
        <family val="2"/>
      </rPr>
      <t xml:space="preserve"> </t>
    </r>
    <r>
      <rPr>
        <sz val="9"/>
        <color theme="1"/>
        <rFont val="맑은 고딕"/>
        <family val="3"/>
        <charset val="129"/>
      </rPr>
      <t>증상</t>
    </r>
  </si>
  <si>
    <r>
      <rPr>
        <sz val="9"/>
        <color theme="1"/>
        <rFont val="맑은 고딕"/>
        <family val="3"/>
        <charset val="129"/>
      </rPr>
      <t>금</t>
    </r>
  </si>
  <si>
    <r>
      <rPr>
        <sz val="9"/>
        <color theme="1"/>
        <rFont val="맑은 고딕"/>
        <family val="3"/>
        <charset val="129"/>
      </rPr>
      <t>시험기간</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음식</t>
    </r>
  </si>
  <si>
    <r>
      <rPr>
        <sz val="9"/>
        <color theme="1"/>
        <rFont val="맑은 고딕"/>
        <family val="3"/>
        <charset val="129"/>
      </rPr>
      <t>월</t>
    </r>
  </si>
  <si>
    <r>
      <rPr>
        <sz val="9"/>
        <color theme="1"/>
        <rFont val="Arial"/>
        <family val="2"/>
      </rPr>
      <t xml:space="preserve">GMF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</si>
  <si>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r>
      <rPr>
        <sz val="9"/>
        <color theme="1"/>
        <rFont val="Arial"/>
        <family val="2"/>
      </rPr>
      <t xml:space="preserve">(~10.24 11:00AM)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</si>
  <si>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</si>
  <si>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</si>
  <si>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가을</t>
    </r>
    <r>
      <rPr>
        <sz val="9"/>
        <color theme="1"/>
        <rFont val="Arial"/>
        <family val="2"/>
      </rPr>
      <t xml:space="preserve"> </t>
    </r>
    <r>
      <rPr>
        <sz val="9"/>
        <color theme="1"/>
        <rFont val="맑은 고딕"/>
        <family val="3"/>
        <charset val="129"/>
      </rPr>
      <t>여행</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</si>
  <si>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</si>
  <si>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단풍</t>
    </r>
    <r>
      <rPr>
        <sz val="9"/>
        <color theme="1"/>
        <rFont val="Arial"/>
        <family val="2"/>
      </rPr>
      <t xml:space="preserve"> VS </t>
    </r>
    <r>
      <rPr>
        <sz val="9"/>
        <color theme="1"/>
        <rFont val="맑은 고딕"/>
        <family val="3"/>
        <charset val="129"/>
      </rPr>
      <t>은행</t>
    </r>
  </si>
  <si>
    <r>
      <rPr>
        <sz val="9"/>
        <color theme="1"/>
        <rFont val="맑은 고딕"/>
        <family val="3"/>
        <charset val="129"/>
      </rPr>
      <t>수</t>
    </r>
  </si>
  <si>
    <r>
      <rPr>
        <sz val="9"/>
        <color theme="1"/>
        <rFont val="맑은 고딕"/>
        <family val="3"/>
        <charset val="129"/>
      </rPr>
      <t>틀린가을그림찾기</t>
    </r>
  </si>
  <si>
    <r>
      <rPr>
        <sz val="9"/>
        <color theme="1"/>
        <rFont val="맑은 고딕"/>
        <family val="3"/>
        <charset val="129"/>
      </rPr>
      <t>목</t>
    </r>
  </si>
  <si>
    <r>
      <rPr>
        <sz val="9"/>
        <color theme="1"/>
        <rFont val="맑은 고딕"/>
        <family val="3"/>
        <charset val="129"/>
      </rPr>
      <t>지하철</t>
    </r>
    <r>
      <rPr>
        <sz val="9"/>
        <color theme="1"/>
        <rFont val="Arial"/>
        <family val="2"/>
      </rPr>
      <t xml:space="preserve"> </t>
    </r>
    <r>
      <rPr>
        <sz val="9"/>
        <color theme="1"/>
        <rFont val="맑은 고딕"/>
        <family val="3"/>
        <charset val="129"/>
      </rPr>
      <t>타고</t>
    </r>
    <r>
      <rPr>
        <sz val="9"/>
        <color theme="1"/>
        <rFont val="Arial"/>
        <family val="2"/>
      </rPr>
      <t xml:space="preserve"> </t>
    </r>
    <r>
      <rPr>
        <sz val="9"/>
        <color theme="1"/>
        <rFont val="맑은 고딕"/>
        <family val="3"/>
        <charset val="129"/>
      </rPr>
      <t>떠나는</t>
    </r>
    <r>
      <rPr>
        <sz val="9"/>
        <color theme="1"/>
        <rFont val="Arial"/>
        <family val="2"/>
      </rPr>
      <t xml:space="preserve"> </t>
    </r>
    <r>
      <rPr>
        <sz val="9"/>
        <color theme="1"/>
        <rFont val="맑은 고딕"/>
        <family val="3"/>
        <charset val="129"/>
      </rPr>
      <t>단풍로드</t>
    </r>
    <r>
      <rPr>
        <sz val="9"/>
        <color theme="1"/>
        <rFont val="Arial"/>
        <family val="2"/>
      </rPr>
      <t xml:space="preserve"> </t>
    </r>
  </si>
  <si>
    <r>
      <rPr>
        <sz val="9"/>
        <color theme="1"/>
        <rFont val="맑은 고딕"/>
        <family val="3"/>
        <charset val="129"/>
      </rPr>
      <t>금</t>
    </r>
  </si>
  <si>
    <r>
      <rPr>
        <sz val="9"/>
        <color theme="1"/>
        <rFont val="맑은 고딕"/>
        <family val="3"/>
        <charset val="129"/>
      </rPr>
      <t>감성플레이스</t>
    </r>
  </si>
  <si>
    <r>
      <rPr>
        <sz val="9"/>
        <color theme="1"/>
        <rFont val="맑은 고딕"/>
        <family val="3"/>
        <charset val="129"/>
      </rPr>
      <t>금</t>
    </r>
  </si>
  <si>
    <r>
      <rPr>
        <sz val="9"/>
        <color theme="1"/>
        <rFont val="맑은 고딕"/>
        <family val="3"/>
        <charset val="129"/>
      </rPr>
      <t>엔지니어</t>
    </r>
    <r>
      <rPr>
        <sz val="9"/>
        <color theme="1"/>
        <rFont val="Arial"/>
        <family val="2"/>
      </rPr>
      <t xml:space="preserve"> </t>
    </r>
    <r>
      <rPr>
        <sz val="9"/>
        <color theme="1"/>
        <rFont val="맑은 고딕"/>
        <family val="3"/>
        <charset val="129"/>
      </rPr>
      <t>인터뷰</t>
    </r>
  </si>
  <si>
    <r>
      <rPr>
        <sz val="9"/>
        <color theme="1"/>
        <rFont val="Arial"/>
        <family val="2"/>
      </rPr>
      <t xml:space="preserve">(~10.29 23:59PM)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</si>
  <si>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</si>
  <si>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</si>
  <si>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</si>
  <si>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운동</t>
    </r>
  </si>
  <si>
    <r>
      <rPr>
        <sz val="9"/>
        <color theme="1"/>
        <rFont val="맑은 고딕"/>
        <family val="3"/>
        <charset val="129"/>
      </rPr>
      <t>월</t>
    </r>
  </si>
  <si>
    <r>
      <rPr>
        <sz val="9"/>
        <color theme="1"/>
        <rFont val="Arial"/>
        <family val="2"/>
      </rPr>
      <t>10</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</si>
  <si>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Arial"/>
        <family val="2"/>
      </rPr>
      <t xml:space="preserve">(~10.31 20:06PM)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</si>
  <si>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</si>
  <si>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</si>
  <si>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할로윈</t>
    </r>
    <r>
      <rPr>
        <sz val="9"/>
        <color theme="1"/>
        <rFont val="Arial"/>
        <family val="2"/>
      </rPr>
      <t xml:space="preserve"> </t>
    </r>
    <r>
      <rPr>
        <sz val="9"/>
        <color theme="1"/>
        <rFont val="맑은 고딕"/>
        <family val="3"/>
        <charset val="129"/>
      </rPr>
      <t>코스튬</t>
    </r>
  </si>
  <si>
    <r>
      <rPr>
        <sz val="9"/>
        <color theme="1"/>
        <rFont val="맑은 고딕"/>
        <family val="3"/>
        <charset val="129"/>
      </rPr>
      <t>수</t>
    </r>
  </si>
  <si>
    <r>
      <rPr>
        <sz val="9"/>
        <color theme="1"/>
        <rFont val="맑은 고딕"/>
        <family val="3"/>
        <charset val="129"/>
      </rPr>
      <t>손톱</t>
    </r>
    <r>
      <rPr>
        <sz val="9"/>
        <color theme="1"/>
        <rFont val="Arial"/>
        <family val="2"/>
      </rPr>
      <t xml:space="preserve"> </t>
    </r>
    <r>
      <rPr>
        <sz val="9"/>
        <color theme="1"/>
        <rFont val="맑은 고딕"/>
        <family val="3"/>
        <charset val="129"/>
      </rPr>
      <t>건강</t>
    </r>
  </si>
  <si>
    <r>
      <rPr>
        <sz val="9"/>
        <color theme="1"/>
        <rFont val="맑은 고딕"/>
        <family val="3"/>
        <charset val="129"/>
      </rPr>
      <t>목</t>
    </r>
  </si>
  <si>
    <r>
      <rPr>
        <sz val="9"/>
        <color theme="1"/>
        <rFont val="맑은 고딕"/>
        <family val="3"/>
        <charset val="129"/>
      </rPr>
      <t>수제</t>
    </r>
    <r>
      <rPr>
        <sz val="9"/>
        <color theme="1"/>
        <rFont val="Arial"/>
        <family val="2"/>
      </rPr>
      <t xml:space="preserve"> </t>
    </r>
    <r>
      <rPr>
        <sz val="9"/>
        <color theme="1"/>
        <rFont val="맑은 고딕"/>
        <family val="3"/>
        <charset val="129"/>
      </rPr>
      <t>과일청</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</si>
  <si>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</si>
  <si>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손목</t>
    </r>
    <r>
      <rPr>
        <sz val="9"/>
        <color theme="1"/>
        <rFont val="Arial"/>
        <family val="2"/>
      </rPr>
      <t xml:space="preserve"> </t>
    </r>
    <r>
      <rPr>
        <sz val="9"/>
        <color theme="1"/>
        <rFont val="맑은 고딕"/>
        <family val="3"/>
        <charset val="129"/>
      </rPr>
      <t>운동</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</si>
  <si>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</si>
  <si>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준비</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</si>
  <si>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</si>
  <si>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음식</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</si>
  <si>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</si>
  <si>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</si>
  <si>
    <r>
      <rPr>
        <sz val="9"/>
        <color theme="1"/>
        <rFont val="Arial"/>
        <family val="2"/>
      </rPr>
      <t xml:space="preserve">(~11.17)
</t>
    </r>
    <r>
      <rPr>
        <sz val="9"/>
        <color theme="1"/>
        <rFont val="맑은 고딕"/>
        <family val="3"/>
        <charset val="129"/>
      </rPr>
      <t>￦</t>
    </r>
    <r>
      <rPr>
        <sz val="9"/>
        <color theme="1"/>
        <rFont val="Arial"/>
        <family val="2"/>
      </rPr>
      <t xml:space="preserve">195,005 </t>
    </r>
    <r>
      <rPr>
        <sz val="9"/>
        <color theme="1"/>
        <rFont val="맑은 고딕"/>
        <family val="3"/>
        <charset val="129"/>
      </rPr>
      <t xml:space="preserve">집행
</t>
    </r>
    <r>
      <rPr>
        <sz val="9"/>
        <color theme="1"/>
        <rFont val="Arial"/>
        <family val="2"/>
      </rPr>
      <t xml:space="preserve">(11. 16 </t>
    </r>
    <r>
      <rPr>
        <sz val="9"/>
        <color theme="1"/>
        <rFont val="맑은 고딕"/>
        <family val="3"/>
        <charset val="129"/>
      </rPr>
      <t>텍스트</t>
    </r>
    <r>
      <rPr>
        <sz val="9"/>
        <color theme="1"/>
        <rFont val="Arial"/>
        <family val="2"/>
      </rPr>
      <t xml:space="preserve"> </t>
    </r>
    <r>
      <rPr>
        <sz val="9"/>
        <color theme="1"/>
        <rFont val="맑은 고딕"/>
        <family val="3"/>
        <charset val="129"/>
      </rPr>
      <t>多로
추가</t>
    </r>
    <r>
      <rPr>
        <sz val="9"/>
        <color theme="1"/>
        <rFont val="Arial"/>
        <family val="2"/>
      </rPr>
      <t xml:space="preserve"> </t>
    </r>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t>
    </r>
    <r>
      <rPr>
        <sz val="9"/>
        <color theme="1"/>
        <rFont val="Arial"/>
        <family val="2"/>
      </rPr>
      <t>)</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</si>
  <si>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</si>
  <si>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</si>
  <si>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</si>
  <si>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</si>
  <si>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</si>
  <si>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</si>
  <si>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</si>
  <si>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</si>
  <si>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목</t>
    </r>
  </si>
  <si>
    <r>
      <rPr>
        <sz val="9"/>
        <color theme="1"/>
        <rFont val="맑은 고딕"/>
        <family val="3"/>
        <charset val="129"/>
      </rPr>
      <t>가래떡</t>
    </r>
    <r>
      <rPr>
        <sz val="9"/>
        <color theme="1"/>
        <rFont val="Arial"/>
        <family val="2"/>
      </rPr>
      <t xml:space="preserve"> </t>
    </r>
    <r>
      <rPr>
        <sz val="9"/>
        <color theme="1"/>
        <rFont val="맑은 고딕"/>
        <family val="3"/>
        <charset val="129"/>
      </rPr>
      <t>빼빼로</t>
    </r>
    <r>
      <rPr>
        <sz val="9"/>
        <color theme="1"/>
        <rFont val="Arial"/>
        <family val="2"/>
      </rPr>
      <t xml:space="preserve"> </t>
    </r>
    <r>
      <rPr>
        <sz val="9"/>
        <color theme="1"/>
        <rFont val="맑은 고딕"/>
        <family val="3"/>
        <charset val="129"/>
      </rPr>
      <t>만들기</t>
    </r>
  </si>
  <si>
    <r>
      <rPr>
        <sz val="9"/>
        <color theme="1"/>
        <rFont val="맑은 고딕"/>
        <family val="3"/>
        <charset val="129"/>
      </rPr>
      <t>금</t>
    </r>
  </si>
  <si>
    <r>
      <rPr>
        <sz val="9"/>
        <color theme="1"/>
        <rFont val="맑은 고딕"/>
        <family val="3"/>
        <charset val="129"/>
      </rPr>
      <t>겨울옷</t>
    </r>
    <r>
      <rPr>
        <sz val="9"/>
        <color theme="1"/>
        <rFont val="Arial"/>
        <family val="2"/>
      </rPr>
      <t xml:space="preserve"> </t>
    </r>
    <r>
      <rPr>
        <sz val="9"/>
        <color theme="1"/>
        <rFont val="맑은 고딕"/>
        <family val="3"/>
        <charset val="129"/>
      </rPr>
      <t>관리법</t>
    </r>
  </si>
  <si>
    <r>
      <rPr>
        <sz val="9"/>
        <color theme="1"/>
        <rFont val="맑은 고딕"/>
        <family val="3"/>
        <charset val="129"/>
      </rPr>
      <t>금</t>
    </r>
  </si>
  <si>
    <r>
      <rPr>
        <sz val="9"/>
        <color theme="1"/>
        <rFont val="맑은 고딕"/>
        <family val="3"/>
        <charset val="129"/>
      </rPr>
      <t>모어댄</t>
    </r>
    <r>
      <rPr>
        <sz val="9"/>
        <color theme="1"/>
        <rFont val="Arial"/>
        <family val="2"/>
      </rPr>
      <t xml:space="preserve"> </t>
    </r>
    <r>
      <rPr>
        <sz val="9"/>
        <color theme="1"/>
        <rFont val="맑은 고딕"/>
        <family val="3"/>
        <charset val="129"/>
      </rPr>
      <t>링크포스트</t>
    </r>
  </si>
  <si>
    <r>
      <rPr>
        <sz val="9"/>
        <color theme="1"/>
        <rFont val="Arial"/>
        <family val="2"/>
      </rPr>
      <t xml:space="preserve">(~11.11 21:10PM)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</si>
  <si>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</si>
  <si>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</si>
  <si>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화학</t>
    </r>
    <r>
      <rPr>
        <sz val="9"/>
        <color theme="1"/>
        <rFont val="Arial"/>
        <family val="2"/>
      </rPr>
      <t xml:space="preserve"> </t>
    </r>
    <r>
      <rPr>
        <sz val="9"/>
        <color theme="1"/>
        <rFont val="맑은 고딕"/>
        <family val="3"/>
        <charset val="129"/>
      </rPr>
      <t>사업</t>
    </r>
  </si>
  <si>
    <r>
      <rPr>
        <sz val="9"/>
        <color theme="1"/>
        <rFont val="Arial"/>
        <family val="2"/>
      </rPr>
      <t xml:space="preserve">(~11.13 13:29PM)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</si>
  <si>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</si>
  <si>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일</t>
    </r>
  </si>
  <si>
    <r>
      <rPr>
        <sz val="9"/>
        <color theme="1"/>
        <rFont val="Arial"/>
        <family val="2"/>
      </rPr>
      <t xml:space="preserve">E&amp;P </t>
    </r>
    <r>
      <rPr>
        <sz val="9"/>
        <color theme="1"/>
        <rFont val="맑은 고딕"/>
        <family val="3"/>
        <charset val="129"/>
      </rPr>
      <t>사업</t>
    </r>
  </si>
  <si>
    <r>
      <rPr>
        <sz val="9"/>
        <color theme="1"/>
        <rFont val="Arial"/>
        <family val="2"/>
      </rPr>
      <t xml:space="preserve">(~11.13 13:27PM)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</si>
  <si>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</si>
  <si>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</si>
  <si>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수능</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</si>
  <si>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</si>
  <si>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수험생</t>
    </r>
    <r>
      <rPr>
        <sz val="9"/>
        <color theme="1"/>
        <rFont val="Arial"/>
        <family val="2"/>
      </rPr>
      <t xml:space="preserve"> </t>
    </r>
    <r>
      <rPr>
        <sz val="9"/>
        <color theme="1"/>
        <rFont val="맑은 고딕"/>
        <family val="3"/>
        <charset val="129"/>
      </rPr>
      <t>선물</t>
    </r>
  </si>
  <si>
    <r>
      <rPr>
        <sz val="9"/>
        <color theme="1"/>
        <rFont val="맑은 고딕"/>
        <family val="3"/>
        <charset val="129"/>
      </rPr>
      <t>수</t>
    </r>
  </si>
  <si>
    <r>
      <rPr>
        <sz val="9"/>
        <color theme="1"/>
        <rFont val="맑은 고딕"/>
        <family val="3"/>
        <charset val="129"/>
      </rPr>
      <t>수능도시락</t>
    </r>
  </si>
  <si>
    <r>
      <rPr>
        <sz val="9"/>
        <color theme="1"/>
        <rFont val="맑은 고딕"/>
        <family val="3"/>
        <charset val="129"/>
      </rPr>
      <t>목</t>
    </r>
  </si>
  <si>
    <r>
      <rPr>
        <sz val="9"/>
        <color theme="1"/>
        <rFont val="맑은 고딕"/>
        <family val="3"/>
        <charset val="129"/>
      </rPr>
      <t>지진</t>
    </r>
    <r>
      <rPr>
        <sz val="9"/>
        <color theme="1"/>
        <rFont val="Arial"/>
        <family val="2"/>
      </rPr>
      <t xml:space="preserve"> </t>
    </r>
    <r>
      <rPr>
        <sz val="9"/>
        <color theme="1"/>
        <rFont val="맑은 고딕"/>
        <family val="3"/>
        <charset val="129"/>
      </rPr>
      <t>대피</t>
    </r>
    <r>
      <rPr>
        <sz val="9"/>
        <color theme="1"/>
        <rFont val="Arial"/>
        <family val="2"/>
      </rPr>
      <t xml:space="preserve"> </t>
    </r>
    <r>
      <rPr>
        <sz val="9"/>
        <color theme="1"/>
        <rFont val="맑은 고딕"/>
        <family val="3"/>
        <charset val="129"/>
      </rPr>
      <t>요령</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</si>
  <si>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</si>
  <si>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조회수</t>
    </r>
    <r>
      <rPr>
        <sz val="9"/>
        <color theme="1"/>
        <rFont val="Arial"/>
        <family val="2"/>
      </rPr>
      <t xml:space="preserve"> </t>
    </r>
    <r>
      <rPr>
        <sz val="9"/>
        <color theme="1"/>
        <rFont val="맑은 고딕"/>
        <family val="3"/>
        <charset val="129"/>
      </rPr>
      <t>기부</t>
    </r>
    <r>
      <rPr>
        <sz val="9"/>
        <color theme="1"/>
        <rFont val="Arial"/>
        <family val="2"/>
      </rPr>
      <t xml:space="preserve"> </t>
    </r>
  </si>
  <si>
    <r>
      <rPr>
        <sz val="9"/>
        <color theme="1"/>
        <rFont val="Arial"/>
        <family val="2"/>
      </rPr>
      <t xml:space="preserve">(~11.17 11:30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</si>
  <si>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</si>
  <si>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금</t>
    </r>
  </si>
  <si>
    <r>
      <rPr>
        <sz val="9"/>
        <color theme="1"/>
        <rFont val="맑은 고딕"/>
        <family val="3"/>
        <charset val="129"/>
      </rPr>
      <t>첫</t>
    </r>
    <r>
      <rPr>
        <sz val="9"/>
        <color theme="1"/>
        <rFont val="Arial"/>
        <family val="2"/>
      </rPr>
      <t xml:space="preserve"> </t>
    </r>
    <r>
      <rPr>
        <sz val="9"/>
        <color theme="1"/>
        <rFont val="맑은 고딕"/>
        <family val="3"/>
        <charset val="129"/>
      </rPr>
      <t>눈</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</si>
  <si>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</si>
  <si>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늦가을</t>
    </r>
  </si>
  <si>
    <r>
      <rPr>
        <sz val="9"/>
        <color theme="1"/>
        <rFont val="맑은 고딕"/>
        <family val="3"/>
        <charset val="129"/>
      </rPr>
      <t>월</t>
    </r>
  </si>
  <si>
    <r>
      <rPr>
        <sz val="9"/>
        <color theme="1"/>
        <rFont val="맑은 고딕"/>
        <family val="3"/>
        <charset val="129"/>
      </rPr>
      <t>채용박람회</t>
    </r>
  </si>
  <si>
    <r>
      <rPr>
        <sz val="9"/>
        <color theme="1"/>
        <rFont val="맑은 고딕"/>
        <family val="3"/>
        <charset val="129"/>
      </rPr>
      <t>최저</t>
    </r>
    <r>
      <rPr>
        <sz val="9"/>
        <color theme="1"/>
        <rFont val="Arial"/>
        <family val="2"/>
      </rPr>
      <t xml:space="preserve"> CPC</t>
    </r>
  </si>
  <si>
    <r>
      <rPr>
        <sz val="9"/>
        <color theme="1"/>
        <rFont val="Arial"/>
        <family val="2"/>
      </rPr>
      <t xml:space="preserve">45-54 </t>
    </r>
    <r>
      <rPr>
        <sz val="9"/>
        <color theme="1"/>
        <rFont val="맑은 고딕"/>
        <family val="3"/>
        <charset val="129"/>
      </rPr>
      <t>男</t>
    </r>
  </si>
  <si>
    <r>
      <rPr>
        <sz val="9"/>
        <color theme="1"/>
        <rFont val="Arial"/>
        <family val="2"/>
      </rPr>
      <t xml:space="preserve">(~11.27 23:59 AM)
</t>
    </r>
    <r>
      <rPr>
        <sz val="9"/>
        <color theme="1"/>
        <rFont val="맑은 고딕"/>
        <family val="3"/>
        <charset val="129"/>
      </rPr>
      <t>￦</t>
    </r>
    <r>
      <rPr>
        <sz val="9"/>
        <color theme="1"/>
        <rFont val="Arial"/>
        <family val="2"/>
      </rPr>
      <t xml:space="preserve">240,000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</si>
  <si>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</si>
  <si>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</si>
  <si>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</si>
  <si>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</si>
  <si>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</si>
  <si>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</si>
  <si>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</si>
  <si>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</si>
  <si>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</si>
  <si>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</si>
  <si>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</si>
  <si>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</si>
  <si>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패딩</t>
    </r>
  </si>
  <si>
    <r>
      <rPr>
        <sz val="9"/>
        <color theme="1"/>
        <rFont val="맑은 고딕"/>
        <family val="3"/>
        <charset val="129"/>
      </rPr>
      <t>수</t>
    </r>
  </si>
  <si>
    <r>
      <rPr>
        <sz val="9"/>
        <color theme="1"/>
        <rFont val="맑은 고딕"/>
        <family val="3"/>
        <charset val="129"/>
      </rPr>
      <t>국물요리</t>
    </r>
    <r>
      <rPr>
        <sz val="9"/>
        <color theme="1"/>
        <rFont val="Arial"/>
        <family val="2"/>
      </rPr>
      <t xml:space="preserve"> </t>
    </r>
    <r>
      <rPr>
        <sz val="9"/>
        <color theme="1"/>
        <rFont val="맑은 고딕"/>
        <family val="3"/>
        <charset val="129"/>
      </rPr>
      <t>황금</t>
    </r>
    <r>
      <rPr>
        <sz val="9"/>
        <color theme="1"/>
        <rFont val="Arial"/>
        <family val="2"/>
      </rPr>
      <t xml:space="preserve"> </t>
    </r>
    <r>
      <rPr>
        <sz val="9"/>
        <color theme="1"/>
        <rFont val="맑은 고딕"/>
        <family val="3"/>
        <charset val="129"/>
      </rPr>
      <t>레시피</t>
    </r>
  </si>
  <si>
    <r>
      <rPr>
        <sz val="9"/>
        <color theme="1"/>
        <rFont val="맑은 고딕"/>
        <family val="3"/>
        <charset val="129"/>
      </rPr>
      <t>수</t>
    </r>
  </si>
  <si>
    <r>
      <rPr>
        <sz val="9"/>
        <color theme="1"/>
        <rFont val="맑은 고딕"/>
        <family val="3"/>
        <charset val="129"/>
      </rPr>
      <t>바자회</t>
    </r>
    <r>
      <rPr>
        <sz val="9"/>
        <color theme="1"/>
        <rFont val="Arial"/>
        <family val="2"/>
      </rPr>
      <t xml:space="preserve"> </t>
    </r>
    <r>
      <rPr>
        <sz val="9"/>
        <color theme="1"/>
        <rFont val="맑은 고딕"/>
        <family val="3"/>
        <charset val="129"/>
      </rPr>
      <t>홍보</t>
    </r>
    <r>
      <rPr>
        <sz val="9"/>
        <color theme="1"/>
        <rFont val="Arial"/>
        <family val="2"/>
      </rPr>
      <t xml:space="preserve"> - </t>
    </r>
    <r>
      <rPr>
        <sz val="9"/>
        <color theme="1"/>
        <rFont val="맑은 고딕"/>
        <family val="3"/>
        <charset val="129"/>
      </rPr>
      <t>제주</t>
    </r>
    <r>
      <rPr>
        <sz val="9"/>
        <color theme="1"/>
        <rFont val="Arial"/>
        <family val="2"/>
      </rPr>
      <t>UTD</t>
    </r>
  </si>
  <si>
    <r>
      <rPr>
        <sz val="9"/>
        <color theme="1"/>
        <rFont val="맑은 고딕"/>
        <family val="3"/>
        <charset val="129"/>
      </rPr>
      <t>수</t>
    </r>
  </si>
  <si>
    <r>
      <rPr>
        <sz val="9"/>
        <color theme="1"/>
        <rFont val="맑은 고딕"/>
        <family val="3"/>
        <charset val="129"/>
      </rPr>
      <t>바자회</t>
    </r>
    <r>
      <rPr>
        <sz val="9"/>
        <color theme="1"/>
        <rFont val="Arial"/>
        <family val="2"/>
      </rPr>
      <t xml:space="preserve"> </t>
    </r>
    <r>
      <rPr>
        <sz val="9"/>
        <color theme="1"/>
        <rFont val="맑은 고딕"/>
        <family val="3"/>
        <charset val="129"/>
      </rPr>
      <t>홍보</t>
    </r>
    <r>
      <rPr>
        <sz val="9"/>
        <color theme="1"/>
        <rFont val="Arial"/>
        <family val="2"/>
      </rPr>
      <t xml:space="preserve"> - </t>
    </r>
    <r>
      <rPr>
        <sz val="9"/>
        <color theme="1"/>
        <rFont val="맑은 고딕"/>
        <family val="3"/>
        <charset val="129"/>
      </rPr>
      <t>제주</t>
    </r>
    <r>
      <rPr>
        <sz val="9"/>
        <color theme="1"/>
        <rFont val="Arial"/>
        <family val="2"/>
      </rPr>
      <t>UTD</t>
    </r>
  </si>
  <si>
    <r>
      <rPr>
        <sz val="9"/>
        <color theme="1"/>
        <rFont val="맑은 고딕"/>
        <family val="3"/>
        <charset val="129"/>
      </rPr>
      <t>오집행
￦</t>
    </r>
    <r>
      <rPr>
        <sz val="9"/>
        <color theme="1"/>
        <rFont val="Arial"/>
        <family val="2"/>
      </rPr>
      <t xml:space="preserve">12,269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</si>
  <si>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</si>
  <si>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목</t>
    </r>
  </si>
  <si>
    <r>
      <rPr>
        <sz val="9"/>
        <color theme="1"/>
        <rFont val="맑은 고딕"/>
        <family val="3"/>
        <charset val="129"/>
      </rPr>
      <t>바자회</t>
    </r>
    <r>
      <rPr>
        <sz val="9"/>
        <color theme="1"/>
        <rFont val="Arial"/>
        <family val="2"/>
      </rPr>
      <t xml:space="preserve"> </t>
    </r>
    <r>
      <rPr>
        <sz val="9"/>
        <color theme="1"/>
        <rFont val="맑은 고딕"/>
        <family val="3"/>
        <charset val="129"/>
      </rPr>
      <t>현장</t>
    </r>
    <r>
      <rPr>
        <sz val="9"/>
        <color theme="1"/>
        <rFont val="Arial"/>
        <family val="2"/>
      </rPr>
      <t xml:space="preserve"> </t>
    </r>
    <r>
      <rPr>
        <sz val="9"/>
        <color theme="1"/>
        <rFont val="맑은 고딕"/>
        <family val="3"/>
        <charset val="129"/>
      </rPr>
      <t>스케치</t>
    </r>
  </si>
  <si>
    <r>
      <rPr>
        <sz val="9"/>
        <color theme="1"/>
        <rFont val="맑은 고딕"/>
        <family val="3"/>
        <charset val="129"/>
      </rPr>
      <t>최저</t>
    </r>
    <r>
      <rPr>
        <sz val="9"/>
        <color theme="1"/>
        <rFont val="Arial"/>
        <family val="2"/>
      </rPr>
      <t xml:space="preserve"> CPC</t>
    </r>
  </si>
  <si>
    <r>
      <rPr>
        <sz val="9"/>
        <color theme="1"/>
        <rFont val="Arial"/>
        <family val="2"/>
      </rPr>
      <t xml:space="preserve">35-44 </t>
    </r>
    <r>
      <rPr>
        <sz val="9"/>
        <color theme="1"/>
        <rFont val="맑은 고딕"/>
        <family val="3"/>
        <charset val="129"/>
      </rPr>
      <t>女</t>
    </r>
  </si>
  <si>
    <r>
      <rPr>
        <sz val="9"/>
        <color theme="1"/>
        <rFont val="Arial"/>
        <family val="2"/>
      </rPr>
      <t xml:space="preserve">(11.23 10:13 AM
~ 11.23 21:00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</si>
  <si>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</si>
  <si>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</si>
  <si>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</si>
  <si>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</si>
  <si>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</si>
  <si>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수능</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</si>
  <si>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t>
    </r>
  </si>
  <si>
    <r>
      <rPr>
        <sz val="9"/>
        <color theme="1"/>
        <rFont val="Arial"/>
        <family val="2"/>
      </rPr>
      <t xml:space="preserve">35-44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</si>
  <si>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</si>
  <si>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</si>
  <si>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</si>
  <si>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</si>
  <si>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</si>
  <si>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수험생</t>
    </r>
    <r>
      <rPr>
        <sz val="9"/>
        <color theme="1"/>
        <rFont val="Arial"/>
        <family val="2"/>
      </rPr>
      <t xml:space="preserve"> </t>
    </r>
    <r>
      <rPr>
        <sz val="9"/>
        <color theme="1"/>
        <rFont val="맑은 고딕"/>
        <family val="3"/>
        <charset val="129"/>
      </rPr>
      <t>할인</t>
    </r>
    <r>
      <rPr>
        <sz val="9"/>
        <color theme="1"/>
        <rFont val="Arial"/>
        <family val="2"/>
      </rPr>
      <t xml:space="preserve"> </t>
    </r>
    <r>
      <rPr>
        <sz val="9"/>
        <color theme="1"/>
        <rFont val="맑은 고딕"/>
        <family val="3"/>
        <charset val="129"/>
      </rPr>
      <t>혜택</t>
    </r>
  </si>
  <si>
    <r>
      <rPr>
        <sz val="9"/>
        <color theme="1"/>
        <rFont val="맑은 고딕"/>
        <family val="3"/>
        <charset val="129"/>
      </rPr>
      <t>최저</t>
    </r>
    <r>
      <rPr>
        <sz val="9"/>
        <color theme="1"/>
        <rFont val="Arial"/>
        <family val="2"/>
      </rPr>
      <t xml:space="preserve"> CPC</t>
    </r>
  </si>
  <si>
    <r>
      <rPr>
        <sz val="9"/>
        <color theme="1"/>
        <rFont val="Arial"/>
        <family val="2"/>
      </rPr>
      <t xml:space="preserve">65 + </t>
    </r>
    <r>
      <rPr>
        <sz val="9"/>
        <color theme="1"/>
        <rFont val="맑은 고딕"/>
        <family val="3"/>
        <charset val="129"/>
      </rPr>
      <t>男</t>
    </r>
  </si>
  <si>
    <t>6</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</si>
  <si>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</si>
  <si>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</si>
  <si>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</si>
  <si>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</si>
  <si>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</si>
  <si>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초겨울</t>
    </r>
  </si>
  <si>
    <r>
      <rPr>
        <sz val="9"/>
        <color theme="1"/>
        <rFont val="맑은 고딕"/>
        <family val="3"/>
        <charset val="129"/>
      </rPr>
      <t>최저</t>
    </r>
    <r>
      <rPr>
        <sz val="9"/>
        <color theme="1"/>
        <rFont val="Arial"/>
        <family val="2"/>
      </rPr>
      <t xml:space="preserve"> CPC</t>
    </r>
  </si>
  <si>
    <r>
      <rPr>
        <sz val="9"/>
        <color theme="1"/>
        <rFont val="Arial"/>
        <family val="2"/>
      </rPr>
      <t xml:space="preserve">55-64 </t>
    </r>
    <r>
      <rPr>
        <sz val="9"/>
        <color theme="1"/>
        <rFont val="맑은 고딕"/>
        <family val="3"/>
        <charset val="129"/>
      </rPr>
      <t>女</t>
    </r>
  </si>
  <si>
    <t>19</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</si>
  <si>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</si>
  <si>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</si>
  <si>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t>455</t>
  </si>
  <si>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</si>
  <si>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</si>
  <si>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t>214</t>
  </si>
  <si>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</si>
  <si>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붕어빵</t>
    </r>
  </si>
  <si>
    <r>
      <rPr>
        <sz val="9"/>
        <color theme="1"/>
        <rFont val="맑은 고딕"/>
        <family val="3"/>
        <charset val="129"/>
      </rPr>
      <t>최저</t>
    </r>
    <r>
      <rPr>
        <sz val="9"/>
        <color theme="1"/>
        <rFont val="Arial"/>
        <family val="2"/>
      </rPr>
      <t xml:space="preserve"> CPC</t>
    </r>
  </si>
  <si>
    <r>
      <rPr>
        <sz val="9"/>
        <color theme="1"/>
        <rFont val="Arial"/>
        <family val="2"/>
      </rPr>
      <t xml:space="preserve">65 + </t>
    </r>
    <r>
      <rPr>
        <sz val="9"/>
        <color theme="1"/>
        <rFont val="맑은 고딕"/>
        <family val="3"/>
        <charset val="129"/>
      </rPr>
      <t>男</t>
    </r>
  </si>
  <si>
    <t>44</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</si>
  <si>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</si>
  <si>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</si>
  <si>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</si>
  <si>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</si>
  <si>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</si>
  <si>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월동</t>
    </r>
    <r>
      <rPr>
        <sz val="9"/>
        <color theme="1"/>
        <rFont val="Arial"/>
        <family val="2"/>
      </rPr>
      <t xml:space="preserve"> </t>
    </r>
    <r>
      <rPr>
        <sz val="9"/>
        <color theme="1"/>
        <rFont val="맑은 고딕"/>
        <family val="3"/>
        <charset val="129"/>
      </rPr>
      <t>준비</t>
    </r>
  </si>
  <si>
    <r>
      <rPr>
        <sz val="9"/>
        <color theme="1"/>
        <rFont val="맑은 고딕"/>
        <family val="3"/>
        <charset val="129"/>
      </rPr>
      <t>최저</t>
    </r>
    <r>
      <rPr>
        <sz val="9"/>
        <color theme="1"/>
        <rFont val="Arial"/>
        <family val="2"/>
      </rPr>
      <t xml:space="preserve"> CPC</t>
    </r>
  </si>
  <si>
    <r>
      <rPr>
        <sz val="9"/>
        <color theme="1"/>
        <rFont val="Arial"/>
        <family val="2"/>
      </rPr>
      <t xml:space="preserve">45-54 </t>
    </r>
    <r>
      <rPr>
        <sz val="9"/>
        <color theme="1"/>
        <rFont val="맑은 고딕"/>
        <family val="3"/>
        <charset val="129"/>
      </rPr>
      <t>女</t>
    </r>
  </si>
  <si>
    <t>9</t>
  </si>
  <si>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</si>
  <si>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</si>
  <si>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</si>
  <si>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</si>
  <si>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</si>
  <si>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무드등</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</si>
  <si>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</si>
  <si>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</si>
  <si>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t>
    </r>
    <r>
      <rPr>
        <b/>
        <sz val="9"/>
        <color theme="1"/>
        <rFont val="Arial"/>
        <family val="2"/>
      </rPr>
      <t xml:space="preserve">65 + </t>
    </r>
    <r>
      <rPr>
        <b/>
        <sz val="9"/>
        <color theme="1"/>
        <rFont val="맑은 고딕"/>
        <family val="3"/>
        <charset val="129"/>
      </rPr>
      <t>男</t>
    </r>
    <r>
      <rPr>
        <b/>
        <sz val="9"/>
        <color theme="1"/>
        <rFont val="Arial"/>
        <family val="2"/>
      </rPr>
      <t xml:space="preserve"> </t>
    </r>
    <r>
      <rPr>
        <sz val="9"/>
        <color theme="1"/>
        <rFont val="Arial"/>
        <family val="2"/>
      </rPr>
      <t>(</t>
    </r>
    <r>
      <rPr>
        <sz val="9"/>
        <color theme="1"/>
        <rFont val="맑은 고딕"/>
        <family val="3"/>
        <charset val="129"/>
      </rPr>
      <t>￦</t>
    </r>
    <r>
      <rPr>
        <sz val="9"/>
        <color theme="1"/>
        <rFont val="Arial"/>
        <family val="2"/>
      </rPr>
      <t xml:space="preserve"> 3)</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</si>
  <si>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</si>
  <si>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</si>
  <si>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</si>
  <si>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</si>
  <si>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</si>
  <si>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11</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</si>
  <si>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</si>
  <si>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</si>
  <si>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(~12.01 18:41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</si>
  <si>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</si>
  <si>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</si>
  <si>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</si>
  <si>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</si>
  <si>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</si>
  <si>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</si>
  <si>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기부금</t>
    </r>
    <r>
      <rPr>
        <sz val="9"/>
        <color theme="1"/>
        <rFont val="Arial"/>
        <family val="2"/>
      </rPr>
      <t xml:space="preserve"> </t>
    </r>
    <r>
      <rPr>
        <sz val="9"/>
        <color theme="1"/>
        <rFont val="맑은 고딕"/>
        <family val="3"/>
        <charset val="129"/>
      </rPr>
      <t>전달식</t>
    </r>
    <r>
      <rPr>
        <sz val="9"/>
        <color theme="1"/>
        <rFont val="Arial"/>
        <family val="2"/>
      </rPr>
      <t xml:space="preserve"> </t>
    </r>
    <r>
      <rPr>
        <sz val="9"/>
        <color theme="1"/>
        <rFont val="맑은 고딕"/>
        <family val="3"/>
        <charset val="129"/>
      </rPr>
      <t>기부</t>
    </r>
    <r>
      <rPr>
        <sz val="9"/>
        <color theme="1"/>
        <rFont val="Arial"/>
        <family val="2"/>
      </rPr>
      <t xml:space="preserve">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</si>
  <si>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</si>
  <si>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</si>
  <si>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(~12.06 23:59 PM)
</t>
    </r>
    <r>
      <rPr>
        <sz val="9"/>
        <color theme="1"/>
        <rFont val="맑은 고딕"/>
        <family val="3"/>
        <charset val="129"/>
      </rPr>
      <t>￦</t>
    </r>
    <r>
      <rPr>
        <sz val="9"/>
        <color theme="1"/>
        <rFont val="Arial"/>
        <family val="2"/>
      </rPr>
      <t xml:space="preserve">164,918 </t>
    </r>
    <r>
      <rPr>
        <sz val="9"/>
        <color theme="1"/>
        <rFont val="맑은 고딕"/>
        <family val="3"/>
        <charset val="129"/>
      </rPr>
      <t xml:space="preserve">집행
</t>
    </r>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 xml:space="preserve">) </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</si>
  <si>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</si>
  <si>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</si>
  <si>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</si>
  <si>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</si>
  <si>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</si>
  <si>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</si>
  <si>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</si>
  <si>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</si>
  <si>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</si>
  <si>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월</t>
    </r>
  </si>
  <si>
    <r>
      <rPr>
        <sz val="9"/>
        <color theme="1"/>
        <rFont val="Arial"/>
        <family val="2"/>
      </rPr>
      <t xml:space="preserve">DBR </t>
    </r>
    <r>
      <rPr>
        <sz val="9"/>
        <color theme="1"/>
        <rFont val="맑은 고딕"/>
        <family val="3"/>
        <charset val="129"/>
      </rPr>
      <t>링크</t>
    </r>
    <r>
      <rPr>
        <sz val="9"/>
        <color theme="1"/>
        <rFont val="Arial"/>
        <family val="2"/>
      </rPr>
      <t xml:space="preserve"> </t>
    </r>
    <r>
      <rPr>
        <sz val="9"/>
        <color theme="1"/>
        <rFont val="맑은 고딕"/>
        <family val="3"/>
        <charset val="129"/>
      </rPr>
      <t>포스트</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</si>
  <si>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</si>
  <si>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</si>
  <si>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(~12.06 23:59 PM)
</t>
    </r>
    <r>
      <rPr>
        <sz val="9"/>
        <color theme="1"/>
        <rFont val="맑은 고딕"/>
        <family val="3"/>
        <charset val="129"/>
      </rPr>
      <t>￦</t>
    </r>
    <r>
      <rPr>
        <sz val="9"/>
        <color theme="1"/>
        <rFont val="Arial"/>
        <family val="2"/>
      </rPr>
      <t xml:space="preserve">90,000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120)</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</si>
  <si>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</si>
  <si>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</si>
  <si>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</si>
  <si>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</si>
  <si>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</si>
  <si>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</si>
  <si>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</si>
  <si>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취미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</si>
  <si>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</si>
  <si>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</si>
  <si>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39)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</si>
  <si>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</si>
  <si>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</si>
  <si>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</si>
  <si>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</si>
  <si>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</si>
  <si>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취미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</si>
  <si>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</si>
  <si>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</si>
  <si>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13-17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</si>
  <si>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</si>
  <si>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</si>
  <si>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</si>
  <si>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</si>
  <si>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</si>
  <si>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t>
    </r>
    <r>
      <rPr>
        <sz val="9"/>
        <color theme="1"/>
        <rFont val="맑은 고딕"/>
        <family val="3"/>
        <charset val="129"/>
      </rPr>
      <t>면접</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</si>
  <si>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</si>
  <si>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</si>
  <si>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(~12.08 23:59 PM)
</t>
    </r>
    <r>
      <rPr>
        <sz val="9"/>
        <color theme="1"/>
        <rFont val="맑은 고딕"/>
        <family val="3"/>
        <charset val="129"/>
      </rPr>
      <t>￦</t>
    </r>
    <r>
      <rPr>
        <sz val="9"/>
        <color theme="1"/>
        <rFont val="Arial"/>
        <family val="2"/>
      </rPr>
      <t xml:space="preserve">200,000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44)</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</si>
  <si>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</si>
  <si>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</si>
  <si>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</si>
  <si>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</si>
  <si>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</si>
  <si>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</si>
  <si>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</si>
  <si>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</si>
  <si>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머플러</t>
    </r>
    <r>
      <rPr>
        <sz val="9"/>
        <color theme="1"/>
        <rFont val="Arial"/>
        <family val="2"/>
      </rPr>
      <t xml:space="preserve">  </t>
    </r>
    <r>
      <rPr>
        <sz val="9"/>
        <color theme="1"/>
        <rFont val="맑은 고딕"/>
        <family val="3"/>
        <charset val="129"/>
      </rPr>
      <t>매는</t>
    </r>
    <r>
      <rPr>
        <sz val="9"/>
        <color theme="1"/>
        <rFont val="Arial"/>
        <family val="2"/>
      </rPr>
      <t xml:space="preserve"> </t>
    </r>
    <r>
      <rPr>
        <sz val="9"/>
        <color theme="1"/>
        <rFont val="맑은 고딕"/>
        <family val="3"/>
        <charset val="129"/>
      </rPr>
      <t>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</si>
  <si>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</si>
  <si>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</si>
  <si>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19)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</si>
  <si>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</si>
  <si>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</si>
  <si>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</si>
  <si>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女</t>
    </r>
  </si>
  <si>
    <r>
      <rPr>
        <sz val="9"/>
        <color theme="1"/>
        <rFont val="맑은 고딕"/>
        <family val="3"/>
        <charset val="129"/>
      </rPr>
      <t>목</t>
    </r>
  </si>
  <si>
    <r>
      <rPr>
        <sz val="9"/>
        <color theme="1"/>
        <rFont val="맑은 고딕"/>
        <family val="3"/>
        <charset val="129"/>
      </rPr>
      <t>귤껍질</t>
    </r>
    <r>
      <rPr>
        <sz val="9"/>
        <color theme="1"/>
        <rFont val="Arial"/>
        <family val="2"/>
      </rPr>
      <t xml:space="preserve"> </t>
    </r>
    <r>
      <rPr>
        <sz val="9"/>
        <color theme="1"/>
        <rFont val="맑은 고딕"/>
        <family val="3"/>
        <charset val="129"/>
      </rPr>
      <t>아트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</si>
  <si>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</si>
  <si>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</si>
  <si>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7)</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</si>
  <si>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</si>
  <si>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</si>
  <si>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</si>
  <si>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</si>
  <si>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금</t>
    </r>
  </si>
  <si>
    <r>
      <rPr>
        <sz val="9"/>
        <color theme="1"/>
        <rFont val="맑은 고딕"/>
        <family val="3"/>
        <charset val="129"/>
      </rPr>
      <t>코바늘</t>
    </r>
    <r>
      <rPr>
        <sz val="9"/>
        <color theme="1"/>
        <rFont val="Arial"/>
        <family val="2"/>
      </rPr>
      <t xml:space="preserve"> </t>
    </r>
    <r>
      <rPr>
        <sz val="9"/>
        <color theme="1"/>
        <rFont val="맑은 고딕"/>
        <family val="3"/>
        <charset val="129"/>
      </rPr>
      <t>핸드폰</t>
    </r>
    <r>
      <rPr>
        <sz val="9"/>
        <color theme="1"/>
        <rFont val="Arial"/>
        <family val="2"/>
      </rPr>
      <t xml:space="preserve"> </t>
    </r>
    <r>
      <rPr>
        <sz val="9"/>
        <color theme="1"/>
        <rFont val="맑은 고딕"/>
        <family val="3"/>
        <charset val="129"/>
      </rPr>
      <t>케이스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</si>
  <si>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</si>
  <si>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</si>
  <si>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</si>
  <si>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</si>
  <si>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</si>
  <si>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</si>
  <si>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</si>
  <si>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</si>
  <si>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</si>
  <si>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</si>
  <si>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</si>
  <si>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</si>
  <si>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</si>
  <si>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</si>
  <si>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</si>
  <si>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</si>
  <si>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</si>
  <si>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</si>
  <si>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Arial"/>
        <family val="2"/>
      </rPr>
      <t xml:space="preserve">2017 </t>
    </r>
    <r>
      <rPr>
        <sz val="9"/>
        <color theme="1"/>
        <rFont val="맑은 고딕"/>
        <family val="3"/>
        <charset val="129"/>
      </rPr>
      <t>기업</t>
    </r>
    <r>
      <rPr>
        <sz val="9"/>
        <color theme="1"/>
        <rFont val="Arial"/>
        <family val="2"/>
      </rPr>
      <t xml:space="preserve">PR </t>
    </r>
    <r>
      <rPr>
        <sz val="9"/>
        <color theme="1"/>
        <rFont val="맑은 고딕"/>
        <family val="3"/>
        <charset val="129"/>
      </rPr>
      <t>캠페인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</si>
  <si>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</si>
  <si>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</si>
  <si>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(~12.14 23:59 PM)
</t>
    </r>
    <r>
      <rPr>
        <sz val="9"/>
        <color theme="1"/>
        <rFont val="맑은 고딕"/>
        <family val="3"/>
        <charset val="129"/>
      </rPr>
      <t>￦</t>
    </r>
    <r>
      <rPr>
        <sz val="9"/>
        <color theme="1"/>
        <rFont val="Arial"/>
        <family val="2"/>
      </rPr>
      <t xml:space="preserve">90,000 </t>
    </r>
    <r>
      <rPr>
        <sz val="9"/>
        <color theme="1"/>
        <rFont val="맑은 고딕"/>
        <family val="3"/>
        <charset val="129"/>
      </rPr>
      <t>집행
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104)</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</si>
  <si>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</si>
  <si>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</si>
  <si>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</si>
  <si>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</si>
  <si>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</si>
  <si>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</si>
  <si>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</si>
  <si>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</si>
  <si>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겨울스포츠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</si>
  <si>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</si>
  <si>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</si>
  <si>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</si>
  <si>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</si>
  <si>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</si>
  <si>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</si>
  <si>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</si>
  <si>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</si>
  <si>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핸드볼</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</si>
  <si>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</si>
  <si>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</si>
  <si>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(~12.13 19:00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</si>
  <si>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</si>
  <si>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</si>
  <si>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</si>
  <si>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</si>
  <si>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</si>
  <si>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</si>
  <si>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겨울방학</t>
    </r>
    <r>
      <rPr>
        <sz val="9"/>
        <color theme="1"/>
        <rFont val="Arial"/>
        <family val="2"/>
      </rPr>
      <t xml:space="preserve"> </t>
    </r>
    <r>
      <rPr>
        <sz val="9"/>
        <color theme="1"/>
        <rFont val="맑은 고딕"/>
        <family val="3"/>
        <charset val="129"/>
      </rPr>
      <t>이색</t>
    </r>
    <r>
      <rPr>
        <sz val="9"/>
        <color theme="1"/>
        <rFont val="Arial"/>
        <family val="2"/>
      </rPr>
      <t xml:space="preserve"> </t>
    </r>
    <r>
      <rPr>
        <sz val="9"/>
        <color theme="1"/>
        <rFont val="맑은 고딕"/>
        <family val="3"/>
        <charset val="129"/>
      </rPr>
      <t>아르바이트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</si>
  <si>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</si>
  <si>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</si>
  <si>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10)</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</si>
  <si>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</si>
  <si>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</si>
  <si>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</si>
  <si>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</si>
  <si>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</si>
  <si>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겨울방학</t>
    </r>
    <r>
      <rPr>
        <sz val="9"/>
        <color theme="1"/>
        <rFont val="Arial"/>
        <family val="2"/>
      </rPr>
      <t xml:space="preserve"> </t>
    </r>
    <r>
      <rPr>
        <sz val="9"/>
        <color theme="1"/>
        <rFont val="맑은 고딕"/>
        <family val="3"/>
        <charset val="129"/>
      </rPr>
      <t>여행지</t>
    </r>
    <r>
      <rPr>
        <sz val="9"/>
        <color theme="1"/>
        <rFont val="Arial"/>
        <family val="2"/>
      </rPr>
      <t xml:space="preserve"> (1)</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</si>
  <si>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</si>
  <si>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女</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</si>
  <si>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15)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</si>
  <si>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</si>
  <si>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</si>
  <si>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</si>
  <si>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</si>
  <si>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</si>
  <si>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겨울방학</t>
    </r>
    <r>
      <rPr>
        <sz val="9"/>
        <color theme="1"/>
        <rFont val="Arial"/>
        <family val="2"/>
      </rPr>
      <t xml:space="preserve"> </t>
    </r>
    <r>
      <rPr>
        <sz val="9"/>
        <color theme="1"/>
        <rFont val="맑은 고딕"/>
        <family val="3"/>
        <charset val="129"/>
      </rPr>
      <t>여행지</t>
    </r>
    <r>
      <rPr>
        <sz val="9"/>
        <color theme="1"/>
        <rFont val="Arial"/>
        <family val="2"/>
      </rPr>
      <t xml:space="preserve"> (2) - </t>
    </r>
    <r>
      <rPr>
        <sz val="9"/>
        <color theme="1"/>
        <rFont val="맑은 고딕"/>
        <family val="3"/>
        <charset val="129"/>
      </rPr>
      <t>추가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</si>
  <si>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</si>
  <si>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</si>
  <si>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</si>
  <si>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</si>
  <si>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</si>
  <si>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</si>
  <si>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</si>
  <si>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</si>
  <si>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보드게임</t>
    </r>
    <r>
      <rPr>
        <sz val="9"/>
        <color theme="1"/>
        <rFont val="Arial"/>
        <family val="2"/>
      </rPr>
      <t xml:space="preserve"> </t>
    </r>
    <r>
      <rPr>
        <sz val="9"/>
        <color theme="1"/>
        <rFont val="맑은 고딕"/>
        <family val="3"/>
        <charset val="129"/>
      </rPr>
      <t>추천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</si>
  <si>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</si>
  <si>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</si>
  <si>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3)</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</si>
  <si>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</si>
  <si>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</si>
  <si>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</si>
  <si>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</si>
  <si>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</si>
  <si>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</si>
  <si>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카르페디엠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</si>
  <si>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</si>
  <si>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</si>
  <si>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23)</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</si>
  <si>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</si>
  <si>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</si>
  <si>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</si>
  <si>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</si>
  <si>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</si>
  <si>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파티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</si>
  <si>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</si>
  <si>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</si>
  <si>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</si>
  <si>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</si>
  <si>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</si>
  <si>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</si>
  <si>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</si>
  <si>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</si>
  <si>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건배사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</si>
  <si>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</si>
  <si>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</si>
  <si>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65 + </t>
    </r>
    <r>
      <rPr>
        <sz val="9"/>
        <color theme="1"/>
        <rFont val="맑은 고딕"/>
        <family val="3"/>
        <charset val="129"/>
      </rPr>
      <t>女</t>
    </r>
    <r>
      <rPr>
        <sz val="9"/>
        <color theme="1"/>
        <rFont val="Arial"/>
        <family val="2"/>
      </rPr>
      <t xml:space="preserve"> (</t>
    </r>
    <r>
      <rPr>
        <sz val="9"/>
        <color theme="1"/>
        <rFont val="맑은 고딕"/>
        <family val="3"/>
        <charset val="129"/>
      </rPr>
      <t>￦</t>
    </r>
    <r>
      <rPr>
        <sz val="9"/>
        <color theme="1"/>
        <rFont val="Arial"/>
        <family val="2"/>
      </rPr>
      <t xml:space="preserve"> 6)</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</si>
  <si>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</si>
  <si>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</si>
  <si>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</si>
  <si>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</si>
  <si>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</si>
  <si>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홍보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</si>
  <si>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</si>
  <si>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</si>
  <si>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텍스트</t>
    </r>
    <r>
      <rPr>
        <sz val="9"/>
        <color theme="1"/>
        <rFont val="Arial"/>
        <family val="2"/>
      </rPr>
      <t xml:space="preserve"> </t>
    </r>
    <r>
      <rPr>
        <sz val="9"/>
        <color theme="1"/>
        <rFont val="맑은 고딕"/>
        <family val="3"/>
        <charset val="129"/>
      </rPr>
      <t>多로
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</si>
  <si>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</si>
  <si>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女</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</si>
  <si>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</si>
  <si>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</si>
  <si>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금</t>
    </r>
  </si>
  <si>
    <r>
      <rPr>
        <sz val="9"/>
        <color theme="1"/>
        <rFont val="맑은 고딕"/>
        <family val="3"/>
        <charset val="129"/>
      </rPr>
      <t>목</t>
    </r>
  </si>
  <si>
    <r>
      <rPr>
        <sz val="9"/>
        <color theme="1"/>
        <rFont val="Arial"/>
        <family val="2"/>
      </rPr>
      <t>SK</t>
    </r>
    <r>
      <rPr>
        <sz val="9"/>
        <color theme="1"/>
        <rFont val="맑은 고딕"/>
        <family val="3"/>
        <charset val="129"/>
      </rPr>
      <t>에너지</t>
    </r>
    <r>
      <rPr>
        <sz val="9"/>
        <color theme="1"/>
        <rFont val="Arial"/>
        <family val="2"/>
      </rPr>
      <t xml:space="preserve"> </t>
    </r>
    <r>
      <rPr>
        <sz val="9"/>
        <color theme="1"/>
        <rFont val="맑은 고딕"/>
        <family val="3"/>
        <charset val="129"/>
      </rPr>
      <t>공모전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</si>
  <si>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</si>
  <si>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</si>
  <si>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(~12.27 23:59 PM)
</t>
    </r>
    <r>
      <rPr>
        <sz val="9"/>
        <color theme="1"/>
        <rFont val="맑은 고딕"/>
        <family val="3"/>
        <charset val="129"/>
      </rPr>
      <t>￦</t>
    </r>
    <r>
      <rPr>
        <sz val="9"/>
        <color theme="1"/>
        <rFont val="Arial"/>
        <family val="2"/>
      </rPr>
      <t xml:space="preserve">350,000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</si>
  <si>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</si>
  <si>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</si>
  <si>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</si>
  <si>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</si>
  <si>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</si>
  <si>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</si>
  <si>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</si>
  <si>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</si>
  <si>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</si>
  <si>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</si>
  <si>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금</t>
    </r>
  </si>
  <si>
    <r>
      <rPr>
        <sz val="9"/>
        <color theme="1"/>
        <rFont val="맑은 고딕"/>
        <family val="3"/>
        <charset val="129"/>
      </rPr>
      <t>동지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</si>
  <si>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</si>
  <si>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</si>
  <si>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</si>
  <si>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</si>
  <si>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</si>
  <si>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</si>
  <si>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</si>
  <si>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컨티뉴</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</si>
  <si>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</si>
  <si>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</si>
  <si>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Arial"/>
        <family val="2"/>
      </rPr>
      <t xml:space="preserve">(~12.22 23:59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</si>
  <si>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</si>
  <si>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</si>
  <si>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</si>
  <si>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女</t>
    </r>
  </si>
  <si>
    <r>
      <rPr>
        <sz val="9"/>
        <color theme="1"/>
        <rFont val="맑은 고딕"/>
        <family val="3"/>
        <charset val="129"/>
      </rPr>
      <t>월</t>
    </r>
  </si>
  <si>
    <r>
      <rPr>
        <sz val="9"/>
        <color theme="1"/>
        <rFont val="맑은 고딕"/>
        <family val="3"/>
        <charset val="129"/>
      </rPr>
      <t>크리스마스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</si>
  <si>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</si>
  <si>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</si>
  <si>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37)</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</si>
  <si>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</si>
  <si>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</si>
  <si>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</si>
  <si>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</si>
  <si>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</si>
  <si>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해돋이</t>
    </r>
    <r>
      <rPr>
        <sz val="9"/>
        <color theme="1"/>
        <rFont val="Arial"/>
        <family val="2"/>
      </rPr>
      <t xml:space="preserve"> </t>
    </r>
    <r>
      <rPr>
        <sz val="9"/>
        <color theme="1"/>
        <rFont val="맑은 고딕"/>
        <family val="3"/>
        <charset val="129"/>
      </rPr>
      <t>명소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</si>
  <si>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</si>
  <si>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</si>
  <si>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11)</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</si>
  <si>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</si>
  <si>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</si>
  <si>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</si>
  <si>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</si>
  <si>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</si>
  <si>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전주빵카페</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</si>
  <si>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</si>
  <si>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</si>
  <si>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(~12.28 10:00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</si>
  <si>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</si>
  <si>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</si>
  <si>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</si>
  <si>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</si>
  <si>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</si>
  <si>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</si>
  <si>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PT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</si>
  <si>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</si>
  <si>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</si>
  <si>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(~2018.1.3 23:59 PM)
</t>
    </r>
    <r>
      <rPr>
        <sz val="9"/>
        <color theme="1"/>
        <rFont val="맑은 고딕"/>
        <family val="3"/>
        <charset val="129"/>
      </rPr>
      <t>￦</t>
    </r>
    <r>
      <rPr>
        <sz val="9"/>
        <color theme="1"/>
        <rFont val="Arial"/>
        <family val="2"/>
      </rPr>
      <t xml:space="preserve">210,000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</si>
  <si>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</si>
  <si>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</si>
  <si>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</si>
  <si>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</si>
  <si>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</si>
  <si>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</si>
  <si>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</si>
  <si>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</si>
  <si>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</si>
  <si>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</si>
  <si>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</si>
  <si>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연말결산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</si>
  <si>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</si>
  <si>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</si>
  <si>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Arial"/>
        <family val="2"/>
      </rPr>
      <t xml:space="preserve">(~12.29)
</t>
    </r>
    <r>
      <rPr>
        <sz val="9"/>
        <color theme="1"/>
        <rFont val="맑은 고딕"/>
        <family val="3"/>
        <charset val="129"/>
      </rPr>
      <t>￦</t>
    </r>
    <r>
      <rPr>
        <sz val="9"/>
        <color theme="1"/>
        <rFont val="Arial"/>
        <family val="2"/>
      </rPr>
      <t xml:space="preserve">10,833 </t>
    </r>
    <r>
      <rPr>
        <sz val="9"/>
        <color theme="1"/>
        <rFont val="맑은 고딕"/>
        <family val="3"/>
        <charset val="129"/>
      </rPr>
      <t xml:space="preserve">집행
</t>
    </r>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t>
    </r>
    <r>
      <rPr>
        <sz val="9"/>
        <color theme="1"/>
        <rFont val="Arial"/>
        <family val="2"/>
      </rPr>
      <t xml:space="preserve"> 
</t>
    </r>
    <r>
      <rPr>
        <sz val="9"/>
        <color theme="1"/>
        <rFont val="맑은 고딕"/>
        <family val="3"/>
        <charset val="129"/>
      </rPr>
      <t>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 xml:space="preserve">) </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</si>
  <si>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</si>
  <si>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</si>
  <si>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</si>
  <si>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</si>
  <si>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</si>
  <si>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</si>
  <si>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Arial"/>
        <family val="2"/>
      </rPr>
      <t>12</t>
    </r>
    <r>
      <rPr>
        <sz val="9"/>
        <color theme="1"/>
        <rFont val="맑은 고딕"/>
        <family val="3"/>
        <charset val="129"/>
      </rPr>
      <t>월</t>
    </r>
    <r>
      <rPr>
        <sz val="9"/>
        <color theme="1"/>
        <rFont val="Arial"/>
        <family val="2"/>
      </rPr>
      <t xml:space="preserve"> </t>
    </r>
    <r>
      <rPr>
        <sz val="9"/>
        <color theme="1"/>
        <rFont val="맑은 고딕"/>
        <family val="3"/>
        <charset val="129"/>
      </rPr>
      <t>뉴스레터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</si>
  <si>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</si>
  <si>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</si>
  <si>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Arial"/>
        <family val="2"/>
      </rPr>
      <t xml:space="preserve">(~12.28 10:00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</si>
  <si>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</si>
  <si>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</si>
  <si>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</si>
  <si>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</si>
  <si>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</si>
  <si>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일</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</si>
  <si>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새해맞이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</si>
  <si>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</si>
  <si>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</si>
  <si>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</si>
  <si>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</si>
  <si>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</si>
  <si>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</si>
  <si>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</si>
  <si>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</si>
  <si>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새해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</si>
  <si>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</si>
  <si>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</si>
  <si>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</si>
  <si>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</si>
  <si>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</si>
  <si>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</si>
  <si>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</si>
  <si>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</si>
  <si>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새해</t>
    </r>
    <r>
      <rPr>
        <sz val="9"/>
        <color theme="1"/>
        <rFont val="Arial"/>
        <family val="2"/>
      </rPr>
      <t xml:space="preserve"> </t>
    </r>
    <r>
      <rPr>
        <sz val="9"/>
        <color theme="1"/>
        <rFont val="맑은 고딕"/>
        <family val="3"/>
        <charset val="129"/>
      </rPr>
      <t>목표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</si>
  <si>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</si>
  <si>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</si>
  <si>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Arial"/>
        <family val="2"/>
      </rPr>
      <t>(</t>
    </r>
    <r>
      <rPr>
        <sz val="9"/>
        <color theme="1"/>
        <rFont val="맑은 고딕"/>
        <family val="3"/>
        <charset val="129"/>
      </rPr>
      <t>텍스트</t>
    </r>
    <r>
      <rPr>
        <sz val="9"/>
        <color theme="1"/>
        <rFont val="Arial"/>
        <family val="2"/>
      </rPr>
      <t xml:space="preserve"> </t>
    </r>
    <r>
      <rPr>
        <sz val="9"/>
        <color theme="1"/>
        <rFont val="맑은 고딕"/>
        <family val="3"/>
        <charset val="129"/>
      </rPr>
      <t>多로
일부</t>
    </r>
    <r>
      <rPr>
        <sz val="9"/>
        <color theme="1"/>
        <rFont val="Arial"/>
        <family val="2"/>
      </rPr>
      <t xml:space="preserve"> </t>
    </r>
    <r>
      <rPr>
        <sz val="9"/>
        <color theme="1"/>
        <rFont val="맑은 고딕"/>
        <family val="3"/>
        <charset val="129"/>
      </rPr>
      <t>금액</t>
    </r>
    <r>
      <rPr>
        <sz val="9"/>
        <color theme="1"/>
        <rFont val="Arial"/>
        <family val="2"/>
      </rPr>
      <t xml:space="preserve"> </t>
    </r>
    <r>
      <rPr>
        <sz val="9"/>
        <color theme="1"/>
        <rFont val="맑은 고딕"/>
        <family val="3"/>
        <charset val="129"/>
      </rPr>
      <t>미소진</t>
    </r>
    <r>
      <rPr>
        <sz val="9"/>
        <color theme="1"/>
        <rFont val="Arial"/>
        <family val="2"/>
      </rPr>
      <t>)</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</si>
  <si>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</si>
  <si>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</si>
  <si>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</si>
  <si>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</si>
  <si>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</si>
  <si>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새해부터</t>
    </r>
    <r>
      <rPr>
        <sz val="9"/>
        <color theme="1"/>
        <rFont val="Arial"/>
        <family val="2"/>
      </rPr>
      <t xml:space="preserve"> </t>
    </r>
    <r>
      <rPr>
        <sz val="9"/>
        <color theme="1"/>
        <rFont val="맑은 고딕"/>
        <family val="3"/>
        <charset val="129"/>
      </rPr>
      <t>바뀌는</t>
    </r>
    <r>
      <rPr>
        <sz val="9"/>
        <color theme="1"/>
        <rFont val="Arial"/>
        <family val="2"/>
      </rPr>
      <t xml:space="preserve"> </t>
    </r>
    <r>
      <rPr>
        <sz val="9"/>
        <color theme="1"/>
        <rFont val="맑은 고딕"/>
        <family val="3"/>
        <charset val="129"/>
      </rPr>
      <t>것들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</si>
  <si>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</si>
  <si>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</si>
  <si>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</si>
  <si>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</si>
  <si>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</si>
  <si>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</si>
  <si>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</si>
  <si>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</si>
  <si>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미리보는</t>
    </r>
    <r>
      <rPr>
        <sz val="9"/>
        <color theme="1"/>
        <rFont val="Arial"/>
        <family val="2"/>
      </rPr>
      <t xml:space="preserve"> </t>
    </r>
    <r>
      <rPr>
        <sz val="9"/>
        <color theme="1"/>
        <rFont val="맑은 고딕"/>
        <family val="3"/>
        <charset val="129"/>
      </rPr>
      <t>황금</t>
    </r>
    <r>
      <rPr>
        <sz val="9"/>
        <color theme="1"/>
        <rFont val="Arial"/>
        <family val="2"/>
      </rPr>
      <t xml:space="preserve"> </t>
    </r>
    <r>
      <rPr>
        <sz val="9"/>
        <color theme="1"/>
        <rFont val="맑은 고딕"/>
        <family val="3"/>
        <charset val="129"/>
      </rPr>
      <t>휴일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</si>
  <si>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</si>
  <si>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</si>
  <si>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22)</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</si>
  <si>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</si>
  <si>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</si>
  <si>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</si>
  <si>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</si>
  <si>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</si>
  <si>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포춘쿠키</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</si>
  <si>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</si>
  <si>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</si>
  <si>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</si>
  <si>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</si>
  <si>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</si>
  <si>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</si>
  <si>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</si>
  <si>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강아지</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</si>
  <si>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</si>
  <si>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</si>
  <si>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</si>
  <si>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</si>
  <si>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</si>
  <si>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</si>
  <si>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</si>
  <si>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</si>
  <si>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한줄아이디어</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</si>
  <si>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</si>
  <si>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</si>
  <si>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(~1.9 18:15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</si>
  <si>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</si>
  <si>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</si>
  <si>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</si>
  <si>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</si>
  <si>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</si>
  <si>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</si>
  <si>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강아지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</si>
  <si>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</si>
  <si>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</si>
  <si>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</si>
  <si>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</si>
  <si>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</si>
  <si>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</si>
  <si>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</si>
  <si>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</si>
  <si>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현장</t>
    </r>
    <r>
      <rPr>
        <sz val="9"/>
        <color theme="1"/>
        <rFont val="Arial"/>
        <family val="2"/>
      </rPr>
      <t xml:space="preserve"> </t>
    </r>
    <r>
      <rPr>
        <sz val="9"/>
        <color theme="1"/>
        <rFont val="맑은 고딕"/>
        <family val="3"/>
        <charset val="129"/>
      </rPr>
      <t>스케치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</si>
  <si>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</si>
  <si>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</si>
  <si>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(~1.11 17:44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</si>
  <si>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</si>
  <si>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</si>
  <si>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</si>
  <si>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</si>
  <si>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</si>
  <si>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</si>
  <si>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Arial"/>
        <family val="2"/>
      </rPr>
      <t>2018</t>
    </r>
    <r>
      <rPr>
        <sz val="9"/>
        <color theme="1"/>
        <rFont val="맑은 고딕"/>
        <family val="3"/>
        <charset val="129"/>
      </rPr>
      <t>년</t>
    </r>
    <r>
      <rPr>
        <sz val="9"/>
        <color theme="1"/>
        <rFont val="Arial"/>
        <family val="2"/>
      </rPr>
      <t xml:space="preserve"> </t>
    </r>
    <r>
      <rPr>
        <sz val="9"/>
        <color theme="1"/>
        <rFont val="맑은 고딕"/>
        <family val="3"/>
        <charset val="129"/>
      </rPr>
      <t>새해</t>
    </r>
    <r>
      <rPr>
        <sz val="9"/>
        <color theme="1"/>
        <rFont val="Arial"/>
        <family val="2"/>
      </rPr>
      <t xml:space="preserve"> </t>
    </r>
    <r>
      <rPr>
        <sz val="9"/>
        <color theme="1"/>
        <rFont val="맑은 고딕"/>
        <family val="3"/>
        <charset val="129"/>
      </rPr>
      <t>트렌드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</si>
  <si>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</si>
  <si>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</si>
  <si>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29)</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</si>
  <si>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</si>
  <si>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</si>
  <si>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</si>
  <si>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</si>
  <si>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</si>
  <si>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</si>
  <si>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강아지</t>
    </r>
    <r>
      <rPr>
        <sz val="9"/>
        <color theme="1"/>
        <rFont val="Arial"/>
        <family val="2"/>
      </rPr>
      <t xml:space="preserve"> </t>
    </r>
    <r>
      <rPr>
        <sz val="9"/>
        <color theme="1"/>
        <rFont val="맑은 고딕"/>
        <family val="3"/>
        <charset val="129"/>
      </rPr>
      <t>저금통</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</si>
  <si>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</si>
  <si>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</si>
  <si>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</si>
  <si>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</si>
  <si>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</si>
  <si>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</si>
  <si>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</si>
  <si>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</si>
  <si>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저축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</si>
  <si>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</si>
  <si>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</si>
  <si>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</si>
  <si>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</si>
  <si>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</si>
  <si>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</si>
  <si>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</si>
  <si>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</si>
  <si>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</si>
  <si>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</si>
  <si>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</si>
  <si>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65)</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</si>
  <si>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</si>
  <si>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</si>
  <si>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</si>
  <si>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</si>
  <si>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</si>
  <si>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</si>
  <si>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</si>
  <si>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</si>
  <si>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</si>
  <si>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25-34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28)</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</si>
  <si>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</si>
  <si>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</si>
  <si>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</si>
  <si>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</si>
  <si>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</si>
  <si>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연말정산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</si>
  <si>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</si>
  <si>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</si>
  <si>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55-64 </t>
    </r>
    <r>
      <rPr>
        <sz val="9"/>
        <color theme="1"/>
        <rFont val="맑은 고딕"/>
        <family val="3"/>
        <charset val="129"/>
      </rPr>
      <t>女</t>
    </r>
    <r>
      <rPr>
        <sz val="9"/>
        <color theme="1"/>
        <rFont val="Arial"/>
        <family val="2"/>
      </rPr>
      <t xml:space="preserve"> (</t>
    </r>
    <r>
      <rPr>
        <sz val="9"/>
        <color theme="1"/>
        <rFont val="맑은 고딕"/>
        <family val="3"/>
        <charset val="129"/>
      </rPr>
      <t>￦</t>
    </r>
    <r>
      <rPr>
        <sz val="9"/>
        <color theme="1"/>
        <rFont val="Arial"/>
        <family val="2"/>
      </rPr>
      <t xml:space="preserve"> 25)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</si>
  <si>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</si>
  <si>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</si>
  <si>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</si>
  <si>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</si>
  <si>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</si>
  <si>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오천원</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</si>
  <si>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</si>
  <si>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</si>
  <si>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18-24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4)</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</si>
  <si>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</si>
  <si>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</si>
  <si>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</si>
  <si>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</si>
  <si>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</si>
  <si>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미세먼지</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</si>
  <si>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</si>
  <si>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</si>
  <si>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</si>
  <si>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</si>
  <si>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</si>
  <si>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</si>
  <si>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</si>
  <si>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희망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</si>
  <si>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</si>
  <si>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</si>
  <si>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</si>
  <si>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</si>
  <si>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</si>
  <si>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</si>
  <si>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</si>
  <si>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3</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</si>
  <si>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</si>
  <si>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</si>
  <si>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</si>
  <si>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</si>
  <si>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</si>
  <si>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</si>
  <si>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</si>
  <si>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</si>
  <si>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</si>
  <si>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겨울방학</t>
    </r>
    <r>
      <rPr>
        <sz val="9"/>
        <color theme="1"/>
        <rFont val="Arial"/>
        <family val="2"/>
      </rPr>
      <t xml:space="preserve"> </t>
    </r>
    <r>
      <rPr>
        <sz val="9"/>
        <color theme="1"/>
        <rFont val="맑은 고딕"/>
        <family val="3"/>
        <charset val="129"/>
      </rPr>
      <t>중간점검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</si>
  <si>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</si>
  <si>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</si>
  <si>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</si>
  <si>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</si>
  <si>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</si>
  <si>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</si>
  <si>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</si>
  <si>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자취방</t>
    </r>
    <r>
      <rPr>
        <sz val="9"/>
        <color theme="1"/>
        <rFont val="Arial"/>
        <family val="2"/>
      </rPr>
      <t xml:space="preserve"> </t>
    </r>
    <r>
      <rPr>
        <sz val="9"/>
        <color theme="1"/>
        <rFont val="맑은 고딕"/>
        <family val="3"/>
        <charset val="129"/>
      </rPr>
      <t>구하기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</si>
  <si>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</si>
  <si>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</si>
  <si>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45-54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15)</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</si>
  <si>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</si>
  <si>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</si>
  <si>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</si>
  <si>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</si>
  <si>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</si>
  <si>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한파</t>
    </r>
    <r>
      <rPr>
        <sz val="9"/>
        <color theme="1"/>
        <rFont val="Arial"/>
        <family val="2"/>
      </rPr>
      <t xml:space="preserve"> </t>
    </r>
    <r>
      <rPr>
        <sz val="9"/>
        <color theme="1"/>
        <rFont val="맑은 고딕"/>
        <family val="3"/>
        <charset val="129"/>
      </rPr>
      <t>대비</t>
    </r>
    <r>
      <rPr>
        <sz val="9"/>
        <color theme="1"/>
        <rFont val="Arial"/>
        <family val="2"/>
      </rPr>
      <t xml:space="preserve"> </t>
    </r>
    <r>
      <rPr>
        <sz val="9"/>
        <color theme="1"/>
        <rFont val="맑은 고딕"/>
        <family val="3"/>
        <charset val="129"/>
      </rPr>
      <t>행동요령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</si>
  <si>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</si>
  <si>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</si>
  <si>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</si>
  <si>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</si>
  <si>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</si>
  <si>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</si>
  <si>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</si>
  <si>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사회공헌</t>
    </r>
    <r>
      <rPr>
        <sz val="9"/>
        <color theme="1"/>
        <rFont val="Arial"/>
        <family val="2"/>
      </rPr>
      <t xml:space="preserve"> </t>
    </r>
    <r>
      <rPr>
        <sz val="9"/>
        <color theme="1"/>
        <rFont val="맑은 고딕"/>
        <family val="3"/>
        <charset val="129"/>
      </rPr>
      <t>카드뉴스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</si>
  <si>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</si>
  <si>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</si>
  <si>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(~1.28 23:59 PM)
</t>
    </r>
    <r>
      <rPr>
        <sz val="9"/>
        <color theme="1"/>
        <rFont val="맑은 고딕"/>
        <family val="3"/>
        <charset val="129"/>
      </rPr>
      <t>￦</t>
    </r>
    <r>
      <rPr>
        <sz val="9"/>
        <color theme="1"/>
        <rFont val="Arial"/>
        <family val="2"/>
      </rPr>
      <t xml:space="preserve">120,000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</si>
  <si>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</si>
  <si>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</si>
  <si>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</si>
  <si>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</si>
  <si>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</si>
  <si>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</si>
  <si>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</si>
  <si>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</si>
  <si>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강아지젤리</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</si>
  <si>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</si>
  <si>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</si>
  <si>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</si>
  <si>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</si>
  <si>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</si>
  <si>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</si>
  <si>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</si>
  <si>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모어댄</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</si>
  <si>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</si>
  <si>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</si>
  <si>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(~1.31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</si>
  <si>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</si>
  <si>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</si>
  <si>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</si>
  <si>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</si>
  <si>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</si>
  <si>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</si>
  <si>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</si>
  <si>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</si>
  <si>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</si>
  <si>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</si>
  <si>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4</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</si>
  <si>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</si>
  <si>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</si>
  <si>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</si>
  <si>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</si>
  <si>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</si>
  <si>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</si>
  <si>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</si>
  <si>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</si>
  <si>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</si>
  <si>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겨울</t>
    </r>
    <r>
      <rPr>
        <sz val="9"/>
        <color theme="1"/>
        <rFont val="Arial"/>
        <family val="2"/>
      </rPr>
      <t xml:space="preserve"> </t>
    </r>
    <r>
      <rPr>
        <sz val="9"/>
        <color theme="1"/>
        <rFont val="맑은 고딕"/>
        <family val="3"/>
        <charset val="129"/>
      </rPr>
      <t>준비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</si>
  <si>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</si>
  <si>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</si>
  <si>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최저</t>
    </r>
    <r>
      <rPr>
        <sz val="9"/>
        <color theme="1"/>
        <rFont val="Arial"/>
        <family val="2"/>
      </rPr>
      <t xml:space="preserve"> CPC (</t>
    </r>
    <r>
      <rPr>
        <sz val="9"/>
        <color theme="1"/>
        <rFont val="맑은 고딕"/>
        <family val="3"/>
        <charset val="129"/>
      </rPr>
      <t>타겟</t>
    </r>
    <r>
      <rPr>
        <sz val="9"/>
        <color theme="1"/>
        <rFont val="Arial"/>
        <family val="2"/>
      </rPr>
      <t xml:space="preserve"> </t>
    </r>
    <r>
      <rPr>
        <sz val="9"/>
        <color theme="1"/>
        <rFont val="맑은 고딕"/>
        <family val="3"/>
        <charset val="129"/>
      </rPr>
      <t>전체</t>
    </r>
    <r>
      <rPr>
        <sz val="9"/>
        <color theme="1"/>
        <rFont val="Arial"/>
        <family val="2"/>
      </rPr>
      <t xml:space="preserve">) 
::  35-44 </t>
    </r>
    <r>
      <rPr>
        <sz val="9"/>
        <color theme="1"/>
        <rFont val="맑은 고딕"/>
        <family val="3"/>
        <charset val="129"/>
      </rPr>
      <t>男</t>
    </r>
    <r>
      <rPr>
        <sz val="9"/>
        <color theme="1"/>
        <rFont val="Arial"/>
        <family val="2"/>
      </rPr>
      <t xml:space="preserve"> (</t>
    </r>
    <r>
      <rPr>
        <sz val="9"/>
        <color theme="1"/>
        <rFont val="맑은 고딕"/>
        <family val="3"/>
        <charset val="129"/>
      </rPr>
      <t>￦</t>
    </r>
    <r>
      <rPr>
        <sz val="9"/>
        <color theme="1"/>
        <rFont val="Arial"/>
        <family val="2"/>
      </rPr>
      <t xml:space="preserve"> 39)</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</si>
  <si>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</si>
  <si>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</si>
  <si>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</si>
  <si>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</si>
  <si>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</si>
  <si>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데이트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</si>
  <si>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</si>
  <si>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</si>
  <si>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</si>
  <si>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</si>
  <si>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</si>
  <si>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</si>
  <si>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</si>
  <si>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면접</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</si>
  <si>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</si>
  <si>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</si>
  <si>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(~1.31 20:10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</si>
  <si>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</si>
  <si>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</si>
  <si>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</si>
  <si>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</si>
  <si>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</si>
  <si>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</si>
  <si>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개기월식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</si>
  <si>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</si>
  <si>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</si>
  <si>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</si>
  <si>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</si>
  <si>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</si>
  <si>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</si>
  <si>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</si>
  <si>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Arial"/>
        <family val="2"/>
      </rPr>
      <t>1</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</si>
  <si>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</si>
  <si>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</si>
  <si>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</si>
  <si>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</si>
  <si>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</si>
  <si>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</si>
  <si>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</si>
  <si>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</si>
  <si>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겨울</t>
    </r>
    <r>
      <rPr>
        <sz val="9"/>
        <color theme="1"/>
        <rFont val="Arial"/>
        <family val="2"/>
      </rPr>
      <t xml:space="preserve"> </t>
    </r>
    <r>
      <rPr>
        <sz val="9"/>
        <color theme="1"/>
        <rFont val="맑은 고딕"/>
        <family val="3"/>
        <charset val="129"/>
      </rPr>
      <t>내일로</t>
    </r>
    <r>
      <rPr>
        <sz val="9"/>
        <color theme="1"/>
        <rFont val="Arial"/>
        <family val="2"/>
      </rPr>
      <t xml:space="preserve"> </t>
    </r>
    <r>
      <rPr>
        <sz val="9"/>
        <color theme="1"/>
        <rFont val="맑은 고딕"/>
        <family val="3"/>
        <charset val="129"/>
      </rPr>
      <t>코스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</si>
  <si>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</si>
  <si>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</si>
  <si>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</si>
  <si>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</si>
  <si>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</si>
  <si>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</si>
  <si>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</si>
  <si>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한</t>
    </r>
    <r>
      <rPr>
        <sz val="9"/>
        <color theme="1"/>
        <rFont val="Arial"/>
        <family val="2"/>
      </rPr>
      <t xml:space="preserve"> </t>
    </r>
    <r>
      <rPr>
        <sz val="9"/>
        <color theme="1"/>
        <rFont val="맑은 고딕"/>
        <family val="3"/>
        <charset val="129"/>
      </rPr>
      <t>줄</t>
    </r>
    <r>
      <rPr>
        <sz val="9"/>
        <color theme="1"/>
        <rFont val="Arial"/>
        <family val="2"/>
      </rPr>
      <t xml:space="preserve"> </t>
    </r>
    <r>
      <rPr>
        <sz val="9"/>
        <color theme="1"/>
        <rFont val="맑은 고딕"/>
        <family val="3"/>
        <charset val="129"/>
      </rPr>
      <t>아이디어</t>
    </r>
    <r>
      <rPr>
        <sz val="9"/>
        <color theme="1"/>
        <rFont val="Arial"/>
        <family val="2"/>
      </rPr>
      <t xml:space="preserve"> 5</t>
    </r>
    <r>
      <rPr>
        <sz val="9"/>
        <color theme="1"/>
        <rFont val="맑은 고딕"/>
        <family val="3"/>
        <charset val="129"/>
      </rPr>
      <t>차</t>
    </r>
    <r>
      <rPr>
        <sz val="9"/>
        <color theme="1"/>
        <rFont val="Arial"/>
        <family val="2"/>
      </rPr>
      <t xml:space="preserve"> </t>
    </r>
    <r>
      <rPr>
        <sz val="9"/>
        <color theme="1"/>
        <rFont val="맑은 고딕"/>
        <family val="3"/>
        <charset val="129"/>
      </rPr>
      <t>주</t>
    </r>
    <r>
      <rPr>
        <sz val="9"/>
        <color theme="1"/>
        <rFont val="Arial"/>
        <family val="2"/>
      </rPr>
      <t xml:space="preserve"> </t>
    </r>
    <r>
      <rPr>
        <sz val="9"/>
        <color theme="1"/>
        <rFont val="맑은 고딕"/>
        <family val="3"/>
        <charset val="129"/>
      </rPr>
      <t>장원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</si>
  <si>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</si>
  <si>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</si>
  <si>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(~1.23 09:55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</si>
  <si>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</si>
  <si>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</si>
  <si>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</si>
  <si>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</si>
  <si>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</si>
  <si>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</si>
  <si>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입춘</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</si>
  <si>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</si>
  <si>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</si>
  <si>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</si>
  <si>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</si>
  <si>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</si>
  <si>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</si>
  <si>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</si>
  <si>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졸업</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</si>
  <si>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</si>
  <si>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</si>
  <si>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</si>
  <si>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</si>
  <si>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</si>
  <si>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</si>
  <si>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</si>
  <si>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졸업</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</si>
  <si>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</si>
  <si>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</si>
  <si>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</si>
  <si>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</si>
  <si>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</si>
  <si>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</si>
  <si>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</si>
  <si>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비누꽃다발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</si>
  <si>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</si>
  <si>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</si>
  <si>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</si>
  <si>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</si>
  <si>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</si>
  <si>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</si>
  <si>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</si>
  <si>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종목</t>
    </r>
    <r>
      <rPr>
        <sz val="9"/>
        <color theme="1"/>
        <rFont val="Arial"/>
        <family val="2"/>
      </rPr>
      <t xml:space="preserve"> </t>
    </r>
    <r>
      <rPr>
        <sz val="9"/>
        <color theme="1"/>
        <rFont val="맑은 고딕"/>
        <family val="3"/>
        <charset val="129"/>
      </rPr>
      <t>소개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</si>
  <si>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</si>
  <si>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</si>
  <si>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</si>
  <si>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</si>
  <si>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</si>
  <si>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</si>
  <si>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</si>
  <si>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t>
    </r>
    <r>
      <rPr>
        <sz val="9"/>
        <color theme="1"/>
        <rFont val="Arial"/>
        <family val="2"/>
      </rPr>
      <t xml:space="preserve"> </t>
    </r>
    <r>
      <rPr>
        <sz val="9"/>
        <color theme="1"/>
        <rFont val="맑은 고딕"/>
        <family val="3"/>
        <charset val="129"/>
      </rPr>
      <t>개최</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</si>
  <si>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</si>
  <si>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</si>
  <si>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</si>
  <si>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</si>
  <si>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</si>
  <si>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</si>
  <si>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</si>
  <si>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</si>
  <si>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</si>
  <si>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</si>
  <si>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</si>
  <si>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</si>
  <si>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</si>
  <si>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</si>
  <si>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</si>
  <si>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파베초콜릿</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</si>
  <si>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</si>
  <si>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</si>
  <si>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</si>
  <si>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</si>
  <si>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</si>
  <si>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</si>
  <si>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</si>
  <si>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귀성길</t>
    </r>
    <r>
      <rPr>
        <sz val="9"/>
        <color theme="1"/>
        <rFont val="Arial"/>
        <family val="2"/>
      </rPr>
      <t xml:space="preserve"> </t>
    </r>
    <r>
      <rPr>
        <sz val="9"/>
        <color theme="1"/>
        <rFont val="맑은 고딕"/>
        <family val="3"/>
        <charset val="129"/>
      </rPr>
      <t>잡학사전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</si>
  <si>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</si>
  <si>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</si>
  <si>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</si>
  <si>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</si>
  <si>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</si>
  <si>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</si>
  <si>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</si>
  <si>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설</t>
    </r>
    <r>
      <rPr>
        <sz val="9"/>
        <color theme="1"/>
        <rFont val="Arial"/>
        <family val="2"/>
      </rPr>
      <t xml:space="preserve"> </t>
    </r>
    <r>
      <rPr>
        <sz val="9"/>
        <color theme="1"/>
        <rFont val="맑은 고딕"/>
        <family val="3"/>
        <charset val="129"/>
      </rPr>
      <t>연휴</t>
    </r>
    <r>
      <rPr>
        <sz val="9"/>
        <color theme="1"/>
        <rFont val="Arial"/>
        <family val="2"/>
      </rPr>
      <t xml:space="preserve"> </t>
    </r>
    <r>
      <rPr>
        <sz val="9"/>
        <color theme="1"/>
        <rFont val="맑은 고딕"/>
        <family val="3"/>
        <charset val="129"/>
      </rPr>
      <t>무료</t>
    </r>
    <r>
      <rPr>
        <sz val="9"/>
        <color theme="1"/>
        <rFont val="Arial"/>
        <family val="2"/>
      </rPr>
      <t xml:space="preserve"> </t>
    </r>
    <r>
      <rPr>
        <sz val="9"/>
        <color theme="1"/>
        <rFont val="맑은 고딕"/>
        <family val="3"/>
        <charset val="129"/>
      </rPr>
      <t>전시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</si>
  <si>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</si>
  <si>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</si>
  <si>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</si>
  <si>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</si>
  <si>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</si>
  <si>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</si>
  <si>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</si>
  <si>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세뱃돈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</si>
  <si>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</si>
  <si>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</si>
  <si>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</si>
  <si>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</si>
  <si>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</si>
  <si>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</si>
  <si>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</si>
  <si>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채용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</si>
  <si>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</si>
  <si>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</si>
  <si>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</si>
  <si>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</si>
  <si>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</si>
  <si>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</si>
  <si>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</si>
  <si>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신입사원</t>
    </r>
    <r>
      <rPr>
        <sz val="9"/>
        <color theme="1"/>
        <rFont val="Arial"/>
        <family val="2"/>
      </rPr>
      <t xml:space="preserve"> </t>
    </r>
    <r>
      <rPr>
        <sz val="9"/>
        <color theme="1"/>
        <rFont val="맑은 고딕"/>
        <family val="3"/>
        <charset val="129"/>
      </rPr>
      <t>자원봉사활동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</si>
  <si>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</si>
  <si>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</si>
  <si>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(~2.21 19:00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</si>
  <si>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</si>
  <si>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</si>
  <si>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</si>
  <si>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</si>
  <si>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</si>
  <si>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</si>
  <si>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단축키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</si>
  <si>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</si>
  <si>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</si>
  <si>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</si>
  <si>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</si>
  <si>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</si>
  <si>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</si>
  <si>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</si>
  <si>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맞춤법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</si>
  <si>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</si>
  <si>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</si>
  <si>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</si>
  <si>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</si>
  <si>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</si>
  <si>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</si>
  <si>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</si>
  <si>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맑은 고딕"/>
        <family val="3"/>
        <charset val="129"/>
      </rPr>
      <t>딸기뷔페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</si>
  <si>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</si>
  <si>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</si>
  <si>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</si>
  <si>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</si>
  <si>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</si>
  <si>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</si>
  <si>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</si>
  <si>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</si>
  <si>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</si>
  <si>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</si>
  <si>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(~2.26 23:59 PM)
</t>
    </r>
    <r>
      <rPr>
        <sz val="9"/>
        <color theme="1"/>
        <rFont val="맑은 고딕"/>
        <family val="3"/>
        <charset val="129"/>
      </rPr>
      <t>￦</t>
    </r>
    <r>
      <rPr>
        <sz val="9"/>
        <color theme="1"/>
        <rFont val="Arial"/>
        <family val="2"/>
      </rPr>
      <t xml:space="preserve">9,994 </t>
    </r>
    <r>
      <rPr>
        <sz val="9"/>
        <color theme="1"/>
        <rFont val="맑은 고딕"/>
        <family val="3"/>
        <charset val="129"/>
      </rPr>
      <t>집행</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</si>
  <si>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</si>
  <si>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</si>
  <si>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</si>
  <si>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</si>
  <si>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</si>
  <si>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시간표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</si>
  <si>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</si>
  <si>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</si>
  <si>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</si>
  <si>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</si>
  <si>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</si>
  <si>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</si>
  <si>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</si>
  <si>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새학기</t>
    </r>
    <r>
      <rPr>
        <sz val="9"/>
        <color theme="1"/>
        <rFont val="Arial"/>
        <family val="2"/>
      </rPr>
      <t xml:space="preserve"> </t>
    </r>
    <r>
      <rPr>
        <sz val="9"/>
        <color theme="1"/>
        <rFont val="맑은 고딕"/>
        <family val="3"/>
        <charset val="129"/>
      </rPr>
      <t>운세</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</si>
  <si>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</si>
  <si>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</si>
  <si>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</si>
  <si>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</si>
  <si>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</si>
  <si>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</si>
  <si>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</si>
  <si>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Arial"/>
        <family val="2"/>
      </rPr>
      <t>2</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</si>
  <si>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</si>
  <si>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</si>
  <si>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</si>
  <si>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</si>
  <si>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</si>
  <si>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</si>
  <si>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</si>
  <si>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</si>
  <si>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</si>
  <si>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삼일절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</si>
  <si>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</si>
  <si>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</si>
  <si>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</si>
  <si>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</si>
  <si>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</si>
  <si>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</si>
  <si>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</si>
  <si>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정월대보름</t>
    </r>
    <r>
      <rPr>
        <sz val="9"/>
        <color theme="1"/>
        <rFont val="Arial"/>
        <family val="2"/>
      </rPr>
      <t xml:space="preserve"> </t>
    </r>
    <r>
      <rPr>
        <sz val="9"/>
        <color theme="1"/>
        <rFont val="맑은 고딕"/>
        <family val="3"/>
        <charset val="129"/>
      </rPr>
      <t>달맞이</t>
    </r>
    <r>
      <rPr>
        <sz val="9"/>
        <color theme="1"/>
        <rFont val="Arial"/>
        <family val="2"/>
      </rPr>
      <t xml:space="preserve"> </t>
    </r>
    <r>
      <rPr>
        <sz val="9"/>
        <color theme="1"/>
        <rFont val="맑은 고딕"/>
        <family val="3"/>
        <charset val="129"/>
      </rPr>
      <t>명소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</si>
  <si>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</si>
  <si>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</si>
  <si>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</si>
  <si>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</si>
  <si>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</si>
  <si>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</si>
  <si>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</si>
  <si>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출발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</si>
  <si>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</si>
  <si>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</si>
  <si>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</si>
  <si>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</si>
  <si>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</si>
  <si>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</si>
  <si>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</si>
  <si>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경칩</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</si>
  <si>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</si>
  <si>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</si>
  <si>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</si>
  <si>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</si>
  <si>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</si>
  <si>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</si>
  <si>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</si>
  <si>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노트</t>
    </r>
    <r>
      <rPr>
        <sz val="9"/>
        <color theme="1"/>
        <rFont val="Arial"/>
        <family val="2"/>
      </rPr>
      <t xml:space="preserve"> </t>
    </r>
    <r>
      <rPr>
        <sz val="9"/>
        <color theme="1"/>
        <rFont val="맑은 고딕"/>
        <family val="3"/>
        <charset val="129"/>
      </rPr>
      <t>필기</t>
    </r>
    <r>
      <rPr>
        <sz val="9"/>
        <color theme="1"/>
        <rFont val="Arial"/>
        <family val="2"/>
      </rPr>
      <t xml:space="preserve"> </t>
    </r>
    <r>
      <rPr>
        <sz val="9"/>
        <color theme="1"/>
        <rFont val="맑은 고딕"/>
        <family val="3"/>
        <charset val="129"/>
      </rPr>
      <t>유형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</si>
  <si>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</si>
  <si>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</si>
  <si>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</si>
  <si>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</si>
  <si>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</si>
  <si>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</si>
  <si>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</si>
  <si>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압화</t>
    </r>
    <r>
      <rPr>
        <sz val="9"/>
        <color theme="1"/>
        <rFont val="Arial"/>
        <family val="2"/>
      </rPr>
      <t xml:space="preserve"> </t>
    </r>
    <r>
      <rPr>
        <sz val="9"/>
        <color theme="1"/>
        <rFont val="맑은 고딕"/>
        <family val="3"/>
        <charset val="129"/>
      </rPr>
      <t>핸드폰</t>
    </r>
    <r>
      <rPr>
        <sz val="9"/>
        <color theme="1"/>
        <rFont val="Arial"/>
        <family val="2"/>
      </rPr>
      <t xml:space="preserve"> </t>
    </r>
    <r>
      <rPr>
        <sz val="9"/>
        <color theme="1"/>
        <rFont val="맑은 고딕"/>
        <family val="3"/>
        <charset val="129"/>
      </rPr>
      <t>케이스</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</si>
  <si>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</si>
  <si>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</si>
  <si>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</si>
  <si>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</si>
  <si>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</si>
  <si>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</si>
  <si>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</si>
  <si>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제철</t>
    </r>
    <r>
      <rPr>
        <sz val="9"/>
        <color theme="1"/>
        <rFont val="Arial"/>
        <family val="2"/>
      </rPr>
      <t xml:space="preserve"> </t>
    </r>
    <r>
      <rPr>
        <sz val="9"/>
        <color theme="1"/>
        <rFont val="맑은 고딕"/>
        <family val="3"/>
        <charset val="129"/>
      </rPr>
      <t>봄나물</t>
    </r>
    <r>
      <rPr>
        <sz val="9"/>
        <color theme="1"/>
        <rFont val="Arial"/>
        <family val="2"/>
      </rPr>
      <t xml:space="preserve"> </t>
    </r>
    <r>
      <rPr>
        <sz val="9"/>
        <color theme="1"/>
        <rFont val="맑은 고딕"/>
        <family val="3"/>
        <charset val="129"/>
      </rPr>
      <t>요리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</si>
  <si>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</si>
  <si>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</si>
  <si>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</si>
  <si>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</si>
  <si>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</si>
  <si>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</si>
  <si>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토</t>
    </r>
  </si>
  <si>
    <r>
      <rPr>
        <sz val="9"/>
        <color theme="1"/>
        <rFont val="맑은 고딕"/>
        <family val="3"/>
        <charset val="129"/>
      </rPr>
      <t>신입사원</t>
    </r>
    <r>
      <rPr>
        <sz val="9"/>
        <color theme="1"/>
        <rFont val="Arial"/>
        <family val="2"/>
      </rPr>
      <t xml:space="preserve"> </t>
    </r>
    <r>
      <rPr>
        <sz val="9"/>
        <color theme="1"/>
        <rFont val="맑은 고딕"/>
        <family val="3"/>
        <charset val="129"/>
      </rPr>
      <t>교육</t>
    </r>
    <r>
      <rPr>
        <sz val="9"/>
        <color theme="1"/>
        <rFont val="Arial"/>
        <family val="2"/>
      </rPr>
      <t xml:space="preserve"> </t>
    </r>
    <r>
      <rPr>
        <sz val="9"/>
        <color theme="1"/>
        <rFont val="맑은 고딕"/>
        <family val="3"/>
        <charset val="129"/>
      </rPr>
      <t>과정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</si>
  <si>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</si>
  <si>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</si>
  <si>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(~3.16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</si>
  <si>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</si>
  <si>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</si>
  <si>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</si>
  <si>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</si>
  <si>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</si>
  <si>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</si>
  <si>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</si>
  <si>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</si>
  <si>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</si>
  <si>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</si>
  <si>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사랑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</si>
  <si>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</si>
  <si>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</si>
  <si>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</si>
  <si>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</si>
  <si>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</si>
  <si>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</si>
  <si>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</si>
  <si>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케이크팝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</si>
  <si>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</si>
  <si>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</si>
  <si>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</si>
  <si>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</si>
  <si>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</si>
  <si>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</si>
  <si>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</si>
  <si>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상반기</t>
    </r>
    <r>
      <rPr>
        <sz val="9"/>
        <color theme="1"/>
        <rFont val="Arial"/>
        <family val="2"/>
      </rPr>
      <t xml:space="preserve"> </t>
    </r>
    <r>
      <rPr>
        <sz val="9"/>
        <color theme="1"/>
        <rFont val="맑은 고딕"/>
        <family val="3"/>
        <charset val="129"/>
      </rPr>
      <t>신입사원</t>
    </r>
    <r>
      <rPr>
        <sz val="9"/>
        <color theme="1"/>
        <rFont val="Arial"/>
        <family val="2"/>
      </rPr>
      <t xml:space="preserve"> </t>
    </r>
    <r>
      <rPr>
        <sz val="9"/>
        <color theme="1"/>
        <rFont val="맑은 고딕"/>
        <family val="3"/>
        <charset val="129"/>
      </rPr>
      <t>모집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</si>
  <si>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</si>
  <si>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</si>
  <si>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Arial"/>
        <family val="2"/>
      </rPr>
      <t xml:space="preserve">(~3.21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</si>
  <si>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</si>
  <si>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</si>
  <si>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</si>
  <si>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</si>
  <si>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</si>
  <si>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</si>
  <si>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</si>
  <si>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</si>
  <si>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</si>
  <si>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</si>
  <si>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</si>
  <si>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</si>
  <si>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</si>
  <si>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화이트데이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</si>
  <si>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</si>
  <si>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</si>
  <si>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</si>
  <si>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</si>
  <si>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</si>
  <si>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</si>
  <si>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</si>
  <si>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하바리움</t>
    </r>
    <r>
      <rPr>
        <sz val="9"/>
        <color theme="1"/>
        <rFont val="Arial"/>
        <family val="2"/>
      </rPr>
      <t xml:space="preserve"> </t>
    </r>
    <r>
      <rPr>
        <sz val="9"/>
        <color theme="1"/>
        <rFont val="맑은 고딕"/>
        <family val="3"/>
        <charset val="129"/>
      </rPr>
      <t>만들기</t>
    </r>
    <r>
      <rPr>
        <sz val="9"/>
        <color theme="1"/>
        <rFont val="Arial"/>
        <family val="2"/>
      </rPr>
      <t xml:space="preserve">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</si>
  <si>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</si>
  <si>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</si>
  <si>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</si>
  <si>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</si>
  <si>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</si>
  <si>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</si>
  <si>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</si>
  <si>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크렘브륄레</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</si>
  <si>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</si>
  <si>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</si>
  <si>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</si>
  <si>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</si>
  <si>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</si>
  <si>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</si>
  <si>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</si>
  <si>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</si>
  <si>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</si>
  <si>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</si>
  <si>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</si>
  <si>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</si>
  <si>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</si>
  <si>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</si>
  <si>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</si>
  <si>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기업</t>
    </r>
    <r>
      <rPr>
        <sz val="9"/>
        <color theme="1"/>
        <rFont val="Arial"/>
        <family val="2"/>
      </rPr>
      <t>PR</t>
    </r>
    <r>
      <rPr>
        <sz val="9"/>
        <color theme="1"/>
        <rFont val="맑은 고딕"/>
        <family val="3"/>
        <charset val="129"/>
      </rPr>
      <t>시사회</t>
    </r>
    <r>
      <rPr>
        <sz val="9"/>
        <color theme="1"/>
        <rFont val="Arial"/>
        <family val="2"/>
      </rPr>
      <t xml:space="preserve"> </t>
    </r>
    <r>
      <rPr>
        <sz val="9"/>
        <color theme="1"/>
        <rFont val="맑은 고딕"/>
        <family val="3"/>
        <charset val="129"/>
      </rPr>
      <t>모객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</si>
  <si>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</si>
  <si>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</si>
  <si>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(~3.21 23:59 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</si>
  <si>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</si>
  <si>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</si>
  <si>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</si>
  <si>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</si>
  <si>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</si>
  <si>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</si>
  <si>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</si>
  <si>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세계</t>
    </r>
    <r>
      <rPr>
        <sz val="9"/>
        <color theme="1"/>
        <rFont val="Arial"/>
        <family val="2"/>
      </rPr>
      <t xml:space="preserve"> </t>
    </r>
    <r>
      <rPr>
        <sz val="9"/>
        <color theme="1"/>
        <rFont val="맑은 고딕"/>
        <family val="3"/>
        <charset val="129"/>
      </rPr>
      <t>행복의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</si>
  <si>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</si>
  <si>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</si>
  <si>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</si>
  <si>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</si>
  <si>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</si>
  <si>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</si>
  <si>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</si>
  <si>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온라인</t>
    </r>
    <r>
      <rPr>
        <sz val="9"/>
        <color theme="1"/>
        <rFont val="Arial"/>
        <family val="2"/>
      </rPr>
      <t xml:space="preserve"> </t>
    </r>
    <r>
      <rPr>
        <sz val="9"/>
        <color theme="1"/>
        <rFont val="맑은 고딕"/>
        <family val="3"/>
        <charset val="129"/>
      </rPr>
      <t>채용설명회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</si>
  <si>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</si>
  <si>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</si>
  <si>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(~3.23 23:59 PM)
</t>
    </r>
    <r>
      <rPr>
        <sz val="9"/>
        <color theme="1"/>
        <rFont val="맑은 고딕"/>
        <family val="3"/>
        <charset val="129"/>
      </rPr>
      <t>￦</t>
    </r>
    <r>
      <rPr>
        <sz val="9"/>
        <color theme="1"/>
        <rFont val="Arial"/>
        <family val="2"/>
      </rPr>
      <t xml:space="preserve">120,000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</si>
  <si>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</si>
  <si>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</si>
  <si>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</si>
  <si>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</si>
  <si>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</si>
  <si>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</si>
  <si>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</si>
  <si>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</si>
  <si>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춘분</t>
    </r>
    <r>
      <rPr>
        <sz val="9"/>
        <color theme="1"/>
        <rFont val="Arial"/>
        <family val="2"/>
      </rPr>
      <t xml:space="preserve"> </t>
    </r>
    <r>
      <rPr>
        <sz val="9"/>
        <color theme="1"/>
        <rFont val="맑은 고딕"/>
        <family val="3"/>
        <charset val="129"/>
      </rPr>
      <t>주꾸미</t>
    </r>
    <r>
      <rPr>
        <sz val="9"/>
        <color theme="1"/>
        <rFont val="Arial"/>
        <family val="2"/>
      </rPr>
      <t xml:space="preserve"> </t>
    </r>
    <r>
      <rPr>
        <sz val="9"/>
        <color theme="1"/>
        <rFont val="맑은 고딕"/>
        <family val="3"/>
        <charset val="129"/>
      </rPr>
      <t>치즈</t>
    </r>
    <r>
      <rPr>
        <sz val="9"/>
        <color theme="1"/>
        <rFont val="Arial"/>
        <family val="2"/>
      </rPr>
      <t xml:space="preserve"> </t>
    </r>
    <r>
      <rPr>
        <sz val="9"/>
        <color theme="1"/>
        <rFont val="맑은 고딕"/>
        <family val="3"/>
        <charset val="129"/>
      </rPr>
      <t>그라탕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</si>
  <si>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</si>
  <si>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</si>
  <si>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</si>
  <si>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</si>
  <si>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</si>
  <si>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</si>
  <si>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</si>
  <si>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세계</t>
    </r>
    <r>
      <rPr>
        <sz val="9"/>
        <color theme="1"/>
        <rFont val="Arial"/>
        <family val="2"/>
      </rPr>
      <t xml:space="preserve"> </t>
    </r>
    <r>
      <rPr>
        <sz val="9"/>
        <color theme="1"/>
        <rFont val="맑은 고딕"/>
        <family val="3"/>
        <charset val="129"/>
      </rPr>
      <t>물의</t>
    </r>
    <r>
      <rPr>
        <sz val="9"/>
        <color theme="1"/>
        <rFont val="Arial"/>
        <family val="2"/>
      </rPr>
      <t xml:space="preserve"> </t>
    </r>
    <r>
      <rPr>
        <sz val="9"/>
        <color theme="1"/>
        <rFont val="맑은 고딕"/>
        <family val="3"/>
        <charset val="129"/>
      </rPr>
      <t>날</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</si>
  <si>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</si>
  <si>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</si>
  <si>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</si>
  <si>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</si>
  <si>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</si>
  <si>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</si>
  <si>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</si>
  <si>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프로야구</t>
    </r>
    <r>
      <rPr>
        <sz val="9"/>
        <color theme="1"/>
        <rFont val="Arial"/>
        <family val="2"/>
      </rPr>
      <t xml:space="preserve"> </t>
    </r>
    <r>
      <rPr>
        <sz val="9"/>
        <color theme="1"/>
        <rFont val="맑은 고딕"/>
        <family val="3"/>
        <charset val="129"/>
      </rPr>
      <t>개막</t>
    </r>
    <r>
      <rPr>
        <sz val="9"/>
        <color theme="1"/>
        <rFont val="Arial"/>
        <family val="2"/>
      </rPr>
      <t xml:space="preserve"> </t>
    </r>
    <r>
      <rPr>
        <sz val="9"/>
        <color theme="1"/>
        <rFont val="맑은 고딕"/>
        <family val="3"/>
        <charset val="129"/>
      </rPr>
      <t>야구용어사전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</si>
  <si>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</si>
  <si>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</si>
  <si>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</si>
  <si>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</si>
  <si>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</si>
  <si>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</si>
  <si>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</si>
  <si>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소확행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</si>
  <si>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</si>
  <si>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</si>
  <si>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</si>
  <si>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</si>
  <si>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</si>
  <si>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</si>
  <si>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</si>
  <si>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말차</t>
    </r>
    <r>
      <rPr>
        <sz val="9"/>
        <color theme="1"/>
        <rFont val="Arial"/>
        <family val="2"/>
      </rPr>
      <t xml:space="preserve"> </t>
    </r>
    <r>
      <rPr>
        <sz val="9"/>
        <color theme="1"/>
        <rFont val="맑은 고딕"/>
        <family val="3"/>
        <charset val="129"/>
      </rPr>
      <t>아인슈페너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</si>
  <si>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</si>
  <si>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</si>
  <si>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</si>
  <si>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</si>
  <si>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</si>
  <si>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</si>
  <si>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</si>
  <si>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케렌시아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</si>
  <si>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</si>
  <si>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</si>
  <si>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</si>
  <si>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</si>
  <si>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</si>
  <si>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</si>
  <si>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</si>
  <si>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미세먼지</t>
    </r>
    <r>
      <rPr>
        <sz val="9"/>
        <color theme="1"/>
        <rFont val="Arial"/>
        <family val="2"/>
      </rPr>
      <t xml:space="preserve"> </t>
    </r>
    <r>
      <rPr>
        <sz val="9"/>
        <color theme="1"/>
        <rFont val="맑은 고딕"/>
        <family val="3"/>
        <charset val="129"/>
      </rPr>
      <t>시험영역</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</si>
  <si>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</si>
  <si>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</si>
  <si>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</si>
  <si>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</si>
  <si>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</si>
  <si>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</si>
  <si>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</si>
  <si>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Arial"/>
        <family val="2"/>
      </rPr>
      <t>3</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</si>
  <si>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</si>
  <si>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</si>
  <si>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</si>
  <si>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</si>
  <si>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</si>
  <si>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</si>
  <si>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</si>
  <si>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</si>
  <si>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</si>
  <si>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테라리움</t>
    </r>
    <r>
      <rPr>
        <sz val="9"/>
        <color theme="1"/>
        <rFont val="Arial"/>
        <family val="2"/>
      </rPr>
      <t xml:space="preserve"> </t>
    </r>
    <r>
      <rPr>
        <sz val="9"/>
        <color theme="1"/>
        <rFont val="맑은 고딕"/>
        <family val="3"/>
        <charset val="129"/>
      </rPr>
      <t>만들기</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</si>
  <si>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</si>
  <si>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</si>
  <si>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</si>
  <si>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</si>
  <si>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</si>
  <si>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</si>
  <si>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</si>
  <si>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피크닉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</si>
  <si>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</si>
  <si>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</si>
  <si>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</si>
  <si>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</si>
  <si>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</si>
  <si>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</si>
  <si>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</si>
  <si>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피크닉</t>
    </r>
    <r>
      <rPr>
        <sz val="9"/>
        <color theme="1"/>
        <rFont val="Arial"/>
        <family val="2"/>
      </rPr>
      <t xml:space="preserve"> </t>
    </r>
    <r>
      <rPr>
        <sz val="9"/>
        <color theme="1"/>
        <rFont val="맑은 고딕"/>
        <family val="3"/>
        <charset val="129"/>
      </rPr>
      <t>먹방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</si>
  <si>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</si>
  <si>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</si>
  <si>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</si>
  <si>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</si>
  <si>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</si>
  <si>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</si>
  <si>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</si>
  <si>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식목일</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</si>
  <si>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</si>
  <si>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</si>
  <si>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</si>
  <si>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</si>
  <si>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</si>
  <si>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</si>
  <si>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</si>
  <si>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벚꽃김밥</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</si>
  <si>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</si>
  <si>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</si>
  <si>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</si>
  <si>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</si>
  <si>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</si>
  <si>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</si>
  <si>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</si>
  <si>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전국</t>
    </r>
    <r>
      <rPr>
        <sz val="9"/>
        <color theme="1"/>
        <rFont val="Arial"/>
        <family val="2"/>
      </rPr>
      <t xml:space="preserve"> </t>
    </r>
    <r>
      <rPr>
        <sz val="9"/>
        <color theme="1"/>
        <rFont val="맑은 고딕"/>
        <family val="3"/>
        <charset val="129"/>
      </rPr>
      <t>빵</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</si>
  <si>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</si>
  <si>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女</t>
    </r>
  </si>
  <si>
    <r>
      <rPr>
        <sz val="9"/>
        <color theme="1"/>
        <rFont val="Arial"/>
        <family val="2"/>
      </rPr>
      <t xml:space="preserve">(~4.11 23:59 PM)
</t>
    </r>
    <r>
      <rPr>
        <sz val="9"/>
        <color theme="1"/>
        <rFont val="맑은 고딕"/>
        <family val="3"/>
        <charset val="129"/>
      </rPr>
      <t>￦</t>
    </r>
    <r>
      <rPr>
        <sz val="9"/>
        <color theme="1"/>
        <rFont val="Arial"/>
        <family val="2"/>
      </rPr>
      <t xml:space="preserve">180,000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</si>
  <si>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</si>
  <si>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</si>
  <si>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</si>
  <si>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</si>
  <si>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</si>
  <si>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</si>
  <si>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</si>
  <si>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</si>
  <si>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</si>
  <si>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</si>
  <si>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</si>
  <si>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</si>
  <si>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</si>
  <si>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</si>
  <si>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</si>
  <si>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</si>
  <si>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</si>
  <si>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</si>
  <si>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나들이</t>
    </r>
    <r>
      <rPr>
        <sz val="9"/>
        <color theme="1"/>
        <rFont val="Arial"/>
        <family val="2"/>
      </rPr>
      <t xml:space="preserve"> </t>
    </r>
    <r>
      <rPr>
        <sz val="9"/>
        <color theme="1"/>
        <rFont val="맑은 고딕"/>
        <family val="3"/>
        <charset val="129"/>
      </rPr>
      <t>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</si>
  <si>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</si>
  <si>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</si>
  <si>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</si>
  <si>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</si>
  <si>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</si>
  <si>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</si>
  <si>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</si>
  <si>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Arial"/>
        <family val="2"/>
      </rPr>
      <t>SK</t>
    </r>
    <r>
      <rPr>
        <sz val="9"/>
        <color theme="1"/>
        <rFont val="맑은 고딕"/>
        <family val="3"/>
        <charset val="129"/>
      </rPr>
      <t>인천석유화학
벚꽃동산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</si>
  <si>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</si>
  <si>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</si>
  <si>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(~4.14 23:59 PM)
</t>
    </r>
    <r>
      <rPr>
        <sz val="9"/>
        <color theme="1"/>
        <rFont val="맑은 고딕"/>
        <family val="3"/>
        <charset val="129"/>
      </rPr>
      <t>￦</t>
    </r>
    <r>
      <rPr>
        <sz val="9"/>
        <color theme="1"/>
        <rFont val="Arial"/>
        <family val="2"/>
      </rPr>
      <t xml:space="preserve">150,000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</si>
  <si>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</si>
  <si>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</si>
  <si>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</si>
  <si>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</si>
  <si>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</si>
  <si>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</si>
  <si>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</si>
  <si>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</si>
  <si>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</si>
  <si>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봄꽃</t>
    </r>
    <r>
      <rPr>
        <sz val="9"/>
        <color theme="1"/>
        <rFont val="Arial"/>
        <family val="2"/>
      </rPr>
      <t xml:space="preserve"> </t>
    </r>
    <r>
      <rPr>
        <sz val="9"/>
        <color theme="1"/>
        <rFont val="맑은 고딕"/>
        <family val="3"/>
        <charset val="129"/>
      </rPr>
      <t>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</si>
  <si>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</si>
  <si>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</si>
  <si>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</si>
  <si>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</si>
  <si>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</si>
  <si>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</si>
  <si>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</si>
  <si>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코하쿠토</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</si>
  <si>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</si>
  <si>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</si>
  <si>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</si>
  <si>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</si>
  <si>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</si>
  <si>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</si>
  <si>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</si>
  <si>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짜장라면</t>
    </r>
    <r>
      <rPr>
        <sz val="9"/>
        <color theme="1"/>
        <rFont val="Arial"/>
        <family val="2"/>
      </rPr>
      <t xml:space="preserve"> </t>
    </r>
    <r>
      <rPr>
        <sz val="9"/>
        <color theme="1"/>
        <rFont val="맑은 고딕"/>
        <family val="3"/>
        <charset val="129"/>
      </rPr>
      <t>레시피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</si>
  <si>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</si>
  <si>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</si>
  <si>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</si>
  <si>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</si>
  <si>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</si>
  <si>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</si>
  <si>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</si>
  <si>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시험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</si>
  <si>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</si>
  <si>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</si>
  <si>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</si>
  <si>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</si>
  <si>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</si>
  <si>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</si>
  <si>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</si>
  <si>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벚꽃</t>
    </r>
    <r>
      <rPr>
        <sz val="9"/>
        <color theme="1"/>
        <rFont val="Arial"/>
        <family val="2"/>
      </rPr>
      <t xml:space="preserve"> VS </t>
    </r>
    <r>
      <rPr>
        <sz val="9"/>
        <color theme="1"/>
        <rFont val="맑은 고딕"/>
        <family val="3"/>
        <charset val="129"/>
      </rPr>
      <t>공부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</si>
  <si>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</si>
  <si>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</si>
  <si>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</si>
  <si>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</si>
  <si>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</si>
  <si>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</si>
  <si>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</si>
  <si>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청포도타르트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</si>
  <si>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</si>
  <si>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</si>
  <si>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</si>
  <si>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</si>
  <si>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</si>
  <si>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</si>
  <si>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</si>
  <si>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곡우</t>
    </r>
    <r>
      <rPr>
        <sz val="9"/>
        <color theme="1"/>
        <rFont val="Arial"/>
        <family val="2"/>
      </rPr>
      <t xml:space="preserve"> </t>
    </r>
    <r>
      <rPr>
        <sz val="9"/>
        <color theme="1"/>
        <rFont val="맑은 고딕"/>
        <family val="3"/>
        <charset val="129"/>
      </rPr>
      <t>라이브포토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</si>
  <si>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</si>
  <si>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</si>
  <si>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</si>
  <si>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</si>
  <si>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</si>
  <si>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</si>
  <si>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</si>
  <si>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장애인의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</si>
  <si>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</si>
  <si>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</si>
  <si>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Arial"/>
        <family val="2"/>
      </rPr>
      <t xml:space="preserve">(~4.22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</si>
  <si>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</si>
  <si>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</si>
  <si>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</si>
  <si>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</si>
  <si>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</si>
  <si>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</si>
  <si>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</si>
  <si>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세계</t>
    </r>
    <r>
      <rPr>
        <sz val="9"/>
        <color theme="1"/>
        <rFont val="Arial"/>
        <family val="2"/>
      </rPr>
      <t xml:space="preserve"> </t>
    </r>
    <r>
      <rPr>
        <sz val="9"/>
        <color theme="1"/>
        <rFont val="맑은 고딕"/>
        <family val="3"/>
        <charset val="129"/>
      </rPr>
      <t>책의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</si>
  <si>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</si>
  <si>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</si>
  <si>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</si>
  <si>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</si>
  <si>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</si>
  <si>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</si>
  <si>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월</t>
    </r>
  </si>
  <si>
    <r>
      <rPr>
        <sz val="9"/>
        <color theme="1"/>
        <rFont val="Arial"/>
        <family val="2"/>
      </rPr>
      <t>SK</t>
    </r>
    <r>
      <rPr>
        <sz val="9"/>
        <color theme="1"/>
        <rFont val="맑은 고딕"/>
        <family val="3"/>
        <charset val="129"/>
      </rPr>
      <t>슈가글라이더즈
우승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</si>
  <si>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</si>
  <si>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</si>
  <si>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(~4.24 10:36 AM)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</si>
  <si>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</si>
  <si>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</si>
  <si>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</si>
  <si>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</si>
  <si>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</si>
  <si>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</si>
  <si>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시험</t>
    </r>
    <r>
      <rPr>
        <sz val="9"/>
        <color theme="1"/>
        <rFont val="Arial"/>
        <family val="2"/>
      </rPr>
      <t xml:space="preserve"> </t>
    </r>
    <r>
      <rPr>
        <sz val="9"/>
        <color theme="1"/>
        <rFont val="맑은 고딕"/>
        <family val="3"/>
        <charset val="129"/>
      </rPr>
      <t>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</si>
  <si>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</si>
  <si>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</si>
  <si>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</si>
  <si>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</si>
  <si>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</si>
  <si>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</si>
  <si>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</si>
  <si>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소아암</t>
    </r>
    <r>
      <rPr>
        <sz val="9"/>
        <color theme="1"/>
        <rFont val="Arial"/>
        <family val="2"/>
      </rPr>
      <t xml:space="preserve"> MOU </t>
    </r>
    <r>
      <rPr>
        <sz val="9"/>
        <color theme="1"/>
        <rFont val="맑은 고딕"/>
        <family val="3"/>
        <charset val="129"/>
      </rPr>
      <t>링크포스트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</si>
  <si>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</si>
  <si>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</si>
  <si>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Arial"/>
        <family val="2"/>
      </rPr>
      <t xml:space="preserve">(~4.27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</si>
  <si>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</si>
  <si>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</si>
  <si>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</si>
  <si>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</si>
  <si>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</si>
  <si>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</si>
  <si>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</si>
  <si>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히크만</t>
    </r>
    <r>
      <rPr>
        <sz val="9"/>
        <color theme="1"/>
        <rFont val="Arial"/>
        <family val="2"/>
      </rPr>
      <t xml:space="preserve"> </t>
    </r>
    <r>
      <rPr>
        <sz val="9"/>
        <color theme="1"/>
        <rFont val="맑은 고딕"/>
        <family val="3"/>
        <charset val="129"/>
      </rPr>
      <t>주머니</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</si>
  <si>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</si>
  <si>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</si>
  <si>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</si>
  <si>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</si>
  <si>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</si>
  <si>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</si>
  <si>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</si>
  <si>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타마고산도</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</si>
  <si>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</si>
  <si>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</si>
  <si>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</si>
  <si>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</si>
  <si>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</si>
  <si>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</si>
  <si>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</si>
  <si>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4</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</si>
  <si>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</si>
  <si>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</si>
  <si>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(~3.1 18:50 PM)
</t>
    </r>
    <r>
      <rPr>
        <sz val="9"/>
        <color theme="1"/>
        <rFont val="맑은 고딕"/>
        <family val="3"/>
        <charset val="129"/>
      </rPr>
      <t>￦</t>
    </r>
    <r>
      <rPr>
        <sz val="9"/>
        <color theme="1"/>
        <rFont val="Arial"/>
        <family val="2"/>
      </rPr>
      <t xml:space="preserve">30,000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</si>
  <si>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</si>
  <si>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</si>
  <si>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</si>
  <si>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</si>
  <si>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</si>
  <si>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</si>
  <si>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- 5</t>
    </r>
    <r>
      <rPr>
        <sz val="9"/>
        <color theme="1"/>
        <rFont val="맑은 고딕"/>
        <family val="3"/>
        <charset val="129"/>
      </rPr>
      <t>월</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</si>
  <si>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</si>
  <si>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</si>
  <si>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</si>
  <si>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</si>
  <si>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</si>
  <si>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</si>
  <si>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</si>
  <si>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</si>
  <si>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</si>
  <si>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</si>
  <si>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광고</t>
    </r>
    <r>
      <rPr>
        <sz val="9"/>
        <color theme="1"/>
        <rFont val="Arial"/>
        <family val="2"/>
      </rPr>
      <t xml:space="preserve"> </t>
    </r>
    <r>
      <rPr>
        <sz val="9"/>
        <color theme="1"/>
        <rFont val="맑은 고딕"/>
        <family val="3"/>
        <charset val="129"/>
      </rPr>
      <t>집행</t>
    </r>
    <r>
      <rPr>
        <sz val="9"/>
        <color theme="1"/>
        <rFont val="Arial"/>
        <family val="2"/>
      </rPr>
      <t xml:space="preserve"> </t>
    </r>
    <r>
      <rPr>
        <sz val="9"/>
        <color theme="1"/>
        <rFont val="맑은 고딕"/>
        <family val="3"/>
        <charset val="129"/>
      </rPr>
      <t>중단
￦</t>
    </r>
    <r>
      <rPr>
        <sz val="9"/>
        <color theme="1"/>
        <rFont val="Arial"/>
        <family val="2"/>
      </rPr>
      <t xml:space="preserve">40,537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</si>
  <si>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</si>
  <si>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</si>
  <si>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</si>
  <si>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</si>
  <si>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(2)</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</si>
  <si>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</si>
  <si>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</si>
  <si>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</si>
  <si>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연차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</si>
  <si>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</si>
  <si>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</si>
  <si>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</si>
  <si>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</si>
  <si>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</si>
  <si>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</si>
  <si>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</si>
  <si>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한줄</t>
    </r>
    <r>
      <rPr>
        <sz val="9"/>
        <color theme="1"/>
        <rFont val="Arial"/>
        <family val="2"/>
      </rPr>
      <t xml:space="preserve"> </t>
    </r>
    <r>
      <rPr>
        <sz val="9"/>
        <color theme="1"/>
        <rFont val="맑은 고딕"/>
        <family val="3"/>
        <charset val="129"/>
      </rPr>
      <t>아이디어</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</si>
  <si>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</si>
  <si>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女</t>
    </r>
  </si>
  <si>
    <r>
      <rPr>
        <sz val="9"/>
        <color theme="1"/>
        <rFont val="Arial"/>
        <family val="2"/>
      </rPr>
      <t xml:space="preserve">(~5.4 23:59 PM)
</t>
    </r>
    <r>
      <rPr>
        <sz val="9"/>
        <color theme="1"/>
        <rFont val="맑은 고딕"/>
        <family val="3"/>
        <charset val="129"/>
      </rPr>
      <t>￦</t>
    </r>
    <r>
      <rPr>
        <sz val="9"/>
        <color theme="1"/>
        <rFont val="Arial"/>
        <family val="2"/>
      </rPr>
      <t xml:space="preserve">265,000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</si>
  <si>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</si>
  <si>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</si>
  <si>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</si>
  <si>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</si>
  <si>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</si>
  <si>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</si>
  <si>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</si>
  <si>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수</t>
    </r>
  </si>
  <si>
    <r>
      <rPr>
        <sz val="9"/>
        <color theme="1"/>
        <rFont val="맑은 고딕"/>
        <family val="3"/>
        <charset val="129"/>
      </rPr>
      <t>추억</t>
    </r>
    <r>
      <rPr>
        <sz val="9"/>
        <color theme="1"/>
        <rFont val="Arial"/>
        <family val="2"/>
      </rPr>
      <t xml:space="preserve"> </t>
    </r>
    <r>
      <rPr>
        <sz val="9"/>
        <color theme="1"/>
        <rFont val="맑은 고딕"/>
        <family val="3"/>
        <charset val="129"/>
      </rPr>
      <t>소환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</si>
  <si>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</si>
  <si>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</si>
  <si>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</si>
  <si>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</si>
  <si>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</si>
  <si>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</si>
  <si>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</si>
  <si>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시바견</t>
    </r>
    <r>
      <rPr>
        <sz val="9"/>
        <color theme="1"/>
        <rFont val="Arial"/>
        <family val="2"/>
      </rPr>
      <t xml:space="preserve"> </t>
    </r>
    <r>
      <rPr>
        <sz val="9"/>
        <color theme="1"/>
        <rFont val="맑은 고딕"/>
        <family val="3"/>
        <charset val="129"/>
      </rPr>
      <t>당고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</si>
  <si>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</si>
  <si>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</si>
  <si>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</si>
  <si>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</si>
  <si>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</si>
  <si>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</si>
  <si>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</si>
  <si>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어린이날</t>
    </r>
    <r>
      <rPr>
        <sz val="9"/>
        <color theme="1"/>
        <rFont val="Arial"/>
        <family val="2"/>
      </rPr>
      <t xml:space="preserve"> </t>
    </r>
    <r>
      <rPr>
        <sz val="9"/>
        <color theme="1"/>
        <rFont val="맑은 고딕"/>
        <family val="3"/>
        <charset val="129"/>
      </rPr>
      <t>히크만</t>
    </r>
    <r>
      <rPr>
        <sz val="9"/>
        <color theme="1"/>
        <rFont val="Arial"/>
        <family val="2"/>
      </rPr>
      <t xml:space="preserve"> </t>
    </r>
    <r>
      <rPr>
        <sz val="9"/>
        <color theme="1"/>
        <rFont val="맑은 고딕"/>
        <family val="3"/>
        <charset val="129"/>
      </rPr>
      <t>주머니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</si>
  <si>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</si>
  <si>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</si>
  <si>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</si>
  <si>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</si>
  <si>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</si>
  <si>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</si>
  <si>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</si>
  <si>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</si>
  <si>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</si>
  <si>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</si>
  <si>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(~5.13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</si>
  <si>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</si>
  <si>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</si>
  <si>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</si>
  <si>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</si>
  <si>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</si>
  <si>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</si>
  <si>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목</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</si>
  <si>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</si>
  <si>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</si>
  <si>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</si>
  <si>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</si>
  <si>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</si>
  <si>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금</t>
    </r>
  </si>
  <si>
    <r>
      <rPr>
        <sz val="9"/>
        <color theme="1"/>
        <rFont val="맑은 고딕"/>
        <family val="3"/>
        <charset val="129"/>
      </rPr>
      <t>사내시설</t>
    </r>
    <r>
      <rPr>
        <sz val="9"/>
        <color theme="1"/>
        <rFont val="Arial"/>
        <family val="2"/>
      </rPr>
      <t xml:space="preserve"> </t>
    </r>
    <r>
      <rPr>
        <sz val="9"/>
        <color theme="1"/>
        <rFont val="맑은 고딕"/>
        <family val="3"/>
        <charset val="129"/>
      </rPr>
      <t>카드뉴스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</si>
  <si>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</si>
  <si>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</si>
  <si>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</si>
  <si>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</si>
  <si>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</si>
  <si>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</si>
  <si>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</si>
  <si>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</si>
  <si>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가족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</si>
  <si>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</si>
  <si>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</si>
  <si>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</si>
  <si>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</si>
  <si>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</si>
  <si>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</si>
  <si>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</si>
  <si>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어버이날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</si>
  <si>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</si>
  <si>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</si>
  <si>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</si>
  <si>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</si>
  <si>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</si>
  <si>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</si>
  <si>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</si>
  <si>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배터리</t>
    </r>
    <r>
      <rPr>
        <sz val="9"/>
        <color theme="1"/>
        <rFont val="Arial"/>
        <family val="2"/>
      </rPr>
      <t xml:space="preserve"> </t>
    </r>
    <r>
      <rPr>
        <sz val="9"/>
        <color theme="1"/>
        <rFont val="맑은 고딕"/>
        <family val="3"/>
        <charset val="129"/>
      </rPr>
      <t>인터뷰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</si>
  <si>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</si>
  <si>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</si>
  <si>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Arial"/>
        <family val="2"/>
      </rPr>
      <t xml:space="preserve">(~5.20 23:59 PM)
</t>
    </r>
    <r>
      <rPr>
        <sz val="9"/>
        <color theme="1"/>
        <rFont val="맑은 고딕"/>
        <family val="3"/>
        <charset val="129"/>
      </rPr>
      <t>￦</t>
    </r>
    <r>
      <rPr>
        <sz val="9"/>
        <color theme="1"/>
        <rFont val="Arial"/>
        <family val="2"/>
      </rPr>
      <t xml:space="preserve">850,000 </t>
    </r>
    <r>
      <rPr>
        <sz val="9"/>
        <color theme="1"/>
        <rFont val="맑은 고딕"/>
        <family val="3"/>
        <charset val="129"/>
      </rPr>
      <t>집행</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</si>
  <si>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</si>
  <si>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</si>
  <si>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</si>
  <si>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</si>
  <si>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</si>
  <si>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</si>
  <si>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</si>
  <si>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화</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</si>
  <si>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</si>
  <si>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35-44 </t>
    </r>
    <r>
      <rPr>
        <sz val="9"/>
        <color theme="1"/>
        <rFont val="맑은 고딕"/>
        <family val="3"/>
        <charset val="129"/>
      </rPr>
      <t>男</t>
    </r>
  </si>
  <si>
    <r>
      <rPr>
        <sz val="9"/>
        <color theme="1"/>
        <rFont val="맑은 고딕"/>
        <family val="3"/>
        <charset val="129"/>
      </rPr>
      <t>수</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</si>
  <si>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</si>
  <si>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</si>
  <si>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</si>
  <si>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</si>
  <si>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</si>
  <si>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오구데이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</si>
  <si>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</si>
  <si>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</si>
  <si>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</si>
  <si>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</si>
  <si>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</si>
  <si>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</si>
  <si>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</si>
  <si>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옛날</t>
    </r>
    <r>
      <rPr>
        <sz val="9"/>
        <color theme="1"/>
        <rFont val="Arial"/>
        <family val="2"/>
      </rPr>
      <t xml:space="preserve"> </t>
    </r>
    <r>
      <rPr>
        <sz val="9"/>
        <color theme="1"/>
        <rFont val="맑은 고딕"/>
        <family val="3"/>
        <charset val="129"/>
      </rPr>
      <t>도시락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</si>
  <si>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</si>
  <si>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</si>
  <si>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</si>
  <si>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</si>
  <si>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</si>
  <si>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</si>
  <si>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</si>
  <si>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미니어처</t>
    </r>
    <r>
      <rPr>
        <sz val="9"/>
        <color theme="1"/>
        <rFont val="Arial"/>
        <family val="2"/>
      </rPr>
      <t xml:space="preserve"> </t>
    </r>
    <r>
      <rPr>
        <sz val="9"/>
        <color theme="1"/>
        <rFont val="맑은 고딕"/>
        <family val="3"/>
        <charset val="129"/>
      </rPr>
      <t>장미</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</si>
  <si>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</si>
  <si>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</si>
  <si>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</si>
  <si>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</si>
  <si>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</si>
  <si>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</si>
  <si>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</si>
  <si>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삭제</t>
    </r>
    <r>
      <rPr>
        <sz val="9"/>
        <color theme="1"/>
        <rFont val="Arial"/>
        <family val="2"/>
      </rPr>
      <t>)</t>
    </r>
  </si>
  <si>
    <r>
      <rPr>
        <sz val="9"/>
        <color theme="1"/>
        <rFont val="맑은 고딕"/>
        <family val="3"/>
        <charset val="129"/>
      </rPr>
      <t>삭제</t>
    </r>
  </si>
  <si>
    <r>
      <rPr>
        <sz val="9"/>
        <color theme="1"/>
        <rFont val="맑은 고딕"/>
        <family val="3"/>
        <charset val="129"/>
      </rPr>
      <t>￦</t>
    </r>
    <r>
      <rPr>
        <sz val="9"/>
        <color theme="1"/>
        <rFont val="Arial"/>
        <family val="2"/>
      </rPr>
      <t xml:space="preserve">323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</si>
  <si>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</si>
  <si>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삭제</t>
    </r>
    <r>
      <rPr>
        <sz val="9"/>
        <color theme="1"/>
        <rFont val="Arial"/>
        <family val="2"/>
      </rPr>
      <t>2)</t>
    </r>
  </si>
  <si>
    <r>
      <rPr>
        <sz val="9"/>
        <color theme="1"/>
        <rFont val="맑은 고딕"/>
        <family val="3"/>
        <charset val="129"/>
      </rPr>
      <t>￦</t>
    </r>
    <r>
      <rPr>
        <sz val="9"/>
        <color theme="1"/>
        <rFont val="Arial"/>
        <family val="2"/>
      </rPr>
      <t xml:space="preserve">163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</si>
  <si>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</si>
  <si>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전국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</si>
  <si>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</si>
  <si>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</si>
  <si>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Arial"/>
        <family val="2"/>
      </rPr>
      <t xml:space="preserve">(~5.13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</si>
  <si>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</si>
  <si>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</si>
  <si>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</si>
  <si>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</si>
  <si>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</si>
  <si>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</si>
  <si>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</si>
  <si>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경상도</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</si>
  <si>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</si>
  <si>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</si>
  <si>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(~5.13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</si>
  <si>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</si>
  <si>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</si>
  <si>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</si>
  <si>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</si>
  <si>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</si>
  <si>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</si>
  <si>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</si>
  <si>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</si>
  <si>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</si>
  <si>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</si>
  <si>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</si>
  <si>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</si>
  <si>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</si>
  <si>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</si>
  <si>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</si>
  <si>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스승의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</si>
  <si>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</si>
  <si>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</si>
  <si>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</si>
  <si>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</si>
  <si>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</si>
  <si>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</si>
  <si>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</si>
  <si>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운동화</t>
    </r>
    <r>
      <rPr>
        <sz val="9"/>
        <color theme="1"/>
        <rFont val="Arial"/>
        <family val="2"/>
      </rPr>
      <t xml:space="preserve"> </t>
    </r>
    <r>
      <rPr>
        <sz val="9"/>
        <color theme="1"/>
        <rFont val="맑은 고딕"/>
        <family val="3"/>
        <charset val="129"/>
      </rPr>
      <t>끈</t>
    </r>
    <r>
      <rPr>
        <sz val="9"/>
        <color theme="1"/>
        <rFont val="Arial"/>
        <family val="2"/>
      </rPr>
      <t xml:space="preserve"> </t>
    </r>
    <r>
      <rPr>
        <sz val="9"/>
        <color theme="1"/>
        <rFont val="맑은 고딕"/>
        <family val="3"/>
        <charset val="129"/>
      </rPr>
      <t>묶는</t>
    </r>
    <r>
      <rPr>
        <sz val="9"/>
        <color theme="1"/>
        <rFont val="Arial"/>
        <family val="2"/>
      </rPr>
      <t xml:space="preserve"> </t>
    </r>
    <r>
      <rPr>
        <sz val="9"/>
        <color theme="1"/>
        <rFont val="맑은 고딕"/>
        <family val="3"/>
        <charset val="129"/>
      </rPr>
      <t>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</si>
  <si>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</si>
  <si>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</si>
  <si>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</si>
  <si>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</si>
  <si>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</si>
  <si>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</si>
  <si>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</si>
  <si>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국내</t>
    </r>
    <r>
      <rPr>
        <sz val="9"/>
        <color theme="1"/>
        <rFont val="Arial"/>
        <family val="2"/>
      </rPr>
      <t xml:space="preserve"> </t>
    </r>
    <r>
      <rPr>
        <sz val="9"/>
        <color theme="1"/>
        <rFont val="맑은 고딕"/>
        <family val="3"/>
        <charset val="129"/>
      </rPr>
      <t>여행지</t>
    </r>
    <r>
      <rPr>
        <sz val="9"/>
        <color theme="1"/>
        <rFont val="Arial"/>
        <family val="2"/>
      </rPr>
      <t xml:space="preserve"> </t>
    </r>
    <r>
      <rPr>
        <sz val="9"/>
        <color theme="1"/>
        <rFont val="맑은 고딕"/>
        <family val="3"/>
        <charset val="129"/>
      </rPr>
      <t>추천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</si>
  <si>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</si>
  <si>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</si>
  <si>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</si>
  <si>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</si>
  <si>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</si>
  <si>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</si>
  <si>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</si>
  <si>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2(</t>
    </r>
    <r>
      <rPr>
        <sz val="9"/>
        <color theme="1"/>
        <rFont val="맑은 고딕"/>
        <family val="3"/>
        <charset val="129"/>
      </rPr>
      <t>전국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</si>
  <si>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</si>
  <si>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</si>
  <si>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Arial"/>
        <family val="2"/>
      </rPr>
      <t xml:space="preserve">(~5.24 23:59 PM)
</t>
    </r>
    <r>
      <rPr>
        <sz val="9"/>
        <color theme="1"/>
        <rFont val="맑은 고딕"/>
        <family val="3"/>
        <charset val="129"/>
      </rPr>
      <t>￦</t>
    </r>
    <r>
      <rPr>
        <sz val="9"/>
        <color theme="1"/>
        <rFont val="Arial"/>
        <family val="2"/>
      </rPr>
      <t xml:space="preserve">240,000 </t>
    </r>
    <r>
      <rPr>
        <sz val="9"/>
        <color theme="1"/>
        <rFont val="맑은 고딕"/>
        <family val="3"/>
        <charset val="129"/>
      </rPr>
      <t>집행</t>
    </r>
  </si>
  <si>
    <r>
      <rPr>
        <sz val="9"/>
        <color theme="1"/>
        <rFont val="맑은 고딕"/>
        <family val="3"/>
        <charset val="129"/>
      </rPr>
      <t>금</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</si>
  <si>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</si>
  <si>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</si>
  <si>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</si>
  <si>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</si>
  <si>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</si>
  <si>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화</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</si>
  <si>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</si>
  <si>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</si>
  <si>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</si>
  <si>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</si>
  <si>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</si>
  <si>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개막식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</si>
  <si>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</si>
  <si>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</si>
  <si>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Arial"/>
        <family val="2"/>
      </rPr>
      <t xml:space="preserve">(~5.20 23:59 PM)
</t>
    </r>
    <r>
      <rPr>
        <sz val="9"/>
        <color theme="1"/>
        <rFont val="맑은 고딕"/>
        <family val="3"/>
        <charset val="129"/>
      </rPr>
      <t>￦</t>
    </r>
    <r>
      <rPr>
        <sz val="9"/>
        <color theme="1"/>
        <rFont val="Arial"/>
        <family val="2"/>
      </rPr>
      <t xml:space="preserve">90,000 </t>
    </r>
    <r>
      <rPr>
        <sz val="9"/>
        <color theme="1"/>
        <rFont val="맑은 고딕"/>
        <family val="3"/>
        <charset val="129"/>
      </rPr>
      <t>집행</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</si>
  <si>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</si>
  <si>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</si>
  <si>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</si>
  <si>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</si>
  <si>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</si>
  <si>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</si>
  <si>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</si>
  <si>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먹자골목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</si>
  <si>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</si>
  <si>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</si>
  <si>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</si>
  <si>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</si>
  <si>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</si>
  <si>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</si>
  <si>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</si>
  <si>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성년의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</si>
  <si>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</si>
  <si>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</si>
  <si>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</si>
  <si>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</si>
  <si>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</si>
  <si>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</si>
  <si>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</si>
  <si>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3 (</t>
    </r>
    <r>
      <rPr>
        <sz val="9"/>
        <color theme="1"/>
        <rFont val="맑은 고딕"/>
        <family val="3"/>
        <charset val="129"/>
      </rPr>
      <t>추가</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</si>
  <si>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</si>
  <si>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</si>
  <si>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Arial"/>
        <family val="2"/>
      </rPr>
      <t xml:space="preserve">(~3.21 23:59 PM)
</t>
    </r>
    <r>
      <rPr>
        <sz val="9"/>
        <color theme="1"/>
        <rFont val="맑은 고딕"/>
        <family val="3"/>
        <charset val="129"/>
      </rPr>
      <t>￦</t>
    </r>
    <r>
      <rPr>
        <sz val="9"/>
        <color theme="1"/>
        <rFont val="Arial"/>
        <family val="2"/>
      </rPr>
      <t xml:space="preserve">270,000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</si>
  <si>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</si>
  <si>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</si>
  <si>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</si>
  <si>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</si>
  <si>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</si>
  <si>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</si>
  <si>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</si>
  <si>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레드벨벳</t>
    </r>
    <r>
      <rPr>
        <sz val="9"/>
        <color theme="1"/>
        <rFont val="Arial"/>
        <family val="2"/>
      </rPr>
      <t xml:space="preserve"> </t>
    </r>
    <r>
      <rPr>
        <sz val="9"/>
        <color theme="1"/>
        <rFont val="맑은 고딕"/>
        <family val="3"/>
        <charset val="129"/>
      </rPr>
      <t>컨티뉴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</si>
  <si>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</si>
  <si>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</si>
  <si>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</si>
  <si>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</si>
  <si>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</si>
  <si>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</si>
  <si>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</si>
  <si>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</si>
  <si>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휴일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</si>
  <si>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</si>
  <si>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</si>
  <si>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</si>
  <si>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</si>
  <si>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</si>
  <si>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</si>
  <si>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</si>
  <si>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워드</t>
    </r>
    <r>
      <rPr>
        <sz val="9"/>
        <color theme="1"/>
        <rFont val="Arial"/>
        <family val="2"/>
      </rPr>
      <t xml:space="preserve"> </t>
    </r>
    <r>
      <rPr>
        <sz val="9"/>
        <color theme="1"/>
        <rFont val="맑은 고딕"/>
        <family val="3"/>
        <charset val="129"/>
      </rPr>
      <t>단축키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</si>
  <si>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</si>
  <si>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</si>
  <si>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</si>
  <si>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</si>
  <si>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</si>
  <si>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</si>
  <si>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</si>
  <si>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수플레</t>
    </r>
    <r>
      <rPr>
        <sz val="9"/>
        <color theme="1"/>
        <rFont val="Arial"/>
        <family val="2"/>
      </rPr>
      <t xml:space="preserve"> </t>
    </r>
    <r>
      <rPr>
        <sz val="9"/>
        <color theme="1"/>
        <rFont val="맑은 고딕"/>
        <family val="3"/>
        <charset val="129"/>
      </rPr>
      <t>팬케이크</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</si>
  <si>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</si>
  <si>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</si>
  <si>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</si>
  <si>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</si>
  <si>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</si>
  <si>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</si>
  <si>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</si>
  <si>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</si>
  <si>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</si>
  <si>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</si>
  <si>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</si>
  <si>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</si>
  <si>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</si>
  <si>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</si>
  <si>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</si>
  <si>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</si>
  <si>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보드게임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</si>
  <si>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</si>
  <si>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</si>
  <si>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</si>
  <si>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</si>
  <si>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</si>
  <si>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</si>
  <si>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</si>
  <si>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</si>
  <si>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</si>
  <si>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</si>
  <si>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</si>
  <si>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</si>
  <si>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</si>
  <si>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</si>
  <si>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</si>
  <si>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맹그로브</t>
    </r>
    <r>
      <rPr>
        <sz val="9"/>
        <color theme="1"/>
        <rFont val="Arial"/>
        <family val="2"/>
      </rPr>
      <t xml:space="preserve"> 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</si>
  <si>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</si>
  <si>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</si>
  <si>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(~5.30 23:59 PM)
</t>
    </r>
    <r>
      <rPr>
        <sz val="9"/>
        <color theme="1"/>
        <rFont val="맑은 고딕"/>
        <family val="3"/>
        <charset val="129"/>
      </rPr>
      <t>￦</t>
    </r>
    <r>
      <rPr>
        <sz val="9"/>
        <color theme="1"/>
        <rFont val="Arial"/>
        <family val="2"/>
      </rPr>
      <t xml:space="preserve">60,000 </t>
    </r>
    <r>
      <rPr>
        <sz val="9"/>
        <color theme="1"/>
        <rFont val="맑은 고딕"/>
        <family val="3"/>
        <charset val="129"/>
      </rPr>
      <t>집행</t>
    </r>
  </si>
  <si>
    <r>
      <rPr>
        <sz val="9"/>
        <color theme="1"/>
        <rFont val="맑은 고딕"/>
        <family val="3"/>
        <charset val="129"/>
      </rPr>
      <t>화</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</si>
  <si>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</si>
  <si>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</si>
  <si>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</si>
  <si>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</si>
  <si>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</si>
  <si>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화</t>
    </r>
  </si>
  <si>
    <r>
      <rPr>
        <sz val="9"/>
        <color theme="1"/>
        <rFont val="맑은 고딕"/>
        <family val="3"/>
        <charset val="129"/>
      </rPr>
      <t>근로기준법</t>
    </r>
    <r>
      <rPr>
        <sz val="9"/>
        <color theme="1"/>
        <rFont val="Arial"/>
        <family val="2"/>
      </rPr>
      <t xml:space="preserve"> </t>
    </r>
    <r>
      <rPr>
        <sz val="9"/>
        <color theme="1"/>
        <rFont val="맑은 고딕"/>
        <family val="3"/>
        <charset val="129"/>
      </rPr>
      <t>개정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</si>
  <si>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</si>
  <si>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</si>
  <si>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</si>
  <si>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</si>
  <si>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</si>
  <si>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</si>
  <si>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</si>
  <si>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아르바이트</t>
    </r>
    <r>
      <rPr>
        <sz val="9"/>
        <color theme="1"/>
        <rFont val="Arial"/>
        <family val="2"/>
      </rPr>
      <t xml:space="preserve"> </t>
    </r>
    <r>
      <rPr>
        <sz val="9"/>
        <color theme="1"/>
        <rFont val="맑은 고딕"/>
        <family val="3"/>
        <charset val="129"/>
      </rPr>
      <t>환급금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</si>
  <si>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</si>
  <si>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</si>
  <si>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</si>
  <si>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</si>
  <si>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</si>
  <si>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</si>
  <si>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</si>
  <si>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세기의</t>
    </r>
    <r>
      <rPr>
        <sz val="9"/>
        <color theme="1"/>
        <rFont val="Arial"/>
        <family val="2"/>
      </rPr>
      <t xml:space="preserve"> </t>
    </r>
    <r>
      <rPr>
        <sz val="9"/>
        <color theme="1"/>
        <rFont val="맑은 고딕"/>
        <family val="3"/>
        <charset val="129"/>
      </rPr>
      <t>대결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</si>
  <si>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</si>
  <si>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</si>
  <si>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</si>
  <si>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</si>
  <si>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</si>
  <si>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</si>
  <si>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</si>
  <si>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대통령</t>
    </r>
    <r>
      <rPr>
        <sz val="9"/>
        <color theme="1"/>
        <rFont val="Arial"/>
        <family val="2"/>
      </rPr>
      <t xml:space="preserve"> </t>
    </r>
    <r>
      <rPr>
        <sz val="9"/>
        <color theme="1"/>
        <rFont val="맑은 고딕"/>
        <family val="3"/>
        <charset val="129"/>
      </rPr>
      <t>표창</t>
    </r>
    <r>
      <rPr>
        <sz val="9"/>
        <color theme="1"/>
        <rFont val="Arial"/>
        <family val="2"/>
      </rPr>
      <t xml:space="preserve"> </t>
    </r>
    <r>
      <rPr>
        <sz val="9"/>
        <color theme="1"/>
        <rFont val="맑은 고딕"/>
        <family val="3"/>
        <charset val="129"/>
      </rPr>
      <t>수상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</si>
  <si>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</si>
  <si>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</si>
  <si>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</si>
  <si>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</si>
  <si>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</si>
  <si>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</si>
  <si>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</si>
  <si>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</si>
  <si>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Arial"/>
        <family val="2"/>
      </rPr>
      <t>5</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</si>
  <si>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</si>
  <si>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</si>
  <si>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</si>
  <si>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</si>
  <si>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</si>
  <si>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</si>
  <si>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</si>
  <si>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</si>
  <si>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월드컵</t>
    </r>
    <r>
      <rPr>
        <sz val="9"/>
        <color theme="1"/>
        <rFont val="Arial"/>
        <family val="2"/>
      </rPr>
      <t xml:space="preserve"> </t>
    </r>
    <r>
      <rPr>
        <sz val="9"/>
        <color theme="1"/>
        <rFont val="맑은 고딕"/>
        <family val="3"/>
        <charset val="129"/>
      </rPr>
      <t>경기</t>
    </r>
    <r>
      <rPr>
        <sz val="9"/>
        <color theme="1"/>
        <rFont val="Arial"/>
        <family val="2"/>
      </rPr>
      <t xml:space="preserve"> </t>
    </r>
    <r>
      <rPr>
        <sz val="9"/>
        <color theme="1"/>
        <rFont val="맑은 고딕"/>
        <family val="3"/>
        <charset val="129"/>
      </rPr>
      <t>일정</t>
    </r>
    <r>
      <rPr>
        <sz val="9"/>
        <color theme="1"/>
        <rFont val="Arial"/>
        <family val="2"/>
      </rPr>
      <t xml:space="preserve"> (1) - </t>
    </r>
    <r>
      <rPr>
        <sz val="9"/>
        <color theme="1"/>
        <rFont val="맑은 고딕"/>
        <family val="3"/>
        <charset val="129"/>
      </rPr>
      <t>삭제</t>
    </r>
  </si>
  <si>
    <r>
      <rPr>
        <sz val="9"/>
        <color theme="1"/>
        <rFont val="맑은 고딕"/>
        <family val="3"/>
        <charset val="129"/>
      </rPr>
      <t>삭제</t>
    </r>
  </si>
  <si>
    <r>
      <rPr>
        <sz val="9"/>
        <color theme="1"/>
        <rFont val="맑은 고딕"/>
        <family val="3"/>
        <charset val="129"/>
      </rPr>
      <t>금</t>
    </r>
  </si>
  <si>
    <r>
      <rPr>
        <sz val="9"/>
        <color theme="1"/>
        <rFont val="맑은 고딕"/>
        <family val="3"/>
        <charset val="129"/>
      </rPr>
      <t>월드컵</t>
    </r>
    <r>
      <rPr>
        <sz val="9"/>
        <color theme="1"/>
        <rFont val="Arial"/>
        <family val="2"/>
      </rPr>
      <t xml:space="preserve"> </t>
    </r>
    <r>
      <rPr>
        <sz val="9"/>
        <color theme="1"/>
        <rFont val="맑은 고딕"/>
        <family val="3"/>
        <charset val="129"/>
      </rPr>
      <t>경기</t>
    </r>
    <r>
      <rPr>
        <sz val="9"/>
        <color theme="1"/>
        <rFont val="Arial"/>
        <family val="2"/>
      </rPr>
      <t xml:space="preserve"> </t>
    </r>
    <r>
      <rPr>
        <sz val="9"/>
        <color theme="1"/>
        <rFont val="맑은 고딕"/>
        <family val="3"/>
        <charset val="129"/>
      </rPr>
      <t>일정</t>
    </r>
    <r>
      <rPr>
        <sz val="9"/>
        <color theme="1"/>
        <rFont val="Arial"/>
        <family val="2"/>
      </rPr>
      <t xml:space="preserve"> (2)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</si>
  <si>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</si>
  <si>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</si>
  <si>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</si>
  <si>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</si>
  <si>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</si>
  <si>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</si>
  <si>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</si>
  <si>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서초한우리오케스트라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</si>
  <si>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</si>
  <si>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</si>
  <si>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토</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</si>
  <si>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</si>
  <si>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</si>
  <si>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</si>
  <si>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</si>
  <si>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</si>
  <si>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여름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</si>
  <si>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</si>
  <si>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</si>
  <si>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</si>
  <si>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</si>
  <si>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</si>
  <si>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</si>
  <si>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</si>
  <si>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t>
    </r>
    <r>
      <rPr>
        <sz val="9"/>
        <color theme="1"/>
        <rFont val="Arial"/>
        <family val="2"/>
      </rPr>
      <t xml:space="preserve"> </t>
    </r>
    <r>
      <rPr>
        <sz val="9"/>
        <color theme="1"/>
        <rFont val="맑은 고딕"/>
        <family val="3"/>
        <charset val="129"/>
      </rPr>
      <t>음식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</si>
  <si>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</si>
  <si>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</si>
  <si>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</si>
  <si>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</si>
  <si>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</si>
  <si>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</si>
  <si>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</si>
  <si>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현충일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</si>
  <si>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</si>
  <si>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</si>
  <si>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</si>
  <si>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</si>
  <si>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</si>
  <si>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</si>
  <si>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</si>
  <si>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쿠지라이식</t>
    </r>
    <r>
      <rPr>
        <sz val="9"/>
        <color theme="1"/>
        <rFont val="Arial"/>
        <family val="2"/>
      </rPr>
      <t xml:space="preserve"> </t>
    </r>
    <r>
      <rPr>
        <sz val="9"/>
        <color theme="1"/>
        <rFont val="맑은 고딕"/>
        <family val="3"/>
        <charset val="129"/>
      </rPr>
      <t>라면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</si>
  <si>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</si>
  <si>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</si>
  <si>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</si>
  <si>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</si>
  <si>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</si>
  <si>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</si>
  <si>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</si>
  <si>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샹그리아</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</si>
  <si>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</si>
  <si>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</si>
  <si>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</si>
  <si>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</si>
  <si>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</si>
  <si>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</si>
  <si>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</si>
  <si>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기말고사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</si>
  <si>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</si>
  <si>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</si>
  <si>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</si>
  <si>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</si>
  <si>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</si>
  <si>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</si>
  <si>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</si>
  <si>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공부</t>
    </r>
    <r>
      <rPr>
        <sz val="9"/>
        <color theme="1"/>
        <rFont val="Arial"/>
        <family val="2"/>
      </rPr>
      <t xml:space="preserve"> </t>
    </r>
    <r>
      <rPr>
        <sz val="9"/>
        <color theme="1"/>
        <rFont val="맑은 고딕"/>
        <family val="3"/>
        <charset val="129"/>
      </rPr>
      <t>장소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</si>
  <si>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</si>
  <si>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</si>
  <si>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</si>
  <si>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</si>
  <si>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</si>
  <si>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</si>
  <si>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</si>
  <si>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지방선거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</si>
  <si>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</si>
  <si>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</si>
  <si>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</si>
  <si>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</si>
  <si>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</si>
  <si>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</si>
  <si>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</si>
  <si>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기말고사</t>
    </r>
    <r>
      <rPr>
        <sz val="9"/>
        <color theme="1"/>
        <rFont val="Arial"/>
        <family val="2"/>
      </rPr>
      <t xml:space="preserve"> </t>
    </r>
    <r>
      <rPr>
        <sz val="9"/>
        <color theme="1"/>
        <rFont val="맑은 고딕"/>
        <family val="3"/>
        <charset val="129"/>
      </rPr>
      <t>초성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</si>
  <si>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</si>
  <si>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</si>
  <si>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</si>
  <si>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</si>
  <si>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</si>
  <si>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</si>
  <si>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</si>
  <si>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핸드볼</t>
    </r>
    <r>
      <rPr>
        <sz val="9"/>
        <color theme="1"/>
        <rFont val="Arial"/>
        <family val="2"/>
      </rPr>
      <t xml:space="preserve"> </t>
    </r>
    <r>
      <rPr>
        <sz val="9"/>
        <color theme="1"/>
        <rFont val="맑은 고딕"/>
        <family val="3"/>
        <charset val="129"/>
      </rPr>
      <t>슈퍼시리즈</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</si>
  <si>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</si>
  <si>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</si>
  <si>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</si>
  <si>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</si>
  <si>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</si>
  <si>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</si>
  <si>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</si>
  <si>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방학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</si>
  <si>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</si>
  <si>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</si>
  <si>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</si>
  <si>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</si>
  <si>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</si>
  <si>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</si>
  <si>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</si>
  <si>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프로모션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</si>
  <si>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</si>
  <si>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</si>
  <si>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</si>
  <si>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</si>
  <si>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</si>
  <si>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</si>
  <si>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</si>
  <si>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</si>
  <si>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햄콘치즈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</si>
  <si>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</si>
  <si>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</si>
  <si>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</si>
  <si>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</si>
  <si>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</si>
  <si>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</si>
  <si>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</si>
  <si>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Arial"/>
        <family val="2"/>
      </rPr>
      <t>30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</si>
  <si>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</si>
  <si>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女</t>
    </r>
  </si>
  <si>
    <r>
      <rPr>
        <sz val="9"/>
        <color theme="1"/>
        <rFont val="Arial"/>
        <family val="2"/>
      </rPr>
      <t xml:space="preserve">(~6.24 23:59 PM)
</t>
    </r>
    <r>
      <rPr>
        <sz val="9"/>
        <color theme="1"/>
        <rFont val="맑은 고딕"/>
        <family val="3"/>
        <charset val="129"/>
      </rPr>
      <t>￦</t>
    </r>
    <r>
      <rPr>
        <sz val="9"/>
        <color theme="1"/>
        <rFont val="Arial"/>
        <family val="2"/>
      </rPr>
      <t xml:space="preserve">800,000 </t>
    </r>
    <r>
      <rPr>
        <sz val="9"/>
        <color theme="1"/>
        <rFont val="맑은 고딕"/>
        <family val="3"/>
        <charset val="129"/>
      </rPr>
      <t>집행</t>
    </r>
  </si>
  <si>
    <r>
      <rPr>
        <sz val="9"/>
        <color theme="1"/>
        <rFont val="맑은 고딕"/>
        <family val="3"/>
        <charset val="129"/>
      </rPr>
      <t>목</t>
    </r>
  </si>
  <si>
    <r>
      <rPr>
        <sz val="9"/>
        <color theme="1"/>
        <rFont val="맑은 고딕"/>
        <family val="3"/>
        <charset val="129"/>
      </rPr>
      <t>금</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</si>
  <si>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</si>
  <si>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</si>
  <si>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토</t>
    </r>
  </si>
  <si>
    <r>
      <rPr>
        <sz val="9"/>
        <color theme="1"/>
        <rFont val="맑은 고딕"/>
        <family val="3"/>
        <charset val="129"/>
      </rPr>
      <t>일</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</si>
  <si>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</si>
  <si>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</si>
  <si>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</si>
  <si>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하지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</si>
  <si>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</si>
  <si>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</si>
  <si>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</si>
  <si>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</si>
  <si>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</si>
  <si>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</si>
  <si>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</si>
  <si>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초계국수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</si>
  <si>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</si>
  <si>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</si>
  <si>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</si>
  <si>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</si>
  <si>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</si>
  <si>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</si>
  <si>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</si>
  <si>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태양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</si>
  <si>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</si>
  <si>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</si>
  <si>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</si>
  <si>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</si>
  <si>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</si>
  <si>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</si>
  <si>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</si>
  <si>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 </t>
    </r>
    <r>
      <rPr>
        <sz val="9"/>
        <color theme="1"/>
        <rFont val="맑은 고딕"/>
        <family val="3"/>
        <charset val="129"/>
      </rPr>
      <t>여름음식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</si>
  <si>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</si>
  <si>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</si>
  <si>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</si>
  <si>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</si>
  <si>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</si>
  <si>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</si>
  <si>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</si>
  <si>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이노드림</t>
    </r>
    <r>
      <rPr>
        <sz val="9"/>
        <color theme="1"/>
        <rFont val="Arial"/>
        <family val="2"/>
      </rPr>
      <t xml:space="preserve"> - </t>
    </r>
    <r>
      <rPr>
        <sz val="9"/>
        <color theme="1"/>
        <rFont val="맑은 고딕"/>
        <family val="3"/>
        <charset val="129"/>
      </rPr>
      <t>광복절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</si>
  <si>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</si>
  <si>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</si>
  <si>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</si>
  <si>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</si>
  <si>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</si>
  <si>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</si>
  <si>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</si>
  <si>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 xml:space="preserve"> - </t>
    </r>
    <r>
      <rPr>
        <sz val="9"/>
        <color theme="1"/>
        <rFont val="맑은 고딕"/>
        <family val="3"/>
        <charset val="129"/>
      </rPr>
      <t>휴가후유증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</si>
  <si>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</si>
  <si>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</si>
  <si>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</si>
  <si>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</si>
  <si>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</si>
  <si>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</si>
  <si>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</si>
  <si>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Arial"/>
        <family val="2"/>
      </rPr>
      <t>SK</t>
    </r>
    <r>
      <rPr>
        <sz val="9"/>
        <color theme="1"/>
        <rFont val="맑은 고딕"/>
        <family val="3"/>
        <charset val="129"/>
      </rPr>
      <t>슈가글라이더즈</t>
    </r>
    <r>
      <rPr>
        <sz val="9"/>
        <color theme="1"/>
        <rFont val="Arial"/>
        <family val="2"/>
      </rPr>
      <t xml:space="preserve"> </t>
    </r>
    <r>
      <rPr>
        <sz val="9"/>
        <color theme="1"/>
        <rFont val="맑은 고딕"/>
        <family val="3"/>
        <charset val="129"/>
      </rPr>
      <t>응원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</si>
  <si>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</si>
  <si>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</si>
  <si>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</si>
  <si>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</si>
  <si>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</si>
  <si>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</si>
  <si>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수</t>
    </r>
  </si>
  <si>
    <r>
      <rPr>
        <sz val="9"/>
        <color theme="1"/>
        <rFont val="맑은 고딕"/>
        <family val="3"/>
        <charset val="129"/>
      </rPr>
      <t>에너지의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</si>
  <si>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</si>
  <si>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</si>
  <si>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</si>
  <si>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</si>
  <si>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</si>
  <si>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</si>
  <si>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</si>
  <si>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태풍대처요령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</si>
  <si>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</si>
  <si>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</si>
  <si>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</si>
  <si>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</si>
  <si>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</si>
  <si>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</si>
  <si>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</si>
  <si>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세기의대결</t>
    </r>
    <r>
      <rPr>
        <sz val="9"/>
        <color theme="1"/>
        <rFont val="Arial"/>
        <family val="2"/>
      </rPr>
      <t>-</t>
    </r>
    <r>
      <rPr>
        <sz val="9"/>
        <color theme="1"/>
        <rFont val="맑은 고딕"/>
        <family val="3"/>
        <charset val="129"/>
      </rPr>
      <t>휴가마지막날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</si>
  <si>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</si>
  <si>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</si>
  <si>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</si>
  <si>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</si>
  <si>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</si>
  <si>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</si>
  <si>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</si>
  <si>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새로운시작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</si>
  <si>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</si>
  <si>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</si>
  <si>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</si>
  <si>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</si>
  <si>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</si>
  <si>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</si>
  <si>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</si>
  <si>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알람유형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</si>
  <si>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</si>
  <si>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</si>
  <si>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</si>
  <si>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</si>
  <si>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</si>
  <si>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</si>
  <si>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</si>
  <si>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깻잎모히또만들기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</si>
  <si>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</si>
  <si>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</si>
  <si>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</si>
  <si>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</si>
  <si>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</si>
  <si>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</si>
  <si>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</si>
  <si>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비하인드스토리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</si>
  <si>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</si>
  <si>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</si>
  <si>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</si>
  <si>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</si>
  <si>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</si>
  <si>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</si>
  <si>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</si>
  <si>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불렛저널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</si>
  <si>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</si>
  <si>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</si>
  <si>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</si>
  <si>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</si>
  <si>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</si>
  <si>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</si>
  <si>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목</t>
    </r>
  </si>
  <si>
    <r>
      <rPr>
        <sz val="9"/>
        <color theme="1"/>
        <rFont val="맑은 고딕"/>
        <family val="3"/>
        <charset val="129"/>
      </rPr>
      <t>비하인드스토리</t>
    </r>
    <r>
      <rPr>
        <sz val="9"/>
        <color theme="1"/>
        <rFont val="Arial"/>
        <family val="2"/>
      </rPr>
      <t>2</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</si>
  <si>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</si>
  <si>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</si>
  <si>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</si>
  <si>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</si>
  <si>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</si>
  <si>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</si>
  <si>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</si>
  <si>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Arial"/>
        <family val="2"/>
      </rPr>
      <t>9</t>
    </r>
    <r>
      <rPr>
        <sz val="9"/>
        <color theme="1"/>
        <rFont val="맑은 고딕"/>
        <family val="3"/>
        <charset val="129"/>
      </rPr>
      <t>월의시작</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</si>
  <si>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</si>
  <si>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</si>
  <si>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</si>
  <si>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</si>
  <si>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</si>
  <si>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</si>
  <si>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</si>
  <si>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8</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</si>
  <si>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Arial"/>
        <family val="2"/>
      </rPr>
      <t>\1,313
(1000</t>
    </r>
    <r>
      <rPr>
        <sz val="9"/>
        <color theme="1"/>
        <rFont val="맑은 고딕"/>
        <family val="3"/>
        <charset val="129"/>
      </rPr>
      <t>명</t>
    </r>
    <r>
      <rPr>
        <sz val="9"/>
        <color theme="1"/>
        <rFont val="Arial"/>
        <family val="2"/>
      </rPr>
      <t xml:space="preserve"> 
</t>
    </r>
    <r>
      <rPr>
        <sz val="9"/>
        <color theme="1"/>
        <rFont val="맑은 고딕"/>
        <family val="3"/>
        <charset val="129"/>
      </rPr>
      <t>도달당</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</si>
  <si>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</si>
  <si>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</si>
  <si>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Arial"/>
        <family val="2"/>
      </rPr>
      <t>*</t>
    </r>
    <r>
      <rPr>
        <sz val="9"/>
        <color theme="1"/>
        <rFont val="맑은 고딕"/>
        <family val="3"/>
        <charset val="129"/>
      </rPr>
      <t>슬라이드형은
기본의</t>
    </r>
    <r>
      <rPr>
        <sz val="9"/>
        <color theme="1"/>
        <rFont val="Arial"/>
        <family val="2"/>
      </rPr>
      <t xml:space="preserve"> </t>
    </r>
    <r>
      <rPr>
        <sz val="9"/>
        <color theme="1"/>
        <rFont val="맑은 고딕"/>
        <family val="3"/>
        <charset val="129"/>
      </rPr>
      <t>참여형</t>
    </r>
    <r>
      <rPr>
        <sz val="9"/>
        <color theme="1"/>
        <rFont val="Arial"/>
        <family val="2"/>
      </rPr>
      <t xml:space="preserve"> </t>
    </r>
    <r>
      <rPr>
        <sz val="9"/>
        <color theme="1"/>
        <rFont val="맑은 고딕"/>
        <family val="3"/>
        <charset val="129"/>
      </rPr>
      <t>광고가</t>
    </r>
    <r>
      <rPr>
        <sz val="9"/>
        <color theme="1"/>
        <rFont val="Arial"/>
        <family val="2"/>
      </rPr>
      <t xml:space="preserve"> </t>
    </r>
    <r>
      <rPr>
        <sz val="9"/>
        <color theme="1"/>
        <rFont val="맑은 고딕"/>
        <family val="3"/>
        <charset val="129"/>
      </rPr>
      <t>불가능하여</t>
    </r>
    <r>
      <rPr>
        <sz val="9"/>
        <color theme="1"/>
        <rFont val="Arial"/>
        <family val="2"/>
      </rPr>
      <t xml:space="preserve"> '</t>
    </r>
    <r>
      <rPr>
        <sz val="9"/>
        <color theme="1"/>
        <rFont val="맑은 고딕"/>
        <family val="3"/>
        <charset val="129"/>
      </rPr>
      <t>도달</t>
    </r>
    <r>
      <rPr>
        <sz val="9"/>
        <color theme="1"/>
        <rFont val="Arial"/>
        <family val="2"/>
      </rPr>
      <t xml:space="preserve">' </t>
    </r>
    <r>
      <rPr>
        <sz val="9"/>
        <color theme="1"/>
        <rFont val="맑은 고딕"/>
        <family val="3"/>
        <charset val="129"/>
      </rPr>
      <t>목표로</t>
    </r>
    <r>
      <rPr>
        <sz val="9"/>
        <color theme="1"/>
        <rFont val="Arial"/>
        <family val="2"/>
      </rPr>
      <t xml:space="preserve"> </t>
    </r>
    <r>
      <rPr>
        <sz val="9"/>
        <color theme="1"/>
        <rFont val="맑은 고딕"/>
        <family val="3"/>
        <charset val="129"/>
      </rPr>
      <t>광고</t>
    </r>
    <r>
      <rPr>
        <sz val="9"/>
        <color theme="1"/>
        <rFont val="Arial"/>
        <family val="2"/>
      </rPr>
      <t xml:space="preserve"> </t>
    </r>
    <r>
      <rPr>
        <sz val="9"/>
        <color theme="1"/>
        <rFont val="맑은 고딕"/>
        <family val="3"/>
        <charset val="129"/>
      </rPr>
      <t>진행</t>
    </r>
    <r>
      <rPr>
        <sz val="9"/>
        <color theme="1"/>
        <rFont val="Arial"/>
        <family val="2"/>
      </rPr>
      <t xml:space="preserve"> </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</si>
  <si>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</si>
  <si>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</si>
  <si>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</si>
  <si>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</si>
  <si>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</si>
  <si>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세기의대결</t>
    </r>
    <r>
      <rPr>
        <sz val="9"/>
        <color theme="1"/>
        <rFont val="Arial"/>
        <family val="2"/>
      </rPr>
      <t>-</t>
    </r>
    <r>
      <rPr>
        <sz val="9"/>
        <color theme="1"/>
        <rFont val="맑은 고딕"/>
        <family val="3"/>
        <charset val="129"/>
      </rPr>
      <t>도시락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</si>
  <si>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</si>
  <si>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</si>
  <si>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</si>
  <si>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</si>
  <si>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</si>
  <si>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</si>
  <si>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</si>
  <si>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홈픽영상</t>
    </r>
    <r>
      <rPr>
        <sz val="9"/>
        <color theme="1"/>
        <rFont val="Arial"/>
        <family val="2"/>
      </rPr>
      <t>-</t>
    </r>
    <r>
      <rPr>
        <sz val="9"/>
        <color theme="1"/>
        <rFont val="맑은 고딕"/>
        <family val="3"/>
        <charset val="129"/>
      </rPr>
      <t>추석편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</si>
  <si>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</si>
  <si>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</si>
  <si>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</si>
  <si>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</si>
  <si>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</si>
  <si>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</si>
  <si>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</si>
  <si>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이노드림</t>
    </r>
    <r>
      <rPr>
        <sz val="9"/>
        <color theme="1"/>
        <rFont val="Arial"/>
        <family val="2"/>
      </rPr>
      <t>-</t>
    </r>
    <r>
      <rPr>
        <sz val="9"/>
        <color theme="1"/>
        <rFont val="맑은 고딕"/>
        <family val="3"/>
        <charset val="129"/>
      </rPr>
      <t>하늘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</si>
  <si>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</si>
  <si>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</si>
  <si>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</si>
  <si>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</si>
  <si>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</si>
  <si>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</si>
  <si>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</si>
  <si>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서울근교축제마켓</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</si>
  <si>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</si>
  <si>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</si>
  <si>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</si>
  <si>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</si>
  <si>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</si>
  <si>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</si>
  <si>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</si>
  <si>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홈픽영상추석편</t>
    </r>
    <r>
      <rPr>
        <sz val="9"/>
        <color theme="1"/>
        <rFont val="Arial"/>
        <family val="2"/>
      </rPr>
      <t>_</t>
    </r>
    <r>
      <rPr>
        <sz val="9"/>
        <color theme="1"/>
        <rFont val="맑은 고딕"/>
        <family val="3"/>
        <charset val="129"/>
      </rPr>
      <t>추가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</si>
  <si>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</si>
  <si>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</si>
  <si>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</si>
  <si>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</si>
  <si>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</si>
  <si>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</si>
  <si>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</si>
  <si>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Arial"/>
        <family val="2"/>
      </rPr>
      <t>2018_</t>
    </r>
    <r>
      <rPr>
        <sz val="9"/>
        <color theme="1"/>
        <rFont val="맑은 고딕"/>
        <family val="3"/>
        <charset val="129"/>
      </rPr>
      <t>신입사원채용</t>
    </r>
  </si>
  <si>
    <r>
      <rPr>
        <sz val="9"/>
        <color theme="1"/>
        <rFont val="Arial"/>
        <family val="2"/>
      </rPr>
      <t>407
(</t>
    </r>
    <r>
      <rPr>
        <sz val="9"/>
        <color theme="1"/>
        <rFont val="맑은 고딕"/>
        <family val="3"/>
        <charset val="129"/>
      </rPr>
      <t>링크클릭</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</si>
  <si>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</si>
  <si>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</si>
  <si>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</si>
  <si>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</si>
  <si>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</si>
  <si>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</si>
  <si>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</si>
  <si>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</si>
  <si>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</si>
  <si>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</si>
  <si>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</si>
  <si>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</si>
  <si>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</si>
  <si>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</si>
  <si>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</si>
  <si>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채용시그널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</si>
  <si>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</si>
  <si>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</si>
  <si>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</si>
  <si>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</si>
  <si>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</si>
  <si>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</si>
  <si>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금</t>
    </r>
  </si>
  <si>
    <r>
      <rPr>
        <sz val="9"/>
        <color theme="1"/>
        <rFont val="맑은 고딕"/>
        <family val="3"/>
        <charset val="129"/>
      </rPr>
      <t>채용설명회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</si>
  <si>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</si>
  <si>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</si>
  <si>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</si>
  <si>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</si>
  <si>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</si>
  <si>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</si>
  <si>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</si>
  <si>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가을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</si>
  <si>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</si>
  <si>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</si>
  <si>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</si>
  <si>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45-54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</si>
  <si>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</si>
  <si>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</si>
  <si>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</si>
  <si>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가을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</si>
  <si>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</si>
  <si>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</si>
  <si>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</si>
  <si>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</si>
  <si>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</si>
  <si>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</si>
  <si>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</si>
  <si>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여름옷보관법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</si>
  <si>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</si>
  <si>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</si>
  <si>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</si>
  <si>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</si>
  <si>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</si>
  <si>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</si>
  <si>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목</t>
    </r>
  </si>
  <si>
    <r>
      <rPr>
        <sz val="9"/>
        <color theme="1"/>
        <rFont val="맑은 고딕"/>
        <family val="3"/>
        <charset val="129"/>
      </rPr>
      <t>도시락꾸미기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</si>
  <si>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</si>
  <si>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</si>
  <si>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</si>
  <si>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</si>
  <si>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</si>
  <si>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</si>
  <si>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</si>
  <si>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 xml:space="preserve"> </t>
    </r>
    <r>
      <rPr>
        <sz val="9"/>
        <color theme="1"/>
        <rFont val="맑은 고딕"/>
        <family val="3"/>
        <charset val="129"/>
      </rPr>
      <t>피로회복차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</si>
  <si>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</si>
  <si>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</si>
  <si>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</si>
  <si>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</si>
  <si>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</si>
  <si>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</si>
  <si>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</si>
  <si>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맹그로브봉사</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</si>
  <si>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</si>
  <si>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</si>
  <si>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</si>
  <si>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</si>
  <si>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</si>
  <si>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</si>
  <si>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</si>
  <si>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대추한알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</si>
  <si>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</si>
  <si>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</si>
  <si>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</si>
  <si>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</si>
  <si>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</si>
  <si>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</si>
  <si>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</si>
  <si>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이색서점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</si>
  <si>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</si>
  <si>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</si>
  <si>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</si>
  <si>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</si>
  <si>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</si>
  <si>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</si>
  <si>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수</t>
    </r>
  </si>
  <si>
    <r>
      <rPr>
        <sz val="9"/>
        <color theme="1"/>
        <rFont val="맑은 고딕"/>
        <family val="3"/>
        <charset val="129"/>
      </rPr>
      <t>추석연휴</t>
    </r>
    <r>
      <rPr>
        <sz val="9"/>
        <color theme="1"/>
        <rFont val="Arial"/>
        <family val="2"/>
      </rPr>
      <t xml:space="preserve"> </t>
    </r>
    <r>
      <rPr>
        <sz val="9"/>
        <color theme="1"/>
        <rFont val="맑은 고딕"/>
        <family val="3"/>
        <charset val="129"/>
      </rPr>
      <t>무료혜택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</si>
  <si>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</si>
  <si>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</si>
  <si>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</si>
  <si>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</si>
  <si>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</si>
  <si>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</si>
  <si>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</si>
  <si>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세기의대결</t>
    </r>
    <r>
      <rPr>
        <sz val="9"/>
        <color theme="1"/>
        <rFont val="Arial"/>
        <family val="2"/>
      </rPr>
      <t>_</t>
    </r>
    <r>
      <rPr>
        <sz val="9"/>
        <color theme="1"/>
        <rFont val="맑은 고딕"/>
        <family val="3"/>
        <charset val="129"/>
      </rPr>
      <t>추석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</si>
  <si>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</si>
  <si>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</si>
  <si>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</si>
  <si>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</si>
  <si>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</si>
  <si>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</si>
  <si>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</si>
  <si>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레몬생강차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</si>
  <si>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</si>
  <si>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</si>
  <si>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</si>
  <si>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</si>
  <si>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</si>
  <si>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</si>
  <si>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</si>
  <si>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맑은 고딕"/>
        <family val="3"/>
        <charset val="129"/>
      </rPr>
      <t>우시산문화체험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</si>
  <si>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</si>
  <si>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</si>
  <si>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</si>
  <si>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</si>
  <si>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</si>
  <si>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</si>
  <si>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</si>
  <si>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추석인사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</si>
  <si>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</si>
  <si>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</si>
  <si>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</si>
  <si>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</si>
  <si>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</si>
  <si>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</si>
  <si>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</si>
  <si>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이노드림</t>
    </r>
    <r>
      <rPr>
        <sz val="9"/>
        <color theme="1"/>
        <rFont val="Arial"/>
        <family val="2"/>
      </rPr>
      <t>-</t>
    </r>
    <r>
      <rPr>
        <sz val="9"/>
        <color theme="1"/>
        <rFont val="맑은 고딕"/>
        <family val="3"/>
        <charset val="129"/>
      </rPr>
      <t>가족</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</si>
  <si>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</si>
  <si>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</si>
  <si>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</si>
  <si>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</si>
  <si>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</si>
  <si>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</si>
  <si>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</si>
  <si>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귀경길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</si>
  <si>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</si>
  <si>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</si>
  <si>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</si>
  <si>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</si>
  <si>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</si>
  <si>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</si>
  <si>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</si>
  <si>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뱅쇼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</si>
  <si>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</si>
  <si>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</si>
  <si>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</si>
  <si>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</si>
  <si>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</si>
  <si>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</si>
  <si>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금</t>
    </r>
  </si>
  <si>
    <r>
      <rPr>
        <sz val="9"/>
        <color theme="1"/>
        <rFont val="Arial"/>
        <family val="2"/>
      </rPr>
      <t>9</t>
    </r>
    <r>
      <rPr>
        <sz val="9"/>
        <color theme="1"/>
        <rFont val="맑은 고딕"/>
        <family val="3"/>
        <charset val="129"/>
      </rPr>
      <t>월</t>
    </r>
    <r>
      <rPr>
        <sz val="9"/>
        <color theme="1"/>
        <rFont val="Arial"/>
        <family val="2"/>
      </rPr>
      <t xml:space="preserve"> </t>
    </r>
    <r>
      <rPr>
        <sz val="9"/>
        <color theme="1"/>
        <rFont val="맑은 고딕"/>
        <family val="3"/>
        <charset val="129"/>
      </rPr>
      <t>뉴스레터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</si>
  <si>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</si>
  <si>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</si>
  <si>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</si>
  <si>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</si>
  <si>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</si>
  <si>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</si>
  <si>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</si>
  <si>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도로교통법</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</si>
  <si>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</si>
  <si>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</si>
  <si>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</si>
  <si>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</si>
  <si>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</si>
  <si>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</si>
  <si>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</si>
  <si>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단풍꽃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</si>
  <si>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</si>
  <si>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</si>
  <si>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</si>
  <si>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</si>
  <si>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</si>
  <si>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</si>
  <si>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</si>
  <si>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사진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</si>
  <si>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</si>
  <si>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</si>
  <si>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</si>
  <si>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</si>
  <si>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</si>
  <si>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</si>
  <si>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</si>
  <si>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개천절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</si>
  <si>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</si>
  <si>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</si>
  <si>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</si>
  <si>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</si>
  <si>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</si>
  <si>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</si>
  <si>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</si>
  <si>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단풍지도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</si>
  <si>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</si>
  <si>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</si>
  <si>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</si>
  <si>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</si>
  <si>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</si>
  <si>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</si>
  <si>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</si>
  <si>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허수경시인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</si>
  <si>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</si>
  <si>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</si>
  <si>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</si>
  <si>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</si>
  <si>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</si>
  <si>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</si>
  <si>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</si>
  <si>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홈픽체험공유</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</si>
  <si>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</si>
  <si>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</si>
  <si>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</si>
  <si>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</si>
  <si>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</si>
  <si>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</si>
  <si>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</si>
  <si>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가을여행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</si>
  <si>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</si>
  <si>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</si>
  <si>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</si>
  <si>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</si>
  <si>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</si>
  <si>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</si>
  <si>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</si>
  <si>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한글날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</si>
  <si>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</si>
  <si>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</si>
  <si>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</si>
  <si>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</si>
  <si>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</si>
  <si>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</si>
  <si>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</si>
  <si>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t>
    </r>
    <r>
      <rPr>
        <sz val="9"/>
        <color theme="1"/>
        <rFont val="맑은 고딕"/>
        <family val="3"/>
        <charset val="129"/>
      </rPr>
      <t>가을별미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</si>
  <si>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</si>
  <si>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</si>
  <si>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</si>
  <si>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</si>
  <si>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</si>
  <si>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</si>
  <si>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</si>
  <si>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Arial"/>
        <family val="2"/>
      </rPr>
      <t xml:space="preserve">GMF </t>
    </r>
    <r>
      <rPr>
        <sz val="9"/>
        <color theme="1"/>
        <rFont val="맑은 고딕"/>
        <family val="3"/>
        <charset val="129"/>
      </rPr>
      <t>홍보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</si>
  <si>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</si>
  <si>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</si>
  <si>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</si>
  <si>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</si>
  <si>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</si>
  <si>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</si>
  <si>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</si>
  <si>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창립기념일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</si>
  <si>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</si>
  <si>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</si>
  <si>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</si>
  <si>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</si>
  <si>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</si>
  <si>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</si>
  <si>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</si>
  <si>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독서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</si>
  <si>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</si>
  <si>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</si>
  <si>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</si>
  <si>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</si>
  <si>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</si>
  <si>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</si>
  <si>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</si>
  <si>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수능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</si>
  <si>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</si>
  <si>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</si>
  <si>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</si>
  <si>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</si>
  <si>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</si>
  <si>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</si>
  <si>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</si>
  <si>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채용사이트오픈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</si>
  <si>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</si>
  <si>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</si>
  <si>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</si>
  <si>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</si>
  <si>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</si>
  <si>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</si>
  <si>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t>2018-10-05
(~10-21)</t>
  </si>
  <si>
    <r>
      <rPr>
        <sz val="9"/>
        <color theme="1"/>
        <rFont val="맑은 고딕"/>
        <family val="3"/>
        <charset val="129"/>
      </rPr>
      <t>금</t>
    </r>
  </si>
  <si>
    <r>
      <rPr>
        <sz val="9"/>
        <color theme="1"/>
        <rFont val="맑은 고딕"/>
        <family val="3"/>
        <charset val="129"/>
      </rPr>
      <t>홈픽체험공유</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</si>
  <si>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</si>
  <si>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</si>
  <si>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</si>
  <si>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</si>
  <si>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</si>
  <si>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</si>
  <si>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</si>
  <si>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건강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</si>
  <si>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</si>
  <si>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</si>
  <si>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</si>
  <si>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45-54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</si>
  <si>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</si>
  <si>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</si>
  <si>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</si>
  <si>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아침밥</t>
    </r>
    <r>
      <rPr>
        <sz val="9"/>
        <color theme="1"/>
        <rFont val="Arial"/>
        <family val="2"/>
      </rPr>
      <t>vs</t>
    </r>
    <r>
      <rPr>
        <sz val="9"/>
        <color theme="1"/>
        <rFont val="맑은 고딕"/>
        <family val="3"/>
        <charset val="129"/>
      </rPr>
      <t>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</si>
  <si>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</si>
  <si>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</si>
  <si>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</si>
  <si>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</si>
  <si>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</si>
  <si>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</si>
  <si>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</si>
  <si>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Arial"/>
        <family val="2"/>
      </rPr>
      <t xml:space="preserve">GMF </t>
    </r>
    <r>
      <rPr>
        <sz val="9"/>
        <color theme="1"/>
        <rFont val="맑은 고딕"/>
        <family val="3"/>
        <charset val="129"/>
      </rPr>
      <t>사전홍보</t>
    </r>
    <r>
      <rPr>
        <sz val="9"/>
        <color theme="1"/>
        <rFont val="Arial"/>
        <family val="2"/>
      </rPr>
      <t xml:space="preserve"> 1</t>
    </r>
    <r>
      <rPr>
        <sz val="9"/>
        <color theme="1"/>
        <rFont val="맑은 고딕"/>
        <family val="3"/>
        <charset val="129"/>
      </rPr>
      <t>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</si>
  <si>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</si>
  <si>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</si>
  <si>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</si>
  <si>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</si>
  <si>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</si>
  <si>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</si>
  <si>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</si>
  <si>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Arial"/>
        <family val="2"/>
      </rPr>
      <t xml:space="preserve">GMF </t>
    </r>
    <r>
      <rPr>
        <sz val="9"/>
        <color theme="1"/>
        <rFont val="맑은 고딕"/>
        <family val="3"/>
        <charset val="129"/>
      </rPr>
      <t>사전홍보</t>
    </r>
    <r>
      <rPr>
        <sz val="9"/>
        <color theme="1"/>
        <rFont val="Arial"/>
        <family val="2"/>
      </rPr>
      <t xml:space="preserve"> D-1</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</si>
  <si>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</si>
  <si>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</si>
  <si>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</si>
  <si>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</si>
  <si>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</si>
  <si>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</si>
  <si>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</si>
  <si>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Arial"/>
        <family val="2"/>
      </rPr>
      <t xml:space="preserve">GMF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</si>
  <si>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</si>
  <si>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</si>
  <si>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</si>
  <si>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</si>
  <si>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</si>
  <si>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</si>
  <si>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</si>
  <si>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-10</t>
    </r>
    <r>
      <rPr>
        <sz val="9"/>
        <color theme="1"/>
        <rFont val="맑은 고딕"/>
        <family val="3"/>
        <charset val="129"/>
      </rPr>
      <t>월말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</si>
  <si>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</si>
  <si>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</si>
  <si>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</si>
  <si>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</si>
  <si>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</si>
  <si>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</si>
  <si>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</si>
  <si>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t>
    </r>
    <r>
      <rPr>
        <sz val="9"/>
        <color theme="1"/>
        <rFont val="맑은 고딕"/>
        <family val="3"/>
        <charset val="129"/>
      </rPr>
      <t>할로윈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</si>
  <si>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</si>
  <si>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</si>
  <si>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</si>
  <si>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</si>
  <si>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</si>
  <si>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</si>
  <si>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</si>
  <si>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홈픽웹툰</t>
    </r>
    <r>
      <rPr>
        <sz val="9"/>
        <color theme="1"/>
        <rFont val="Arial"/>
        <family val="2"/>
      </rPr>
      <t xml:space="preserve"> 1</t>
    </r>
    <r>
      <rPr>
        <sz val="9"/>
        <color theme="1"/>
        <rFont val="맑은 고딕"/>
        <family val="3"/>
        <charset val="129"/>
      </rPr>
      <t>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</si>
  <si>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</si>
  <si>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</si>
  <si>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</si>
  <si>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</si>
  <si>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</si>
  <si>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</si>
  <si>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</si>
  <si>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슈가글라이더즈의</t>
    </r>
    <r>
      <rPr>
        <sz val="9"/>
        <color theme="1"/>
        <rFont val="Arial"/>
        <family val="2"/>
      </rPr>
      <t xml:space="preserve"> Drama</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</si>
  <si>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</si>
  <si>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</si>
  <si>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</si>
  <si>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</si>
  <si>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</si>
  <si>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</si>
  <si>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</si>
  <si>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t>
    </r>
    <r>
      <rPr>
        <sz val="9"/>
        <color theme="1"/>
        <rFont val="맑은 고딕"/>
        <family val="3"/>
        <charset val="129"/>
      </rPr>
      <t>친구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</si>
  <si>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</si>
  <si>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</si>
  <si>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</si>
  <si>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</si>
  <si>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</si>
  <si>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</si>
  <si>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</si>
  <si>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독감백신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</si>
  <si>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</si>
  <si>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</si>
  <si>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</si>
  <si>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</si>
  <si>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</si>
  <si>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</si>
  <si>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</si>
  <si>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</si>
  <si>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</si>
  <si>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</si>
  <si>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</si>
  <si>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</si>
  <si>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</si>
  <si>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</si>
  <si>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</si>
  <si>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입동</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</si>
  <si>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</si>
  <si>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</si>
  <si>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</si>
  <si>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</si>
  <si>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</si>
  <si>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</si>
  <si>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</si>
  <si>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빼빼로</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</si>
  <si>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</si>
  <si>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</si>
  <si>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</si>
  <si>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</si>
  <si>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</si>
  <si>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</si>
  <si>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</si>
  <si>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홈픽웹툰</t>
    </r>
    <r>
      <rPr>
        <sz val="9"/>
        <color theme="1"/>
        <rFont val="Arial"/>
        <family val="2"/>
      </rPr>
      <t xml:space="preserve"> 2</t>
    </r>
    <r>
      <rPr>
        <sz val="9"/>
        <color theme="1"/>
        <rFont val="맑은 고딕"/>
        <family val="3"/>
        <charset val="129"/>
      </rPr>
      <t>탄</t>
    </r>
    <r>
      <rPr>
        <sz val="9"/>
        <color theme="1"/>
        <rFont val="Arial"/>
        <family val="2"/>
      </rPr>
      <t xml:space="preserve"> </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</si>
  <si>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</si>
  <si>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</si>
  <si>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</si>
  <si>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</si>
  <si>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</si>
  <si>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</si>
  <si>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</si>
  <si>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빼빼로</t>
    </r>
    <r>
      <rPr>
        <sz val="9"/>
        <color theme="1"/>
        <rFont val="Arial"/>
        <family val="2"/>
      </rPr>
      <t>vs</t>
    </r>
    <r>
      <rPr>
        <sz val="9"/>
        <color theme="1"/>
        <rFont val="맑은 고딕"/>
        <family val="3"/>
        <charset val="129"/>
      </rPr>
      <t>가래떡</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</si>
  <si>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</si>
  <si>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</si>
  <si>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</si>
  <si>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</si>
  <si>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</si>
  <si>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</si>
  <si>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</si>
  <si>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블로그</t>
    </r>
    <r>
      <rPr>
        <sz val="9"/>
        <color theme="1"/>
        <rFont val="Arial"/>
        <family val="2"/>
      </rPr>
      <t xml:space="preserve"> </t>
    </r>
    <r>
      <rPr>
        <sz val="9"/>
        <color theme="1"/>
        <rFont val="맑은 고딕"/>
        <family val="3"/>
        <charset val="129"/>
      </rPr>
      <t>오픈</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</si>
  <si>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</si>
  <si>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</si>
  <si>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</si>
  <si>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</si>
  <si>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</si>
  <si>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</si>
  <si>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</si>
  <si>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제로웨이스트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</si>
  <si>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</si>
  <si>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</si>
  <si>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</si>
  <si>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</si>
  <si>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</si>
  <si>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</si>
  <si>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</si>
  <si>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수능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</si>
  <si>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</si>
  <si>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</si>
  <si>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</si>
  <si>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</si>
  <si>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</si>
  <si>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</si>
  <si>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</si>
  <si>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수능</t>
    </r>
    <r>
      <rPr>
        <sz val="9"/>
        <color theme="1"/>
        <rFont val="Arial"/>
        <family val="2"/>
      </rPr>
      <t xml:space="preserve"> </t>
    </r>
    <r>
      <rPr>
        <sz val="9"/>
        <color theme="1"/>
        <rFont val="맑은 고딕"/>
        <family val="3"/>
        <charset val="129"/>
      </rPr>
      <t>체크리스트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</si>
  <si>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</si>
  <si>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</si>
  <si>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</si>
  <si>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</si>
  <si>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</si>
  <si>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</si>
  <si>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</si>
  <si>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이노드림</t>
    </r>
    <r>
      <rPr>
        <sz val="9"/>
        <color theme="1"/>
        <rFont val="Arial"/>
        <family val="2"/>
      </rPr>
      <t>_</t>
    </r>
    <r>
      <rPr>
        <sz val="9"/>
        <color theme="1"/>
        <rFont val="맑은 고딕"/>
        <family val="3"/>
        <charset val="129"/>
      </rPr>
      <t>수고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</si>
  <si>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</si>
  <si>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</si>
  <si>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</si>
  <si>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</si>
  <si>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</si>
  <si>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</si>
  <si>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</si>
  <si>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캔들만들기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</si>
  <si>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</si>
  <si>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</si>
  <si>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</si>
  <si>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</si>
  <si>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</si>
  <si>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</si>
  <si>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</si>
  <si>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인생의봄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</si>
  <si>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</si>
  <si>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</si>
  <si>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</si>
  <si>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</si>
  <si>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</si>
  <si>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</si>
  <si>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</si>
  <si>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김치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</si>
  <si>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</si>
  <si>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</si>
  <si>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</si>
  <si>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</si>
  <si>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</si>
  <si>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</si>
  <si>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</si>
  <si>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윤활유</t>
    </r>
    <r>
      <rPr>
        <sz val="9"/>
        <color theme="1"/>
        <rFont val="Arial"/>
        <family val="2"/>
      </rPr>
      <t xml:space="preserve"> </t>
    </r>
    <r>
      <rPr>
        <sz val="9"/>
        <color theme="1"/>
        <rFont val="맑은 고딕"/>
        <family val="3"/>
        <charset val="129"/>
      </rPr>
      <t>상식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</si>
  <si>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</si>
  <si>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</si>
  <si>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</si>
  <si>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</si>
  <si>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</si>
  <si>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</si>
  <si>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목</t>
    </r>
  </si>
  <si>
    <r>
      <rPr>
        <sz val="9"/>
        <color theme="1"/>
        <rFont val="맑은 고딕"/>
        <family val="3"/>
        <charset val="129"/>
      </rPr>
      <t>바자회</t>
    </r>
    <r>
      <rPr>
        <sz val="9"/>
        <color theme="1"/>
        <rFont val="Arial"/>
        <family val="2"/>
      </rPr>
      <t>_</t>
    </r>
    <r>
      <rPr>
        <sz val="9"/>
        <color theme="1"/>
        <rFont val="맑은 고딕"/>
        <family val="3"/>
        <charset val="129"/>
      </rPr>
      <t>제주유나이티드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</si>
  <si>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</si>
  <si>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</si>
  <si>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</si>
  <si>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</si>
  <si>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</si>
  <si>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</si>
  <si>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</si>
  <si>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소설</t>
    </r>
    <r>
      <rPr>
        <sz val="9"/>
        <color theme="1"/>
        <rFont val="Arial"/>
        <family val="2"/>
      </rPr>
      <t>(</t>
    </r>
    <r>
      <rPr>
        <sz val="9"/>
        <color theme="1"/>
        <rFont val="맑은 고딕"/>
        <family val="3"/>
        <charset val="129"/>
      </rPr>
      <t>小雪</t>
    </r>
    <r>
      <rPr>
        <sz val="9"/>
        <color theme="1"/>
        <rFont val="Arial"/>
        <family val="2"/>
      </rPr>
      <t>)</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</si>
  <si>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</si>
  <si>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</si>
  <si>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</si>
  <si>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</si>
  <si>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</si>
  <si>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</si>
  <si>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t>2018-11-19 (~11-23)</t>
  </si>
  <si>
    <r>
      <rPr>
        <sz val="9"/>
        <color theme="1"/>
        <rFont val="맑은 고딕"/>
        <family val="3"/>
        <charset val="129"/>
      </rPr>
      <t>월</t>
    </r>
  </si>
  <si>
    <r>
      <rPr>
        <sz val="9"/>
        <color theme="1"/>
        <rFont val="맑은 고딕"/>
        <family val="3"/>
        <charset val="129"/>
      </rPr>
      <t>홈픽웹툰</t>
    </r>
    <r>
      <rPr>
        <sz val="9"/>
        <color theme="1"/>
        <rFont val="Arial"/>
        <family val="2"/>
      </rPr>
      <t xml:space="preserve"> 3</t>
    </r>
    <r>
      <rPr>
        <sz val="9"/>
        <color theme="1"/>
        <rFont val="맑은 고딕"/>
        <family val="3"/>
        <charset val="129"/>
      </rPr>
      <t>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</si>
  <si>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</si>
  <si>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</si>
  <si>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</si>
  <si>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</si>
  <si>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</si>
  <si>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</si>
  <si>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</si>
  <si>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맹그로브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</si>
  <si>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</si>
  <si>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</si>
  <si>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</si>
  <si>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</si>
  <si>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</si>
  <si>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</si>
  <si>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</si>
  <si>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석고방향제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</si>
  <si>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</si>
  <si>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</si>
  <si>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</si>
  <si>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</si>
  <si>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</si>
  <si>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</si>
  <si>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</si>
  <si>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연말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</si>
  <si>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</si>
  <si>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44-54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</si>
  <si>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</si>
  <si>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</si>
  <si>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</si>
  <si>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</si>
  <si>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</si>
  <si>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최애</t>
    </r>
    <r>
      <rPr>
        <sz val="9"/>
        <color theme="1"/>
        <rFont val="Arial"/>
        <family val="2"/>
      </rPr>
      <t xml:space="preserve"> </t>
    </r>
    <r>
      <rPr>
        <sz val="9"/>
        <color theme="1"/>
        <rFont val="맑은 고딕"/>
        <family val="3"/>
        <charset val="129"/>
      </rPr>
      <t>간식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</si>
  <si>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</si>
  <si>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</si>
  <si>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</si>
  <si>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</si>
  <si>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</si>
  <si>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</si>
  <si>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</si>
  <si>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문화의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</si>
  <si>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</si>
  <si>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</si>
  <si>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</si>
  <si>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</si>
  <si>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</si>
  <si>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</si>
  <si>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</si>
  <si>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겨울</t>
    </r>
    <r>
      <rPr>
        <sz val="9"/>
        <color theme="1"/>
        <rFont val="Arial"/>
        <family val="2"/>
      </rPr>
      <t xml:space="preserve"> </t>
    </r>
    <r>
      <rPr>
        <sz val="9"/>
        <color theme="1"/>
        <rFont val="맑은 고딕"/>
        <family val="3"/>
        <charset val="129"/>
      </rPr>
      <t>옷</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</si>
  <si>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</si>
  <si>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</si>
  <si>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</si>
  <si>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</si>
  <si>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</si>
  <si>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</si>
  <si>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금</t>
    </r>
  </si>
  <si>
    <r>
      <rPr>
        <sz val="9"/>
        <color theme="1"/>
        <rFont val="맑은 고딕"/>
        <family val="3"/>
        <charset val="129"/>
      </rPr>
      <t>귤마멀레이드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</si>
  <si>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</si>
  <si>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</si>
  <si>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</si>
  <si>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</si>
  <si>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</si>
  <si>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</si>
  <si>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</si>
  <si>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</si>
  <si>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</si>
  <si>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</si>
  <si>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</si>
  <si>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</si>
  <si>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</si>
  <si>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</si>
  <si>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</si>
  <si>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겨울여행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</si>
  <si>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</si>
  <si>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</si>
  <si>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</si>
  <si>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</si>
  <si>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</si>
  <si>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</si>
  <si>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</si>
  <si>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무역의</t>
    </r>
    <r>
      <rPr>
        <sz val="9"/>
        <color theme="1"/>
        <rFont val="Arial"/>
        <family val="2"/>
      </rPr>
      <t xml:space="preserve"> </t>
    </r>
    <r>
      <rPr>
        <sz val="9"/>
        <color theme="1"/>
        <rFont val="맑은 고딕"/>
        <family val="3"/>
        <charset val="129"/>
      </rPr>
      <t>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</si>
  <si>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</si>
  <si>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</si>
  <si>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</si>
  <si>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</si>
  <si>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</si>
  <si>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</si>
  <si>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</si>
  <si>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호흡기질환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</si>
  <si>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</si>
  <si>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</si>
  <si>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</si>
  <si>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</si>
  <si>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</si>
  <si>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</si>
  <si>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</si>
  <si>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바세린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</si>
  <si>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</si>
  <si>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</si>
  <si>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</si>
  <si>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</si>
  <si>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</si>
  <si>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</si>
  <si>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</si>
  <si>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폼폼만들기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</si>
  <si>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</si>
  <si>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</si>
  <si>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</si>
  <si>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</si>
  <si>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</si>
  <si>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</si>
  <si>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</si>
  <si>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노로바이러스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</si>
  <si>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</si>
  <si>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</si>
  <si>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</si>
  <si>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</si>
  <si>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</si>
  <si>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</si>
  <si>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</si>
  <si>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 xml:space="preserve"> </t>
    </r>
    <r>
      <rPr>
        <sz val="9"/>
        <color theme="1"/>
        <rFont val="맑은 고딕"/>
        <family val="3"/>
        <charset val="129"/>
      </rPr>
      <t>호떡</t>
    </r>
    <r>
      <rPr>
        <sz val="9"/>
        <color theme="1"/>
        <rFont val="Arial"/>
        <family val="2"/>
      </rPr>
      <t>VS</t>
    </r>
    <r>
      <rPr>
        <sz val="9"/>
        <color theme="1"/>
        <rFont val="맑은 고딕"/>
        <family val="3"/>
        <charset val="129"/>
      </rPr>
      <t>붕어빵</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</si>
  <si>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</si>
  <si>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</si>
  <si>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</si>
  <si>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</si>
  <si>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</si>
  <si>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</si>
  <si>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</si>
  <si>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셀프주유소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</si>
  <si>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</si>
  <si>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</si>
  <si>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</si>
  <si>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</si>
  <si>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</si>
  <si>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</si>
  <si>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</si>
  <si>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이노드림</t>
    </r>
    <r>
      <rPr>
        <sz val="9"/>
        <color theme="1"/>
        <rFont val="Arial"/>
        <family val="2"/>
      </rPr>
      <t>_</t>
    </r>
    <r>
      <rPr>
        <sz val="9"/>
        <color theme="1"/>
        <rFont val="맑은 고딕"/>
        <family val="3"/>
        <charset val="129"/>
      </rPr>
      <t>포옹</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</si>
  <si>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</si>
  <si>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</si>
  <si>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</si>
  <si>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</si>
  <si>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</si>
  <si>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</si>
  <si>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Arial"/>
        <family val="2"/>
      </rPr>
      <t xml:space="preserve">2018-12-12 </t>
    </r>
    <r>
      <rPr>
        <sz val="9"/>
        <color rgb="FFFF0000"/>
        <rFont val="Arial"/>
        <family val="2"/>
      </rPr>
      <t>(~12/15)</t>
    </r>
  </si>
  <si>
    <r>
      <rPr>
        <sz val="9"/>
        <color theme="1"/>
        <rFont val="맑은 고딕"/>
        <family val="3"/>
        <charset val="129"/>
      </rPr>
      <t>수</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</si>
  <si>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</si>
  <si>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</si>
  <si>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</si>
  <si>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</si>
  <si>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</si>
  <si>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</si>
  <si>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</si>
  <si>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</si>
  <si>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침묵</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</si>
  <si>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</si>
  <si>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</si>
  <si>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</si>
  <si>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</si>
  <si>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</si>
  <si>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</si>
  <si>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</si>
  <si>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트리</t>
    </r>
    <r>
      <rPr>
        <sz val="9"/>
        <color theme="1"/>
        <rFont val="Arial"/>
        <family val="2"/>
      </rPr>
      <t>vs</t>
    </r>
    <r>
      <rPr>
        <sz val="9"/>
        <color theme="1"/>
        <rFont val="맑은 고딕"/>
        <family val="3"/>
        <charset val="129"/>
      </rPr>
      <t>캐롤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</si>
  <si>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</si>
  <si>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</si>
  <si>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</si>
  <si>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</si>
  <si>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</si>
  <si>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</si>
  <si>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</si>
  <si>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 </t>
    </r>
    <r>
      <rPr>
        <sz val="9"/>
        <color theme="1"/>
        <rFont val="맑은 고딕"/>
        <family val="3"/>
        <charset val="129"/>
      </rPr>
      <t>텀블러</t>
    </r>
    <r>
      <rPr>
        <sz val="9"/>
        <color theme="1"/>
        <rFont val="Arial"/>
        <family val="2"/>
      </rPr>
      <t xml:space="preserve"> </t>
    </r>
    <r>
      <rPr>
        <sz val="9"/>
        <color theme="1"/>
        <rFont val="맑은 고딕"/>
        <family val="3"/>
        <charset val="129"/>
      </rPr>
      <t>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</si>
  <si>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</si>
  <si>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</si>
  <si>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</si>
  <si>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</si>
  <si>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</si>
  <si>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</si>
  <si>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</si>
  <si>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크리스마스</t>
    </r>
    <r>
      <rPr>
        <sz val="9"/>
        <color theme="1"/>
        <rFont val="Arial"/>
        <family val="2"/>
      </rPr>
      <t xml:space="preserve"> </t>
    </r>
    <r>
      <rPr>
        <sz val="9"/>
        <color theme="1"/>
        <rFont val="맑은 고딕"/>
        <family val="3"/>
        <charset val="129"/>
      </rPr>
      <t>카드</t>
    </r>
    <r>
      <rPr>
        <sz val="9"/>
        <color theme="1"/>
        <rFont val="Arial"/>
        <family val="2"/>
      </rPr>
      <t xml:space="preserve"> </t>
    </r>
    <r>
      <rPr>
        <sz val="9"/>
        <color theme="1"/>
        <rFont val="맑은 고딕"/>
        <family val="3"/>
        <charset val="129"/>
      </rPr>
      <t>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</si>
  <si>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</si>
  <si>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</si>
  <si>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</si>
  <si>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</si>
  <si>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</si>
  <si>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</si>
  <si>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</si>
  <si>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아그위그</t>
    </r>
    <r>
      <rPr>
        <sz val="9"/>
        <color theme="1"/>
        <rFont val="Arial"/>
        <family val="2"/>
      </rPr>
      <t xml:space="preserve"> </t>
    </r>
    <r>
      <rPr>
        <sz val="9"/>
        <color theme="1"/>
        <rFont val="맑은 고딕"/>
        <family val="3"/>
        <charset val="129"/>
      </rPr>
      <t>이벤트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</si>
  <si>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</si>
  <si>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</si>
  <si>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</si>
  <si>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</si>
  <si>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</si>
  <si>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</si>
  <si>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</si>
  <si>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크리스마스이브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</si>
  <si>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</si>
  <si>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</si>
  <si>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</si>
  <si>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</si>
  <si>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</si>
  <si>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</si>
  <si>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</si>
  <si>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크리스마스인사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</si>
  <si>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</si>
  <si>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</si>
  <si>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</si>
  <si>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</si>
  <si>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</si>
  <si>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</si>
  <si>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</si>
  <si>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유행어</t>
    </r>
    <r>
      <rPr>
        <sz val="9"/>
        <color theme="1"/>
        <rFont val="Arial"/>
        <family val="2"/>
      </rPr>
      <t>vs</t>
    </r>
    <r>
      <rPr>
        <sz val="9"/>
        <color theme="1"/>
        <rFont val="맑은 고딕"/>
        <family val="3"/>
        <charset val="129"/>
      </rPr>
      <t>아이들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</si>
  <si>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</si>
  <si>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</si>
  <si>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</si>
  <si>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</si>
  <si>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</si>
  <si>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</si>
  <si>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</si>
  <si>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발열내의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</si>
  <si>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</si>
  <si>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</si>
  <si>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</si>
  <si>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</si>
  <si>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</si>
  <si>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</si>
  <si>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</si>
  <si>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스모어</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</si>
  <si>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</si>
  <si>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</si>
  <si>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</si>
  <si>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</si>
  <si>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</si>
  <si>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</si>
  <si>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</si>
  <si>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</si>
  <si>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</si>
  <si>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</si>
  <si>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</si>
  <si>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</si>
  <si>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</si>
  <si>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</si>
  <si>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</si>
  <si>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일몰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</si>
  <si>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</si>
  <si>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</si>
  <si>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</si>
  <si>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</si>
  <si>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</si>
  <si>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</si>
  <si>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</si>
  <si>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일출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</si>
  <si>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</si>
  <si>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</si>
  <si>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</si>
  <si>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</si>
  <si>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</si>
  <si>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</si>
  <si>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수</t>
    </r>
  </si>
  <si>
    <r>
      <rPr>
        <sz val="9"/>
        <color theme="1"/>
        <rFont val="맑은 고딕"/>
        <family val="3"/>
        <charset val="129"/>
      </rPr>
      <t>새해일출</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</si>
  <si>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</si>
  <si>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</si>
  <si>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</si>
  <si>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</si>
  <si>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</si>
  <si>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</si>
  <si>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</si>
  <si>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자동차관리법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</si>
  <si>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</si>
  <si>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</si>
  <si>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</si>
  <si>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</si>
  <si>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</si>
  <si>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</si>
  <si>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</si>
  <si>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입욕제영상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</si>
  <si>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</si>
  <si>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</si>
  <si>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</si>
  <si>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</si>
  <si>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</si>
  <si>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</si>
  <si>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</si>
  <si>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익숙함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</si>
  <si>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</si>
  <si>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44-54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</si>
  <si>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</si>
  <si>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</si>
  <si>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</si>
  <si>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</si>
  <si>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</si>
  <si>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새해다짐</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</si>
  <si>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</si>
  <si>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</si>
  <si>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</si>
  <si>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</si>
  <si>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</si>
  <si>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</si>
  <si>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</si>
  <si>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t>CES2019</t>
  </si>
  <si>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</si>
  <si>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</si>
  <si>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</si>
  <si>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</si>
  <si>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</si>
  <si>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</si>
  <si>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</si>
  <si>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연말정산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</si>
  <si>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</si>
  <si>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</si>
  <si>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</si>
  <si>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</si>
  <si>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</si>
  <si>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</si>
  <si>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</si>
  <si>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Arial"/>
        <family val="2"/>
      </rPr>
      <t>CES2019_</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</si>
  <si>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</si>
  <si>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</si>
  <si>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</si>
  <si>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</si>
  <si>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</si>
  <si>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</si>
  <si>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</si>
  <si>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저금통영상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</si>
  <si>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</si>
  <si>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</si>
  <si>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</si>
  <si>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</si>
  <si>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</si>
  <si>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</si>
  <si>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</si>
  <si>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인생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</si>
  <si>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</si>
  <si>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</si>
  <si>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</si>
  <si>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</si>
  <si>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</si>
  <si>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</si>
  <si>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</si>
  <si>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t>
    </r>
    <r>
      <rPr>
        <sz val="9"/>
        <color theme="1"/>
        <rFont val="Arial"/>
        <family val="2"/>
      </rPr>
      <t xml:space="preserve"> </t>
    </r>
    <r>
      <rPr>
        <sz val="9"/>
        <color theme="1"/>
        <rFont val="맑은 고딕"/>
        <family val="3"/>
        <charset val="129"/>
      </rPr>
      <t>대결</t>
    </r>
    <r>
      <rPr>
        <sz val="9"/>
        <color theme="1"/>
        <rFont val="Arial"/>
        <family val="2"/>
      </rPr>
      <t>_</t>
    </r>
    <r>
      <rPr>
        <sz val="9"/>
        <color theme="1"/>
        <rFont val="맑은 고딕"/>
        <family val="3"/>
        <charset val="129"/>
      </rPr>
      <t>아이스음료</t>
    </r>
    <r>
      <rPr>
        <sz val="9"/>
        <color theme="1"/>
        <rFont val="Arial"/>
        <family val="2"/>
      </rPr>
      <t>vs</t>
    </r>
    <r>
      <rPr>
        <sz val="9"/>
        <color theme="1"/>
        <rFont val="맑은 고딕"/>
        <family val="3"/>
        <charset val="129"/>
      </rPr>
      <t>스마트폰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</si>
  <si>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</si>
  <si>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</si>
  <si>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</si>
  <si>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</si>
  <si>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</si>
  <si>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</si>
  <si>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Arial"/>
        <family val="2"/>
      </rPr>
      <t xml:space="preserve">2019-01-14
</t>
    </r>
    <r>
      <rPr>
        <sz val="9"/>
        <color rgb="FFFF0000"/>
        <rFont val="Arial"/>
        <family val="2"/>
      </rPr>
      <t>(~01/17)</t>
    </r>
  </si>
  <si>
    <r>
      <rPr>
        <sz val="9"/>
        <color theme="1"/>
        <rFont val="맑은 고딕"/>
        <family val="3"/>
        <charset val="129"/>
      </rPr>
      <t>수</t>
    </r>
  </si>
  <si>
    <r>
      <rPr>
        <sz val="9"/>
        <color theme="1"/>
        <rFont val="맑은 고딕"/>
        <family val="3"/>
        <charset val="129"/>
      </rPr>
      <t>겨울철</t>
    </r>
    <r>
      <rPr>
        <sz val="9"/>
        <color theme="1"/>
        <rFont val="Arial"/>
        <family val="2"/>
      </rPr>
      <t xml:space="preserve"> </t>
    </r>
    <r>
      <rPr>
        <sz val="9"/>
        <color theme="1"/>
        <rFont val="맑은 고딕"/>
        <family val="3"/>
        <charset val="129"/>
      </rPr>
      <t>에너지</t>
    </r>
    <r>
      <rPr>
        <sz val="9"/>
        <color theme="1"/>
        <rFont val="Arial"/>
        <family val="2"/>
      </rPr>
      <t xml:space="preserve"> </t>
    </r>
    <r>
      <rPr>
        <sz val="9"/>
        <color theme="1"/>
        <rFont val="맑은 고딕"/>
        <family val="3"/>
        <charset val="129"/>
      </rPr>
      <t>절약</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</si>
  <si>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</si>
  <si>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</si>
  <si>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</si>
  <si>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</si>
  <si>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</si>
  <si>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</si>
  <si>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</si>
  <si>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상식</t>
    </r>
    <r>
      <rPr>
        <sz val="9"/>
        <color theme="1"/>
        <rFont val="Arial"/>
        <family val="2"/>
      </rPr>
      <t>in_</t>
    </r>
    <r>
      <rPr>
        <sz val="9"/>
        <color theme="1"/>
        <rFont val="맑은 고딕"/>
        <family val="3"/>
        <charset val="129"/>
      </rPr>
      <t>굴뚝</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</si>
  <si>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</si>
  <si>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</si>
  <si>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</si>
  <si>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</si>
  <si>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</si>
  <si>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</si>
  <si>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</si>
  <si>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손난로만들기영상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</si>
  <si>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</si>
  <si>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</si>
  <si>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</si>
  <si>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</si>
  <si>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</si>
  <si>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</si>
  <si>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</si>
  <si>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발자취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</si>
  <si>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</si>
  <si>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</si>
  <si>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</si>
  <si>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</si>
  <si>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</si>
  <si>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</si>
  <si>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Arial"/>
        <family val="2"/>
      </rPr>
      <t xml:space="preserve">2019-01-21
</t>
    </r>
    <r>
      <rPr>
        <sz val="9"/>
        <color rgb="FFFF0000"/>
        <rFont val="Arial"/>
        <family val="2"/>
      </rPr>
      <t>(~01/23)</t>
    </r>
  </si>
  <si>
    <r>
      <rPr>
        <sz val="9"/>
        <color theme="1"/>
        <rFont val="맑은 고딕"/>
        <family val="3"/>
        <charset val="129"/>
      </rPr>
      <t>월</t>
    </r>
  </si>
  <si>
    <r>
      <rPr>
        <sz val="9"/>
        <color theme="1"/>
        <rFont val="맑은 고딕"/>
        <family val="3"/>
        <charset val="129"/>
      </rPr>
      <t>세기의대결</t>
    </r>
    <r>
      <rPr>
        <sz val="9"/>
        <color theme="1"/>
        <rFont val="Arial"/>
        <family val="2"/>
      </rPr>
      <t>_</t>
    </r>
    <r>
      <rPr>
        <sz val="9"/>
        <color theme="1"/>
        <rFont val="맑은 고딕"/>
        <family val="3"/>
        <charset val="129"/>
      </rPr>
      <t>볼링</t>
    </r>
    <r>
      <rPr>
        <sz val="9"/>
        <color theme="1"/>
        <rFont val="Arial"/>
        <family val="2"/>
      </rPr>
      <t>vs</t>
    </r>
    <r>
      <rPr>
        <sz val="9"/>
        <color theme="1"/>
        <rFont val="맑은 고딕"/>
        <family val="3"/>
        <charset val="129"/>
      </rPr>
      <t>클라이밍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</si>
  <si>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</si>
  <si>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</si>
  <si>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</si>
  <si>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</si>
  <si>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</si>
  <si>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</si>
  <si>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</si>
  <si>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휴일미리보기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</si>
  <si>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</si>
  <si>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</si>
  <si>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</si>
  <si>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</si>
  <si>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</si>
  <si>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</si>
  <si>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목</t>
    </r>
  </si>
  <si>
    <r>
      <rPr>
        <sz val="9"/>
        <color theme="1"/>
        <rFont val="맑은 고딕"/>
        <family val="3"/>
        <charset val="129"/>
      </rPr>
      <t>상식</t>
    </r>
    <r>
      <rPr>
        <sz val="9"/>
        <color theme="1"/>
        <rFont val="Arial"/>
        <family val="2"/>
      </rPr>
      <t>in_</t>
    </r>
    <r>
      <rPr>
        <sz val="9"/>
        <color theme="1"/>
        <rFont val="맑은 고딕"/>
        <family val="3"/>
        <charset val="129"/>
      </rPr>
      <t>주유소지붕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</si>
  <si>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</si>
  <si>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</si>
  <si>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</si>
  <si>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</si>
  <si>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</si>
  <si>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</si>
  <si>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Arial"/>
        <family val="2"/>
      </rPr>
      <t xml:space="preserve">2019-01-23
</t>
    </r>
    <r>
      <rPr>
        <sz val="9"/>
        <color rgb="FFFF0000"/>
        <rFont val="Arial"/>
        <family val="2"/>
      </rPr>
      <t>(~01/25)</t>
    </r>
  </si>
  <si>
    <r>
      <rPr>
        <sz val="9"/>
        <color theme="1"/>
        <rFont val="맑은 고딕"/>
        <family val="3"/>
        <charset val="129"/>
      </rPr>
      <t>수</t>
    </r>
  </si>
  <si>
    <r>
      <rPr>
        <sz val="9"/>
        <color theme="1"/>
        <rFont val="맑은 고딕"/>
        <family val="3"/>
        <charset val="129"/>
      </rPr>
      <t>배터리경력사원</t>
    </r>
    <r>
      <rPr>
        <sz val="9"/>
        <color theme="1"/>
        <rFont val="Arial"/>
        <family val="2"/>
      </rPr>
      <t xml:space="preserve"> </t>
    </r>
    <r>
      <rPr>
        <sz val="9"/>
        <color theme="1"/>
        <rFont val="맑은 고딕"/>
        <family val="3"/>
        <charset val="129"/>
      </rPr>
      <t>채용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</si>
  <si>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</si>
  <si>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35-44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</si>
  <si>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</si>
  <si>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</si>
  <si>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</si>
  <si>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男</t>
    </r>
  </si>
  <si>
    <r>
      <rPr>
        <sz val="9"/>
        <color theme="1"/>
        <rFont val="맑은 고딕"/>
        <family val="3"/>
        <charset val="129"/>
      </rPr>
      <t>금</t>
    </r>
  </si>
  <si>
    <r>
      <rPr>
        <sz val="9"/>
        <color theme="1"/>
        <rFont val="맑은 고딕"/>
        <family val="3"/>
        <charset val="129"/>
      </rPr>
      <t>꿀떡영상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</si>
  <si>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</si>
  <si>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</si>
  <si>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</si>
  <si>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</si>
  <si>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</si>
  <si>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</si>
  <si>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</si>
  <si>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감사함</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</si>
  <si>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</si>
  <si>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</si>
  <si>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</si>
  <si>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</si>
  <si>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</si>
  <si>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</si>
  <si>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</si>
  <si>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영양제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</si>
  <si>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</si>
  <si>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</si>
  <si>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</si>
  <si>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</si>
  <si>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</si>
  <si>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</si>
  <si>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목</t>
    </r>
  </si>
  <si>
    <r>
      <rPr>
        <sz val="9"/>
        <color theme="1"/>
        <rFont val="맑은 고딕"/>
        <family val="3"/>
        <charset val="129"/>
      </rPr>
      <t>양갱만들기영상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</si>
  <si>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</si>
  <si>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</si>
  <si>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</si>
  <si>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</si>
  <si>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</si>
  <si>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</si>
  <si>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</si>
  <si>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세기의대결</t>
    </r>
    <r>
      <rPr>
        <sz val="9"/>
        <color theme="1"/>
        <rFont val="Arial"/>
        <family val="2"/>
      </rPr>
      <t>_</t>
    </r>
    <r>
      <rPr>
        <sz val="9"/>
        <color theme="1"/>
        <rFont val="맑은 고딕"/>
        <family val="3"/>
        <charset val="129"/>
      </rPr>
      <t>눈치게임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</si>
  <si>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</si>
  <si>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</si>
  <si>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</si>
  <si>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</si>
  <si>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</si>
  <si>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</si>
  <si>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</si>
  <si>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졸음운전사고예방법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</si>
  <si>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</si>
  <si>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</si>
  <si>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</si>
  <si>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</si>
  <si>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</si>
  <si>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</si>
  <si>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</si>
  <si>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설날인사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</si>
  <si>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</si>
  <si>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</si>
  <si>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</si>
  <si>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</si>
  <si>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</si>
  <si>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</si>
  <si>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수</t>
    </r>
  </si>
  <si>
    <r>
      <rPr>
        <sz val="9"/>
        <color theme="1"/>
        <rFont val="맑은 고딕"/>
        <family val="3"/>
        <charset val="129"/>
      </rPr>
      <t>세기의대결</t>
    </r>
    <r>
      <rPr>
        <sz val="9"/>
        <color theme="1"/>
        <rFont val="Arial"/>
        <family val="2"/>
      </rPr>
      <t>_</t>
    </r>
    <r>
      <rPr>
        <sz val="9"/>
        <color theme="1"/>
        <rFont val="맑은 고딕"/>
        <family val="3"/>
        <charset val="129"/>
      </rPr>
      <t>세뱃돈</t>
    </r>
    <r>
      <rPr>
        <sz val="9"/>
        <color theme="1"/>
        <rFont val="Arial"/>
        <family val="2"/>
      </rPr>
      <t>vs</t>
    </r>
    <r>
      <rPr>
        <sz val="9"/>
        <color theme="1"/>
        <rFont val="맑은 고딕"/>
        <family val="3"/>
        <charset val="129"/>
      </rPr>
      <t>체중계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</si>
  <si>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</si>
  <si>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</si>
  <si>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</si>
  <si>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</si>
  <si>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</si>
  <si>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</si>
  <si>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</si>
  <si>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신년계획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</si>
  <si>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</si>
  <si>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</si>
  <si>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</si>
  <si>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</si>
  <si>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</si>
  <si>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</si>
  <si>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</si>
  <si>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발렌타인데이초콜릿영상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</si>
  <si>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</si>
  <si>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</si>
  <si>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</si>
  <si>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</si>
  <si>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</si>
  <si>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</si>
  <si>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</si>
  <si>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사랑이란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</si>
  <si>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</si>
  <si>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</si>
  <si>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</si>
  <si>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</si>
  <si>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</si>
  <si>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</si>
  <si>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</si>
  <si>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초콜릿</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</si>
  <si>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</si>
  <si>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</si>
  <si>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</si>
  <si>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</si>
  <si>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</si>
  <si>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</si>
  <si>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</si>
  <si>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미세먼지오해와진실</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</si>
  <si>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</si>
  <si>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</si>
  <si>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</si>
  <si>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</si>
  <si>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</si>
  <si>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</si>
  <si>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목</t>
    </r>
  </si>
  <si>
    <r>
      <rPr>
        <sz val="9"/>
        <color theme="1"/>
        <rFont val="맑은 고딕"/>
        <family val="3"/>
        <charset val="129"/>
      </rPr>
      <t>미세먼지</t>
    </r>
    <r>
      <rPr>
        <sz val="9"/>
        <color theme="1"/>
        <rFont val="Arial"/>
        <family val="2"/>
      </rPr>
      <t xml:space="preserve"> </t>
    </r>
    <r>
      <rPr>
        <sz val="9"/>
        <color theme="1"/>
        <rFont val="맑은 고딕"/>
        <family val="3"/>
        <charset val="129"/>
      </rPr>
      <t>차량관리법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</si>
  <si>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</si>
  <si>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</si>
  <si>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</si>
  <si>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</si>
  <si>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</si>
  <si>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</si>
  <si>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</si>
  <si>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밀크티잼만들기영상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</si>
  <si>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</si>
  <si>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</si>
  <si>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</si>
  <si>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</si>
  <si>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</si>
  <si>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</si>
  <si>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</si>
  <si>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방향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</si>
  <si>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</si>
  <si>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</si>
  <si>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</si>
  <si>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</si>
  <si>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</si>
  <si>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</si>
  <si>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</si>
  <si>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정월대보름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</si>
  <si>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</si>
  <si>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</si>
  <si>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</si>
  <si>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</si>
  <si>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</si>
  <si>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</si>
  <si>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</si>
  <si>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이색정리법</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</si>
  <si>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</si>
  <si>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</si>
  <si>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</si>
  <si>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</si>
  <si>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</si>
  <si>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</si>
  <si>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</si>
  <si>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폴리에틸렌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</si>
  <si>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</si>
  <si>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</si>
  <si>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</si>
  <si>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</si>
  <si>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</si>
  <si>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</si>
  <si>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</si>
  <si>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테라리움만들기영상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</si>
  <si>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</si>
  <si>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</si>
  <si>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</si>
  <si>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</si>
  <si>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</si>
  <si>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</si>
  <si>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</si>
  <si>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기회</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</si>
  <si>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</si>
  <si>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</si>
  <si>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</si>
  <si>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</si>
  <si>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</si>
  <si>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</si>
  <si>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</si>
  <si>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신년계획</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</si>
  <si>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</si>
  <si>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</si>
  <si>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</si>
  <si>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</si>
  <si>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</si>
  <si>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</si>
  <si>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</si>
  <si>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캐리어소재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</si>
  <si>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</si>
  <si>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</si>
  <si>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</si>
  <si>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</si>
  <si>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</si>
  <si>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</si>
  <si>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</si>
  <si>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옷걸이리스만들기영상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</si>
  <si>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</si>
  <si>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</si>
  <si>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</si>
  <si>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</si>
  <si>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</si>
  <si>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</si>
  <si>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</si>
  <si>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맑은 고딕"/>
        <family val="3"/>
        <charset val="129"/>
      </rPr>
      <t>삼일절</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</si>
  <si>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</si>
  <si>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</si>
  <si>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</si>
  <si>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</si>
  <si>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</si>
  <si>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</si>
  <si>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</si>
  <si>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노력</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</si>
  <si>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</si>
  <si>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</si>
  <si>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</si>
  <si>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</si>
  <si>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</si>
  <si>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</si>
  <si>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</si>
  <si>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자리</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</si>
  <si>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</si>
  <si>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</si>
  <si>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</si>
  <si>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</si>
  <si>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</si>
  <si>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</si>
  <si>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</si>
  <si>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경칩</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</si>
  <si>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</si>
  <si>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</si>
  <si>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</si>
  <si>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</si>
  <si>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</si>
  <si>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</si>
  <si>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</si>
  <si>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캔디만들기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</si>
  <si>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</si>
  <si>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</si>
  <si>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</si>
  <si>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</si>
  <si>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</si>
  <si>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</si>
  <si>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</si>
  <si>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기적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</si>
  <si>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</si>
  <si>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</si>
  <si>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</si>
  <si>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</si>
  <si>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</si>
  <si>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</si>
  <si>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</si>
  <si>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화이트데이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</si>
  <si>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</si>
  <si>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</si>
  <si>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</si>
  <si>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</si>
  <si>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</si>
  <si>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</si>
  <si>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수</t>
    </r>
  </si>
  <si>
    <r>
      <rPr>
        <sz val="9"/>
        <color theme="1"/>
        <rFont val="맑은 고딕"/>
        <family val="3"/>
        <charset val="129"/>
      </rPr>
      <t>상식</t>
    </r>
    <r>
      <rPr>
        <sz val="9"/>
        <color theme="1"/>
        <rFont val="Arial"/>
        <family val="2"/>
      </rPr>
      <t>in_</t>
    </r>
    <r>
      <rPr>
        <sz val="9"/>
        <color theme="1"/>
        <rFont val="맑은 고딕"/>
        <family val="3"/>
        <charset val="129"/>
      </rPr>
      <t>스포츠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</si>
  <si>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</si>
  <si>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</si>
  <si>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</si>
  <si>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</si>
  <si>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</si>
  <si>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</si>
  <si>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</si>
  <si>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봄꽃축제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</si>
  <si>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</si>
  <si>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25-34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</si>
  <si>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</si>
  <si>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</si>
  <si>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</si>
  <si>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</si>
  <si>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금</t>
    </r>
  </si>
  <si>
    <r>
      <rPr>
        <sz val="9"/>
        <color theme="1"/>
        <rFont val="맑은 고딕"/>
        <family val="3"/>
        <charset val="129"/>
      </rPr>
      <t>보석비누만들기영상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</si>
  <si>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</si>
  <si>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</si>
  <si>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</si>
  <si>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</si>
  <si>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</si>
  <si>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</si>
  <si>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</si>
  <si>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시간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</si>
  <si>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</si>
  <si>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</si>
  <si>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</si>
  <si>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</si>
  <si>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</si>
  <si>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</si>
  <si>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</si>
  <si>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소확행</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</si>
  <si>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</si>
  <si>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18-24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</si>
  <si>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</si>
  <si>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</si>
  <si>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</si>
  <si>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18-24 </t>
    </r>
    <r>
      <rPr>
        <sz val="9"/>
        <color theme="1"/>
        <rFont val="맑은 고딕"/>
        <family val="3"/>
        <charset val="129"/>
      </rPr>
      <t>女</t>
    </r>
  </si>
  <si>
    <r>
      <rPr>
        <sz val="9"/>
        <color theme="1"/>
        <rFont val="맑은 고딕"/>
        <family val="3"/>
        <charset val="129"/>
      </rPr>
      <t>수</t>
    </r>
  </si>
  <si>
    <r>
      <rPr>
        <sz val="9"/>
        <color theme="1"/>
        <rFont val="맑은 고딕"/>
        <family val="3"/>
        <charset val="129"/>
      </rPr>
      <t>벚꽃</t>
    </r>
    <r>
      <rPr>
        <sz val="9"/>
        <color theme="1"/>
        <rFont val="Arial"/>
        <family val="2"/>
      </rPr>
      <t xml:space="preserve"> </t>
    </r>
    <r>
      <rPr>
        <sz val="9"/>
        <color theme="1"/>
        <rFont val="맑은 고딕"/>
        <family val="3"/>
        <charset val="129"/>
      </rPr>
      <t>지도</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</si>
  <si>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</si>
  <si>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</si>
  <si>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</si>
  <si>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</si>
  <si>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</si>
  <si>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</si>
  <si>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</si>
  <si>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상식</t>
    </r>
    <r>
      <rPr>
        <sz val="9"/>
        <color theme="1"/>
        <rFont val="Arial"/>
        <family val="2"/>
      </rPr>
      <t xml:space="preserve">in </t>
    </r>
    <r>
      <rPr>
        <sz val="9"/>
        <color theme="1"/>
        <rFont val="맑은 고딕"/>
        <family val="3"/>
        <charset val="129"/>
      </rPr>
      <t>항공유</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</si>
  <si>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</si>
  <si>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</si>
  <si>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</si>
  <si>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</si>
  <si>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</si>
  <si>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男</t>
    </r>
  </si>
  <si>
    <r>
      <rPr>
        <sz val="9"/>
        <color theme="1"/>
        <rFont val="맑은 고딕"/>
        <family val="3"/>
        <charset val="129"/>
      </rPr>
      <t>금</t>
    </r>
  </si>
  <si>
    <r>
      <rPr>
        <sz val="9"/>
        <color theme="1"/>
        <rFont val="맑은 고딕"/>
        <family val="3"/>
        <charset val="129"/>
      </rPr>
      <t>딸기찹쌀떡만들기</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</si>
  <si>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</si>
  <si>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</si>
  <si>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</si>
  <si>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</si>
  <si>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</si>
  <si>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</si>
  <si>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</si>
  <si>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봄의햇살</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</si>
  <si>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</si>
  <si>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</si>
  <si>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</si>
  <si>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</si>
  <si>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</si>
  <si>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</si>
  <si>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화</t>
    </r>
  </si>
  <si>
    <r>
      <rPr>
        <sz val="9"/>
        <color theme="1"/>
        <rFont val="맑은 고딕"/>
        <family val="3"/>
        <charset val="129"/>
      </rPr>
      <t>세기의대결</t>
    </r>
    <r>
      <rPr>
        <sz val="9"/>
        <color theme="1"/>
        <rFont val="Arial"/>
        <family val="2"/>
      </rPr>
      <t>_</t>
    </r>
    <r>
      <rPr>
        <sz val="9"/>
        <color theme="1"/>
        <rFont val="맑은 고딕"/>
        <family val="3"/>
        <charset val="129"/>
      </rPr>
      <t>봄꽃</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</si>
  <si>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</si>
  <si>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</si>
  <si>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</si>
  <si>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</si>
  <si>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</si>
  <si>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</si>
  <si>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목</t>
    </r>
  </si>
  <si>
    <r>
      <rPr>
        <sz val="9"/>
        <color theme="1"/>
        <rFont val="맑은 고딕"/>
        <family val="3"/>
        <charset val="129"/>
      </rPr>
      <t>미세먼지</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</si>
  <si>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</si>
  <si>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</si>
  <si>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</si>
  <si>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</si>
  <si>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</si>
  <si>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</si>
  <si>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금</t>
    </r>
  </si>
  <si>
    <r>
      <rPr>
        <sz val="9"/>
        <color theme="1"/>
        <rFont val="맑은 고딕"/>
        <family val="3"/>
        <charset val="129"/>
      </rPr>
      <t>바디스크럽만들기</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</si>
  <si>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</si>
  <si>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</si>
  <si>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</si>
  <si>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</si>
  <si>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</si>
  <si>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</si>
  <si>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화</t>
    </r>
  </si>
  <si>
    <r>
      <rPr>
        <sz val="9"/>
        <color theme="1"/>
        <rFont val="맑은 고딕"/>
        <family val="3"/>
        <charset val="129"/>
      </rPr>
      <t>이노드림</t>
    </r>
    <r>
      <rPr>
        <sz val="9"/>
        <color theme="1"/>
        <rFont val="Arial"/>
        <family val="2"/>
      </rPr>
      <t>_</t>
    </r>
    <r>
      <rPr>
        <sz val="9"/>
        <color theme="1"/>
        <rFont val="맑은 고딕"/>
        <family val="3"/>
        <charset val="129"/>
      </rPr>
      <t>긍정의힘</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</si>
  <si>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</si>
  <si>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</si>
  <si>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</si>
  <si>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18-24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</si>
  <si>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</si>
  <si>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45-54 </t>
    </r>
    <r>
      <rPr>
        <sz val="9"/>
        <color theme="1"/>
        <rFont val="맑은 고딕"/>
        <family val="3"/>
        <charset val="129"/>
      </rPr>
      <t>男</t>
    </r>
  </si>
  <si>
    <r>
      <rPr>
        <sz val="9"/>
        <color theme="1"/>
        <rFont val="맑은 고딕"/>
        <family val="3"/>
        <charset val="129"/>
      </rPr>
      <t>수</t>
    </r>
  </si>
  <si>
    <r>
      <rPr>
        <sz val="9"/>
        <color theme="1"/>
        <rFont val="맑은 고딕"/>
        <family val="3"/>
        <charset val="129"/>
      </rPr>
      <t>상식</t>
    </r>
    <r>
      <rPr>
        <sz val="9"/>
        <color theme="1"/>
        <rFont val="Arial"/>
        <family val="2"/>
      </rPr>
      <t>in_</t>
    </r>
    <r>
      <rPr>
        <sz val="9"/>
        <color theme="1"/>
        <rFont val="맑은 고딕"/>
        <family val="3"/>
        <charset val="129"/>
      </rPr>
      <t>에너지식물</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</si>
  <si>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</si>
  <si>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65+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</si>
  <si>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</si>
  <si>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</si>
  <si>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</si>
  <si>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</si>
  <si>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theme="1"/>
        <rFont val="맑은 고딕"/>
        <family val="3"/>
        <charset val="129"/>
      </rPr>
      <t>목</t>
    </r>
  </si>
  <si>
    <r>
      <rPr>
        <sz val="9"/>
        <color theme="1"/>
        <rFont val="맑은 고딕"/>
        <family val="3"/>
        <charset val="129"/>
      </rPr>
      <t>화분케이크만들기</t>
    </r>
    <r>
      <rPr>
        <sz val="9"/>
        <color theme="1"/>
        <rFont val="Arial"/>
        <family val="2"/>
      </rPr>
      <t xml:space="preserve"> </t>
    </r>
    <r>
      <rPr>
        <sz val="9"/>
        <color theme="1"/>
        <rFont val="맑은 고딕"/>
        <family val="3"/>
        <charset val="129"/>
      </rPr>
      <t>영상</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</si>
  <si>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</si>
  <si>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13-17 </t>
    </r>
    <r>
      <rPr>
        <sz val="9"/>
        <color theme="1"/>
        <rFont val="맑은 고딕"/>
        <family val="3"/>
        <charset val="129"/>
      </rPr>
      <t>女</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</si>
  <si>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</si>
  <si>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13-17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</si>
  <si>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</si>
  <si>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13-17 </t>
    </r>
    <r>
      <rPr>
        <sz val="9"/>
        <color theme="1"/>
        <rFont val="맑은 고딕"/>
        <family val="3"/>
        <charset val="129"/>
      </rPr>
      <t>女</t>
    </r>
  </si>
  <si>
    <r>
      <rPr>
        <sz val="9"/>
        <color theme="1"/>
        <rFont val="맑은 고딕"/>
        <family val="3"/>
        <charset val="129"/>
      </rPr>
      <t>금</t>
    </r>
  </si>
  <si>
    <r>
      <rPr>
        <sz val="9"/>
        <color theme="1"/>
        <rFont val="Arial"/>
        <family val="2"/>
      </rPr>
      <t>SK</t>
    </r>
    <r>
      <rPr>
        <sz val="9"/>
        <color theme="1"/>
        <rFont val="맑은 고딕"/>
        <family val="3"/>
        <charset val="129"/>
      </rPr>
      <t>인천석유화학</t>
    </r>
    <r>
      <rPr>
        <sz val="9"/>
        <color theme="1"/>
        <rFont val="Arial"/>
        <family val="2"/>
      </rPr>
      <t>_</t>
    </r>
    <r>
      <rPr>
        <sz val="9"/>
        <color theme="1"/>
        <rFont val="맑은 고딕"/>
        <family val="3"/>
        <charset val="129"/>
      </rPr>
      <t>벚꽃축제</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</si>
  <si>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</si>
  <si>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45-54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</si>
  <si>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</si>
  <si>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25-34 </t>
    </r>
    <r>
      <rPr>
        <sz val="9"/>
        <color theme="1"/>
        <rFont val="맑은 고딕"/>
        <family val="3"/>
        <charset val="129"/>
      </rPr>
      <t>女</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</si>
  <si>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</si>
  <si>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25-34 </t>
    </r>
    <r>
      <rPr>
        <sz val="9"/>
        <color theme="1"/>
        <rFont val="맑은 고딕"/>
        <family val="3"/>
        <charset val="129"/>
      </rPr>
      <t>女</t>
    </r>
  </si>
  <si>
    <r>
      <rPr>
        <sz val="9"/>
        <color theme="1"/>
        <rFont val="맑은 고딕"/>
        <family val="3"/>
        <charset val="129"/>
      </rPr>
      <t>월</t>
    </r>
  </si>
  <si>
    <r>
      <rPr>
        <sz val="9"/>
        <color theme="1"/>
        <rFont val="맑은 고딕"/>
        <family val="3"/>
        <charset val="129"/>
      </rPr>
      <t>이노드림</t>
    </r>
    <r>
      <rPr>
        <sz val="9"/>
        <color theme="1"/>
        <rFont val="Arial"/>
        <family val="2"/>
      </rPr>
      <t>_</t>
    </r>
    <r>
      <rPr>
        <sz val="9"/>
        <color theme="1"/>
        <rFont val="맑은 고딕"/>
        <family val="3"/>
        <charset val="129"/>
      </rPr>
      <t>꽃</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명언</t>
    </r>
  </si>
  <si>
    <r>
      <rPr>
        <sz val="9"/>
        <color theme="1"/>
        <rFont val="맑은 고딕"/>
        <family val="3"/>
        <charset val="129"/>
      </rPr>
      <t>최저</t>
    </r>
    <r>
      <rPr>
        <sz val="9"/>
        <color theme="1"/>
        <rFont val="Arial"/>
        <family val="2"/>
      </rPr>
      <t xml:space="preserve"> CPC
(</t>
    </r>
    <r>
      <rPr>
        <sz val="9"/>
        <color theme="1"/>
        <rFont val="맑은 고딕"/>
        <family val="3"/>
        <charset val="129"/>
      </rPr>
      <t>도달</t>
    </r>
    <r>
      <rPr>
        <sz val="9"/>
        <color theme="1"/>
        <rFont val="Arial"/>
        <family val="2"/>
      </rPr>
      <t xml:space="preserve"> 200 </t>
    </r>
    <r>
      <rPr>
        <sz val="9"/>
        <color theme="1"/>
        <rFont val="맑은 고딕"/>
        <family val="3"/>
        <charset val="129"/>
      </rPr>
      <t>이상</t>
    </r>
    <r>
      <rPr>
        <sz val="9"/>
        <color theme="1"/>
        <rFont val="Arial"/>
        <family val="2"/>
      </rPr>
      <t>)</t>
    </r>
  </si>
  <si>
    <r>
      <rPr>
        <sz val="9"/>
        <color theme="1"/>
        <rFont val="Arial"/>
        <family val="2"/>
      </rPr>
      <t xml:space="preserve">55-64 </t>
    </r>
    <r>
      <rPr>
        <sz val="9"/>
        <color theme="1"/>
        <rFont val="맑은 고딕"/>
        <family val="3"/>
        <charset val="129"/>
      </rPr>
      <t>男</t>
    </r>
  </si>
  <si>
    <r>
      <rPr>
        <sz val="9"/>
        <color theme="1"/>
        <rFont val="맑은 고딕"/>
        <family val="3"/>
        <charset val="129"/>
      </rPr>
      <t>최고</t>
    </r>
    <r>
      <rPr>
        <sz val="9"/>
        <color theme="1"/>
        <rFont val="Arial"/>
        <family val="2"/>
      </rPr>
      <t xml:space="preserve"> </t>
    </r>
    <r>
      <rPr>
        <sz val="9"/>
        <color theme="1"/>
        <rFont val="맑은 고딕"/>
        <family val="3"/>
        <charset val="129"/>
      </rPr>
      <t>도달</t>
    </r>
  </si>
  <si>
    <r>
      <rPr>
        <sz val="9"/>
        <color theme="1"/>
        <rFont val="Arial"/>
        <family val="2"/>
      </rPr>
      <t xml:space="preserve">55-64 </t>
    </r>
    <r>
      <rPr>
        <sz val="9"/>
        <color theme="1"/>
        <rFont val="맑은 고딕"/>
        <family val="3"/>
        <charset val="129"/>
      </rPr>
      <t>男</t>
    </r>
  </si>
  <si>
    <r>
      <rPr>
        <sz val="9"/>
        <color theme="1"/>
        <rFont val="맑은 고딕"/>
        <family val="3"/>
        <charset val="129"/>
      </rPr>
      <t>최다</t>
    </r>
    <r>
      <rPr>
        <sz val="9"/>
        <color theme="1"/>
        <rFont val="Arial"/>
        <family val="2"/>
      </rPr>
      <t xml:space="preserve"> </t>
    </r>
    <r>
      <rPr>
        <sz val="9"/>
        <color theme="1"/>
        <rFont val="맑은 고딕"/>
        <family val="3"/>
        <charset val="129"/>
      </rPr>
      <t>참여</t>
    </r>
  </si>
  <si>
    <r>
      <rPr>
        <sz val="9"/>
        <color theme="1"/>
        <rFont val="Arial"/>
        <family val="2"/>
      </rPr>
      <t xml:space="preserve">55-64 </t>
    </r>
    <r>
      <rPr>
        <sz val="9"/>
        <color theme="1"/>
        <rFont val="맑은 고딕"/>
        <family val="3"/>
        <charset val="129"/>
      </rPr>
      <t>男</t>
    </r>
  </si>
  <si>
    <r>
      <rPr>
        <sz val="9"/>
        <color rgb="FF000000"/>
        <rFont val="맑은 고딕"/>
        <family val="3"/>
        <charset val="129"/>
      </rPr>
      <t>화</t>
    </r>
  </si>
  <si>
    <r>
      <rPr>
        <sz val="9"/>
        <color rgb="FF000000"/>
        <rFont val="맑은 고딕"/>
        <family val="3"/>
        <charset val="129"/>
      </rPr>
      <t>세기의</t>
    </r>
    <r>
      <rPr>
        <sz val="9"/>
        <color rgb="FF000000"/>
        <rFont val="Arial"/>
        <family val="2"/>
      </rPr>
      <t xml:space="preserve"> </t>
    </r>
    <r>
      <rPr>
        <sz val="9"/>
        <color rgb="FF000000"/>
        <rFont val="맑은 고딕"/>
        <family val="3"/>
        <charset val="129"/>
      </rPr>
      <t>대결</t>
    </r>
    <r>
      <rPr>
        <sz val="9"/>
        <color rgb="FF000000"/>
        <rFont val="Arial"/>
        <family val="2"/>
      </rPr>
      <t>_</t>
    </r>
    <r>
      <rPr>
        <sz val="9"/>
        <color rgb="FF000000"/>
        <rFont val="맑은 고딕"/>
        <family val="3"/>
        <charset val="129"/>
      </rPr>
      <t>나에게</t>
    </r>
    <r>
      <rPr>
        <sz val="9"/>
        <color rgb="FF000000"/>
        <rFont val="Arial"/>
        <family val="2"/>
      </rPr>
      <t xml:space="preserve"> </t>
    </r>
    <r>
      <rPr>
        <sz val="9"/>
        <color rgb="FF000000"/>
        <rFont val="맑은 고딕"/>
        <family val="3"/>
        <charset val="129"/>
      </rPr>
      <t>벚꽃이란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</si>
  <si>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</si>
  <si>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</si>
  <si>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</si>
  <si>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</si>
  <si>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</si>
  <si>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</si>
  <si>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수</t>
    </r>
  </si>
  <si>
    <r>
      <rPr>
        <sz val="9"/>
        <color rgb="FF000000"/>
        <rFont val="맑은 고딕"/>
        <family val="3"/>
        <charset val="129"/>
      </rPr>
      <t>상식</t>
    </r>
    <r>
      <rPr>
        <sz val="9"/>
        <color rgb="FF000000"/>
        <rFont val="Arial"/>
        <family val="2"/>
      </rPr>
      <t>in_</t>
    </r>
    <r>
      <rPr>
        <sz val="9"/>
        <color rgb="FF000000"/>
        <rFont val="맑은 고딕"/>
        <family val="3"/>
        <charset val="129"/>
      </rPr>
      <t>플라스틱</t>
    </r>
    <r>
      <rPr>
        <sz val="9"/>
        <color rgb="FF000000"/>
        <rFont val="Arial"/>
        <family val="2"/>
      </rPr>
      <t xml:space="preserve"> </t>
    </r>
    <r>
      <rPr>
        <sz val="9"/>
        <color rgb="FF000000"/>
        <rFont val="맑은 고딕"/>
        <family val="3"/>
        <charset val="129"/>
      </rPr>
      <t>젖병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</si>
  <si>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</si>
  <si>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</si>
  <si>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</si>
  <si>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</si>
  <si>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</si>
  <si>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</si>
  <si>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</si>
  <si>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문여유부초밥만들기</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</si>
  <si>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</si>
  <si>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</si>
  <si>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</si>
  <si>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</si>
  <si>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</si>
  <si>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</si>
  <si>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</si>
  <si>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_</t>
    </r>
    <r>
      <rPr>
        <sz val="9"/>
        <color rgb="FF000000"/>
        <rFont val="맑은 고딕"/>
        <family val="3"/>
        <charset val="129"/>
      </rPr>
      <t>벚꽃축제</t>
    </r>
    <r>
      <rPr>
        <sz val="9"/>
        <color rgb="FF000000"/>
        <rFont val="Arial"/>
        <family val="2"/>
      </rPr>
      <t xml:space="preserve"> </t>
    </r>
    <r>
      <rPr>
        <sz val="9"/>
        <color rgb="FF000000"/>
        <rFont val="맑은 고딕"/>
        <family val="3"/>
        <charset val="129"/>
      </rPr>
      <t>취재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</si>
  <si>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</si>
  <si>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</si>
  <si>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</si>
  <si>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</si>
  <si>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</si>
  <si>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</si>
  <si>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</si>
  <si>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건강명언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</si>
  <si>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</si>
  <si>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t>45-54 ?</t>
  </si>
  <si>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</si>
  <si>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</si>
  <si>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</si>
  <si>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</si>
  <si>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</si>
  <si>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세기의대결</t>
    </r>
    <r>
      <rPr>
        <sz val="9"/>
        <color rgb="FF000000"/>
        <rFont val="Arial"/>
        <family val="2"/>
      </rPr>
      <t>_</t>
    </r>
    <r>
      <rPr>
        <sz val="9"/>
        <color rgb="FF000000"/>
        <rFont val="맑은 고딕"/>
        <family val="3"/>
        <charset val="129"/>
      </rPr>
      <t>운동패턴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</si>
  <si>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</si>
  <si>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</si>
  <si>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</si>
  <si>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</si>
  <si>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</si>
  <si>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</si>
  <si>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수</t>
    </r>
  </si>
  <si>
    <r>
      <rPr>
        <sz val="9"/>
        <color rgb="FF000000"/>
        <rFont val="맑은 고딕"/>
        <family val="3"/>
        <charset val="129"/>
      </rPr>
      <t>봄철눈칠환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</si>
  <si>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</si>
  <si>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</si>
  <si>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</si>
  <si>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</si>
  <si>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</si>
  <si>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</si>
  <si>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</si>
  <si>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 xml:space="preserve"> </t>
    </r>
    <r>
      <rPr>
        <sz val="9"/>
        <color rgb="FF000000"/>
        <rFont val="맑은 고딕"/>
        <family val="3"/>
        <charset val="129"/>
      </rPr>
      <t>벚꽃축제</t>
    </r>
    <r>
      <rPr>
        <sz val="9"/>
        <color rgb="FF000000"/>
        <rFont val="Arial"/>
        <family val="2"/>
      </rPr>
      <t xml:space="preserve"> </t>
    </r>
    <r>
      <rPr>
        <sz val="9"/>
        <color rgb="FF000000"/>
        <rFont val="맑은 고딕"/>
        <family val="3"/>
        <charset val="129"/>
      </rPr>
      <t>스케치영상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</si>
  <si>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</si>
  <si>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</si>
  <si>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</si>
  <si>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</si>
  <si>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</si>
  <si>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女</t>
    </r>
  </si>
  <si>
    <r>
      <rPr>
        <sz val="9"/>
        <color rgb="FF000000"/>
        <rFont val="맑은 고딕"/>
        <family val="3"/>
        <charset val="129"/>
      </rPr>
      <t>토</t>
    </r>
  </si>
  <si>
    <r>
      <rPr>
        <sz val="9"/>
        <color rgb="FF000000"/>
        <rFont val="맑은 고딕"/>
        <family val="3"/>
        <charset val="129"/>
      </rPr>
      <t>슈글즈</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생중계</t>
    </r>
    <r>
      <rPr>
        <sz val="9"/>
        <color rgb="FF000000"/>
        <rFont val="Arial"/>
        <family val="2"/>
      </rPr>
      <t xml:space="preserve"> </t>
    </r>
    <r>
      <rPr>
        <sz val="9"/>
        <color rgb="FF000000"/>
        <rFont val="맑은 고딕"/>
        <family val="3"/>
        <charset val="129"/>
      </rPr>
      <t xml:space="preserve">홍보
</t>
    </r>
    <r>
      <rPr>
        <sz val="9"/>
        <color rgb="FF000000"/>
        <rFont val="Arial"/>
        <family val="2"/>
      </rPr>
      <t>1,2</t>
    </r>
    <r>
      <rPr>
        <sz val="9"/>
        <color rgb="FF000000"/>
        <rFont val="맑은 고딕"/>
        <family val="3"/>
        <charset val="129"/>
      </rPr>
      <t>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</si>
  <si>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</si>
  <si>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</si>
  <si>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</si>
  <si>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</si>
  <si>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</si>
  <si>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</si>
  <si>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</si>
  <si>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슈글즈</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생중계</t>
    </r>
    <r>
      <rPr>
        <sz val="9"/>
        <color rgb="FF000000"/>
        <rFont val="Arial"/>
        <family val="2"/>
      </rPr>
      <t xml:space="preserve"> </t>
    </r>
    <r>
      <rPr>
        <sz val="9"/>
        <color rgb="FF000000"/>
        <rFont val="맑은 고딕"/>
        <family val="3"/>
        <charset val="129"/>
      </rPr>
      <t xml:space="preserve">홍보
</t>
    </r>
    <r>
      <rPr>
        <sz val="9"/>
        <color rgb="FF000000"/>
        <rFont val="Arial"/>
        <family val="2"/>
      </rPr>
      <t>3</t>
    </r>
    <r>
      <rPr>
        <sz val="9"/>
        <color rgb="FF000000"/>
        <rFont val="맑은 고딕"/>
        <family val="3"/>
        <charset val="129"/>
      </rPr>
      <t>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</si>
  <si>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</si>
  <si>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</si>
  <si>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</si>
  <si>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</si>
  <si>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</si>
  <si>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</si>
  <si>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</si>
  <si>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기적명언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</si>
  <si>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</si>
  <si>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</si>
  <si>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</si>
  <si>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</si>
  <si>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</si>
  <si>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</si>
  <si>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</si>
  <si>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슈가글라이더즈</t>
    </r>
    <r>
      <rPr>
        <sz val="9"/>
        <color rgb="FF000000"/>
        <rFont val="Arial"/>
        <family val="2"/>
      </rPr>
      <t>_</t>
    </r>
    <r>
      <rPr>
        <sz val="9"/>
        <color rgb="FF000000"/>
        <rFont val="맑은 고딕"/>
        <family val="3"/>
        <charset val="129"/>
      </rPr>
      <t>준우승</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</si>
  <si>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</si>
  <si>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</si>
  <si>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</si>
  <si>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</si>
  <si>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</si>
  <si>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</si>
  <si>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</si>
  <si>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큐부</t>
    </r>
    <r>
      <rPr>
        <sz val="9"/>
        <color rgb="FF000000"/>
        <rFont val="Arial"/>
        <family val="2"/>
      </rPr>
      <t xml:space="preserve"> </t>
    </r>
    <r>
      <rPr>
        <sz val="9"/>
        <color rgb="FF000000"/>
        <rFont val="맑은 고딕"/>
        <family val="3"/>
        <charset val="129"/>
      </rPr>
      <t>중고나라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</si>
  <si>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</si>
  <si>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</si>
  <si>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</si>
  <si>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</si>
  <si>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</si>
  <si>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</si>
  <si>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</si>
  <si>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t>
    </r>
    <r>
      <rPr>
        <sz val="9"/>
        <color rgb="FF000000"/>
        <rFont val="Arial"/>
        <family val="2"/>
      </rPr>
      <t xml:space="preserve"> </t>
    </r>
    <r>
      <rPr>
        <sz val="9"/>
        <color rgb="FF000000"/>
        <rFont val="맑은 고딕"/>
        <family val="3"/>
        <charset val="129"/>
      </rPr>
      <t>대결</t>
    </r>
    <r>
      <rPr>
        <sz val="9"/>
        <color rgb="FF000000"/>
        <rFont val="Arial"/>
        <family val="2"/>
      </rPr>
      <t>_</t>
    </r>
    <r>
      <rPr>
        <sz val="9"/>
        <color rgb="FF000000"/>
        <rFont val="맑은 고딕"/>
        <family val="3"/>
        <charset val="129"/>
      </rPr>
      <t>시험기간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</si>
  <si>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</si>
  <si>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</si>
  <si>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</si>
  <si>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</si>
  <si>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</si>
  <si>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</si>
  <si>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</si>
  <si>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5</t>
    </r>
    <r>
      <rPr>
        <sz val="9"/>
        <color rgb="FF000000"/>
        <rFont val="맑은 고딕"/>
        <family val="3"/>
        <charset val="129"/>
      </rPr>
      <t>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</si>
  <si>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</si>
  <si>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</si>
  <si>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</si>
  <si>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</si>
  <si>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</si>
  <si>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</si>
  <si>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</si>
  <si>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사무실</t>
    </r>
    <r>
      <rPr>
        <sz val="9"/>
        <color rgb="FF000000"/>
        <rFont val="Arial"/>
        <family val="2"/>
      </rPr>
      <t xml:space="preserve"> </t>
    </r>
    <r>
      <rPr>
        <sz val="9"/>
        <color rgb="FF000000"/>
        <rFont val="맑은 고딕"/>
        <family val="3"/>
        <charset val="129"/>
      </rPr>
      <t>스트레칭</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</si>
  <si>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</si>
  <si>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</si>
  <si>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</si>
  <si>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</si>
  <si>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</si>
  <si>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</si>
  <si>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</si>
  <si>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천연립밤만들기영상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</si>
  <si>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</si>
  <si>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</si>
  <si>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</si>
  <si>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</si>
  <si>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</si>
  <si>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</si>
  <si>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</si>
  <si>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휴식관련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</si>
  <si>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</si>
  <si>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</si>
  <si>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</si>
  <si>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</si>
  <si>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</si>
  <si>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</si>
  <si>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</si>
  <si>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근로자의날</t>
    </r>
    <r>
      <rPr>
        <sz val="9"/>
        <color rgb="FF000000"/>
        <rFont val="Arial"/>
        <family val="2"/>
      </rPr>
      <t>_</t>
    </r>
    <r>
      <rPr>
        <sz val="9"/>
        <color rgb="FF000000"/>
        <rFont val="맑은 고딕"/>
        <family val="3"/>
        <charset val="129"/>
      </rPr>
      <t>정상운영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</si>
  <si>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</si>
  <si>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</si>
  <si>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</si>
  <si>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</si>
  <si>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</si>
  <si>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</si>
  <si>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</si>
  <si>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휴일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</si>
  <si>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</si>
  <si>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</si>
  <si>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</si>
  <si>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</si>
  <si>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</si>
  <si>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</si>
  <si>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</si>
  <si>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폴더블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</si>
  <si>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</si>
  <si>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</si>
  <si>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</si>
  <si>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</si>
  <si>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</si>
  <si>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</si>
  <si>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</si>
  <si>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치즈볼</t>
    </r>
    <r>
      <rPr>
        <sz val="9"/>
        <color rgb="FF000000"/>
        <rFont val="Arial"/>
        <family val="2"/>
      </rPr>
      <t xml:space="preserve"> </t>
    </r>
    <r>
      <rPr>
        <sz val="9"/>
        <color rgb="FF000000"/>
        <rFont val="맑은 고딕"/>
        <family val="3"/>
        <charset val="129"/>
      </rPr>
      <t>만들기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</si>
  <si>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</si>
  <si>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</si>
  <si>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</si>
  <si>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</si>
  <si>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</si>
  <si>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</si>
  <si>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</si>
  <si>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큐부</t>
    </r>
    <r>
      <rPr>
        <sz val="9"/>
        <color rgb="FF000000"/>
        <rFont val="Arial"/>
        <family val="2"/>
      </rPr>
      <t>_</t>
    </r>
    <r>
      <rPr>
        <sz val="9"/>
        <color rgb="FF000000"/>
        <rFont val="맑은 고딕"/>
        <family val="3"/>
        <charset val="129"/>
      </rPr>
      <t>마타주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</si>
  <si>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</si>
  <si>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</si>
  <si>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</si>
  <si>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</si>
  <si>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</si>
  <si>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</si>
  <si>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</si>
  <si>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</si>
  <si>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</si>
  <si>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</si>
  <si>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</si>
  <si>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</si>
  <si>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</si>
  <si>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</si>
  <si>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</si>
  <si>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세기의대결</t>
    </r>
    <r>
      <rPr>
        <sz val="9"/>
        <color rgb="FF000000"/>
        <rFont val="Arial"/>
        <family val="2"/>
      </rPr>
      <t>_</t>
    </r>
    <r>
      <rPr>
        <sz val="9"/>
        <color rgb="FF000000"/>
        <rFont val="맑은 고딕"/>
        <family val="3"/>
        <charset val="129"/>
      </rPr>
      <t>어버이날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</si>
  <si>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</si>
  <si>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</si>
  <si>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</si>
  <si>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</si>
  <si>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</si>
  <si>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</si>
  <si>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</si>
  <si>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어버이날</t>
    </r>
    <r>
      <rPr>
        <sz val="9"/>
        <color rgb="FF000000"/>
        <rFont val="Arial"/>
        <family val="2"/>
      </rPr>
      <t xml:space="preserve"> </t>
    </r>
    <r>
      <rPr>
        <sz val="9"/>
        <color rgb="FF000000"/>
        <rFont val="맑은 고딕"/>
        <family val="3"/>
        <charset val="129"/>
      </rPr>
      <t>마사지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</si>
  <si>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</si>
  <si>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</si>
  <si>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</si>
  <si>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</si>
  <si>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</si>
  <si>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</si>
  <si>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</si>
  <si>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에코운전법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</si>
  <si>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</si>
  <si>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</si>
  <si>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</si>
  <si>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</si>
  <si>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</si>
  <si>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</si>
  <si>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</si>
  <si>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증평군공모전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</si>
  <si>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</si>
  <si>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</si>
  <si>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</si>
  <si>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</si>
  <si>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</si>
  <si>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</si>
  <si>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</si>
  <si>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큐부</t>
    </r>
    <r>
      <rPr>
        <sz val="9"/>
        <color rgb="FF000000"/>
        <rFont val="Arial"/>
        <family val="2"/>
      </rPr>
      <t>GS</t>
    </r>
    <r>
      <rPr>
        <sz val="9"/>
        <color rgb="FF000000"/>
        <rFont val="맑은 고딕"/>
        <family val="3"/>
        <charset val="129"/>
      </rPr>
      <t>택배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</si>
  <si>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</si>
  <si>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</si>
  <si>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</si>
  <si>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</si>
  <si>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</si>
  <si>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</si>
  <si>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</si>
  <si>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로즈데이</t>
    </r>
    <r>
      <rPr>
        <sz val="9"/>
        <color rgb="FF000000"/>
        <rFont val="Arial"/>
        <family val="2"/>
      </rPr>
      <t xml:space="preserve"> </t>
    </r>
    <r>
      <rPr>
        <sz val="9"/>
        <color rgb="FF000000"/>
        <rFont val="맑은 고딕"/>
        <family val="3"/>
        <charset val="129"/>
      </rPr>
      <t>의미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</si>
  <si>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</si>
  <si>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</si>
  <si>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</si>
  <si>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</si>
  <si>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</si>
  <si>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</si>
  <si>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</si>
  <si>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스승의날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</si>
  <si>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</si>
  <si>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</si>
  <si>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</si>
  <si>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</si>
  <si>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</si>
  <si>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</si>
  <si>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</si>
  <si>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배움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</si>
  <si>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</si>
  <si>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</si>
  <si>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</si>
  <si>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</si>
  <si>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</si>
  <si>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</si>
  <si>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Arial"/>
        <family val="2"/>
      </rPr>
      <t xml:space="preserve">2019-05-13
</t>
    </r>
    <r>
      <rPr>
        <sz val="9"/>
        <color rgb="FFFF0000"/>
        <rFont val="Arial"/>
        <family val="2"/>
      </rPr>
      <t>(~05/17)</t>
    </r>
  </si>
  <si>
    <r>
      <rPr>
        <sz val="9"/>
        <color rgb="FF000000"/>
        <rFont val="맑은 고딕"/>
        <family val="3"/>
        <charset val="129"/>
      </rPr>
      <t>월</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</si>
  <si>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r>
      <rPr>
        <sz val="9"/>
        <color rgb="FF000000"/>
        <rFont val="Arial"/>
        <family val="2"/>
      </rPr>
      <t xml:space="preserve"> </t>
    </r>
    <r>
      <rPr>
        <sz val="9"/>
        <color rgb="FF000000"/>
        <rFont val="맑은 고딕"/>
        <family val="3"/>
        <charset val="129"/>
      </rPr>
      <t>홍보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</si>
  <si>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</si>
  <si>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</si>
  <si>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</si>
  <si>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</si>
  <si>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</si>
  <si>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</si>
  <si>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</si>
  <si>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</si>
  <si>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</si>
  <si>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</si>
  <si>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</si>
  <si>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</si>
  <si>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</si>
  <si>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</si>
  <si>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</si>
  <si>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세기의대결</t>
    </r>
    <r>
      <rPr>
        <sz val="9"/>
        <color rgb="FF000000"/>
        <rFont val="Arial"/>
        <family val="2"/>
      </rPr>
      <t>_</t>
    </r>
    <r>
      <rPr>
        <sz val="9"/>
        <color rgb="FF000000"/>
        <rFont val="맑은 고딕"/>
        <family val="3"/>
        <charset val="129"/>
      </rPr>
      <t>성년의날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</si>
  <si>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</si>
  <si>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</si>
  <si>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</si>
  <si>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</si>
  <si>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</si>
  <si>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</si>
  <si>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</si>
  <si>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수고했어</t>
    </r>
    <r>
      <rPr>
        <sz val="9"/>
        <color rgb="FF000000"/>
        <rFont val="Arial"/>
        <family val="2"/>
      </rPr>
      <t xml:space="preserve"> </t>
    </r>
    <r>
      <rPr>
        <sz val="9"/>
        <color rgb="FF000000"/>
        <rFont val="맑은 고딕"/>
        <family val="3"/>
        <charset val="129"/>
      </rPr>
      <t>오늘도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</si>
  <si>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</si>
  <si>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</si>
  <si>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</si>
  <si>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</si>
  <si>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</si>
  <si>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</si>
  <si>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2019-05-20
</t>
    </r>
    <r>
      <rPr>
        <sz val="9"/>
        <color rgb="FFFF0000"/>
        <rFont val="Arial"/>
        <family val="2"/>
      </rPr>
      <t>(~05/22)</t>
    </r>
  </si>
  <si>
    <r>
      <rPr>
        <sz val="9"/>
        <color rgb="FF000000"/>
        <rFont val="맑은 고딕"/>
        <family val="3"/>
        <charset val="129"/>
      </rPr>
      <t>월</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</si>
  <si>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공유이벤트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</si>
  <si>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</si>
  <si>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</si>
  <si>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</si>
  <si>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</si>
  <si>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</si>
  <si>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</si>
  <si>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</si>
  <si>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자취방구하기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</si>
  <si>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</si>
  <si>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</si>
  <si>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</si>
  <si>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</si>
  <si>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</si>
  <si>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</si>
  <si>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</si>
  <si>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</si>
  <si>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</si>
  <si>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</si>
  <si>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</si>
  <si>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</si>
  <si>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</si>
  <si>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</si>
  <si>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2019-05-20
</t>
    </r>
    <r>
      <rPr>
        <sz val="9"/>
        <color rgb="FFFF0000"/>
        <rFont val="Arial"/>
        <family val="2"/>
      </rPr>
      <t>(~5/24)</t>
    </r>
  </si>
  <si>
    <r>
      <rPr>
        <sz val="9"/>
        <color rgb="FF000000"/>
        <rFont val="맑은 고딕"/>
        <family val="3"/>
        <charset val="129"/>
      </rPr>
      <t>월</t>
    </r>
  </si>
  <si>
    <r>
      <rPr>
        <sz val="9"/>
        <color rgb="FF000000"/>
        <rFont val="맑은 고딕"/>
        <family val="3"/>
        <charset val="129"/>
      </rPr>
      <t>커리어점프업</t>
    </r>
    <r>
      <rPr>
        <sz val="9"/>
        <color rgb="FF000000"/>
        <rFont val="Arial"/>
        <family val="2"/>
      </rPr>
      <t>2</t>
    </r>
    <r>
      <rPr>
        <sz val="9"/>
        <color rgb="FF000000"/>
        <rFont val="맑은 고딕"/>
        <family val="3"/>
        <charset val="129"/>
      </rPr>
      <t>기</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</si>
  <si>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</si>
  <si>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</si>
  <si>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</si>
  <si>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</si>
  <si>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</si>
  <si>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</si>
  <si>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</si>
  <si>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젊음의</t>
    </r>
    <r>
      <rPr>
        <sz val="9"/>
        <color rgb="FF000000"/>
        <rFont val="Arial"/>
        <family val="2"/>
      </rPr>
      <t xml:space="preserve"> </t>
    </r>
    <r>
      <rPr>
        <sz val="9"/>
        <color rgb="FF000000"/>
        <rFont val="맑은 고딕"/>
        <family val="3"/>
        <charset val="129"/>
      </rPr>
      <t>계절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</si>
  <si>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</si>
  <si>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</si>
  <si>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</si>
  <si>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</si>
  <si>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</si>
  <si>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</si>
  <si>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</si>
  <si>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t>SOVAC 2019</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</si>
  <si>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</si>
  <si>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</si>
  <si>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</si>
  <si>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</si>
  <si>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</si>
  <si>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</si>
  <si>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</si>
  <si>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세기의대결</t>
    </r>
    <r>
      <rPr>
        <sz val="9"/>
        <color rgb="FF000000"/>
        <rFont val="Arial"/>
        <family val="2"/>
      </rPr>
      <t>_</t>
    </r>
    <r>
      <rPr>
        <sz val="9"/>
        <color rgb="FF000000"/>
        <rFont val="맑은 고딕"/>
        <family val="3"/>
        <charset val="129"/>
      </rPr>
      <t>여름과</t>
    </r>
    <r>
      <rPr>
        <sz val="9"/>
        <color rgb="FF000000"/>
        <rFont val="Arial"/>
        <family val="2"/>
      </rPr>
      <t xml:space="preserve"> </t>
    </r>
    <r>
      <rPr>
        <sz val="9"/>
        <color rgb="FF000000"/>
        <rFont val="맑은 고딕"/>
        <family val="3"/>
        <charset val="129"/>
      </rPr>
      <t>겨울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</si>
  <si>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</si>
  <si>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</si>
  <si>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</si>
  <si>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</si>
  <si>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</si>
  <si>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</si>
  <si>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</si>
  <si>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증평군</t>
    </r>
    <r>
      <rPr>
        <sz val="9"/>
        <color rgb="FF000000"/>
        <rFont val="Arial"/>
        <family val="2"/>
      </rPr>
      <t xml:space="preserve"> </t>
    </r>
    <r>
      <rPr>
        <sz val="9"/>
        <color rgb="FF000000"/>
        <rFont val="맑은 고딕"/>
        <family val="3"/>
        <charset val="129"/>
      </rPr>
      <t>공모전</t>
    </r>
    <r>
      <rPr>
        <sz val="9"/>
        <color rgb="FF000000"/>
        <rFont val="Arial"/>
        <family val="2"/>
      </rPr>
      <t xml:space="preserve"> </t>
    </r>
    <r>
      <rPr>
        <sz val="9"/>
        <color rgb="FF000000"/>
        <rFont val="맑은 고딕"/>
        <family val="3"/>
        <charset val="129"/>
      </rPr>
      <t>발표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</si>
  <si>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</si>
  <si>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</si>
  <si>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</si>
  <si>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</si>
  <si>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</si>
  <si>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</si>
  <si>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</si>
  <si>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석유사업</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</si>
  <si>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</si>
  <si>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</si>
  <si>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</si>
  <si>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</si>
  <si>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</si>
  <si>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</si>
  <si>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</si>
  <si>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바다의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</si>
  <si>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</si>
  <si>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</si>
  <si>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</si>
  <si>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</si>
  <si>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</si>
  <si>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</si>
  <si>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</si>
  <si>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</si>
  <si>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</si>
  <si>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</si>
  <si>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</si>
  <si>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</si>
  <si>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</si>
  <si>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</si>
  <si>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</si>
  <si>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iCON </t>
    </r>
    <r>
      <rPr>
        <sz val="9"/>
        <color rgb="FF000000"/>
        <rFont val="맑은 고딕"/>
        <family val="3"/>
        <charset val="129"/>
      </rPr>
      <t>행복산책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</si>
  <si>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</si>
  <si>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</si>
  <si>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</si>
  <si>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</si>
  <si>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</si>
  <si>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</si>
  <si>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</si>
  <si>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공유</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</si>
  <si>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</si>
  <si>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</si>
  <si>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</si>
  <si>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</si>
  <si>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</si>
  <si>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</si>
  <si>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</si>
  <si>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현충일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</si>
  <si>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</si>
  <si>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</si>
  <si>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</si>
  <si>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</si>
  <si>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</si>
  <si>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</si>
  <si>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</si>
  <si>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울산고래축제</t>
    </r>
    <r>
      <rPr>
        <sz val="9"/>
        <color rgb="FF000000"/>
        <rFont val="Arial"/>
        <family val="2"/>
      </rPr>
      <t xml:space="preserve"> </t>
    </r>
    <r>
      <rPr>
        <sz val="9"/>
        <color rgb="FF000000"/>
        <rFont val="맑은 고딕"/>
        <family val="3"/>
        <charset val="129"/>
      </rPr>
      <t>우시산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</si>
  <si>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</si>
  <si>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</si>
  <si>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</si>
  <si>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</si>
  <si>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</si>
  <si>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</si>
  <si>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</si>
  <si>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</si>
  <si>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</si>
  <si>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</si>
  <si>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</si>
  <si>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</si>
  <si>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</si>
  <si>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</si>
  <si>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</si>
  <si>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오일로패스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</si>
  <si>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</si>
  <si>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</si>
  <si>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</si>
  <si>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</si>
  <si>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</si>
  <si>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</si>
  <si>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</si>
  <si>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소셜벤처</t>
    </r>
    <r>
      <rPr>
        <sz val="9"/>
        <color rgb="FF000000"/>
        <rFont val="Arial"/>
        <family val="2"/>
      </rPr>
      <t xml:space="preserve"> </t>
    </r>
    <r>
      <rPr>
        <sz val="9"/>
        <color rgb="FF000000"/>
        <rFont val="맑은 고딕"/>
        <family val="3"/>
        <charset val="129"/>
      </rPr>
      <t>협약식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</si>
  <si>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</si>
  <si>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</si>
  <si>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</si>
  <si>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</si>
  <si>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</si>
  <si>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</si>
  <si>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</si>
  <si>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서린사옥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</si>
  <si>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</si>
  <si>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</si>
  <si>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</si>
  <si>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</si>
  <si>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</si>
  <si>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</si>
  <si>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금</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</si>
  <si>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블록</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</si>
  <si>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</si>
  <si>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</si>
  <si>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</si>
  <si>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</si>
  <si>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</si>
  <si>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</si>
  <si>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</si>
  <si>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</si>
  <si>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</si>
  <si>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</si>
  <si>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</si>
  <si>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</si>
  <si>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</si>
  <si>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</si>
  <si>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</si>
  <si>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비하인드</t>
    </r>
    <r>
      <rPr>
        <sz val="9"/>
        <color rgb="FF000000"/>
        <rFont val="Arial"/>
        <family val="2"/>
      </rPr>
      <t xml:space="preserve"> </t>
    </r>
    <r>
      <rPr>
        <sz val="9"/>
        <color rgb="FF000000"/>
        <rFont val="맑은 고딕"/>
        <family val="3"/>
        <charset val="129"/>
      </rPr>
      <t>스토리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</si>
  <si>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</si>
  <si>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</si>
  <si>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</si>
  <si>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</si>
  <si>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</si>
  <si>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</si>
  <si>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</si>
  <si>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MOA </t>
    </r>
    <r>
      <rPr>
        <sz val="9"/>
        <color rgb="FF000000"/>
        <rFont val="맑은 고딕"/>
        <family val="3"/>
        <charset val="129"/>
      </rPr>
      <t>카페</t>
    </r>
    <r>
      <rPr>
        <sz val="9"/>
        <color rgb="FF000000"/>
        <rFont val="Arial"/>
        <family val="2"/>
      </rPr>
      <t xml:space="preserve"> 3</t>
    </r>
    <r>
      <rPr>
        <sz val="9"/>
        <color rgb="FF000000"/>
        <rFont val="맑은 고딕"/>
        <family val="3"/>
        <charset val="129"/>
      </rPr>
      <t>호점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</si>
  <si>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</si>
  <si>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</si>
  <si>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</si>
  <si>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</si>
  <si>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</si>
  <si>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</si>
  <si>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</si>
  <si>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환경부</t>
    </r>
    <r>
      <rPr>
        <sz val="9"/>
        <color rgb="FF000000"/>
        <rFont val="Arial"/>
        <family val="2"/>
      </rPr>
      <t xml:space="preserve"> </t>
    </r>
    <r>
      <rPr>
        <sz val="9"/>
        <color rgb="FF000000"/>
        <rFont val="맑은 고딕"/>
        <family val="3"/>
        <charset val="129"/>
      </rPr>
      <t>사회적기업</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</si>
  <si>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</si>
  <si>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</si>
  <si>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</si>
  <si>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</si>
  <si>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</si>
  <si>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</si>
  <si>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</si>
  <si>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석유관련</t>
    </r>
    <r>
      <rPr>
        <sz val="9"/>
        <color rgb="FF000000"/>
        <rFont val="Arial"/>
        <family val="2"/>
      </rPr>
      <t xml:space="preserve"> </t>
    </r>
    <r>
      <rPr>
        <sz val="9"/>
        <color rgb="FF000000"/>
        <rFont val="맑은 고딕"/>
        <family val="3"/>
        <charset val="129"/>
      </rPr>
      <t>직업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</si>
  <si>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</si>
  <si>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</si>
  <si>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</si>
  <si>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</si>
  <si>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</si>
  <si>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</si>
  <si>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</si>
  <si>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라이스대학교</t>
    </r>
    <r>
      <rPr>
        <sz val="9"/>
        <color rgb="FF000000"/>
        <rFont val="Arial"/>
        <family val="2"/>
      </rPr>
      <t xml:space="preserve"> </t>
    </r>
    <r>
      <rPr>
        <sz val="9"/>
        <color rgb="FF000000"/>
        <rFont val="맑은 고딕"/>
        <family val="3"/>
        <charset val="129"/>
      </rPr>
      <t>방문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</si>
  <si>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</si>
  <si>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</si>
  <si>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</si>
  <si>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</si>
  <si>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</si>
  <si>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</si>
  <si>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</si>
  <si>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사회공헌</t>
    </r>
    <r>
      <rPr>
        <sz val="9"/>
        <color rgb="FF000000"/>
        <rFont val="Arial"/>
        <family val="2"/>
      </rPr>
      <t xml:space="preserve"> </t>
    </r>
    <r>
      <rPr>
        <sz val="9"/>
        <color rgb="FF000000"/>
        <rFont val="맑은 고딕"/>
        <family val="3"/>
        <charset val="129"/>
      </rPr>
      <t>캠페인영상</t>
    </r>
    <r>
      <rPr>
        <sz val="9"/>
        <color rgb="FF000000"/>
        <rFont val="Arial"/>
        <family val="2"/>
      </rPr>
      <t xml:space="preserve"> </t>
    </r>
    <r>
      <rPr>
        <sz val="9"/>
        <color rgb="FF000000"/>
        <rFont val="맑은 고딕"/>
        <family val="3"/>
        <charset val="129"/>
      </rPr>
      <t>독거노인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</si>
  <si>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</si>
  <si>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</si>
  <si>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</si>
  <si>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</si>
  <si>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</si>
  <si>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</si>
  <si>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</si>
  <si>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</si>
  <si>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</si>
  <si>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</si>
  <si>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</si>
  <si>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</si>
  <si>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</si>
  <si>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</si>
  <si>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</si>
  <si>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친환경</t>
    </r>
    <r>
      <rPr>
        <sz val="9"/>
        <color rgb="FF000000"/>
        <rFont val="Arial"/>
        <family val="2"/>
      </rPr>
      <t xml:space="preserve"> </t>
    </r>
    <r>
      <rPr>
        <sz val="9"/>
        <color rgb="FF000000"/>
        <rFont val="맑은 고딕"/>
        <family val="3"/>
        <charset val="129"/>
      </rPr>
      <t>사업장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</si>
  <si>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</si>
  <si>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</si>
  <si>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</si>
  <si>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</si>
  <si>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</si>
  <si>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</si>
  <si>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</si>
  <si>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라이스대학교</t>
    </r>
    <r>
      <rPr>
        <sz val="9"/>
        <color rgb="FF000000"/>
        <rFont val="Arial"/>
        <family val="2"/>
      </rPr>
      <t xml:space="preserve"> </t>
    </r>
    <r>
      <rPr>
        <sz val="9"/>
        <color rgb="FF000000"/>
        <rFont val="맑은 고딕"/>
        <family val="3"/>
        <charset val="129"/>
      </rPr>
      <t>방문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</si>
  <si>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</si>
  <si>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</si>
  <si>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</si>
  <si>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</si>
  <si>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</si>
  <si>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</si>
  <si>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금</t>
    </r>
  </si>
  <si>
    <r>
      <rPr>
        <sz val="9"/>
        <color rgb="FF000000"/>
        <rFont val="맑은 고딕"/>
        <family val="3"/>
        <charset val="129"/>
      </rPr>
      <t>공유오피스</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</si>
  <si>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</si>
  <si>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</si>
  <si>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</si>
  <si>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</si>
  <si>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클릭</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</si>
  <si>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</si>
  <si>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</si>
  <si>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무지개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</si>
  <si>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</si>
  <si>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</si>
  <si>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</si>
  <si>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</si>
  <si>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</si>
  <si>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</si>
  <si>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</si>
  <si>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고요한</t>
    </r>
    <r>
      <rPr>
        <sz val="9"/>
        <color rgb="FF000000"/>
        <rFont val="Arial"/>
        <family val="2"/>
      </rPr>
      <t xml:space="preserve"> </t>
    </r>
    <r>
      <rPr>
        <sz val="9"/>
        <color rgb="FF000000"/>
        <rFont val="맑은 고딕"/>
        <family val="3"/>
        <charset val="129"/>
      </rPr>
      <t>택시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</si>
  <si>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</si>
  <si>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</si>
  <si>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</si>
  <si>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</si>
  <si>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</si>
  <si>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</si>
  <si>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</si>
  <si>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모어댄</t>
    </r>
    <r>
      <rPr>
        <sz val="9"/>
        <color rgb="FF000000"/>
        <rFont val="Arial"/>
        <family val="2"/>
      </rPr>
      <t xml:space="preserve"> </t>
    </r>
    <r>
      <rPr>
        <sz val="9"/>
        <color rgb="FF000000"/>
        <rFont val="맑은 고딕"/>
        <family val="3"/>
        <charset val="129"/>
      </rPr>
      <t>롯데면세점</t>
    </r>
    <r>
      <rPr>
        <sz val="9"/>
        <color rgb="FF000000"/>
        <rFont val="Arial"/>
        <family val="2"/>
      </rPr>
      <t xml:space="preserve"> </t>
    </r>
    <r>
      <rPr>
        <sz val="9"/>
        <color rgb="FF000000"/>
        <rFont val="맑은 고딕"/>
        <family val="3"/>
        <charset val="129"/>
      </rPr>
      <t>월드타워점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</si>
  <si>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</si>
  <si>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</si>
  <si>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</si>
  <si>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</si>
  <si>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</si>
  <si>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</si>
  <si>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</si>
  <si>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전라북도</t>
    </r>
    <r>
      <rPr>
        <sz val="9"/>
        <color rgb="FF000000"/>
        <rFont val="Arial"/>
        <family val="2"/>
      </rPr>
      <t xml:space="preserve"> </t>
    </r>
    <r>
      <rPr>
        <sz val="9"/>
        <color rgb="FF000000"/>
        <rFont val="맑은 고딕"/>
        <family val="3"/>
        <charset val="129"/>
      </rPr>
      <t>도청</t>
    </r>
    <r>
      <rPr>
        <sz val="9"/>
        <color rgb="FF000000"/>
        <rFont val="Arial"/>
        <family val="2"/>
      </rPr>
      <t xml:space="preserve"> </t>
    </r>
    <r>
      <rPr>
        <sz val="9"/>
        <color rgb="FF000000"/>
        <rFont val="맑은 고딕"/>
        <family val="3"/>
        <charset val="129"/>
      </rPr>
      <t>표창</t>
    </r>
    <r>
      <rPr>
        <sz val="9"/>
        <color rgb="FF000000"/>
        <rFont val="Arial"/>
        <family val="2"/>
      </rPr>
      <t xml:space="preserve"> </t>
    </r>
    <r>
      <rPr>
        <sz val="9"/>
        <color rgb="FF000000"/>
        <rFont val="맑은 고딕"/>
        <family val="3"/>
        <charset val="129"/>
      </rPr>
      <t>수상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</si>
  <si>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</si>
  <si>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</si>
  <si>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</si>
  <si>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</si>
  <si>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</si>
  <si>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</si>
  <si>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</si>
  <si>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모어댄</t>
    </r>
    <r>
      <rPr>
        <sz val="9"/>
        <color rgb="FF000000"/>
        <rFont val="Arial"/>
        <family val="2"/>
      </rPr>
      <t xml:space="preserve"> </t>
    </r>
    <r>
      <rPr>
        <sz val="9"/>
        <color rgb="FF000000"/>
        <rFont val="맑은 고딕"/>
        <family val="3"/>
        <charset val="129"/>
      </rPr>
      <t>울릉도점</t>
    </r>
    <r>
      <rPr>
        <sz val="9"/>
        <color rgb="FF000000"/>
        <rFont val="Arial"/>
        <family val="2"/>
      </rPr>
      <t xml:space="preserve"> </t>
    </r>
    <r>
      <rPr>
        <sz val="9"/>
        <color rgb="FF000000"/>
        <rFont val="맑은 고딕"/>
        <family val="3"/>
        <charset val="129"/>
      </rPr>
      <t>오픈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</si>
  <si>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</si>
  <si>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</si>
  <si>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</si>
  <si>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</si>
  <si>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</si>
  <si>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</si>
  <si>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</si>
  <si>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음식명언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</si>
  <si>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</si>
  <si>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</si>
  <si>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</si>
  <si>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</si>
  <si>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</si>
  <si>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</si>
  <si>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</si>
  <si>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창업</t>
    </r>
    <r>
      <rPr>
        <sz val="9"/>
        <color rgb="FF000000"/>
        <rFont val="Arial"/>
        <family val="2"/>
      </rPr>
      <t xml:space="preserve"> </t>
    </r>
    <r>
      <rPr>
        <sz val="9"/>
        <color rgb="FF000000"/>
        <rFont val="맑은 고딕"/>
        <family val="3"/>
        <charset val="129"/>
      </rPr>
      <t>아이디어</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</si>
  <si>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</si>
  <si>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</si>
  <si>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</si>
  <si>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</si>
  <si>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</si>
  <si>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</si>
  <si>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</si>
  <si>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뜯버</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</si>
  <si>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</si>
  <si>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</si>
  <si>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</si>
  <si>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</si>
  <si>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</si>
  <si>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</si>
  <si>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</si>
  <si>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</si>
  <si>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</si>
  <si>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</si>
  <si>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</si>
  <si>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</si>
  <si>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</si>
  <si>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</si>
  <si>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</si>
  <si>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</si>
  <si>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</si>
  <si>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</si>
  <si>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</si>
  <si>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</si>
  <si>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</si>
  <si>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</si>
  <si>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</si>
  <si>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인터뷰</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</si>
  <si>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</si>
  <si>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</si>
  <si>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</si>
  <si>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</si>
  <si>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</si>
  <si>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</si>
  <si>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</si>
  <si>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프롤로그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</si>
  <si>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</si>
  <si>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</si>
  <si>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</si>
  <si>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</si>
  <si>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</si>
  <si>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</si>
  <si>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</si>
  <si>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</si>
  <si>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인천관광지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</si>
  <si>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</si>
  <si>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</si>
  <si>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</si>
  <si>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</si>
  <si>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</si>
  <si>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</si>
  <si>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</si>
  <si>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</si>
  <si>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</si>
  <si>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</si>
  <si>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</si>
  <si>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</si>
  <si>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</si>
  <si>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</si>
  <si>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</si>
  <si>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스키노맨</t>
    </r>
    <r>
      <rPr>
        <sz val="9"/>
        <color rgb="FF000000"/>
        <rFont val="Arial"/>
        <family val="2"/>
      </rPr>
      <t xml:space="preserve"> 1</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</si>
  <si>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</si>
  <si>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</si>
  <si>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</si>
  <si>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</si>
  <si>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</si>
  <si>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</si>
  <si>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</si>
  <si>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독거노인영상</t>
    </r>
    <r>
      <rPr>
        <sz val="9"/>
        <color rgb="FF000000"/>
        <rFont val="Arial"/>
        <family val="2"/>
      </rPr>
      <t xml:space="preserve"> </t>
    </r>
    <r>
      <rPr>
        <sz val="9"/>
        <color rgb="FF000000"/>
        <rFont val="맑은 고딕"/>
        <family val="3"/>
        <charset val="129"/>
      </rPr>
      <t>반응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</si>
  <si>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</si>
  <si>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</si>
  <si>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</si>
  <si>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</si>
  <si>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</si>
  <si>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</si>
  <si>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</si>
  <si>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병원</t>
    </r>
    <r>
      <rPr>
        <sz val="9"/>
        <color rgb="FF000000"/>
        <rFont val="Arial"/>
        <family val="2"/>
      </rPr>
      <t xml:space="preserve"> </t>
    </r>
    <r>
      <rPr>
        <sz val="9"/>
        <color rgb="FF000000"/>
        <rFont val="맑은 고딕"/>
        <family val="3"/>
        <charset val="129"/>
      </rPr>
      <t>석유화학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</si>
  <si>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</si>
  <si>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</si>
  <si>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</si>
  <si>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</si>
  <si>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</si>
  <si>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</si>
  <si>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</si>
  <si>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제주유나이티드</t>
    </r>
    <r>
      <rPr>
        <sz val="9"/>
        <color rgb="FF000000"/>
        <rFont val="Arial"/>
        <family val="2"/>
      </rPr>
      <t xml:space="preserve"> </t>
    </r>
    <r>
      <rPr>
        <sz val="9"/>
        <color rgb="FF000000"/>
        <rFont val="맑은 고딕"/>
        <family val="3"/>
        <charset val="129"/>
      </rPr>
      <t>최규백</t>
    </r>
    <r>
      <rPr>
        <sz val="9"/>
        <color rgb="FF000000"/>
        <rFont val="Arial"/>
        <family val="2"/>
      </rPr>
      <t xml:space="preserve"> </t>
    </r>
    <r>
      <rPr>
        <sz val="9"/>
        <color rgb="FF000000"/>
        <rFont val="맑은 고딕"/>
        <family val="3"/>
        <charset val="129"/>
      </rPr>
      <t>선수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</si>
  <si>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</si>
  <si>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</si>
  <si>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</si>
  <si>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</si>
  <si>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</si>
  <si>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</si>
  <si>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</si>
  <si>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실수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</si>
  <si>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</si>
  <si>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</si>
  <si>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</si>
  <si>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</si>
  <si>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</si>
  <si>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</si>
  <si>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</si>
  <si>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울릉도</t>
    </r>
    <r>
      <rPr>
        <sz val="9"/>
        <color rgb="FF000000"/>
        <rFont val="Arial"/>
        <family val="2"/>
      </rPr>
      <t xml:space="preserve"> </t>
    </r>
    <r>
      <rPr>
        <sz val="9"/>
        <color rgb="FF000000"/>
        <rFont val="맑은 고딕"/>
        <family val="3"/>
        <charset val="129"/>
      </rPr>
      <t>아그위그</t>
    </r>
    <r>
      <rPr>
        <sz val="9"/>
        <color rgb="FF000000"/>
        <rFont val="Arial"/>
        <family val="2"/>
      </rPr>
      <t xml:space="preserve"> MOU</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</si>
  <si>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</si>
  <si>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</si>
  <si>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</si>
  <si>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</si>
  <si>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</si>
  <si>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</si>
  <si>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</si>
  <si>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공개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</si>
  <si>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</si>
  <si>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</si>
  <si>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</si>
  <si>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</si>
  <si>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</si>
  <si>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</si>
  <si>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</si>
  <si>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세계</t>
    </r>
    <r>
      <rPr>
        <sz val="9"/>
        <color rgb="FF000000"/>
        <rFont val="Arial"/>
        <family val="2"/>
      </rPr>
      <t xml:space="preserve"> 3</t>
    </r>
    <r>
      <rPr>
        <sz val="9"/>
        <color rgb="FF000000"/>
        <rFont val="맑은 고딕"/>
        <family val="3"/>
        <charset val="129"/>
      </rPr>
      <t>대</t>
    </r>
    <r>
      <rPr>
        <sz val="9"/>
        <color rgb="FF000000"/>
        <rFont val="Arial"/>
        <family val="2"/>
      </rPr>
      <t xml:space="preserve"> </t>
    </r>
    <r>
      <rPr>
        <sz val="9"/>
        <color rgb="FF000000"/>
        <rFont val="맑은 고딕"/>
        <family val="3"/>
        <charset val="129"/>
      </rPr>
      <t>원유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</si>
  <si>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</si>
  <si>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</si>
  <si>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</si>
  <si>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</si>
  <si>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</si>
  <si>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</si>
  <si>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</si>
  <si>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경식스필름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</si>
  <si>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</si>
  <si>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</si>
  <si>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</si>
  <si>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</si>
  <si>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</si>
  <si>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</si>
  <si>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</si>
  <si>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청춘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</si>
  <si>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</si>
  <si>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</si>
  <si>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</si>
  <si>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</si>
  <si>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</si>
  <si>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</si>
  <si>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</si>
  <si>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토니</t>
    </r>
    <r>
      <rPr>
        <sz val="9"/>
        <color rgb="FF000000"/>
        <rFont val="Arial"/>
        <family val="2"/>
      </rPr>
      <t xml:space="preserve"> </t>
    </r>
    <r>
      <rPr>
        <sz val="9"/>
        <color rgb="FF000000"/>
        <rFont val="맑은 고딕"/>
        <family val="3"/>
        <charset val="129"/>
      </rPr>
      <t>모리슨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</si>
  <si>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</si>
  <si>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</si>
  <si>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</si>
  <si>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</si>
  <si>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</si>
  <si>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</si>
  <si>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</si>
  <si>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</si>
  <si>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</si>
  <si>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</si>
  <si>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</si>
  <si>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</si>
  <si>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</si>
  <si>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</si>
  <si>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</si>
  <si>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in_</t>
    </r>
    <r>
      <rPr>
        <sz val="9"/>
        <color rgb="FF000000"/>
        <rFont val="맑은 고딕"/>
        <family val="3"/>
        <charset val="129"/>
      </rPr>
      <t>수영장용품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</si>
  <si>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</si>
  <si>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</si>
  <si>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</si>
  <si>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</si>
  <si>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</si>
  <si>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</si>
  <si>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</si>
  <si>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인천</t>
    </r>
    <r>
      <rPr>
        <sz val="9"/>
        <color rgb="FF000000"/>
        <rFont val="Arial"/>
        <family val="2"/>
      </rPr>
      <t xml:space="preserve"> 1</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</si>
  <si>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</si>
  <si>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</si>
  <si>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</si>
  <si>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</si>
  <si>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</si>
  <si>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</si>
  <si>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</si>
  <si>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</si>
  <si>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스키노맨</t>
    </r>
    <r>
      <rPr>
        <sz val="9"/>
        <color rgb="FF000000"/>
        <rFont val="Arial"/>
        <family val="2"/>
      </rPr>
      <t xml:space="preserve"> </t>
    </r>
    <r>
      <rPr>
        <sz val="9"/>
        <color rgb="FF000000"/>
        <rFont val="맑은 고딕"/>
        <family val="3"/>
        <charset val="129"/>
      </rPr>
      <t>인천</t>
    </r>
    <r>
      <rPr>
        <sz val="9"/>
        <color rgb="FF000000"/>
        <rFont val="Arial"/>
        <family val="2"/>
      </rPr>
      <t xml:space="preserve"> 2</t>
    </r>
    <r>
      <rPr>
        <sz val="9"/>
        <color rgb="FF000000"/>
        <rFont val="맑은 고딕"/>
        <family val="3"/>
        <charset val="129"/>
      </rPr>
      <t>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</si>
  <si>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</si>
  <si>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</si>
  <si>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</si>
  <si>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</si>
  <si>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</si>
  <si>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</si>
  <si>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</si>
  <si>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</si>
  <si>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_</t>
    </r>
    <r>
      <rPr>
        <sz val="9"/>
        <color rgb="FF000000"/>
        <rFont val="맑은 고딕"/>
        <family val="3"/>
        <charset val="129"/>
      </rPr>
      <t>현충일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</si>
  <si>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</si>
  <si>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</si>
  <si>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</si>
  <si>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</si>
  <si>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</si>
  <si>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</si>
  <si>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</si>
  <si>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</si>
  <si>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</si>
  <si>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</si>
  <si>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</si>
  <si>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</si>
  <si>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</si>
  <si>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</si>
  <si>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</si>
  <si>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유조차</t>
    </r>
    <r>
      <rPr>
        <sz val="9"/>
        <color rgb="FF000000"/>
        <rFont val="Arial"/>
        <family val="2"/>
      </rPr>
      <t xml:space="preserve"> </t>
    </r>
    <r>
      <rPr>
        <sz val="9"/>
        <color rgb="FF000000"/>
        <rFont val="맑은 고딕"/>
        <family val="3"/>
        <charset val="129"/>
      </rPr>
      <t>래핑광고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</si>
  <si>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</si>
  <si>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</si>
  <si>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</si>
  <si>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</si>
  <si>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</si>
  <si>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</si>
  <si>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</si>
  <si>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에너지의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</si>
  <si>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</si>
  <si>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</si>
  <si>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</si>
  <si>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</si>
  <si>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</si>
  <si>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</si>
  <si>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</si>
  <si>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후기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</si>
  <si>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</si>
  <si>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</si>
  <si>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</si>
  <si>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</si>
  <si>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</si>
  <si>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</si>
  <si>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</si>
  <si>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</si>
  <si>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</si>
  <si>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</si>
  <si>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</si>
  <si>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</si>
  <si>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</si>
  <si>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</si>
  <si>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</si>
  <si>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기업</t>
    </r>
    <r>
      <rPr>
        <sz val="9"/>
        <color rgb="FF000000"/>
        <rFont val="Arial"/>
        <family val="2"/>
      </rPr>
      <t>PR</t>
    </r>
    <r>
      <rPr>
        <sz val="9"/>
        <color rgb="FF000000"/>
        <rFont val="맑은 고딕"/>
        <family val="3"/>
        <charset val="129"/>
      </rPr>
      <t>캠페인</t>
    </r>
    <r>
      <rPr>
        <sz val="9"/>
        <color rgb="FF000000"/>
        <rFont val="Arial"/>
        <family val="2"/>
      </rPr>
      <t xml:space="preserve"> 1</t>
    </r>
    <r>
      <rPr>
        <sz val="9"/>
        <color rgb="FF000000"/>
        <rFont val="맑은 고딕"/>
        <family val="3"/>
        <charset val="129"/>
      </rPr>
      <t>천만</t>
    </r>
    <r>
      <rPr>
        <sz val="9"/>
        <color rgb="FF000000"/>
        <rFont val="Arial"/>
        <family val="2"/>
      </rPr>
      <t xml:space="preserve"> </t>
    </r>
    <r>
      <rPr>
        <sz val="9"/>
        <color rgb="FF000000"/>
        <rFont val="맑은 고딕"/>
        <family val="3"/>
        <charset val="129"/>
      </rPr>
      <t>회</t>
    </r>
    <r>
      <rPr>
        <sz val="9"/>
        <color rgb="FF000000"/>
        <rFont val="Arial"/>
        <family val="2"/>
      </rPr>
      <t xml:space="preserve"> </t>
    </r>
    <r>
      <rPr>
        <sz val="9"/>
        <color rgb="FF000000"/>
        <rFont val="맑은 고딕"/>
        <family val="3"/>
        <charset val="129"/>
      </rPr>
      <t>돌파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</si>
  <si>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</si>
  <si>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</si>
  <si>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</si>
  <si>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</si>
  <si>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</si>
  <si>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</si>
  <si>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</si>
  <si>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토크콘서트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</si>
  <si>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</si>
  <si>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</si>
  <si>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</si>
  <si>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</si>
  <si>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</si>
  <si>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</si>
  <si>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Arial"/>
        <family val="2"/>
      </rPr>
      <t xml:space="preserve">2019-08-27
</t>
    </r>
    <r>
      <rPr>
        <sz val="9"/>
        <color rgb="FFFF0000"/>
        <rFont val="Arial"/>
        <family val="2"/>
      </rPr>
      <t>(~8/30)</t>
    </r>
  </si>
  <si>
    <r>
      <rPr>
        <sz val="9"/>
        <color rgb="FF000000"/>
        <rFont val="맑은 고딕"/>
        <family val="3"/>
        <charset val="129"/>
      </rPr>
      <t>화</t>
    </r>
  </si>
  <si>
    <r>
      <rPr>
        <sz val="9"/>
        <color rgb="FF000000"/>
        <rFont val="맑은 고딕"/>
        <family val="3"/>
        <charset val="129"/>
      </rPr>
      <t>독거노인생활관리사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</si>
  <si>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</si>
  <si>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</si>
  <si>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</si>
  <si>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</si>
  <si>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</si>
  <si>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</si>
  <si>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</si>
  <si>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다보소포럼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</si>
  <si>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</si>
  <si>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</si>
  <si>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</si>
  <si>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</si>
  <si>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</si>
  <si>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</si>
  <si>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</si>
  <si>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t>
    </r>
    <r>
      <rPr>
        <sz val="9"/>
        <color rgb="FF000000"/>
        <rFont val="Arial"/>
        <family val="2"/>
      </rPr>
      <t xml:space="preserve"> </t>
    </r>
    <r>
      <rPr>
        <sz val="9"/>
        <color rgb="FF000000"/>
        <rFont val="맑은 고딕"/>
        <family val="3"/>
        <charset val="129"/>
      </rPr>
      <t>실습영상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</si>
  <si>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</si>
  <si>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</si>
  <si>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</si>
  <si>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</si>
  <si>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</si>
  <si>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</si>
  <si>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</si>
  <si>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친구명언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</si>
  <si>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</si>
  <si>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</si>
  <si>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</si>
  <si>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</si>
  <si>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</si>
  <si>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</si>
  <si>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</si>
  <si>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임직원</t>
    </r>
    <r>
      <rPr>
        <sz val="9"/>
        <color rgb="FF000000"/>
        <rFont val="Arial"/>
        <family val="2"/>
      </rPr>
      <t xml:space="preserve"> </t>
    </r>
    <r>
      <rPr>
        <sz val="9"/>
        <color rgb="FF000000"/>
        <rFont val="맑은 고딕"/>
        <family val="3"/>
        <charset val="129"/>
      </rPr>
      <t>자녀</t>
    </r>
    <r>
      <rPr>
        <sz val="9"/>
        <color rgb="FF000000"/>
        <rFont val="Arial"/>
        <family val="2"/>
      </rPr>
      <t xml:space="preserve"> </t>
    </r>
    <r>
      <rPr>
        <sz val="9"/>
        <color rgb="FF000000"/>
        <rFont val="맑은 고딕"/>
        <family val="3"/>
        <charset val="129"/>
      </rPr>
      <t>봉사활동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</si>
  <si>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</si>
  <si>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</si>
  <si>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</si>
  <si>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</si>
  <si>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</si>
  <si>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</si>
  <si>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</si>
  <si>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바닥재소재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</si>
  <si>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</si>
  <si>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</si>
  <si>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</si>
  <si>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</si>
  <si>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</si>
  <si>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</si>
  <si>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</si>
  <si>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자원순환의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</si>
  <si>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</si>
  <si>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</si>
  <si>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</si>
  <si>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</si>
  <si>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</si>
  <si>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</si>
  <si>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</si>
  <si>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전기차</t>
    </r>
    <r>
      <rPr>
        <sz val="9"/>
        <color rgb="FF000000"/>
        <rFont val="Arial"/>
        <family val="2"/>
      </rPr>
      <t xml:space="preserve"> </t>
    </r>
    <r>
      <rPr>
        <sz val="9"/>
        <color rgb="FF000000"/>
        <rFont val="맑은 고딕"/>
        <family val="3"/>
        <charset val="129"/>
      </rPr>
      <t>충전소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</si>
  <si>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</si>
  <si>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</si>
  <si>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</si>
  <si>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</si>
  <si>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</si>
  <si>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</si>
  <si>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</si>
  <si>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</si>
  <si>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</si>
  <si>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</si>
  <si>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</si>
  <si>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</si>
  <si>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</si>
  <si>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</si>
  <si>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</si>
  <si>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마음행복</t>
    </r>
    <r>
      <rPr>
        <sz val="9"/>
        <color rgb="FF000000"/>
        <rFont val="Arial"/>
        <family val="2"/>
      </rPr>
      <t xml:space="preserve"> </t>
    </r>
    <r>
      <rPr>
        <sz val="9"/>
        <color rgb="FF000000"/>
        <rFont val="맑은 고딕"/>
        <family val="3"/>
        <charset val="129"/>
      </rPr>
      <t>힐링캠프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</si>
  <si>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</si>
  <si>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</si>
  <si>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</si>
  <si>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</si>
  <si>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</si>
  <si>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</si>
  <si>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</si>
  <si>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김봉환교수</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</si>
  <si>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</si>
  <si>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</si>
  <si>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</si>
  <si>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</si>
  <si>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</si>
  <si>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</si>
  <si>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</si>
  <si>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추석</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</si>
  <si>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</si>
  <si>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</si>
  <si>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</si>
  <si>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</si>
  <si>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</si>
  <si>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</si>
  <si>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</si>
  <si>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</si>
  <si>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</si>
  <si>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</si>
  <si>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</si>
  <si>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</si>
  <si>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</si>
  <si>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</si>
  <si>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</si>
  <si>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DJSI </t>
    </r>
    <r>
      <rPr>
        <sz val="9"/>
        <color rgb="FF000000"/>
        <rFont val="맑은 고딕"/>
        <family val="3"/>
        <charset val="129"/>
      </rPr>
      <t>월드기업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</si>
  <si>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</si>
  <si>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</si>
  <si>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</si>
  <si>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</si>
  <si>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</si>
  <si>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</si>
  <si>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</si>
  <si>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이바구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</si>
  <si>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</si>
  <si>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</si>
  <si>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</si>
  <si>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</si>
  <si>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</si>
  <si>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</si>
  <si>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</si>
  <si>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가을패션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</si>
  <si>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</si>
  <si>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</si>
  <si>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</si>
  <si>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</si>
  <si>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</si>
  <si>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</si>
  <si>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</si>
  <si>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김시현씨</t>
    </r>
    <r>
      <rPr>
        <sz val="9"/>
        <color rgb="FF000000"/>
        <rFont val="Arial"/>
        <family val="2"/>
      </rPr>
      <t xml:space="preserve"> </t>
    </r>
    <r>
      <rPr>
        <sz val="9"/>
        <color rgb="FF000000"/>
        <rFont val="맑은 고딕"/>
        <family val="3"/>
        <charset val="129"/>
      </rPr>
      <t>결혼식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</si>
  <si>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</si>
  <si>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</si>
  <si>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</si>
  <si>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</si>
  <si>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</si>
  <si>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</si>
  <si>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</si>
  <si>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추분</t>
    </r>
    <r>
      <rPr>
        <sz val="9"/>
        <color rgb="FF000000"/>
        <rFont val="Arial"/>
        <family val="2"/>
      </rPr>
      <t xml:space="preserve"> </t>
    </r>
    <r>
      <rPr>
        <sz val="9"/>
        <color rgb="FF000000"/>
        <rFont val="맑은 고딕"/>
        <family val="3"/>
        <charset val="129"/>
      </rPr>
      <t>캐주얼</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</si>
  <si>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</si>
  <si>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</si>
  <si>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</si>
  <si>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</si>
  <si>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</si>
  <si>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</si>
  <si>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</si>
  <si>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울산</t>
    </r>
    <r>
      <rPr>
        <sz val="9"/>
        <color rgb="FF000000"/>
        <rFont val="Arial"/>
        <family val="2"/>
      </rPr>
      <t xml:space="preserve">CLX </t>
    </r>
    <r>
      <rPr>
        <sz val="9"/>
        <color rgb="FF000000"/>
        <rFont val="맑은 고딕"/>
        <family val="3"/>
        <charset val="129"/>
      </rPr>
      <t>맹그로브</t>
    </r>
    <r>
      <rPr>
        <sz val="9"/>
        <color rgb="FF000000"/>
        <rFont val="Arial"/>
        <family val="2"/>
      </rPr>
      <t xml:space="preserve"> </t>
    </r>
    <r>
      <rPr>
        <sz val="9"/>
        <color rgb="FF000000"/>
        <rFont val="맑은 고딕"/>
        <family val="3"/>
        <charset val="129"/>
      </rPr>
      <t>봉사활동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</si>
  <si>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</si>
  <si>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</si>
  <si>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</si>
  <si>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</si>
  <si>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</si>
  <si>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</si>
  <si>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</si>
  <si>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팩</t>
    </r>
    <r>
      <rPr>
        <sz val="9"/>
        <color rgb="FF000000"/>
        <rFont val="Arial"/>
        <family val="2"/>
      </rPr>
      <t xml:space="preserve"> </t>
    </r>
    <r>
      <rPr>
        <sz val="9"/>
        <color rgb="FF000000"/>
        <rFont val="맑은 고딕"/>
        <family val="3"/>
        <charset val="129"/>
      </rPr>
      <t>엑스포</t>
    </r>
    <r>
      <rPr>
        <sz val="9"/>
        <color rgb="FF000000"/>
        <rFont val="Arial"/>
        <family val="2"/>
      </rPr>
      <t xml:space="preserve">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</si>
  <si>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</si>
  <si>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</si>
  <si>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</si>
  <si>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</si>
  <si>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</si>
  <si>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</si>
  <si>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</si>
  <si>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슈퍼섬유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</si>
  <si>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</si>
  <si>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</si>
  <si>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</si>
  <si>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</si>
  <si>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</si>
  <si>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</si>
  <si>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</si>
  <si>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사회복지사</t>
    </r>
    <r>
      <rPr>
        <sz val="9"/>
        <color rgb="FF000000"/>
        <rFont val="Arial"/>
        <family val="2"/>
      </rPr>
      <t xml:space="preserve"> </t>
    </r>
    <r>
      <rPr>
        <sz val="9"/>
        <color rgb="FF000000"/>
        <rFont val="맑은 고딕"/>
        <family val="3"/>
        <charset val="129"/>
      </rPr>
      <t>수기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</si>
  <si>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</si>
  <si>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</si>
  <si>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</si>
  <si>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</si>
  <si>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</si>
  <si>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</si>
  <si>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</si>
  <si>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전기차</t>
    </r>
    <r>
      <rPr>
        <sz val="9"/>
        <color rgb="FF000000"/>
        <rFont val="Arial"/>
        <family val="2"/>
      </rPr>
      <t xml:space="preserve"> </t>
    </r>
    <r>
      <rPr>
        <sz val="9"/>
        <color rgb="FF000000"/>
        <rFont val="맑은 고딕"/>
        <family val="3"/>
        <charset val="129"/>
      </rPr>
      <t>무료충전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</si>
  <si>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</si>
  <si>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</si>
  <si>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</si>
  <si>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</si>
  <si>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</si>
  <si>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</si>
  <si>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</si>
  <si>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관계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</si>
  <si>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</si>
  <si>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</si>
  <si>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</si>
  <si>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</si>
  <si>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</si>
  <si>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</si>
  <si>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</si>
  <si>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아그위그</t>
    </r>
    <r>
      <rPr>
        <sz val="9"/>
        <color rgb="FF000000"/>
        <rFont val="Arial"/>
        <family val="2"/>
      </rPr>
      <t xml:space="preserve"> </t>
    </r>
    <r>
      <rPr>
        <sz val="9"/>
        <color rgb="FF000000"/>
        <rFont val="맑은 고딕"/>
        <family val="3"/>
        <charset val="129"/>
      </rPr>
      <t>베트남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</si>
  <si>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</si>
  <si>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</si>
  <si>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</si>
  <si>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</si>
  <si>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</si>
  <si>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</si>
  <si>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</si>
  <si>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개천절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</si>
  <si>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</si>
  <si>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</si>
  <si>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</si>
  <si>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</si>
  <si>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</si>
  <si>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</si>
  <si>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</si>
  <si>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주유소</t>
    </r>
    <r>
      <rPr>
        <sz val="9"/>
        <color rgb="FF000000"/>
        <rFont val="Arial"/>
        <family val="2"/>
      </rPr>
      <t xml:space="preserve"> </t>
    </r>
    <r>
      <rPr>
        <sz val="9"/>
        <color rgb="FF000000"/>
        <rFont val="맑은 고딕"/>
        <family val="3"/>
        <charset val="129"/>
      </rPr>
      <t>변천사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</si>
  <si>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</si>
  <si>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</si>
  <si>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</si>
  <si>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</si>
  <si>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</si>
  <si>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</si>
  <si>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</si>
  <si>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</si>
  <si>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</si>
  <si>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</si>
  <si>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</si>
  <si>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</si>
  <si>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</si>
  <si>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</si>
  <si>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</si>
  <si>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국제도로교통박람회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</si>
  <si>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</si>
  <si>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</si>
  <si>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</si>
  <si>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</si>
  <si>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</si>
  <si>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</si>
  <si>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</si>
  <si>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한글날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</si>
  <si>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</si>
  <si>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</si>
  <si>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</si>
  <si>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</si>
  <si>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</si>
  <si>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</si>
  <si>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</si>
  <si>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석유보존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</si>
  <si>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</si>
  <si>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</si>
  <si>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</si>
  <si>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</si>
  <si>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</si>
  <si>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</si>
  <si>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</si>
  <si>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</si>
  <si>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</si>
  <si>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</si>
  <si>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</si>
  <si>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13-27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</si>
  <si>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</si>
  <si>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</si>
  <si>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</si>
  <si>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K-Show_</t>
    </r>
    <r>
      <rPr>
        <sz val="9"/>
        <color rgb="FF000000"/>
        <rFont val="맑은 고딕"/>
        <family val="3"/>
        <charset val="129"/>
      </rPr>
      <t>링크</t>
    </r>
    <r>
      <rPr>
        <sz val="9"/>
        <color rgb="FF000000"/>
        <rFont val="Arial"/>
        <family val="2"/>
      </rPr>
      <t xml:space="preserve"> </t>
    </r>
    <r>
      <rPr>
        <sz val="9"/>
        <color rgb="FF000000"/>
        <rFont val="맑은 고딕"/>
        <family val="3"/>
        <charset val="129"/>
      </rPr>
      <t>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</si>
  <si>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</si>
  <si>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</si>
  <si>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</si>
  <si>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</si>
  <si>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</si>
  <si>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</si>
  <si>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2019-10-16
</t>
    </r>
    <r>
      <rPr>
        <sz val="9"/>
        <color rgb="FFFF0000"/>
        <rFont val="Arial"/>
        <family val="2"/>
      </rPr>
      <t>(~10/21)</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</si>
  <si>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</si>
  <si>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공유이벤트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</si>
  <si>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</si>
  <si>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</si>
  <si>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</si>
  <si>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</si>
  <si>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</si>
  <si>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</si>
  <si>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</si>
  <si>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</si>
  <si>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</si>
  <si>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</si>
  <si>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</si>
  <si>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</si>
  <si>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</si>
  <si>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</si>
  <si>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</si>
  <si>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직장</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관계</t>
    </r>
    <r>
      <rPr>
        <sz val="9"/>
        <color rgb="FF000000"/>
        <rFont val="Arial"/>
        <family val="2"/>
      </rPr>
      <t xml:space="preserve"> </t>
    </r>
    <r>
      <rPr>
        <sz val="9"/>
        <color rgb="FF000000"/>
        <rFont val="맑은 고딕"/>
        <family val="3"/>
        <charset val="129"/>
      </rPr>
      <t>만족도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</si>
  <si>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</si>
  <si>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</si>
  <si>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</si>
  <si>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</si>
  <si>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</si>
  <si>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</si>
  <si>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</si>
  <si>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홍보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</si>
  <si>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</si>
  <si>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</si>
  <si>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</si>
  <si>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</si>
  <si>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</si>
  <si>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</si>
  <si>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</si>
  <si>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인테리어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</si>
  <si>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</si>
  <si>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</si>
  <si>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</si>
  <si>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</si>
  <si>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</si>
  <si>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</si>
  <si>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</si>
  <si>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슈글즈</t>
    </r>
    <r>
      <rPr>
        <sz val="9"/>
        <color rgb="FF000000"/>
        <rFont val="Arial"/>
        <family val="2"/>
      </rPr>
      <t xml:space="preserve"> </t>
    </r>
    <r>
      <rPr>
        <sz val="9"/>
        <color rgb="FF000000"/>
        <rFont val="맑은 고딕"/>
        <family val="3"/>
        <charset val="129"/>
      </rPr>
      <t>협약식</t>
    </r>
    <r>
      <rPr>
        <sz val="9"/>
        <color rgb="FF000000"/>
        <rFont val="Arial"/>
        <family val="2"/>
      </rPr>
      <t xml:space="preserve"> </t>
    </r>
    <r>
      <rPr>
        <sz val="9"/>
        <color rgb="FF000000"/>
        <rFont val="맑은 고딕"/>
        <family val="3"/>
        <charset val="129"/>
      </rPr>
      <t>링크</t>
    </r>
    <r>
      <rPr>
        <sz val="9"/>
        <color rgb="FF000000"/>
        <rFont val="Arial"/>
        <family val="2"/>
      </rPr>
      <t xml:space="preserve"> </t>
    </r>
    <r>
      <rPr>
        <sz val="9"/>
        <color rgb="FF000000"/>
        <rFont val="맑은 고딕"/>
        <family val="3"/>
        <charset val="129"/>
      </rPr>
      <t>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</si>
  <si>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</si>
  <si>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</si>
  <si>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</si>
  <si>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</si>
  <si>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</si>
  <si>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</si>
  <si>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</si>
  <si>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꽃</t>
    </r>
    <r>
      <rPr>
        <sz val="9"/>
        <color rgb="FF000000"/>
        <rFont val="Arial"/>
        <family val="2"/>
      </rPr>
      <t xml:space="preserve"> </t>
    </r>
    <r>
      <rPr>
        <sz val="9"/>
        <color rgb="FF000000"/>
        <rFont val="맑은 고딕"/>
        <family val="3"/>
        <charset val="129"/>
      </rPr>
      <t>관련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</si>
  <si>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</si>
  <si>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</si>
  <si>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</si>
  <si>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</si>
  <si>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</si>
  <si>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</si>
  <si>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</si>
  <si>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킥스타터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</si>
  <si>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</si>
  <si>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</si>
  <si>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</si>
  <si>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</si>
  <si>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</si>
  <si>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</si>
  <si>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</si>
  <si>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텐트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</si>
  <si>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</si>
  <si>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</si>
  <si>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</si>
  <si>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</si>
  <si>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</si>
  <si>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</si>
  <si>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</si>
  <si>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사회적가치실현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</si>
  <si>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</si>
  <si>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</si>
  <si>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</si>
  <si>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</si>
  <si>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</si>
  <si>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</si>
  <si>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</si>
  <si>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</si>
  <si>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</si>
  <si>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</si>
  <si>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</si>
  <si>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</si>
  <si>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</si>
  <si>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</si>
  <si>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</si>
  <si>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성장지원금</t>
    </r>
    <r>
      <rPr>
        <sz val="9"/>
        <color rgb="FF000000"/>
        <rFont val="Arial"/>
        <family val="2"/>
      </rPr>
      <t xml:space="preserve"> </t>
    </r>
    <r>
      <rPr>
        <sz val="9"/>
        <color rgb="FF000000"/>
        <rFont val="맑은 고딕"/>
        <family val="3"/>
        <charset val="129"/>
      </rPr>
      <t>전달식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</si>
  <si>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</si>
  <si>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</si>
  <si>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</si>
  <si>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</si>
  <si>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</si>
  <si>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</si>
  <si>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</si>
  <si>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주유소유종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</si>
  <si>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</si>
  <si>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</si>
  <si>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</si>
  <si>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</si>
  <si>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</si>
  <si>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</si>
  <si>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</si>
  <si>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</si>
  <si>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</si>
  <si>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</si>
  <si>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</si>
  <si>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</si>
  <si>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</si>
  <si>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</si>
  <si>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</si>
  <si>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행복마켓</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</si>
  <si>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</si>
  <si>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</si>
  <si>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</si>
  <si>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</si>
  <si>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</si>
  <si>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</si>
  <si>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</si>
  <si>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수능</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</si>
  <si>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</si>
  <si>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</si>
  <si>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</si>
  <si>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</si>
  <si>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</si>
  <si>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</si>
  <si>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</si>
  <si>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t>ZIC ZERO</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</si>
  <si>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</si>
  <si>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</si>
  <si>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</si>
  <si>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</si>
  <si>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</si>
  <si>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</si>
  <si>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</si>
  <si>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</si>
  <si>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</si>
  <si>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</si>
  <si>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</si>
  <si>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</si>
  <si>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</si>
  <si>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</si>
  <si>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</si>
  <si>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에너지</t>
    </r>
    <r>
      <rPr>
        <sz val="9"/>
        <color rgb="FF000000"/>
        <rFont val="Arial"/>
        <family val="2"/>
      </rPr>
      <t xml:space="preserve"> </t>
    </r>
    <r>
      <rPr>
        <sz val="9"/>
        <color rgb="FF000000"/>
        <rFont val="맑은 고딕"/>
        <family val="3"/>
        <charset val="129"/>
      </rPr>
      <t>태양광</t>
    </r>
    <r>
      <rPr>
        <sz val="9"/>
        <color rgb="FF000000"/>
        <rFont val="Arial"/>
        <family val="2"/>
      </rPr>
      <t xml:space="preserve"> </t>
    </r>
    <r>
      <rPr>
        <sz val="9"/>
        <color rgb="FF000000"/>
        <rFont val="맑은 고딕"/>
        <family val="3"/>
        <charset val="129"/>
      </rPr>
      <t>발전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</si>
  <si>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</si>
  <si>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</si>
  <si>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</si>
  <si>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</si>
  <si>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</si>
  <si>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</si>
  <si>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</si>
  <si>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배럴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</si>
  <si>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</si>
  <si>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</si>
  <si>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</si>
  <si>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</si>
  <si>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</si>
  <si>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</si>
  <si>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</si>
  <si>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</si>
  <si>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</si>
  <si>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</si>
  <si>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</si>
  <si>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</si>
  <si>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</si>
  <si>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</si>
  <si>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</si>
  <si>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우와쏭</t>
    </r>
    <r>
      <rPr>
        <sz val="9"/>
        <color rgb="FF000000"/>
        <rFont val="Arial"/>
        <family val="2"/>
      </rPr>
      <t xml:space="preserve"> </t>
    </r>
    <r>
      <rPr>
        <sz val="9"/>
        <color rgb="FF000000"/>
        <rFont val="맑은 고딕"/>
        <family val="3"/>
        <charset val="129"/>
      </rPr>
      <t>정로하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</si>
  <si>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</si>
  <si>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</si>
  <si>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</si>
  <si>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</si>
  <si>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</si>
  <si>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</si>
  <si>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</si>
  <si>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코트소재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</si>
  <si>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</si>
  <si>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</si>
  <si>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</si>
  <si>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</si>
  <si>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</si>
  <si>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</si>
  <si>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</si>
  <si>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</si>
  <si>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</si>
  <si>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</si>
  <si>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</si>
  <si>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</si>
  <si>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</si>
  <si>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</si>
  <si>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</si>
  <si>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석창우</t>
    </r>
    <r>
      <rPr>
        <sz val="9"/>
        <color rgb="FF000000"/>
        <rFont val="Arial"/>
        <family val="2"/>
      </rPr>
      <t xml:space="preserve"> </t>
    </r>
    <r>
      <rPr>
        <sz val="9"/>
        <color rgb="FF000000"/>
        <rFont val="맑은 고딕"/>
        <family val="3"/>
        <charset val="129"/>
      </rPr>
      <t>화백</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</si>
  <si>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</si>
  <si>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</si>
  <si>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</si>
  <si>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</si>
  <si>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</si>
  <si>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</si>
  <si>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</si>
  <si>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감사명언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</si>
  <si>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</si>
  <si>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</si>
  <si>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</si>
  <si>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</si>
  <si>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</si>
  <si>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</si>
  <si>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</si>
  <si>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행복나눔</t>
    </r>
    <r>
      <rPr>
        <sz val="9"/>
        <color rgb="FF000000"/>
        <rFont val="Arial"/>
        <family val="2"/>
      </rPr>
      <t xml:space="preserve"> </t>
    </r>
    <r>
      <rPr>
        <sz val="9"/>
        <color rgb="FF000000"/>
        <rFont val="맑은 고딕"/>
        <family val="3"/>
        <charset val="129"/>
      </rPr>
      <t>바자회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</si>
  <si>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</si>
  <si>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</si>
  <si>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</si>
  <si>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</si>
  <si>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</si>
  <si>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</si>
  <si>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</si>
  <si>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석유국제기구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</si>
  <si>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</si>
  <si>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</si>
  <si>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</si>
  <si>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</si>
  <si>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</si>
  <si>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</si>
  <si>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</si>
  <si>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우와쏭</t>
    </r>
    <r>
      <rPr>
        <sz val="9"/>
        <color rgb="FF000000"/>
        <rFont val="Arial"/>
        <family val="2"/>
      </rPr>
      <t xml:space="preserve"> </t>
    </r>
    <r>
      <rPr>
        <sz val="9"/>
        <color rgb="FF000000"/>
        <rFont val="맑은 고딕"/>
        <family val="3"/>
        <charset val="129"/>
      </rPr>
      <t>바이럴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</si>
  <si>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</si>
  <si>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</si>
  <si>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</si>
  <si>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</si>
  <si>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</si>
  <si>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</si>
  <si>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</si>
  <si>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행동명언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</si>
  <si>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</si>
  <si>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</si>
  <si>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</si>
  <si>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</si>
  <si>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</si>
  <si>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</si>
  <si>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</si>
  <si>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고래박물관</t>
    </r>
    <r>
      <rPr>
        <sz val="9"/>
        <color rgb="FF000000"/>
        <rFont val="Arial"/>
        <family val="2"/>
      </rPr>
      <t xml:space="preserve"> </t>
    </r>
    <r>
      <rPr>
        <sz val="9"/>
        <color rgb="FF000000"/>
        <rFont val="맑은 고딕"/>
        <family val="3"/>
        <charset val="129"/>
      </rPr>
      <t>전시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</si>
  <si>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</si>
  <si>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</si>
  <si>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</si>
  <si>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</si>
  <si>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</si>
  <si>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</si>
  <si>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</si>
  <si>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난방용품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</si>
  <si>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</si>
  <si>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</si>
  <si>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</si>
  <si>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</si>
  <si>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</si>
  <si>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</si>
  <si>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</si>
  <si>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</si>
  <si>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</si>
  <si>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</si>
  <si>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</si>
  <si>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</si>
  <si>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</si>
  <si>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</si>
  <si>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</si>
  <si>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</si>
  <si>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</si>
  <si>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</si>
  <si>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</si>
  <si>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</si>
  <si>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</si>
  <si>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</si>
  <si>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</si>
  <si>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in_</t>
    </r>
    <r>
      <rPr>
        <sz val="9"/>
        <color rgb="FF000000"/>
        <rFont val="맑은 고딕"/>
        <family val="3"/>
        <charset val="129"/>
      </rPr>
      <t>한겨울</t>
    </r>
    <r>
      <rPr>
        <sz val="9"/>
        <color rgb="FF000000"/>
        <rFont val="Arial"/>
        <family val="2"/>
      </rPr>
      <t xml:space="preserve"> </t>
    </r>
    <r>
      <rPr>
        <sz val="9"/>
        <color rgb="FF000000"/>
        <rFont val="맑은 고딕"/>
        <family val="3"/>
        <charset val="129"/>
      </rPr>
      <t>자동차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</si>
  <si>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</si>
  <si>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</si>
  <si>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</si>
  <si>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</si>
  <si>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</si>
  <si>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</si>
  <si>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</si>
  <si>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연말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</si>
  <si>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</si>
  <si>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</si>
  <si>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</si>
  <si>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</si>
  <si>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</si>
  <si>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</si>
  <si>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</si>
  <si>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생중계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</si>
  <si>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</si>
  <si>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</si>
  <si>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</si>
  <si>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</si>
  <si>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</si>
  <si>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</si>
  <si>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</si>
  <si>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인생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</si>
  <si>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</si>
  <si>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</si>
  <si>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</si>
  <si>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</si>
  <si>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</si>
  <si>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</si>
  <si>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</si>
  <si>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CES 2020 </t>
    </r>
    <r>
      <rPr>
        <sz val="9"/>
        <color rgb="FF000000"/>
        <rFont val="맑은 고딕"/>
        <family val="3"/>
        <charset val="129"/>
      </rPr>
      <t>현장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</si>
  <si>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</si>
  <si>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</si>
  <si>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</si>
  <si>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</si>
  <si>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</si>
  <si>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</si>
  <si>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</si>
  <si>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행동</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</si>
  <si>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</si>
  <si>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</si>
  <si>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</si>
  <si>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</si>
  <si>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</si>
  <si>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</si>
  <si>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</si>
  <si>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신입사원</t>
    </r>
    <r>
      <rPr>
        <sz val="9"/>
        <color rgb="FF000000"/>
        <rFont val="Arial"/>
        <family val="2"/>
      </rPr>
      <t xml:space="preserve"> 1</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</si>
  <si>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</si>
  <si>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</si>
  <si>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이미지</t>
    </r>
    <r>
      <rPr>
        <sz val="9"/>
        <color rgb="FF000000"/>
        <rFont val="Arial"/>
        <family val="2"/>
      </rPr>
      <t xml:space="preserve"> </t>
    </r>
    <r>
      <rPr>
        <sz val="9"/>
        <color rgb="FF000000"/>
        <rFont val="맑은 고딕"/>
        <family val="3"/>
        <charset val="129"/>
      </rPr>
      <t>내</t>
    </r>
    <r>
      <rPr>
        <sz val="9"/>
        <color rgb="FF000000"/>
        <rFont val="Arial"/>
        <family val="2"/>
      </rPr>
      <t xml:space="preserve"> </t>
    </r>
    <r>
      <rPr>
        <sz val="9"/>
        <color rgb="FF000000"/>
        <rFont val="맑은 고딕"/>
        <family val="3"/>
        <charset val="129"/>
      </rPr>
      <t>텍스트</t>
    </r>
    <r>
      <rPr>
        <sz val="9"/>
        <color rgb="FF000000"/>
        <rFont val="Arial"/>
        <family val="2"/>
      </rPr>
      <t xml:space="preserve"> </t>
    </r>
    <r>
      <rPr>
        <sz val="9"/>
        <color rgb="FF000000"/>
        <rFont val="맑은 고딕"/>
        <family val="3"/>
        <charset val="129"/>
      </rPr>
      <t>비중이</t>
    </r>
    <r>
      <rPr>
        <sz val="9"/>
        <color rgb="FF000000"/>
        <rFont val="Arial"/>
        <family val="2"/>
      </rPr>
      <t xml:space="preserve"> </t>
    </r>
    <r>
      <rPr>
        <sz val="9"/>
        <color rgb="FF000000"/>
        <rFont val="맑은 고딕"/>
        <family val="3"/>
        <charset val="129"/>
      </rPr>
      <t>높아</t>
    </r>
    <r>
      <rPr>
        <sz val="9"/>
        <color rgb="FF000000"/>
        <rFont val="Arial"/>
        <family val="2"/>
      </rPr>
      <t xml:space="preserve"> </t>
    </r>
    <r>
      <rPr>
        <sz val="9"/>
        <color rgb="FF000000"/>
        <rFont val="맑은 고딕"/>
        <family val="3"/>
        <charset val="129"/>
      </rPr>
      <t>광고</t>
    </r>
    <r>
      <rPr>
        <sz val="9"/>
        <color rgb="FF000000"/>
        <rFont val="Arial"/>
        <family val="2"/>
      </rPr>
      <t xml:space="preserve"> </t>
    </r>
    <r>
      <rPr>
        <sz val="9"/>
        <color rgb="FF000000"/>
        <rFont val="맑은 고딕"/>
        <family val="3"/>
        <charset val="129"/>
      </rPr>
      <t>도달</t>
    </r>
    <r>
      <rPr>
        <sz val="9"/>
        <color rgb="FF000000"/>
        <rFont val="Arial"/>
        <family val="2"/>
      </rPr>
      <t xml:space="preserve"> </t>
    </r>
    <r>
      <rPr>
        <sz val="9"/>
        <color rgb="FF000000"/>
        <rFont val="맑은 고딕"/>
        <family val="3"/>
        <charset val="129"/>
      </rPr>
      <t>부족</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</si>
  <si>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</si>
  <si>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</si>
  <si>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</si>
  <si>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</si>
  <si>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2020-01-18
</t>
    </r>
    <r>
      <rPr>
        <sz val="9"/>
        <color rgb="FFFF0000"/>
        <rFont val="Arial"/>
        <family val="2"/>
      </rPr>
      <t>(~1/23)</t>
    </r>
  </si>
  <si>
    <r>
      <rPr>
        <sz val="9"/>
        <color rgb="FF000000"/>
        <rFont val="맑은 고딕"/>
        <family val="3"/>
        <charset val="129"/>
      </rPr>
      <t>토</t>
    </r>
  </si>
  <si>
    <r>
      <rPr>
        <sz val="9"/>
        <color rgb="FF000000"/>
        <rFont val="맑은 고딕"/>
        <family val="3"/>
        <charset val="129"/>
      </rPr>
      <t>신입사원</t>
    </r>
    <r>
      <rPr>
        <sz val="9"/>
        <color rgb="FF000000"/>
        <rFont val="Arial"/>
        <family val="2"/>
      </rPr>
      <t xml:space="preserve"> 1</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</si>
  <si>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</si>
  <si>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</si>
  <si>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</si>
  <si>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</si>
  <si>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</si>
  <si>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</si>
  <si>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</si>
  <si>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가족</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</si>
  <si>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</si>
  <si>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</si>
  <si>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</si>
  <si>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</si>
  <si>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</si>
  <si>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</si>
  <si>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2020-01-23
</t>
    </r>
    <r>
      <rPr>
        <sz val="9"/>
        <color rgb="FFFF0000"/>
        <rFont val="Arial"/>
        <family val="2"/>
      </rPr>
      <t>(~2/1)</t>
    </r>
  </si>
  <si>
    <r>
      <rPr>
        <sz val="9"/>
        <color rgb="FF000000"/>
        <rFont val="맑은 고딕"/>
        <family val="3"/>
        <charset val="129"/>
      </rPr>
      <t>목</t>
    </r>
  </si>
  <si>
    <r>
      <rPr>
        <sz val="9"/>
        <color rgb="FF000000"/>
        <rFont val="맑은 고딕"/>
        <family val="3"/>
        <charset val="129"/>
      </rPr>
      <t>신입사원</t>
    </r>
    <r>
      <rPr>
        <sz val="9"/>
        <color rgb="FF000000"/>
        <rFont val="Arial"/>
        <family val="2"/>
      </rPr>
      <t xml:space="preserve"> 2</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</si>
  <si>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</si>
  <si>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</si>
  <si>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</si>
  <si>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</si>
  <si>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</si>
  <si>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</si>
  <si>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</si>
  <si>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설날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</si>
  <si>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</si>
  <si>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</si>
  <si>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</si>
  <si>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</si>
  <si>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</si>
  <si>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</si>
  <si>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</si>
  <si>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</si>
  <si>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</si>
  <si>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</si>
  <si>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</si>
  <si>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</si>
  <si>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</si>
  <si>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</si>
  <si>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2020-01-28
</t>
    </r>
    <r>
      <rPr>
        <sz val="9"/>
        <color rgb="FFFF0000"/>
        <rFont val="Arial"/>
        <family val="2"/>
      </rPr>
      <t>(~2/1)</t>
    </r>
  </si>
  <si>
    <r>
      <rPr>
        <sz val="9"/>
        <color rgb="FF000000"/>
        <rFont val="맑은 고딕"/>
        <family val="3"/>
        <charset val="129"/>
      </rPr>
      <t>화</t>
    </r>
  </si>
  <si>
    <r>
      <rPr>
        <sz val="9"/>
        <color rgb="FF000000"/>
        <rFont val="맑은 고딕"/>
        <family val="3"/>
        <charset val="129"/>
      </rPr>
      <t>신입사원</t>
    </r>
    <r>
      <rPr>
        <sz val="9"/>
        <color rgb="FF000000"/>
        <rFont val="Arial"/>
        <family val="2"/>
      </rPr>
      <t xml:space="preserve"> 2</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</si>
  <si>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</si>
  <si>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</si>
  <si>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</si>
  <si>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</si>
  <si>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</si>
  <si>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</si>
  <si>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2020-02-02
</t>
    </r>
    <r>
      <rPr>
        <sz val="9"/>
        <color rgb="FFFF0000"/>
        <rFont val="Arial"/>
        <family val="2"/>
      </rPr>
      <t>(~2/8)</t>
    </r>
  </si>
  <si>
    <r>
      <rPr>
        <sz val="9"/>
        <color rgb="FF000000"/>
        <rFont val="맑은 고딕"/>
        <family val="3"/>
        <charset val="129"/>
      </rPr>
      <t>일</t>
    </r>
  </si>
  <si>
    <r>
      <rPr>
        <sz val="9"/>
        <color rgb="FF000000"/>
        <rFont val="맑은 고딕"/>
        <family val="3"/>
        <charset val="129"/>
      </rPr>
      <t>신입사원</t>
    </r>
    <r>
      <rPr>
        <sz val="9"/>
        <color rgb="FF000000"/>
        <rFont val="Arial"/>
        <family val="2"/>
      </rPr>
      <t xml:space="preserve"> 3</t>
    </r>
    <r>
      <rPr>
        <sz val="9"/>
        <color rgb="FF000000"/>
        <rFont val="맑은 고딕"/>
        <family val="3"/>
        <charset val="129"/>
      </rPr>
      <t>차</t>
    </r>
    <r>
      <rPr>
        <sz val="9"/>
        <color rgb="FF000000"/>
        <rFont val="Arial"/>
        <family val="2"/>
      </rPr>
      <t xml:space="preserve"> </t>
    </r>
    <r>
      <rPr>
        <sz val="9"/>
        <color rgb="FF000000"/>
        <rFont val="맑은 고딕"/>
        <family val="3"/>
        <charset val="129"/>
      </rPr>
      <t>페이스북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</si>
  <si>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</si>
  <si>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</si>
  <si>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</si>
  <si>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</si>
  <si>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</si>
  <si>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</si>
  <si>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2020-02-02
</t>
    </r>
    <r>
      <rPr>
        <sz val="9"/>
        <color rgb="FFFF0000"/>
        <rFont val="Arial"/>
        <family val="2"/>
      </rPr>
      <t>(~2/8)</t>
    </r>
  </si>
  <si>
    <r>
      <rPr>
        <sz val="9"/>
        <color rgb="FF000000"/>
        <rFont val="맑은 고딕"/>
        <family val="3"/>
        <charset val="129"/>
      </rPr>
      <t>일</t>
    </r>
  </si>
  <si>
    <r>
      <rPr>
        <sz val="9"/>
        <color rgb="FF000000"/>
        <rFont val="맑은 고딕"/>
        <family val="3"/>
        <charset val="129"/>
      </rPr>
      <t>신입사원</t>
    </r>
    <r>
      <rPr>
        <sz val="9"/>
        <color rgb="FF000000"/>
        <rFont val="Arial"/>
        <family val="2"/>
      </rPr>
      <t xml:space="preserve"> 3</t>
    </r>
    <r>
      <rPr>
        <sz val="9"/>
        <color rgb="FF000000"/>
        <rFont val="맑은 고딕"/>
        <family val="3"/>
        <charset val="129"/>
      </rPr>
      <t>차</t>
    </r>
    <r>
      <rPr>
        <sz val="9"/>
        <color rgb="FF000000"/>
        <rFont val="Arial"/>
        <family val="2"/>
      </rPr>
      <t xml:space="preserve"> </t>
    </r>
    <r>
      <rPr>
        <sz val="9"/>
        <color rgb="FF000000"/>
        <rFont val="맑은 고딕"/>
        <family val="3"/>
        <charset val="129"/>
      </rPr>
      <t>인스타그램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</si>
  <si>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</si>
  <si>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</si>
  <si>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</si>
  <si>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</si>
  <si>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</si>
  <si>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</si>
  <si>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</si>
  <si>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도전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</si>
  <si>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</si>
  <si>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</si>
  <si>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</si>
  <si>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</si>
  <si>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</si>
  <si>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</si>
  <si>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</si>
  <si>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상식인</t>
    </r>
    <r>
      <rPr>
        <sz val="9"/>
        <color rgb="FF000000"/>
        <rFont val="Arial"/>
        <family val="2"/>
      </rPr>
      <t>_</t>
    </r>
    <r>
      <rPr>
        <sz val="9"/>
        <color rgb="FF000000"/>
        <rFont val="맑은 고딕"/>
        <family val="3"/>
        <charset val="129"/>
      </rPr>
      <t>원유</t>
    </r>
    <r>
      <rPr>
        <sz val="9"/>
        <color rgb="FF000000"/>
        <rFont val="Arial"/>
        <family val="2"/>
      </rPr>
      <t xml:space="preserve"> </t>
    </r>
    <r>
      <rPr>
        <sz val="9"/>
        <color rgb="FF000000"/>
        <rFont val="맑은 고딕"/>
        <family val="3"/>
        <charset val="129"/>
      </rPr>
      <t>색</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</si>
  <si>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</si>
  <si>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</si>
  <si>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</si>
  <si>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</si>
  <si>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</si>
  <si>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</si>
  <si>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</si>
  <si>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</si>
  <si>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</si>
  <si>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</si>
  <si>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</si>
  <si>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</si>
  <si>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</si>
  <si>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</si>
  <si>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</si>
  <si>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밸런타인데이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</si>
  <si>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</si>
  <si>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</si>
  <si>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</si>
  <si>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</si>
  <si>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</si>
  <si>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</si>
  <si>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</si>
  <si>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격려</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</si>
  <si>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</si>
  <si>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</si>
  <si>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</si>
  <si>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</si>
  <si>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</si>
  <si>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</si>
  <si>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</si>
  <si>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마음가짐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</si>
  <si>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</si>
  <si>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</si>
  <si>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</si>
  <si>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</si>
  <si>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</si>
  <si>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</si>
  <si>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</si>
  <si>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우승</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</si>
  <si>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</si>
  <si>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</si>
  <si>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</si>
  <si>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</si>
  <si>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</si>
  <si>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</si>
  <si>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</si>
  <si>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경험</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</si>
  <si>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</si>
  <si>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</si>
  <si>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</si>
  <si>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</si>
  <si>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</si>
  <si>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</si>
  <si>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</si>
  <si>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우시산</t>
    </r>
    <r>
      <rPr>
        <sz val="9"/>
        <color rgb="FF000000"/>
        <rFont val="Arial"/>
        <family val="2"/>
      </rPr>
      <t>_</t>
    </r>
    <r>
      <rPr>
        <sz val="9"/>
        <color rgb="FF000000"/>
        <rFont val="맑은 고딕"/>
        <family val="3"/>
        <charset val="129"/>
      </rPr>
      <t>고래</t>
    </r>
    <r>
      <rPr>
        <sz val="9"/>
        <color rgb="FF000000"/>
        <rFont val="Arial"/>
        <family val="2"/>
      </rPr>
      <t xml:space="preserve"> </t>
    </r>
    <r>
      <rPr>
        <sz val="9"/>
        <color rgb="FF000000"/>
        <rFont val="맑은 고딕"/>
        <family val="3"/>
        <charset val="129"/>
      </rPr>
      <t>업사이클링</t>
    </r>
    <r>
      <rPr>
        <sz val="9"/>
        <color rgb="FF000000"/>
        <rFont val="Arial"/>
        <family val="2"/>
      </rPr>
      <t xml:space="preserve"> </t>
    </r>
    <r>
      <rPr>
        <sz val="9"/>
        <color rgb="FF000000"/>
        <rFont val="맑은 고딕"/>
        <family val="3"/>
        <charset val="129"/>
      </rPr>
      <t>굿즈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</si>
  <si>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</si>
  <si>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</si>
  <si>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</si>
  <si>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</si>
  <si>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</si>
  <si>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</si>
  <si>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</si>
  <si>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봄맞이</t>
    </r>
    <r>
      <rPr>
        <sz val="9"/>
        <color rgb="FF000000"/>
        <rFont val="Arial"/>
        <family val="2"/>
      </rPr>
      <t xml:space="preserve"> </t>
    </r>
    <r>
      <rPr>
        <sz val="9"/>
        <color rgb="FF000000"/>
        <rFont val="맑은 고딕"/>
        <family val="3"/>
        <charset val="129"/>
      </rPr>
      <t>대청소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</si>
  <si>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</si>
  <si>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</si>
  <si>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</si>
  <si>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</si>
  <si>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</si>
  <si>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</si>
  <si>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</si>
  <si>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</si>
  <si>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</si>
  <si>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</si>
  <si>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</si>
  <si>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</si>
  <si>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</si>
  <si>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</si>
  <si>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</si>
  <si>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전주비빔빵</t>
    </r>
    <r>
      <rPr>
        <sz val="9"/>
        <color rgb="FF000000"/>
        <rFont val="Arial"/>
        <family val="2"/>
      </rPr>
      <t xml:space="preserve"> </t>
    </r>
    <r>
      <rPr>
        <sz val="9"/>
        <color rgb="FF000000"/>
        <rFont val="맑은 고딕"/>
        <family val="3"/>
        <charset val="129"/>
      </rPr>
      <t>기부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</si>
  <si>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</si>
  <si>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</si>
  <si>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</si>
  <si>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</si>
  <si>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</si>
  <si>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</si>
  <si>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수</t>
    </r>
  </si>
  <si>
    <r>
      <rPr>
        <sz val="9"/>
        <color rgb="FF000000"/>
        <rFont val="맑은 고딕"/>
        <family val="3"/>
        <charset val="129"/>
      </rPr>
      <t>전주비빔빵</t>
    </r>
    <r>
      <rPr>
        <sz val="9"/>
        <color rgb="FF000000"/>
        <rFont val="Arial"/>
        <family val="2"/>
      </rPr>
      <t xml:space="preserve"> </t>
    </r>
    <r>
      <rPr>
        <sz val="9"/>
        <color rgb="FF000000"/>
        <rFont val="맑은 고딕"/>
        <family val="3"/>
        <charset val="129"/>
      </rPr>
      <t>기부</t>
    </r>
    <r>
      <rPr>
        <sz val="9"/>
        <color rgb="FF000000"/>
        <rFont val="Arial"/>
        <family val="2"/>
      </rPr>
      <t xml:space="preserve"> 2</t>
    </r>
    <r>
      <rPr>
        <sz val="9"/>
        <color rgb="FF000000"/>
        <rFont val="맑은 고딕"/>
        <family val="3"/>
        <charset val="129"/>
      </rPr>
      <t>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</si>
  <si>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</si>
  <si>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</si>
  <si>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</si>
  <si>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</si>
  <si>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</si>
  <si>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</si>
  <si>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</si>
  <si>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박성립</t>
    </r>
    <r>
      <rPr>
        <sz val="9"/>
        <color rgb="FF000000"/>
        <rFont val="Arial"/>
        <family val="2"/>
      </rPr>
      <t xml:space="preserve"> </t>
    </r>
    <r>
      <rPr>
        <sz val="9"/>
        <color rgb="FF000000"/>
        <rFont val="맑은 고딕"/>
        <family val="3"/>
        <charset val="129"/>
      </rPr>
      <t>감독</t>
    </r>
    <r>
      <rPr>
        <sz val="9"/>
        <color rgb="FF000000"/>
        <rFont val="Arial"/>
        <family val="2"/>
      </rPr>
      <t xml:space="preserve"> </t>
    </r>
    <r>
      <rPr>
        <sz val="9"/>
        <color rgb="FF000000"/>
        <rFont val="맑은 고딕"/>
        <family val="3"/>
        <charset val="129"/>
      </rPr>
      <t>인터뷰</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</si>
  <si>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</si>
  <si>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</si>
  <si>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</si>
  <si>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</si>
  <si>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</si>
  <si>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</si>
  <si>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</si>
  <si>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성공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</si>
  <si>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</si>
  <si>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</si>
  <si>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</si>
  <si>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</si>
  <si>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</si>
  <si>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</si>
  <si>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</si>
  <si>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CJC </t>
    </r>
    <r>
      <rPr>
        <sz val="9"/>
        <color rgb="FF000000"/>
        <rFont val="맑은 고딕"/>
        <family val="3"/>
        <charset val="129"/>
      </rPr>
      <t>휠마스터</t>
    </r>
    <r>
      <rPr>
        <sz val="9"/>
        <color rgb="FF000000"/>
        <rFont val="Arial"/>
        <family val="2"/>
      </rPr>
      <t xml:space="preserve"> </t>
    </r>
    <r>
      <rPr>
        <sz val="9"/>
        <color rgb="FF000000"/>
        <rFont val="맑은 고딕"/>
        <family val="3"/>
        <charset val="129"/>
      </rPr>
      <t>교육생</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</si>
  <si>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</si>
  <si>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</si>
  <si>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</si>
  <si>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</si>
  <si>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</si>
  <si>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</si>
  <si>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</si>
  <si>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고대</t>
    </r>
    <r>
      <rPr>
        <sz val="9"/>
        <color rgb="FF000000"/>
        <rFont val="Arial"/>
        <family val="2"/>
      </rPr>
      <t xml:space="preserve"> </t>
    </r>
    <r>
      <rPr>
        <sz val="9"/>
        <color rgb="FF000000"/>
        <rFont val="맑은 고딕"/>
        <family val="3"/>
        <charset val="129"/>
      </rPr>
      <t>석유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</si>
  <si>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</si>
  <si>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</si>
  <si>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</si>
  <si>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</si>
  <si>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</si>
  <si>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</si>
  <si>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</si>
  <si>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</si>
  <si>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</si>
  <si>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</si>
  <si>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</si>
  <si>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</si>
  <si>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</si>
  <si>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</si>
  <si>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</si>
  <si>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상식인</t>
    </r>
    <r>
      <rPr>
        <sz val="9"/>
        <color rgb="FF000000"/>
        <rFont val="Arial"/>
        <family val="2"/>
      </rPr>
      <t xml:space="preserve"> </t>
    </r>
    <r>
      <rPr>
        <sz val="9"/>
        <color rgb="FF000000"/>
        <rFont val="맑은 고딕"/>
        <family val="3"/>
        <charset val="129"/>
      </rPr>
      <t>마스크</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</si>
  <si>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</si>
  <si>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</si>
  <si>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</si>
  <si>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</si>
  <si>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</si>
  <si>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</si>
  <si>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</si>
  <si>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슈글즈</t>
    </r>
    <r>
      <rPr>
        <sz val="9"/>
        <color rgb="FF000000"/>
        <rFont val="Arial"/>
        <family val="2"/>
      </rPr>
      <t xml:space="preserve"> </t>
    </r>
    <r>
      <rPr>
        <sz val="9"/>
        <color rgb="FF000000"/>
        <rFont val="맑은 고딕"/>
        <family val="3"/>
        <charset val="129"/>
      </rPr>
      <t>코로나</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</si>
  <si>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</si>
  <si>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</si>
  <si>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</si>
  <si>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</si>
  <si>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</si>
  <si>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</si>
  <si>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</si>
  <si>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</si>
  <si>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</si>
  <si>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</si>
  <si>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</si>
  <si>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</si>
  <si>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</si>
  <si>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</si>
  <si>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</si>
  <si>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전주비빔빵</t>
    </r>
    <r>
      <rPr>
        <sz val="9"/>
        <color rgb="FF000000"/>
        <rFont val="Arial"/>
        <family val="2"/>
      </rPr>
      <t>&amp;</t>
    </r>
    <r>
      <rPr>
        <sz val="9"/>
        <color rgb="FF000000"/>
        <rFont val="맑은 고딕"/>
        <family val="3"/>
        <charset val="129"/>
      </rPr>
      <t>우시산</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</si>
  <si>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</si>
  <si>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</si>
  <si>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</si>
  <si>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</si>
  <si>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</si>
  <si>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女</t>
    </r>
  </si>
  <si>
    <t>2020-04-01
(~4/8)</t>
  </si>
  <si>
    <r>
      <rPr>
        <sz val="9"/>
        <color rgb="FF000000"/>
        <rFont val="맑은 고딕"/>
        <family val="3"/>
        <charset val="129"/>
      </rPr>
      <t>수</t>
    </r>
  </si>
  <si>
    <r>
      <rPr>
        <sz val="9"/>
        <color rgb="FF000000"/>
        <rFont val="맑은 고딕"/>
        <family val="3"/>
        <charset val="129"/>
      </rPr>
      <t>신입사원</t>
    </r>
    <r>
      <rPr>
        <sz val="9"/>
        <color rgb="FF000000"/>
        <rFont val="Arial"/>
        <family val="2"/>
      </rPr>
      <t xml:space="preserve"> </t>
    </r>
    <r>
      <rPr>
        <sz val="9"/>
        <color rgb="FF000000"/>
        <rFont val="맑은 고딕"/>
        <family val="3"/>
        <charset val="129"/>
      </rPr>
      <t>채용공고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</si>
  <si>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</si>
  <si>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</si>
  <si>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</si>
  <si>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</si>
  <si>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</si>
  <si>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</si>
  <si>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</si>
  <si>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스마트폰</t>
    </r>
    <r>
      <rPr>
        <sz val="9"/>
        <color rgb="FF000000"/>
        <rFont val="Arial"/>
        <family val="2"/>
      </rPr>
      <t xml:space="preserve"> </t>
    </r>
    <r>
      <rPr>
        <sz val="9"/>
        <color rgb="FF000000"/>
        <rFont val="맑은 고딕"/>
        <family val="3"/>
        <charset val="129"/>
      </rPr>
      <t>보호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</si>
  <si>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</si>
  <si>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</si>
  <si>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</si>
  <si>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</si>
  <si>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</si>
  <si>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</si>
  <si>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</si>
  <si>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</si>
  <si>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</si>
  <si>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</si>
  <si>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</si>
  <si>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</si>
  <si>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</si>
  <si>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</si>
  <si>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</si>
  <si>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핑크문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</si>
  <si>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</si>
  <si>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</si>
  <si>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</si>
  <si>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</si>
  <si>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</si>
  <si>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</si>
  <si>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</si>
  <si>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제</t>
    </r>
    <r>
      <rPr>
        <sz val="9"/>
        <color rgb="FF000000"/>
        <rFont val="Arial"/>
        <family val="2"/>
      </rPr>
      <t>4</t>
    </r>
    <r>
      <rPr>
        <sz val="9"/>
        <color rgb="FF000000"/>
        <rFont val="맑은 고딕"/>
        <family val="3"/>
        <charset val="129"/>
      </rPr>
      <t>회</t>
    </r>
    <r>
      <rPr>
        <sz val="9"/>
        <color rgb="FF000000"/>
        <rFont val="Arial"/>
        <family val="2"/>
      </rPr>
      <t xml:space="preserve"> GMF </t>
    </r>
    <r>
      <rPr>
        <sz val="9"/>
        <color rgb="FF000000"/>
        <rFont val="맑은 고딕"/>
        <family val="3"/>
        <charset val="129"/>
      </rPr>
      <t>참가모집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</si>
  <si>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</si>
  <si>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</si>
  <si>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</si>
  <si>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</si>
  <si>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</si>
  <si>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</si>
  <si>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</si>
  <si>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확신</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</si>
  <si>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</si>
  <si>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</si>
  <si>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</si>
  <si>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</si>
  <si>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</si>
  <si>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</si>
  <si>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</si>
  <si>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폴리머</t>
    </r>
    <r>
      <rPr>
        <sz val="9"/>
        <color rgb="FF000000"/>
        <rFont val="Arial"/>
        <family val="2"/>
      </rPr>
      <t xml:space="preserve"> </t>
    </r>
    <r>
      <rPr>
        <sz val="9"/>
        <color rgb="FF000000"/>
        <rFont val="맑은 고딕"/>
        <family val="3"/>
        <charset val="129"/>
      </rPr>
      <t>머니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</si>
  <si>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</si>
  <si>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</si>
  <si>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</si>
  <si>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</si>
  <si>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</si>
  <si>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</si>
  <si>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</si>
  <si>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</si>
  <si>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</si>
  <si>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</si>
  <si>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</si>
  <si>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</si>
  <si>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</si>
  <si>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</si>
  <si>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</si>
  <si>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지구의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</si>
  <si>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</si>
  <si>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</si>
  <si>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</si>
  <si>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</si>
  <si>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</si>
  <si>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</si>
  <si>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</si>
  <si>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이순신</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</si>
  <si>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</si>
  <si>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</si>
  <si>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</si>
  <si>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</si>
  <si>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</si>
  <si>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</si>
  <si>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</si>
  <si>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</si>
  <si>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</si>
  <si>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</si>
  <si>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</si>
  <si>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</si>
  <si>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</si>
  <si>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</si>
  <si>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</si>
  <si>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독거노인</t>
    </r>
    <r>
      <rPr>
        <sz val="9"/>
        <color rgb="FF000000"/>
        <rFont val="Arial"/>
        <family val="2"/>
      </rPr>
      <t xml:space="preserve"> </t>
    </r>
    <r>
      <rPr>
        <sz val="9"/>
        <color rgb="FF000000"/>
        <rFont val="맑은 고딕"/>
        <family val="3"/>
        <charset val="129"/>
      </rPr>
      <t>착한이벤트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</si>
  <si>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</si>
  <si>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</si>
  <si>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</si>
  <si>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</si>
  <si>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</si>
  <si>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</si>
  <si>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</si>
  <si>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텀블러</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</si>
  <si>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</si>
  <si>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</si>
  <si>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</si>
  <si>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</si>
  <si>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</si>
  <si>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</si>
  <si>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</si>
  <si>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위로</t>
    </r>
    <r>
      <rPr>
        <sz val="9"/>
        <color rgb="FF000000"/>
        <rFont val="Arial"/>
        <family val="2"/>
      </rPr>
      <t xml:space="preserve"> </t>
    </r>
    <r>
      <rPr>
        <sz val="9"/>
        <color rgb="FF000000"/>
        <rFont val="맑은 고딕"/>
        <family val="3"/>
        <charset val="129"/>
      </rPr>
      <t>명구절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</si>
  <si>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</si>
  <si>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</si>
  <si>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</si>
  <si>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</si>
  <si>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</si>
  <si>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</si>
  <si>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</si>
  <si>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나이팅게일</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</si>
  <si>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</si>
  <si>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</si>
  <si>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</si>
  <si>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</si>
  <si>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</si>
  <si>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</si>
  <si>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</si>
  <si>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OPEC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</si>
  <si>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</si>
  <si>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</si>
  <si>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</si>
  <si>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</si>
  <si>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</si>
  <si>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</si>
  <si>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</si>
  <si>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의지</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</si>
  <si>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</si>
  <si>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</si>
  <si>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</si>
  <si>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</si>
  <si>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</si>
  <si>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</si>
  <si>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</si>
  <si>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셰일혁명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</si>
  <si>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</si>
  <si>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</si>
  <si>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</si>
  <si>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</si>
  <si>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</si>
  <si>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</si>
  <si>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</si>
  <si>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환경분야</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</si>
  <si>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</si>
  <si>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</si>
  <si>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</si>
  <si>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</si>
  <si>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</si>
  <si>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35-54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</si>
  <si>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</si>
  <si>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세계</t>
    </r>
    <r>
      <rPr>
        <sz val="9"/>
        <color rgb="FF000000"/>
        <rFont val="Arial"/>
        <family val="2"/>
      </rPr>
      <t xml:space="preserve"> </t>
    </r>
    <r>
      <rPr>
        <sz val="9"/>
        <color rgb="FF000000"/>
        <rFont val="맑은 고딕"/>
        <family val="3"/>
        <charset val="129"/>
      </rPr>
      <t>생물다양성의</t>
    </r>
    <r>
      <rPr>
        <sz val="9"/>
        <color rgb="FF000000"/>
        <rFont val="Arial"/>
        <family val="2"/>
      </rPr>
      <t xml:space="preserve"> </t>
    </r>
    <r>
      <rPr>
        <sz val="9"/>
        <color rgb="FF000000"/>
        <rFont val="맑은 고딕"/>
        <family val="3"/>
        <charset val="129"/>
      </rPr>
      <t>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</si>
  <si>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</si>
  <si>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</si>
  <si>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</si>
  <si>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</si>
  <si>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</si>
  <si>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</si>
  <si>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</si>
  <si>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행복</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</si>
  <si>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</si>
  <si>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</si>
  <si>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</si>
  <si>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</si>
  <si>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</si>
  <si>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</si>
  <si>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</si>
  <si>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슬기로운</t>
    </r>
    <r>
      <rPr>
        <sz val="9"/>
        <color rgb="FF000000"/>
        <rFont val="Arial"/>
        <family val="2"/>
      </rPr>
      <t xml:space="preserve"> </t>
    </r>
    <r>
      <rPr>
        <sz val="9"/>
        <color rgb="FF000000"/>
        <rFont val="맑은 고딕"/>
        <family val="3"/>
        <charset val="129"/>
      </rPr>
      <t>주유생활</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</si>
  <si>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</si>
  <si>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</si>
  <si>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</si>
  <si>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</si>
  <si>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</si>
  <si>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</si>
  <si>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</si>
  <si>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바다의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</si>
  <si>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</si>
  <si>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</si>
  <si>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</si>
  <si>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</si>
  <si>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</si>
  <si>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</si>
  <si>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</si>
  <si>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</si>
  <si>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</si>
  <si>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</si>
  <si>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</si>
  <si>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</si>
  <si>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</si>
  <si>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</si>
  <si>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</si>
  <si>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</si>
  <si>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</si>
  <si>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</si>
  <si>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</si>
  <si>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</si>
  <si>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</si>
  <si>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</si>
  <si>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</si>
  <si>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해피빈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</si>
  <si>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</si>
  <si>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</si>
  <si>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</si>
  <si>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</si>
  <si>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</si>
  <si>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</si>
  <si>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</si>
  <si>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최초</t>
    </r>
    <r>
      <rPr>
        <sz val="9"/>
        <color rgb="FF000000"/>
        <rFont val="Arial"/>
        <family val="2"/>
      </rPr>
      <t xml:space="preserve"> </t>
    </r>
    <r>
      <rPr>
        <sz val="9"/>
        <color rgb="FF000000"/>
        <rFont val="맑은 고딕"/>
        <family val="3"/>
        <charset val="129"/>
      </rPr>
      <t>인물과</t>
    </r>
    <r>
      <rPr>
        <sz val="9"/>
        <color rgb="FF000000"/>
        <rFont val="Arial"/>
        <family val="2"/>
      </rPr>
      <t xml:space="preserve"> </t>
    </r>
    <r>
      <rPr>
        <sz val="9"/>
        <color rgb="FF000000"/>
        <rFont val="맑은 고딕"/>
        <family val="3"/>
        <charset val="129"/>
      </rPr>
      <t>사건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</si>
  <si>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</si>
  <si>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</si>
  <si>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</si>
  <si>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</si>
  <si>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</si>
  <si>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</si>
  <si>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</si>
  <si>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</si>
  <si>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</si>
  <si>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</si>
  <si>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</si>
  <si>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</si>
  <si>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</si>
  <si>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</si>
  <si>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</si>
  <si>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자전거</t>
    </r>
    <r>
      <rPr>
        <sz val="9"/>
        <color rgb="FF000000"/>
        <rFont val="Arial"/>
        <family val="2"/>
      </rPr>
      <t xml:space="preserve"> </t>
    </r>
    <r>
      <rPr>
        <sz val="9"/>
        <color rgb="FF000000"/>
        <rFont val="맑은 고딕"/>
        <family val="3"/>
        <charset val="129"/>
      </rPr>
      <t>안전장비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</si>
  <si>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</si>
  <si>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</si>
  <si>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</si>
  <si>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</si>
  <si>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</si>
  <si>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</si>
  <si>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</si>
  <si>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</si>
  <si>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</si>
  <si>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</si>
  <si>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</si>
  <si>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</si>
  <si>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</si>
  <si>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</si>
  <si>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</si>
  <si>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장마철</t>
    </r>
    <r>
      <rPr>
        <sz val="9"/>
        <color rgb="FF000000"/>
        <rFont val="Arial"/>
        <family val="2"/>
      </rPr>
      <t xml:space="preserve"> </t>
    </r>
    <r>
      <rPr>
        <sz val="9"/>
        <color rgb="FF000000"/>
        <rFont val="맑은 고딕"/>
        <family val="3"/>
        <charset val="129"/>
      </rPr>
      <t>석유화학소재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</si>
  <si>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</si>
  <si>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</si>
  <si>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</si>
  <si>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</si>
  <si>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</si>
  <si>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</si>
  <si>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</si>
  <si>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위로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</si>
  <si>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</si>
  <si>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</si>
  <si>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</si>
  <si>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</si>
  <si>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</si>
  <si>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</si>
  <si>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</si>
  <si>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</si>
  <si>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</si>
  <si>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</si>
  <si>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</si>
  <si>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</si>
  <si>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</si>
  <si>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</si>
  <si>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</si>
  <si>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길에</t>
    </r>
    <r>
      <rPr>
        <sz val="9"/>
        <color rgb="FF000000"/>
        <rFont val="Arial"/>
        <family val="2"/>
      </rPr>
      <t xml:space="preserve"> </t>
    </r>
    <r>
      <rPr>
        <sz val="9"/>
        <color rgb="FF000000"/>
        <rFont val="맑은 고딕"/>
        <family val="3"/>
        <charset val="129"/>
      </rPr>
      <t>숨겨진</t>
    </r>
    <r>
      <rPr>
        <sz val="9"/>
        <color rgb="FF000000"/>
        <rFont val="Arial"/>
        <family val="2"/>
      </rPr>
      <t xml:space="preserve"> </t>
    </r>
    <r>
      <rPr>
        <sz val="9"/>
        <color rgb="FF000000"/>
        <rFont val="맑은 고딕"/>
        <family val="3"/>
        <charset val="129"/>
      </rPr>
      <t>석유화학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</si>
  <si>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</si>
  <si>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</si>
  <si>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</si>
  <si>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</si>
  <si>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</si>
  <si>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</si>
  <si>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</si>
  <si>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청춘</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</si>
  <si>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</si>
  <si>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</si>
  <si>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</si>
  <si>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</si>
  <si>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</si>
  <si>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</si>
  <si>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2020-07-02
</t>
    </r>
    <r>
      <rPr>
        <sz val="9"/>
        <color rgb="FFFF0000"/>
        <rFont val="Arial"/>
        <family val="2"/>
      </rPr>
      <t>(~7/9)</t>
    </r>
  </si>
  <si>
    <r>
      <rPr>
        <sz val="9"/>
        <color rgb="FF000000"/>
        <rFont val="맑은 고딕"/>
        <family val="3"/>
        <charset val="129"/>
      </rPr>
      <t>목</t>
    </r>
  </si>
  <si>
    <r>
      <rPr>
        <sz val="9"/>
        <color rgb="FF000000"/>
        <rFont val="Arial"/>
        <family val="2"/>
      </rPr>
      <t>SK</t>
    </r>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 xml:space="preserve">2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</si>
  <si>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</si>
  <si>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</si>
  <si>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</si>
  <si>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</si>
  <si>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</si>
  <si>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</si>
  <si>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</si>
  <si>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우유팩의</t>
    </r>
    <r>
      <rPr>
        <sz val="9"/>
        <color rgb="FF000000"/>
        <rFont val="Arial"/>
        <family val="2"/>
      </rPr>
      <t xml:space="preserve"> </t>
    </r>
    <r>
      <rPr>
        <sz val="9"/>
        <color rgb="FF000000"/>
        <rFont val="맑은 고딕"/>
        <family val="3"/>
        <charset val="129"/>
      </rPr>
      <t>비밀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</si>
  <si>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</si>
  <si>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</si>
  <si>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</si>
  <si>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</si>
  <si>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</si>
  <si>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</si>
  <si>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</si>
  <si>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</si>
  <si>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</si>
  <si>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</si>
  <si>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</si>
  <si>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</si>
  <si>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</si>
  <si>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</si>
  <si>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</si>
  <si>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</si>
  <si>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</si>
  <si>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</si>
  <si>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</si>
  <si>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</si>
  <si>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</si>
  <si>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</si>
  <si>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</si>
  <si>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오일로패스</t>
    </r>
    <r>
      <rPr>
        <sz val="9"/>
        <color rgb="FF000000"/>
        <rFont val="Arial"/>
        <family val="2"/>
      </rPr>
      <t xml:space="preserve"> </t>
    </r>
    <r>
      <rPr>
        <sz val="9"/>
        <color rgb="FF000000"/>
        <rFont val="맑은 고딕"/>
        <family val="3"/>
        <charset val="129"/>
      </rPr>
      <t>시즌</t>
    </r>
    <r>
      <rPr>
        <sz val="9"/>
        <color rgb="FF000000"/>
        <rFont val="Arial"/>
        <family val="2"/>
      </rPr>
      <t xml:space="preserve">2 </t>
    </r>
    <r>
      <rPr>
        <sz val="9"/>
        <color rgb="FF000000"/>
        <rFont val="맑은 고딕"/>
        <family val="3"/>
        <charset val="129"/>
      </rPr>
      <t>연장</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</si>
  <si>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</si>
  <si>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</si>
  <si>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</si>
  <si>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</si>
  <si>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</si>
  <si>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</si>
  <si>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</si>
  <si>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</si>
  <si>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</si>
  <si>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</si>
  <si>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</si>
  <si>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</si>
  <si>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</si>
  <si>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</si>
  <si>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</si>
  <si>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꿈</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</si>
  <si>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</si>
  <si>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</si>
  <si>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</si>
  <si>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</si>
  <si>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</si>
  <si>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</si>
  <si>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</si>
  <si>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자동차용</t>
    </r>
    <r>
      <rPr>
        <sz val="9"/>
        <color rgb="FF000000"/>
        <rFont val="Arial"/>
        <family val="2"/>
      </rPr>
      <t xml:space="preserve"> </t>
    </r>
    <r>
      <rPr>
        <sz val="9"/>
        <color rgb="FF000000"/>
        <rFont val="맑은 고딕"/>
        <family val="3"/>
        <charset val="129"/>
      </rPr>
      <t>플라스틱</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</si>
  <si>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</si>
  <si>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</si>
  <si>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</si>
  <si>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</si>
  <si>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</si>
  <si>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</si>
  <si>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</si>
  <si>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우정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</si>
  <si>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</si>
  <si>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</si>
  <si>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</si>
  <si>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</si>
  <si>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</si>
  <si>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</si>
  <si>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</si>
  <si>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</si>
  <si>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</si>
  <si>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</si>
  <si>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</si>
  <si>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</si>
  <si>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</si>
  <si>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</si>
  <si>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</si>
  <si>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대학생</t>
    </r>
    <r>
      <rPr>
        <sz val="9"/>
        <color rgb="FF000000"/>
        <rFont val="Arial"/>
        <family val="2"/>
      </rPr>
      <t xml:space="preserve"> </t>
    </r>
    <r>
      <rPr>
        <sz val="9"/>
        <color rgb="FF000000"/>
        <rFont val="맑은 고딕"/>
        <family val="3"/>
        <charset val="129"/>
      </rPr>
      <t>온라인</t>
    </r>
    <r>
      <rPr>
        <sz val="9"/>
        <color rgb="FF000000"/>
        <rFont val="Arial"/>
        <family val="2"/>
      </rPr>
      <t xml:space="preserve"> </t>
    </r>
    <r>
      <rPr>
        <sz val="9"/>
        <color rgb="FF000000"/>
        <rFont val="맑은 고딕"/>
        <family val="3"/>
        <charset val="129"/>
      </rPr>
      <t>멘토링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</si>
  <si>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</si>
  <si>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</si>
  <si>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</si>
  <si>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</si>
  <si>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</si>
  <si>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</si>
  <si>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</si>
  <si>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여름철</t>
    </r>
    <r>
      <rPr>
        <sz val="9"/>
        <color rgb="FF000000"/>
        <rFont val="Arial"/>
        <family val="2"/>
      </rPr>
      <t xml:space="preserve"> </t>
    </r>
    <r>
      <rPr>
        <sz val="9"/>
        <color rgb="FF000000"/>
        <rFont val="맑은 고딕"/>
        <family val="3"/>
        <charset val="129"/>
      </rPr>
      <t>커튼</t>
    </r>
    <r>
      <rPr>
        <sz val="9"/>
        <color rgb="FF000000"/>
        <rFont val="Arial"/>
        <family val="2"/>
      </rPr>
      <t xml:space="preserve"> </t>
    </r>
    <r>
      <rPr>
        <sz val="9"/>
        <color rgb="FF000000"/>
        <rFont val="맑은 고딕"/>
        <family val="3"/>
        <charset val="129"/>
      </rPr>
      <t>추천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</si>
  <si>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</si>
  <si>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</si>
  <si>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</si>
  <si>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</si>
  <si>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</si>
  <si>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</si>
  <si>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</si>
  <si>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여름철</t>
    </r>
    <r>
      <rPr>
        <sz val="9"/>
        <color rgb="FF000000"/>
        <rFont val="Arial"/>
        <family val="2"/>
      </rPr>
      <t xml:space="preserve"> </t>
    </r>
    <r>
      <rPr>
        <sz val="9"/>
        <color rgb="FF000000"/>
        <rFont val="맑은 고딕"/>
        <family val="3"/>
        <charset val="129"/>
      </rPr>
      <t>에너지</t>
    </r>
    <r>
      <rPr>
        <sz val="9"/>
        <color rgb="FF000000"/>
        <rFont val="Arial"/>
        <family val="2"/>
      </rPr>
      <t xml:space="preserve"> </t>
    </r>
    <r>
      <rPr>
        <sz val="9"/>
        <color rgb="FF000000"/>
        <rFont val="맑은 고딕"/>
        <family val="3"/>
        <charset val="129"/>
      </rPr>
      <t>절약법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</si>
  <si>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</si>
  <si>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</si>
  <si>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</si>
  <si>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</si>
  <si>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</si>
  <si>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</si>
  <si>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</si>
  <si>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우시산</t>
    </r>
    <r>
      <rPr>
        <sz val="9"/>
        <color rgb="FF000000"/>
        <rFont val="Arial"/>
        <family val="2"/>
      </rPr>
      <t xml:space="preserve"> </t>
    </r>
    <r>
      <rPr>
        <sz val="9"/>
        <color rgb="FF000000"/>
        <rFont val="맑은 고딕"/>
        <family val="3"/>
        <charset val="129"/>
      </rPr>
      <t>신제품</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</si>
  <si>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</si>
  <si>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</si>
  <si>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</si>
  <si>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</si>
  <si>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</si>
  <si>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</si>
  <si>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</si>
  <si>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</si>
  <si>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</si>
  <si>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</si>
  <si>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</si>
  <si>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</si>
  <si>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</si>
  <si>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</si>
  <si>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</si>
  <si>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</si>
  <si>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</si>
  <si>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</si>
  <si>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</si>
  <si>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</si>
  <si>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</si>
  <si>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</si>
  <si>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</si>
  <si>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3</t>
    </r>
    <r>
      <rPr>
        <sz val="9"/>
        <color rgb="FF000000"/>
        <rFont val="맑은 고딕"/>
        <family val="3"/>
        <charset val="129"/>
      </rPr>
      <t>천포인트</t>
    </r>
    <r>
      <rPr>
        <sz val="9"/>
        <color rgb="FF000000"/>
        <rFont val="Arial"/>
        <family val="2"/>
      </rPr>
      <t xml:space="preserve"> </t>
    </r>
    <r>
      <rPr>
        <sz val="9"/>
        <color rgb="FF000000"/>
        <rFont val="맑은 고딕"/>
        <family val="3"/>
        <charset val="129"/>
      </rPr>
      <t>특권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</si>
  <si>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</si>
  <si>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</si>
  <si>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</si>
  <si>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</si>
  <si>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</si>
  <si>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</si>
  <si>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</si>
  <si>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자아성찰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</si>
  <si>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200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</si>
  <si>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</si>
  <si>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</si>
  <si>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</si>
  <si>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</si>
  <si>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</si>
  <si>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</si>
  <si>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폭우</t>
    </r>
    <r>
      <rPr>
        <sz val="9"/>
        <color rgb="FF000000"/>
        <rFont val="Arial"/>
        <family val="2"/>
      </rPr>
      <t xml:space="preserve"> </t>
    </r>
    <r>
      <rPr>
        <sz val="9"/>
        <color rgb="FF000000"/>
        <rFont val="맑은 고딕"/>
        <family val="3"/>
        <charset val="129"/>
      </rPr>
      <t>속</t>
    </r>
    <r>
      <rPr>
        <sz val="9"/>
        <color rgb="FF000000"/>
        <rFont val="Arial"/>
        <family val="2"/>
      </rPr>
      <t xml:space="preserve"> </t>
    </r>
    <r>
      <rPr>
        <sz val="9"/>
        <color rgb="FF000000"/>
        <rFont val="맑은 고딕"/>
        <family val="3"/>
        <charset val="129"/>
      </rPr>
      <t>전기차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</si>
  <si>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</si>
  <si>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</si>
  <si>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</si>
  <si>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</si>
  <si>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</si>
  <si>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</si>
  <si>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</si>
  <si>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</si>
  <si>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</si>
  <si>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</si>
  <si>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</si>
  <si>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</si>
  <si>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</si>
  <si>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</si>
  <si>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</si>
  <si>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온라인</t>
    </r>
    <r>
      <rPr>
        <sz val="9"/>
        <color rgb="FF000000"/>
        <rFont val="Arial"/>
        <family val="2"/>
      </rPr>
      <t xml:space="preserve"> </t>
    </r>
    <r>
      <rPr>
        <sz val="9"/>
        <color rgb="FF000000"/>
        <rFont val="맑은 고딕"/>
        <family val="3"/>
        <charset val="129"/>
      </rPr>
      <t>채용설명회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</si>
  <si>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</si>
  <si>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</si>
  <si>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</si>
  <si>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</si>
  <si>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</si>
  <si>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</si>
  <si>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</si>
  <si>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배터리</t>
    </r>
    <r>
      <rPr>
        <sz val="9"/>
        <color rgb="FF000000"/>
        <rFont val="Arial"/>
        <family val="2"/>
      </rPr>
      <t xml:space="preserve"> </t>
    </r>
    <r>
      <rPr>
        <sz val="9"/>
        <color rgb="FF000000"/>
        <rFont val="맑은 고딕"/>
        <family val="3"/>
        <charset val="129"/>
      </rPr>
      <t>직무</t>
    </r>
    <r>
      <rPr>
        <sz val="9"/>
        <color rgb="FF000000"/>
        <rFont val="Arial"/>
        <family val="2"/>
      </rPr>
      <t xml:space="preserve"> </t>
    </r>
    <r>
      <rPr>
        <sz val="9"/>
        <color rgb="FF000000"/>
        <rFont val="맑은 고딕"/>
        <family val="3"/>
        <charset val="129"/>
      </rPr>
      <t>채용설명회</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</si>
  <si>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</si>
  <si>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</si>
  <si>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</si>
  <si>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</si>
  <si>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</si>
  <si>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</si>
  <si>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</si>
  <si>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알뜰</t>
    </r>
    <r>
      <rPr>
        <sz val="9"/>
        <color rgb="FF000000"/>
        <rFont val="Arial"/>
        <family val="2"/>
      </rPr>
      <t xml:space="preserve"> </t>
    </r>
    <r>
      <rPr>
        <sz val="9"/>
        <color rgb="FF000000"/>
        <rFont val="맑은 고딕"/>
        <family val="3"/>
        <charset val="129"/>
      </rPr>
      <t>주유법</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</si>
  <si>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201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</si>
  <si>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</si>
  <si>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</si>
  <si>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</si>
  <si>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</si>
  <si>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</si>
  <si>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</si>
  <si>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</si>
  <si>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</si>
  <si>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</si>
  <si>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</si>
  <si>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</si>
  <si>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</si>
  <si>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</si>
  <si>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2020-09-14
</t>
    </r>
    <r>
      <rPr>
        <sz val="9"/>
        <color rgb="FFFF0000"/>
        <rFont val="Arial"/>
        <family val="2"/>
      </rPr>
      <t>(~9/25)</t>
    </r>
  </si>
  <si>
    <r>
      <rPr>
        <sz val="9"/>
        <color rgb="FF000000"/>
        <rFont val="맑은 고딕"/>
        <family val="3"/>
        <charset val="129"/>
      </rPr>
      <t>월</t>
    </r>
  </si>
  <si>
    <r>
      <rPr>
        <sz val="9"/>
        <color rgb="FF000000"/>
        <rFont val="맑은 고딕"/>
        <family val="3"/>
        <charset val="129"/>
      </rPr>
      <t>하반기</t>
    </r>
    <r>
      <rPr>
        <sz val="9"/>
        <color rgb="FF000000"/>
        <rFont val="Arial"/>
        <family val="2"/>
      </rPr>
      <t xml:space="preserve"> </t>
    </r>
    <r>
      <rPr>
        <sz val="9"/>
        <color rgb="FF000000"/>
        <rFont val="맑은 고딕"/>
        <family val="3"/>
        <charset val="129"/>
      </rPr>
      <t>신입사원</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</si>
  <si>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</si>
  <si>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</si>
  <si>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</si>
  <si>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</si>
  <si>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</si>
  <si>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</si>
  <si>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</si>
  <si>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</si>
  <si>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</si>
  <si>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</si>
  <si>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</si>
  <si>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</si>
  <si>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</si>
  <si>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</si>
  <si>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</si>
  <si>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추석</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</si>
  <si>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</si>
  <si>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</si>
  <si>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</si>
  <si>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</si>
  <si>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</si>
  <si>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</si>
  <si>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</si>
  <si>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</si>
  <si>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</si>
  <si>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</si>
  <si>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</si>
  <si>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</si>
  <si>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</si>
  <si>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</si>
  <si>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</si>
  <si>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젤</t>
    </r>
    <r>
      <rPr>
        <sz val="9"/>
        <color rgb="FF000000"/>
        <rFont val="Arial"/>
        <family val="2"/>
      </rPr>
      <t xml:space="preserve"> </t>
    </r>
    <r>
      <rPr>
        <sz val="9"/>
        <color rgb="FF000000"/>
        <rFont val="맑은 고딕"/>
        <family val="3"/>
        <charset val="129"/>
      </rPr>
      <t>네일</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</si>
  <si>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</si>
  <si>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</si>
  <si>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</si>
  <si>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</si>
  <si>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</si>
  <si>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</si>
  <si>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금</t>
    </r>
  </si>
  <si>
    <r>
      <rPr>
        <sz val="9"/>
        <color rgb="FF000000"/>
        <rFont val="맑은 고딕"/>
        <family val="3"/>
        <charset val="129"/>
      </rPr>
      <t>한글날</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</si>
  <si>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</si>
  <si>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</si>
  <si>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</si>
  <si>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</si>
  <si>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</si>
  <si>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</si>
  <si>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</si>
  <si>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</si>
  <si>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</si>
  <si>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</si>
  <si>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</si>
  <si>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</si>
  <si>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</si>
  <si>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</si>
  <si>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</si>
  <si>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행복얼라이언스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</si>
  <si>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</si>
  <si>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</si>
  <si>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</si>
  <si>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</si>
  <si>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</si>
  <si>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</si>
  <si>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</si>
  <si>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_</t>
    </r>
    <r>
      <rPr>
        <sz val="9"/>
        <color rgb="FF000000"/>
        <rFont val="맑은 고딕"/>
        <family val="3"/>
        <charset val="129"/>
      </rPr>
      <t>공부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</si>
  <si>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</si>
  <si>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</si>
  <si>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</si>
  <si>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</si>
  <si>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</si>
  <si>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</si>
  <si>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2020-10-15
</t>
    </r>
    <r>
      <rPr>
        <sz val="9"/>
        <color rgb="FFFF0000"/>
        <rFont val="Arial"/>
        <family val="2"/>
      </rPr>
      <t>(~10/22)</t>
    </r>
  </si>
  <si>
    <r>
      <rPr>
        <sz val="9"/>
        <color rgb="FF000000"/>
        <rFont val="맑은 고딕"/>
        <family val="3"/>
        <charset val="129"/>
      </rPr>
      <t>목</t>
    </r>
  </si>
  <si>
    <r>
      <rPr>
        <sz val="9"/>
        <color rgb="FF000000"/>
        <rFont val="Arial"/>
        <family val="2"/>
      </rPr>
      <t xml:space="preserve">GMF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</si>
  <si>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</si>
  <si>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</si>
  <si>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</si>
  <si>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</si>
  <si>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</si>
  <si>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</si>
  <si>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</si>
  <si>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</si>
  <si>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</si>
  <si>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</si>
  <si>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</si>
  <si>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</si>
  <si>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</si>
  <si>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</si>
  <si>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</si>
  <si>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GMF </t>
    </r>
    <r>
      <rPr>
        <sz val="9"/>
        <color rgb="FF000000"/>
        <rFont val="맑은 고딕"/>
        <family val="3"/>
        <charset val="129"/>
      </rPr>
      <t>당일홍보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</si>
  <si>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</si>
  <si>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</si>
  <si>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</si>
  <si>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</si>
  <si>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</si>
  <si>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</si>
  <si>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일</t>
    </r>
  </si>
  <si>
    <t>SK ZIC ZERO LIFE BOX</t>
  </si>
  <si>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</si>
  <si>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</si>
  <si>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</si>
  <si>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</si>
  <si>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</si>
  <si>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</si>
  <si>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</si>
  <si>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_</t>
    </r>
    <r>
      <rPr>
        <sz val="9"/>
        <color rgb="FF000000"/>
        <rFont val="맑은 고딕"/>
        <family val="3"/>
        <charset val="129"/>
      </rPr>
      <t>가치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</si>
  <si>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</si>
  <si>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</si>
  <si>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</si>
  <si>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</si>
  <si>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</si>
  <si>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</si>
  <si>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</si>
  <si>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자동차</t>
    </r>
    <r>
      <rPr>
        <sz val="9"/>
        <color rgb="FF000000"/>
        <rFont val="Arial"/>
        <family val="2"/>
      </rPr>
      <t xml:space="preserve"> </t>
    </r>
    <r>
      <rPr>
        <sz val="9"/>
        <color rgb="FF000000"/>
        <rFont val="맑은 고딕"/>
        <family val="3"/>
        <charset val="129"/>
      </rPr>
      <t>선팅</t>
    </r>
    <r>
      <rPr>
        <sz val="9"/>
        <color rgb="FF000000"/>
        <rFont val="Arial"/>
        <family val="2"/>
      </rPr>
      <t xml:space="preserve"> </t>
    </r>
    <r>
      <rPr>
        <sz val="9"/>
        <color rgb="FF000000"/>
        <rFont val="맑은 고딕"/>
        <family val="3"/>
        <charset val="129"/>
      </rPr>
      <t>필름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</si>
  <si>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</si>
  <si>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</si>
  <si>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</si>
  <si>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</si>
  <si>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</si>
  <si>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</si>
  <si>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</si>
  <si>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추위</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</si>
  <si>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</si>
  <si>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</si>
  <si>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</si>
  <si>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</si>
  <si>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</si>
  <si>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</si>
  <si>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</si>
  <si>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합성석유</t>
    </r>
    <r>
      <rPr>
        <sz val="9"/>
        <color rgb="FF000000"/>
        <rFont val="Arial"/>
        <family val="2"/>
      </rPr>
      <t xml:space="preserve"> </t>
    </r>
    <r>
      <rPr>
        <sz val="9"/>
        <color rgb="FF000000"/>
        <rFont val="맑은 고딕"/>
        <family val="3"/>
        <charset val="129"/>
      </rPr>
      <t>최초</t>
    </r>
    <r>
      <rPr>
        <sz val="9"/>
        <color rgb="FF000000"/>
        <rFont val="Arial"/>
        <family val="2"/>
      </rPr>
      <t xml:space="preserve"> </t>
    </r>
    <r>
      <rPr>
        <sz val="9"/>
        <color rgb="FF000000"/>
        <rFont val="맑은 고딕"/>
        <family val="3"/>
        <charset val="129"/>
      </rPr>
      <t>개발자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</si>
  <si>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</si>
  <si>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</si>
  <si>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</si>
  <si>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</si>
  <si>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</si>
  <si>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</si>
  <si>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</si>
  <si>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전시</t>
    </r>
    <r>
      <rPr>
        <sz val="9"/>
        <color rgb="FF000000"/>
        <rFont val="Arial"/>
        <family val="2"/>
      </rPr>
      <t xml:space="preserve"> </t>
    </r>
    <r>
      <rPr>
        <sz val="9"/>
        <color rgb="FF000000"/>
        <rFont val="맑은 고딕"/>
        <family val="3"/>
        <charset val="129"/>
      </rPr>
      <t>링크포스트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</si>
  <si>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</si>
  <si>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</si>
  <si>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</si>
  <si>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</si>
  <si>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</si>
  <si>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</si>
  <si>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</si>
  <si>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추억만들기</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</si>
  <si>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</si>
  <si>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</si>
  <si>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</si>
  <si>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</si>
  <si>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</si>
  <si>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</si>
  <si>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</si>
  <si>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코어트레이닝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</si>
  <si>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</si>
  <si>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</si>
  <si>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</si>
  <si>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</si>
  <si>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</si>
  <si>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</si>
  <si>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</si>
  <si>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격려</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</si>
  <si>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</si>
  <si>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</si>
  <si>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</si>
  <si>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</si>
  <si>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</si>
  <si>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</si>
  <si>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</si>
  <si>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응원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</si>
  <si>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</si>
  <si>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</si>
  <si>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</si>
  <si>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</si>
  <si>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</si>
  <si>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</si>
  <si>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</si>
  <si>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수능응원</t>
    </r>
    <r>
      <rPr>
        <sz val="9"/>
        <color rgb="FF000000"/>
        <rFont val="Arial"/>
        <family val="2"/>
      </rPr>
      <t xml:space="preserve"> </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</si>
  <si>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</si>
  <si>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</si>
  <si>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</si>
  <si>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</si>
  <si>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</si>
  <si>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</si>
  <si>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</si>
  <si>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나눔</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</si>
  <si>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</si>
  <si>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</si>
  <si>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</si>
  <si>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</si>
  <si>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</si>
  <si>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</si>
  <si>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</si>
  <si>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플리스</t>
    </r>
    <r>
      <rPr>
        <sz val="9"/>
        <color rgb="FF000000"/>
        <rFont val="Arial"/>
        <family val="2"/>
      </rPr>
      <t xml:space="preserve"> </t>
    </r>
    <r>
      <rPr>
        <sz val="9"/>
        <color rgb="FF000000"/>
        <rFont val="맑은 고딕"/>
        <family val="3"/>
        <charset val="129"/>
      </rPr>
      <t>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</si>
  <si>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</si>
  <si>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</si>
  <si>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</si>
  <si>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</si>
  <si>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</si>
  <si>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</si>
  <si>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</si>
  <si>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</si>
  <si>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</si>
  <si>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</si>
  <si>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</si>
  <si>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</si>
  <si>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</si>
  <si>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</si>
  <si>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</si>
  <si>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 in </t>
    </r>
    <r>
      <rPr>
        <sz val="9"/>
        <color rgb="FF000000"/>
        <rFont val="맑은 고딕"/>
        <family val="3"/>
        <charset val="129"/>
      </rPr>
      <t>겨울철</t>
    </r>
    <r>
      <rPr>
        <sz val="9"/>
        <color rgb="FF000000"/>
        <rFont val="Arial"/>
        <family val="2"/>
      </rPr>
      <t xml:space="preserve"> </t>
    </r>
    <r>
      <rPr>
        <sz val="9"/>
        <color rgb="FF000000"/>
        <rFont val="맑은 고딕"/>
        <family val="3"/>
        <charset val="129"/>
      </rPr>
      <t>침구소재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</si>
  <si>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</si>
  <si>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</si>
  <si>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</si>
  <si>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</si>
  <si>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</si>
  <si>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</si>
  <si>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</si>
  <si>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</si>
  <si>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</si>
  <si>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</si>
  <si>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</si>
  <si>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</si>
  <si>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</si>
  <si>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</si>
  <si>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</si>
  <si>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</si>
  <si>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</si>
  <si>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</si>
  <si>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</si>
  <si>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</si>
  <si>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</si>
  <si>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</si>
  <si>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</si>
  <si>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마무리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</si>
  <si>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</si>
  <si>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</si>
  <si>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</si>
  <si>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</si>
  <si>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</si>
  <si>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</si>
  <si>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2020-12-23
</t>
    </r>
    <r>
      <rPr>
        <sz val="9"/>
        <color rgb="FFFF0000"/>
        <rFont val="Arial"/>
        <family val="2"/>
      </rPr>
      <t>(~12/28)</t>
    </r>
  </si>
  <si>
    <r>
      <rPr>
        <sz val="9"/>
        <color rgb="FF000000"/>
        <rFont val="맑은 고딕"/>
        <family val="3"/>
        <charset val="129"/>
      </rPr>
      <t>수</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</si>
  <si>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랜선</t>
    </r>
    <r>
      <rPr>
        <sz val="9"/>
        <color rgb="FF000000"/>
        <rFont val="Arial"/>
        <family val="2"/>
      </rPr>
      <t xml:space="preserve"> </t>
    </r>
    <r>
      <rPr>
        <sz val="9"/>
        <color rgb="FF000000"/>
        <rFont val="맑은 고딕"/>
        <family val="3"/>
        <charset val="129"/>
      </rPr>
      <t>관람객</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</si>
  <si>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</si>
  <si>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</si>
  <si>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</si>
  <si>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</si>
  <si>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</si>
  <si>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女</t>
    </r>
  </si>
  <si>
    <r>
      <rPr>
        <sz val="9"/>
        <color rgb="FF000000"/>
        <rFont val="Arial"/>
        <family val="2"/>
      </rPr>
      <t xml:space="preserve">2020-12-28
</t>
    </r>
    <r>
      <rPr>
        <sz val="9"/>
        <color rgb="FFFF0000"/>
        <rFont val="Arial"/>
        <family val="2"/>
      </rPr>
      <t>(~12/31)</t>
    </r>
  </si>
  <si>
    <r>
      <rPr>
        <sz val="9"/>
        <color rgb="FF000000"/>
        <rFont val="맑은 고딕"/>
        <family val="3"/>
        <charset val="129"/>
      </rPr>
      <t>월</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</si>
  <si>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유튜브</t>
    </r>
    <r>
      <rPr>
        <sz val="9"/>
        <color rgb="FF000000"/>
        <rFont val="Arial"/>
        <family val="2"/>
      </rPr>
      <t xml:space="preserve"> </t>
    </r>
    <r>
      <rPr>
        <sz val="9"/>
        <color rgb="FF000000"/>
        <rFont val="맑은 고딕"/>
        <family val="3"/>
        <charset val="129"/>
      </rPr>
      <t>관람객</t>
    </r>
    <r>
      <rPr>
        <sz val="9"/>
        <color rgb="FF000000"/>
        <rFont val="Arial"/>
        <family val="2"/>
      </rPr>
      <t xml:space="preserve">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</si>
  <si>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</si>
  <si>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</si>
  <si>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</si>
  <si>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</si>
  <si>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</si>
  <si>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</si>
  <si>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</si>
  <si>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</si>
  <si>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</si>
  <si>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</si>
  <si>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</si>
  <si>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</si>
  <si>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</si>
  <si>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</si>
  <si>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</si>
  <si>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계획</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</si>
  <si>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</si>
  <si>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</si>
  <si>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</si>
  <si>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</si>
  <si>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</si>
  <si>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</si>
  <si>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</si>
  <si>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상식</t>
    </r>
    <r>
      <rPr>
        <sz val="9"/>
        <color rgb="FF000000"/>
        <rFont val="Arial"/>
        <family val="2"/>
      </rPr>
      <t xml:space="preserve">in </t>
    </r>
    <r>
      <rPr>
        <sz val="9"/>
        <color rgb="FF000000"/>
        <rFont val="맑은 고딕"/>
        <family val="3"/>
        <charset val="129"/>
      </rPr>
      <t>홈</t>
    </r>
    <r>
      <rPr>
        <sz val="9"/>
        <color rgb="FF000000"/>
        <rFont val="Arial"/>
        <family val="2"/>
      </rPr>
      <t xml:space="preserve"> </t>
    </r>
    <r>
      <rPr>
        <sz val="9"/>
        <color rgb="FF000000"/>
        <rFont val="맑은 고딕"/>
        <family val="3"/>
        <charset val="129"/>
      </rPr>
      <t>취미생활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</si>
  <si>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</si>
  <si>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25-34</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</si>
  <si>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</si>
  <si>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</si>
  <si>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</si>
  <si>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</si>
  <si>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</si>
  <si>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다짐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</si>
  <si>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</si>
  <si>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</si>
  <si>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</si>
  <si>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</si>
  <si>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</si>
  <si>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</si>
  <si>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</si>
  <si>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슈가글라이더즈</t>
    </r>
    <r>
      <rPr>
        <sz val="9"/>
        <color rgb="FF000000"/>
        <rFont val="Arial"/>
        <family val="2"/>
      </rPr>
      <t xml:space="preserve"> </t>
    </r>
    <r>
      <rPr>
        <sz val="9"/>
        <color rgb="FF000000"/>
        <rFont val="맑은 고딕"/>
        <family val="3"/>
        <charset val="129"/>
      </rPr>
      <t>연고지</t>
    </r>
    <r>
      <rPr>
        <sz val="9"/>
        <color rgb="FF000000"/>
        <rFont val="Arial"/>
        <family val="2"/>
      </rPr>
      <t xml:space="preserve"> 
</t>
    </r>
    <r>
      <rPr>
        <sz val="9"/>
        <color rgb="FF000000"/>
        <rFont val="맑은 고딕"/>
        <family val="3"/>
        <charset val="129"/>
      </rPr>
      <t>협약식</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</si>
  <si>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</si>
  <si>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</si>
  <si>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</si>
  <si>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</si>
  <si>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</si>
  <si>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</si>
  <si>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</si>
  <si>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목표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</si>
  <si>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</si>
  <si>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</si>
  <si>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</si>
  <si>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</si>
  <si>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</si>
  <si>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</si>
  <si>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</si>
  <si>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SK</t>
    </r>
    <r>
      <rPr>
        <sz val="9"/>
        <color rgb="FF000000"/>
        <rFont val="맑은 고딕"/>
        <family val="3"/>
        <charset val="129"/>
      </rPr>
      <t>종합화학</t>
    </r>
    <r>
      <rPr>
        <sz val="9"/>
        <color rgb="FF000000"/>
        <rFont val="Arial"/>
        <family val="2"/>
      </rPr>
      <t xml:space="preserve">XSOVAC </t>
    </r>
    <r>
      <rPr>
        <sz val="9"/>
        <color rgb="FF000000"/>
        <rFont val="맑은 고딕"/>
        <family val="3"/>
        <charset val="129"/>
      </rPr>
      <t>뜯버</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</si>
  <si>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</si>
  <si>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</si>
  <si>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</si>
  <si>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</si>
  <si>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</si>
  <si>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</si>
  <si>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</si>
  <si>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</si>
  <si>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</si>
  <si>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</si>
  <si>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</si>
  <si>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</si>
  <si>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</si>
  <si>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</si>
  <si>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</si>
  <si>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</si>
  <si>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</si>
  <si>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</si>
  <si>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</si>
  <si>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</si>
  <si>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</si>
  <si>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</si>
  <si>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</si>
  <si>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마린이노베이션</t>
    </r>
    <r>
      <rPr>
        <sz val="9"/>
        <color rgb="FF000000"/>
        <rFont val="Arial"/>
        <family val="2"/>
      </rPr>
      <t xml:space="preserve"> WPO </t>
    </r>
    <r>
      <rPr>
        <sz val="9"/>
        <color rgb="FF000000"/>
        <rFont val="맑은 고딕"/>
        <family val="3"/>
        <charset val="129"/>
      </rPr>
      <t>수상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</si>
  <si>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</si>
  <si>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</si>
  <si>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</si>
  <si>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</si>
  <si>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</si>
  <si>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女</t>
    </r>
  </si>
  <si>
    <r>
      <rPr>
        <sz val="9"/>
        <color rgb="FF000000"/>
        <rFont val="맑은 고딕"/>
        <family val="3"/>
        <charset val="129"/>
      </rPr>
      <t>금</t>
    </r>
  </si>
  <si>
    <r>
      <rPr>
        <sz val="9"/>
        <color rgb="FF000000"/>
        <rFont val="맑은 고딕"/>
        <family val="3"/>
        <charset val="129"/>
      </rPr>
      <t>설날</t>
    </r>
    <r>
      <rPr>
        <sz val="9"/>
        <color rgb="FF000000"/>
        <rFont val="Arial"/>
        <family val="2"/>
      </rPr>
      <t xml:space="preserve"> </t>
    </r>
    <r>
      <rPr>
        <sz val="9"/>
        <color rgb="FF000000"/>
        <rFont val="맑은 고딕"/>
        <family val="3"/>
        <charset val="129"/>
      </rPr>
      <t>인사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</si>
  <si>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</si>
  <si>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</si>
  <si>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</si>
  <si>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</si>
  <si>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</si>
  <si>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女</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</si>
  <si>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</si>
  <si>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졸업</t>
    </r>
    <r>
      <rPr>
        <sz val="9"/>
        <color rgb="FF000000"/>
        <rFont val="Arial"/>
        <family val="2"/>
      </rPr>
      <t xml:space="preserve"> </t>
    </r>
    <r>
      <rPr>
        <sz val="9"/>
        <color rgb="FF000000"/>
        <rFont val="맑은 고딕"/>
        <family val="3"/>
        <charset val="129"/>
      </rPr>
      <t>축사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</si>
  <si>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</si>
  <si>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</si>
  <si>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</si>
  <si>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</si>
  <si>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</si>
  <si>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</si>
  <si>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</si>
  <si>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자존감</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</si>
  <si>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</si>
  <si>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</si>
  <si>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</si>
  <si>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</si>
  <si>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</si>
  <si>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</si>
  <si>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</si>
  <si>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지혜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</si>
  <si>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</si>
  <si>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</si>
  <si>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</si>
  <si>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</si>
  <si>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</si>
  <si>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</si>
  <si>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</si>
  <si>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</si>
  <si>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</si>
  <si>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</si>
  <si>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</si>
  <si>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</si>
  <si>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</si>
  <si>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</si>
  <si>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</si>
  <si>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</si>
  <si>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</si>
  <si>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</si>
  <si>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</si>
  <si>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</si>
  <si>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</si>
  <si>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</si>
  <si>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</si>
  <si>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절약</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</si>
  <si>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</si>
  <si>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</si>
  <si>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</si>
  <si>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</si>
  <si>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</si>
  <si>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</si>
  <si>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</si>
  <si>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</si>
  <si>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</si>
  <si>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</si>
  <si>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</si>
  <si>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</si>
  <si>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</si>
  <si>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</si>
  <si>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</si>
  <si>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스키노</t>
    </r>
    <r>
      <rPr>
        <sz val="9"/>
        <color rgb="FF000000"/>
        <rFont val="Arial"/>
        <family val="2"/>
      </rPr>
      <t xml:space="preserve"> </t>
    </r>
    <r>
      <rPr>
        <sz val="9"/>
        <color rgb="FF000000"/>
        <rFont val="맑은 고딕"/>
        <family val="3"/>
        <charset val="129"/>
      </rPr>
      <t>주니어</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</si>
  <si>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</si>
  <si>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</si>
  <si>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</si>
  <si>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</si>
  <si>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</si>
  <si>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</si>
  <si>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</si>
  <si>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스키노</t>
    </r>
    <r>
      <rPr>
        <sz val="9"/>
        <color rgb="FF000000"/>
        <rFont val="Arial"/>
        <family val="2"/>
      </rPr>
      <t xml:space="preserve"> </t>
    </r>
    <r>
      <rPr>
        <sz val="9"/>
        <color rgb="FF000000"/>
        <rFont val="맑은 고딕"/>
        <family val="3"/>
        <charset val="129"/>
      </rPr>
      <t>주니어</t>
    </r>
    <r>
      <rPr>
        <sz val="9"/>
        <color rgb="FF000000"/>
        <rFont val="Arial"/>
        <family val="2"/>
      </rPr>
      <t>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</si>
  <si>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</si>
  <si>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</si>
  <si>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</si>
  <si>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</si>
  <si>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</si>
  <si>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</si>
  <si>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금</t>
    </r>
  </si>
  <si>
    <r>
      <rPr>
        <sz val="9"/>
        <color rgb="FF000000"/>
        <rFont val="Arial"/>
        <family val="2"/>
      </rPr>
      <t>SK</t>
    </r>
    <r>
      <rPr>
        <sz val="9"/>
        <color rgb="FF000000"/>
        <rFont val="맑은 고딕"/>
        <family val="3"/>
        <charset val="129"/>
      </rPr>
      <t>루브리컨츠</t>
    </r>
    <r>
      <rPr>
        <sz val="9"/>
        <color rgb="FF000000"/>
        <rFont val="Arial"/>
        <family val="2"/>
      </rPr>
      <t xml:space="preserve"> </t>
    </r>
    <r>
      <rPr>
        <sz val="9"/>
        <color rgb="FF000000"/>
        <rFont val="맑은 고딕"/>
        <family val="3"/>
        <charset val="129"/>
      </rPr>
      <t>윤활기유</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</si>
  <si>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</si>
  <si>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</si>
  <si>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</si>
  <si>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</si>
  <si>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</si>
  <si>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</si>
  <si>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</si>
  <si>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</si>
  <si>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</si>
  <si>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</si>
  <si>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</si>
  <si>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</si>
  <si>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</si>
  <si>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</si>
  <si>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</si>
  <si>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</si>
  <si>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</si>
  <si>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</si>
  <si>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</si>
  <si>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</si>
  <si>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</si>
  <si>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</si>
  <si>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</si>
  <si>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상반기</t>
    </r>
    <r>
      <rPr>
        <sz val="9"/>
        <color rgb="FF000000"/>
        <rFont val="Arial"/>
        <family val="2"/>
      </rPr>
      <t xml:space="preserve"> </t>
    </r>
    <r>
      <rPr>
        <sz val="9"/>
        <color rgb="FF000000"/>
        <rFont val="맑은 고딕"/>
        <family val="3"/>
        <charset val="129"/>
      </rPr>
      <t>신입사원</t>
    </r>
    <r>
      <rPr>
        <sz val="9"/>
        <color rgb="FF000000"/>
        <rFont val="Arial"/>
        <family val="2"/>
      </rPr>
      <t xml:space="preserve"> </t>
    </r>
    <r>
      <rPr>
        <sz val="9"/>
        <color rgb="FF000000"/>
        <rFont val="맑은 고딕"/>
        <family val="3"/>
        <charset val="129"/>
      </rPr>
      <t>모집</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</si>
  <si>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</si>
  <si>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</si>
  <si>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</si>
  <si>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</si>
  <si>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</si>
  <si>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</si>
  <si>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</si>
  <si>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</si>
  <si>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</si>
  <si>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</si>
  <si>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</si>
  <si>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</si>
  <si>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</si>
  <si>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</si>
  <si>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</si>
  <si>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</si>
  <si>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</si>
  <si>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</si>
  <si>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</si>
  <si>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</si>
  <si>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</si>
  <si>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</si>
  <si>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</si>
  <si>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</si>
  <si>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</si>
  <si>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</si>
  <si>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</si>
  <si>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</si>
  <si>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</si>
  <si>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</si>
  <si>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2021-04-06
</t>
    </r>
    <r>
      <rPr>
        <sz val="9"/>
        <color rgb="FFFF0000"/>
        <rFont val="Arial"/>
        <family val="2"/>
      </rPr>
      <t>(~4/25)</t>
    </r>
  </si>
  <si>
    <r>
      <rPr>
        <sz val="9"/>
        <color rgb="FF000000"/>
        <rFont val="맑은 고딕"/>
        <family val="3"/>
        <charset val="129"/>
      </rPr>
      <t>화</t>
    </r>
  </si>
  <si>
    <r>
      <rPr>
        <sz val="9"/>
        <color rgb="FF000000"/>
        <rFont val="맑은 고딕"/>
        <family val="3"/>
        <charset val="129"/>
      </rPr>
      <t>스키노주니어</t>
    </r>
    <r>
      <rPr>
        <sz val="9"/>
        <color rgb="FF000000"/>
        <rFont val="Arial"/>
        <family val="2"/>
      </rPr>
      <t xml:space="preserve"> Q&amp;A_2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</si>
  <si>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</si>
  <si>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</si>
  <si>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</si>
  <si>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</si>
  <si>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</si>
  <si>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</si>
  <si>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Arial"/>
        <family val="2"/>
      </rPr>
      <t xml:space="preserve">2021-04-09
</t>
    </r>
    <r>
      <rPr>
        <sz val="9"/>
        <color rgb="FFFF0000"/>
        <rFont val="Arial"/>
        <family val="2"/>
      </rPr>
      <t>(~4/25)</t>
    </r>
  </si>
  <si>
    <r>
      <rPr>
        <sz val="9"/>
        <color rgb="FF000000"/>
        <rFont val="맑은 고딕"/>
        <family val="3"/>
        <charset val="129"/>
      </rPr>
      <t>금</t>
    </r>
  </si>
  <si>
    <r>
      <rPr>
        <sz val="9"/>
        <color rgb="FF000000"/>
        <rFont val="맑은 고딕"/>
        <family val="3"/>
        <charset val="129"/>
      </rPr>
      <t>스키노주니어</t>
    </r>
    <r>
      <rPr>
        <sz val="9"/>
        <color rgb="FF000000"/>
        <rFont val="Arial"/>
        <family val="2"/>
      </rPr>
      <t xml:space="preserve"> Q&amp;A ver2_2</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</si>
  <si>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</si>
  <si>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</si>
  <si>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</si>
  <si>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</si>
  <si>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</si>
  <si>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</si>
  <si>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</si>
  <si>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</si>
  <si>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</si>
  <si>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</si>
  <si>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</si>
  <si>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</si>
  <si>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</si>
  <si>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</si>
  <si>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</si>
  <si>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힐링</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</si>
  <si>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</si>
  <si>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</si>
  <si>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</si>
  <si>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</si>
  <si>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</si>
  <si>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</si>
  <si>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</si>
  <si>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인천석유화학의</t>
    </r>
    <r>
      <rPr>
        <sz val="9"/>
        <color rgb="FF000000"/>
        <rFont val="Arial"/>
        <family val="2"/>
      </rPr>
      <t xml:space="preserve"> </t>
    </r>
    <r>
      <rPr>
        <sz val="9"/>
        <color rgb="FF000000"/>
        <rFont val="맑은 고딕"/>
        <family val="3"/>
        <charset val="129"/>
      </rPr>
      <t>모든</t>
    </r>
    <r>
      <rPr>
        <sz val="9"/>
        <color rgb="FF000000"/>
        <rFont val="Arial"/>
        <family val="2"/>
      </rPr>
      <t xml:space="preserve"> </t>
    </r>
    <r>
      <rPr>
        <sz val="9"/>
        <color rgb="FF000000"/>
        <rFont val="맑은 고딕"/>
        <family val="3"/>
        <charset val="129"/>
      </rPr>
      <t>것</t>
    </r>
    <r>
      <rPr>
        <sz val="9"/>
        <color rgb="FF000000"/>
        <rFont val="Arial"/>
        <family val="2"/>
      </rPr>
      <t>_5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</si>
  <si>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</si>
  <si>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</si>
  <si>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</si>
  <si>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</si>
  <si>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</si>
  <si>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</si>
  <si>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</si>
  <si>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</si>
  <si>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</si>
  <si>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</si>
  <si>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</si>
  <si>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</si>
  <si>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</si>
  <si>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</si>
  <si>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</si>
  <si>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은혜</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</si>
  <si>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</si>
  <si>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</si>
  <si>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</si>
  <si>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</si>
  <si>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</si>
  <si>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</si>
  <si>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</si>
  <si>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책임감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</si>
  <si>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</si>
  <si>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</si>
  <si>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</si>
  <si>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</si>
  <si>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</si>
  <si>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</si>
  <si>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</si>
  <si>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</si>
  <si>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</si>
  <si>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</si>
  <si>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</si>
  <si>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</si>
  <si>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</si>
  <si>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</si>
  <si>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</si>
  <si>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계획</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</si>
  <si>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</si>
  <si>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</si>
  <si>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</si>
  <si>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</si>
  <si>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</si>
  <si>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</si>
  <si>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</si>
  <si>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그레이프랩</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</si>
  <si>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</si>
  <si>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</si>
  <si>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</si>
  <si>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</si>
  <si>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</si>
  <si>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</si>
  <si>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</si>
  <si>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Arial"/>
        <family val="2"/>
      </rPr>
      <t>P4G</t>
    </r>
    <r>
      <rPr>
        <sz val="9"/>
        <color rgb="FF000000"/>
        <rFont val="맑은 고딕"/>
        <family val="3"/>
        <charset val="129"/>
      </rPr>
      <t>사회적기업</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</si>
  <si>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</si>
  <si>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</si>
  <si>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</si>
  <si>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</si>
  <si>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</si>
  <si>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</si>
  <si>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</si>
  <si>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배움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</si>
  <si>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</si>
  <si>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</si>
  <si>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</si>
  <si>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</si>
  <si>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</si>
  <si>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</si>
  <si>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</si>
  <si>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긍정</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</si>
  <si>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</si>
  <si>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</si>
  <si>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</si>
  <si>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</si>
  <si>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</si>
  <si>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</si>
  <si>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</si>
  <si>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</si>
  <si>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</si>
  <si>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</si>
  <si>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</si>
  <si>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</si>
  <si>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</si>
  <si>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</si>
  <si>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</si>
  <si>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평화</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</si>
  <si>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</si>
  <si>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</si>
  <si>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</si>
  <si>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</si>
  <si>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</si>
  <si>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</si>
  <si>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</si>
  <si>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</si>
  <si>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</si>
  <si>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</si>
  <si>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</si>
  <si>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</si>
  <si>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</si>
  <si>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</si>
  <si>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</si>
  <si>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생각</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</si>
  <si>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</si>
  <si>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</si>
  <si>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</si>
  <si>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</si>
  <si>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</si>
  <si>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</si>
  <si>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</si>
  <si>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사업</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</si>
  <si>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</si>
  <si>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</si>
  <si>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</si>
  <si>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</si>
  <si>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</si>
  <si>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</si>
  <si>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목</t>
    </r>
  </si>
  <si>
    <r>
      <rPr>
        <sz val="9"/>
        <color rgb="FF000000"/>
        <rFont val="Arial"/>
        <family val="2"/>
      </rPr>
      <t xml:space="preserve">2021 </t>
    </r>
    <r>
      <rPr>
        <sz val="9"/>
        <color rgb="FF000000"/>
        <rFont val="맑은 고딕"/>
        <family val="3"/>
        <charset val="129"/>
      </rPr>
      <t>상반기</t>
    </r>
    <r>
      <rPr>
        <sz val="9"/>
        <color rgb="FF000000"/>
        <rFont val="Arial"/>
        <family val="2"/>
      </rPr>
      <t xml:space="preserve"> </t>
    </r>
    <r>
      <rPr>
        <sz val="9"/>
        <color rgb="FF000000"/>
        <rFont val="맑은 고딕"/>
        <family val="3"/>
        <charset val="129"/>
      </rPr>
      <t>기업</t>
    </r>
    <r>
      <rPr>
        <sz val="9"/>
        <color rgb="FF000000"/>
        <rFont val="Arial"/>
        <family val="2"/>
      </rPr>
      <t>PR_</t>
    </r>
    <r>
      <rPr>
        <sz val="9"/>
        <color rgb="FF000000"/>
        <rFont val="맑은 고딕"/>
        <family val="3"/>
        <charset val="129"/>
      </rPr>
      <t>이런</t>
    </r>
    <r>
      <rPr>
        <sz val="9"/>
        <color rgb="FF000000"/>
        <rFont val="Arial"/>
        <family val="2"/>
      </rPr>
      <t xml:space="preserve"> </t>
    </r>
    <r>
      <rPr>
        <sz val="9"/>
        <color rgb="FF000000"/>
        <rFont val="맑은 고딕"/>
        <family val="3"/>
        <charset val="129"/>
      </rPr>
      <t>사람</t>
    </r>
    <r>
      <rPr>
        <sz val="9"/>
        <color rgb="FF000000"/>
        <rFont val="Arial"/>
        <family val="2"/>
      </rPr>
      <t xml:space="preserve"> </t>
    </r>
    <r>
      <rPr>
        <sz val="9"/>
        <color rgb="FF000000"/>
        <rFont val="맑은 고딕"/>
        <family val="3"/>
        <charset val="129"/>
      </rPr>
      <t>굿</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</si>
  <si>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</si>
  <si>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</si>
  <si>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</si>
  <si>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</si>
  <si>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</si>
  <si>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</si>
  <si>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</si>
  <si>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습관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</si>
  <si>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</si>
  <si>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</si>
  <si>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</si>
  <si>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</si>
  <si>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</si>
  <si>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</si>
  <si>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에그프로젝트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</si>
  <si>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</si>
  <si>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</si>
  <si>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</si>
  <si>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</si>
  <si>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</si>
  <si>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기회</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</si>
  <si>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</si>
  <si>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</si>
  <si>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</si>
  <si>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</si>
  <si>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</si>
  <si>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</si>
  <si>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</si>
  <si>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전주비빔면</t>
    </r>
    <r>
      <rPr>
        <sz val="9"/>
        <color rgb="FF000000"/>
        <rFont val="Arial"/>
        <family val="2"/>
      </rPr>
      <t xml:space="preserve"> </t>
    </r>
    <r>
      <rPr>
        <sz val="9"/>
        <color rgb="FF000000"/>
        <rFont val="맑은 고딕"/>
        <family val="3"/>
        <charset val="129"/>
      </rPr>
      <t>해피빈</t>
    </r>
    <r>
      <rPr>
        <sz val="9"/>
        <color rgb="FF000000"/>
        <rFont val="Arial"/>
        <family val="2"/>
      </rPr>
      <t xml:space="preserve"> </t>
    </r>
    <r>
      <rPr>
        <sz val="9"/>
        <color rgb="FF000000"/>
        <rFont val="맑은 고딕"/>
        <family val="3"/>
        <charset val="129"/>
      </rPr>
      <t>펀딩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</si>
  <si>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</si>
  <si>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</si>
  <si>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</si>
  <si>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</si>
  <si>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</si>
  <si>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</si>
  <si>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</si>
  <si>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</si>
  <si>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</si>
  <si>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</si>
  <si>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</si>
  <si>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</si>
  <si>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</si>
  <si>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</si>
  <si>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2021-07-30
</t>
    </r>
    <r>
      <rPr>
        <sz val="9"/>
        <color rgb="FFFF0000"/>
        <rFont val="Arial"/>
        <family val="2"/>
      </rPr>
      <t>(~8/5)</t>
    </r>
  </si>
  <si>
    <r>
      <rPr>
        <sz val="9"/>
        <color rgb="FF000000"/>
        <rFont val="맑은 고딕"/>
        <family val="3"/>
        <charset val="129"/>
      </rPr>
      <t>금</t>
    </r>
  </si>
  <si>
    <r>
      <rPr>
        <sz val="9"/>
        <color rgb="FF000000"/>
        <rFont val="맑은 고딕"/>
        <family val="3"/>
        <charset val="129"/>
      </rPr>
      <t>휴사이클</t>
    </r>
    <r>
      <rPr>
        <sz val="9"/>
        <color rgb="FF000000"/>
        <rFont val="Arial"/>
        <family val="2"/>
      </rPr>
      <t xml:space="preserve">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</si>
  <si>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</si>
  <si>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</si>
  <si>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</si>
  <si>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</si>
  <si>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</si>
  <si>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</si>
  <si>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</si>
  <si>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시간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</si>
  <si>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</si>
  <si>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</si>
  <si>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</si>
  <si>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</si>
  <si>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</si>
  <si>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</si>
  <si>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</si>
  <si>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우정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</si>
  <si>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</si>
  <si>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</si>
  <si>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</si>
  <si>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</si>
  <si>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</si>
  <si>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</si>
  <si>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</si>
  <si>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</si>
  <si>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</si>
  <si>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</si>
  <si>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</si>
  <si>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</si>
  <si>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</si>
  <si>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</si>
  <si>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</si>
  <si>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</si>
  <si>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</si>
  <si>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</si>
  <si>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</si>
  <si>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</si>
  <si>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</si>
  <si>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</si>
  <si>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</si>
  <si>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</si>
  <si>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</si>
  <si>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</si>
  <si>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</si>
  <si>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</si>
  <si>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</si>
  <si>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</si>
  <si>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</si>
  <si>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</si>
  <si>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</si>
  <si>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</si>
  <si>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</si>
  <si>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</si>
  <si>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</si>
  <si>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</si>
  <si>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</si>
  <si>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</si>
  <si>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</si>
  <si>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44-54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</si>
  <si>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</si>
  <si>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</si>
  <si>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</si>
  <si>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</si>
  <si>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</si>
  <si>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</si>
  <si>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</si>
  <si>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</si>
  <si>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</si>
  <si>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</si>
  <si>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</si>
  <si>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</si>
  <si>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</si>
  <si>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 xml:space="preserve">UNIST </t>
    </r>
    <r>
      <rPr>
        <sz val="9"/>
        <color rgb="FF000000"/>
        <rFont val="맑은 고딕"/>
        <family val="3"/>
        <charset val="129"/>
      </rPr>
      <t>산학협력</t>
    </r>
    <r>
      <rPr>
        <sz val="9"/>
        <color rgb="FF000000"/>
        <rFont val="Arial"/>
        <family val="2"/>
      </rPr>
      <t xml:space="preserve"> </t>
    </r>
    <r>
      <rPr>
        <sz val="9"/>
        <color rgb="FF000000"/>
        <rFont val="맑은 고딕"/>
        <family val="3"/>
        <charset val="129"/>
      </rPr>
      <t>프로그램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</si>
  <si>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</si>
  <si>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</si>
  <si>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</si>
  <si>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</si>
  <si>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</si>
  <si>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</si>
  <si>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</si>
  <si>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질문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</si>
  <si>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</si>
  <si>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</si>
  <si>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</si>
  <si>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</si>
  <si>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</si>
  <si>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</si>
  <si>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</si>
  <si>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</si>
  <si>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</si>
  <si>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</si>
  <si>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</si>
  <si>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</si>
  <si>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</si>
  <si>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</si>
  <si>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</si>
  <si>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</si>
  <si>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</si>
  <si>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</si>
  <si>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</si>
  <si>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</si>
  <si>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</si>
  <si>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</si>
  <si>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</si>
  <si>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탄소중립</t>
    </r>
    <r>
      <rPr>
        <sz val="9"/>
        <color rgb="FF000000"/>
        <rFont val="Arial"/>
        <family val="2"/>
      </rPr>
      <t xml:space="preserve"> </t>
    </r>
    <r>
      <rPr>
        <sz val="9"/>
        <color rgb="FF000000"/>
        <rFont val="맑은 고딕"/>
        <family val="3"/>
        <charset val="129"/>
      </rPr>
      <t>자원봉사</t>
    </r>
    <r>
      <rPr>
        <sz val="9"/>
        <color rgb="FF000000"/>
        <rFont val="Arial"/>
        <family val="2"/>
      </rPr>
      <t xml:space="preserve"> </t>
    </r>
    <r>
      <rPr>
        <sz val="9"/>
        <color rgb="FF000000"/>
        <rFont val="맑은 고딕"/>
        <family val="3"/>
        <charset val="129"/>
      </rPr>
      <t>공모전</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</si>
  <si>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</si>
  <si>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</si>
  <si>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</si>
  <si>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</si>
  <si>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</si>
  <si>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</si>
  <si>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</si>
  <si>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감사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</si>
  <si>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</si>
  <si>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</si>
  <si>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</si>
  <si>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</si>
  <si>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</si>
  <si>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</si>
  <si>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</si>
  <si>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</si>
  <si>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</si>
  <si>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</si>
  <si>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</si>
  <si>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</si>
  <si>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</si>
  <si>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</si>
  <si>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</si>
  <si>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</si>
  <si>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</si>
  <si>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</si>
  <si>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</si>
  <si>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</si>
  <si>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</si>
  <si>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</si>
  <si>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</si>
  <si>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경험</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</si>
  <si>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</si>
  <si>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</si>
  <si>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</si>
  <si>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</si>
  <si>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</si>
  <si>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</si>
  <si>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</si>
  <si>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선택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</si>
  <si>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</si>
  <si>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</si>
  <si>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</si>
  <si>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</si>
  <si>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</si>
  <si>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</si>
  <si>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</si>
  <si>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실천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</si>
  <si>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</si>
  <si>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</si>
  <si>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</si>
  <si>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</si>
  <si>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</si>
  <si>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</si>
  <si>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</si>
  <si>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경청</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</si>
  <si>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</si>
  <si>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</si>
  <si>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</si>
  <si>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</si>
  <si>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</si>
  <si>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</si>
  <si>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Arial"/>
        <family val="2"/>
      </rPr>
      <t xml:space="preserve">SOVAC </t>
    </r>
    <r>
      <rPr>
        <sz val="9"/>
        <color rgb="FF000000"/>
        <rFont val="맑은 고딕"/>
        <family val="3"/>
        <charset val="129"/>
      </rPr>
      <t>헌혈캠페인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</si>
  <si>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</si>
  <si>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</si>
  <si>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</si>
  <si>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</si>
  <si>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</si>
  <si>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</si>
  <si>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</si>
  <si>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마무리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</si>
  <si>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</si>
  <si>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</si>
  <si>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</si>
  <si>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</si>
  <si>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</si>
  <si>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</si>
  <si>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</si>
  <si>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홍보영상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</si>
  <si>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</si>
  <si>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</si>
  <si>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</si>
  <si>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</si>
  <si>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</si>
  <si>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</si>
  <si>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일</t>
    </r>
  </si>
  <si>
    <r>
      <rPr>
        <sz val="9"/>
        <color rgb="FF000000"/>
        <rFont val="Arial"/>
        <family val="2"/>
      </rPr>
      <t xml:space="preserve">SOVAC </t>
    </r>
    <r>
      <rPr>
        <sz val="9"/>
        <color rgb="FF000000"/>
        <rFont val="맑은 고딕"/>
        <family val="3"/>
        <charset val="129"/>
      </rPr>
      <t>헌혈캠페인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</si>
  <si>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</si>
  <si>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</si>
  <si>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</si>
  <si>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</si>
  <si>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</si>
  <si>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</si>
  <si>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</si>
  <si>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일출</t>
    </r>
    <r>
      <rPr>
        <sz val="9"/>
        <color rgb="FF000000"/>
        <rFont val="Arial"/>
        <family val="2"/>
      </rPr>
      <t xml:space="preserve"> </t>
    </r>
    <r>
      <rPr>
        <sz val="9"/>
        <color rgb="FF000000"/>
        <rFont val="맑은 고딕"/>
        <family val="3"/>
        <charset val="129"/>
      </rPr>
      <t>타임랩스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</si>
  <si>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</si>
  <si>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</si>
  <si>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</si>
  <si>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</si>
  <si>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</si>
  <si>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</si>
  <si>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</si>
  <si>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</si>
  <si>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</si>
  <si>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</si>
  <si>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</si>
  <si>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</si>
  <si>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</si>
  <si>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</si>
  <si>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</si>
  <si>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끈기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</si>
  <si>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</si>
  <si>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</si>
  <si>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</si>
  <si>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</si>
  <si>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</si>
  <si>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</si>
  <si>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Arial"/>
        <family val="2"/>
      </rPr>
      <t xml:space="preserve">2022-01-19
</t>
    </r>
    <r>
      <rPr>
        <sz val="9"/>
        <color rgb="FFFF0000"/>
        <rFont val="Arial"/>
        <family val="2"/>
      </rPr>
      <t>(~1/10)</t>
    </r>
  </si>
  <si>
    <r>
      <rPr>
        <sz val="9"/>
        <color rgb="FF000000"/>
        <rFont val="맑은 고딕"/>
        <family val="3"/>
        <charset val="129"/>
      </rPr>
      <t>수</t>
    </r>
  </si>
  <si>
    <r>
      <rPr>
        <sz val="9"/>
        <color rgb="FF000000"/>
        <rFont val="Arial"/>
        <family val="2"/>
      </rPr>
      <t xml:space="preserve">CES2022 </t>
    </r>
    <r>
      <rPr>
        <sz val="9"/>
        <color rgb="FF000000"/>
        <rFont val="맑은 고딕"/>
        <family val="3"/>
        <charset val="129"/>
      </rPr>
      <t>유튜브</t>
    </r>
    <r>
      <rPr>
        <sz val="9"/>
        <color rgb="FF000000"/>
        <rFont val="Arial"/>
        <family val="2"/>
      </rPr>
      <t xml:space="preserve"> </t>
    </r>
    <r>
      <rPr>
        <sz val="9"/>
        <color rgb="FF000000"/>
        <rFont val="맑은 고딕"/>
        <family val="3"/>
        <charset val="129"/>
      </rPr>
      <t>댓글</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</si>
  <si>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</si>
  <si>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</si>
  <si>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</si>
  <si>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</si>
  <si>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</si>
  <si>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</si>
  <si>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</si>
  <si>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</si>
  <si>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</si>
  <si>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</si>
  <si>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</si>
  <si>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</si>
  <si>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</si>
  <si>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</si>
  <si>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</si>
  <si>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졸업</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</si>
  <si>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</si>
  <si>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</si>
  <si>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</si>
  <si>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</si>
  <si>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</si>
  <si>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</si>
  <si>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</si>
  <si>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</si>
  <si>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</si>
  <si>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</si>
  <si>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</si>
  <si>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</si>
  <si>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</si>
  <si>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</si>
  <si>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</si>
  <si>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행복</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</si>
  <si>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</si>
  <si>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</si>
  <si>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</si>
  <si>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</si>
  <si>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</si>
  <si>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</si>
  <si>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</si>
  <si>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음악</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</si>
  <si>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</si>
  <si>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</si>
  <si>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</si>
  <si>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</si>
  <si>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</si>
  <si>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</si>
  <si>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</si>
  <si>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열정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</si>
  <si>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</si>
  <si>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</si>
  <si>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</si>
  <si>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</si>
  <si>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</si>
  <si>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</si>
  <si>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</si>
  <si>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사랑</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</si>
  <si>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</si>
  <si>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</si>
  <si>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</si>
  <si>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</si>
  <si>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</si>
  <si>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</si>
  <si>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</si>
  <si>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</si>
  <si>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</si>
  <si>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</si>
  <si>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</si>
  <si>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</si>
  <si>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</si>
  <si>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</si>
  <si>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일</t>
    </r>
  </si>
  <si>
    <r>
      <rPr>
        <sz val="9"/>
        <color rgb="FF000000"/>
        <rFont val="맑은 고딕"/>
        <family val="3"/>
        <charset val="129"/>
      </rPr>
      <t>그린에이티브</t>
    </r>
    <r>
      <rPr>
        <sz val="9"/>
        <color rgb="FF000000"/>
        <rFont val="Arial"/>
        <family val="2"/>
      </rPr>
      <t xml:space="preserve"> </t>
    </r>
    <r>
      <rPr>
        <sz val="9"/>
        <color rgb="FF000000"/>
        <rFont val="맑은 고딕"/>
        <family val="3"/>
        <charset val="129"/>
      </rPr>
      <t>아이디어</t>
    </r>
    <r>
      <rPr>
        <sz val="9"/>
        <color rgb="FF000000"/>
        <rFont val="Arial"/>
        <family val="2"/>
      </rPr>
      <t xml:space="preserve"> </t>
    </r>
    <r>
      <rPr>
        <sz val="9"/>
        <color rgb="FF000000"/>
        <rFont val="맑은 고딕"/>
        <family val="3"/>
        <charset val="129"/>
      </rPr>
      <t>이벤트</t>
    </r>
    <r>
      <rPr>
        <sz val="9"/>
        <color rgb="FF000000"/>
        <rFont val="Arial"/>
        <family val="2"/>
      </rPr>
      <t xml:space="preserve"> </t>
    </r>
    <r>
      <rPr>
        <sz val="9"/>
        <color rgb="FF000000"/>
        <rFont val="맑은 고딕"/>
        <family val="3"/>
        <charset val="129"/>
      </rPr>
      <t>입소문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</si>
  <si>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</si>
  <si>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</si>
  <si>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</si>
  <si>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</si>
  <si>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</si>
  <si>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</si>
  <si>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</si>
  <si>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</si>
  <si>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</si>
  <si>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</si>
  <si>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</si>
  <si>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</si>
  <si>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</si>
  <si>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</si>
  <si>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</si>
  <si>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자연</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</si>
  <si>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</si>
  <si>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</si>
  <si>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</si>
  <si>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</si>
  <si>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</si>
  <si>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</si>
  <si>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</si>
  <si>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역사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</si>
  <si>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</si>
  <si>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</si>
  <si>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</si>
  <si>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</si>
  <si>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</si>
  <si>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</si>
  <si>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</si>
  <si>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</si>
  <si>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</si>
  <si>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</si>
  <si>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</si>
  <si>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</si>
  <si>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</si>
  <si>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</si>
  <si>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</si>
  <si>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산해진미</t>
    </r>
    <r>
      <rPr>
        <sz val="9"/>
        <color rgb="FF000000"/>
        <rFont val="Arial"/>
        <family val="2"/>
      </rPr>
      <t xml:space="preserve"> </t>
    </r>
    <r>
      <rPr>
        <sz val="9"/>
        <color rgb="FF000000"/>
        <rFont val="맑은 고딕"/>
        <family val="3"/>
        <charset val="129"/>
      </rPr>
      <t>플로깅</t>
    </r>
    <r>
      <rPr>
        <sz val="9"/>
        <color rgb="FF000000"/>
        <rFont val="Arial"/>
        <family val="2"/>
      </rPr>
      <t xml:space="preserve"> </t>
    </r>
    <r>
      <rPr>
        <sz val="9"/>
        <color rgb="FF000000"/>
        <rFont val="맑은 고딕"/>
        <family val="3"/>
        <charset val="129"/>
      </rPr>
      <t>위크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</si>
  <si>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</si>
  <si>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</si>
  <si>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</si>
  <si>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</si>
  <si>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</si>
  <si>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</si>
  <si>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</si>
  <si>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</si>
  <si>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</si>
  <si>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</si>
  <si>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</si>
  <si>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</si>
  <si>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</si>
  <si>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</si>
  <si>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</si>
  <si>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도전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</si>
  <si>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</si>
  <si>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</si>
  <si>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</si>
  <si>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</si>
  <si>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</si>
  <si>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</si>
  <si>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</si>
  <si>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</si>
  <si>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</si>
  <si>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65+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</si>
  <si>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</si>
  <si>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</si>
  <si>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</si>
  <si>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</si>
  <si>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</si>
  <si>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</si>
  <si>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</si>
  <si>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</si>
  <si>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</si>
  <si>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</si>
  <si>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</si>
  <si>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</si>
  <si>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</si>
  <si>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동심</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</si>
  <si>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</si>
  <si>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</si>
  <si>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</si>
  <si>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</si>
  <si>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</si>
  <si>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</si>
  <si>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</si>
  <si>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출근해보세나</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</si>
  <si>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</si>
  <si>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</si>
  <si>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</si>
  <si>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</si>
  <si>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</si>
  <si>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</si>
  <si>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</si>
  <si>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출근해보세나</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</si>
  <si>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</si>
  <si>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</si>
  <si>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</si>
  <si>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</si>
  <si>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</si>
  <si>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</si>
  <si>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</si>
  <si>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효도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</si>
  <si>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</si>
  <si>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</si>
  <si>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</si>
  <si>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</si>
  <si>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</si>
  <si>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</si>
  <si>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</si>
  <si>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출근해보세나</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</si>
  <si>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</si>
  <si>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</si>
  <si>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</si>
  <si>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</si>
  <si>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</si>
  <si>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</si>
  <si>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</si>
  <si>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</si>
  <si>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</si>
  <si>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</si>
  <si>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</si>
  <si>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</si>
  <si>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</si>
  <si>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</si>
  <si>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</si>
  <si>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1</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</si>
  <si>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</si>
  <si>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</si>
  <si>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</si>
  <si>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</si>
  <si>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</si>
  <si>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</si>
  <si>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</si>
  <si>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세계슼으로</t>
    </r>
    <r>
      <rPr>
        <sz val="9"/>
        <color rgb="FF000000"/>
        <rFont val="Arial"/>
        <family val="2"/>
      </rPr>
      <t xml:space="preserve"> 2</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</si>
  <si>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</si>
  <si>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</si>
  <si>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</si>
  <si>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</si>
  <si>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</si>
  <si>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</si>
  <si>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</si>
  <si>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3</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</si>
  <si>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</si>
  <si>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</si>
  <si>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</si>
  <si>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</si>
  <si>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</si>
  <si>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</si>
  <si>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</si>
  <si>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</si>
  <si>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</si>
  <si>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</si>
  <si>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</si>
  <si>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</si>
  <si>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</si>
  <si>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</si>
  <si>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</si>
  <si>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세계슼으로</t>
    </r>
    <r>
      <rPr>
        <sz val="9"/>
        <color rgb="FF000000"/>
        <rFont val="Arial"/>
        <family val="2"/>
      </rPr>
      <t xml:space="preserve"> 4</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</si>
  <si>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</si>
  <si>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</si>
  <si>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</si>
  <si>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</si>
  <si>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</si>
  <si>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</si>
  <si>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</si>
  <si>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세계슼으로</t>
    </r>
    <r>
      <rPr>
        <sz val="9"/>
        <color rgb="FF000000"/>
        <rFont val="Arial"/>
        <family val="2"/>
      </rPr>
      <t xml:space="preserve"> 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</si>
  <si>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</si>
  <si>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</si>
  <si>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</si>
  <si>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</si>
  <si>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</si>
  <si>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</si>
  <si>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</si>
  <si>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울산대공원</t>
    </r>
    <r>
      <rPr>
        <sz val="9"/>
        <color rgb="FF000000"/>
        <rFont val="Arial"/>
        <family val="2"/>
      </rPr>
      <t xml:space="preserve"> </t>
    </r>
    <r>
      <rPr>
        <sz val="9"/>
        <color rgb="FF000000"/>
        <rFont val="맑은 고딕"/>
        <family val="3"/>
        <charset val="129"/>
      </rPr>
      <t>장미축제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</si>
  <si>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</si>
  <si>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</si>
  <si>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</si>
  <si>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</si>
  <si>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</si>
  <si>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</si>
  <si>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</si>
  <si>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휴식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</si>
  <si>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</si>
  <si>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</si>
  <si>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</si>
  <si>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</si>
  <si>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</si>
  <si>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</si>
  <si>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</si>
  <si>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오팀장의</t>
    </r>
    <r>
      <rPr>
        <sz val="9"/>
        <color rgb="FF000000"/>
        <rFont val="Arial"/>
        <family val="2"/>
      </rPr>
      <t xml:space="preserve"> </t>
    </r>
    <r>
      <rPr>
        <sz val="9"/>
        <color rgb="FF000000"/>
        <rFont val="맑은 고딕"/>
        <family val="3"/>
        <charset val="129"/>
      </rPr>
      <t>지식</t>
    </r>
    <r>
      <rPr>
        <sz val="9"/>
        <color rgb="FF000000"/>
        <rFont val="Arial"/>
        <family val="2"/>
      </rPr>
      <t xml:space="preserve"> </t>
    </r>
    <r>
      <rPr>
        <sz val="9"/>
        <color rgb="FF000000"/>
        <rFont val="맑은 고딕"/>
        <family val="3"/>
        <charset val="129"/>
      </rPr>
      <t>라이프</t>
    </r>
    <r>
      <rPr>
        <sz val="9"/>
        <color rgb="FF000000"/>
        <rFont val="Arial"/>
        <family val="2"/>
      </rPr>
      <t xml:space="preserve"> 5</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</si>
  <si>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</si>
  <si>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</si>
  <si>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</si>
  <si>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</si>
  <si>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</si>
  <si>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</si>
  <si>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</si>
  <si>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호국선열</t>
    </r>
    <r>
      <rPr>
        <sz val="9"/>
        <color rgb="FF000000"/>
        <rFont val="Arial"/>
        <family val="2"/>
      </rPr>
      <t xml:space="preserve"> </t>
    </r>
    <r>
      <rPr>
        <sz val="9"/>
        <color rgb="FF000000"/>
        <rFont val="맑은 고딕"/>
        <family val="3"/>
        <charset val="129"/>
      </rPr>
      <t>명대사</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</si>
  <si>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</si>
  <si>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</si>
  <si>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</si>
  <si>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</si>
  <si>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</si>
  <si>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</si>
  <si>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</si>
  <si>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자신감</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</si>
  <si>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</si>
  <si>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</si>
  <si>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</si>
  <si>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</si>
  <si>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</si>
  <si>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</si>
  <si>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</si>
  <si>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배움</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</si>
  <si>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</si>
  <si>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</si>
  <si>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</si>
  <si>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</si>
  <si>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</si>
  <si>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</si>
  <si>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</si>
  <si>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감사</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</si>
  <si>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</si>
  <si>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</si>
  <si>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</si>
  <si>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</si>
  <si>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</si>
  <si>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</si>
  <si>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</si>
  <si>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희망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</si>
  <si>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</si>
  <si>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</si>
  <si>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</si>
  <si>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</si>
  <si>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</si>
  <si>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</si>
  <si>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</si>
  <si>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음식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</si>
  <si>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</si>
  <si>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</si>
  <si>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</si>
  <si>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</si>
  <si>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</si>
  <si>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</si>
  <si>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</si>
  <si>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취미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</si>
  <si>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</si>
  <si>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</si>
  <si>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</si>
  <si>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</si>
  <si>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</si>
  <si>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</si>
  <si>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</si>
  <si>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</si>
  <si>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</si>
  <si>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</si>
  <si>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</si>
  <si>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</si>
  <si>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</si>
  <si>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</si>
  <si>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</si>
  <si>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계절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</si>
  <si>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</si>
  <si>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</si>
  <si>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</si>
  <si>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</si>
  <si>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</si>
  <si>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</si>
  <si>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</si>
  <si>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여행</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</si>
  <si>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</si>
  <si>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</si>
  <si>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</si>
  <si>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</si>
  <si>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</si>
  <si>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</si>
  <si>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</si>
  <si>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세계슼으로</t>
    </r>
    <r>
      <rPr>
        <sz val="9"/>
        <color rgb="FF000000"/>
        <rFont val="Arial"/>
        <family val="2"/>
      </rPr>
      <t xml:space="preserve"> 6</t>
    </r>
    <r>
      <rPr>
        <sz val="9"/>
        <color rgb="FF000000"/>
        <rFont val="맑은 고딕"/>
        <family val="3"/>
        <charset val="129"/>
      </rPr>
      <t>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</si>
  <si>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</si>
  <si>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</si>
  <si>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</si>
  <si>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</si>
  <si>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</si>
  <si>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</si>
  <si>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</si>
  <si>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사회적가치도</t>
    </r>
    <r>
      <rPr>
        <sz val="9"/>
        <color rgb="FF000000"/>
        <rFont val="Arial"/>
        <family val="2"/>
      </rPr>
      <t xml:space="preserve"> </t>
    </r>
    <r>
      <rPr>
        <sz val="9"/>
        <color rgb="FF000000"/>
        <rFont val="맑은 고딕"/>
        <family val="3"/>
        <charset val="129"/>
      </rPr>
      <t>측정이</t>
    </r>
    <r>
      <rPr>
        <sz val="9"/>
        <color rgb="FF000000"/>
        <rFont val="Arial"/>
        <family val="2"/>
      </rPr>
      <t xml:space="preserve"> </t>
    </r>
    <r>
      <rPr>
        <sz val="9"/>
        <color rgb="FF000000"/>
        <rFont val="맑은 고딕"/>
        <family val="3"/>
        <charset val="129"/>
      </rPr>
      <t>되나요</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</si>
  <si>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</si>
  <si>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</si>
  <si>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</si>
  <si>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</si>
  <si>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</si>
  <si>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</si>
  <si>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</si>
  <si>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인스타그램</t>
    </r>
    <r>
      <rPr>
        <sz val="9"/>
        <color rgb="FF000000"/>
        <rFont val="Arial"/>
        <family val="2"/>
      </rPr>
      <t xml:space="preserve"> </t>
    </r>
    <r>
      <rPr>
        <sz val="9"/>
        <color rgb="FF000000"/>
        <rFont val="맑은 고딕"/>
        <family val="3"/>
        <charset val="129"/>
      </rPr>
      <t>오픈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</si>
  <si>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</si>
  <si>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</si>
  <si>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</si>
  <si>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</si>
  <si>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</si>
  <si>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</si>
  <si>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</si>
  <si>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Arial"/>
        <family val="2"/>
      </rPr>
      <t xml:space="preserve">2022 </t>
    </r>
    <r>
      <rPr>
        <sz val="9"/>
        <color rgb="FF000000"/>
        <rFont val="맑은 고딕"/>
        <family val="3"/>
        <charset val="129"/>
      </rPr>
      <t>신규</t>
    </r>
    <r>
      <rPr>
        <sz val="9"/>
        <color rgb="FF000000"/>
        <rFont val="Arial"/>
        <family val="2"/>
      </rPr>
      <t xml:space="preserve"> </t>
    </r>
    <r>
      <rPr>
        <sz val="9"/>
        <color rgb="FF000000"/>
        <rFont val="맑은 고딕"/>
        <family val="3"/>
        <charset val="129"/>
      </rPr>
      <t>기업</t>
    </r>
    <r>
      <rPr>
        <sz val="9"/>
        <color rgb="FF000000"/>
        <rFont val="Arial"/>
        <family val="2"/>
      </rPr>
      <t xml:space="preserve">PR </t>
    </r>
    <r>
      <rPr>
        <sz val="9"/>
        <color rgb="FF000000"/>
        <rFont val="맑은 고딕"/>
        <family val="3"/>
        <charset val="129"/>
      </rPr>
      <t>캠페인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</si>
  <si>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</si>
  <si>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</si>
  <si>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</si>
  <si>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</si>
  <si>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</si>
  <si>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</si>
  <si>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</si>
  <si>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바다</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</si>
  <si>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</si>
  <si>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</si>
  <si>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</si>
  <si>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</si>
  <si>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</si>
  <si>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</si>
  <si>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</si>
  <si>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맹그러브</t>
    </r>
    <r>
      <rPr>
        <sz val="9"/>
        <color rgb="FF000000"/>
        <rFont val="Arial"/>
        <family val="2"/>
      </rPr>
      <t xml:space="preserve"> </t>
    </r>
    <r>
      <rPr>
        <sz val="9"/>
        <color rgb="FF000000"/>
        <rFont val="맑은 고딕"/>
        <family val="3"/>
        <charset val="129"/>
      </rPr>
      <t>다큐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</si>
  <si>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</si>
  <si>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</si>
  <si>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</si>
  <si>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</si>
  <si>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</si>
  <si>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</si>
  <si>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</si>
  <si>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노력</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</si>
  <si>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</si>
  <si>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</si>
  <si>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</si>
  <si>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55-64</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</si>
  <si>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</si>
  <si>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</si>
  <si>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</si>
  <si>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가족</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</si>
  <si>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</si>
  <si>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</si>
  <si>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</si>
  <si>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</si>
  <si>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</si>
  <si>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</si>
  <si>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</si>
  <si>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푸른하늘의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</si>
  <si>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</si>
  <si>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</si>
  <si>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</si>
  <si>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</si>
  <si>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</si>
  <si>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</si>
  <si>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목</t>
    </r>
  </si>
  <si>
    <r>
      <rPr>
        <sz val="9"/>
        <color rgb="FF000000"/>
        <rFont val="맑은 고딕"/>
        <family val="3"/>
        <charset val="129"/>
      </rPr>
      <t>제</t>
    </r>
    <r>
      <rPr>
        <sz val="9"/>
        <color rgb="FF000000"/>
        <rFont val="Arial"/>
        <family val="2"/>
      </rPr>
      <t>6</t>
    </r>
    <r>
      <rPr>
        <sz val="9"/>
        <color rgb="FF000000"/>
        <rFont val="맑은 고딕"/>
        <family val="3"/>
        <charset val="129"/>
      </rPr>
      <t>회</t>
    </r>
    <r>
      <rPr>
        <sz val="9"/>
        <color rgb="FF000000"/>
        <rFont val="Arial"/>
        <family val="2"/>
      </rPr>
      <t xml:space="preserve"> 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</si>
  <si>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</si>
  <si>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</si>
  <si>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</si>
  <si>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</si>
  <si>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</si>
  <si>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</si>
  <si>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</si>
  <si>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</si>
  <si>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</si>
  <si>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</si>
  <si>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</si>
  <si>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</si>
  <si>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</si>
  <si>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</si>
  <si>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</si>
  <si>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맑은 고딕"/>
        <family val="3"/>
        <charset val="129"/>
      </rPr>
      <t>세계</t>
    </r>
    <r>
      <rPr>
        <sz val="9"/>
        <color rgb="FF000000"/>
        <rFont val="Arial"/>
        <family val="2"/>
      </rPr>
      <t xml:space="preserve"> </t>
    </r>
    <r>
      <rPr>
        <sz val="9"/>
        <color rgb="FF000000"/>
        <rFont val="맑은 고딕"/>
        <family val="3"/>
        <charset val="129"/>
      </rPr>
      <t>차</t>
    </r>
    <r>
      <rPr>
        <sz val="9"/>
        <color rgb="FF000000"/>
        <rFont val="Arial"/>
        <family val="2"/>
      </rPr>
      <t xml:space="preserve"> </t>
    </r>
    <r>
      <rPr>
        <sz val="9"/>
        <color rgb="FF000000"/>
        <rFont val="맑은 고딕"/>
        <family val="3"/>
        <charset val="129"/>
      </rPr>
      <t>없는</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</si>
  <si>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</si>
  <si>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</si>
  <si>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</si>
  <si>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</si>
  <si>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</si>
  <si>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</si>
  <si>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금</t>
    </r>
  </si>
  <si>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t>
    </r>
    <r>
      <rPr>
        <sz val="9"/>
        <color rgb="FF000000"/>
        <rFont val="맑은 고딕"/>
        <family val="3"/>
        <charset val="129"/>
      </rPr>
      <t>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</si>
  <si>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</si>
  <si>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</si>
  <si>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</si>
  <si>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</si>
  <si>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</si>
  <si>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</si>
  <si>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</si>
  <si>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여유</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</si>
  <si>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</si>
  <si>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</si>
  <si>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</si>
  <si>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</si>
  <si>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</si>
  <si>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</si>
  <si>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</si>
  <si>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산불피해자</t>
    </r>
    <r>
      <rPr>
        <sz val="9"/>
        <color rgb="FF000000"/>
        <rFont val="Arial"/>
        <family val="2"/>
      </rPr>
      <t xml:space="preserve"> </t>
    </r>
    <r>
      <rPr>
        <sz val="9"/>
        <color rgb="FF000000"/>
        <rFont val="맑은 고딕"/>
        <family val="3"/>
        <charset val="129"/>
      </rPr>
      <t>복원사업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</si>
  <si>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</si>
  <si>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</si>
  <si>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</si>
  <si>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</si>
  <si>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</si>
  <si>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男</t>
    </r>
  </si>
  <si>
    <r>
      <rPr>
        <sz val="9"/>
        <color rgb="FF000000"/>
        <rFont val="맑은 고딕"/>
        <family val="3"/>
        <charset val="129"/>
      </rPr>
      <t>화</t>
    </r>
  </si>
  <si>
    <r>
      <rPr>
        <sz val="9"/>
        <color rgb="FF000000"/>
        <rFont val="Arial"/>
        <family val="2"/>
      </rPr>
      <t xml:space="preserve">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</si>
  <si>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</si>
  <si>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</si>
  <si>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</si>
  <si>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</si>
  <si>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</si>
  <si>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</si>
  <si>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</si>
  <si>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행코</t>
    </r>
    <r>
      <rPr>
        <sz val="9"/>
        <color rgb="FF000000"/>
        <rFont val="Arial"/>
        <family val="2"/>
      </rPr>
      <t xml:space="preserve"> </t>
    </r>
    <r>
      <rPr>
        <sz val="9"/>
        <color rgb="FF000000"/>
        <rFont val="맑은 고딕"/>
        <family val="3"/>
        <charset val="129"/>
      </rPr>
      <t>서포터즈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</si>
  <si>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</si>
  <si>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</si>
  <si>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</si>
  <si>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</si>
  <si>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</si>
  <si>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</si>
  <si>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</si>
  <si>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독서</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</si>
  <si>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</si>
  <si>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</si>
  <si>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</si>
  <si>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</si>
  <si>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</si>
  <si>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</si>
  <si>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</si>
  <si>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Arial"/>
        <family val="2"/>
      </rPr>
      <t>SK</t>
    </r>
    <r>
      <rPr>
        <sz val="9"/>
        <color rgb="FF000000"/>
        <rFont val="맑은 고딕"/>
        <family val="3"/>
        <charset val="129"/>
      </rPr>
      <t>지오센트릭</t>
    </r>
    <r>
      <rPr>
        <sz val="9"/>
        <color rgb="FF000000"/>
        <rFont val="Arial"/>
        <family val="2"/>
      </rPr>
      <t xml:space="preserve"> K-SHOW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</si>
  <si>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</si>
  <si>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</si>
  <si>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</si>
  <si>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</si>
  <si>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</si>
  <si>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</si>
  <si>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</si>
  <si>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가을</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</si>
  <si>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</si>
  <si>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</si>
  <si>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</si>
  <si>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</si>
  <si>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</si>
  <si>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</si>
  <si>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</si>
  <si>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부산엑스포</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</si>
  <si>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</si>
  <si>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</si>
  <si>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</si>
  <si>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</si>
  <si>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</si>
  <si>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</si>
  <si>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</si>
  <si>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인생</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</si>
  <si>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</si>
  <si>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</si>
  <si>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</si>
  <si>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</si>
  <si>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</si>
  <si>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</si>
  <si>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</si>
  <si>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건강</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</si>
  <si>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</si>
  <si>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</si>
  <si>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</si>
  <si>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</si>
  <si>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</si>
  <si>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</si>
  <si>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</si>
  <si>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여행</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</si>
  <si>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</si>
  <si>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</si>
  <si>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</si>
  <si>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</si>
  <si>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</si>
  <si>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</si>
  <si>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</si>
  <si>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Arial"/>
        <family val="2"/>
      </rPr>
      <t>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계열</t>
    </r>
    <r>
      <rPr>
        <sz val="9"/>
        <color rgb="FF000000"/>
        <rFont val="Arial"/>
        <family val="2"/>
      </rPr>
      <t xml:space="preserve"> </t>
    </r>
    <r>
      <rPr>
        <sz val="9"/>
        <color rgb="FF000000"/>
        <rFont val="맑은 고딕"/>
        <family val="3"/>
        <charset val="129"/>
      </rPr>
      <t>부산세계박람회</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</si>
  <si>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</si>
  <si>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</si>
  <si>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</si>
  <si>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</si>
  <si>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</si>
  <si>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</si>
  <si>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겨울</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</si>
  <si>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</si>
  <si>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</si>
  <si>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</si>
  <si>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</si>
  <si>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45-54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</si>
  <si>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</si>
  <si>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성취</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</si>
  <si>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</si>
  <si>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</si>
  <si>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</si>
  <si>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</si>
  <si>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</si>
  <si>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</si>
  <si>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</si>
  <si>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크리스마스</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</si>
  <si>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</si>
  <si>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</si>
  <si>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</si>
  <si>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</si>
  <si>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</si>
  <si>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</si>
  <si>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화</t>
    </r>
  </si>
  <si>
    <r>
      <rPr>
        <sz val="9"/>
        <color rgb="FF000000"/>
        <rFont val="맑은 고딕"/>
        <family val="3"/>
        <charset val="129"/>
      </rPr>
      <t>이노드림</t>
    </r>
    <r>
      <rPr>
        <sz val="9"/>
        <color rgb="FF000000"/>
        <rFont val="Arial"/>
        <family val="2"/>
      </rPr>
      <t xml:space="preserve"> </t>
    </r>
    <r>
      <rPr>
        <sz val="9"/>
        <color rgb="FF000000"/>
        <rFont val="맑은 고딕"/>
        <family val="3"/>
        <charset val="129"/>
      </rPr>
      <t>친절</t>
    </r>
    <r>
      <rPr>
        <sz val="9"/>
        <color rgb="FF000000"/>
        <rFont val="Arial"/>
        <family val="2"/>
      </rPr>
      <t xml:space="preserve"> </t>
    </r>
    <r>
      <rPr>
        <sz val="9"/>
        <color rgb="FF000000"/>
        <rFont val="맑은 고딕"/>
        <family val="3"/>
        <charset val="129"/>
      </rPr>
      <t>명언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</si>
  <si>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</si>
  <si>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</si>
  <si>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</si>
  <si>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</si>
  <si>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</si>
  <si>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</si>
  <si>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토</t>
    </r>
  </si>
  <si>
    <r>
      <rPr>
        <sz val="9"/>
        <color rgb="FF000000"/>
        <rFont val="맑은 고딕"/>
        <family val="3"/>
        <charset val="129"/>
      </rPr>
      <t>일출</t>
    </r>
    <r>
      <rPr>
        <sz val="9"/>
        <color rgb="FF000000"/>
        <rFont val="Arial"/>
        <family val="2"/>
      </rPr>
      <t xml:space="preserve"> </t>
    </r>
    <r>
      <rPr>
        <sz val="9"/>
        <color rgb="FF000000"/>
        <rFont val="맑은 고딕"/>
        <family val="3"/>
        <charset val="129"/>
      </rPr>
      <t>사전</t>
    </r>
    <r>
      <rPr>
        <sz val="9"/>
        <color rgb="FF000000"/>
        <rFont val="Arial"/>
        <family val="2"/>
      </rPr>
      <t xml:space="preserve"> </t>
    </r>
    <r>
      <rPr>
        <sz val="9"/>
        <color rgb="FF000000"/>
        <rFont val="맑은 고딕"/>
        <family val="3"/>
        <charset val="129"/>
      </rPr>
      <t>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</si>
  <si>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</si>
  <si>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</si>
  <si>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25-34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</si>
  <si>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</si>
  <si>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25-34 </t>
    </r>
    <r>
      <rPr>
        <sz val="9"/>
        <color rgb="FF000000"/>
        <rFont val="맑은 고딕"/>
        <family val="3"/>
        <charset val="129"/>
      </rPr>
      <t>男</t>
    </r>
  </si>
  <si>
    <r>
      <rPr>
        <b/>
        <sz val="9"/>
        <color theme="1"/>
        <rFont val="맑은 고딕"/>
        <family val="3"/>
        <charset val="129"/>
      </rPr>
      <t>콘텐츠</t>
    </r>
  </si>
  <si>
    <r>
      <rPr>
        <b/>
        <sz val="9"/>
        <color theme="1"/>
        <rFont val="맑은 고딕"/>
        <family val="3"/>
        <charset val="129"/>
      </rPr>
      <t>노출</t>
    </r>
  </si>
  <si>
    <r>
      <rPr>
        <b/>
        <sz val="9"/>
        <color theme="1"/>
        <rFont val="맑은 고딕"/>
        <family val="3"/>
        <charset val="129"/>
      </rPr>
      <t xml:space="preserve">도달
</t>
    </r>
    <r>
      <rPr>
        <b/>
        <sz val="9"/>
        <color theme="1"/>
        <rFont val="Arial"/>
        <family val="2"/>
      </rPr>
      <t>(</t>
    </r>
    <r>
      <rPr>
        <b/>
        <sz val="9"/>
        <color theme="1"/>
        <rFont val="맑은 고딕"/>
        <family val="3"/>
        <charset val="129"/>
      </rPr>
      <t>유료도달</t>
    </r>
    <r>
      <rPr>
        <b/>
        <sz val="9"/>
        <color theme="1"/>
        <rFont val="Arial"/>
        <family val="2"/>
      </rPr>
      <t>)</t>
    </r>
  </si>
  <si>
    <r>
      <rPr>
        <b/>
        <sz val="9"/>
        <color theme="1"/>
        <rFont val="맑은 고딕"/>
        <family val="3"/>
        <charset val="129"/>
      </rPr>
      <t xml:space="preserve">유료도달
</t>
    </r>
    <r>
      <rPr>
        <b/>
        <sz val="9"/>
        <color theme="1"/>
        <rFont val="Arial"/>
        <family val="2"/>
      </rPr>
      <t>(PC)</t>
    </r>
  </si>
  <si>
    <r>
      <rPr>
        <b/>
        <sz val="9"/>
        <color theme="1"/>
        <rFont val="맑은 고딕"/>
        <family val="3"/>
        <charset val="129"/>
      </rPr>
      <t xml:space="preserve">유료도달
</t>
    </r>
    <r>
      <rPr>
        <b/>
        <sz val="9"/>
        <color theme="1"/>
        <rFont val="Arial"/>
        <family val="2"/>
      </rPr>
      <t>(</t>
    </r>
    <r>
      <rPr>
        <b/>
        <sz val="9"/>
        <color theme="1"/>
        <rFont val="맑은 고딕"/>
        <family val="3"/>
        <charset val="129"/>
      </rPr>
      <t>모바일</t>
    </r>
    <r>
      <rPr>
        <b/>
        <sz val="9"/>
        <color theme="1"/>
        <rFont val="Arial"/>
        <family val="2"/>
      </rPr>
      <t>)</t>
    </r>
  </si>
  <si>
    <r>
      <rPr>
        <b/>
        <sz val="9"/>
        <color theme="1"/>
        <rFont val="맑은 고딕"/>
        <family val="3"/>
        <charset val="129"/>
      </rPr>
      <t>결과</t>
    </r>
  </si>
  <si>
    <r>
      <rPr>
        <b/>
        <sz val="9"/>
        <color theme="1"/>
        <rFont val="맑은 고딕"/>
        <family val="3"/>
        <charset val="129"/>
      </rPr>
      <t>결과당비용</t>
    </r>
  </si>
  <si>
    <r>
      <rPr>
        <b/>
        <sz val="9"/>
        <color theme="1"/>
        <rFont val="맑은 고딕"/>
        <family val="3"/>
        <charset val="129"/>
      </rPr>
      <t>지출금액</t>
    </r>
  </si>
  <si>
    <r>
      <rPr>
        <b/>
        <sz val="9"/>
        <color theme="1"/>
        <rFont val="맑은 고딕"/>
        <family val="3"/>
        <charset val="129"/>
      </rPr>
      <t>상세</t>
    </r>
    <r>
      <rPr>
        <b/>
        <sz val="9"/>
        <color theme="1"/>
        <rFont val="Arial"/>
        <family val="2"/>
      </rPr>
      <t xml:space="preserve"> </t>
    </r>
    <r>
      <rPr>
        <b/>
        <sz val="9"/>
        <color theme="1"/>
        <rFont val="맑은 고딕"/>
        <family val="3"/>
        <charset val="129"/>
      </rPr>
      <t>타겟</t>
    </r>
  </si>
  <si>
    <r>
      <rPr>
        <b/>
        <sz val="9"/>
        <color theme="1"/>
        <rFont val="맑은 고딕"/>
        <family val="3"/>
        <charset val="129"/>
      </rPr>
      <t>비고</t>
    </r>
  </si>
  <si>
    <r>
      <rPr>
        <b/>
        <sz val="9"/>
        <color theme="1"/>
        <rFont val="맑은 고딕"/>
        <family val="3"/>
        <charset val="129"/>
      </rPr>
      <t>구분</t>
    </r>
  </si>
  <si>
    <r>
      <rPr>
        <b/>
        <sz val="9"/>
        <color theme="1"/>
        <rFont val="맑은 고딕"/>
        <family val="3"/>
        <charset val="129"/>
      </rPr>
      <t>연령</t>
    </r>
  </si>
  <si>
    <r>
      <rPr>
        <b/>
        <sz val="9"/>
        <color theme="1"/>
        <rFont val="맑은 고딕"/>
        <family val="3"/>
        <charset val="129"/>
      </rPr>
      <t>도달</t>
    </r>
  </si>
  <si>
    <r>
      <rPr>
        <b/>
        <sz val="9"/>
        <color theme="1"/>
        <rFont val="맑은 고딕"/>
        <family val="3"/>
        <charset val="129"/>
      </rPr>
      <t>참여</t>
    </r>
  </si>
  <si>
    <r>
      <rPr>
        <sz val="9"/>
        <color rgb="FF000000"/>
        <rFont val="맑은 고딕"/>
        <family val="3"/>
        <charset val="129"/>
      </rPr>
      <t>월</t>
    </r>
  </si>
  <si>
    <r>
      <rPr>
        <sz val="9"/>
        <color rgb="FF000000"/>
        <rFont val="Arial"/>
        <family val="2"/>
      </rPr>
      <t>insta_</t>
    </r>
    <r>
      <rPr>
        <sz val="9"/>
        <color rgb="FF000000"/>
        <rFont val="맑은 고딕"/>
        <family val="3"/>
        <charset val="129"/>
      </rPr>
      <t>사회적</t>
    </r>
    <r>
      <rPr>
        <sz val="9"/>
        <color rgb="FF000000"/>
        <rFont val="Arial"/>
        <family val="2"/>
      </rPr>
      <t xml:space="preserve"> </t>
    </r>
    <r>
      <rPr>
        <sz val="9"/>
        <color rgb="FF000000"/>
        <rFont val="맑은 고딕"/>
        <family val="3"/>
        <charset val="129"/>
      </rPr>
      <t>가치</t>
    </r>
    <r>
      <rPr>
        <sz val="9"/>
        <color rgb="FF000000"/>
        <rFont val="Arial"/>
        <family val="2"/>
      </rPr>
      <t xml:space="preserve"> </t>
    </r>
    <r>
      <rPr>
        <sz val="9"/>
        <color rgb="FF000000"/>
        <rFont val="맑은 고딕"/>
        <family val="3"/>
        <charset val="129"/>
      </rPr>
      <t>영상</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</si>
  <si>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</si>
  <si>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</si>
  <si>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</si>
  <si>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</si>
  <si>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</si>
  <si>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</si>
  <si>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금</t>
    </r>
  </si>
  <si>
    <r>
      <rPr>
        <sz val="9"/>
        <color rgb="FF000000"/>
        <rFont val="Arial"/>
        <family val="2"/>
      </rPr>
      <t xml:space="preserve">insta_SKI </t>
    </r>
    <r>
      <rPr>
        <sz val="9"/>
        <color rgb="FF000000"/>
        <rFont val="맑은 고딕"/>
        <family val="3"/>
        <charset val="129"/>
      </rPr>
      <t>계열</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</si>
  <si>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</si>
  <si>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</si>
  <si>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</si>
  <si>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</si>
  <si>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</si>
  <si>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</si>
  <si>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토</t>
    </r>
  </si>
  <si>
    <r>
      <rPr>
        <sz val="9"/>
        <color rgb="FF000000"/>
        <rFont val="Arial"/>
        <family val="2"/>
      </rPr>
      <t>insta_</t>
    </r>
    <r>
      <rPr>
        <sz val="9"/>
        <color rgb="FF000000"/>
        <rFont val="맑은 고딕"/>
        <family val="3"/>
        <charset val="129"/>
      </rPr>
      <t>산해진미</t>
    </r>
    <r>
      <rPr>
        <sz val="9"/>
        <color rgb="FF000000"/>
        <rFont val="Arial"/>
        <family val="2"/>
      </rPr>
      <t xml:space="preserve"> </t>
    </r>
    <r>
      <rPr>
        <sz val="9"/>
        <color rgb="FF000000"/>
        <rFont val="맑은 고딕"/>
        <family val="3"/>
        <charset val="129"/>
      </rPr>
      <t>리그램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</si>
  <si>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</si>
  <si>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</si>
  <si>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</si>
  <si>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</si>
  <si>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</si>
  <si>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</si>
  <si>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</si>
  <si>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폐배터리편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</si>
  <si>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</si>
  <si>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</si>
  <si>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</si>
  <si>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</si>
  <si>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</si>
  <si>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</si>
  <si>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</si>
  <si>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이산화탄소편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</si>
  <si>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</si>
  <si>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</si>
  <si>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</si>
  <si>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</si>
  <si>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</si>
  <si>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</si>
  <si>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일</t>
    </r>
  </si>
  <si>
    <r>
      <rPr>
        <sz val="9"/>
        <color rgb="FF000000"/>
        <rFont val="Arial"/>
        <family val="2"/>
      </rPr>
      <t>insta_</t>
    </r>
    <r>
      <rPr>
        <sz val="9"/>
        <color rgb="FF000000"/>
        <rFont val="맑은 고딕"/>
        <family val="3"/>
        <charset val="129"/>
      </rPr>
      <t>기업</t>
    </r>
    <r>
      <rPr>
        <sz val="9"/>
        <color rgb="FF000000"/>
        <rFont val="Arial"/>
        <family val="2"/>
      </rPr>
      <t xml:space="preserve">PR </t>
    </r>
    <r>
      <rPr>
        <sz val="9"/>
        <color rgb="FF000000"/>
        <rFont val="맑은 고딕"/>
        <family val="3"/>
        <charset val="129"/>
      </rPr>
      <t>플라스틱편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</si>
  <si>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</si>
  <si>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</si>
  <si>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</si>
  <si>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</si>
  <si>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</si>
  <si>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</si>
  <si>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</si>
  <si>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Arial"/>
        <family val="2"/>
      </rPr>
      <t>insta_</t>
    </r>
    <r>
      <rPr>
        <sz val="9"/>
        <color rgb="FF000000"/>
        <rFont val="맑은 고딕"/>
        <family val="3"/>
        <charset val="129"/>
      </rPr>
      <t>세계슼으로</t>
    </r>
    <r>
      <rPr>
        <sz val="9"/>
        <color rgb="FF000000"/>
        <rFont val="Arial"/>
        <family val="2"/>
      </rPr>
      <t xml:space="preserve"> </t>
    </r>
    <r>
      <rPr>
        <sz val="9"/>
        <color rgb="FF000000"/>
        <rFont val="맑은 고딕"/>
        <family val="3"/>
        <charset val="129"/>
      </rPr>
      <t>베트남</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</si>
  <si>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</si>
  <si>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</si>
  <si>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</si>
  <si>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</si>
  <si>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</si>
  <si>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</si>
  <si>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</si>
  <si>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insta_SK</t>
    </r>
    <r>
      <rPr>
        <sz val="9"/>
        <color rgb="FF000000"/>
        <rFont val="맑은 고딕"/>
        <family val="3"/>
        <charset val="129"/>
      </rPr>
      <t>행복어린이집</t>
    </r>
    <r>
      <rPr>
        <sz val="9"/>
        <color rgb="FF000000"/>
        <rFont val="Arial"/>
        <family val="2"/>
      </rPr>
      <t xml:space="preserve"> </t>
    </r>
    <r>
      <rPr>
        <sz val="9"/>
        <color rgb="FF000000"/>
        <rFont val="맑은 고딕"/>
        <family val="3"/>
        <charset val="129"/>
      </rPr>
      <t>산해진미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</si>
  <si>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</si>
  <si>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13-17</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</si>
  <si>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</si>
  <si>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13-17</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</si>
  <si>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</si>
  <si>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13-17</t>
    </r>
    <r>
      <rPr>
        <sz val="9"/>
        <color rgb="FF000000"/>
        <rFont val="맑은 고딕"/>
        <family val="3"/>
        <charset val="129"/>
      </rPr>
      <t>女</t>
    </r>
  </si>
  <si>
    <r>
      <rPr>
        <sz val="9"/>
        <color rgb="FF000000"/>
        <rFont val="맑은 고딕"/>
        <family val="3"/>
        <charset val="129"/>
      </rPr>
      <t>수</t>
    </r>
  </si>
  <si>
    <r>
      <rPr>
        <sz val="9"/>
        <color rgb="FF000000"/>
        <rFont val="Arial"/>
        <family val="2"/>
      </rPr>
      <t>insta_</t>
    </r>
    <r>
      <rPr>
        <sz val="9"/>
        <color rgb="FF000000"/>
        <rFont val="맑은 고딕"/>
        <family val="3"/>
        <charset val="129"/>
      </rPr>
      <t>푸른하늘의</t>
    </r>
    <r>
      <rPr>
        <sz val="9"/>
        <color rgb="FF000000"/>
        <rFont val="Arial"/>
        <family val="2"/>
      </rPr>
      <t xml:space="preserve"> </t>
    </r>
    <r>
      <rPr>
        <sz val="9"/>
        <color rgb="FF000000"/>
        <rFont val="맑은 고딕"/>
        <family val="3"/>
        <charset val="129"/>
      </rPr>
      <t>날</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</si>
  <si>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</si>
  <si>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</si>
  <si>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</si>
  <si>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</si>
  <si>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</si>
  <si>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</si>
  <si>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목</t>
    </r>
  </si>
  <si>
    <r>
      <rPr>
        <sz val="9"/>
        <color rgb="FF000000"/>
        <rFont val="Arial"/>
        <family val="2"/>
      </rPr>
      <t>insta_</t>
    </r>
    <r>
      <rPr>
        <sz val="9"/>
        <color rgb="FF000000"/>
        <rFont val="맑은 고딕"/>
        <family val="3"/>
        <charset val="129"/>
      </rPr>
      <t>제</t>
    </r>
    <r>
      <rPr>
        <sz val="9"/>
        <color rgb="FF000000"/>
        <rFont val="Arial"/>
        <family val="2"/>
      </rPr>
      <t>6</t>
    </r>
    <r>
      <rPr>
        <sz val="9"/>
        <color rgb="FF000000"/>
        <rFont val="맑은 고딕"/>
        <family val="3"/>
        <charset val="129"/>
      </rPr>
      <t>회</t>
    </r>
    <r>
      <rPr>
        <sz val="9"/>
        <color rgb="FF000000"/>
        <rFont val="Arial"/>
        <family val="2"/>
      </rPr>
      <t xml:space="preserve"> GMF </t>
    </r>
    <r>
      <rPr>
        <sz val="9"/>
        <color rgb="FF000000"/>
        <rFont val="맑은 고딕"/>
        <family val="3"/>
        <charset val="129"/>
      </rPr>
      <t>본선</t>
    </r>
    <r>
      <rPr>
        <sz val="9"/>
        <color rgb="FF000000"/>
        <rFont val="Arial"/>
        <family val="2"/>
      </rPr>
      <t xml:space="preserve"> </t>
    </r>
    <r>
      <rPr>
        <sz val="9"/>
        <color rgb="FF000000"/>
        <rFont val="맑은 고딕"/>
        <family val="3"/>
        <charset val="129"/>
      </rPr>
      <t>진출팀</t>
    </r>
    <r>
      <rPr>
        <sz val="9"/>
        <color rgb="FF000000"/>
        <rFont val="Arial"/>
        <family val="2"/>
      </rPr>
      <t xml:space="preserve"> </t>
    </r>
    <r>
      <rPr>
        <sz val="9"/>
        <color rgb="FF000000"/>
        <rFont val="맑은 고딕"/>
        <family val="3"/>
        <charset val="129"/>
      </rPr>
      <t>소개</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</si>
  <si>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</si>
  <si>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</si>
  <si>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</si>
  <si>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</si>
  <si>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</si>
  <si>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18-24 </t>
    </r>
    <r>
      <rPr>
        <sz val="9"/>
        <color rgb="FF000000"/>
        <rFont val="맑은 고딕"/>
        <family val="3"/>
        <charset val="129"/>
      </rPr>
      <t>女</t>
    </r>
  </si>
  <si>
    <r>
      <rPr>
        <sz val="9"/>
        <color rgb="FF000000"/>
        <rFont val="맑은 고딕"/>
        <family val="3"/>
        <charset val="129"/>
      </rPr>
      <t>금</t>
    </r>
  </si>
  <si>
    <r>
      <rPr>
        <sz val="9"/>
        <color rgb="FF000000"/>
        <rFont val="Arial"/>
        <family val="2"/>
      </rPr>
      <t>insta_'</t>
    </r>
    <r>
      <rPr>
        <sz val="9"/>
        <color rgb="FF000000"/>
        <rFont val="맑은 고딕"/>
        <family val="3"/>
        <charset val="129"/>
      </rPr>
      <t>맹그로브</t>
    </r>
    <r>
      <rPr>
        <sz val="9"/>
        <color rgb="FF000000"/>
        <rFont val="Arial"/>
        <family val="2"/>
      </rPr>
      <t xml:space="preserve"> </t>
    </r>
    <r>
      <rPr>
        <sz val="9"/>
        <color rgb="FF000000"/>
        <rFont val="맑은 고딕"/>
        <family val="3"/>
        <charset val="129"/>
      </rPr>
      <t>식수</t>
    </r>
    <r>
      <rPr>
        <sz val="9"/>
        <color rgb="FF000000"/>
        <rFont val="Arial"/>
        <family val="2"/>
      </rPr>
      <t xml:space="preserve"> </t>
    </r>
    <r>
      <rPr>
        <sz val="9"/>
        <color rgb="FF000000"/>
        <rFont val="맑은 고딕"/>
        <family val="3"/>
        <charset val="129"/>
      </rPr>
      <t>활동</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</si>
  <si>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</si>
  <si>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</si>
  <si>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</si>
  <si>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</si>
  <si>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</si>
  <si>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</si>
  <si>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</si>
  <si>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insta_</t>
    </r>
    <r>
      <rPr>
        <sz val="9"/>
        <color rgb="FF000000"/>
        <rFont val="맑은 고딕"/>
        <family val="3"/>
        <charset val="129"/>
      </rPr>
      <t>산불피해자</t>
    </r>
    <r>
      <rPr>
        <sz val="9"/>
        <color rgb="FF000000"/>
        <rFont val="Arial"/>
        <family val="2"/>
      </rPr>
      <t xml:space="preserve"> </t>
    </r>
    <r>
      <rPr>
        <sz val="9"/>
        <color rgb="FF000000"/>
        <rFont val="맑은 고딕"/>
        <family val="3"/>
        <charset val="129"/>
      </rPr>
      <t>복원사업</t>
    </r>
    <r>
      <rPr>
        <sz val="9"/>
        <color rgb="FF000000"/>
        <rFont val="Arial"/>
        <family val="2"/>
      </rPr>
      <t xml:space="preserve"> </t>
    </r>
    <r>
      <rPr>
        <sz val="9"/>
        <color rgb="FF000000"/>
        <rFont val="맑은 고딕"/>
        <family val="3"/>
        <charset val="129"/>
      </rPr>
      <t>카드뉴스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</si>
  <si>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</si>
  <si>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</si>
  <si>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</si>
  <si>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</si>
  <si>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</si>
  <si>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</si>
  <si>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</si>
  <si>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 xml:space="preserve">insta_GMF </t>
    </r>
    <r>
      <rPr>
        <sz val="9"/>
        <color rgb="FF000000"/>
        <rFont val="맑은 고딕"/>
        <family val="3"/>
        <charset val="129"/>
      </rPr>
      <t>생중계</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</si>
  <si>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</si>
  <si>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</si>
  <si>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</si>
  <si>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</si>
  <si>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</si>
  <si>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</si>
  <si>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</si>
  <si>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t>
    </r>
    <r>
      <rPr>
        <sz val="9"/>
        <color rgb="FF000000"/>
        <rFont val="맑은 고딕"/>
        <family val="3"/>
        <charset val="129"/>
      </rPr>
      <t>행코</t>
    </r>
    <r>
      <rPr>
        <sz val="9"/>
        <color rgb="FF000000"/>
        <rFont val="Arial"/>
        <family val="2"/>
      </rPr>
      <t xml:space="preserve"> </t>
    </r>
    <r>
      <rPr>
        <sz val="9"/>
        <color rgb="FF000000"/>
        <rFont val="맑은 고딕"/>
        <family val="3"/>
        <charset val="129"/>
      </rPr>
      <t>서포터즈</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</si>
  <si>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</si>
  <si>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</si>
  <si>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</si>
  <si>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</si>
  <si>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</si>
  <si>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</si>
  <si>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목</t>
    </r>
  </si>
  <si>
    <r>
      <rPr>
        <sz val="9"/>
        <color rgb="FF000000"/>
        <rFont val="Arial"/>
        <family val="2"/>
      </rPr>
      <t xml:space="preserve">insta_SKIPC </t>
    </r>
    <r>
      <rPr>
        <sz val="9"/>
        <color rgb="FF000000"/>
        <rFont val="맑은 고딕"/>
        <family val="3"/>
        <charset val="129"/>
      </rPr>
      <t>폐열</t>
    </r>
    <r>
      <rPr>
        <sz val="9"/>
        <color rgb="FF000000"/>
        <rFont val="Arial"/>
        <family val="2"/>
      </rPr>
      <t xml:space="preserve"> </t>
    </r>
    <r>
      <rPr>
        <sz val="9"/>
        <color rgb="FF000000"/>
        <rFont val="맑은 고딕"/>
        <family val="3"/>
        <charset val="129"/>
      </rPr>
      <t>활용</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</si>
  <si>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</si>
  <si>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</si>
  <si>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</si>
  <si>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</si>
  <si>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</si>
  <si>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</si>
  <si>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</si>
  <si>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Arial"/>
        <family val="2"/>
      </rPr>
      <t>insta_SK</t>
    </r>
    <r>
      <rPr>
        <sz val="9"/>
        <color rgb="FF000000"/>
        <rFont val="맑은 고딕"/>
        <family val="3"/>
        <charset val="129"/>
      </rPr>
      <t>지오센트릭</t>
    </r>
    <r>
      <rPr>
        <sz val="9"/>
        <color rgb="FF000000"/>
        <rFont val="Arial"/>
        <family val="2"/>
      </rPr>
      <t xml:space="preserve"> K-SHOW </t>
    </r>
    <r>
      <rPr>
        <sz val="9"/>
        <color rgb="FF000000"/>
        <rFont val="맑은 고딕"/>
        <family val="3"/>
        <charset val="129"/>
      </rPr>
      <t>참가</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</si>
  <si>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</si>
  <si>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</si>
  <si>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</si>
  <si>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</si>
  <si>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</si>
  <si>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</si>
  <si>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</si>
  <si>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t>
    </r>
    <r>
      <rPr>
        <sz val="9"/>
        <color rgb="FF000000"/>
        <rFont val="맑은 고딕"/>
        <family val="3"/>
        <charset val="129"/>
      </rPr>
      <t>부산엑스포</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</si>
  <si>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</si>
  <si>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</si>
  <si>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</si>
  <si>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</si>
  <si>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</si>
  <si>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55-64 </t>
    </r>
    <r>
      <rPr>
        <sz val="9"/>
        <color rgb="FF000000"/>
        <rFont val="맑은 고딕"/>
        <family val="3"/>
        <charset val="129"/>
      </rPr>
      <t>男</t>
    </r>
  </si>
  <si>
    <r>
      <rPr>
        <sz val="9"/>
        <color rgb="FF000000"/>
        <rFont val="맑은 고딕"/>
        <family val="3"/>
        <charset val="129"/>
      </rPr>
      <t>수</t>
    </r>
  </si>
  <si>
    <r>
      <rPr>
        <sz val="9"/>
        <color rgb="FF000000"/>
        <rFont val="Arial"/>
        <family val="2"/>
      </rPr>
      <t>insta_</t>
    </r>
    <r>
      <rPr>
        <sz val="9"/>
        <color rgb="FF000000"/>
        <rFont val="맑은 고딕"/>
        <family val="3"/>
        <charset val="129"/>
      </rPr>
      <t>내트럭하우스</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</si>
  <si>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</si>
  <si>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</si>
  <si>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</si>
  <si>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</si>
  <si>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</si>
  <si>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</si>
  <si>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월</t>
    </r>
  </si>
  <si>
    <r>
      <rPr>
        <sz val="9"/>
        <color rgb="FF000000"/>
        <rFont val="Arial"/>
        <family val="2"/>
      </rPr>
      <t xml:space="preserve">insta_SKGC 3R </t>
    </r>
    <r>
      <rPr>
        <sz val="9"/>
        <color rgb="FF000000"/>
        <rFont val="맑은 고딕"/>
        <family val="3"/>
        <charset val="129"/>
      </rPr>
      <t>전략</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</si>
  <si>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</si>
  <si>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</si>
  <si>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</si>
  <si>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</si>
  <si>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</si>
  <si>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女</t>
    </r>
  </si>
  <si>
    <r>
      <rPr>
        <sz val="9"/>
        <color rgb="FF000000"/>
        <rFont val="맑은 고딕"/>
        <family val="3"/>
        <charset val="129"/>
      </rPr>
      <t>화</t>
    </r>
  </si>
  <si>
    <r>
      <rPr>
        <sz val="9"/>
        <color rgb="FF000000"/>
        <rFont val="Arial"/>
        <family val="2"/>
      </rPr>
      <t>insta_SK</t>
    </r>
    <r>
      <rPr>
        <sz val="9"/>
        <color rgb="FF000000"/>
        <rFont val="맑은 고딕"/>
        <family val="3"/>
        <charset val="129"/>
      </rPr>
      <t>이노베이션</t>
    </r>
    <r>
      <rPr>
        <sz val="9"/>
        <color rgb="FF000000"/>
        <rFont val="Arial"/>
        <family val="2"/>
      </rPr>
      <t xml:space="preserve"> </t>
    </r>
    <r>
      <rPr>
        <sz val="9"/>
        <color rgb="FF000000"/>
        <rFont val="맑은 고딕"/>
        <family val="3"/>
        <charset val="129"/>
      </rPr>
      <t>계열</t>
    </r>
    <r>
      <rPr>
        <sz val="9"/>
        <color rgb="FF000000"/>
        <rFont val="Arial"/>
        <family val="2"/>
      </rPr>
      <t xml:space="preserve"> </t>
    </r>
    <r>
      <rPr>
        <sz val="9"/>
        <color rgb="FF000000"/>
        <rFont val="맑은 고딕"/>
        <family val="3"/>
        <charset val="129"/>
      </rPr>
      <t>부산세계박람회</t>
    </r>
    <r>
      <rPr>
        <sz val="9"/>
        <color rgb="FF000000"/>
        <rFont val="Arial"/>
        <family val="2"/>
      </rPr>
      <t xml:space="preserve"> </t>
    </r>
    <r>
      <rPr>
        <sz val="9"/>
        <color rgb="FF000000"/>
        <rFont val="맑은 고딕"/>
        <family val="3"/>
        <charset val="129"/>
      </rPr>
      <t>유치</t>
    </r>
    <r>
      <rPr>
        <sz val="9"/>
        <color rgb="FF000000"/>
        <rFont val="Arial"/>
        <family val="2"/>
      </rPr>
      <t xml:space="preserve"> </t>
    </r>
    <r>
      <rPr>
        <sz val="9"/>
        <color rgb="FF000000"/>
        <rFont val="맑은 고딕"/>
        <family val="3"/>
        <charset val="129"/>
      </rPr>
      <t>응원</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</si>
  <si>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</si>
  <si>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</si>
  <si>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</si>
  <si>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</si>
  <si>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</si>
  <si>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</si>
  <si>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월</t>
    </r>
  </si>
  <si>
    <r>
      <rPr>
        <sz val="9"/>
        <color rgb="FF000000"/>
        <rFont val="Arial"/>
        <family val="2"/>
      </rPr>
      <t xml:space="preserve">insta_SKE </t>
    </r>
    <r>
      <rPr>
        <sz val="9"/>
        <color rgb="FF000000"/>
        <rFont val="맑은 고딕"/>
        <family val="3"/>
        <charset val="129"/>
      </rPr>
      <t>친환경</t>
    </r>
    <r>
      <rPr>
        <sz val="9"/>
        <color rgb="FF000000"/>
        <rFont val="Arial"/>
        <family val="2"/>
      </rPr>
      <t xml:space="preserve"> </t>
    </r>
    <r>
      <rPr>
        <sz val="9"/>
        <color rgb="FF000000"/>
        <rFont val="맑은 고딕"/>
        <family val="3"/>
        <charset val="129"/>
      </rPr>
      <t>아스팔트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</si>
  <si>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</si>
  <si>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</si>
  <si>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</si>
  <si>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</si>
  <si>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</si>
  <si>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</si>
  <si>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토</t>
    </r>
  </si>
  <si>
    <r>
      <rPr>
        <sz val="9"/>
        <color rgb="FF000000"/>
        <rFont val="Arial"/>
        <family val="2"/>
      </rPr>
      <t xml:space="preserve">insta_CES2023 </t>
    </r>
    <r>
      <rPr>
        <sz val="9"/>
        <color rgb="FF000000"/>
        <rFont val="맑은 고딕"/>
        <family val="3"/>
        <charset val="129"/>
      </rPr>
      <t>초성퀴즈</t>
    </r>
    <r>
      <rPr>
        <sz val="9"/>
        <color rgb="FF000000"/>
        <rFont val="Arial"/>
        <family val="2"/>
      </rPr>
      <t xml:space="preserve"> </t>
    </r>
    <r>
      <rPr>
        <sz val="9"/>
        <color rgb="FF000000"/>
        <rFont val="맑은 고딕"/>
        <family val="3"/>
        <charset val="129"/>
      </rPr>
      <t>이벤트</t>
    </r>
    <r>
      <rPr>
        <sz val="9"/>
        <color rgb="FF000000"/>
        <rFont val="Arial"/>
        <family val="2"/>
      </rPr>
      <t xml:space="preserve"> </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</si>
  <si>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</si>
  <si>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</si>
  <si>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</si>
  <si>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</si>
  <si>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35-44 </t>
    </r>
    <r>
      <rPr>
        <sz val="9"/>
        <color rgb="FF000000"/>
        <rFont val="맑은 고딕"/>
        <family val="3"/>
        <charset val="129"/>
      </rPr>
      <t>男</t>
    </r>
  </si>
  <si>
    <r>
      <rPr>
        <sz val="9"/>
        <color rgb="FF000000"/>
        <rFont val="맑은 고딕"/>
        <family val="3"/>
        <charset val="129"/>
      </rPr>
      <t>토</t>
    </r>
  </si>
  <si>
    <r>
      <rPr>
        <sz val="9"/>
        <color rgb="FF000000"/>
        <rFont val="Arial"/>
        <family val="2"/>
      </rPr>
      <t>insta_</t>
    </r>
    <r>
      <rPr>
        <sz val="9"/>
        <color rgb="FF000000"/>
        <rFont val="맑은 고딕"/>
        <family val="3"/>
        <charset val="129"/>
      </rPr>
      <t>일출</t>
    </r>
    <r>
      <rPr>
        <sz val="9"/>
        <color rgb="FF000000"/>
        <rFont val="Arial"/>
        <family val="2"/>
      </rPr>
      <t xml:space="preserve"> </t>
    </r>
    <r>
      <rPr>
        <sz val="9"/>
        <color rgb="FF000000"/>
        <rFont val="맑은 고딕"/>
        <family val="3"/>
        <charset val="129"/>
      </rPr>
      <t>사전홍보</t>
    </r>
    <r>
      <rPr>
        <sz val="9"/>
        <color rgb="FF000000"/>
        <rFont val="Arial"/>
        <family val="2"/>
      </rPr>
      <t xml:space="preserve"> </t>
    </r>
    <r>
      <rPr>
        <sz val="9"/>
        <color rgb="FF000000"/>
        <rFont val="맑은 고딕"/>
        <family val="3"/>
        <charset val="129"/>
      </rPr>
      <t>이벤트</t>
    </r>
  </si>
  <si>
    <r>
      <rPr>
        <sz val="9"/>
        <color rgb="FF000000"/>
        <rFont val="맑은 고딕"/>
        <family val="3"/>
        <charset val="129"/>
      </rPr>
      <t>최저</t>
    </r>
    <r>
      <rPr>
        <sz val="9"/>
        <color rgb="FF000000"/>
        <rFont val="Arial"/>
        <family val="2"/>
      </rPr>
      <t xml:space="preserve"> CPC
(</t>
    </r>
    <r>
      <rPr>
        <sz val="9"/>
        <color rgb="FF000000"/>
        <rFont val="맑은 고딕"/>
        <family val="3"/>
        <charset val="129"/>
      </rPr>
      <t>도달</t>
    </r>
    <r>
      <rPr>
        <sz val="9"/>
        <color rgb="FF000000"/>
        <rFont val="Arial"/>
        <family val="2"/>
      </rPr>
      <t xml:space="preserve"> 202 </t>
    </r>
    <r>
      <rPr>
        <sz val="9"/>
        <color rgb="FF000000"/>
        <rFont val="맑은 고딕"/>
        <family val="3"/>
        <charset val="129"/>
      </rPr>
      <t>이상</t>
    </r>
    <r>
      <rPr>
        <sz val="9"/>
        <color rgb="FF000000"/>
        <rFont val="Arial"/>
        <family val="2"/>
      </rPr>
      <t>)</t>
    </r>
  </si>
  <si>
    <r>
      <rPr>
        <sz val="9"/>
        <color rgb="FF000000"/>
        <rFont val="맑은 고딕"/>
        <family val="3"/>
        <charset val="129"/>
      </rPr>
      <t>최고</t>
    </r>
    <r>
      <rPr>
        <sz val="9"/>
        <color rgb="FF000000"/>
        <rFont val="Arial"/>
        <family val="2"/>
      </rPr>
      <t xml:space="preserve"> </t>
    </r>
    <r>
      <rPr>
        <sz val="9"/>
        <color rgb="FF000000"/>
        <rFont val="맑은 고딕"/>
        <family val="3"/>
        <charset val="129"/>
      </rPr>
      <t>도달</t>
    </r>
  </si>
  <si>
    <r>
      <rPr>
        <sz val="9"/>
        <color rgb="FF000000"/>
        <rFont val="Arial"/>
        <family val="2"/>
      </rPr>
      <t xml:space="preserve">13-17 </t>
    </r>
    <r>
      <rPr>
        <sz val="9"/>
        <color rgb="FF000000"/>
        <rFont val="맑은 고딕"/>
        <family val="3"/>
        <charset val="129"/>
      </rPr>
      <t>男</t>
    </r>
  </si>
  <si>
    <r>
      <rPr>
        <sz val="9"/>
        <color rgb="FF000000"/>
        <rFont val="맑은 고딕"/>
        <family val="3"/>
        <charset val="129"/>
      </rPr>
      <t>최다</t>
    </r>
    <r>
      <rPr>
        <sz val="9"/>
        <color rgb="FF000000"/>
        <rFont val="Arial"/>
        <family val="2"/>
      </rPr>
      <t xml:space="preserve"> </t>
    </r>
    <r>
      <rPr>
        <sz val="9"/>
        <color rgb="FF000000"/>
        <rFont val="맑은 고딕"/>
        <family val="3"/>
        <charset val="129"/>
      </rPr>
      <t>참여</t>
    </r>
  </si>
  <si>
    <r>
      <rPr>
        <sz val="9"/>
        <color rgb="FF000000"/>
        <rFont val="Arial"/>
        <family val="2"/>
      </rPr>
      <t xml:space="preserve">13-17 </t>
    </r>
    <r>
      <rPr>
        <sz val="9"/>
        <color rgb="FF000000"/>
        <rFont val="맑은 고딕"/>
        <family val="3"/>
        <charset val="129"/>
      </rPr>
      <t>男</t>
    </r>
  </si>
  <si>
    <t>Week</t>
  </si>
  <si>
    <r>
      <rPr>
        <b/>
        <sz val="9"/>
        <color theme="1"/>
        <rFont val="맑은 고딕"/>
        <family val="3"/>
        <charset val="129"/>
      </rPr>
      <t>기프티콘</t>
    </r>
    <r>
      <rPr>
        <b/>
        <sz val="9"/>
        <color theme="1"/>
        <rFont val="Arial"/>
        <family val="2"/>
      </rPr>
      <t xml:space="preserve"> </t>
    </r>
    <r>
      <rPr>
        <b/>
        <sz val="9"/>
        <color theme="1"/>
        <rFont val="맑은 고딕"/>
        <family val="3"/>
        <charset val="129"/>
      </rPr>
      <t>발송</t>
    </r>
    <r>
      <rPr>
        <b/>
        <sz val="9"/>
        <color theme="1"/>
        <rFont val="Arial"/>
        <family val="2"/>
      </rPr>
      <t xml:space="preserve"> </t>
    </r>
    <r>
      <rPr>
        <b/>
        <sz val="9"/>
        <color theme="1"/>
        <rFont val="맑은 고딕"/>
        <family val="3"/>
        <charset val="129"/>
      </rPr>
      <t>내역</t>
    </r>
  </si>
  <si>
    <r>
      <rPr>
        <b/>
        <sz val="9"/>
        <color theme="1"/>
        <rFont val="맑은 고딕"/>
        <family val="3"/>
        <charset val="129"/>
      </rPr>
      <t>이벤트명</t>
    </r>
  </si>
  <si>
    <r>
      <rPr>
        <b/>
        <sz val="9"/>
        <color theme="1"/>
        <rFont val="맑은 고딕"/>
        <family val="3"/>
        <charset val="129"/>
      </rPr>
      <t>이벤트</t>
    </r>
    <r>
      <rPr>
        <b/>
        <sz val="9"/>
        <color theme="1"/>
        <rFont val="Arial"/>
        <family val="2"/>
      </rPr>
      <t xml:space="preserve"> </t>
    </r>
    <r>
      <rPr>
        <b/>
        <sz val="9"/>
        <color theme="1"/>
        <rFont val="맑은 고딕"/>
        <family val="3"/>
        <charset val="129"/>
      </rPr>
      <t>기간</t>
    </r>
  </si>
  <si>
    <r>
      <rPr>
        <b/>
        <sz val="9"/>
        <color theme="1"/>
        <rFont val="맑은 고딕"/>
        <family val="3"/>
        <charset val="129"/>
      </rPr>
      <t>총</t>
    </r>
    <r>
      <rPr>
        <b/>
        <sz val="9"/>
        <color theme="1"/>
        <rFont val="Arial"/>
        <family val="2"/>
      </rPr>
      <t xml:space="preserve"> </t>
    </r>
    <r>
      <rPr>
        <b/>
        <sz val="9"/>
        <color theme="1"/>
        <rFont val="맑은 고딕"/>
        <family val="3"/>
        <charset val="129"/>
      </rPr>
      <t>당첨자</t>
    </r>
  </si>
  <si>
    <r>
      <rPr>
        <b/>
        <sz val="9"/>
        <color theme="1"/>
        <rFont val="맑은 고딕"/>
        <family val="3"/>
        <charset val="129"/>
      </rPr>
      <t>실</t>
    </r>
    <r>
      <rPr>
        <b/>
        <sz val="9"/>
        <color theme="1"/>
        <rFont val="Arial"/>
        <family val="2"/>
      </rPr>
      <t xml:space="preserve"> </t>
    </r>
    <r>
      <rPr>
        <b/>
        <sz val="9"/>
        <color theme="1"/>
        <rFont val="맑은 고딕"/>
        <family val="3"/>
        <charset val="129"/>
      </rPr>
      <t>응답자</t>
    </r>
    <r>
      <rPr>
        <b/>
        <sz val="9"/>
        <color theme="1"/>
        <rFont val="Arial"/>
        <family val="2"/>
      </rPr>
      <t xml:space="preserve"> </t>
    </r>
  </si>
  <si>
    <r>
      <rPr>
        <b/>
        <sz val="9"/>
        <color theme="1"/>
        <rFont val="맑은 고딕"/>
        <family val="3"/>
        <charset val="129"/>
      </rPr>
      <t>경품</t>
    </r>
  </si>
  <si>
    <r>
      <rPr>
        <b/>
        <sz val="9"/>
        <color theme="1"/>
        <rFont val="맑은 고딕"/>
        <family val="3"/>
        <charset val="129"/>
      </rPr>
      <t>경품</t>
    </r>
    <r>
      <rPr>
        <b/>
        <sz val="9"/>
        <color theme="1"/>
        <rFont val="Arial"/>
        <family val="2"/>
      </rPr>
      <t xml:space="preserve"> </t>
    </r>
    <r>
      <rPr>
        <b/>
        <sz val="9"/>
        <color theme="1"/>
        <rFont val="맑은 고딕"/>
        <family val="3"/>
        <charset val="129"/>
      </rPr>
      <t>금액</t>
    </r>
  </si>
  <si>
    <r>
      <rPr>
        <b/>
        <sz val="9"/>
        <color theme="1"/>
        <rFont val="맑은 고딕"/>
        <family val="3"/>
        <charset val="129"/>
      </rPr>
      <t>지출금액</t>
    </r>
  </si>
  <si>
    <r>
      <rPr>
        <b/>
        <sz val="9"/>
        <color theme="1"/>
        <rFont val="맑은 고딕"/>
        <family val="3"/>
        <charset val="129"/>
      </rPr>
      <t>비고</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</si>
  <si>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</si>
  <si>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</si>
  <si>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07/31 ~ 08/13</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</si>
  <si>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</si>
  <si>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</si>
  <si>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</si>
  <si>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</si>
  <si>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</si>
  <si>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</si>
  <si>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</si>
  <si>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기업</t>
    </r>
    <r>
      <rPr>
        <sz val="9"/>
        <color theme="1"/>
        <rFont val="Arial"/>
        <family val="2"/>
      </rPr>
      <t xml:space="preserve">PR </t>
    </r>
    <r>
      <rPr>
        <sz val="9"/>
        <color theme="1"/>
        <rFont val="맑은 고딕"/>
        <family val="3"/>
        <charset val="129"/>
      </rPr>
      <t>광고</t>
    </r>
    <r>
      <rPr>
        <sz val="9"/>
        <color theme="1"/>
        <rFont val="Arial"/>
        <family val="2"/>
      </rPr>
      <t xml:space="preserve"> </t>
    </r>
    <r>
      <rPr>
        <sz val="9"/>
        <color theme="1"/>
        <rFont val="맑은 고딕"/>
        <family val="3"/>
        <charset val="129"/>
      </rPr>
      <t>조회수</t>
    </r>
    <r>
      <rPr>
        <sz val="9"/>
        <color theme="1"/>
        <rFont val="Arial"/>
        <family val="2"/>
      </rPr>
      <t xml:space="preserve"> 1,000</t>
    </r>
    <r>
      <rPr>
        <sz val="9"/>
        <color theme="1"/>
        <rFont val="맑은 고딕"/>
        <family val="3"/>
        <charset val="129"/>
      </rPr>
      <t>만</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실패건</t>
    </r>
    <r>
      <rPr>
        <sz val="9"/>
        <color theme="1"/>
        <rFont val="Arial"/>
        <family val="2"/>
      </rPr>
      <t xml:space="preserve"> </t>
    </r>
    <r>
      <rPr>
        <sz val="9"/>
        <color theme="1"/>
        <rFont val="맑은 고딕"/>
        <family val="3"/>
        <charset val="129"/>
      </rPr>
      <t>재발송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</si>
  <si>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r>
      <rPr>
        <sz val="9"/>
        <color theme="1"/>
        <rFont val="Arial"/>
        <family val="2"/>
      </rPr>
      <t xml:space="preserve"> (1</t>
    </r>
    <r>
      <rPr>
        <sz val="9"/>
        <color theme="1"/>
        <rFont val="맑은 고딕"/>
        <family val="3"/>
        <charset val="129"/>
      </rPr>
      <t>인</t>
    </r>
    <r>
      <rPr>
        <sz val="9"/>
        <color theme="1"/>
        <rFont val="Arial"/>
        <family val="2"/>
      </rPr>
      <t xml:space="preserve"> 2</t>
    </r>
    <r>
      <rPr>
        <sz val="9"/>
        <color theme="1"/>
        <rFont val="맑은 고딕"/>
        <family val="3"/>
        <charset val="129"/>
      </rPr>
      <t>매</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</si>
  <si>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</si>
  <si>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</si>
  <si>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SK</t>
    </r>
    <r>
      <rPr>
        <sz val="9"/>
        <color theme="1"/>
        <rFont val="맑은 고딕"/>
        <family val="3"/>
        <charset val="129"/>
      </rPr>
      <t>이노베이션</t>
    </r>
    <r>
      <rPr>
        <sz val="9"/>
        <color theme="1"/>
        <rFont val="Arial"/>
        <family val="2"/>
      </rPr>
      <t xml:space="preserve"> 17</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</si>
  <si>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08/26 ~ 08/27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</si>
  <si>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</si>
  <si>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</si>
  <si>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</si>
  <si>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SK</t>
    </r>
    <r>
      <rPr>
        <sz val="9"/>
        <color theme="1"/>
        <rFont val="맑은 고딕"/>
        <family val="3"/>
        <charset val="129"/>
      </rPr>
      <t>이노베이션</t>
    </r>
    <r>
      <rPr>
        <sz val="9"/>
        <color theme="1"/>
        <rFont val="Arial"/>
        <family val="2"/>
      </rPr>
      <t xml:space="preserve"> 18</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</si>
  <si>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08/31 ~ 09/01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</si>
  <si>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</si>
  <si>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</si>
  <si>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</si>
  <si>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SK</t>
    </r>
    <r>
      <rPr>
        <sz val="9"/>
        <color theme="1"/>
        <rFont val="맑은 고딕"/>
        <family val="3"/>
        <charset val="129"/>
      </rPr>
      <t>이노베이션</t>
    </r>
    <r>
      <rPr>
        <sz val="9"/>
        <color theme="1"/>
        <rFont val="Arial"/>
        <family val="2"/>
      </rPr>
      <t xml:space="preserve"> 18</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</si>
  <si>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</si>
  <si>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</si>
  <si>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</si>
  <si>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SK</t>
    </r>
    <r>
      <rPr>
        <sz val="9"/>
        <color theme="1"/>
        <rFont val="맑은 고딕"/>
        <family val="3"/>
        <charset val="129"/>
      </rPr>
      <t>이노베이션</t>
    </r>
    <r>
      <rPr>
        <sz val="9"/>
        <color theme="1"/>
        <rFont val="Arial"/>
        <family val="2"/>
      </rPr>
      <t xml:space="preserve"> 19</t>
    </r>
    <r>
      <rPr>
        <sz val="9"/>
        <color theme="1"/>
        <rFont val="맑은 고딕"/>
        <family val="3"/>
        <charset val="129"/>
      </rPr>
      <t>회차</t>
    </r>
    <r>
      <rPr>
        <sz val="9"/>
        <color theme="1"/>
        <rFont val="Arial"/>
        <family val="2"/>
      </rPr>
      <t xml:space="preserve"> </t>
    </r>
    <r>
      <rPr>
        <sz val="9"/>
        <color theme="1"/>
        <rFont val="맑은 고딕"/>
        <family val="3"/>
        <charset val="129"/>
      </rPr>
      <t>야구장</t>
    </r>
    <r>
      <rPr>
        <sz val="9"/>
        <color theme="1"/>
        <rFont val="Arial"/>
        <family val="2"/>
      </rPr>
      <t xml:space="preserve"> </t>
    </r>
    <r>
      <rPr>
        <sz val="9"/>
        <color theme="1"/>
        <rFont val="맑은 고딕"/>
        <family val="3"/>
        <charset val="129"/>
      </rPr>
      <t>이벤트</t>
    </r>
  </si>
  <si>
    <t>09/05 ~ 09/05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</si>
  <si>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</si>
  <si>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</si>
  <si>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</si>
  <si>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3</t>
    </r>
    <r>
      <rPr>
        <sz val="9"/>
        <color theme="1"/>
        <rFont val="맑은 고딕"/>
        <family val="3"/>
        <charset val="129"/>
      </rPr>
      <t>탄</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</si>
  <si>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09/08 ~ 09/17</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</si>
  <si>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</si>
  <si>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</si>
  <si>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</si>
  <si>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3</t>
    </r>
    <r>
      <rPr>
        <sz val="9"/>
        <color theme="1"/>
        <rFont val="맑은 고딕"/>
        <family val="3"/>
        <charset val="129"/>
      </rPr>
      <t>탄</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</si>
  <si>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</si>
  <si>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</si>
  <si>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</si>
  <si>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탄</t>
    </r>
    <r>
      <rPr>
        <sz val="9"/>
        <color theme="1"/>
        <rFont val="Arial"/>
        <family val="2"/>
      </rPr>
      <t xml:space="preserve"> (</t>
    </r>
    <r>
      <rPr>
        <sz val="9"/>
        <color theme="1"/>
        <rFont val="맑은 고딕"/>
        <family val="3"/>
        <charset val="129"/>
      </rPr>
      <t>연구개발</t>
    </r>
    <r>
      <rPr>
        <sz val="9"/>
        <color theme="1"/>
        <rFont val="Arial"/>
        <family val="2"/>
      </rPr>
      <t>/</t>
    </r>
    <r>
      <rPr>
        <sz val="9"/>
        <color theme="1"/>
        <rFont val="맑은 고딕"/>
        <family val="3"/>
        <charset val="129"/>
      </rPr>
      <t>엔지니어</t>
    </r>
    <r>
      <rPr>
        <sz val="9"/>
        <color theme="1"/>
        <rFont val="Arial"/>
        <family val="2"/>
      </rPr>
      <t>)</t>
    </r>
  </si>
  <si>
    <t>09/12 ~ 09/12</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</si>
  <si>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</si>
  <si>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</si>
  <si>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</si>
  <si>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r>
      <rPr>
        <sz val="9"/>
        <color theme="1"/>
        <rFont val="Arial"/>
        <family val="2"/>
      </rPr>
      <t xml:space="preserve"> (</t>
    </r>
    <r>
      <rPr>
        <sz val="9"/>
        <color theme="1"/>
        <rFont val="맑은 고딕"/>
        <family val="3"/>
        <charset val="129"/>
      </rPr>
      <t>비즈니스</t>
    </r>
    <r>
      <rPr>
        <sz val="9"/>
        <color theme="1"/>
        <rFont val="Arial"/>
        <family val="2"/>
      </rPr>
      <t>/</t>
    </r>
    <r>
      <rPr>
        <sz val="9"/>
        <color theme="1"/>
        <rFont val="맑은 고딕"/>
        <family val="3"/>
        <charset val="129"/>
      </rPr>
      <t>경영지원</t>
    </r>
    <r>
      <rPr>
        <sz val="9"/>
        <color theme="1"/>
        <rFont val="Arial"/>
        <family val="2"/>
      </rPr>
      <t>)</t>
    </r>
  </si>
  <si>
    <t>09/15 ~ 09/15</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</si>
  <si>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</si>
  <si>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</si>
  <si>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</si>
  <si>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Job Talk </t>
    </r>
    <r>
      <rPr>
        <sz val="9"/>
        <color theme="1"/>
        <rFont val="맑은 고딕"/>
        <family val="3"/>
        <charset val="129"/>
      </rPr>
      <t>본방사수</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r>
      <rPr>
        <sz val="9"/>
        <color theme="1"/>
        <rFont val="Arial"/>
        <family val="2"/>
      </rPr>
      <t xml:space="preserve"> (</t>
    </r>
    <r>
      <rPr>
        <sz val="9"/>
        <color theme="1"/>
        <rFont val="맑은 고딕"/>
        <family val="3"/>
        <charset val="129"/>
      </rPr>
      <t>비즈니스</t>
    </r>
    <r>
      <rPr>
        <sz val="9"/>
        <color theme="1"/>
        <rFont val="Arial"/>
        <family val="2"/>
      </rPr>
      <t>/</t>
    </r>
    <r>
      <rPr>
        <sz val="9"/>
        <color theme="1"/>
        <rFont val="맑은 고딕"/>
        <family val="3"/>
        <charset val="129"/>
      </rPr>
      <t>경영지원</t>
    </r>
    <r>
      <rPr>
        <sz val="9"/>
        <color theme="1"/>
        <rFont val="Arial"/>
        <family val="2"/>
      </rPr>
      <t>)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</si>
  <si>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</si>
  <si>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</si>
  <si>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</si>
  <si>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</si>
  <si>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09/08 ~ 09/30</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</si>
  <si>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</si>
  <si>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</si>
  <si>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</si>
  <si>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창립</t>
    </r>
    <r>
      <rPr>
        <sz val="9"/>
        <color theme="1"/>
        <rFont val="Arial"/>
        <family val="2"/>
      </rPr>
      <t xml:space="preserve"> 55</t>
    </r>
    <r>
      <rPr>
        <sz val="9"/>
        <color theme="1"/>
        <rFont val="맑은 고딕"/>
        <family val="3"/>
        <charset val="129"/>
      </rPr>
      <t>주년</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</si>
  <si>
    <t>10/13 ~ 10/17</t>
  </si>
  <si>
    <r>
      <rPr>
        <sz val="9"/>
        <color theme="1"/>
        <rFont val="맑은 고딕"/>
        <family val="3"/>
        <charset val="129"/>
      </rPr>
      <t>전주명물모듬빵세트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</si>
  <si>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</si>
  <si>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</si>
  <si>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1</t>
    </r>
    <r>
      <rPr>
        <sz val="9"/>
        <color theme="1"/>
        <rFont val="맑은 고딕"/>
        <family val="3"/>
        <charset val="129"/>
      </rPr>
      <t>회</t>
    </r>
    <r>
      <rPr>
        <sz val="9"/>
        <color theme="1"/>
        <rFont val="Arial"/>
        <family val="2"/>
      </rPr>
      <t xml:space="preserve"> GMF </t>
    </r>
    <r>
      <rPr>
        <sz val="9"/>
        <color theme="1"/>
        <rFont val="맑은 고딕"/>
        <family val="3"/>
        <charset val="129"/>
      </rPr>
      <t>응원</t>
    </r>
    <r>
      <rPr>
        <sz val="9"/>
        <color theme="1"/>
        <rFont val="Arial"/>
        <family val="2"/>
      </rPr>
      <t xml:space="preserve"> </t>
    </r>
    <r>
      <rPr>
        <sz val="9"/>
        <color theme="1"/>
        <rFont val="맑은 고딕"/>
        <family val="3"/>
        <charset val="129"/>
      </rPr>
      <t>및</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</si>
  <si>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10/18 ~ 10/25</t>
  </si>
  <si>
    <r>
      <rPr>
        <sz val="9"/>
        <color theme="1"/>
        <rFont val="맑은 고딕"/>
        <family val="3"/>
        <charset val="129"/>
      </rPr>
      <t>스타벅스</t>
    </r>
    <r>
      <rPr>
        <sz val="9"/>
        <color theme="1"/>
        <rFont val="Arial"/>
        <family val="2"/>
      </rPr>
      <t xml:space="preserve"> </t>
    </r>
    <r>
      <rPr>
        <sz val="9"/>
        <color theme="1"/>
        <rFont val="맑은 고딕"/>
        <family val="3"/>
        <charset val="129"/>
      </rPr>
      <t>아이스</t>
    </r>
    <r>
      <rPr>
        <sz val="9"/>
        <color theme="1"/>
        <rFont val="Arial"/>
        <family val="2"/>
      </rPr>
      <t xml:space="preserve"> </t>
    </r>
    <r>
      <rPr>
        <sz val="9"/>
        <color theme="1"/>
        <rFont val="맑은 고딕"/>
        <family val="3"/>
        <charset val="129"/>
      </rPr>
      <t>아메리카노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</si>
  <si>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</si>
  <si>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</si>
  <si>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t>
    </r>
  </si>
  <si>
    <t>11/08 ~ 11/19</t>
  </si>
  <si>
    <r>
      <rPr>
        <sz val="9"/>
        <color theme="1"/>
        <rFont val="Arial"/>
        <family val="2"/>
      </rPr>
      <t>SK</t>
    </r>
    <r>
      <rPr>
        <sz val="9"/>
        <color theme="1"/>
        <rFont val="맑은 고딕"/>
        <family val="3"/>
        <charset val="129"/>
      </rPr>
      <t>항공기</t>
    </r>
    <r>
      <rPr>
        <sz val="9"/>
        <color theme="1"/>
        <rFont val="Arial"/>
        <family val="2"/>
      </rPr>
      <t xml:space="preserve"> </t>
    </r>
    <r>
      <rPr>
        <sz val="9"/>
        <color theme="1"/>
        <rFont val="맑은 고딕"/>
        <family val="3"/>
        <charset val="129"/>
      </rPr>
      <t>블록</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</si>
  <si>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</si>
  <si>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</si>
  <si>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채용박람회</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</si>
  <si>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11/27 ~ 11/30</t>
  </si>
  <si>
    <r>
      <rPr>
        <sz val="9"/>
        <color theme="1"/>
        <rFont val="맑은 고딕"/>
        <family val="3"/>
        <charset val="129"/>
      </rPr>
      <t>모어댄</t>
    </r>
    <r>
      <rPr>
        <sz val="9"/>
        <color theme="1"/>
        <rFont val="Arial"/>
        <family val="2"/>
      </rPr>
      <t xml:space="preserve"> </t>
    </r>
    <r>
      <rPr>
        <sz val="9"/>
        <color theme="1"/>
        <rFont val="맑은 고딕"/>
        <family val="3"/>
        <charset val="129"/>
      </rPr>
      <t>카드지갑</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</si>
  <si>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</si>
  <si>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</si>
  <si>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대행사</t>
    </r>
    <r>
      <rPr>
        <sz val="9"/>
        <color theme="1"/>
        <rFont val="Arial"/>
        <family val="2"/>
      </rPr>
      <t xml:space="preserve"> </t>
    </r>
    <r>
      <rPr>
        <sz val="9"/>
        <color theme="1"/>
        <rFont val="맑은 고딕"/>
        <family val="3"/>
        <charset val="129"/>
      </rPr>
      <t>선정</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현장</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</si>
  <si>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01/09 ~ 01/14</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</si>
  <si>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</si>
  <si>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</si>
  <si>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</si>
  <si>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</si>
  <si>
    <t>12/29 ~ 01/14</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</si>
  <si>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</si>
  <si>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</si>
  <si>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</si>
  <si>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</si>
  <si>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</si>
  <si>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</si>
  <si>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</si>
  <si>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</si>
  <si>
    <t>01/16 ~ 01/31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</si>
  <si>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</si>
  <si>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</si>
  <si>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</si>
  <si>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평창</t>
    </r>
    <r>
      <rPr>
        <sz val="9"/>
        <color theme="1"/>
        <rFont val="Arial"/>
        <family val="2"/>
      </rPr>
      <t xml:space="preserve"> </t>
    </r>
    <r>
      <rPr>
        <sz val="9"/>
        <color theme="1"/>
        <rFont val="맑은 고딕"/>
        <family val="3"/>
        <charset val="129"/>
      </rPr>
      <t>동계올림픽대회</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</si>
  <si>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</si>
  <si>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</si>
  <si>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</si>
  <si>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</si>
  <si>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03/22 ~ 04/01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</si>
  <si>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</si>
  <si>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</si>
  <si>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</si>
  <si>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</si>
  <si>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</si>
  <si>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</si>
  <si>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</si>
  <si>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상반기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2)</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</si>
  <si>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</si>
  <si>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</si>
  <si>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</si>
  <si>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회차</t>
    </r>
  </si>
  <si>
    <t>04/07 ~ 04/08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</si>
  <si>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</si>
  <si>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</si>
  <si>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</si>
  <si>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전국</t>
    </r>
    <r>
      <rPr>
        <sz val="9"/>
        <color theme="1"/>
        <rFont val="Arial"/>
        <family val="2"/>
      </rPr>
      <t xml:space="preserve"> </t>
    </r>
    <r>
      <rPr>
        <sz val="9"/>
        <color theme="1"/>
        <rFont val="맑은 고딕"/>
        <family val="3"/>
        <charset val="129"/>
      </rPr>
      <t>빵지순례</t>
    </r>
    <r>
      <rPr>
        <sz val="9"/>
        <color theme="1"/>
        <rFont val="Arial"/>
        <family val="2"/>
      </rPr>
      <t xml:space="preserve"> </t>
    </r>
    <r>
      <rPr>
        <sz val="9"/>
        <color theme="1"/>
        <rFont val="맑은 고딕"/>
        <family val="3"/>
        <charset val="129"/>
      </rPr>
      <t>이벤트</t>
    </r>
    <r>
      <rPr>
        <sz val="9"/>
        <color theme="1"/>
        <rFont val="Arial"/>
        <family val="2"/>
      </rPr>
      <t xml:space="preserve"> </t>
    </r>
  </si>
  <si>
    <t>04/06 ~ 04/11</t>
  </si>
  <si>
    <r>
      <rPr>
        <sz val="9"/>
        <color theme="1"/>
        <rFont val="맑은 고딕"/>
        <family val="3"/>
        <charset val="129"/>
      </rPr>
      <t>전주명물모듬빵세트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</si>
  <si>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</si>
  <si>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</si>
  <si>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회차</t>
    </r>
  </si>
  <si>
    <t>04/13 ~ 04/15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</si>
  <si>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</si>
  <si>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</si>
  <si>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</si>
  <si>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3</t>
    </r>
    <r>
      <rPr>
        <sz val="9"/>
        <color theme="1"/>
        <rFont val="맑은 고딕"/>
        <family val="3"/>
        <charset val="129"/>
      </rPr>
      <t>회차</t>
    </r>
  </si>
  <si>
    <t>04/24 ~ 04/26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</si>
  <si>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</si>
  <si>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</si>
  <si>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</si>
  <si>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t>
    </r>
    <r>
      <rPr>
        <sz val="9"/>
        <color theme="1"/>
        <rFont val="맑은 고딕"/>
        <family val="3"/>
        <charset val="129"/>
      </rPr>
      <t>유럽</t>
    </r>
    <r>
      <rPr>
        <sz val="9"/>
        <color theme="1"/>
        <rFont val="Arial"/>
        <family val="2"/>
      </rPr>
      <t>/</t>
    </r>
    <r>
      <rPr>
        <sz val="9"/>
        <color theme="1"/>
        <rFont val="맑은 고딕"/>
        <family val="3"/>
        <charset val="129"/>
      </rPr>
      <t>중국</t>
    </r>
    <r>
      <rPr>
        <sz val="9"/>
        <color theme="1"/>
        <rFont val="Arial"/>
        <family val="2"/>
      </rPr>
      <t xml:space="preserve"> Ver</t>
    </r>
  </si>
  <si>
    <t>03/22 ~ 04/15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</si>
  <si>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</si>
  <si>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</si>
  <si>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</si>
  <si>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t>
    </r>
    <r>
      <rPr>
        <sz val="9"/>
        <color theme="1"/>
        <rFont val="맑은 고딕"/>
        <family val="3"/>
        <charset val="129"/>
      </rPr>
      <t>미국</t>
    </r>
    <r>
      <rPr>
        <sz val="9"/>
        <color theme="1"/>
        <rFont val="Arial"/>
        <family val="2"/>
      </rPr>
      <t>/</t>
    </r>
    <r>
      <rPr>
        <sz val="9"/>
        <color theme="1"/>
        <rFont val="맑은 고딕"/>
        <family val="3"/>
        <charset val="129"/>
      </rPr>
      <t>러시아</t>
    </r>
    <r>
      <rPr>
        <sz val="9"/>
        <color theme="1"/>
        <rFont val="Arial"/>
        <family val="2"/>
      </rPr>
      <t xml:space="preserve"> Ver</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</si>
  <si>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</si>
  <si>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</si>
  <si>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</si>
  <si>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- 60</t>
    </r>
    <r>
      <rPr>
        <sz val="9"/>
        <color theme="1"/>
        <rFont val="맑은 고딕"/>
        <family val="3"/>
        <charset val="129"/>
      </rPr>
      <t>초</t>
    </r>
    <r>
      <rPr>
        <sz val="9"/>
        <color theme="1"/>
        <rFont val="Arial"/>
        <family val="2"/>
      </rPr>
      <t xml:space="preserve"> Ver</t>
    </r>
  </si>
  <si>
    <r>
      <rPr>
        <sz val="9"/>
        <color theme="1"/>
        <rFont val="맑은 고딕"/>
        <family val="3"/>
        <charset val="129"/>
      </rPr>
      <t>스타벅스</t>
    </r>
    <r>
      <rPr>
        <sz val="9"/>
        <color theme="1"/>
        <rFont val="Arial"/>
        <family val="2"/>
      </rPr>
      <t xml:space="preserve"> </t>
    </r>
    <r>
      <rPr>
        <sz val="9"/>
        <color theme="1"/>
        <rFont val="맑은 고딕"/>
        <family val="3"/>
        <charset val="129"/>
      </rPr>
      <t>카페모카</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</si>
  <si>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</si>
  <si>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</si>
  <si>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채널</t>
    </r>
    <r>
      <rPr>
        <sz val="9"/>
        <color theme="1"/>
        <rFont val="Arial"/>
        <family val="2"/>
      </rPr>
      <t xml:space="preserve"> </t>
    </r>
    <r>
      <rPr>
        <sz val="9"/>
        <color theme="1"/>
        <rFont val="맑은 고딕"/>
        <family val="3"/>
        <charset val="129"/>
      </rPr>
      <t>구독</t>
    </r>
    <r>
      <rPr>
        <sz val="9"/>
        <color theme="1"/>
        <rFont val="Arial"/>
        <family val="2"/>
      </rPr>
      <t xml:space="preserve"> </t>
    </r>
    <r>
      <rPr>
        <sz val="9"/>
        <color theme="1"/>
        <rFont val="맑은 고딕"/>
        <family val="3"/>
        <charset val="129"/>
      </rPr>
      <t>인증샷</t>
    </r>
    <r>
      <rPr>
        <sz val="9"/>
        <color theme="1"/>
        <rFont val="Arial"/>
        <family val="2"/>
      </rPr>
      <t xml:space="preserve"> </t>
    </r>
    <r>
      <rPr>
        <sz val="9"/>
        <color theme="1"/>
        <rFont val="맑은 고딕"/>
        <family val="3"/>
        <charset val="129"/>
      </rPr>
      <t>이벤트</t>
    </r>
  </si>
  <si>
    <t>05/01 ~ 05/07</t>
  </si>
  <si>
    <r>
      <rPr>
        <sz val="9"/>
        <color theme="1"/>
        <rFont val="맑은 고딕"/>
        <family val="3"/>
        <charset val="129"/>
      </rPr>
      <t>광동</t>
    </r>
    <r>
      <rPr>
        <sz val="9"/>
        <color theme="1"/>
        <rFont val="Arial"/>
        <family val="2"/>
      </rPr>
      <t xml:space="preserve"> </t>
    </r>
    <r>
      <rPr>
        <sz val="9"/>
        <color theme="1"/>
        <rFont val="맑은 고딕"/>
        <family val="3"/>
        <charset val="129"/>
      </rPr>
      <t>비타</t>
    </r>
    <r>
      <rPr>
        <sz val="9"/>
        <color theme="1"/>
        <rFont val="Arial"/>
        <family val="2"/>
      </rPr>
      <t xml:space="preserve"> 500</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</si>
  <si>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</si>
  <si>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</si>
  <si>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4</t>
    </r>
    <r>
      <rPr>
        <sz val="9"/>
        <color theme="1"/>
        <rFont val="맑은 고딕"/>
        <family val="3"/>
        <charset val="129"/>
      </rPr>
      <t>회차</t>
    </r>
  </si>
  <si>
    <t>05/04  ~ 05/06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</si>
  <si>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</si>
  <si>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</si>
  <si>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</si>
  <si>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</si>
  <si>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</si>
  <si>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</si>
  <si>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</si>
  <si>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</si>
  <si>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</si>
  <si>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</si>
  <si>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</si>
  <si>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2)</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</si>
  <si>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</si>
  <si>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</si>
  <si>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</si>
  <si>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5</t>
    </r>
    <r>
      <rPr>
        <sz val="9"/>
        <color theme="1"/>
        <rFont val="맑은 고딕"/>
        <family val="3"/>
        <charset val="129"/>
      </rPr>
      <t>회차</t>
    </r>
  </si>
  <si>
    <t>05/11 ~ 05/13</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</si>
  <si>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</si>
  <si>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</si>
  <si>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</si>
  <si>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배터리</t>
    </r>
    <r>
      <rPr>
        <sz val="9"/>
        <color theme="1"/>
        <rFont val="Arial"/>
        <family val="2"/>
      </rPr>
      <t xml:space="preserve"> </t>
    </r>
    <r>
      <rPr>
        <sz val="9"/>
        <color theme="1"/>
        <rFont val="맑은 고딕"/>
        <family val="3"/>
        <charset val="129"/>
      </rPr>
      <t>인터뷰</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</si>
  <si>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05/09 ~ 05/22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</si>
  <si>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</si>
  <si>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</si>
  <si>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</si>
  <si>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6</t>
    </r>
    <r>
      <rPr>
        <sz val="9"/>
        <color theme="1"/>
        <rFont val="맑은 고딕"/>
        <family val="3"/>
        <charset val="129"/>
      </rPr>
      <t>회차</t>
    </r>
  </si>
  <si>
    <t>05/22 ~ 05/27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</si>
  <si>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</si>
  <si>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</si>
  <si>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</si>
  <si>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6</t>
    </r>
    <r>
      <rPr>
        <sz val="9"/>
        <color theme="1"/>
        <rFont val="맑은 고딕"/>
        <family val="3"/>
        <charset val="129"/>
      </rPr>
      <t>회차</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</si>
  <si>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</si>
  <si>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</si>
  <si>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</si>
  <si>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</si>
  <si>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05/11 ~ 5/25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</si>
  <si>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</si>
  <si>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</si>
  <si>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</si>
  <si>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7</t>
    </r>
    <r>
      <rPr>
        <sz val="9"/>
        <color theme="1"/>
        <rFont val="맑은 고딕"/>
        <family val="3"/>
        <charset val="129"/>
      </rPr>
      <t>회차</t>
    </r>
  </si>
  <si>
    <t>06/01 ~ 06/03</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</si>
  <si>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</si>
  <si>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</si>
  <si>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</si>
  <si>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8</t>
    </r>
    <r>
      <rPr>
        <sz val="9"/>
        <color theme="1"/>
        <rFont val="맑은 고딕"/>
        <family val="3"/>
        <charset val="129"/>
      </rPr>
      <t>회차</t>
    </r>
  </si>
  <si>
    <t>06/05 ~ 06/07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</si>
  <si>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</si>
  <si>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</si>
  <si>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</si>
  <si>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9</t>
    </r>
    <r>
      <rPr>
        <sz val="9"/>
        <color theme="1"/>
        <rFont val="맑은 고딕"/>
        <family val="3"/>
        <charset val="129"/>
      </rPr>
      <t>회차</t>
    </r>
  </si>
  <si>
    <t>06/15 ~ 06/17</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</si>
  <si>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</si>
  <si>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</si>
  <si>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</si>
  <si>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페이스북</t>
    </r>
    <r>
      <rPr>
        <sz val="9"/>
        <color theme="1"/>
        <rFont val="Arial"/>
        <family val="2"/>
      </rPr>
      <t xml:space="preserve"> 30</t>
    </r>
    <r>
      <rPr>
        <sz val="9"/>
        <color theme="1"/>
        <rFont val="맑은 고딕"/>
        <family val="3"/>
        <charset val="129"/>
      </rPr>
      <t>만</t>
    </r>
    <r>
      <rPr>
        <sz val="9"/>
        <color theme="1"/>
        <rFont val="Arial"/>
        <family val="2"/>
      </rPr>
      <t xml:space="preserve"> </t>
    </r>
    <r>
      <rPr>
        <sz val="9"/>
        <color theme="1"/>
        <rFont val="맑은 고딕"/>
        <family val="3"/>
        <charset val="129"/>
      </rPr>
      <t>팬</t>
    </r>
    <r>
      <rPr>
        <sz val="9"/>
        <color theme="1"/>
        <rFont val="Arial"/>
        <family val="2"/>
      </rPr>
      <t xml:space="preserve"> </t>
    </r>
    <r>
      <rPr>
        <sz val="9"/>
        <color theme="1"/>
        <rFont val="맑은 고딕"/>
        <family val="3"/>
        <charset val="129"/>
      </rPr>
      <t>돌파</t>
    </r>
    <r>
      <rPr>
        <sz val="9"/>
        <color theme="1"/>
        <rFont val="Arial"/>
        <family val="2"/>
      </rPr>
      <t xml:space="preserve"> </t>
    </r>
    <r>
      <rPr>
        <sz val="9"/>
        <color theme="1"/>
        <rFont val="맑은 고딕"/>
        <family val="3"/>
        <charset val="129"/>
      </rPr>
      <t>이벤트</t>
    </r>
    <r>
      <rPr>
        <sz val="9"/>
        <color theme="1"/>
        <rFont val="Arial"/>
        <family val="2"/>
      </rPr>
      <t xml:space="preserve"> (1) </t>
    </r>
  </si>
  <si>
    <t>06/20 ~ 06/24</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</si>
  <si>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</si>
  <si>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</si>
  <si>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</si>
  <si>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10</t>
    </r>
    <r>
      <rPr>
        <sz val="9"/>
        <color theme="1"/>
        <rFont val="맑은 고딕"/>
        <family val="3"/>
        <charset val="129"/>
      </rPr>
      <t>회차</t>
    </r>
    <r>
      <rPr>
        <sz val="9"/>
        <color theme="1"/>
        <rFont val="Arial"/>
        <family val="2"/>
      </rPr>
      <t xml:space="preserve"> - EMC</t>
    </r>
    <r>
      <rPr>
        <sz val="9"/>
        <color theme="1"/>
        <rFont val="맑은 고딕"/>
        <family val="3"/>
        <charset val="129"/>
      </rPr>
      <t>발송</t>
    </r>
    <r>
      <rPr>
        <sz val="9"/>
        <color theme="1"/>
        <rFont val="Arial"/>
        <family val="2"/>
      </rPr>
      <t xml:space="preserve"> 2</t>
    </r>
    <r>
      <rPr>
        <sz val="9"/>
        <color theme="1"/>
        <rFont val="맑은 고딕"/>
        <family val="3"/>
        <charset val="129"/>
      </rPr>
      <t>건</t>
    </r>
  </si>
  <si>
    <t>06/27 ~ 06/28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</si>
  <si>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</si>
  <si>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</si>
  <si>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</si>
  <si>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11</t>
    </r>
    <r>
      <rPr>
        <sz val="9"/>
        <color theme="1"/>
        <rFont val="맑은 고딕"/>
        <family val="3"/>
        <charset val="129"/>
      </rPr>
      <t>회차</t>
    </r>
  </si>
  <si>
    <t>06/29 ~ 07/01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</si>
  <si>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</si>
  <si>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</si>
  <si>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</si>
  <si>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12</t>
    </r>
    <r>
      <rPr>
        <sz val="9"/>
        <color theme="1"/>
        <rFont val="맑은 고딕"/>
        <family val="3"/>
        <charset val="129"/>
      </rPr>
      <t>회차</t>
    </r>
  </si>
  <si>
    <t>07/06 ~ 07/08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</si>
  <si>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</si>
  <si>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</si>
  <si>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</si>
  <si>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이벤트</t>
    </r>
  </si>
  <si>
    <t>07/04 ~ 07/10</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</si>
  <si>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</si>
  <si>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</si>
  <si>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</si>
  <si>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13</t>
    </r>
    <r>
      <rPr>
        <sz val="9"/>
        <color theme="1"/>
        <rFont val="맑은 고딕"/>
        <family val="3"/>
        <charset val="129"/>
      </rPr>
      <t>회차</t>
    </r>
  </si>
  <si>
    <t>07/17 ~ 07/19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</si>
  <si>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</si>
  <si>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</si>
  <si>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</si>
  <si>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14</t>
    </r>
    <r>
      <rPr>
        <sz val="9"/>
        <color theme="1"/>
        <rFont val="맑은 고딕"/>
        <family val="3"/>
        <charset val="129"/>
      </rPr>
      <t>회차</t>
    </r>
  </si>
  <si>
    <t>07/24 ~ 07/26</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</si>
  <si>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</si>
  <si>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</si>
  <si>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</si>
  <si>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</si>
  <si>
    <t>08/16 ~ 08/25</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</si>
  <si>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</si>
  <si>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</si>
  <si>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</si>
  <si>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</si>
  <si>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</si>
  <si>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</si>
  <si>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</si>
  <si>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임직원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</si>
  <si>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</si>
  <si>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</si>
  <si>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</si>
  <si>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차</t>
    </r>
    <r>
      <rPr>
        <sz val="9"/>
        <color theme="1"/>
        <rFont val="Arial"/>
        <family val="2"/>
      </rPr>
      <t xml:space="preserve"> </t>
    </r>
    <r>
      <rPr>
        <sz val="9"/>
        <color theme="1"/>
        <rFont val="맑은 고딕"/>
        <family val="3"/>
        <charset val="129"/>
      </rPr>
      <t>발송</t>
    </r>
    <r>
      <rPr>
        <sz val="9"/>
        <color theme="1"/>
        <rFont val="Arial"/>
        <family val="2"/>
      </rPr>
      <t>)</t>
    </r>
  </si>
  <si>
    <t>08/15 ~ 08/29</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</si>
  <si>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</si>
  <si>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</si>
  <si>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</si>
  <si>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차</t>
    </r>
    <r>
      <rPr>
        <sz val="9"/>
        <color theme="1"/>
        <rFont val="Arial"/>
        <family val="2"/>
      </rPr>
      <t xml:space="preserve"> </t>
    </r>
    <r>
      <rPr>
        <sz val="9"/>
        <color theme="1"/>
        <rFont val="맑은 고딕"/>
        <family val="3"/>
        <charset val="129"/>
      </rPr>
      <t>발송</t>
    </r>
    <r>
      <rPr>
        <sz val="9"/>
        <color theme="1"/>
        <rFont val="Arial"/>
        <family val="2"/>
      </rPr>
      <t>/</t>
    </r>
    <r>
      <rPr>
        <sz val="9"/>
        <color theme="1"/>
        <rFont val="맑은 고딕"/>
        <family val="3"/>
        <charset val="129"/>
      </rPr>
      <t>마감</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</si>
  <si>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</si>
  <si>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</si>
  <si>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</si>
  <si>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15</t>
    </r>
    <r>
      <rPr>
        <sz val="9"/>
        <color theme="1"/>
        <rFont val="맑은 고딕"/>
        <family val="3"/>
        <charset val="129"/>
      </rPr>
      <t>회차</t>
    </r>
  </si>
  <si>
    <t>09/04 ~ 09/05</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</si>
  <si>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</si>
  <si>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</si>
  <si>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</si>
  <si>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16</t>
    </r>
    <r>
      <rPr>
        <sz val="9"/>
        <color theme="1"/>
        <rFont val="맑은 고딕"/>
        <family val="3"/>
        <charset val="129"/>
      </rPr>
      <t>회차</t>
    </r>
  </si>
  <si>
    <t>09/08 ~ 09/09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</si>
  <si>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</si>
  <si>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</si>
  <si>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</si>
  <si>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17</t>
    </r>
    <r>
      <rPr>
        <sz val="9"/>
        <color theme="1"/>
        <rFont val="맑은 고딕"/>
        <family val="3"/>
        <charset val="129"/>
      </rPr>
      <t>회차</t>
    </r>
  </si>
  <si>
    <t>09/11 ~ 09/12</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</si>
  <si>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</si>
  <si>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</si>
  <si>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</si>
  <si>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</si>
  <si>
    <t>09/03 ~ 09/16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</si>
  <si>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</si>
  <si>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</si>
  <si>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</si>
  <si>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</si>
  <si>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</si>
  <si>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</si>
  <si>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</si>
  <si>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18</t>
    </r>
    <r>
      <rPr>
        <sz val="9"/>
        <color theme="1"/>
        <rFont val="맑은 고딕"/>
        <family val="3"/>
        <charset val="129"/>
      </rPr>
      <t>회차</t>
    </r>
  </si>
  <si>
    <t>09/20 ~ 09/21</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</si>
  <si>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</si>
  <si>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</si>
  <si>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</si>
  <si>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하반기</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</si>
  <si>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</si>
  <si>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</si>
  <si>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</si>
  <si>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19</t>
    </r>
    <r>
      <rPr>
        <sz val="9"/>
        <color theme="1"/>
        <rFont val="맑은 고딕"/>
        <family val="3"/>
        <charset val="129"/>
      </rPr>
      <t>회차</t>
    </r>
  </si>
  <si>
    <t>09/25 ~ 09/28</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</si>
  <si>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</si>
  <si>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</si>
  <si>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</si>
  <si>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20</t>
    </r>
    <r>
      <rPr>
        <sz val="9"/>
        <color theme="1"/>
        <rFont val="맑은 고딕"/>
        <family val="3"/>
        <charset val="129"/>
      </rPr>
      <t>회차</t>
    </r>
  </si>
  <si>
    <t>10/2 ~ 10/4</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</si>
  <si>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</si>
  <si>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</si>
  <si>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</si>
  <si>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15</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</si>
  <si>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</si>
  <si>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</si>
  <si>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</si>
  <si>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홈픽</t>
    </r>
    <r>
      <rPr>
        <sz val="9"/>
        <color theme="1"/>
        <rFont val="Arial"/>
        <family val="2"/>
      </rPr>
      <t xml:space="preserve"> </t>
    </r>
    <r>
      <rPr>
        <sz val="9"/>
        <color theme="1"/>
        <rFont val="맑은 고딕"/>
        <family val="3"/>
        <charset val="129"/>
      </rPr>
      <t>전국</t>
    </r>
    <r>
      <rPr>
        <sz val="9"/>
        <color theme="1"/>
        <rFont val="Arial"/>
        <family val="2"/>
      </rPr>
      <t xml:space="preserve"> </t>
    </r>
    <r>
      <rPr>
        <sz val="9"/>
        <color theme="1"/>
        <rFont val="맑은 고딕"/>
        <family val="3"/>
        <charset val="129"/>
      </rPr>
      <t>서비스</t>
    </r>
    <r>
      <rPr>
        <sz val="9"/>
        <color theme="1"/>
        <rFont val="Arial"/>
        <family val="2"/>
      </rPr>
      <t xml:space="preserve"> </t>
    </r>
    <r>
      <rPr>
        <sz val="9"/>
        <color theme="1"/>
        <rFont val="맑은 고딕"/>
        <family val="3"/>
        <charset val="129"/>
      </rPr>
      <t>확대</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</si>
  <si>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</si>
  <si>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</si>
  <si>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</si>
  <si>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</si>
  <si>
    <t>10/6 ~ 10/9</t>
  </si>
  <si>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</si>
  <si>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</si>
  <si>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</si>
  <si>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</si>
  <si>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</si>
  <si>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</si>
  <si>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</si>
  <si>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1)</t>
    </r>
  </si>
  <si>
    <t>10/5 ~ 10/21</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</si>
  <si>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</si>
  <si>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</si>
  <si>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</si>
  <si>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 xml:space="preserve">2) </t>
    </r>
    <r>
      <rPr>
        <sz val="9"/>
        <color theme="1"/>
        <rFont val="맑은 고딕"/>
        <family val="3"/>
        <charset val="129"/>
      </rPr>
      <t>총</t>
    </r>
    <r>
      <rPr>
        <sz val="9"/>
        <color theme="1"/>
        <rFont val="Arial"/>
        <family val="2"/>
      </rPr>
      <t xml:space="preserve"> 2</t>
    </r>
    <r>
      <rPr>
        <sz val="9"/>
        <color theme="1"/>
        <rFont val="맑은 고딕"/>
        <family val="3"/>
        <charset val="129"/>
      </rPr>
      <t>잔</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</si>
  <si>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</si>
  <si>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</si>
  <si>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</si>
  <si>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홈픽</t>
    </r>
    <r>
      <rPr>
        <sz val="9"/>
        <color theme="1"/>
        <rFont val="Arial"/>
        <family val="2"/>
      </rPr>
      <t xml:space="preserve"> </t>
    </r>
    <r>
      <rPr>
        <sz val="9"/>
        <color theme="1"/>
        <rFont val="맑은 고딕"/>
        <family val="3"/>
        <charset val="129"/>
      </rPr>
      <t>체험</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카페라떼</t>
    </r>
    <r>
      <rPr>
        <sz val="9"/>
        <color theme="1"/>
        <rFont val="Arial"/>
        <family val="2"/>
      </rPr>
      <t>2) -</t>
    </r>
    <r>
      <rPr>
        <sz val="9"/>
        <color theme="1"/>
        <rFont val="맑은 고딕"/>
        <family val="3"/>
        <charset val="129"/>
      </rPr>
      <t>추가</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</si>
  <si>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</si>
  <si>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</si>
  <si>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</si>
  <si>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 xml:space="preserve">2018 </t>
    </r>
    <r>
      <rPr>
        <sz val="9"/>
        <color theme="1"/>
        <rFont val="맑은 고딕"/>
        <family val="3"/>
        <charset val="129"/>
      </rPr>
      <t>야구장</t>
    </r>
    <r>
      <rPr>
        <sz val="9"/>
        <color theme="1"/>
        <rFont val="Arial"/>
        <family val="2"/>
      </rPr>
      <t xml:space="preserve"> </t>
    </r>
    <r>
      <rPr>
        <sz val="9"/>
        <color theme="1"/>
        <rFont val="맑은 고딕"/>
        <family val="3"/>
        <charset val="129"/>
      </rPr>
      <t>빅보드</t>
    </r>
    <r>
      <rPr>
        <sz val="9"/>
        <color theme="1"/>
        <rFont val="Arial"/>
        <family val="2"/>
      </rPr>
      <t xml:space="preserve"> </t>
    </r>
    <r>
      <rPr>
        <sz val="9"/>
        <color theme="1"/>
        <rFont val="맑은 고딕"/>
        <family val="3"/>
        <charset val="129"/>
      </rPr>
      <t>이벤트</t>
    </r>
    <r>
      <rPr>
        <sz val="9"/>
        <color theme="1"/>
        <rFont val="Arial"/>
        <family val="2"/>
      </rPr>
      <t xml:space="preserve"> 21</t>
    </r>
    <r>
      <rPr>
        <sz val="9"/>
        <color theme="1"/>
        <rFont val="맑은 고딕"/>
        <family val="3"/>
        <charset val="129"/>
      </rPr>
      <t>회차</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</si>
  <si>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Arial"/>
        <family val="2"/>
      </rPr>
      <t xml:space="preserve">BHC </t>
    </r>
    <r>
      <rPr>
        <sz val="9"/>
        <color theme="1"/>
        <rFont val="맑은 고딕"/>
        <family val="3"/>
        <charset val="129"/>
      </rPr>
      <t>치킨</t>
    </r>
    <r>
      <rPr>
        <sz val="9"/>
        <color theme="1"/>
        <rFont val="Arial"/>
        <family val="2"/>
      </rPr>
      <t xml:space="preserve"> + </t>
    </r>
    <r>
      <rPr>
        <sz val="9"/>
        <color theme="1"/>
        <rFont val="맑은 고딕"/>
        <family val="3"/>
        <charset val="129"/>
      </rPr>
      <t>콜라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</si>
  <si>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</si>
  <si>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</si>
  <si>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유튜브</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이벤트</t>
    </r>
    <r>
      <rPr>
        <sz val="9"/>
        <color theme="1"/>
        <rFont val="Arial"/>
        <family val="2"/>
      </rPr>
      <t xml:space="preserve"> </t>
    </r>
  </si>
  <si>
    <t>10/26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</si>
  <si>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</si>
  <si>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</si>
  <si>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</si>
  <si>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1</t>
    </r>
    <r>
      <rPr>
        <sz val="9"/>
        <color theme="1"/>
        <rFont val="맑은 고딕"/>
        <family val="3"/>
        <charset val="129"/>
      </rPr>
      <t>탄</t>
    </r>
  </si>
  <si>
    <t>10/31 ~ 11/6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</si>
  <si>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</si>
  <si>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</si>
  <si>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</si>
  <si>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2</t>
    </r>
    <r>
      <rPr>
        <sz val="9"/>
        <color theme="1"/>
        <rFont val="맑은 고딕"/>
        <family val="3"/>
        <charset val="129"/>
      </rPr>
      <t>탄</t>
    </r>
  </si>
  <si>
    <t>11/8 ~ 11/14</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</si>
  <si>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</si>
  <si>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</si>
  <si>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</si>
  <si>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 xml:space="preserve">Skinnow News </t>
    </r>
    <r>
      <rPr>
        <sz val="9"/>
        <color theme="1"/>
        <rFont val="맑은 고딕"/>
        <family val="3"/>
        <charset val="129"/>
      </rPr>
      <t>오픈</t>
    </r>
    <r>
      <rPr>
        <sz val="9"/>
        <color theme="1"/>
        <rFont val="Arial"/>
        <family val="2"/>
      </rPr>
      <t xml:space="preserve"> </t>
    </r>
    <r>
      <rPr>
        <sz val="9"/>
        <color theme="1"/>
        <rFont val="맑은 고딕"/>
        <family val="3"/>
        <charset val="129"/>
      </rPr>
      <t>소문내기</t>
    </r>
    <r>
      <rPr>
        <sz val="9"/>
        <color theme="1"/>
        <rFont val="Arial"/>
        <family val="2"/>
      </rPr>
      <t xml:space="preserve"> </t>
    </r>
    <r>
      <rPr>
        <sz val="9"/>
        <color theme="1"/>
        <rFont val="맑은 고딕"/>
        <family val="3"/>
        <charset val="129"/>
      </rPr>
      <t>이벤트</t>
    </r>
  </si>
  <si>
    <t>11/12 ~ 11/18</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</si>
  <si>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</si>
  <si>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</si>
  <si>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</si>
  <si>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2</t>
    </r>
    <r>
      <rPr>
        <sz val="9"/>
        <color theme="1"/>
        <rFont val="맑은 고딕"/>
        <family val="3"/>
        <charset val="129"/>
      </rPr>
      <t>회</t>
    </r>
    <r>
      <rPr>
        <sz val="9"/>
        <color theme="1"/>
        <rFont val="Arial"/>
        <family val="2"/>
      </rPr>
      <t xml:space="preserve"> GMF </t>
    </r>
    <r>
      <rPr>
        <sz val="9"/>
        <color theme="1"/>
        <rFont val="맑은 고딕"/>
        <family val="3"/>
        <charset val="129"/>
      </rPr>
      <t>유튜브</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</si>
  <si>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</si>
  <si>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</si>
  <si>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</si>
  <si>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홈픽</t>
    </r>
    <r>
      <rPr>
        <sz val="9"/>
        <color theme="1"/>
        <rFont val="Arial"/>
        <family val="2"/>
      </rPr>
      <t xml:space="preserve"> </t>
    </r>
    <r>
      <rPr>
        <sz val="9"/>
        <color theme="1"/>
        <rFont val="맑은 고딕"/>
        <family val="3"/>
        <charset val="129"/>
      </rPr>
      <t>웹툰</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r>
      <rPr>
        <sz val="9"/>
        <color theme="1"/>
        <rFont val="Arial"/>
        <family val="2"/>
      </rPr>
      <t xml:space="preserve"> 3</t>
    </r>
    <r>
      <rPr>
        <sz val="9"/>
        <color theme="1"/>
        <rFont val="맑은 고딕"/>
        <family val="3"/>
        <charset val="129"/>
      </rPr>
      <t>탄</t>
    </r>
  </si>
  <si>
    <t>11/19 ~ 11/26</t>
  </si>
  <si>
    <r>
      <rPr>
        <sz val="9"/>
        <color theme="1"/>
        <rFont val="맑은 고딕"/>
        <family val="3"/>
        <charset val="129"/>
      </rPr>
      <t>스타벅스</t>
    </r>
    <r>
      <rPr>
        <sz val="9"/>
        <color theme="1"/>
        <rFont val="Arial"/>
        <family val="2"/>
      </rPr>
      <t xml:space="preserve"> </t>
    </r>
    <r>
      <rPr>
        <sz val="9"/>
        <color theme="1"/>
        <rFont val="맑은 고딕"/>
        <family val="3"/>
        <charset val="129"/>
      </rPr>
      <t>카페라떼</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</si>
  <si>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</si>
  <si>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</si>
  <si>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페이스북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</si>
  <si>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12/11 ~ 12/16</t>
  </si>
  <si>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</si>
  <si>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</si>
  <si>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</si>
  <si>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이벤트</t>
    </r>
  </si>
  <si>
    <t>~ 12/28</t>
  </si>
  <si>
    <r>
      <rPr>
        <sz val="9"/>
        <color theme="1"/>
        <rFont val="맑은 고딕"/>
        <family val="3"/>
        <charset val="129"/>
      </rPr>
      <t>파리바게뜨</t>
    </r>
    <r>
      <rPr>
        <sz val="9"/>
        <color theme="1"/>
        <rFont val="Arial"/>
        <family val="2"/>
      </rPr>
      <t xml:space="preserve"> 5</t>
    </r>
    <r>
      <rPr>
        <sz val="9"/>
        <color theme="1"/>
        <rFont val="맑은 고딕"/>
        <family val="3"/>
        <charset val="129"/>
      </rPr>
      <t>천원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</si>
  <si>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</si>
  <si>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</si>
  <si>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페이스북에서도</t>
    </r>
    <r>
      <rPr>
        <sz val="9"/>
        <color theme="1"/>
        <rFont val="Arial"/>
        <family val="2"/>
      </rPr>
      <t xml:space="preserve"> </t>
    </r>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이벤트</t>
    </r>
  </si>
  <si>
    <t>12/21 ~ 12/26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</si>
  <si>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</si>
  <si>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</si>
  <si>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</si>
  <si>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인스타그램</t>
    </r>
    <r>
      <rPr>
        <sz val="9"/>
        <color theme="1"/>
        <rFont val="Arial"/>
        <family val="2"/>
      </rPr>
      <t xml:space="preserve"> </t>
    </r>
    <r>
      <rPr>
        <sz val="9"/>
        <color theme="1"/>
        <rFont val="맑은 고딕"/>
        <family val="3"/>
        <charset val="129"/>
      </rPr>
      <t>메리아그위그</t>
    </r>
    <r>
      <rPr>
        <sz val="9"/>
        <color theme="1"/>
        <rFont val="Arial"/>
        <family val="2"/>
      </rPr>
      <t xml:space="preserve"> </t>
    </r>
    <r>
      <rPr>
        <sz val="9"/>
        <color theme="1"/>
        <rFont val="맑은 고딕"/>
        <family val="3"/>
        <charset val="129"/>
      </rPr>
      <t>이벤트</t>
    </r>
  </si>
  <si>
    <t>12/11 ~ 12/25</t>
  </si>
  <si>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</si>
  <si>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</si>
  <si>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</si>
  <si>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페이스북에서도</t>
    </r>
    <r>
      <rPr>
        <sz val="9"/>
        <color theme="1"/>
        <rFont val="Arial"/>
        <family val="2"/>
      </rPr>
      <t xml:space="preserve"> </t>
    </r>
    <r>
      <rPr>
        <sz val="9"/>
        <color theme="1"/>
        <rFont val="맑은 고딕"/>
        <family val="3"/>
        <charset val="129"/>
      </rPr>
      <t>아그위그</t>
    </r>
    <r>
      <rPr>
        <sz val="9"/>
        <color theme="1"/>
        <rFont val="Arial"/>
        <family val="2"/>
      </rPr>
      <t xml:space="preserve"> </t>
    </r>
    <r>
      <rPr>
        <sz val="9"/>
        <color theme="1"/>
        <rFont val="맑은 고딕"/>
        <family val="3"/>
        <charset val="129"/>
      </rPr>
      <t>챌린지</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</si>
  <si>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</si>
  <si>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</si>
  <si>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</si>
  <si>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인스타그램</t>
    </r>
    <r>
      <rPr>
        <sz val="9"/>
        <color theme="1"/>
        <rFont val="Arial"/>
        <family val="2"/>
      </rPr>
      <t xml:space="preserve"> </t>
    </r>
    <r>
      <rPr>
        <sz val="9"/>
        <color theme="1"/>
        <rFont val="맑은 고딕"/>
        <family val="3"/>
        <charset val="129"/>
      </rPr>
      <t>메리아그위그</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</si>
  <si>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파리바게뜨</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상품권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</si>
  <si>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</si>
  <si>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</si>
  <si>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</si>
  <si>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t>~2/11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</si>
  <si>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</si>
  <si>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</si>
  <si>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</si>
  <si>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</si>
  <si>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</si>
  <si>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</si>
  <si>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</si>
  <si>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Arial"/>
        <family val="2"/>
      </rPr>
      <t>Battery</t>
    </r>
    <r>
      <rPr>
        <sz val="9"/>
        <color theme="1"/>
        <rFont val="맑은 고딕"/>
        <family val="3"/>
        <charset val="129"/>
      </rPr>
      <t>사업</t>
    </r>
    <r>
      <rPr>
        <sz val="9"/>
        <color theme="1"/>
        <rFont val="Arial"/>
        <family val="2"/>
      </rPr>
      <t xml:space="preserve"> </t>
    </r>
    <r>
      <rPr>
        <sz val="9"/>
        <color theme="1"/>
        <rFont val="맑은 고딕"/>
        <family val="3"/>
        <charset val="129"/>
      </rPr>
      <t>경력사원</t>
    </r>
    <r>
      <rPr>
        <sz val="9"/>
        <color theme="1"/>
        <rFont val="Arial"/>
        <family val="2"/>
      </rPr>
      <t xml:space="preserve"> </t>
    </r>
    <r>
      <rPr>
        <sz val="9"/>
        <color theme="1"/>
        <rFont val="맑은 고딕"/>
        <family val="3"/>
        <charset val="129"/>
      </rPr>
      <t>채용</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</si>
  <si>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</si>
  <si>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</si>
  <si>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</si>
  <si>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온라인광고</t>
    </r>
    <r>
      <rPr>
        <sz val="9"/>
        <color theme="1"/>
        <rFont val="Arial"/>
        <family val="2"/>
      </rPr>
      <t xml:space="preserve"> '</t>
    </r>
    <r>
      <rPr>
        <sz val="9"/>
        <color theme="1"/>
        <rFont val="맑은 고딕"/>
        <family val="3"/>
        <charset val="129"/>
      </rPr>
      <t>생각뒤집기</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</si>
  <si>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3/7~3/20</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</si>
  <si>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</si>
  <si>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</si>
  <si>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</si>
  <si>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3</t>
    </r>
    <r>
      <rPr>
        <sz val="9"/>
        <color theme="1"/>
        <rFont val="맑은 고딕"/>
        <family val="3"/>
        <charset val="129"/>
      </rPr>
      <t>천포인트</t>
    </r>
    <r>
      <rPr>
        <sz val="9"/>
        <color theme="1"/>
        <rFont val="Arial"/>
        <family val="2"/>
      </rPr>
      <t xml:space="preserve"> </t>
    </r>
    <r>
      <rPr>
        <sz val="9"/>
        <color theme="1"/>
        <rFont val="맑은 고딕"/>
        <family val="3"/>
        <charset val="129"/>
      </rPr>
      <t>특권</t>
    </r>
    <r>
      <rPr>
        <sz val="9"/>
        <color theme="1"/>
        <rFont val="Arial"/>
        <family val="2"/>
      </rPr>
      <t xml:space="preserve"> </t>
    </r>
    <r>
      <rPr>
        <sz val="9"/>
        <color theme="1"/>
        <rFont val="맑은 고딕"/>
        <family val="3"/>
        <charset val="129"/>
      </rPr>
      <t>이벤트</t>
    </r>
    <r>
      <rPr>
        <sz val="9"/>
        <color theme="1"/>
        <rFont val="Arial"/>
        <family val="2"/>
      </rPr>
      <t xml:space="preserve"> </t>
    </r>
  </si>
  <si>
    <t>5/20 ~ 6/2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</si>
  <si>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</si>
  <si>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</si>
  <si>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주유소</t>
    </r>
    <r>
      <rPr>
        <sz val="9"/>
        <color theme="1"/>
        <rFont val="Arial"/>
        <family val="2"/>
      </rPr>
      <t xml:space="preserve"> </t>
    </r>
    <r>
      <rPr>
        <sz val="9"/>
        <color theme="1"/>
        <rFont val="맑은 고딕"/>
        <family val="3"/>
        <charset val="129"/>
      </rPr>
      <t>옥스포드</t>
    </r>
    <r>
      <rPr>
        <sz val="9"/>
        <color theme="1"/>
        <rFont val="Arial"/>
        <family val="2"/>
      </rPr>
      <t xml:space="preserve"> </t>
    </r>
    <r>
      <rPr>
        <sz val="9"/>
        <color theme="1"/>
        <rFont val="맑은 고딕"/>
        <family val="3"/>
        <charset val="129"/>
      </rPr>
      <t>블록</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</si>
  <si>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</si>
  <si>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블록</t>
    </r>
    <r>
      <rPr>
        <sz val="9"/>
        <color theme="1"/>
        <rFont val="Arial"/>
        <family val="2"/>
      </rPr>
      <t xml:space="preserve"> </t>
    </r>
    <r>
      <rPr>
        <sz val="9"/>
        <color theme="1"/>
        <rFont val="맑은 고딕"/>
        <family val="3"/>
        <charset val="129"/>
      </rPr>
      <t>배송비</t>
    </r>
  </si>
  <si>
    <r>
      <rPr>
        <sz val="9"/>
        <color theme="1"/>
        <rFont val="맑은 고딕"/>
        <family val="3"/>
        <charset val="129"/>
      </rPr>
      <t>우체국택배</t>
    </r>
  </si>
  <si>
    <r>
      <rPr>
        <sz val="9"/>
        <color theme="1"/>
        <rFont val="맑은 고딕"/>
        <family val="3"/>
        <charset val="129"/>
      </rPr>
      <t>블록</t>
    </r>
    <r>
      <rPr>
        <sz val="9"/>
        <color theme="1"/>
        <rFont val="Arial"/>
        <family val="2"/>
      </rPr>
      <t xml:space="preserve">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</si>
  <si>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우체국택배</t>
    </r>
  </si>
  <si>
    <r>
      <rPr>
        <sz val="9"/>
        <color theme="1"/>
        <rFont val="맑은 고딕"/>
        <family val="3"/>
        <charset val="129"/>
      </rPr>
      <t>금</t>
    </r>
  </si>
  <si>
    <r>
      <rPr>
        <sz val="9"/>
        <color theme="1"/>
        <rFont val="맑은 고딕"/>
        <family val="3"/>
        <charset val="129"/>
      </rPr>
      <t>오일로패스</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</si>
  <si>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6/5 ~ 6/18</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</si>
  <si>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</si>
  <si>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</si>
  <si>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</si>
  <si>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이벤트</t>
    </r>
  </si>
  <si>
    <t>8/19 ~ 8/26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</si>
  <si>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</si>
  <si>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</si>
  <si>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</si>
  <si>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런칭</t>
    </r>
    <r>
      <rPr>
        <sz val="9"/>
        <color theme="1"/>
        <rFont val="Arial"/>
        <family val="2"/>
      </rPr>
      <t xml:space="preserve"> </t>
    </r>
    <r>
      <rPr>
        <sz val="9"/>
        <color theme="1"/>
        <rFont val="맑은 고딕"/>
        <family val="3"/>
        <charset val="129"/>
      </rPr>
      <t>기념</t>
    </r>
    <r>
      <rPr>
        <sz val="9"/>
        <color theme="1"/>
        <rFont val="Arial"/>
        <family val="2"/>
      </rPr>
      <t xml:space="preserve"> </t>
    </r>
    <r>
      <rPr>
        <sz val="9"/>
        <color theme="1"/>
        <rFont val="맑은 고딕"/>
        <family val="3"/>
        <charset val="129"/>
      </rPr>
      <t>사내</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대상</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</si>
  <si>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</si>
  <si>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</si>
  <si>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</si>
  <si>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우리에게</t>
    </r>
    <r>
      <rPr>
        <sz val="9"/>
        <color theme="1"/>
        <rFont val="Arial"/>
        <family val="2"/>
      </rPr>
      <t xml:space="preserve"> </t>
    </r>
    <r>
      <rPr>
        <sz val="9"/>
        <color theme="1"/>
        <rFont val="맑은 고딕"/>
        <family val="3"/>
        <charset val="129"/>
      </rPr>
      <t>혁신은</t>
    </r>
    <r>
      <rPr>
        <sz val="9"/>
        <color theme="1"/>
        <rFont val="Arial"/>
        <family val="2"/>
      </rPr>
      <t xml:space="preserve"> </t>
    </r>
    <r>
      <rPr>
        <sz val="9"/>
        <color theme="1"/>
        <rFont val="맑은 고딕"/>
        <family val="3"/>
        <charset val="129"/>
      </rPr>
      <t>자연스럽다</t>
    </r>
    <r>
      <rPr>
        <sz val="9"/>
        <color theme="1"/>
        <rFont val="Arial"/>
        <family val="2"/>
      </rPr>
      <t xml:space="preserve">' </t>
    </r>
    <r>
      <rPr>
        <sz val="9"/>
        <color theme="1"/>
        <rFont val="맑은 고딕"/>
        <family val="3"/>
        <charset val="129"/>
      </rPr>
      <t>기업</t>
    </r>
    <r>
      <rPr>
        <sz val="9"/>
        <color theme="1"/>
        <rFont val="Arial"/>
        <family val="2"/>
      </rPr>
      <t>PR</t>
    </r>
    <r>
      <rPr>
        <sz val="9"/>
        <color theme="1"/>
        <rFont val="맑은 고딕"/>
        <family val="3"/>
        <charset val="129"/>
      </rPr>
      <t>캠페인</t>
    </r>
    <r>
      <rPr>
        <sz val="9"/>
        <color theme="1"/>
        <rFont val="Arial"/>
        <family val="2"/>
      </rPr>
      <t xml:space="preserve">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</si>
  <si>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8/19 ~ 9/1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</si>
  <si>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</si>
  <si>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</si>
  <si>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</si>
  <si>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맑은 고딕"/>
        <family val="3"/>
        <charset val="129"/>
      </rPr>
      <t>독거노인생활관리사</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</si>
  <si>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8/27 ~ 9/6</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</si>
  <si>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</si>
  <si>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</si>
  <si>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</si>
  <si>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Arial"/>
        <family val="2"/>
      </rPr>
      <t xml:space="preserve">GMF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</si>
  <si>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10/16~10/22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</si>
  <si>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</si>
  <si>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</si>
  <si>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</si>
  <si>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 xml:space="preserve">GMF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인증</t>
    </r>
    <r>
      <rPr>
        <sz val="9"/>
        <color theme="1"/>
        <rFont val="Arial"/>
        <family val="2"/>
      </rPr>
      <t xml:space="preserve"> </t>
    </r>
    <r>
      <rPr>
        <sz val="9"/>
        <color theme="1"/>
        <rFont val="맑은 고딕"/>
        <family val="3"/>
        <charset val="129"/>
      </rPr>
      <t>이벤트</t>
    </r>
  </si>
  <si>
    <t>10/23</t>
  </si>
  <si>
    <r>
      <rPr>
        <sz val="9"/>
        <color theme="1"/>
        <rFont val="맑은 고딕"/>
        <family val="3"/>
        <charset val="129"/>
      </rPr>
      <t>그레이프랩</t>
    </r>
    <r>
      <rPr>
        <sz val="9"/>
        <color theme="1"/>
        <rFont val="Arial"/>
        <family val="2"/>
      </rPr>
      <t xml:space="preserve"> g.flow </t>
    </r>
    <r>
      <rPr>
        <sz val="9"/>
        <color theme="1"/>
        <rFont val="맑은 고딕"/>
        <family val="3"/>
        <charset val="129"/>
      </rPr>
      <t>블랙</t>
    </r>
    <r>
      <rPr>
        <sz val="9"/>
        <color theme="1"/>
        <rFont val="Arial"/>
        <family val="2"/>
      </rPr>
      <t xml:space="preserve">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</si>
  <si>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</si>
  <si>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그레이프랩</t>
    </r>
    <r>
      <rPr>
        <sz val="9"/>
        <color theme="1"/>
        <rFont val="Arial"/>
        <family val="2"/>
      </rPr>
      <t xml:space="preserve"> g.planner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</si>
  <si>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</si>
  <si>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삼베</t>
    </r>
    <r>
      <rPr>
        <sz val="9"/>
        <color theme="1"/>
        <rFont val="Arial"/>
        <family val="2"/>
      </rPr>
      <t xml:space="preserve"> </t>
    </r>
    <r>
      <rPr>
        <sz val="9"/>
        <color theme="1"/>
        <rFont val="맑은 고딕"/>
        <family val="3"/>
        <charset val="129"/>
      </rPr>
      <t>파우치</t>
    </r>
    <r>
      <rPr>
        <sz val="9"/>
        <color theme="1"/>
        <rFont val="Arial"/>
        <family val="2"/>
      </rPr>
      <t xml:space="preserve"> (5</t>
    </r>
    <r>
      <rPr>
        <sz val="9"/>
        <color theme="1"/>
        <rFont val="맑은 고딕"/>
        <family val="3"/>
        <charset val="129"/>
      </rPr>
      <t>개</t>
    </r>
    <r>
      <rPr>
        <sz val="9"/>
        <color theme="1"/>
        <rFont val="Arial"/>
        <family val="2"/>
      </rPr>
      <t>)</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</si>
  <si>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</si>
  <si>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경품</t>
    </r>
    <r>
      <rPr>
        <sz val="9"/>
        <color theme="1"/>
        <rFont val="Arial"/>
        <family val="2"/>
      </rPr>
      <t xml:space="preserve"> </t>
    </r>
    <r>
      <rPr>
        <sz val="9"/>
        <color theme="1"/>
        <rFont val="맑은 고딕"/>
        <family val="3"/>
        <charset val="129"/>
      </rPr>
      <t>배송비</t>
    </r>
    <r>
      <rPr>
        <sz val="9"/>
        <color theme="1"/>
        <rFont val="Arial"/>
        <family val="2"/>
      </rPr>
      <t xml:space="preserve"> (4</t>
    </r>
    <r>
      <rPr>
        <sz val="9"/>
        <color theme="1"/>
        <rFont val="맑은 고딕"/>
        <family val="3"/>
        <charset val="129"/>
      </rPr>
      <t>개</t>
    </r>
    <r>
      <rPr>
        <sz val="9"/>
        <color theme="1"/>
        <rFont val="Arial"/>
        <family val="2"/>
      </rPr>
      <t>)</t>
    </r>
  </si>
  <si>
    <r>
      <rPr>
        <sz val="9"/>
        <color theme="1"/>
        <rFont val="맑은 고딕"/>
        <family val="3"/>
        <charset val="129"/>
      </rPr>
      <t>우체국택배</t>
    </r>
    <r>
      <rPr>
        <sz val="9"/>
        <color theme="1"/>
        <rFont val="Arial"/>
        <family val="2"/>
      </rPr>
      <t xml:space="preserve"> / 800</t>
    </r>
    <r>
      <rPr>
        <sz val="9"/>
        <color theme="1"/>
        <rFont val="맑은 고딕"/>
        <family val="3"/>
        <charset val="129"/>
      </rPr>
      <t>원</t>
    </r>
    <r>
      <rPr>
        <sz val="9"/>
        <color theme="1"/>
        <rFont val="Arial"/>
        <family val="2"/>
      </rPr>
      <t xml:space="preserve"> </t>
    </r>
    <r>
      <rPr>
        <sz val="9"/>
        <color theme="1"/>
        <rFont val="맑은 고딕"/>
        <family val="3"/>
        <charset val="129"/>
      </rPr>
      <t>할인</t>
    </r>
  </si>
  <si>
    <r>
      <rPr>
        <sz val="9"/>
        <color theme="1"/>
        <rFont val="맑은 고딕"/>
        <family val="3"/>
        <charset val="129"/>
      </rPr>
      <t>금</t>
    </r>
  </si>
  <si>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시청</t>
    </r>
    <r>
      <rPr>
        <sz val="9"/>
        <color theme="1"/>
        <rFont val="Arial"/>
        <family val="2"/>
      </rPr>
      <t xml:space="preserve"> </t>
    </r>
    <r>
      <rPr>
        <sz val="9"/>
        <color theme="1"/>
        <rFont val="맑은 고딕"/>
        <family val="3"/>
        <charset val="129"/>
      </rPr>
      <t>인증</t>
    </r>
    <r>
      <rPr>
        <sz val="9"/>
        <color theme="1"/>
        <rFont val="Arial"/>
        <family val="2"/>
      </rPr>
      <t xml:space="preserve"> </t>
    </r>
    <r>
      <rPr>
        <sz val="9"/>
        <color theme="1"/>
        <rFont val="맑은 고딕"/>
        <family val="3"/>
        <charset val="129"/>
      </rPr>
      <t>이벤트</t>
    </r>
  </si>
  <si>
    <r>
      <rPr>
        <sz val="9"/>
        <color theme="1"/>
        <rFont val="맑은 고딕"/>
        <family val="3"/>
        <charset val="129"/>
      </rPr>
      <t>옥스포드</t>
    </r>
    <r>
      <rPr>
        <sz val="9"/>
        <color theme="1"/>
        <rFont val="Arial"/>
        <family val="2"/>
      </rPr>
      <t xml:space="preserve"> </t>
    </r>
    <r>
      <rPr>
        <sz val="9"/>
        <color theme="1"/>
        <rFont val="맑은 고딕"/>
        <family val="3"/>
        <charset val="129"/>
      </rPr>
      <t>블록</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</si>
  <si>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</si>
  <si>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블록</t>
    </r>
    <r>
      <rPr>
        <sz val="9"/>
        <color theme="1"/>
        <rFont val="Arial"/>
        <family val="2"/>
      </rPr>
      <t xml:space="preserve"> </t>
    </r>
    <r>
      <rPr>
        <sz val="9"/>
        <color theme="1"/>
        <rFont val="맑은 고딕"/>
        <family val="3"/>
        <charset val="129"/>
      </rPr>
      <t>배송비</t>
    </r>
  </si>
  <si>
    <r>
      <rPr>
        <sz val="9"/>
        <color theme="1"/>
        <rFont val="맑은 고딕"/>
        <family val="3"/>
        <charset val="129"/>
      </rPr>
      <t>우체국택배</t>
    </r>
    <r>
      <rPr>
        <sz val="9"/>
        <color theme="1"/>
        <rFont val="Arial"/>
        <family val="2"/>
      </rPr>
      <t xml:space="preserve"> / 160,200</t>
    </r>
    <r>
      <rPr>
        <sz val="9"/>
        <color theme="1"/>
        <rFont val="맑은 고딕"/>
        <family val="3"/>
        <charset val="129"/>
      </rPr>
      <t>원</t>
    </r>
    <r>
      <rPr>
        <sz val="9"/>
        <color theme="1"/>
        <rFont val="Arial"/>
        <family val="2"/>
      </rPr>
      <t xml:space="preserve"> </t>
    </r>
    <r>
      <rPr>
        <sz val="9"/>
        <color theme="1"/>
        <rFont val="맑은 고딕"/>
        <family val="3"/>
        <charset val="129"/>
      </rPr>
      <t>할인</t>
    </r>
  </si>
  <si>
    <r>
      <rPr>
        <sz val="9"/>
        <color theme="1"/>
        <rFont val="맑은 고딕"/>
        <family val="3"/>
        <charset val="129"/>
      </rPr>
      <t>블록</t>
    </r>
    <r>
      <rPr>
        <sz val="9"/>
        <color theme="1"/>
        <rFont val="Arial"/>
        <family val="2"/>
      </rPr>
      <t xml:space="preserve"> </t>
    </r>
    <r>
      <rPr>
        <sz val="9"/>
        <color theme="1"/>
        <rFont val="맑은 고딕"/>
        <family val="3"/>
        <charset val="129"/>
      </rPr>
      <t>해외배송비</t>
    </r>
  </si>
  <si>
    <r>
      <rPr>
        <sz val="9"/>
        <color theme="1"/>
        <rFont val="맑은 고딕"/>
        <family val="3"/>
        <charset val="129"/>
      </rPr>
      <t>우체국택배</t>
    </r>
  </si>
  <si>
    <r>
      <rPr>
        <sz val="9"/>
        <color theme="1"/>
        <rFont val="맑은 고딕"/>
        <family val="3"/>
        <charset val="129"/>
      </rPr>
      <t>블록</t>
    </r>
    <r>
      <rPr>
        <sz val="9"/>
        <color theme="1"/>
        <rFont val="Arial"/>
        <family val="2"/>
      </rPr>
      <t xml:space="preserve">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</si>
  <si>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박스</t>
    </r>
    <r>
      <rPr>
        <sz val="9"/>
        <color theme="1"/>
        <rFont val="Arial"/>
        <family val="2"/>
      </rPr>
      <t xml:space="preserve"> </t>
    </r>
    <r>
      <rPr>
        <sz val="9"/>
        <color theme="1"/>
        <rFont val="맑은 고딕"/>
        <family val="3"/>
        <charset val="129"/>
      </rPr>
      <t>업체에서</t>
    </r>
    <r>
      <rPr>
        <sz val="9"/>
        <color theme="1"/>
        <rFont val="Arial"/>
        <family val="2"/>
      </rPr>
      <t xml:space="preserve"> </t>
    </r>
    <r>
      <rPr>
        <sz val="9"/>
        <color theme="1"/>
        <rFont val="맑은 고딕"/>
        <family val="3"/>
        <charset val="129"/>
      </rPr>
      <t>구매</t>
    </r>
    <r>
      <rPr>
        <sz val="9"/>
        <color theme="1"/>
        <rFont val="Arial"/>
        <family val="2"/>
      </rPr>
      <t xml:space="preserve"> / VAT </t>
    </r>
    <r>
      <rPr>
        <sz val="9"/>
        <color theme="1"/>
        <rFont val="맑은 고딕"/>
        <family val="3"/>
        <charset val="129"/>
      </rPr>
      <t>포함</t>
    </r>
  </si>
  <si>
    <r>
      <rPr>
        <sz val="9"/>
        <color theme="1"/>
        <rFont val="맑은 고딕"/>
        <family val="3"/>
        <charset val="129"/>
      </rPr>
      <t>목</t>
    </r>
  </si>
  <si>
    <r>
      <rPr>
        <sz val="9"/>
        <color theme="1"/>
        <rFont val="Arial"/>
        <family val="2"/>
      </rPr>
      <t>2020</t>
    </r>
    <r>
      <rPr>
        <sz val="9"/>
        <color theme="1"/>
        <rFont val="맑은 고딕"/>
        <family val="3"/>
        <charset val="129"/>
      </rPr>
      <t>년</t>
    </r>
    <r>
      <rPr>
        <sz val="9"/>
        <color theme="1"/>
        <rFont val="Arial"/>
        <family val="2"/>
      </rPr>
      <t xml:space="preserve"> SK</t>
    </r>
    <r>
      <rPr>
        <sz val="9"/>
        <color theme="1"/>
        <rFont val="맑은 고딕"/>
        <family val="3"/>
        <charset val="129"/>
      </rPr>
      <t>이노베이션</t>
    </r>
    <r>
      <rPr>
        <sz val="9"/>
        <color theme="1"/>
        <rFont val="Arial"/>
        <family val="2"/>
      </rPr>
      <t xml:space="preserve"> </t>
    </r>
    <r>
      <rPr>
        <sz val="9"/>
        <color theme="1"/>
        <rFont val="맑은 고딕"/>
        <family val="3"/>
        <charset val="129"/>
      </rPr>
      <t>광고대행사</t>
    </r>
    <r>
      <rPr>
        <sz val="9"/>
        <color theme="1"/>
        <rFont val="Arial"/>
        <family val="2"/>
      </rPr>
      <t xml:space="preserve"> </t>
    </r>
    <r>
      <rPr>
        <sz val="9"/>
        <color theme="1"/>
        <rFont val="맑은 고딕"/>
        <family val="3"/>
        <charset val="129"/>
      </rPr>
      <t>선정</t>
    </r>
    <r>
      <rPr>
        <sz val="9"/>
        <color theme="1"/>
        <rFont val="Arial"/>
        <family val="2"/>
      </rPr>
      <t>PT</t>
    </r>
  </si>
  <si>
    <r>
      <rPr>
        <sz val="9"/>
        <color theme="1"/>
        <rFont val="맑은 고딕"/>
        <family val="3"/>
        <charset val="129"/>
      </rPr>
      <t>스타벅스</t>
    </r>
    <r>
      <rPr>
        <sz val="9"/>
        <color theme="1"/>
        <rFont val="Arial"/>
        <family val="2"/>
      </rPr>
      <t xml:space="preserve"> </t>
    </r>
    <r>
      <rPr>
        <sz val="9"/>
        <color theme="1"/>
        <rFont val="맑은 고딕"/>
        <family val="3"/>
        <charset val="129"/>
      </rPr>
      <t>기분</t>
    </r>
    <r>
      <rPr>
        <sz val="9"/>
        <color theme="1"/>
        <rFont val="Arial"/>
        <family val="2"/>
      </rPr>
      <t xml:space="preserve"> </t>
    </r>
    <r>
      <rPr>
        <sz val="9"/>
        <color theme="1"/>
        <rFont val="맑은 고딕"/>
        <family val="3"/>
        <charset val="129"/>
      </rPr>
      <t>좋은</t>
    </r>
    <r>
      <rPr>
        <sz val="9"/>
        <color theme="1"/>
        <rFont val="Arial"/>
        <family val="2"/>
      </rPr>
      <t xml:space="preserve"> </t>
    </r>
    <r>
      <rPr>
        <sz val="9"/>
        <color theme="1"/>
        <rFont val="맑은 고딕"/>
        <family val="3"/>
        <charset val="129"/>
      </rPr>
      <t>디저트</t>
    </r>
    <r>
      <rPr>
        <sz val="9"/>
        <color theme="1"/>
        <rFont val="Arial"/>
        <family val="2"/>
      </rPr>
      <t xml:space="preserve"> </t>
    </r>
    <r>
      <rPr>
        <sz val="9"/>
        <color theme="1"/>
        <rFont val="맑은 고딕"/>
        <family val="3"/>
        <charset val="129"/>
      </rPr>
      <t>세트</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</si>
  <si>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</si>
  <si>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</si>
  <si>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</si>
  <si>
    <t>5/4 ~ 5/12</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</si>
  <si>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</si>
  <si>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</si>
  <si>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</si>
  <si>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</si>
  <si>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</si>
  <si>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</si>
  <si>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화</t>
    </r>
  </si>
  <si>
    <r>
      <rPr>
        <sz val="9"/>
        <color theme="1"/>
        <rFont val="Arial"/>
        <family val="2"/>
      </rPr>
      <t>SK</t>
    </r>
    <r>
      <rPr>
        <sz val="9"/>
        <color theme="1"/>
        <rFont val="맑은 고딕"/>
        <family val="3"/>
        <charset val="129"/>
      </rPr>
      <t>오일로패스</t>
    </r>
    <r>
      <rPr>
        <sz val="9"/>
        <color theme="1"/>
        <rFont val="Arial"/>
        <family val="2"/>
      </rPr>
      <t xml:space="preserve"> </t>
    </r>
    <r>
      <rPr>
        <sz val="9"/>
        <color theme="1"/>
        <rFont val="맑은 고딕"/>
        <family val="3"/>
        <charset val="129"/>
      </rPr>
      <t>시즌</t>
    </r>
    <r>
      <rPr>
        <sz val="9"/>
        <color theme="1"/>
        <rFont val="Arial"/>
        <family val="2"/>
      </rPr>
      <t xml:space="preserve">2 </t>
    </r>
    <r>
      <rPr>
        <sz val="9"/>
        <color theme="1"/>
        <rFont val="맑은 고딕"/>
        <family val="3"/>
        <charset val="129"/>
      </rPr>
      <t>영상</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</si>
  <si>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7/2 ~ 7/9</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</si>
  <si>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</si>
  <si>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</si>
  <si>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</si>
  <si>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독거노인</t>
    </r>
    <r>
      <rPr>
        <sz val="9"/>
        <color theme="1"/>
        <rFont val="Arial"/>
        <family val="2"/>
      </rPr>
      <t xml:space="preserve"> </t>
    </r>
    <r>
      <rPr>
        <sz val="9"/>
        <color theme="1"/>
        <rFont val="맑은 고딕"/>
        <family val="3"/>
        <charset val="129"/>
      </rPr>
      <t>착한이벤트</t>
    </r>
    <r>
      <rPr>
        <sz val="9"/>
        <color theme="1"/>
        <rFont val="Arial"/>
        <family val="2"/>
      </rPr>
      <t xml:space="preserve"> </t>
    </r>
    <r>
      <rPr>
        <sz val="9"/>
        <color theme="1"/>
        <rFont val="맑은 고딕"/>
        <family val="3"/>
        <charset val="129"/>
      </rPr>
      <t>추가</t>
    </r>
    <r>
      <rPr>
        <sz val="9"/>
        <color theme="1"/>
        <rFont val="Arial"/>
        <family val="2"/>
      </rPr>
      <t xml:space="preserve"> </t>
    </r>
    <r>
      <rPr>
        <sz val="9"/>
        <color theme="1"/>
        <rFont val="맑은 고딕"/>
        <family val="3"/>
        <charset val="129"/>
      </rPr>
      <t>경품</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</si>
  <si>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</si>
  <si>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</si>
  <si>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</si>
  <si>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사전홍보</t>
    </r>
    <r>
      <rPr>
        <sz val="9"/>
        <color theme="1"/>
        <rFont val="Arial"/>
        <family val="2"/>
      </rPr>
      <t xml:space="preserve"> </t>
    </r>
    <r>
      <rPr>
        <sz val="9"/>
        <color theme="1"/>
        <rFont val="맑은 고딕"/>
        <family val="3"/>
        <charset val="129"/>
      </rPr>
      <t>이벤트</t>
    </r>
  </si>
  <si>
    <t>10/15~10/27</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</si>
  <si>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</si>
  <si>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</si>
  <si>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수</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</si>
  <si>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</si>
  <si>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레드벨벳</t>
    </r>
    <r>
      <rPr>
        <sz val="9"/>
        <color theme="1"/>
        <rFont val="Arial"/>
        <family val="2"/>
      </rPr>
      <t xml:space="preserve"> </t>
    </r>
    <r>
      <rPr>
        <sz val="9"/>
        <color theme="1"/>
        <rFont val="맑은 고딕"/>
        <family val="3"/>
        <charset val="129"/>
      </rPr>
      <t>사인</t>
    </r>
    <r>
      <rPr>
        <sz val="9"/>
        <color theme="1"/>
        <rFont val="Arial"/>
        <family val="2"/>
      </rPr>
      <t>CD</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</si>
  <si>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</si>
  <si>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사인</t>
    </r>
    <r>
      <rPr>
        <sz val="9"/>
        <color theme="1"/>
        <rFont val="Arial"/>
        <family val="2"/>
      </rPr>
      <t xml:space="preserve">CD </t>
    </r>
    <r>
      <rPr>
        <sz val="9"/>
        <color theme="1"/>
        <rFont val="맑은 고딕"/>
        <family val="3"/>
        <charset val="129"/>
      </rPr>
      <t>배송비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</si>
  <si>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</si>
  <si>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사인</t>
    </r>
    <r>
      <rPr>
        <sz val="9"/>
        <color theme="1"/>
        <rFont val="Arial"/>
        <family val="2"/>
      </rPr>
      <t xml:space="preserve">CD </t>
    </r>
    <r>
      <rPr>
        <sz val="9"/>
        <color theme="1"/>
        <rFont val="맑은 고딕"/>
        <family val="3"/>
        <charset val="129"/>
      </rPr>
      <t>배송</t>
    </r>
    <r>
      <rPr>
        <sz val="9"/>
        <color theme="1"/>
        <rFont val="Arial"/>
        <family val="2"/>
      </rPr>
      <t xml:space="preserve"> </t>
    </r>
    <r>
      <rPr>
        <sz val="9"/>
        <color theme="1"/>
        <rFont val="맑은 고딕"/>
        <family val="3"/>
        <charset val="129"/>
      </rPr>
      <t>박스비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</si>
  <si>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</si>
  <si>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목</t>
    </r>
  </si>
  <si>
    <r>
      <rPr>
        <sz val="9"/>
        <color theme="1"/>
        <rFont val="맑은 고딕"/>
        <family val="3"/>
        <charset val="129"/>
      </rPr>
      <t>제</t>
    </r>
    <r>
      <rPr>
        <sz val="9"/>
        <color theme="1"/>
        <rFont val="Arial"/>
        <family val="2"/>
      </rPr>
      <t>4</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r>
      <rPr>
        <sz val="9"/>
        <color theme="1"/>
        <rFont val="Arial"/>
        <family val="2"/>
      </rPr>
      <t>_</t>
    </r>
    <r>
      <rPr>
        <sz val="9"/>
        <color theme="1"/>
        <rFont val="맑은 고딕"/>
        <family val="3"/>
        <charset val="129"/>
      </rPr>
      <t>추가</t>
    </r>
    <r>
      <rPr>
        <sz val="9"/>
        <color theme="1"/>
        <rFont val="Arial"/>
        <family val="2"/>
      </rPr>
      <t xml:space="preserve"> </t>
    </r>
    <r>
      <rPr>
        <sz val="9"/>
        <color theme="1"/>
        <rFont val="맑은 고딕"/>
        <family val="3"/>
        <charset val="129"/>
      </rPr>
      <t>발송</t>
    </r>
  </si>
  <si>
    <r>
      <rPr>
        <sz val="9"/>
        <color theme="1"/>
        <rFont val="맑은 고딕"/>
        <family val="3"/>
        <charset val="129"/>
      </rPr>
      <t>사인</t>
    </r>
    <r>
      <rPr>
        <sz val="9"/>
        <color theme="1"/>
        <rFont val="Arial"/>
        <family val="2"/>
      </rPr>
      <t xml:space="preserve">CD </t>
    </r>
    <r>
      <rPr>
        <sz val="9"/>
        <color theme="1"/>
        <rFont val="맑은 고딕"/>
        <family val="3"/>
        <charset val="129"/>
      </rPr>
      <t>배송비</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</si>
  <si>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</si>
  <si>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</si>
  <si>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t>
    </r>
    <r>
      <rPr>
        <sz val="9"/>
        <color theme="1"/>
        <rFont val="맑은 고딕"/>
        <family val="3"/>
        <charset val="129"/>
      </rPr>
      <t>공유</t>
    </r>
    <r>
      <rPr>
        <sz val="9"/>
        <color theme="1"/>
        <rFont val="Arial"/>
        <family val="2"/>
      </rPr>
      <t xml:space="preserve"> </t>
    </r>
    <r>
      <rPr>
        <sz val="9"/>
        <color theme="1"/>
        <rFont val="맑은 고딕"/>
        <family val="3"/>
        <charset val="129"/>
      </rPr>
      <t>이벤트</t>
    </r>
  </si>
  <si>
    <t>10/20~10/31</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</si>
  <si>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</si>
  <si>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</si>
  <si>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월</t>
    </r>
  </si>
  <si>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관람객</t>
    </r>
    <r>
      <rPr>
        <sz val="9"/>
        <color theme="1"/>
        <rFont val="Arial"/>
        <family val="2"/>
      </rPr>
      <t xml:space="preserve"> </t>
    </r>
    <r>
      <rPr>
        <sz val="9"/>
        <color theme="1"/>
        <rFont val="맑은 고딕"/>
        <family val="3"/>
        <charset val="129"/>
      </rPr>
      <t>모집</t>
    </r>
    <r>
      <rPr>
        <sz val="9"/>
        <color theme="1"/>
        <rFont val="Arial"/>
        <family val="2"/>
      </rPr>
      <t xml:space="preserve"> </t>
    </r>
    <r>
      <rPr>
        <sz val="9"/>
        <color theme="1"/>
        <rFont val="맑은 고딕"/>
        <family val="3"/>
        <charset val="129"/>
      </rPr>
      <t>이벤트</t>
    </r>
  </si>
  <si>
    <t>2020/12/23~2021/1/1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</si>
  <si>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</si>
  <si>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t>
    </r>
    <r>
      <rPr>
        <sz val="9"/>
        <color theme="1"/>
        <rFont val="Arial"/>
        <family val="2"/>
      </rPr>
      <t xml:space="preserve"> </t>
    </r>
    <r>
      <rPr>
        <sz val="9"/>
        <color theme="1"/>
        <rFont val="맑은 고딕"/>
        <family val="3"/>
        <charset val="129"/>
      </rPr>
      <t>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</si>
  <si>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</si>
  <si>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</si>
  <si>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</si>
  <si>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</si>
  <si>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</si>
  <si>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사전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</si>
  <si>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</si>
  <si>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</si>
  <si>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금</t>
    </r>
  </si>
  <si>
    <r>
      <rPr>
        <sz val="9"/>
        <color theme="1"/>
        <rFont val="Arial"/>
        <family val="2"/>
      </rPr>
      <t>2021</t>
    </r>
    <r>
      <rPr>
        <sz val="9"/>
        <color theme="1"/>
        <rFont val="맑은 고딕"/>
        <family val="3"/>
        <charset val="129"/>
      </rPr>
      <t>년</t>
    </r>
    <r>
      <rPr>
        <sz val="9"/>
        <color theme="1"/>
        <rFont val="Arial"/>
        <family val="2"/>
      </rPr>
      <t xml:space="preserve"> SK</t>
    </r>
    <r>
      <rPr>
        <sz val="9"/>
        <color theme="1"/>
        <rFont val="맑은 고딕"/>
        <family val="3"/>
        <charset val="129"/>
      </rPr>
      <t>이노베이션</t>
    </r>
    <r>
      <rPr>
        <sz val="9"/>
        <color theme="1"/>
        <rFont val="Arial"/>
        <family val="2"/>
      </rPr>
      <t xml:space="preserve"> </t>
    </r>
    <r>
      <rPr>
        <sz val="9"/>
        <color theme="1"/>
        <rFont val="맑은 고딕"/>
        <family val="3"/>
        <charset val="129"/>
      </rPr>
      <t>광고대행사</t>
    </r>
    <r>
      <rPr>
        <sz val="9"/>
        <color theme="1"/>
        <rFont val="Arial"/>
        <family val="2"/>
      </rPr>
      <t xml:space="preserve"> </t>
    </r>
    <r>
      <rPr>
        <sz val="9"/>
        <color theme="1"/>
        <rFont val="맑은 고딕"/>
        <family val="3"/>
        <charset val="129"/>
      </rPr>
      <t>선정</t>
    </r>
    <r>
      <rPr>
        <sz val="9"/>
        <color theme="1"/>
        <rFont val="Arial"/>
        <family val="2"/>
      </rPr>
      <t xml:space="preserve">PT </t>
    </r>
    <r>
      <rPr>
        <sz val="9"/>
        <color theme="1"/>
        <rFont val="맑은 고딕"/>
        <family val="3"/>
        <charset val="129"/>
      </rPr>
      <t>심사위원</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</si>
  <si>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</si>
  <si>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</si>
  <si>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</si>
  <si>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김민영</t>
    </r>
    <r>
      <rPr>
        <sz val="9"/>
        <color theme="1"/>
        <rFont val="Arial"/>
        <family val="2"/>
      </rPr>
      <t>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</si>
  <si>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</si>
  <si>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</si>
  <si>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</si>
  <si>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김준연</t>
    </r>
    <r>
      <rPr>
        <sz val="9"/>
        <color theme="1"/>
        <rFont val="Arial"/>
        <family val="2"/>
      </rPr>
      <t xml:space="preserve"> </t>
    </r>
    <r>
      <rPr>
        <sz val="9"/>
        <color theme="1"/>
        <rFont val="맑은 고딕"/>
        <family val="3"/>
        <charset val="129"/>
      </rPr>
      <t>사원</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</si>
  <si>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</si>
  <si>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</si>
  <si>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</si>
  <si>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이민성</t>
    </r>
    <r>
      <rPr>
        <sz val="9"/>
        <color theme="1"/>
        <rFont val="Arial"/>
        <family val="2"/>
      </rPr>
      <t xml:space="preserve"> </t>
    </r>
    <r>
      <rPr>
        <sz val="9"/>
        <color theme="1"/>
        <rFont val="맑은 고딕"/>
        <family val="3"/>
        <charset val="129"/>
      </rPr>
      <t>대리</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</si>
  <si>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</si>
  <si>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</si>
  <si>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수</t>
    </r>
  </si>
  <si>
    <r>
      <rPr>
        <sz val="9"/>
        <color theme="1"/>
        <rFont val="Arial"/>
        <family val="2"/>
      </rPr>
      <t xml:space="preserve">GRP </t>
    </r>
    <r>
      <rPr>
        <sz val="9"/>
        <color theme="1"/>
        <rFont val="맑은 고딕"/>
        <family val="3"/>
        <charset val="129"/>
      </rPr>
      <t>서면</t>
    </r>
    <r>
      <rPr>
        <sz val="9"/>
        <color theme="1"/>
        <rFont val="Arial"/>
        <family val="2"/>
      </rPr>
      <t xml:space="preserve"> </t>
    </r>
    <r>
      <rPr>
        <sz val="9"/>
        <color theme="1"/>
        <rFont val="맑은 고딕"/>
        <family val="3"/>
        <charset val="129"/>
      </rPr>
      <t>인터뷰</t>
    </r>
    <r>
      <rPr>
        <sz val="9"/>
        <color theme="1"/>
        <rFont val="Arial"/>
        <family val="2"/>
      </rPr>
      <t xml:space="preserve"> (UN SDGs </t>
    </r>
    <r>
      <rPr>
        <sz val="9"/>
        <color theme="1"/>
        <rFont val="맑은 고딕"/>
        <family val="3"/>
        <charset val="129"/>
      </rPr>
      <t>김정훈</t>
    </r>
    <r>
      <rPr>
        <sz val="9"/>
        <color theme="1"/>
        <rFont val="Arial"/>
        <family val="2"/>
      </rPr>
      <t xml:space="preserve"> </t>
    </r>
    <r>
      <rPr>
        <sz val="9"/>
        <color theme="1"/>
        <rFont val="맑은 고딕"/>
        <family val="3"/>
        <charset val="129"/>
      </rPr>
      <t>사무대표</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</si>
  <si>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</si>
  <si>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</si>
  <si>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</si>
  <si>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울산</t>
    </r>
    <r>
      <rPr>
        <sz val="9"/>
        <color theme="1"/>
        <rFont val="Arial"/>
        <family val="2"/>
      </rPr>
      <t xml:space="preserve">CLX </t>
    </r>
    <r>
      <rPr>
        <sz val="9"/>
        <color theme="1"/>
        <rFont val="맑은 고딕"/>
        <family val="3"/>
        <charset val="129"/>
      </rPr>
      <t>행복협의회</t>
    </r>
    <r>
      <rPr>
        <sz val="9"/>
        <color theme="1"/>
        <rFont val="Arial"/>
        <family val="2"/>
      </rPr>
      <t xml:space="preserve"> </t>
    </r>
    <r>
      <rPr>
        <sz val="9"/>
        <color theme="1"/>
        <rFont val="맑은 고딕"/>
        <family val="3"/>
        <charset val="129"/>
      </rPr>
      <t>기고문</t>
    </r>
    <r>
      <rPr>
        <sz val="9"/>
        <color theme="1"/>
        <rFont val="Arial"/>
        <family val="2"/>
      </rPr>
      <t xml:space="preserve"> </t>
    </r>
    <r>
      <rPr>
        <sz val="9"/>
        <color theme="1"/>
        <rFont val="맑은 고딕"/>
        <family val="3"/>
        <charset val="129"/>
      </rPr>
      <t>도움</t>
    </r>
    <r>
      <rPr>
        <sz val="9"/>
        <color theme="1"/>
        <rFont val="Arial"/>
        <family val="2"/>
      </rPr>
      <t xml:space="preserve"> </t>
    </r>
    <r>
      <rPr>
        <sz val="9"/>
        <color theme="1"/>
        <rFont val="맑은 고딕"/>
        <family val="3"/>
        <charset val="129"/>
      </rPr>
      <t>감사</t>
    </r>
    <r>
      <rPr>
        <sz val="9"/>
        <color theme="1"/>
        <rFont val="Arial"/>
        <family val="2"/>
      </rPr>
      <t xml:space="preserve"> (</t>
    </r>
    <r>
      <rPr>
        <sz val="9"/>
        <color theme="1"/>
        <rFont val="맑은 고딕"/>
        <family val="3"/>
        <charset val="129"/>
      </rPr>
      <t>김성왕</t>
    </r>
    <r>
      <rPr>
        <sz val="9"/>
        <color theme="1"/>
        <rFont val="Arial"/>
        <family val="2"/>
      </rPr>
      <t xml:space="preserve"> </t>
    </r>
    <r>
      <rPr>
        <sz val="9"/>
        <color theme="1"/>
        <rFont val="맑은 고딕"/>
        <family val="3"/>
        <charset val="129"/>
      </rPr>
      <t>선임대리</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</si>
  <si>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3</t>
    </r>
    <r>
      <rPr>
        <sz val="9"/>
        <color theme="1"/>
        <rFont val="맑은 고딕"/>
        <family val="3"/>
        <charset val="129"/>
      </rPr>
      <t>장</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</si>
  <si>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</si>
  <si>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</si>
  <si>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</si>
  <si>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2021-06-01~2021-06-08</t>
  </si>
  <si>
    <r>
      <rPr>
        <sz val="9"/>
        <color theme="1"/>
        <rFont val="맑은 고딕"/>
        <family val="3"/>
        <charset val="129"/>
      </rPr>
      <t>우시산</t>
    </r>
    <r>
      <rPr>
        <sz val="9"/>
        <color theme="1"/>
        <rFont val="Arial"/>
        <family val="2"/>
      </rPr>
      <t xml:space="preserve"> </t>
    </r>
    <r>
      <rPr>
        <sz val="9"/>
        <color theme="1"/>
        <rFont val="맑은 고딕"/>
        <family val="3"/>
        <charset val="129"/>
      </rPr>
      <t>업사이클링</t>
    </r>
    <r>
      <rPr>
        <sz val="9"/>
        <color theme="1"/>
        <rFont val="Arial"/>
        <family val="2"/>
      </rPr>
      <t xml:space="preserve"> </t>
    </r>
    <r>
      <rPr>
        <sz val="9"/>
        <color theme="1"/>
        <rFont val="맑은 고딕"/>
        <family val="3"/>
        <charset val="129"/>
      </rPr>
      <t>별까루인형</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</si>
  <si>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</si>
  <si>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</si>
  <si>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</si>
  <si>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r>
      <rPr>
        <sz val="9"/>
        <color theme="1"/>
        <rFont val="맑은 고딕"/>
        <family val="3"/>
        <charset val="129"/>
      </rPr>
      <t>몽세누</t>
    </r>
    <r>
      <rPr>
        <sz val="9"/>
        <color theme="1"/>
        <rFont val="Arial"/>
        <family val="2"/>
      </rPr>
      <t xml:space="preserve"> </t>
    </r>
    <r>
      <rPr>
        <sz val="9"/>
        <color theme="1"/>
        <rFont val="맑은 고딕"/>
        <family val="3"/>
        <charset val="129"/>
      </rPr>
      <t>스웻셔츠</t>
    </r>
    <r>
      <rPr>
        <sz val="9"/>
        <color theme="1"/>
        <rFont val="Arial"/>
        <family val="2"/>
      </rPr>
      <t xml:space="preserve"> </t>
    </r>
    <r>
      <rPr>
        <sz val="9"/>
        <color theme="1"/>
        <rFont val="맑은 고딕"/>
        <family val="3"/>
        <charset val="129"/>
      </rPr>
      <t>그린</t>
    </r>
  </si>
  <si>
    <r>
      <rPr>
        <sz val="9"/>
        <color theme="1"/>
        <rFont val="맑은 고딕"/>
        <family val="3"/>
        <charset val="129"/>
      </rPr>
      <t>발송완료</t>
    </r>
  </si>
  <si>
    <r>
      <rPr>
        <sz val="9"/>
        <color theme="1"/>
        <rFont val="맑은 고딕"/>
        <family val="3"/>
        <charset val="129"/>
      </rPr>
      <t>월</t>
    </r>
  </si>
  <si>
    <r>
      <rPr>
        <sz val="9"/>
        <color theme="1"/>
        <rFont val="Arial"/>
        <family val="2"/>
      </rPr>
      <t xml:space="preserve">P4G </t>
    </r>
    <r>
      <rPr>
        <sz val="9"/>
        <color theme="1"/>
        <rFont val="맑은 고딕"/>
        <family val="3"/>
        <charset val="129"/>
      </rPr>
      <t>페이스북</t>
    </r>
    <r>
      <rPr>
        <sz val="9"/>
        <color theme="1"/>
        <rFont val="Arial"/>
        <family val="2"/>
      </rPr>
      <t xml:space="preserve"> </t>
    </r>
    <r>
      <rPr>
        <sz val="9"/>
        <color theme="1"/>
        <rFont val="맑은 고딕"/>
        <family val="3"/>
        <charset val="129"/>
      </rPr>
      <t>좋아요</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</si>
  <si>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r>
      <rPr>
        <sz val="9"/>
        <color theme="1"/>
        <rFont val="맑은 고딕"/>
        <family val="3"/>
        <charset val="129"/>
      </rPr>
      <t>몽세누</t>
    </r>
    <r>
      <rPr>
        <sz val="9"/>
        <color theme="1"/>
        <rFont val="Arial"/>
        <family val="2"/>
      </rPr>
      <t xml:space="preserve"> </t>
    </r>
    <r>
      <rPr>
        <sz val="9"/>
        <color theme="1"/>
        <rFont val="맑은 고딕"/>
        <family val="3"/>
        <charset val="129"/>
      </rPr>
      <t>스웻셔츠</t>
    </r>
    <r>
      <rPr>
        <sz val="9"/>
        <color theme="1"/>
        <rFont val="Arial"/>
        <family val="2"/>
      </rPr>
      <t xml:space="preserve"> </t>
    </r>
    <r>
      <rPr>
        <sz val="9"/>
        <color theme="1"/>
        <rFont val="맑은 고딕"/>
        <family val="3"/>
        <charset val="129"/>
      </rPr>
      <t>그린</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</si>
  <si>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</si>
  <si>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</si>
  <si>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유튜브</t>
    </r>
    <r>
      <rPr>
        <sz val="9"/>
        <color theme="1"/>
        <rFont val="Arial"/>
        <family val="2"/>
      </rPr>
      <t xml:space="preserve"> </t>
    </r>
    <r>
      <rPr>
        <sz val="9"/>
        <color theme="1"/>
        <rFont val="맑은 고딕"/>
        <family val="3"/>
        <charset val="129"/>
      </rPr>
      <t>면접</t>
    </r>
    <r>
      <rPr>
        <sz val="9"/>
        <color theme="1"/>
        <rFont val="Arial"/>
        <family val="2"/>
      </rPr>
      <t xml:space="preserve"> </t>
    </r>
    <r>
      <rPr>
        <sz val="9"/>
        <color theme="1"/>
        <rFont val="맑은 고딕"/>
        <family val="3"/>
        <charset val="129"/>
      </rPr>
      <t>꿀팁</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</si>
  <si>
    <t>2021-05-28~2021-06-11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</si>
  <si>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</si>
  <si>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</si>
  <si>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금</t>
    </r>
  </si>
  <si>
    <r>
      <rPr>
        <sz val="9"/>
        <color theme="1"/>
        <rFont val="Arial"/>
        <family val="2"/>
      </rPr>
      <t>SK</t>
    </r>
    <r>
      <rPr>
        <sz val="9"/>
        <color theme="1"/>
        <rFont val="맑은 고딕"/>
        <family val="3"/>
        <charset val="129"/>
      </rPr>
      <t>종합화학</t>
    </r>
    <r>
      <rPr>
        <sz val="9"/>
        <color theme="1"/>
        <rFont val="Arial"/>
        <family val="2"/>
      </rPr>
      <t xml:space="preserve"> </t>
    </r>
    <r>
      <rPr>
        <sz val="9"/>
        <color theme="1"/>
        <rFont val="맑은 고딕"/>
        <family val="3"/>
        <charset val="129"/>
      </rPr>
      <t>폐플라스틱</t>
    </r>
    <r>
      <rPr>
        <sz val="9"/>
        <color theme="1"/>
        <rFont val="Arial"/>
        <family val="2"/>
      </rPr>
      <t xml:space="preserve"> </t>
    </r>
    <r>
      <rPr>
        <sz val="9"/>
        <color theme="1"/>
        <rFont val="맑은 고딕"/>
        <family val="3"/>
        <charset val="129"/>
      </rPr>
      <t>재활용</t>
    </r>
    <r>
      <rPr>
        <sz val="9"/>
        <color theme="1"/>
        <rFont val="Arial"/>
        <family val="2"/>
      </rPr>
      <t xml:space="preserve"> </t>
    </r>
    <r>
      <rPr>
        <sz val="9"/>
        <color theme="1"/>
        <rFont val="맑은 고딕"/>
        <family val="3"/>
        <charset val="129"/>
      </rPr>
      <t>기고</t>
    </r>
    <r>
      <rPr>
        <sz val="9"/>
        <color theme="1"/>
        <rFont val="Arial"/>
        <family val="2"/>
      </rPr>
      <t xml:space="preserve"> (</t>
    </r>
    <r>
      <rPr>
        <sz val="9"/>
        <color theme="1"/>
        <rFont val="맑은 고딕"/>
        <family val="3"/>
        <charset val="129"/>
      </rPr>
      <t>김가영</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</si>
  <si>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</si>
  <si>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</si>
  <si>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</si>
  <si>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Arial"/>
        <family val="2"/>
      </rPr>
      <t>SK</t>
    </r>
    <r>
      <rPr>
        <sz val="9"/>
        <color theme="1"/>
        <rFont val="맑은 고딕"/>
        <family val="3"/>
        <charset val="129"/>
      </rPr>
      <t>이노베이션</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캠페인</t>
    </r>
    <r>
      <rPr>
        <sz val="9"/>
        <color theme="1"/>
        <rFont val="Arial"/>
        <family val="2"/>
      </rPr>
      <t xml:space="preserve"> ESG</t>
    </r>
    <r>
      <rPr>
        <sz val="9"/>
        <color theme="1"/>
        <rFont val="맑은 고딕"/>
        <family val="3"/>
        <charset val="129"/>
      </rPr>
      <t>가</t>
    </r>
    <r>
      <rPr>
        <sz val="9"/>
        <color theme="1"/>
        <rFont val="Arial"/>
        <family val="2"/>
      </rPr>
      <t xml:space="preserve"> </t>
    </r>
    <r>
      <rPr>
        <sz val="9"/>
        <color theme="1"/>
        <rFont val="맑은 고딕"/>
        <family val="3"/>
        <charset val="129"/>
      </rPr>
      <t>간다</t>
    </r>
    <r>
      <rPr>
        <sz val="9"/>
        <color theme="1"/>
        <rFont val="Arial"/>
        <family val="2"/>
      </rPr>
      <t xml:space="preserve"> </t>
    </r>
    <r>
      <rPr>
        <sz val="9"/>
        <color theme="1"/>
        <rFont val="맑은 고딕"/>
        <family val="3"/>
        <charset val="129"/>
      </rPr>
      <t>공유이벤트</t>
    </r>
    <r>
      <rPr>
        <sz val="9"/>
        <color theme="1"/>
        <rFont val="Arial"/>
        <family val="2"/>
      </rPr>
      <t xml:space="preserve"> </t>
    </r>
  </si>
  <si>
    <t>2021-07-01 ~ 2021-07-11</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</si>
  <si>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</si>
  <si>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</si>
  <si>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</si>
  <si>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제</t>
    </r>
    <r>
      <rPr>
        <sz val="9"/>
        <color theme="1"/>
        <rFont val="Arial"/>
        <family val="2"/>
      </rPr>
      <t>5</t>
    </r>
    <r>
      <rPr>
        <sz val="9"/>
        <color theme="1"/>
        <rFont val="맑은 고딕"/>
        <family val="3"/>
        <charset val="129"/>
      </rPr>
      <t>회</t>
    </r>
    <r>
      <rPr>
        <sz val="9"/>
        <color theme="1"/>
        <rFont val="Arial"/>
        <family val="2"/>
      </rPr>
      <t xml:space="preserve"> GMF </t>
    </r>
    <r>
      <rPr>
        <sz val="9"/>
        <color theme="1"/>
        <rFont val="맑은 고딕"/>
        <family val="3"/>
        <charset val="129"/>
      </rPr>
      <t>페이스북</t>
    </r>
    <r>
      <rPr>
        <sz val="9"/>
        <color theme="1"/>
        <rFont val="Arial"/>
        <family val="2"/>
      </rPr>
      <t xml:space="preserve"> </t>
    </r>
    <r>
      <rPr>
        <sz val="9"/>
        <color theme="1"/>
        <rFont val="맑은 고딕"/>
        <family val="3"/>
        <charset val="129"/>
      </rPr>
      <t>사전</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이벤트</t>
    </r>
  </si>
  <si>
    <t>2021-10-14 ~ 2021-10-24</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</si>
  <si>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</si>
  <si>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</si>
  <si>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토</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</si>
  <si>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인터뷰</t>
    </r>
    <r>
      <rPr>
        <sz val="9"/>
        <color theme="1"/>
        <rFont val="Arial"/>
        <family val="2"/>
      </rPr>
      <t xml:space="preserve"> </t>
    </r>
    <r>
      <rPr>
        <sz val="9"/>
        <color theme="1"/>
        <rFont val="맑은 고딕"/>
        <family val="3"/>
        <charset val="129"/>
      </rPr>
      <t>참여자</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</si>
  <si>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</si>
  <si>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</si>
  <si>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토</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</si>
  <si>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t>
    </r>
    <r>
      <rPr>
        <sz val="9"/>
        <color theme="1"/>
        <rFont val="맑은 고딕"/>
        <family val="3"/>
        <charset val="129"/>
      </rPr>
      <t>퀴즈</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당첨자</t>
    </r>
  </si>
  <si>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</si>
  <si>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</si>
  <si>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</si>
  <si>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참여자</t>
    </r>
  </si>
  <si>
    <t>2021-12-14 ~ 2021-12-27</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</si>
  <si>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</si>
  <si>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</si>
  <si>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금</t>
    </r>
  </si>
  <si>
    <r>
      <rPr>
        <sz val="9"/>
        <color theme="1"/>
        <rFont val="맑은 고딕"/>
        <family val="3"/>
        <charset val="129"/>
      </rPr>
      <t>유튜브</t>
    </r>
    <r>
      <rPr>
        <sz val="9"/>
        <color theme="1"/>
        <rFont val="Arial"/>
        <family val="2"/>
      </rPr>
      <t xml:space="preserve"> </t>
    </r>
    <r>
      <rPr>
        <sz val="9"/>
        <color theme="1"/>
        <rFont val="맑은 고딕"/>
        <family val="3"/>
        <charset val="129"/>
      </rPr>
      <t>일출</t>
    </r>
    <r>
      <rPr>
        <sz val="9"/>
        <color theme="1"/>
        <rFont val="Arial"/>
        <family val="2"/>
      </rPr>
      <t xml:space="preserve"> </t>
    </r>
    <r>
      <rPr>
        <sz val="9"/>
        <color theme="1"/>
        <rFont val="맑은 고딕"/>
        <family val="3"/>
        <charset val="129"/>
      </rPr>
      <t>생중계</t>
    </r>
    <r>
      <rPr>
        <sz val="9"/>
        <color theme="1"/>
        <rFont val="Arial"/>
        <family val="2"/>
      </rPr>
      <t xml:space="preserve"> ZOOM </t>
    </r>
    <r>
      <rPr>
        <sz val="9"/>
        <color theme="1"/>
        <rFont val="맑은 고딕"/>
        <family val="3"/>
        <charset val="129"/>
      </rPr>
      <t>참여자</t>
    </r>
  </si>
  <si>
    <r>
      <rPr>
        <sz val="9"/>
        <color theme="1"/>
        <rFont val="맑은 고딕"/>
        <family val="3"/>
        <charset val="129"/>
      </rPr>
      <t>모어댄</t>
    </r>
    <r>
      <rPr>
        <sz val="9"/>
        <color theme="1"/>
        <rFont val="Arial"/>
        <family val="2"/>
      </rPr>
      <t xml:space="preserve"> </t>
    </r>
    <r>
      <rPr>
        <sz val="9"/>
        <color theme="1"/>
        <rFont val="맑은 고딕"/>
        <family val="3"/>
        <charset val="129"/>
      </rPr>
      <t>뉴에어맨</t>
    </r>
    <r>
      <rPr>
        <sz val="9"/>
        <color theme="1"/>
        <rFont val="Arial"/>
        <family val="2"/>
      </rPr>
      <t xml:space="preserve"> </t>
    </r>
    <r>
      <rPr>
        <sz val="9"/>
        <color theme="1"/>
        <rFont val="맑은 고딕"/>
        <family val="3"/>
        <charset val="129"/>
      </rPr>
      <t>카드지갑</t>
    </r>
    <r>
      <rPr>
        <sz val="9"/>
        <color theme="1"/>
        <rFont val="Arial"/>
        <family val="2"/>
      </rPr>
      <t>, 14</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</si>
  <si>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</si>
  <si>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모어댄</t>
    </r>
    <r>
      <rPr>
        <sz val="9"/>
        <color theme="1"/>
        <rFont val="Arial"/>
        <family val="2"/>
      </rPr>
      <t xml:space="preserve"> </t>
    </r>
    <r>
      <rPr>
        <sz val="9"/>
        <color theme="1"/>
        <rFont val="맑은 고딕"/>
        <family val="3"/>
        <charset val="129"/>
      </rPr>
      <t>노르딕악셀</t>
    </r>
    <r>
      <rPr>
        <sz val="9"/>
        <color theme="1"/>
        <rFont val="Arial"/>
        <family val="2"/>
      </rPr>
      <t xml:space="preserve"> </t>
    </r>
    <r>
      <rPr>
        <sz val="9"/>
        <color theme="1"/>
        <rFont val="맑은 고딕"/>
        <family val="3"/>
        <charset val="129"/>
      </rPr>
      <t>리버시블</t>
    </r>
    <r>
      <rPr>
        <sz val="9"/>
        <color theme="1"/>
        <rFont val="Arial"/>
        <family val="2"/>
      </rPr>
      <t xml:space="preserve"> </t>
    </r>
    <r>
      <rPr>
        <sz val="9"/>
        <color theme="1"/>
        <rFont val="맑은 고딕"/>
        <family val="3"/>
        <charset val="129"/>
      </rPr>
      <t>숄더백</t>
    </r>
    <r>
      <rPr>
        <sz val="9"/>
        <color theme="1"/>
        <rFont val="Arial"/>
        <family val="2"/>
      </rPr>
      <t>, 15</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</si>
  <si>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</si>
  <si>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우시산</t>
    </r>
    <r>
      <rPr>
        <sz val="9"/>
        <color theme="1"/>
        <rFont val="Arial"/>
        <family val="2"/>
      </rPr>
      <t xml:space="preserve"> </t>
    </r>
    <r>
      <rPr>
        <sz val="9"/>
        <color theme="1"/>
        <rFont val="맑은 고딕"/>
        <family val="3"/>
        <charset val="129"/>
      </rPr>
      <t>별까루</t>
    </r>
    <r>
      <rPr>
        <sz val="9"/>
        <color theme="1"/>
        <rFont val="Arial"/>
        <family val="2"/>
      </rPr>
      <t xml:space="preserve"> </t>
    </r>
    <r>
      <rPr>
        <sz val="9"/>
        <color theme="1"/>
        <rFont val="맑은 고딕"/>
        <family val="3"/>
        <charset val="129"/>
      </rPr>
      <t>고래인형</t>
    </r>
    <r>
      <rPr>
        <sz val="9"/>
        <color theme="1"/>
        <rFont val="Arial"/>
        <family val="2"/>
      </rPr>
      <t xml:space="preserve"> </t>
    </r>
    <r>
      <rPr>
        <sz val="9"/>
        <color theme="1"/>
        <rFont val="맑은 고딕"/>
        <family val="3"/>
        <charset val="129"/>
      </rPr>
      <t>대형</t>
    </r>
    <r>
      <rPr>
        <sz val="9"/>
        <color theme="1"/>
        <rFont val="Arial"/>
        <family val="2"/>
      </rPr>
      <t>, 15</t>
    </r>
    <r>
      <rPr>
        <sz val="9"/>
        <color theme="1"/>
        <rFont val="맑은 고딕"/>
        <family val="3"/>
        <charset val="129"/>
      </rPr>
      <t>개</t>
    </r>
  </si>
  <si>
    <r>
      <rPr>
        <sz val="9"/>
        <color theme="1"/>
        <rFont val="맑은 고딕"/>
        <family val="3"/>
        <charset val="129"/>
      </rPr>
      <t>발송완료</t>
    </r>
  </si>
  <si>
    <r>
      <rPr>
        <sz val="9"/>
        <color theme="1"/>
        <rFont val="맑은 고딕"/>
        <family val="3"/>
        <charset val="129"/>
      </rPr>
      <t>택배</t>
    </r>
    <r>
      <rPr>
        <sz val="9"/>
        <color theme="1"/>
        <rFont val="Arial"/>
        <family val="2"/>
      </rPr>
      <t xml:space="preserve"> </t>
    </r>
    <r>
      <rPr>
        <sz val="9"/>
        <color theme="1"/>
        <rFont val="맑은 고딕"/>
        <family val="3"/>
        <charset val="129"/>
      </rPr>
      <t>발송비</t>
    </r>
  </si>
  <si>
    <r>
      <rPr>
        <sz val="9"/>
        <color theme="1"/>
        <rFont val="맑은 고딕"/>
        <family val="3"/>
        <charset val="129"/>
      </rPr>
      <t>우체국택배</t>
    </r>
  </si>
  <si>
    <r>
      <rPr>
        <sz val="9"/>
        <color theme="1"/>
        <rFont val="맑은 고딕"/>
        <family val="3"/>
        <charset val="129"/>
      </rPr>
      <t>월</t>
    </r>
  </si>
  <si>
    <r>
      <rPr>
        <sz val="9"/>
        <color theme="1"/>
        <rFont val="맑은 고딕"/>
        <family val="3"/>
        <charset val="129"/>
      </rPr>
      <t>페이스북</t>
    </r>
    <r>
      <rPr>
        <sz val="9"/>
        <color theme="1"/>
        <rFont val="Arial"/>
        <family val="2"/>
      </rPr>
      <t xml:space="preserve"> SOVAC </t>
    </r>
    <r>
      <rPr>
        <sz val="9"/>
        <color theme="1"/>
        <rFont val="맑은 고딕"/>
        <family val="3"/>
        <charset val="129"/>
      </rPr>
      <t>댓글</t>
    </r>
    <r>
      <rPr>
        <sz val="9"/>
        <color theme="1"/>
        <rFont val="Arial"/>
        <family val="2"/>
      </rPr>
      <t xml:space="preserve"> </t>
    </r>
    <r>
      <rPr>
        <sz val="9"/>
        <color theme="1"/>
        <rFont val="맑은 고딕"/>
        <family val="3"/>
        <charset val="129"/>
      </rPr>
      <t>이벤트</t>
    </r>
    <r>
      <rPr>
        <sz val="9"/>
        <color theme="1"/>
        <rFont val="Arial"/>
        <family val="2"/>
      </rPr>
      <t xml:space="preserve"> </t>
    </r>
  </si>
  <si>
    <t>2021-12-27 ~ 2022-1-10</t>
  </si>
  <si>
    <r>
      <rPr>
        <sz val="9"/>
        <color theme="1"/>
        <rFont val="맑은 고딕"/>
        <family val="3"/>
        <charset val="129"/>
      </rPr>
      <t>스타벅스</t>
    </r>
    <r>
      <rPr>
        <sz val="9"/>
        <color theme="1"/>
        <rFont val="Arial"/>
        <family val="2"/>
      </rPr>
      <t xml:space="preserve"> </t>
    </r>
    <r>
      <rPr>
        <sz val="9"/>
        <color theme="1"/>
        <rFont val="맑은 고딕"/>
        <family val="3"/>
        <charset val="129"/>
      </rPr>
      <t>아메리카노</t>
    </r>
    <r>
      <rPr>
        <sz val="9"/>
        <color theme="1"/>
        <rFont val="Arial"/>
        <family val="2"/>
      </rPr>
      <t xml:space="preserve"> </t>
    </r>
  </si>
  <si>
    <r>
      <rPr>
        <sz val="9"/>
        <color theme="1"/>
        <rFont val="맑은 고딕"/>
        <family val="3"/>
        <charset val="129"/>
      </rPr>
      <t>발송완료</t>
    </r>
  </si>
  <si>
    <r>
      <rPr>
        <sz val="9"/>
        <color theme="1"/>
        <rFont val="맑은 고딕"/>
        <family val="3"/>
        <charset val="129"/>
      </rPr>
      <t>목</t>
    </r>
  </si>
  <si>
    <r>
      <rPr>
        <sz val="9"/>
        <color theme="1"/>
        <rFont val="Arial"/>
        <family val="2"/>
      </rPr>
      <t xml:space="preserve">CES 2022 </t>
    </r>
    <r>
      <rPr>
        <sz val="9"/>
        <color theme="1"/>
        <rFont val="맑은 고딕"/>
        <family val="3"/>
        <charset val="129"/>
      </rPr>
      <t>랜선</t>
    </r>
    <r>
      <rPr>
        <sz val="9"/>
        <color theme="1"/>
        <rFont val="Arial"/>
        <family val="2"/>
      </rPr>
      <t xml:space="preserve"> </t>
    </r>
    <r>
      <rPr>
        <sz val="9"/>
        <color theme="1"/>
        <rFont val="맑은 고딕"/>
        <family val="3"/>
        <charset val="129"/>
      </rPr>
      <t>투어</t>
    </r>
    <r>
      <rPr>
        <sz val="9"/>
        <color theme="1"/>
        <rFont val="Arial"/>
        <family val="2"/>
      </rPr>
      <t xml:space="preserve"> </t>
    </r>
    <r>
      <rPr>
        <sz val="9"/>
        <color theme="1"/>
        <rFont val="맑은 고딕"/>
        <family val="3"/>
        <charset val="129"/>
      </rPr>
      <t>관람객</t>
    </r>
    <r>
      <rPr>
        <sz val="9"/>
        <color theme="1"/>
        <rFont val="Arial"/>
        <family val="2"/>
      </rPr>
      <t xml:space="preserve"> </t>
    </r>
    <r>
      <rPr>
        <sz val="9"/>
        <color theme="1"/>
        <rFont val="맑은 고딕"/>
        <family val="3"/>
        <charset val="129"/>
      </rPr>
      <t>이벤트</t>
    </r>
  </si>
  <si>
    <t>2021-1-7 ~ 2022-1-19</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</si>
  <si>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</si>
  <si>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</si>
  <si>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</si>
  <si>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Arial"/>
        <family val="2"/>
      </rPr>
      <t xml:space="preserve">2022 </t>
    </r>
    <r>
      <rPr>
        <sz val="9"/>
        <color theme="1"/>
        <rFont val="맑은 고딕"/>
        <family val="3"/>
        <charset val="129"/>
      </rPr>
      <t>브랜드</t>
    </r>
    <r>
      <rPr>
        <sz val="9"/>
        <color theme="1"/>
        <rFont val="Arial"/>
        <family val="2"/>
      </rPr>
      <t xml:space="preserve"> </t>
    </r>
    <r>
      <rPr>
        <sz val="9"/>
        <color theme="1"/>
        <rFont val="맑은 고딕"/>
        <family val="3"/>
        <charset val="129"/>
      </rPr>
      <t>캠페인</t>
    </r>
    <r>
      <rPr>
        <sz val="9"/>
        <color theme="1"/>
        <rFont val="Arial"/>
        <family val="2"/>
      </rPr>
      <t xml:space="preserve"> </t>
    </r>
    <r>
      <rPr>
        <sz val="9"/>
        <color theme="1"/>
        <rFont val="맑은 고딕"/>
        <family val="3"/>
        <charset val="129"/>
      </rPr>
      <t>경쟁</t>
    </r>
    <r>
      <rPr>
        <sz val="9"/>
        <color theme="1"/>
        <rFont val="Arial"/>
        <family val="2"/>
      </rPr>
      <t xml:space="preserve">PT </t>
    </r>
    <r>
      <rPr>
        <sz val="9"/>
        <color theme="1"/>
        <rFont val="맑은 고딕"/>
        <family val="3"/>
        <charset val="129"/>
      </rPr>
      <t>평가위원</t>
    </r>
    <r>
      <rPr>
        <sz val="9"/>
        <color theme="1"/>
        <rFont val="Arial"/>
        <family val="2"/>
      </rPr>
      <t xml:space="preserve"> </t>
    </r>
    <r>
      <rPr>
        <sz val="9"/>
        <color theme="1"/>
        <rFont val="맑은 고딕"/>
        <family val="3"/>
        <charset val="129"/>
      </rPr>
      <t>기프티콘</t>
    </r>
    <r>
      <rPr>
        <sz val="9"/>
        <color theme="1"/>
        <rFont val="Arial"/>
        <family val="2"/>
      </rPr>
      <t xml:space="preserve"> </t>
    </r>
    <r>
      <rPr>
        <sz val="9"/>
        <color theme="1"/>
        <rFont val="맑은 고딕"/>
        <family val="3"/>
        <charset val="129"/>
      </rPr>
      <t>발송</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</si>
  <si>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</si>
  <si>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</si>
  <si>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</si>
  <si>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유튜브</t>
    </r>
    <r>
      <rPr>
        <sz val="9"/>
        <color theme="1"/>
        <rFont val="Arial"/>
        <family val="2"/>
      </rPr>
      <t xml:space="preserve"> </t>
    </r>
    <r>
      <rPr>
        <sz val="9"/>
        <color theme="1"/>
        <rFont val="맑은 고딕"/>
        <family val="3"/>
        <charset val="129"/>
      </rPr>
      <t>그린벤처</t>
    </r>
    <r>
      <rPr>
        <sz val="9"/>
        <color theme="1"/>
        <rFont val="Arial"/>
        <family val="2"/>
      </rPr>
      <t xml:space="preserve"> </t>
    </r>
    <r>
      <rPr>
        <sz val="9"/>
        <color theme="1"/>
        <rFont val="맑은 고딕"/>
        <family val="3"/>
        <charset val="129"/>
      </rPr>
      <t>스케일업</t>
    </r>
    <r>
      <rPr>
        <sz val="9"/>
        <color theme="1"/>
        <rFont val="Arial"/>
        <family val="2"/>
      </rPr>
      <t xml:space="preserve"> </t>
    </r>
    <r>
      <rPr>
        <sz val="9"/>
        <color theme="1"/>
        <rFont val="맑은 고딕"/>
        <family val="3"/>
        <charset val="129"/>
      </rPr>
      <t>댓글</t>
    </r>
    <r>
      <rPr>
        <sz val="9"/>
        <color theme="1"/>
        <rFont val="Arial"/>
        <family val="2"/>
      </rPr>
      <t xml:space="preserve"> </t>
    </r>
    <r>
      <rPr>
        <sz val="9"/>
        <color theme="1"/>
        <rFont val="맑은 고딕"/>
        <family val="3"/>
        <charset val="129"/>
      </rPr>
      <t>이벤트</t>
    </r>
    <r>
      <rPr>
        <sz val="9"/>
        <color theme="1"/>
        <rFont val="Arial"/>
        <family val="2"/>
      </rPr>
      <t xml:space="preserve"> </t>
    </r>
    <r>
      <rPr>
        <sz val="9"/>
        <color theme="1"/>
        <rFont val="맑은 고딕"/>
        <family val="3"/>
        <charset val="129"/>
      </rPr>
      <t>기프티콘</t>
    </r>
    <r>
      <rPr>
        <sz val="9"/>
        <color theme="1"/>
        <rFont val="Arial"/>
        <family val="2"/>
      </rPr>
      <t xml:space="preserve"> </t>
    </r>
    <r>
      <rPr>
        <sz val="9"/>
        <color theme="1"/>
        <rFont val="맑은 고딕"/>
        <family val="3"/>
        <charset val="129"/>
      </rPr>
      <t>발송</t>
    </r>
  </si>
  <si>
    <t>2022-3-10 ~ 2022-3-28</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</si>
  <si>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</si>
  <si>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</si>
  <si>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</si>
  <si>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플로깅</t>
    </r>
    <r>
      <rPr>
        <sz val="9"/>
        <color theme="1"/>
        <rFont val="Arial"/>
        <family val="2"/>
      </rPr>
      <t xml:space="preserve"> </t>
    </r>
    <r>
      <rPr>
        <sz val="9"/>
        <color theme="1"/>
        <rFont val="맑은 고딕"/>
        <family val="3"/>
        <charset val="129"/>
      </rPr>
      <t>활동</t>
    </r>
    <r>
      <rPr>
        <sz val="9"/>
        <color theme="1"/>
        <rFont val="Arial"/>
        <family val="2"/>
      </rPr>
      <t xml:space="preserve"> </t>
    </r>
    <r>
      <rPr>
        <sz val="9"/>
        <color theme="1"/>
        <rFont val="맑은 고딕"/>
        <family val="3"/>
        <charset val="129"/>
      </rPr>
      <t>후기</t>
    </r>
    <r>
      <rPr>
        <sz val="9"/>
        <color theme="1"/>
        <rFont val="Arial"/>
        <family val="2"/>
      </rPr>
      <t xml:space="preserve"> </t>
    </r>
    <r>
      <rPr>
        <sz val="9"/>
        <color theme="1"/>
        <rFont val="맑은 고딕"/>
        <family val="3"/>
        <charset val="129"/>
      </rPr>
      <t>콘텐츠</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</si>
  <si>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</si>
  <si>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</si>
  <si>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</si>
  <si>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신입사원</t>
    </r>
    <r>
      <rPr>
        <sz val="9"/>
        <color theme="1"/>
        <rFont val="Arial"/>
        <family val="2"/>
      </rPr>
      <t xml:space="preserve"> </t>
    </r>
    <r>
      <rPr>
        <sz val="9"/>
        <color theme="1"/>
        <rFont val="맑은 고딕"/>
        <family val="3"/>
        <charset val="129"/>
      </rPr>
      <t>플로깅</t>
    </r>
    <r>
      <rPr>
        <sz val="9"/>
        <color theme="1"/>
        <rFont val="Arial"/>
        <family val="2"/>
      </rPr>
      <t xml:space="preserve"> </t>
    </r>
    <r>
      <rPr>
        <sz val="9"/>
        <color theme="1"/>
        <rFont val="맑은 고딕"/>
        <family val="3"/>
        <charset val="129"/>
      </rPr>
      <t>활동</t>
    </r>
    <r>
      <rPr>
        <sz val="9"/>
        <color theme="1"/>
        <rFont val="Arial"/>
        <family val="2"/>
      </rPr>
      <t xml:space="preserve"> </t>
    </r>
    <r>
      <rPr>
        <sz val="9"/>
        <color theme="1"/>
        <rFont val="맑은 고딕"/>
        <family val="3"/>
        <charset val="129"/>
      </rPr>
      <t>후기</t>
    </r>
    <r>
      <rPr>
        <sz val="9"/>
        <color theme="1"/>
        <rFont val="Arial"/>
        <family val="2"/>
      </rPr>
      <t xml:space="preserve"> </t>
    </r>
    <r>
      <rPr>
        <sz val="9"/>
        <color theme="1"/>
        <rFont val="맑은 고딕"/>
        <family val="3"/>
        <charset val="129"/>
      </rPr>
      <t>콘텐츠</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</si>
  <si>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</si>
  <si>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r>
      <rPr>
        <sz val="9"/>
        <color theme="1"/>
        <rFont val="Arial"/>
        <family val="2"/>
      </rPr>
      <t>(3</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t>
    </r>
    <r>
      <rPr>
        <sz val="9"/>
        <color theme="1"/>
        <rFont val="맑은 고딕"/>
        <family val="3"/>
        <charset val="129"/>
      </rPr>
      <t>소진으로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3</t>
    </r>
    <r>
      <rPr>
        <sz val="9"/>
        <color theme="1"/>
        <rFont val="맑은 고딕"/>
        <family val="3"/>
        <charset val="129"/>
      </rPr>
      <t>장</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</si>
  <si>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목</t>
    </r>
  </si>
  <si>
    <r>
      <rPr>
        <sz val="9"/>
        <color theme="1"/>
        <rFont val="맑은 고딕"/>
        <family val="3"/>
        <charset val="129"/>
      </rPr>
      <t>울산대공원</t>
    </r>
    <r>
      <rPr>
        <sz val="9"/>
        <color theme="1"/>
        <rFont val="Arial"/>
        <family val="2"/>
      </rPr>
      <t xml:space="preserve"> </t>
    </r>
    <r>
      <rPr>
        <sz val="9"/>
        <color theme="1"/>
        <rFont val="맑은 고딕"/>
        <family val="3"/>
        <charset val="129"/>
      </rPr>
      <t>장미축제</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t>
    </r>
    <r>
      <rPr>
        <sz val="9"/>
        <color theme="1"/>
        <rFont val="맑은 고딕"/>
        <family val="3"/>
        <charset val="129"/>
      </rPr>
      <t>박원장</t>
    </r>
    <r>
      <rPr>
        <sz val="9"/>
        <color theme="1"/>
        <rFont val="Arial"/>
        <family val="2"/>
      </rPr>
      <t xml:space="preserve"> </t>
    </r>
    <r>
      <rPr>
        <sz val="9"/>
        <color theme="1"/>
        <rFont val="맑은 고딕"/>
        <family val="3"/>
        <charset val="129"/>
      </rPr>
      <t>과장님</t>
    </r>
    <r>
      <rPr>
        <sz val="9"/>
        <color theme="1"/>
        <rFont val="Arial"/>
        <family val="2"/>
      </rPr>
      <t>)</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</si>
  <si>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</si>
  <si>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</si>
  <si>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화</t>
    </r>
  </si>
  <si>
    <r>
      <rPr>
        <sz val="9"/>
        <color theme="1"/>
        <rFont val="맑은 고딕"/>
        <family val="3"/>
        <charset val="129"/>
      </rPr>
      <t>행복날개</t>
    </r>
    <r>
      <rPr>
        <sz val="9"/>
        <color theme="1"/>
        <rFont val="Arial"/>
        <family val="2"/>
      </rPr>
      <t xml:space="preserve"> 437</t>
    </r>
    <r>
      <rPr>
        <sz val="9"/>
        <color theme="1"/>
        <rFont val="맑은 고딕"/>
        <family val="3"/>
        <charset val="129"/>
      </rPr>
      <t>호</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 xml:space="preserve"> (</t>
    </r>
    <r>
      <rPr>
        <sz val="9"/>
        <color theme="1"/>
        <rFont val="맑은 고딕"/>
        <family val="3"/>
        <charset val="129"/>
      </rPr>
      <t>김신욱</t>
    </r>
    <r>
      <rPr>
        <sz val="9"/>
        <color theme="1"/>
        <rFont val="Arial"/>
        <family val="2"/>
      </rPr>
      <t xml:space="preserve">, </t>
    </r>
    <r>
      <rPr>
        <sz val="9"/>
        <color theme="1"/>
        <rFont val="맑은 고딕"/>
        <family val="3"/>
        <charset val="129"/>
      </rPr>
      <t>노효림</t>
    </r>
    <r>
      <rPr>
        <sz val="9"/>
        <color theme="1"/>
        <rFont val="Arial"/>
        <family val="2"/>
      </rPr>
      <t xml:space="preserve">, </t>
    </r>
    <r>
      <rPr>
        <sz val="9"/>
        <color theme="1"/>
        <rFont val="맑은 고딕"/>
        <family val="3"/>
        <charset val="129"/>
      </rPr>
      <t>윤예진</t>
    </r>
    <r>
      <rPr>
        <sz val="9"/>
        <color theme="1"/>
        <rFont val="Arial"/>
        <family val="2"/>
      </rPr>
      <t xml:space="preserve">, </t>
    </r>
    <r>
      <rPr>
        <sz val="9"/>
        <color theme="1"/>
        <rFont val="맑은 고딕"/>
        <family val="3"/>
        <charset val="129"/>
      </rPr>
      <t>이준섭</t>
    </r>
    <r>
      <rPr>
        <sz val="9"/>
        <color theme="1"/>
        <rFont val="Arial"/>
        <family val="2"/>
      </rPr>
      <t xml:space="preserve">, </t>
    </r>
    <r>
      <rPr>
        <sz val="9"/>
        <color theme="1"/>
        <rFont val="맑은 고딕"/>
        <family val="3"/>
        <charset val="129"/>
      </rPr>
      <t>조용석</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</si>
  <si>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</si>
  <si>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</si>
  <si>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목</t>
    </r>
  </si>
  <si>
    <r>
      <rPr>
        <sz val="9"/>
        <color theme="1"/>
        <rFont val="맑은 고딕"/>
        <family val="3"/>
        <charset val="129"/>
      </rPr>
      <t>오픈하우스</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콘텐츠</t>
    </r>
    <r>
      <rPr>
        <sz val="9"/>
        <color theme="1"/>
        <rFont val="Arial"/>
        <family val="2"/>
      </rPr>
      <t xml:space="preserve"> </t>
    </r>
    <r>
      <rPr>
        <sz val="9"/>
        <color theme="1"/>
        <rFont val="맑은 고딕"/>
        <family val="3"/>
        <charset val="129"/>
      </rPr>
      <t>건</t>
    </r>
    <r>
      <rPr>
        <sz val="9"/>
        <color theme="1"/>
        <rFont val="Arial"/>
        <family val="2"/>
      </rPr>
      <t>(</t>
    </r>
    <r>
      <rPr>
        <sz val="9"/>
        <color theme="1"/>
        <rFont val="맑은 고딕"/>
        <family val="3"/>
        <charset val="129"/>
      </rPr>
      <t>김종서</t>
    </r>
    <r>
      <rPr>
        <sz val="9"/>
        <color theme="1"/>
        <rFont val="Arial"/>
        <family val="2"/>
      </rPr>
      <t xml:space="preserve">, </t>
    </r>
    <r>
      <rPr>
        <sz val="9"/>
        <color theme="1"/>
        <rFont val="맑은 고딕"/>
        <family val="3"/>
        <charset val="129"/>
      </rPr>
      <t>이천성</t>
    </r>
    <r>
      <rPr>
        <sz val="9"/>
        <color theme="1"/>
        <rFont val="Arial"/>
        <family val="2"/>
      </rPr>
      <t xml:space="preserve">, </t>
    </r>
    <r>
      <rPr>
        <sz val="9"/>
        <color theme="1"/>
        <rFont val="맑은 고딕"/>
        <family val="3"/>
        <charset val="129"/>
      </rPr>
      <t>최성기</t>
    </r>
    <r>
      <rPr>
        <sz val="9"/>
        <color theme="1"/>
        <rFont val="Arial"/>
        <family val="2"/>
      </rPr>
      <t xml:space="preserve"> PM)</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</si>
  <si>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</si>
  <si>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r>
      <rPr>
        <sz val="9"/>
        <color theme="1"/>
        <rFont val="Arial"/>
        <family val="2"/>
      </rPr>
      <t>(1</t>
    </r>
    <r>
      <rPr>
        <sz val="9"/>
        <color theme="1"/>
        <rFont val="맑은 고딕"/>
        <family val="3"/>
        <charset val="129"/>
      </rPr>
      <t>만원</t>
    </r>
    <r>
      <rPr>
        <sz val="9"/>
        <color theme="1"/>
        <rFont val="Arial"/>
        <family val="2"/>
      </rPr>
      <t xml:space="preserve"> </t>
    </r>
    <r>
      <rPr>
        <sz val="9"/>
        <color theme="1"/>
        <rFont val="맑은 고딕"/>
        <family val="3"/>
        <charset val="129"/>
      </rPr>
      <t>권</t>
    </r>
    <r>
      <rPr>
        <sz val="9"/>
        <color theme="1"/>
        <rFont val="Arial"/>
        <family val="2"/>
      </rPr>
      <t xml:space="preserve"> </t>
    </r>
    <r>
      <rPr>
        <sz val="9"/>
        <color theme="1"/>
        <rFont val="맑은 고딕"/>
        <family val="3"/>
        <charset val="129"/>
      </rPr>
      <t>각</t>
    </r>
    <r>
      <rPr>
        <sz val="9"/>
        <color theme="1"/>
        <rFont val="Arial"/>
        <family val="2"/>
      </rPr>
      <t xml:space="preserve"> 3</t>
    </r>
    <r>
      <rPr>
        <sz val="9"/>
        <color theme="1"/>
        <rFont val="맑은 고딕"/>
        <family val="3"/>
        <charset val="129"/>
      </rPr>
      <t>장씩</t>
    </r>
    <r>
      <rPr>
        <sz val="9"/>
        <color theme="1"/>
        <rFont val="Arial"/>
        <family val="2"/>
      </rPr>
      <t xml:space="preserve"> </t>
    </r>
    <r>
      <rPr>
        <sz val="9"/>
        <color theme="1"/>
        <rFont val="맑은 고딕"/>
        <family val="3"/>
        <charset val="129"/>
      </rPr>
      <t>발송</t>
    </r>
    <r>
      <rPr>
        <sz val="9"/>
        <color theme="1"/>
        <rFont val="Arial"/>
        <family val="2"/>
      </rPr>
      <t>)</t>
    </r>
  </si>
  <si>
    <r>
      <rPr>
        <sz val="9"/>
        <color theme="1"/>
        <rFont val="맑은 고딕"/>
        <family val="3"/>
        <charset val="129"/>
      </rPr>
      <t>월</t>
    </r>
  </si>
  <si>
    <r>
      <rPr>
        <sz val="9"/>
        <color theme="1"/>
        <rFont val="Arial"/>
        <family val="2"/>
      </rPr>
      <t xml:space="preserve">2022 </t>
    </r>
    <r>
      <rPr>
        <sz val="9"/>
        <color theme="1"/>
        <rFont val="맑은 고딕"/>
        <family val="3"/>
        <charset val="129"/>
      </rPr>
      <t>신규</t>
    </r>
    <r>
      <rPr>
        <sz val="9"/>
        <color theme="1"/>
        <rFont val="Arial"/>
        <family val="2"/>
      </rPr>
      <t xml:space="preserve"> </t>
    </r>
    <r>
      <rPr>
        <sz val="9"/>
        <color theme="1"/>
        <rFont val="맑은 고딕"/>
        <family val="3"/>
        <charset val="129"/>
      </rPr>
      <t>기업</t>
    </r>
    <r>
      <rPr>
        <sz val="9"/>
        <color theme="1"/>
        <rFont val="Arial"/>
        <family val="2"/>
      </rPr>
      <t xml:space="preserve">PR </t>
    </r>
    <r>
      <rPr>
        <sz val="9"/>
        <color theme="1"/>
        <rFont val="맑은 고딕"/>
        <family val="3"/>
        <charset val="129"/>
      </rPr>
      <t>페이스북</t>
    </r>
    <r>
      <rPr>
        <sz val="9"/>
        <color theme="1"/>
        <rFont val="Arial"/>
        <family val="2"/>
      </rPr>
      <t xml:space="preserve"> </t>
    </r>
    <r>
      <rPr>
        <sz val="9"/>
        <color theme="1"/>
        <rFont val="맑은 고딕"/>
        <family val="3"/>
        <charset val="129"/>
      </rPr>
      <t>홍보</t>
    </r>
    <r>
      <rPr>
        <sz val="9"/>
        <color theme="1"/>
        <rFont val="Arial"/>
        <family val="2"/>
      </rPr>
      <t xml:space="preserve"> </t>
    </r>
    <r>
      <rPr>
        <sz val="9"/>
        <color theme="1"/>
        <rFont val="맑은 고딕"/>
        <family val="3"/>
        <charset val="129"/>
      </rPr>
      <t>이벤트</t>
    </r>
    <r>
      <rPr>
        <sz val="9"/>
        <color theme="1"/>
        <rFont val="Arial"/>
        <family val="2"/>
      </rPr>
      <t xml:space="preserve"> </t>
    </r>
  </si>
  <si>
    <t>2022-7-28 ~ 2022-8-15</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</si>
  <si>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</si>
  <si>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</si>
  <si>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월</t>
    </r>
  </si>
  <si>
    <r>
      <rPr>
        <sz val="9"/>
        <color theme="1"/>
        <rFont val="맑은 고딕"/>
        <family val="3"/>
        <charset val="129"/>
      </rPr>
      <t>제</t>
    </r>
    <r>
      <rPr>
        <sz val="9"/>
        <color theme="1"/>
        <rFont val="Arial"/>
        <family val="2"/>
      </rPr>
      <t>6</t>
    </r>
    <r>
      <rPr>
        <sz val="9"/>
        <color theme="1"/>
        <rFont val="맑은 고딕"/>
        <family val="3"/>
        <charset val="129"/>
      </rPr>
      <t>회</t>
    </r>
    <r>
      <rPr>
        <sz val="9"/>
        <color theme="1"/>
        <rFont val="Arial"/>
        <family val="2"/>
      </rPr>
      <t xml:space="preserve"> GMF </t>
    </r>
    <r>
      <rPr>
        <sz val="9"/>
        <color theme="1"/>
        <rFont val="맑은 고딕"/>
        <family val="3"/>
        <charset val="129"/>
      </rPr>
      <t>생중계</t>
    </r>
    <r>
      <rPr>
        <sz val="9"/>
        <color theme="1"/>
        <rFont val="Arial"/>
        <family val="2"/>
      </rPr>
      <t xml:space="preserve"> </t>
    </r>
    <r>
      <rPr>
        <sz val="9"/>
        <color theme="1"/>
        <rFont val="맑은 고딕"/>
        <family val="3"/>
        <charset val="129"/>
      </rPr>
      <t>이벤트</t>
    </r>
  </si>
  <si>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3</t>
    </r>
    <r>
      <rPr>
        <sz val="9"/>
        <color theme="1"/>
        <rFont val="맑은 고딕"/>
        <family val="3"/>
        <charset val="129"/>
      </rPr>
      <t>만원</t>
    </r>
    <r>
      <rPr>
        <sz val="9"/>
        <color theme="1"/>
        <rFont val="Arial"/>
        <family val="2"/>
      </rPr>
      <t xml:space="preserve"> </t>
    </r>
    <r>
      <rPr>
        <sz val="9"/>
        <color theme="1"/>
        <rFont val="맑은 고딕"/>
        <family val="3"/>
        <charset val="129"/>
      </rPr>
      <t>권
효연</t>
    </r>
    <r>
      <rPr>
        <sz val="9"/>
        <color theme="1"/>
        <rFont val="Arial"/>
        <family val="2"/>
      </rPr>
      <t xml:space="preserve"> </t>
    </r>
    <r>
      <rPr>
        <sz val="9"/>
        <color theme="1"/>
        <rFont val="맑은 고딕"/>
        <family val="3"/>
        <charset val="129"/>
      </rPr>
      <t>친필</t>
    </r>
    <r>
      <rPr>
        <sz val="9"/>
        <color theme="1"/>
        <rFont val="Arial"/>
        <family val="2"/>
      </rPr>
      <t xml:space="preserve"> </t>
    </r>
    <r>
      <rPr>
        <sz val="9"/>
        <color theme="1"/>
        <rFont val="맑은 고딕"/>
        <family val="3"/>
        <charset val="129"/>
      </rPr>
      <t>사인</t>
    </r>
    <r>
      <rPr>
        <sz val="9"/>
        <color theme="1"/>
        <rFont val="Arial"/>
        <family val="2"/>
      </rPr>
      <t>CD</t>
    </r>
  </si>
  <si>
    <r>
      <rPr>
        <sz val="9"/>
        <color theme="1"/>
        <rFont val="맑은 고딕"/>
        <family val="3"/>
        <charset val="129"/>
      </rPr>
      <t>발송완료</t>
    </r>
  </si>
  <si>
    <r>
      <rPr>
        <sz val="9"/>
        <color theme="1"/>
        <rFont val="맑은 고딕"/>
        <family val="3"/>
        <charset val="129"/>
      </rPr>
      <t>수</t>
    </r>
  </si>
  <si>
    <r>
      <rPr>
        <sz val="9"/>
        <color theme="1"/>
        <rFont val="맑은 고딕"/>
        <family val="3"/>
        <charset val="129"/>
      </rPr>
      <t>제</t>
    </r>
    <r>
      <rPr>
        <sz val="9"/>
        <color theme="1"/>
        <rFont val="Arial"/>
        <family val="2"/>
      </rPr>
      <t>6</t>
    </r>
    <r>
      <rPr>
        <sz val="9"/>
        <color theme="1"/>
        <rFont val="맑은 고딕"/>
        <family val="3"/>
        <charset val="129"/>
      </rPr>
      <t>회</t>
    </r>
    <r>
      <rPr>
        <sz val="9"/>
        <color theme="1"/>
        <rFont val="Arial"/>
        <family val="2"/>
      </rPr>
      <t xml:space="preserve"> GMF </t>
    </r>
    <r>
      <rPr>
        <sz val="9"/>
        <color theme="1"/>
        <rFont val="맑은 고딕"/>
        <family val="3"/>
        <charset val="129"/>
      </rPr>
      <t>사전홍보</t>
    </r>
    <r>
      <rPr>
        <sz val="9"/>
        <color theme="1"/>
        <rFont val="Arial"/>
        <family val="2"/>
      </rPr>
      <t xml:space="preserve"> </t>
    </r>
    <r>
      <rPr>
        <sz val="9"/>
        <color theme="1"/>
        <rFont val="맑은 고딕"/>
        <family val="3"/>
        <charset val="129"/>
      </rPr>
      <t>이벤트</t>
    </r>
  </si>
  <si>
    <t>2022-9-26 ~ 2022-10-3</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</si>
  <si>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</si>
  <si>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</si>
  <si>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r>
      <rPr>
        <sz val="9"/>
        <color theme="1"/>
        <rFont val="맑은 고딕"/>
        <family val="3"/>
        <charset val="129"/>
      </rPr>
      <t>수</t>
    </r>
  </si>
  <si>
    <r>
      <rPr>
        <sz val="9"/>
        <color theme="1"/>
        <rFont val="Arial"/>
        <family val="2"/>
      </rPr>
      <t>60</t>
    </r>
    <r>
      <rPr>
        <sz val="9"/>
        <color theme="1"/>
        <rFont val="맑은 고딕"/>
        <family val="3"/>
        <charset val="129"/>
      </rPr>
      <t>주년</t>
    </r>
    <r>
      <rPr>
        <sz val="9"/>
        <color theme="1"/>
        <rFont val="Arial"/>
        <family val="2"/>
      </rPr>
      <t xml:space="preserve"> </t>
    </r>
    <r>
      <rPr>
        <sz val="9"/>
        <color theme="1"/>
        <rFont val="맑은 고딕"/>
        <family val="3"/>
        <charset val="129"/>
      </rPr>
      <t>전시</t>
    </r>
    <r>
      <rPr>
        <sz val="9"/>
        <color theme="1"/>
        <rFont val="Arial"/>
        <family val="2"/>
      </rPr>
      <t xml:space="preserve"> </t>
    </r>
    <r>
      <rPr>
        <sz val="9"/>
        <color theme="1"/>
        <rFont val="맑은 고딕"/>
        <family val="3"/>
        <charset val="129"/>
      </rPr>
      <t>관련</t>
    </r>
    <r>
      <rPr>
        <sz val="9"/>
        <color theme="1"/>
        <rFont val="Arial"/>
        <family val="2"/>
      </rPr>
      <t xml:space="preserve"> </t>
    </r>
    <r>
      <rPr>
        <sz val="9"/>
        <color theme="1"/>
        <rFont val="맑은 고딕"/>
        <family val="3"/>
        <charset val="129"/>
      </rPr>
      <t>구성원</t>
    </r>
    <r>
      <rPr>
        <sz val="9"/>
        <color theme="1"/>
        <rFont val="Arial"/>
        <family val="2"/>
      </rPr>
      <t xml:space="preserve"> </t>
    </r>
    <r>
      <rPr>
        <sz val="9"/>
        <color theme="1"/>
        <rFont val="맑은 고딕"/>
        <family val="3"/>
        <charset val="129"/>
      </rPr>
      <t>인터뷰</t>
    </r>
  </si>
  <si>
    <t xml:space="preserve"> 2022-10-19</t>
  </si>
  <si>
    <r>
      <rPr>
        <sz val="9"/>
        <color theme="1"/>
        <rFont val="맑은 고딕"/>
        <family val="3"/>
        <charset val="129"/>
      </rPr>
      <t>스타벅스</t>
    </r>
    <r>
      <rPr>
        <sz val="9"/>
        <color theme="1"/>
        <rFont val="Arial"/>
        <family val="2"/>
      </rPr>
      <t xml:space="preserve"> e-gift</t>
    </r>
    <r>
      <rPr>
        <sz val="9"/>
        <color theme="1"/>
        <rFont val="맑은 고딕"/>
        <family val="3"/>
        <charset val="129"/>
      </rPr>
      <t>카드</t>
    </r>
    <r>
      <rPr>
        <sz val="9"/>
        <color theme="1"/>
        <rFont val="Arial"/>
        <family val="2"/>
      </rPr>
      <t xml:space="preserve"> 1</t>
    </r>
    <r>
      <rPr>
        <sz val="9"/>
        <color theme="1"/>
        <rFont val="맑은 고딕"/>
        <family val="3"/>
        <charset val="129"/>
      </rPr>
      <t>만원</t>
    </r>
    <r>
      <rPr>
        <sz val="9"/>
        <color theme="1"/>
        <rFont val="Arial"/>
        <family val="2"/>
      </rPr>
      <t xml:space="preserve"> </t>
    </r>
    <r>
      <rPr>
        <sz val="9"/>
        <color theme="1"/>
        <rFont val="맑은 고딕"/>
        <family val="3"/>
        <charset val="129"/>
      </rPr>
      <t>권</t>
    </r>
  </si>
  <si>
    <r>
      <rPr>
        <sz val="9"/>
        <color theme="1"/>
        <rFont val="맑은 고딕"/>
        <family val="3"/>
        <charset val="129"/>
      </rPr>
      <t>발송완료</t>
    </r>
  </si>
  <si>
    <t>구분 </t>
  </si>
  <si>
    <t>주요 수치 </t>
  </si>
  <si>
    <t>9월</t>
  </si>
  <si>
    <t>SkinnoNews</t>
  </si>
  <si>
    <t>페이스북</t>
  </si>
  <si>
    <t>유튜브</t>
  </si>
  <si>
    <t>인스타그램</t>
  </si>
  <si>
    <t>방문자(GA)</t>
  </si>
  <si>
    <t>팬</t>
  </si>
  <si>
    <t>구독자</t>
  </si>
  <si>
    <t>(9월) 61,023</t>
  </si>
  <si>
    <t>(9월) 327,807</t>
  </si>
  <si>
    <t>(9월) 209,685</t>
  </si>
  <si>
    <t>(9월) 24,351</t>
  </si>
  <si>
    <t>(8월) 94,167</t>
  </si>
  <si>
    <t>(8월) 328,540</t>
  </si>
  <si>
    <t>(8월) 170,862</t>
  </si>
  <si>
    <t>(8월) 24,120</t>
  </si>
  <si>
    <t>(▽33,144)</t>
  </si>
  <si>
    <t>(▽733)</t>
  </si>
  <si>
    <t>(▲38,823)</t>
  </si>
  <si>
    <t>(▲231)</t>
  </si>
  <si>
    <t>2022 기업PR 캠페인 영상_댓글_9월 16일 오후 5시 기준</t>
  </si>
  <si>
    <t>날짜</t>
  </si>
  <si>
    <t>합계</t>
  </si>
  <si>
    <t>http://bit.ly/3rqTkg1</t>
  </si>
  <si>
    <t>Net Zero 달성을 위한 SK이노베이션의 노력 – Frontier 1.5D Project MOU</t>
  </si>
  <si>
    <t xml:space="preserve">https://youtu.be/XETj8AkQ0p4 </t>
  </si>
  <si>
    <t>“미래 세대를 위해 지구 보존에 힘쓰겠습니다” – SK battery America 조립 담당 ‘제시 존슨(Jessie Johnson)’ 인터뷰</t>
  </si>
  <si>
    <t xml:space="preserve">https://youtu.be/gkgEDYp45iI  </t>
  </si>
  <si>
    <t>표정, 몸짓 하나하나에서 spiritual한 분이라는 게 느껴지네요.  그리고 SK를 사랑하시는 게 느껴집니다.</t>
  </si>
  <si>
    <t>없었는데 있습니다 기업PR 캠페인 총 댓글 정리</t>
  </si>
  <si>
    <t>순번</t>
  </si>
  <si>
    <t>댓글 작성일</t>
  </si>
  <si>
    <t>영상편</t>
  </si>
  <si>
    <t>유저네임</t>
  </si>
  <si>
    <t>댓글 내용</t>
  </si>
  <si>
    <t>댓글 성향</t>
  </si>
  <si>
    <t>“없었는데, 있습니다!” -🌿🌎SK이노베이션이 새로운 가치를 그린(GREEN)다🌎🌿</t>
  </si>
  <si>
    <t>정여원</t>
  </si>
  <si>
    <t>참신한 내용이네요
환경보호에 앞서는 
이노베이션 역시 최강입니다~~~</t>
  </si>
  <si>
    <t>긍정</t>
  </si>
  <si>
    <t>임아현</t>
  </si>
  <si>
    <t>플라스틱에 이산화탄소까지 
esg 가 대세!!</t>
  </si>
  <si>
    <t>dsk S</t>
  </si>
  <si>
    <t>친환경을 이렇게도 표현하네요 ㅋㅋㅋㅋㅋ</t>
  </si>
  <si>
    <t>Yoon Jo</t>
  </si>
  <si>
    <r>
      <rPr>
        <sz val="11"/>
        <color theme="1"/>
        <rFont val="Malgun Gothic"/>
        <family val="3"/>
        <charset val="129"/>
      </rPr>
      <t>와 어렵다고 느껴지던 SK이노의 기업 방향이 이렇게 재밌을수있나요 ...(</t>
    </r>
    <r>
      <rPr>
        <sz val="11"/>
        <color theme="1"/>
        <rFont val="Yu Gothic"/>
        <family val="2"/>
        <charset val="128"/>
      </rPr>
      <t>ﾉ</t>
    </r>
    <r>
      <rPr>
        <sz val="11"/>
        <color theme="1"/>
        <rFont val="맑은 고딕"/>
        <family val="3"/>
        <charset val="129"/>
      </rPr>
      <t>*</t>
    </r>
    <r>
      <rPr>
        <sz val="11"/>
        <color theme="1"/>
        <rFont val="Calibri"/>
        <family val="2"/>
      </rPr>
      <t>Ф</t>
    </r>
    <r>
      <rPr>
        <sz val="11"/>
        <color theme="1"/>
        <rFont val="Calibri"/>
        <family val="2"/>
      </rPr>
      <t>ω</t>
    </r>
    <r>
      <rPr>
        <sz val="11"/>
        <color theme="1"/>
        <rFont val="Calibri"/>
        <family val="2"/>
      </rPr>
      <t>Ф</t>
    </r>
    <r>
      <rPr>
        <sz val="11"/>
        <color theme="1"/>
        <rFont val="맑은 고딕"/>
        <family val="3"/>
        <charset val="129"/>
      </rPr>
      <t>)</t>
    </r>
    <r>
      <rPr>
        <sz val="11"/>
        <color theme="1"/>
        <rFont val="Yu Gothic"/>
        <family val="2"/>
        <charset val="128"/>
      </rPr>
      <t>ﾉ</t>
    </r>
    <r>
      <rPr>
        <sz val="11"/>
        <color theme="1"/>
        <rFont val="맑은 고딕"/>
        <family val="3"/>
        <charset val="129"/>
      </rPr>
      <t xml:space="preserve">
없었는데..있습니다..!!!가 귀에 맴돌아요 ㅋㅋㅋㅋㅋㅋㅋㅋ SK 앞으로도 화이팅!</t>
    </r>
  </si>
  <si>
    <t>WOODY _</t>
  </si>
  <si>
    <t>즐거운 축제 분위기의 친환경 광고라 기분이 훈훈해지네요~</t>
  </si>
  <si>
    <t>유선</t>
  </si>
  <si>
    <r>
      <rPr>
        <sz val="11"/>
        <color theme="1"/>
        <rFont val="Malgun Gothic"/>
        <family val="3"/>
        <charset val="129"/>
      </rPr>
      <t>폭죽 효과가 시선을 확 끄는 것 같아요</t>
    </r>
    <r>
      <rPr>
        <sz val="11"/>
        <color theme="1"/>
        <rFont val="Segoe UI Symbol"/>
        <family val="2"/>
      </rPr>
      <t>❤️‍🔥</t>
    </r>
    <r>
      <rPr>
        <sz val="11"/>
        <color theme="1"/>
        <rFont val="맑은 고딕"/>
        <family val="3"/>
        <charset val="129"/>
      </rPr>
      <t xml:space="preserve">
있었는데 없었습니다 밈을 역으로 이용한 것도 센스있습니다</t>
    </r>
    <r>
      <rPr>
        <sz val="11"/>
        <color theme="1"/>
        <rFont val="Segoe UI Symbol"/>
        <family val="2"/>
      </rPr>
      <t>👏</t>
    </r>
    <r>
      <rPr>
        <sz val="11"/>
        <color theme="1"/>
        <rFont val="Segoe UI Emoji"/>
        <family val="2"/>
      </rPr>
      <t>☺️</t>
    </r>
    <r>
      <rPr>
        <sz val="11"/>
        <color theme="1"/>
        <rFont val="맑은 고딕"/>
        <family val="3"/>
        <charset val="129"/>
      </rPr>
      <t xml:space="preserve">
SK가 친환경을 위해 어떤 노력을 하는지 확실히 보이는 인상적인 광고예요!</t>
    </r>
  </si>
  <si>
    <t>이민정</t>
  </si>
  <si>
    <r>
      <rPr>
        <sz val="10"/>
        <color theme="1"/>
        <rFont val="Malgun Gothic"/>
        <family val="3"/>
        <charset val="129"/>
      </rPr>
      <t>우와 친환경광고인데 지루하지않고 넘 재밌어요 !!</t>
    </r>
    <r>
      <rPr>
        <sz val="10"/>
        <color theme="1"/>
        <rFont val="Segoe UI Symbol"/>
        <family val="2"/>
      </rPr>
      <t>😆</t>
    </r>
  </si>
  <si>
    <t>KK K</t>
  </si>
  <si>
    <t>광고에 평소 관심 없었는데 있어지네요 ㅋㅋㅋㅋㅋ</t>
  </si>
  <si>
    <t>혀나</t>
  </si>
  <si>
    <r>
      <rPr>
        <sz val="10"/>
        <color theme="1"/>
        <rFont val="Malgun Gothic"/>
        <family val="3"/>
        <charset val="129"/>
      </rPr>
      <t xml:space="preserve">영상미가 남다른 SK! 집중해서 빡 봤어요 </t>
    </r>
    <r>
      <rPr>
        <sz val="10"/>
        <color theme="1"/>
        <rFont val="Segoe UI Symbol"/>
        <family val="2"/>
      </rPr>
      <t>😘</t>
    </r>
  </si>
  <si>
    <t>hihihoho</t>
  </si>
  <si>
    <t>요즘 같은 때에 환경 보호에 앞서는 기업이 되었으면 좋겠습니다 좋아요</t>
  </si>
  <si>
    <t>Songciyong송춍</t>
  </si>
  <si>
    <t>ㅋㅋㅋㅋㅋㅋ더빙 무엇ㅋㅋㅋㅋㅋㅋ넘 웃기네욬ㅋㅋㅋㅋㅋㅋㅋㅋㅋㅋㅋㅋㅋㅋㅋㅋㅋ</t>
  </si>
  <si>
    <t xml:space="preserve">mmmmnkkl </t>
  </si>
  <si>
    <t>ㅋㅋㅋ머리위에 폭죽 웃기네</t>
  </si>
  <si>
    <t>Keyru Serbara</t>
  </si>
  <si>
    <t>I am PhD student working in waste battery recycling at Jeju national university. I hope I will work in the future with you.</t>
  </si>
  <si>
    <t>태순</t>
  </si>
  <si>
    <t>SK 이노베이션 응원합니다.
+ 광고에 킹스맨 패러디 한거 재밌네요 ㅎㅎ</t>
  </si>
  <si>
    <t>매국노는부관참시</t>
  </si>
  <si>
    <t>광고팀  한글 공부 좀 더해라. 없었는데 있습니다   가 아니고  없었는데  이제는 있습니다. 
                   이젠 가능합니다. 가능하다고 합니다. 라고  해야지  대졸은 했을텐데 문해력이 어지간히 딸리나 …</t>
  </si>
  <si>
    <t>부정</t>
  </si>
  <si>
    <t>박Park성수Seongsoo</t>
  </si>
  <si>
    <r>
      <rPr>
        <sz val="10"/>
        <color theme="1"/>
        <rFont val="Malgun Gothic"/>
        <family val="3"/>
        <charset val="129"/>
      </rPr>
      <t xml:space="preserve">마그네틱 에너지, 마그네틱 발전기!
한 번 해 보십시다! </t>
    </r>
    <r>
      <rPr>
        <sz val="10"/>
        <color theme="1"/>
        <rFont val="Segoe UI Symbol"/>
        <family val="2"/>
      </rPr>
      <t>💪</t>
    </r>
    <r>
      <rPr>
        <sz val="10"/>
        <color theme="1"/>
        <rFont val="맑은 고딕"/>
        <family val="3"/>
        <charset val="129"/>
      </rPr>
      <t xml:space="preserve"> </t>
    </r>
    <r>
      <rPr>
        <sz val="10"/>
        <color theme="1"/>
        <rFont val="Segoe UI Symbol"/>
        <family val="2"/>
      </rPr>
      <t>💪</t>
    </r>
    <r>
      <rPr>
        <sz val="10"/>
        <color theme="1"/>
        <rFont val="맑은 고딕"/>
        <family val="3"/>
        <charset val="129"/>
      </rPr>
      <t xml:space="preserve"> </t>
    </r>
    <r>
      <rPr>
        <sz val="10"/>
        <color theme="1"/>
        <rFont val="Segoe UI Symbol"/>
        <family val="2"/>
      </rPr>
      <t>💪</t>
    </r>
  </si>
  <si>
    <t>Ke Sung Anderson</t>
  </si>
  <si>
    <r>
      <rPr>
        <sz val="11"/>
        <color theme="1"/>
        <rFont val="Malgun Gothic"/>
        <family val="3"/>
        <charset val="129"/>
      </rPr>
      <t xml:space="preserve">ㅋㅋㅋ, 나 등장했다 </t>
    </r>
    <r>
      <rPr>
        <sz val="11"/>
        <color theme="1"/>
        <rFont val="Segoe UI Symbol"/>
        <family val="2"/>
      </rPr>
      <t>😛</t>
    </r>
  </si>
  <si>
    <t>Dongwook Cho</t>
  </si>
  <si>
    <t>기업 방향 및 기치를 한눈에 볼 수 있어 좋네요</t>
  </si>
  <si>
    <t>Jj Jk</t>
  </si>
  <si>
    <t>Sk이노베이션의 친환경사업을 응원합니다!</t>
  </si>
  <si>
    <t>hytv</t>
  </si>
  <si>
    <t>지루하지않고 재밌게잘봤습니다! SK이노 앞으로도화이팅 입니다!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</si>
  <si>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</si>
  <si>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이방인</t>
  </si>
  <si>
    <t>그렇죠 생수병으로 섬유를 생산한다는 기사를 읽은적이 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</si>
  <si>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</si>
  <si>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그야말로 이노베이션이군요. SK</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</si>
  <si>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</si>
  <si>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{최일}</t>
  </si>
  <si>
    <t>야호. 회외에서도 인전한 글로벌 좋습니다.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</si>
  <si>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</si>
  <si>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연순 한</t>
  </si>
  <si>
    <t>좋은 정보 주셔서 감사합니다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</si>
  <si>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</si>
  <si>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서지현</t>
  </si>
  <si>
    <t>이노베이션 대박나세요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</si>
  <si>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</si>
  <si>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영상퀄리티가 너무좋아요! sk이노베이션 화이팅!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</si>
  <si>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</si>
  <si>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이노베이션 기술력이 대단하네요.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</si>
  <si>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</si>
  <si>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고인혜</t>
  </si>
  <si>
    <t>영상이 너무 맘에 드네요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</si>
  <si>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</si>
  <si>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SK이노베이션의 친환경을 향한노력 대단합니다!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</si>
  <si>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</si>
  <si>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기옥 빈</t>
  </si>
  <si>
    <t>영상좋아요너무좋아요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</si>
  <si>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</si>
  <si>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좋은 정보 넘 유익하네요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</si>
  <si>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</si>
  <si>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영상이 너무 유익하고 좋네요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</si>
  <si>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</si>
  <si>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ㅈㅂㅈㅇ</t>
  </si>
  <si>
    <t>Sk이노베이션에는 있습니다 희망도 미래도  고객의 꿈도 담아 주시는 기업으로</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</si>
  <si>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</si>
  <si>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 기업 SK이노베이션의 밝은 미래를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</si>
  <si>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</si>
  <si>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좋은 정보 늘 감사드려요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</si>
  <si>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</si>
  <si>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뱃터리에 그린을 결합하니 이미지가 밝아지네요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</si>
  <si>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</si>
  <si>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goout</t>
  </si>
  <si>
    <t>폐베터리 가치를 SK이노베이션에서 만들어 내고 있어 환경을 생각하는 기업이네요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</si>
  <si>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</si>
  <si>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폐플라스틱이 이렇게 쓰이다니 놀랍네요</t>
  </si>
  <si>
    <t>로즈마리</t>
  </si>
  <si>
    <t>메시지가 확실하게 전달되네요. 재미있었어요.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</si>
  <si>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</si>
  <si>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sk이노베이션은 새로운 가치를 만들어 내는 기업이라 친환경 기업입니다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</si>
  <si>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</si>
  <si>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박미숙</t>
  </si>
  <si>
    <t>영상이 시선 강탈 강렬하네요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</si>
  <si>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</si>
  <si>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유이엔</t>
  </si>
  <si>
    <t>보는것만으로도 힐링이 되는 기분입니다 너무 멋집니다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</si>
  <si>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</si>
  <si>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최정희</t>
  </si>
  <si>
    <t>SK이노베이션 환경을 생각하는 기업 파이팅입니다</t>
  </si>
  <si>
    <t>곽산</t>
  </si>
  <si>
    <t>SK이노베이션이 새로운 가치를 그린(GREEN)다.진짜 좋아요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</si>
  <si>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</si>
  <si>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ㅇㅇ</t>
  </si>
  <si>
    <t>sk이노베이션 늘 응원합니다</t>
  </si>
  <si>
    <t>선미김</t>
  </si>
  <si>
    <t>친환경 에너지 솔루션을 제공 중인 SK에너지가 새로운 가치를 만드는 모습 멋지고 저도 응원하겠습니다</t>
  </si>
  <si>
    <t>혜연이</t>
  </si>
  <si>
    <t>sk이노베이션이 있었네요ㅎ
광고가 참 재미있어요</t>
  </si>
  <si>
    <t>온함</t>
  </si>
  <si>
    <t>없었는데 있습니다라는 참신한 멘트가 SK이노베이션의 가치를 돋보이게 해주네요.</t>
  </si>
  <si>
    <t>오키야</t>
  </si>
  <si>
    <t>SK이노베이션 혁신성을 잘 나타낸 광고네 몰입 쩔게 잘 만들었다</t>
  </si>
  <si>
    <t>황잭슨</t>
  </si>
  <si>
    <t>플라스틱의 대한 대책을 만드는 이노베이션 훌륭합니다</t>
  </si>
  <si>
    <t>고양이</t>
  </si>
  <si>
    <t>친환경사업을 추구하는 sk이노베이션의 기업정신을 볼수있네요</t>
  </si>
  <si>
    <t>JHY</t>
  </si>
  <si>
    <t>SK이노베이션의 방향을 알게 해주네요 환경적이네요</t>
  </si>
  <si>
    <t>오미순</t>
  </si>
  <si>
    <r>
      <rPr>
        <sz val="11"/>
        <color theme="1"/>
        <rFont val="Malgun Gothic"/>
        <family val="3"/>
        <charset val="129"/>
      </rPr>
      <t xml:space="preserve">SK이노베이션의 친환경에너지 사업응 응원합니다. 너무너무 멋지네요 </t>
    </r>
    <r>
      <rPr>
        <sz val="11"/>
        <color theme="1"/>
        <rFont val="Segoe UI Symbol"/>
        <family val="2"/>
      </rPr>
      <t>👍</t>
    </r>
  </si>
  <si>
    <t>김종훈</t>
  </si>
  <si>
    <t>없었는데 있습니다 좋네요 미래 환경을 위해 노력해 주세요</t>
  </si>
  <si>
    <t>김하은</t>
  </si>
  <si>
    <t>기업방향 및 기치를 한눈에 볼수있어서 좋아요 영상감사합니다</t>
  </si>
  <si>
    <t>하이디</t>
  </si>
  <si>
    <t>대박이네요  sk 이노베이션기기업 짱입니다  친환경 을 되새겨 보게 됌도 좋구요</t>
  </si>
  <si>
    <t>송간</t>
  </si>
  <si>
    <r>
      <rPr>
        <sz val="11"/>
        <color theme="1"/>
        <rFont val="Malgun Gothic"/>
        <family val="3"/>
        <charset val="129"/>
      </rPr>
      <t>친환경광고인데 지루하지도 않고 넘 좋아요.최고네요</t>
    </r>
    <r>
      <rPr>
        <sz val="11"/>
        <color theme="1"/>
        <rFont val="Segoe UI Symbol"/>
        <family val="2"/>
      </rPr>
      <t>👍</t>
    </r>
  </si>
  <si>
    <t>안다로미</t>
  </si>
  <si>
    <t>친환경 솔루션을 제시하는 SK이노베이션 응원합니다</t>
  </si>
  <si>
    <t>연이 고</t>
  </si>
  <si>
    <t>친환경 정책을 고수하는 sk이노베이션의 기업정신에 박수를 보냅니다</t>
  </si>
  <si>
    <t xml:space="preserve">金京南 </t>
  </si>
  <si>
    <t>SK이노베이션이 새로운 가치를 그린(GREEN)다 너무 좋아요. 많은 사람들이 관심갖고 있는 환경 분야에도 늘 노력하시는 모습보니 더 좋고 멋지네요. 응원합니다.</t>
  </si>
  <si>
    <t>남황순현</t>
  </si>
  <si>
    <t>Sk이노베이션의 친환경을위한 노력을 한눈에 알수있는  영상 잘보았습니다</t>
  </si>
  <si>
    <t>kevin</t>
  </si>
  <si>
    <t>친환경적인 그린액션 캠페인 취지가 좋군요 잘봤습니다</t>
  </si>
  <si>
    <t>정명숙</t>
  </si>
  <si>
    <t>요즘은 친환경에 관심이 많이 갑니다
sk이노베이션 응원할게요</t>
  </si>
  <si>
    <t>씨밀레</t>
  </si>
  <si>
    <t>폐플라스틱과 배터리등 친환경적으로 새로운 가치를 창출하다니 대단하네요 ㅎㅎ</t>
  </si>
  <si>
    <t>프라스틱 쓰레기로 지구가 아파하고 있는데 SK 이노베이션에 답이 있네요  친환경 기업 응원합니다</t>
  </si>
  <si>
    <t>rogun</t>
  </si>
  <si>
    <t>저도 폐배터리 공모주 청약도 했었는데 sk도 혁신기업답게 발빠르게 환경과 경제 두 개를 다 잡는 노력을 하고 있네요.</t>
  </si>
  <si>
    <t>SK 이노베이션의 친환경 사업 응원하며 지지합니다  프라스틱 쓰레기로 부터 지구를 지켜 주세요</t>
  </si>
  <si>
    <t>피곤타네</t>
  </si>
  <si>
    <t>SK이노베이션의 친환경 정책의 방향성을 알기 쉽게 표현한 광고라 눈길을 끄며 더욱 앞서가는 기업이 되었으면 하네요.</t>
  </si>
  <si>
    <t>구름이</t>
  </si>
  <si>
    <t>SK이노베이션이 환경을 생각하는 방향으로 잘 나가고 있다는 생각이 드네요</t>
  </si>
  <si>
    <t>원호잇</t>
  </si>
  <si>
    <t>요즘 이슈는 환경보호 인것 같습니다 혁신 말그대로 혁신 이노베이션이네요</t>
  </si>
  <si>
    <t>스카이</t>
  </si>
  <si>
    <t>친환경 정책에 앞서나가는 기업 멋있네요 응원합니다</t>
  </si>
  <si>
    <t>윤기준1</t>
  </si>
  <si>
    <t>Sk이노베이션이 친환경정책을 재대로 실천하는군요 기업이미지가 완전좋아지겠어요</t>
  </si>
  <si>
    <t>선한영향력의 이노베이션 더욱 승승장구하시길 바랍니다</t>
  </si>
  <si>
    <t>채널만들기</t>
  </si>
  <si>
    <t>친환경을위해서 열심히 노력하는 sk이노베이션 응원합니다</t>
  </si>
  <si>
    <t>하성진</t>
  </si>
  <si>
    <t>기후변화와 환경오염이 심각한 상황에서 친환경 정책은 생존입니다.</t>
  </si>
  <si>
    <t>박준환</t>
  </si>
  <si>
    <t>SK이노베이션의 새로운 가치를 그린 (GREEN)다 너무 괜찮네요 . 더 많은 사람들이 공감하시길 바랍니다</t>
  </si>
  <si>
    <t>산하</t>
  </si>
  <si>
    <t>지구환경을 생각하는 광고 진짜 좋아요.sk이노베이션 최고</t>
  </si>
  <si>
    <t>태간</t>
  </si>
  <si>
    <t>SK가 친환경을 위해 노력하는 모습 보기 좋아요.응원합니다</t>
  </si>
  <si>
    <t>easy35</t>
  </si>
  <si>
    <t>SK 이노베이션의 새로운 가치 green 에 적극 동참 합니다</t>
  </si>
  <si>
    <t>하늘나무</t>
  </si>
  <si>
    <t>SK이노베이션 없었는데 있었습니다~  재미있게풀어내어 흥미롭게 보았습니다~</t>
  </si>
  <si>
    <t>김진영</t>
  </si>
  <si>
    <t>요즘 같은때에 환경보호에 힘써으면 좋겠습니다 좋아요</t>
  </si>
  <si>
    <t>권지훈</t>
  </si>
  <si>
    <t>우리나라에도 없었는데 있는거군요 sk가 지구를 지키는 그룹으로 나선다면 투자해야겠어요</t>
  </si>
  <si>
    <t>곽희</t>
  </si>
  <si>
    <t>진짜 SK이노베이션과 함께라면 없었는데 있습니다.응원할께요</t>
  </si>
  <si>
    <t>푸르내</t>
  </si>
  <si>
    <t>기후환경위기가 심각해지는 상황에서 기업의 이러한 노력이 해결책을 제시할것같음</t>
  </si>
  <si>
    <t>sun hee jo</t>
  </si>
  <si>
    <t>Sk이노베이션이 친환경적인 계획이있으니까 호감도가상승했어요</t>
  </si>
  <si>
    <t>김지영</t>
  </si>
  <si>
    <t>Sk가친환경정책을위해노력하는거보니 좋은취지내요 노력하는거보니 좋으내요  좋은기업이되길바래요</t>
  </si>
  <si>
    <t>marcelo yoo</t>
  </si>
  <si>
    <t>21세기를 지향하는 SK이노베이션의 친환경 전략에 박수를 보냅니다. 늘 국내외를 선도하는 초우량기업 SK이노베이션을 응원합니다! ^^</t>
  </si>
  <si>
    <t>k뽀뽀</t>
  </si>
  <si>
    <t>친환경 정책에도 노력하는 기업이라 넘 멋지네요  앞으로도 이런 노력계속이어가며 기업이 크게 성장했음 좋겠어요</t>
  </si>
  <si>
    <t>잇힝</t>
  </si>
  <si>
    <t>와우 무에서 유를 만드는 친환경솔루션 기대되네용</t>
  </si>
  <si>
    <t>최경욱</t>
  </si>
  <si>
    <t>요즘 ESG경영이 화두인데 SK이노베이션은 매우 발빠르게 대처하고 있네요 우리 모두가 지속 가능하도록 더욱 노력합시다</t>
  </si>
  <si>
    <t>토종꿀</t>
  </si>
  <si>
    <t>기업들이 친환경에 더욱 관심을 갖고 노력해야 합니다</t>
  </si>
  <si>
    <t>asd ssdd</t>
  </si>
  <si>
    <t>뭔가 영화를 보는것같기도하고 해서 끝까지 보게되네요 ㅋ 원래 끝까지 않보는데...  봤습니다~</t>
  </si>
  <si>
    <t>Euni Sun</t>
  </si>
  <si>
    <t>있습니다도 그린 컬러네요  센스 있어요^^</t>
  </si>
  <si>
    <t>친환경을 위해 노력하는 sk이노베이션 응원합니다. 파이팅요</t>
  </si>
  <si>
    <t>아띠</t>
  </si>
  <si>
    <t>sk 이노베이션의 친환경 캠페인 좋네여~ 환경보호를 위한 노력 응원할게여~</t>
  </si>
  <si>
    <t>남인선</t>
  </si>
  <si>
    <t>친환경 정책을 위해 노력하시는 모습을 볼수 있네요ㆍ영상잘봤구요 응원합니나~</t>
  </si>
  <si>
    <t>슬픈개구리</t>
  </si>
  <si>
    <t>참 흥미로웠습니다. 환경에 신경 쓰는 이노베이션!
SK 응원합니다^^</t>
  </si>
  <si>
    <t>김미란</t>
  </si>
  <si>
    <t>광고도 광고 메세지도 신선하고 잼있어서 뇌리에 팍  남습니다.플라스틱및폐건전지를 리싸이클해서 친환경 정책에 앞장서는 sk 너무 멋진기업입니다.</t>
  </si>
  <si>
    <t>장유진</t>
  </si>
  <si>
    <t>SK이노베이션 환경을 생각하는 좋은 기업이 되어 주시니 환경에 관심있는 저도 기분이 좋으네요 앞으로도 계속 노력해 주세요~</t>
  </si>
  <si>
    <t>snell blake</t>
  </si>
  <si>
    <t>환경보호에 앞장서는  sk이노베이션  최고입니다</t>
  </si>
  <si>
    <t>길훈</t>
  </si>
  <si>
    <t>SK이노베이션이 새로운 가치를 증명하는 좋은 광고영상이네요</t>
  </si>
  <si>
    <t>하이츠</t>
  </si>
  <si>
    <t>친환경 정책에도 노력하는 기업이라 넘 멋지네요 앞으로도 이런 노력계속이어가며 기업이 크게 성장했음 좋겠어요</t>
  </si>
  <si>
    <t xml:space="preserve">ᄋᄋ  </t>
  </si>
  <si>
    <t>sk ,  이노베이션이 친환경에도이렇게 신경쓰다니 조으네요</t>
  </si>
  <si>
    <t>환경보호에 앞장서는 이노베이션 
넘 멋지고 최고에요
늘 응원합니다
넘나 재밌는영상 잘보고 가요 ㅎ</t>
  </si>
  <si>
    <t>주상훈</t>
  </si>
  <si>
    <t>못 쓰게 되는 폐플라스틱과 배터리를 친환경적으로 재활용하기도 하는군요. 특히 없었는데 있습니다! 에서 본 광고의 가치를 보여주는 것 같아요. 역시 SK 이노베이션의 친환경 정책은 앞으로의 기업 성장에 큰 보탬이 될 것이라 생각합니다.</t>
  </si>
  <si>
    <t>권오현</t>
  </si>
  <si>
    <t>친환경 정책에도 노력하는 기업이라 넘 멋지네요 앞으로도 이런 노력계속이어가며 기업이 크게 성장했음 좋겠어요. 요즘 같은 때에 환경 보호에 앞서는 기업이 되었으면 좋겠습니다 좋아요</t>
  </si>
  <si>
    <t>지티디</t>
  </si>
  <si>
    <t>없었는데, 있습니다! -SK이노베이션이 새로운 가치를 그린(GREEN...폐플라스틱이 새롭게 쓰이는군요...^^</t>
  </si>
  <si>
    <t>이든</t>
  </si>
  <si>
    <t>SK이노베이션의 친환경정책을 응원합니다 좋은 정책을 갖고 있으시네요</t>
  </si>
  <si>
    <t>김미주</t>
  </si>
  <si>
    <t>Sk이노베이션의 친환경을 위한 노력을 응원합니다</t>
  </si>
  <si>
    <t>Y R</t>
  </si>
  <si>
    <t>SK이노베이션이 친환경을 생각하고 노력하는 모습이 미래지향적이고 희망적이네요. 응원합니다~</t>
  </si>
  <si>
    <t>홍필 김</t>
  </si>
  <si>
    <t>친환경 정책을 추구하는 sk이노베이션 성공하는  기업으로 거듭나시길…</t>
  </si>
  <si>
    <t>Jaehyun Joo</t>
  </si>
  <si>
    <t>환경을 생각하는 sk이노베이션의 기업정신이 돋보이는 영상이네요</t>
  </si>
  <si>
    <t>Yong Ho Lee</t>
  </si>
  <si>
    <t>SK이노베이션이란 기업이 미래지향적이임 친환경정책  응원합니다</t>
  </si>
  <si>
    <t>나는야</t>
  </si>
  <si>
    <t>친환경에 앞장서는이노베이션 역시 최고의기업이네요~~</t>
  </si>
  <si>
    <t>장미라</t>
  </si>
  <si>
    <t>친환경을 생각하고 고민하는 sk이노베이션 회사가 더욱 선한영향력을 발휘하고 있다는 생각이 드는 영상였습니다</t>
  </si>
  <si>
    <t>강건혁</t>
  </si>
  <si>
    <t>환경에 이렇게 관심이 있는 sk기업 세계로 쭉쭉 뻗어가길 바라겠습니다~</t>
  </si>
  <si>
    <t>이영재</t>
  </si>
  <si>
    <t>친환경적인 sk이노베이션의 광고 재미있네요~~ 딱딱한 광고보다는 이런 산뜻한광고가 좋아요 ㅎ</t>
  </si>
  <si>
    <t>Yong Soo Lee</t>
  </si>
  <si>
    <t>sk 이노베이션의 친환경 광고가 확 와 닫습니다
응원할께여~~</t>
  </si>
  <si>
    <t>주둥이</t>
  </si>
  <si>
    <t>친환경 정책의 기업이라 너무 좋고 미래를 위해서도 잘되시길 바랍니다</t>
  </si>
  <si>
    <t>오호라</t>
  </si>
  <si>
    <t>없었는데.. 있습니다~~ 머리에 쏙쏙 박히네요..
SK이노베이션 새로운 기업 환경을 생각하는 기업으로 거듭날거라 생각합니다..</t>
  </si>
  <si>
    <t>이승홍</t>
  </si>
  <si>
    <t>TAEYEONG</t>
  </si>
  <si>
    <r>
      <rPr>
        <sz val="11"/>
        <color theme="1"/>
        <rFont val="Malgun Gothic"/>
        <family val="3"/>
        <charset val="129"/>
      </rPr>
      <t xml:space="preserve">요즘 날씨보면 그린의 중요성이 체감됩니다. 대단해요 </t>
    </r>
    <r>
      <rPr>
        <sz val="11"/>
        <color theme="1"/>
        <rFont val="Segoe UI Symbol"/>
        <family val="2"/>
      </rPr>
      <t>👍</t>
    </r>
    <r>
      <rPr>
        <sz val="11"/>
        <color theme="1"/>
        <rFont val="맑은 고딕"/>
        <family val="3"/>
        <charset val="129"/>
      </rPr>
      <t>SK</t>
    </r>
  </si>
  <si>
    <t>박소윤</t>
  </si>
  <si>
    <t>SK이노베이션의 찬환경 보호에 앞장서는 기업으로  응원합니다</t>
  </si>
  <si>
    <t>김예진</t>
  </si>
  <si>
    <t>광고가 귀에 쏙쏙 없었는대 있습니다 진짜 귓가에 맴돌아요  친환경기업으로 이어져가는 기업 응원합니다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</si>
  <si>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</si>
  <si>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소희 문</t>
  </si>
  <si>
    <t>친환경정책에 노력하는 sk이노베이션 정말 멋진 기업이네요~^^</t>
  </si>
  <si>
    <t>은숙 나</t>
  </si>
  <si>
    <t>친환경 정책의 선두주자 sk이노베이션의 기업방향이 보이는 확실한 광고네요</t>
  </si>
  <si>
    <t>박종길</t>
  </si>
  <si>
    <t>기업이 친환경에 앞장서는게 쉬운일은 아닌데 대기업으로서 모범을 보이내요</t>
  </si>
  <si>
    <t>김용주</t>
  </si>
  <si>
    <t>없었는데 있습니다~!ㅋ 친환경 해결책 없었는데 있습니다~!! sk이노베이션 광고가 임팩트있고 좋네요</t>
  </si>
  <si>
    <t>영정패기좌절</t>
  </si>
  <si>
    <t>참 흥미로웠습니다. 환경에 신경 쓰는 이노베이션! SK 응원합니다^^!!!</t>
  </si>
  <si>
    <r>
      <rPr>
        <sz val="10"/>
        <color theme="1"/>
        <rFont val="Malgun Gothic"/>
        <family val="3"/>
        <charset val="129"/>
      </rPr>
      <t>“폐플라스틱의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</si>
  <si>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정만 안</t>
  </si>
  <si>
    <t>좋은정보주셔서 감사합니다</t>
  </si>
  <si>
    <r>
      <rPr>
        <sz val="10"/>
        <color theme="1"/>
        <rFont val="Malgun Gothic"/>
        <family val="3"/>
        <charset val="129"/>
      </rPr>
      <t>“폐플라스틱의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</si>
  <si>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윤미숙</t>
  </si>
  <si>
    <t>이노베이션 기술력 좋네요</t>
  </si>
  <si>
    <r>
      <rPr>
        <sz val="10"/>
        <color theme="1"/>
        <rFont val="Malgun Gothic"/>
        <family val="3"/>
        <charset val="129"/>
      </rPr>
      <t>“폐배터리의 가치 없었는데, 있습니다!” -</t>
    </r>
    <r>
      <rPr>
        <sz val="10"/>
        <color theme="1"/>
        <rFont val="Segoe UI Symbol"/>
        <family val="2"/>
      </rPr>
      <t>🌿🌎</t>
    </r>
    <r>
      <rPr>
        <sz val="10"/>
        <color theme="1"/>
        <rFont val="맑은 고딕"/>
        <family val="3"/>
        <charset val="129"/>
      </rPr>
      <t>SK이노베이션이 새로운 가치를 그린(GREEN)다</t>
    </r>
    <r>
      <rPr>
        <sz val="10"/>
        <color theme="1"/>
        <rFont val="Segoe UI Symbol"/>
        <family val="2"/>
      </rPr>
      <t>🌎🌿</t>
    </r>
  </si>
  <si>
    <t>sk이노베이션 최고에요</t>
  </si>
  <si>
    <t>울렁이</t>
  </si>
  <si>
    <t>환경문제는 기업이항상생각해야 문제인듯 친환경정책이니면 기업운영에 영향을줄것이다. 기업뿐만이니라 개개인도 미래를위해 친환경으로가야될듯하다</t>
  </si>
  <si>
    <t>세젤귀젠</t>
  </si>
  <si>
    <t>이제 지구는 환경이 가장 중요한 시대입니다. Sk이노는 지구를 지켜주는 슈퍼맨같은 존재가 되겠습니다</t>
  </si>
  <si>
    <t>이미선</t>
  </si>
  <si>
    <t>다방면으로 환경을 생각하고 실천하는 기업 자랑스럽네요.</t>
  </si>
  <si>
    <t>최기종</t>
  </si>
  <si>
    <t>찬환경 정책에도 노력하는 기업이라 넘 멋지네요 앞으로도 이런 노력계속이어가며 기업이 크게 성장했음 좋겠어요</t>
  </si>
  <si>
    <t>Sk이노베이션윽 기업이념이 돋보입니다</t>
  </si>
  <si>
    <t>기업들이 모두 sk처럼 환경을 고려해준다면 좋겠네요</t>
  </si>
  <si>
    <t>코옹</t>
  </si>
  <si>
    <t>친환경을 추구하는 sk이노베이션의 기업이념이 돋보이네요</t>
  </si>
  <si>
    <t>라그나</t>
  </si>
  <si>
    <t>환경 보호 및 친환경에 신경쓰는 기업이라는게 느껴지는 영상이네요. 최고입니다!</t>
  </si>
  <si>
    <t>what to live for</t>
  </si>
  <si>
    <t>Sk가 진짜 글로벌로 그룹인게 미래핵심분야 중에 많은 부분을 주도하는 듯 보임</t>
  </si>
  <si>
    <t>에르휘</t>
  </si>
  <si>
    <t>광고가   혀 안 지루하네요. 친환경 기업으로 거듭나는 SK 이노베이션 응원하겠습니다!</t>
  </si>
  <si>
    <t>김현진</t>
  </si>
  <si>
    <t>친환경을 위해 애쓰시는 sk이노베이션 정말 최고입니다 이렇게 광고까지 만들어서 실천하는 거 대단해요</t>
  </si>
  <si>
    <t xml:space="preserve">  경하</t>
  </si>
  <si>
    <t>지구온난화로 환경오염이 심각한데 친환경을 생각하는 sk이노베이션 광고 취지가 너무 좋은 것같아요^^</t>
  </si>
  <si>
    <t>TS KIM</t>
  </si>
  <si>
    <t>친환경 정책에 선도적인 기업이라 칭찬합니다</t>
  </si>
  <si>
    <t>후훔</t>
  </si>
  <si>
    <t>어려운 이야기를 쉽게 풀어줘서 잘 이해할 수 있었습니다. 친환경 그린 소사이어티를 향한 sk의 행보가 기대됩니다. 늘 지켜보고 응원하겠습니다</t>
  </si>
  <si>
    <t>최두성</t>
  </si>
  <si>
    <t>광고가 참신하네요 없었는데 있습니다 귀에 쏙쏙 들어오네요   순삭이네요 친환경 관련한 기업으 방향성도 좋네요</t>
  </si>
  <si>
    <t>BK kim</t>
  </si>
  <si>
    <t>재활용 압장서는 sk이노베이션 응원드립니다</t>
  </si>
  <si>
    <t>배병학</t>
  </si>
  <si>
    <t>환경을 항상 생각하고 노력하는 SK이노베이션을 응원합니다.</t>
  </si>
  <si>
    <t>Eun</t>
  </si>
  <si>
    <t>친환경적으로 재활용한다는 점이 너무 좋은거같아요</t>
  </si>
  <si>
    <t>이재명</t>
  </si>
  <si>
    <t>없었는데. 있습니다.... 내용 잘 만들었네요. 환경에 대해 다시한번 생각하게 하네요.</t>
  </si>
  <si>
    <t>권옥</t>
  </si>
  <si>
    <t>친환경재생 에너지가 없었는데 있네요 자연을 보호합시다 대단해요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</si>
  <si>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</si>
  <si>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박주호</t>
  </si>
  <si>
    <t>친환경을위해 힘써주는 기업이 되어주세요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</si>
  <si>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</si>
  <si>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한슬한비TV</t>
  </si>
  <si>
    <t>평소 에스케이이노베이션에 관심이 많았습니다 영상 보고 더욱더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</si>
  <si>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</si>
  <si>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고석현</t>
  </si>
  <si>
    <t>재생에너지,친환경측면에서 아주 좋은일 하시네요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</si>
  <si>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</si>
  <si>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DH KIM</t>
  </si>
  <si>
    <t>지구 환경이 진짜 중요한거 같아요 기후변화가 느껴지네요 sk가 힘내서 기후변화에 해결책을 찾길</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</si>
  <si>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</si>
  <si>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TYNOR Lee</t>
  </si>
  <si>
    <t>광고 잘 만들었네요~ SK이노베이션의 새로운 방향과 가치를 조금은 알거 같네요^^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</si>
  <si>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</si>
  <si>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대천사  00  </t>
  </si>
  <si>
    <t>좋은 일 하는 기업은 칭찬받아 마땅합니다. sk이노베이션 앞으로도 중요한 역할을 기대합니다.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</si>
  <si>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</si>
  <si>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민들레</t>
  </si>
  <si>
    <t>환경의 중요성이 더욱 중요해지는 요즘, 많은 것을 느끼게 해주는군요. sk이노베이션 앞으로도 좋은 기업활동 기대하겠습니다.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</si>
  <si>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</si>
  <si>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HongSun Kim</t>
  </si>
  <si>
    <t>없었는데 있습니다 라니 진짜 참신하네요 새로운 가치를 만드는 sk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</si>
  <si>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</si>
  <si>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ssook B</t>
  </si>
  <si>
    <t>SK이노베이션 새로운 가치를 그린다 이산화탄소문제로 지구온난화가 심각한데 환경보호에 먼저 앞장서는 기업 존경하고 응원합니다.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</si>
  <si>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</si>
  <si>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은아 김</t>
  </si>
  <si>
    <t>여러 방면으로 환경을 생각하는 이노베이션 칭찬합니다.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</si>
  <si>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</si>
  <si>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크림포메라니안 쿠키</t>
  </si>
  <si>
    <t>없었는데 있습니다! 새로운가치늘 그린다! 그길을 지켜보고 응원할게요^^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</si>
  <si>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</si>
  <si>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엄정   </t>
  </si>
  <si>
    <t>환경문제에 앞장서는 SK이노베이션~! 기업에서 환경문제에 관심을 가지고 노력하는 모습이 너무 존경스럽다 sk이노베이션 응원합니다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</si>
  <si>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</si>
  <si>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Sk이노베이션은 친환경을 중시하는 기업이네요. 이산화탄소 가치를 새로 만드는 군요^^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</si>
  <si>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</si>
  <si>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이선복</t>
  </si>
  <si>
    <t>플라스틱 폐베터리 등정말문제인데 발상의  환이네요 너무멋져요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</si>
  <si>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</si>
  <si>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이지현</t>
  </si>
  <si>
    <t>없었는데 sk가 만들어서 있게된거군요 지구를 생각하는 멋진기업</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</si>
  <si>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</si>
  <si>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존경하는 기업 sk! 역시 친환경!   기차도 역시 sk!</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</si>
  <si>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</si>
  <si>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s.h im</t>
  </si>
  <si>
    <t>Sk이노베이션의 새로운 가치와 노력이 잘 보이네여ㅎ.ㅎ</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</si>
  <si>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</si>
  <si>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푸르딩딩</t>
  </si>
  <si>
    <t>SK이노베이션는 "없었는데 있습니다" 라는 모티브로 새로운 가치를 창조하는 기업입니다.</t>
  </si>
  <si>
    <t>김만이</t>
  </si>
  <si>
    <t>친환경 행보를 이어나가는 SK이노베이션을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</si>
  <si>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</si>
  <si>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그리즐리베어</t>
  </si>
  <si>
    <t>새로운 가치를 응원합니다. 에스케이가 일 잘하네 ㅎㅎ 환경까지 생각하는!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</si>
  <si>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</si>
  <si>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변상환</t>
  </si>
  <si>
    <t>환경보호에 힘쓰는 이노베이션 항상 응원드리고 있습니다~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</si>
  <si>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</si>
  <si>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soroco</t>
  </si>
  <si>
    <t>환경보호를 위한 가치 실현을 위한다는 생각이 드네요 더 많은 기업들이 동참했으면 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</si>
  <si>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</si>
  <si>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윤철민</t>
  </si>
  <si>
    <t>이번 미국의 투자법안이 통과되어 특히 많은 기대가 집중되고 있내여..</t>
  </si>
  <si>
    <t>최유정</t>
  </si>
  <si>
    <t>없었는데, 있습니다! 중독성 있어요ㅋㅋ 새로운 가치를 만드는 sk이노베이션 멋있어요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</si>
  <si>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</si>
  <si>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딤채</t>
  </si>
  <si>
    <t>환경에 관한 좋은 내용 잘보고갑니다</t>
  </si>
  <si>
    <t xml:space="preserve">짱Ss    </t>
  </si>
  <si>
    <t>친환경 정책으로 노력하는 sk의 기업방향을 재밌고 멋있게 다룬것같아 맘에들어요 광고도 재밌어요 감사합니다</t>
  </si>
  <si>
    <t>천명규</t>
  </si>
  <si>
    <t>버려지는 것 까지 챙기는 이노베이션 멋있네요</t>
  </si>
  <si>
    <t>속초</t>
  </si>
  <si>
    <t>회사 이미지 참 좋습니다</t>
  </si>
  <si>
    <t>아쭈리</t>
  </si>
  <si>
    <t>친환경을 생각하는 것을 아주 멋지게   달하네요. 특히 금가루 폭죽이 백미입닏ㄱㆍ</t>
  </si>
  <si>
    <t>박정희</t>
  </si>
  <si>
    <t>이게 뭔가 했더니.. 기업광고가 이렇게 재밌을일인가요?ㅋㅋㅋ sk이노베이션의 앞으로의 행보가 기대되네요.</t>
  </si>
  <si>
    <t>투썬33</t>
  </si>
  <si>
    <t>없없는데 있습니다 ㅋㅋ</t>
  </si>
  <si>
    <t>참소리</t>
  </si>
  <si>
    <t>가치에 가치를 더하는 우리의 sk이노베이션~</t>
  </si>
  <si>
    <t>チャンネルケン</t>
  </si>
  <si>
    <t>기발한 광고네요~ 미래를 생각하는 기업 sk이노베이션 응원합니다</t>
  </si>
  <si>
    <t>재활용 활동에 열시 참가하는 즁인데 sk이노베이션이 이런 자원을 친환경적으로 재탄생 시키니 믿고 보는 기업입니다.</t>
  </si>
  <si>
    <t>DJ LEE</t>
  </si>
  <si>
    <t>다양한 물품들을 환경에 도움이 되도록 재활용하는 것이 보기 좋고 응원하게 되네요</t>
  </si>
  <si>
    <t>마이핸즈</t>
  </si>
  <si>
    <t>기후변화를 몸소느껴보니 그린활동을 하시는 기업들의 역할이 중요하다고 느껴지네요 계속해서 선한 영향력을 보여주세요~^^</t>
  </si>
  <si>
    <t>Binna H</t>
  </si>
  <si>
    <t>너무나 희망적인 메세지를 주시니 감사합니다 없었는데 있습니다~~ Sk이노베이션이 함께하니 믿음이 확 생기네요ㅎ</t>
  </si>
  <si>
    <t>cherry p</t>
  </si>
  <si>
    <t>환경을 생각하는 기업의 태도가 멋져요</t>
  </si>
  <si>
    <t>Dw K</t>
  </si>
  <si>
    <t>요즘 자연재해때문에 고생하는데 이런 좋은 친환경적인 기업 너무 좋아요</t>
  </si>
  <si>
    <t>최주영</t>
  </si>
  <si>
    <t>친환경적인 캠페인 마음에 들어요!</t>
  </si>
  <si>
    <t>정우성유오성황정민감우성추성훈</t>
  </si>
  <si>
    <t>최태원 회장님이 평소에 친환경 재활요우재생에너지 자주 언급하고 다니셔서 예상은 했는데 생각보다 엄청나네요 앞으로도 환경보호에 더욱더힘써주세요</t>
  </si>
  <si>
    <t>폐배터리 재활용! 정말 획기적이고 창의적인 아이디어네요</t>
  </si>
  <si>
    <t>환경을 보호하는 기업이고 미래를 선도하는 기업입니다 우리모두 환경을 개선하여야 합니다</t>
  </si>
  <si>
    <t>박동욱</t>
  </si>
  <si>
    <t>시니씨니</t>
  </si>
  <si>
    <t>그린액션 캠페인 취지도 좋고 응원합니다</t>
  </si>
  <si>
    <t>정수현</t>
  </si>
  <si>
    <t>친환경 솔루션 이시대에 필요한 가치죠</t>
  </si>
  <si>
    <t>경숙 장</t>
  </si>
  <si>
    <t>기업이 이익추구와 함께 사회에 공헌하며 상생하는 바른경영을 보는것 같습니다</t>
  </si>
  <si>
    <t>장정중</t>
  </si>
  <si>
    <t>새로운 가치를 그리는 sk이노베이션 응원합니다</t>
  </si>
  <si>
    <t>설화연화비</t>
  </si>
  <si>
    <t>아주 유용한 정보 감사합니다</t>
  </si>
  <si>
    <t>수와망이</t>
  </si>
  <si>
    <t>없었는데, 있습니다. 멋진 광고네요, sk화이팅 입니다~</t>
  </si>
  <si>
    <t xml:space="preserve">  은혜</t>
  </si>
  <si>
    <t>ESG를 실천하고 RE  00을 대처하는 대기업 수준의 표본이네요. 항상 응원하겠습니다!!</t>
  </si>
  <si>
    <t>엘리야</t>
  </si>
  <si>
    <t>환경을 위해서 노력하는 모습이 보기 좋습니다.</t>
  </si>
  <si>
    <t>환경보호의 가치를 실현하는 기업의 철학이 인상적이네요사회적으로도 많은 영향력을 줄 것 같아요</t>
  </si>
  <si>
    <t>자이자이</t>
  </si>
  <si>
    <t>환경까지 생각하는 sk이노베이션 앞으로도 더욱더 좋은일많이하는 기업되길 응원합니다 아자아자 화이팅</t>
  </si>
  <si>
    <t>김기현</t>
  </si>
  <si>
    <t>sk이노베이션의 친환경 정책을 응원합니다 광고도 재미 있어서 지루하지 않고 좋았어요</t>
  </si>
  <si>
    <t>head Stone</t>
  </si>
  <si>
    <t>이제 가치의 페러다임이 바뀌고있는 시대죠 sk이노베이션 응원해요!</t>
  </si>
  <si>
    <t>창민 이</t>
  </si>
  <si>
    <t>Sk이노가 이끄는 환경보호 항상 응원합니다 화이팅!!</t>
  </si>
  <si>
    <t>박종민</t>
  </si>
  <si>
    <t>요즘환경많이오염되어가고있는데환경을생각한기업이라믿음이가네요</t>
  </si>
  <si>
    <t>제니</t>
  </si>
  <si>
    <t>폭죽 효과가 확실히 시선을 끄는 것 같군요 화이팅하세요</t>
  </si>
  <si>
    <t>김영수</t>
  </si>
  <si>
    <t>정말 새로움의 가치를 기대합니다. 없었는데 있습니다라는 모토 공감가득해요.</t>
  </si>
  <si>
    <t>코스다</t>
  </si>
  <si>
    <t>항상 광고가 신선해서 매번 기대되네요 ㅠ 다른 기업도 좀 더 환경에 관심을 가질 수 있었으면 좋겠습니다 대단합니다!</t>
  </si>
  <si>
    <t>환경문제에 앞장서는 SK이노베이션 기업에서 환경문제에 관심을 가지고 노력하는 모습이 너무 멋지십니다 SK</t>
  </si>
  <si>
    <t>승경봉</t>
  </si>
  <si>
    <t>폐플라스틱과 폐배터리를 재활용함으로써 환경을 보호하고 지구를 지켜야 겠어요.</t>
  </si>
  <si>
    <t>잘보고갑니다 감사합니다</t>
  </si>
  <si>
    <t>멋쟁이건</t>
  </si>
  <si>
    <t>재활용이 친환경적으로 정말 좋네여. 리더해가는 기업인 SK이노 기억하겠습니다.</t>
  </si>
  <si>
    <t>정서영</t>
  </si>
  <si>
    <t>더롹</t>
  </si>
  <si>
    <t>환경을 생각하는 이노베이션 기업 앞으로도 더 응원하겠습니다</t>
  </si>
  <si>
    <t>하히하</t>
  </si>
  <si>
    <t>좋은정보 방송 잘보고갑니다</t>
  </si>
  <si>
    <t>정</t>
  </si>
  <si>
    <t>친환경 차에 도움되는 폐 건  지 sk이노베이션 최고네요 친환경 쵝ᆢ</t>
  </si>
  <si>
    <t>김진한</t>
  </si>
  <si>
    <t>광고인데 보는 동안재미있어요! 그리고 친환경적인 내용이라 더 좋은것같아요</t>
  </si>
  <si>
    <t>에스케이 이노베이션이 하면 될거같은 기대가 생깁니다.</t>
  </si>
  <si>
    <t>JH Y</t>
  </si>
  <si>
    <t>환경 생각하는 기업 sk이노베이션 멋있네요 눈에 잘들어오게 재밌게 잘만들었네요</t>
  </si>
  <si>
    <t>성재 박</t>
  </si>
  <si>
    <t>요즘 환경문제에 많은 관심을 가지고 있었는데 SK가 폐배터리 재활용. 이산화탄소 포집 및 저장등 얼마나 노력하고 있는지 거기다 SK의 자신감까지 보여주는 광고네요</t>
  </si>
  <si>
    <t>장희태</t>
  </si>
  <si>
    <t>친환경정책 플라스틱 재활용 지구를 살리는 멋진 일입니다</t>
  </si>
  <si>
    <t>은계생</t>
  </si>
  <si>
    <t>SK이노베이션의 가치가 보이네요</t>
  </si>
  <si>
    <t>후아유후아유</t>
  </si>
  <si>
    <t>친환경적으로 재활용 부탁드립니다</t>
  </si>
  <si>
    <t>{최   }</t>
  </si>
  <si>
    <t>참신하고 기발한 생각이네요♡#^~</t>
  </si>
  <si>
    <t>새로운가치의 패러다임입니다~^#♡</t>
  </si>
  <si>
    <t>광고 재밌게 잘찍었네요.친환경 제품들 다양하게 나오길 바랍니다.</t>
  </si>
  <si>
    <t>글케</t>
  </si>
  <si>
    <t>친환경 sk이노베이션~~좋아요</t>
  </si>
  <si>
    <t>민성 백</t>
  </si>
  <si>
    <t>와우,에스케이 이노베이션 세게를 넘어서 더더더 우뚝 서리라.</t>
  </si>
  <si>
    <t>릉가</t>
  </si>
  <si>
    <t>SK이노베이션의 친환경 캠페인 응원합니당</t>
  </si>
  <si>
    <t>박박찬호</t>
  </si>
  <si>
    <t>환경보호 애쓰는sk이노베이션 너무좋은기업입니다</t>
  </si>
  <si>
    <t>상렬 유</t>
  </si>
  <si>
    <t>친환경을 추구하는 기업들이 많아졌으면 좋겠습니다. 응원합니다</t>
  </si>
  <si>
    <t>Byoung Youl Kwon</t>
  </si>
  <si>
    <t>친환경을 위해서 노력하는 기업이 정말 멋있네요, 앞으로도 기대할게요</t>
  </si>
  <si>
    <t>미라클</t>
  </si>
  <si>
    <t>재치있는 광고네요. sk이노베이션이 앞장서서 보여줄 친환경적이 기업의 모습 기대되요</t>
  </si>
  <si>
    <t>환경보호에도움이되는기업이네요</t>
  </si>
  <si>
    <t>김태복</t>
  </si>
  <si>
    <t>새로운가치 우리 환경에 꼭 필요한 일입니다.</t>
  </si>
  <si>
    <t>SK이노베이션. 친환경 기업으로 성장하는 모습 아름답습니다. 폐플라스틱, 폐배터리 모두 재생되는 군요. 지구 환경 지킴이 회사가 되길 바래요</t>
  </si>
  <si>
    <t>인중 이</t>
  </si>
  <si>
    <t>요즘 환경오염이 이슈가 되고있는데 이렇게 친환경적으로 생각하는 방법이 있어서 정말 다행인거 같습니다.</t>
  </si>
  <si>
    <t>종국 김</t>
  </si>
  <si>
    <t>친환경 솔루션 넘 좋네여~</t>
  </si>
  <si>
    <t>오구탁</t>
  </si>
  <si>
    <t>친환경의 새로운 접근 방법 이네요 역시 sk이노베이션이네요</t>
  </si>
  <si>
    <t xml:space="preserve">질럿    </t>
  </si>
  <si>
    <t>역시 환경을 생각하는 기업은 다르군요</t>
  </si>
  <si>
    <t xml:space="preserve">        </t>
  </si>
  <si>
    <t>Sk 좋은 기업이네요</t>
  </si>
  <si>
    <t>홍매복숭아</t>
  </si>
  <si>
    <t>영상보고 배우고 가네요 대기업일수록 더 잘하시는듯해요^^</t>
  </si>
  <si>
    <t>H.S Lim</t>
  </si>
  <si>
    <t>SK이노베이션의 기업가치를 잘 보여준 영상이였습니다. 영상 잘 보고 갑니다.</t>
  </si>
  <si>
    <t>fable the</t>
  </si>
  <si>
    <t>환경을 위해 애쓰는 sk이노베이션의 노고에 박수를 보냅니다 친구들 한테도 알려주고싶어요</t>
  </si>
  <si>
    <t>sk이노베이션의 친환경 정책 정말 생각 잘한거 같아요^^</t>
  </si>
  <si>
    <t>영상 몇개봤는데 '없었는데, 있습니다!!' 이거 너무 중독성이 강해요 ㅋㅋㅋ 좋아요~</t>
  </si>
  <si>
    <t>븨스콋</t>
  </si>
  <si>
    <t>SK의 친환경 정책에 대한 이해와 공감을 잘 이끌어낸 영상이네요. 새로운 가치를 그 린 다~ 각인이 확실하게 되었어요</t>
  </si>
  <si>
    <t>장 ᄃ성수</t>
  </si>
  <si>
    <t>영상을 보도 sk이노베이션이라는 기업이 무엇을 위해 지금까지 달려 온 지 알겠네요 응원합니다</t>
  </si>
  <si>
    <t>친환경에 투자를 하네요.베터리도</t>
  </si>
  <si>
    <t>hwa Jun Kim</t>
  </si>
  <si>
    <t>환경문제를 해결하기위해   기차가 도움이된다는건 알고있었지만 폐  지 같은부분은 생각을 못했었네.. 응원하게 되는 개발사업이네요</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</si>
  <si>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</si>
  <si>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서서공쥬</t>
  </si>
  <si>
    <t>없었는데 있습니다 ! Sk는 환경도 생각하는 앞서가는 기업 뭐가 틀려도 틀리네요</t>
  </si>
  <si>
    <t>어쩌다가</t>
  </si>
  <si>
    <t>오 정말좋네요 sk가 친환경을 위해 엄청노력중이네요 다들 지구를 위해 같이 동참해요</t>
  </si>
  <si>
    <t>이종석</t>
  </si>
  <si>
    <t>환경을 위해 애쓰는 sk이노베이션의 노고에 박수를 보냅니다</t>
  </si>
  <si>
    <t>환경 문제에 노력하는 착한기업 응원해요</t>
  </si>
  <si>
    <t>김가다</t>
  </si>
  <si>
    <t>영상자제가 시선을 이끄는 경향도 있지만 내용도 그만큼의 가치있는 영상이라서 너무 유익한것같아요</t>
  </si>
  <si>
    <t>이종대</t>
  </si>
  <si>
    <t>환경 보호에 앞장서는 기업이 지속적으로 성장할 수 있었으면 좋겠습니다. 너무 좋은 영상이네요</t>
  </si>
  <si>
    <t>김석규</t>
  </si>
  <si>
    <t>광고 잘 만들었네요 재사용하는 것 꼭 필요한 일인데 sk에서 하네요</t>
  </si>
  <si>
    <t>김다미</t>
  </si>
  <si>
    <t>Sk가 화학이며 it며 점점 성장하는게 눈에 보임 이미 다 이룬 대기업이 그러기 쉽지 않은데 sk는 뭔가 기대가 됨</t>
  </si>
  <si>
    <t>없었는데 있습니다 안되는걸 될수있다고 확신시켜주는기업!믿음이갑니다</t>
  </si>
  <si>
    <t>친환경기업의 선두주자 sk이노베이션을 항상 응원합니다.</t>
  </si>
  <si>
    <t>스크 이노베이션 친환경적인   등 기업이 되기를</t>
  </si>
  <si>
    <t>SK 이노베이션 좋은 기업이군요</t>
  </si>
  <si>
    <t>없었는데, 있습니다! -SK이노베이션이 새로운 가치를 그린(GREEN)...SK는 역시 다르군요...플라스틱 재활용이라...멋집니다...</t>
  </si>
  <si>
    <t>없었는데, 있습니다! -SK이노베이션이 새로운 가치를 그린(GRE...플라스틱 재활용...SK 응원합니다...</t>
  </si>
  <si>
    <t>sk이노베이션 역시 환경에 앞장서는 기업이군요.응원합니다.</t>
  </si>
  <si>
    <t>SK이노베이션에서 친환경적인 기업방향을 제시해주니까 더 믿음직스러운것 같습니다^^ 탄소중립이 되는 날을 빨리 기대해봅니다</t>
  </si>
  <si>
    <t>환경을 생각해서 열심히 애써주시는 sk이노베이션의 노력에 박수를 보냅니다</t>
  </si>
  <si>
    <t>일회용 플라스틱 문제가 심각하죠 환경을 생각하는 sk이노베이션 기대됩니다</t>
  </si>
  <si>
    <t>sk이노베이션 친환경에 적극적인 기업이였군요 . 모르던 사실을 보고 갑니다 짝짝</t>
  </si>
  <si>
    <t>SK이노베이션의 친환경 정책으로 믿음을주는 회사네요..앞으로도 기대가 되네요..</t>
  </si>
  <si>
    <t>Sk이노베이션, 역시 대기업답게 환경보호를 위해서도 노력하네요! 광고도 참신하고 재밌어요^^</t>
  </si>
  <si>
    <t>환경보호에 노력하는모습 너무좋네요</t>
  </si>
  <si>
    <t>플라스틱도 생활에서 엄청 많이 나오는데 재활용하고 폐배터리 재사용은 정말 좋은거 같아요 계속 추진해 주세요~</t>
  </si>
  <si>
    <t>환경보호에 앞서는 sk이노베이션을 지지합니다 제 자신을 되돌아 보게 되네요</t>
  </si>
  <si>
    <t>없었는데 있습니다 환경을 다시 생각하게 되네요 sk이노베이션 좋은 기업이네요~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</si>
  <si>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</si>
  <si>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새로운 가치를 그린다. 정말 멋지네요.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</si>
  <si>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</si>
  <si>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폐플라스틱과 폐배터리를 재활용함으로써 환경을 보호하고 지구를 지켜야 겠네요.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</si>
  <si>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</si>
  <si>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플라스틱을 재활용하고 지구를 지켜줄 기업 SK 이노베이션 응원합니다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</si>
  <si>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</si>
  <si>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환경보호에 앞서는 이노베이션~자랑스럽네요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</si>
  <si>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</si>
  <si>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매일 넘쳐나는 쓰레기를 활용할수 있는 기술을 가진 SK이노베이션 기업 대단합니다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</si>
  <si>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</si>
  <si>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환경을 생각하는 기업 sk이노베이션 굿</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</si>
  <si>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</si>
  <si>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플라스틱도 폐배터리도 줄이는 sk이노베이션 굿</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</si>
  <si>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</si>
  <si>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SK이노베이션의 새로운 가치 그린 지지합니다</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</si>
  <si>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</si>
  <si>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우리에게 꼭필요한 기업이네요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</si>
  <si>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</si>
  <si>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플라스틱도 이산화탄소도 다줄이는 좋은기업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</si>
  <si>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</si>
  <si>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좋은일하네요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</si>
  <si>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</si>
  <si>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 이노베이션 칭찬해요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</si>
  <si>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</si>
  <si>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환경을노력하는sk이노베이션 좋은기업이내요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</si>
  <si>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</si>
  <si>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환경보호 매우 중요하죠.세세히 설명 잘 해주시고 많이 느껴지네요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</si>
  <si>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</si>
  <si>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말로만 듣기보다는 영상으로 직접 확인해보니 정말 센스넘치네요ㅎ</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</si>
  <si>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</si>
  <si>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SK이노베이션이라는 기업의 건  한 정신과 운영방향에 대해서 관심있게 볼 수 있었습니다. 환경을 보호하며 실천하는 기업정신 힘차게 응원하겠습니다^^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</si>
  <si>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</si>
  <si>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대기업이 기업 매출뿐 아니라 공익사업에도 앞장서는 모습 멋집니다. 광고 문구가 인상깊고 시선을 집중시키네요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</si>
  <si>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</si>
  <si>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이번에 환경적으로 폐자재 플라스탁이 다시 재 순환되는 계기가 되길바래요ㅠ</t>
  </si>
  <si>
    <t>자원재활용과 친환경 그리고 환경피해 예방이 이제는 그저 먼 미래의 얘기가 아닌 현실이 되어가기를 진심으로 응원합니다! SK이노베이션 화이팅!!</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</si>
  <si>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</si>
  <si>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새로움을 창조하는 sk이노베이션 한층 더 환경을 위해 다가가는 기업 돼었으면 합니다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</si>
  <si>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</si>
  <si>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친환경을 위해 노력하는 기업 정말 좋네요 우리나라도 이제 친환경을 위해서 다들 힘써야 할거같습니다 지구의 미래를 위해 다같이 화이팅!!</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</si>
  <si>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</si>
  <si>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</si>
  <si>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영상도재밌고 홍보물인데도 유익하네요 지속가능경영을 충실히 이행하는거같아 보기좋습니다</t>
  </si>
  <si>
    <t>이노베이션 환경보호에 앞장서는 기업으로써 항상 응원하겠습니다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</si>
  <si>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</si>
  <si>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역시 환경 보호에 앞서는 sk이노베이션이네요!! 응원합니다♡♡</t>
  </si>
  <si>
    <t>좋은 영상 감사합니다,</t>
  </si>
  <si>
    <t xml:space="preserve">친환경 정책에 앞장쓰는 기업 SK 이노베이션 없었는데 있습니다 </t>
  </si>
  <si>
    <t>심각한 환경 오염으로 인해 친환경제품들에 대한 관심이 커지고 있는데, sk의 선한 영향력을 보게 되는것 같아요.</t>
  </si>
  <si>
    <t>플라스틱으로 배터리의 원료로 사용하면 정말좋겠네요</t>
  </si>
  <si>
    <t>친환경 정책을 추구하는 SK이노베이션의 그린 기업 운영 방향을 알수있는 영상이네요 잘보고 갑니다</t>
  </si>
  <si>
    <t>혁신 친환경 sk이노베이션 폐베터리도 친환경에너지 sk좋아부러~~</t>
  </si>
  <si>
    <t>환경문제가 중요한 이시기에 SK이노베이션은 역시 틀리네요~</t>
  </si>
  <si>
    <t>이렇게 큰 기업에서 먼저 환경을 생각해주니 너무 다행이에요. 친환경정책에 앞장서는 sk 이노베이션이 되길 바랍니다</t>
  </si>
  <si>
    <t>에스케이가 이런건 참 잘 만드는 듯...그린(green)다^^</t>
  </si>
  <si>
    <t>없었는데 있었습니다 먼가 환경을 다시 한번 생각하게 되네요 ㅋ</t>
  </si>
  <si>
    <t>SK 이노베이션이 프라스틱 재활용등에 앞장서고 있었군요 응원합니다</t>
  </si>
  <si>
    <t>sk이노베이션 친환경에 많은 기여를하는것같아 훌륭하네요</t>
  </si>
  <si>
    <t>요즈음같은세대에환경에힘쓰는기업이되었으면좋겠습니다</t>
  </si>
  <si>
    <t>친환경 정책에도 적극적인 기업이네요. 더 큰 발  있을겁니다.^^</t>
  </si>
  <si>
    <t>폐플라스틱 활용하는 친환경실천 정말 좋아보이네요</t>
  </si>
  <si>
    <t>너무 좋은 광고예요!!</t>
  </si>
  <si>
    <t>모든것에방법을찾아내는것이너무훌륭합니다좋은방법많네요</t>
  </si>
  <si>
    <t>환경을 생각하는게 바람직해보입니다 참좋네요</t>
  </si>
  <si>
    <t>Sk이노베이션 친환경으로도 앞장서 정말 멋진 기업입니다 앞으로도 계속 미래를 위해 힘쓰는 기업이되길 바랄께요</t>
  </si>
  <si>
    <t>친환경 정책에 노력하는 기업으로 보이네요ㅎㅎ광고두 재밌어요</t>
  </si>
  <si>
    <t>이영상에서 큰 깨달음을 얻었습니다 저도 작은일이지만 환경보호를위해 노력하겟습니다!</t>
  </si>
  <si>
    <t>어려운걸 이렇게 해석해 주시니 이해가 빠르네여^^ 환경을 위해서라도 이런영상 많이 올려주세여^^</t>
  </si>
  <si>
    <t>sk이노베이션 이런일도하는군요 항상응원합니다</t>
  </si>
  <si>
    <t>요즘 시국에 환경 산업 주제라 의미 있게 느껴지더군요 항상 응원할게요</t>
  </si>
  <si>
    <t>환경을 위해서도 개선되어가는 미래를 위해서도 멋진 친환경적 스타트네요. 광고도 너무 재미있네요!</t>
  </si>
  <si>
    <t>이노베이션이 친환경 미래를 선도할것에 믿어의심치 않습니다. 앞으로 기대됩니다</t>
  </si>
  <si>
    <t>환경먼저 생각하고 고민하는 이런 기업 너무 좋아요 재밌게 봤어요</t>
  </si>
  <si>
    <t>광고가 귀에 쏙쏙 없었는대 있습니다 진짜 귓가에 맴돌아요 친환경기업으로 이어져가는 기업 응원합니다</t>
  </si>
  <si>
    <t>SK이노베이션의 찬환경 보호에 앞장서는 기업으로 응원합니다</t>
  </si>
  <si>
    <t xml:space="preserve">요즘 날씨보면 그린의 중요성이 체감됩니다. 대단해요 </t>
  </si>
  <si>
    <t>없었는데.. 있습니다~~ 머리에 쏙쏙 박히네요.. SK이노베이션 새로운 기업 환경을 생각하는 기업으로 거듭날거라 생각합니다..</t>
  </si>
  <si>
    <t>sk 이노베이션의 친환경 광고가 확 와 닫습니다 응원할께여~~</t>
  </si>
  <si>
    <t>SK이노베이션이란 기업이 미래지향적이임 친환경정책 응원합니다</t>
  </si>
  <si>
    <t>친환경 정책을 추구하는 sk이노베이션 성공하는 기업으로 거듭나시길...</t>
  </si>
  <si>
    <t>환경보호에 앞장서는 이노베이션 넘 멋지고 최고에요 늘 응원합니다 넘나 재밌는영상 잘보고 가요 ㅎ</t>
  </si>
  <si>
    <t>sk , 이노베이션이 친환경에도이렇게 신경쓰다니 조으네요</t>
  </si>
  <si>
    <t>환경보호에 앞장서는 sk이노베이션 최고입니다</t>
  </si>
  <si>
    <t>광고도 광고 메세지도 신선하고 잼있어서 뇌리에 팍 남습니다.플라스틱및폐건  지를 리싸이클해서 친환경 정책에 앞장서는 sk 너무 멋진기업입니다.</t>
  </si>
  <si>
    <t>참 흥미로웠습니다. 환경에 신경 쓰는 이노베이션! SK 응원합니다^^</t>
  </si>
  <si>
    <t>친환경을 위해 노력하는 sk이노베이션 응원합니다. 화이팅요</t>
  </si>
  <si>
    <t>뭔가 영화를 보는것같기도하고 해서 끝까지 보게되네요 ㅋ 원래 끝까지 않보는데... 봤습니다~</t>
  </si>
  <si>
    <t xml:space="preserve">    세기를 지향하는 SK이노베이션의 친환경   략에 박수를 보냅니다. 늘 국내외를 선도하는 초우량기업 SK이노베이션을 응원합니다! ^^</t>
  </si>
  <si>
    <t>Sk가친환경정책을위해노력하는거보니 좋은취지내요 노력하는거보니 좋으내요 좋은기업이되길바래요</t>
  </si>
  <si>
    <t>SK이노베이션 없었는데 있었습니다~ 재미있게풀어내어 흥미롭게 보았습니다~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</si>
  <si>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</si>
  <si>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Sk이노베이션이 친환경정책을 재대로 실천하는군요 기업이미지가 완  좋아지겠어요</t>
  </si>
  <si>
    <t>SK 이노베이션의 친환경 사업 응원하며 지지합니다 프라스틱 쓰레기로 부터 지구를 지켜 주세요</t>
  </si>
  <si>
    <t>프라스틱 쓰레기로 지구가 아파하고 있는데 SK 이노베이션에 답이 있네요 친환경 기업 응원합니다</t>
  </si>
  <si>
    <t>요즘은 친환경에 관심이 많이 갑니다 sk이노베이션 응원할게요</t>
  </si>
  <si>
    <t>Sk이노베이션의 친환경을위한 노력을 한눈에 알수있는 영상 잘보았습니다</t>
  </si>
  <si>
    <t>친환경광고인데 지루하지도 않고 넘 좋아요.최고네요</t>
  </si>
  <si>
    <t>대박이네요 sk 이노베이션기기업 짱입니다 친환경 을 되새겨 보게 됌도 좋구요</t>
  </si>
  <si>
    <t xml:space="preserve">SK이노베이션의 친환경에너지 사업응 응원합니다. 너무너무 멋지네요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</si>
  <si>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</si>
  <si>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sk이노베이션이 있었네요ㅎ 광고가 참 재미있어요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</si>
  <si>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</si>
  <si>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</si>
  <si>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</si>
  <si>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메시지가 확실하게   달되네요. 재미있었어요.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</si>
  <si>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</si>
  <si>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</si>
  <si>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</si>
  <si>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</si>
  <si>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ㅋㅋㅋ, 나 등장했다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</si>
  <si>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</si>
  <si>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마그네틱 에너지, 마그네틱 발  기! 한 번 해 보십시다!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</si>
  <si>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</si>
  <si>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SK 이노베이션 응원합니다. + 광고에 킹스맨 패러디 한거 재밌네요 ㅎㅎ</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</si>
  <si>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</si>
  <si>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차길환</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</si>
  <si>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</si>
  <si>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</si>
  <si>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 xml:space="preserve">딸기사과귤    </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</si>
  <si>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</si>
  <si>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</si>
  <si>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김숙영</t>
  </si>
  <si>
    <t xml:space="preserve">영상미가 남다른 SK! 집중해서 빡 봤어요 </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</si>
  <si>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</si>
  <si>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</si>
  <si>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박명선</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</si>
  <si>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</si>
  <si>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우와 친환경광고인데 지루하지않고 넘 재밌어요 !!</t>
  </si>
  <si>
    <t>프리지아</t>
  </si>
  <si>
    <t>폭죽 효과가 시선을 확 끄는 것 같아요</t>
  </si>
  <si>
    <r>
      <rPr>
        <sz val="11"/>
        <color theme="1"/>
        <rFont val="Malgun Gothic"/>
        <family val="3"/>
        <charset val="129"/>
      </rPr>
      <t>“폐플라스틱의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</si>
  <si>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황   호</t>
  </si>
  <si>
    <t>있었는데 없었습니다 밈을 역으로 이용한 것도 센스있습니다</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</si>
  <si>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</si>
  <si>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맥스부스트</t>
  </si>
  <si>
    <t>️ SK가 친환경을 위해 어떤 노력을 하는지 확실히 보이는 인상적인 광고예요!</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</si>
  <si>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</si>
  <si>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박재연</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</si>
  <si>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</si>
  <si>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와 어렵다고 느껴지던 SK이노의 기업 방향이 이렇게 재밌을수있나요 ...(ﾉ*ФωФ)ﾉ 없었는데..있습니다..!!!가 귀에 맴돌아요 ㅋㅋㅋㅋㅋㅋㅋㅋ SK 앞으로도 화이팅!</t>
  </si>
  <si>
    <t>아름 박</t>
  </si>
  <si>
    <r>
      <rPr>
        <sz val="11"/>
        <color theme="1"/>
        <rFont val="Malgun Gothic"/>
        <family val="3"/>
        <charset val="129"/>
      </rPr>
      <t>“폐배터리의 가치 없었는데, 있습니다!” -</t>
    </r>
    <r>
      <rPr>
        <sz val="11"/>
        <color theme="1"/>
        <rFont val="Segoe UI Symbol"/>
        <family val="2"/>
      </rPr>
      <t>🌿🌎</t>
    </r>
    <r>
      <rPr>
        <sz val="11"/>
        <color theme="1"/>
        <rFont val="맑은 고딕"/>
        <family val="3"/>
        <charset val="129"/>
      </rPr>
      <t>SK이노베이션이 새로운 가치를 그린(GREEN)다</t>
    </r>
    <r>
      <rPr>
        <sz val="11"/>
        <color theme="1"/>
        <rFont val="Segoe UI Symbol"/>
        <family val="2"/>
      </rPr>
      <t>🌎🌿</t>
    </r>
  </si>
  <si>
    <t>남자윤건열</t>
  </si>
  <si>
    <t>플라스틱에 이산화탄소까지 esg 가 대세!!</t>
  </si>
  <si>
    <t>Taeyoung Kim</t>
  </si>
  <si>
    <t>참신한 내용이네요 환경보호에 앞서는 이노베이션 역시 최강입니다~~~</t>
  </si>
  <si>
    <t>소소린</t>
  </si>
  <si>
    <t>없었는데 있습니다!! 지구를 살리는 친환경 정책 sk이노베이션 앞으로도 지구를 살리는 많은 도전에 앞장서 주세요 화이팅!!</t>
  </si>
  <si>
    <t>이시헌</t>
  </si>
  <si>
    <t>환경보호를 위해 힘쓰고 관심갖는 sk이노베이션 대단합니다. 멋져요!</t>
  </si>
  <si>
    <t>sh han</t>
  </si>
  <si>
    <t>친환경을 위해 노력하고 나아가는 것에 응원합니다. 다시 한번 환경에 대해 생각하게 되니 굿굿</t>
  </si>
  <si>
    <t>남희 최</t>
  </si>
  <si>
    <t>우리의 미래는 환경과의  전쟁에서 이기냐에  따라  희망이  좌우 됩니다. 친환경이  아니라면 이젠  기업도  국민도 살아남을수가 없겠죠.  응원합니다</t>
  </si>
  <si>
    <t>연주 양</t>
  </si>
  <si>
    <t xml:space="preserve"> 영상 너무 잘 보고 있습니다~~~^^ 베트남 가고싶네요</t>
  </si>
  <si>
    <t>다만세</t>
  </si>
  <si>
    <t xml:space="preserve"> 쓰레기를 재활용 해서  유용하게  쓰는군요  기업의 의지가  아주  좋습니다ㆍ</t>
  </si>
  <si>
    <t>박순자</t>
  </si>
  <si>
    <t xml:space="preserve"> 친환경을 추구하는 기업들이 많았으면 좋겠네요.sk이노베이션 최고^^</t>
  </si>
  <si>
    <t>조미미</t>
  </si>
  <si>
    <t xml:space="preserve"> 친환경을추구하는기업들이많아졌으면좋겠어여</t>
  </si>
  <si>
    <t xml:space="preserve">the9222able </t>
  </si>
  <si>
    <t>물리화학 미리 공부해놓고 싶은데 어디범위를 공부해야할지요..</t>
  </si>
  <si>
    <t>HWA HWA</t>
  </si>
  <si>
    <t xml:space="preserve"> 친환경 광고 재미있게 보고 갑니다</t>
  </si>
  <si>
    <t>은숙 구</t>
  </si>
  <si>
    <t xml:space="preserve"> 친환경 광고는 유익한거같네요.</t>
  </si>
  <si>
    <t xml:space="preserve">MON </t>
  </si>
  <si>
    <t xml:space="preserve"> 친환경 추구하는 기업 파이팅</t>
  </si>
  <si>
    <t>캣츠</t>
  </si>
  <si>
    <t xml:space="preserve"> 지구 온난화 너무 심각해요 심각성을 sk이노베션이 잘 일깨워주네요</t>
  </si>
  <si>
    <t>룩고탁</t>
  </si>
  <si>
    <t xml:space="preserve"> 플라스틱으로 만든 친환경배터리라 와우 멋지네요</t>
  </si>
  <si>
    <t>짱구는책읽어</t>
  </si>
  <si>
    <t xml:space="preserve"> 앞으로는 친환경이 더욱 중요해질겁니다. 화이팅!!!</t>
  </si>
  <si>
    <t>근아 김</t>
  </si>
  <si>
    <t xml:space="preserve"> 플라스틱의 가치 있습니다 있구요 있었군요 대단해유 ㅎ</t>
  </si>
  <si>
    <t xml:space="preserve">현민수 </t>
  </si>
  <si>
    <t xml:space="preserve"> 와 좋아요.</t>
  </si>
  <si>
    <t>최현영</t>
  </si>
  <si>
    <t xml:space="preserve"> 친환경을 추구하는 기업이군요</t>
  </si>
  <si>
    <t xml:space="preserve">석석 </t>
  </si>
  <si>
    <t xml:space="preserve"> 환경을 생각하는 sk이노베이션 항상 응원합니다.</t>
  </si>
  <si>
    <t xml:space="preserve"> 환경을 생각하는 sk이노베이션 대단하십니다</t>
  </si>
  <si>
    <t xml:space="preserve">이석호 </t>
  </si>
  <si>
    <t xml:space="preserve"> 친환경광고 인데도 지루하지않고 재미있네요.</t>
  </si>
  <si>
    <t xml:space="preserve"> 지구를 위한 친환경 기술 너무 반가워요. 광고도 눈에 잘들어오도록 만들어서 이해가 잘 되었어요.</t>
  </si>
  <si>
    <t>배구요정세안</t>
  </si>
  <si>
    <t xml:space="preserve"> 재밌는 친환경 광고네요 ㅎㅎ</t>
  </si>
  <si>
    <t xml:space="preserve"> 친환경 광고인데도 재미가 있네요.</t>
  </si>
  <si>
    <t>황보수</t>
  </si>
  <si>
    <t xml:space="preserve"> Sk이노베이션 환경을 위해 꼭 있어야할 기업 그린산업 응원합니다♡♡</t>
  </si>
  <si>
    <t>최선녀</t>
  </si>
  <si>
    <t xml:space="preserve"> 미래 세대를 위해 꼭 필요한 친환경. sk이노베이션이 선도적으로 나서주니 감사합니다.</t>
  </si>
  <si>
    <t>JongTaeSeo</t>
  </si>
  <si>
    <t xml:space="preserve"> 잘보고갑니다.
수고하셨습니다.안녕히계세요</t>
  </si>
  <si>
    <t>반촤수인</t>
  </si>
  <si>
    <t>SK이노베이션이란 회사가 어떤 회사인지 궁금했는데 잘알게 되었습니다</t>
  </si>
  <si>
    <t>도헌</t>
  </si>
  <si>
    <t xml:space="preserve"> 이런영상이 많았으면좋겠습니다 좋습니다 굿요</t>
  </si>
  <si>
    <t>먀먕</t>
  </si>
  <si>
    <r>
      <rPr>
        <sz val="11"/>
        <color theme="1"/>
        <rFont val="Malgun Gothic"/>
        <family val="3"/>
        <charset val="129"/>
      </rPr>
      <t xml:space="preserve"> 아닠ㅋㅋㅋ 너무 유용한데 정보를 이렇게 유쾌하게 전달해주시다니 너무 좋습니다</t>
    </r>
    <r>
      <rPr>
        <sz val="11"/>
        <color theme="1"/>
        <rFont val="Segoe UI Symbol"/>
        <family val="2"/>
      </rPr>
      <t>🤣</t>
    </r>
  </si>
  <si>
    <t>큐리</t>
  </si>
  <si>
    <t xml:space="preserve"> SK이노베이션 기업 !!정말 친환경에 앞서가는 모습 너무 좋네요~많이 배우고 갑니다</t>
  </si>
  <si>
    <t xml:space="preserve">예예예예예 </t>
  </si>
  <si>
    <t xml:space="preserve"> 친환경에 대한 광고인데 너무너무 좋은 내용들이네요.
환경 보호에 앞서주세요 ㅎㅎ</t>
  </si>
  <si>
    <t>won2 lee</t>
  </si>
  <si>
    <t xml:space="preserve"> 친환경 광고 너무 재밌고 대단한 기술 발전이네요</t>
  </si>
  <si>
    <t>ryan 0</t>
  </si>
  <si>
    <t xml:space="preserve"> 광고 너무 재밌게 잘만들었네요 ㅋㅋㅋ 환경을 생각하는 sk이노베이션 응원합니다</t>
  </si>
  <si>
    <t>양은용</t>
  </si>
  <si>
    <t xml:space="preserve"> 전기자동차 폐배터리 해결이 없었는데 있다니 너무좋네요
새로운 가치를 그리는 sk 이노베이션 응원합니다~</t>
  </si>
  <si>
    <t>이상진</t>
  </si>
  <si>
    <t xml:space="preserve"> 친환경 추구하는 기업들이 많아지고, 정부차원에서도 뒷받침되어야겠어요~~</t>
  </si>
  <si>
    <r>
      <rPr>
        <sz val="11"/>
        <color theme="1"/>
        <rFont val="Malgun Gothic"/>
        <family val="3"/>
        <charset val="129"/>
      </rPr>
      <t xml:space="preserve"> 삼촌 보이스가 배우 강태오님 같아요~ </t>
    </r>
    <r>
      <rPr>
        <sz val="11"/>
        <color theme="1"/>
        <rFont val="Segoe UI Symbol"/>
        <family val="2"/>
      </rPr>
      <t>😍</t>
    </r>
  </si>
  <si>
    <t>정경아</t>
  </si>
  <si>
    <t xml:space="preserve"> 기후변화로 인해 친환경에너지등 환경에 관심이 많은데 좋은 회사네요~^</t>
  </si>
  <si>
    <t>이샐리</t>
  </si>
  <si>
    <t xml:space="preserve"> 잘보고갑니다수고하셨습니다</t>
  </si>
  <si>
    <t>아쿠앙</t>
  </si>
  <si>
    <t xml:space="preserve"> 친환경 환경보호를 위한 노력 보기좋네요</t>
  </si>
  <si>
    <t>mi mi</t>
  </si>
  <si>
    <t xml:space="preserve"> 재미있게 만들어져서 보기 쉽고 요즘 친환경에 관심이 많이 가는데 이런 광고 너무 좋네요!</t>
  </si>
  <si>
    <t>김동현</t>
  </si>
  <si>
    <t xml:space="preserve"> 대책이 없었는데 있어서 다헹이네 휴~~~</t>
  </si>
  <si>
    <t>잘보고갑니다수고하셨습니다</t>
  </si>
  <si>
    <t>JongTae Seo</t>
  </si>
  <si>
    <t>잘보고갑니다
 수고하셨습니다 
안녕히 계세요</t>
  </si>
  <si>
    <t>재곤 김</t>
  </si>
  <si>
    <t>친환경인데 정말대단합니다 굿굿굿</t>
  </si>
  <si>
    <t>오아</t>
  </si>
  <si>
    <t>광고가 기억애 쏙쏙 박히네요 sk이노베이션의 친환경 프로젝트를 응원합니다</t>
  </si>
  <si>
    <t>건강하자해</t>
  </si>
  <si>
    <t>환경이 정말 중요한 세상을 만들어야
하는것에 액션을 취하는 sk이노베이션</t>
  </si>
  <si>
    <t>강원스나이퍼</t>
  </si>
  <si>
    <t>Sk이노베이션에서 이런 좋은 일을 하는지 몰랐네요. 그런 일을 이런 재밌는 광고로 만들어주시니 정보 전달에 도움이 됩니다!</t>
  </si>
  <si>
    <t>김진헌</t>
  </si>
  <si>
    <t>글로벌 친환경기업!!
 세계최고가 되도록 응원합니다</t>
  </si>
  <si>
    <t>승철</t>
  </si>
  <si>
    <t>Sk이노베이션에서 친환경에너지에 힘을 많이 쓰네요 우리나라 1등기업으로  친환경에너지 발전에 더 많은 노력부탁드립니다</t>
  </si>
  <si>
    <t>pepe</t>
  </si>
  <si>
    <t>그대로 폐기되는 것들을 새로운 가치로 재창출해내는 sk이노베이션 굿!!</t>
  </si>
  <si>
    <t>even9</t>
  </si>
  <si>
    <t>sk이노베이션은 환경에 대해 확실한 대책이 있네요 ~good</t>
  </si>
  <si>
    <t>dykim</t>
  </si>
  <si>
    <t>폐플라스틱을 다시 가치있게 만들어내는 sk이노베이션 멋져요.</t>
  </si>
  <si>
    <t>진현 박</t>
  </si>
  <si>
    <t>폐배터리 사업을 선도하는 든든한 sk가 있어 기쁩니다!</t>
  </si>
  <si>
    <t>o_o</t>
  </si>
  <si>
    <t>폐플라스틱과 폐배터리를 사용해서 이런식으로 하는게 정말 좋고 좋은 본보기가 될수있을듯 하네요</t>
  </si>
  <si>
    <t>박레몬트리</t>
  </si>
  <si>
    <t>Sk이노베이션 친환경 실천에 박수보냅니다</t>
  </si>
  <si>
    <t>노노하</t>
  </si>
  <si>
    <t>항상 광고가 신선해서 매번 기대되네요 ㅠ 다른 기업도 좀 더 환경에 관심을 가질 수 있었으면 좋겠습니다 대단합니다!!!!</t>
  </si>
  <si>
    <t>kar98</t>
  </si>
  <si>
    <t>미래를 위해 환경보호에 앞서는 sk이노베이션 정말 자랑스럽고 광고 또한 정말 재미있게 만들어 쉽게 접할수 있는거 같네요 sk 이노베이션 화이팅!</t>
  </si>
  <si>
    <t>dungibery</t>
  </si>
  <si>
    <t>"없었는데 있습니다"라는 말로 기존과는 다르다는 것을 표현해 정말 신기한 것 같아요</t>
  </si>
  <si>
    <t>이빛나</t>
  </si>
  <si>
    <t>아주 잘 보고 있습니다 sk 화이팅!!!!!</t>
  </si>
  <si>
    <t>vanger</t>
  </si>
  <si>
    <t>sk가 친환경 기업이라는 점을 알게 됐어요. 앞으로도 좋은 활동 응원합니다</t>
  </si>
  <si>
    <t>jaydlee</t>
  </si>
  <si>
    <t>친환경적인 기업이 더더 늘어났으면 좋겠네요 sk를 선두로 더 발전했으면 좋겠어요 응원하겠습니다</t>
  </si>
  <si>
    <t>지헌홍</t>
  </si>
  <si>
    <t>친환경광고임에도 너무 재밌네요~^^</t>
  </si>
  <si>
    <t>를를</t>
  </si>
  <si>
    <t>전기차 폐배터리는 정말 고민이 됐었거든요. Sk가 정말 혁신적으로 주도하고 있네요. 이노베이션 맞습니다. 앞으로도 환경보호에 앞장서주시길 바랍니다^^</t>
  </si>
  <si>
    <t>한용배</t>
  </si>
  <si>
    <t>Sk가 일을 내는군요 미래는나</t>
  </si>
  <si>
    <t>jooyong lee</t>
  </si>
  <si>
    <t>효용가치가없는 버려지는것에서 새로운 쓰임을 만드는 SK이노베이션... 말 그대로 이노베이션이네요. 지구의 자연과 환경을 보호하고 인류가 영속될수 있게 만들어가는것 이것이 혁신이네요</t>
  </si>
  <si>
    <t>파이터오동</t>
  </si>
  <si>
    <t>광고 되게 잘 만들었네요 친환경관련인데 쉽고 재밌는듯</t>
  </si>
  <si>
    <t>정호</t>
  </si>
  <si>
    <t>환경보호에 압장서는 친환경기업~~ 최태원회장님 응원합니다~~^^</t>
  </si>
  <si>
    <t>치즈마리</t>
  </si>
  <si>
    <t>친환경을 추구하는 sk이노베이션의 기업 이념이 멋집니다</t>
  </si>
  <si>
    <t>GeunDuckKim</t>
  </si>
  <si>
    <t>강영진</t>
  </si>
  <si>
    <t>SK가 친환경적인 기업이라는게 살짝 자부심도 느껴지네요~ 늘 응원합니다~^^</t>
  </si>
  <si>
    <t>따랑판매계</t>
  </si>
  <si>
    <t>Sk이노베이샨의 친환경 정책을 알기쉽게 표현해서 너무 좋아요</t>
  </si>
  <si>
    <t>흔들흔들</t>
  </si>
  <si>
    <r>
      <rPr>
        <sz val="11"/>
        <color theme="1"/>
        <rFont val="Malgun Gothic"/>
        <family val="3"/>
        <charset val="129"/>
      </rPr>
      <t xml:space="preserve">역시! 믿고 보는 sk이노베이션 미래를 앞서가는 기업 입니다 </t>
    </r>
    <r>
      <rPr>
        <sz val="11"/>
        <color theme="1"/>
        <rFont val="Segoe UI Symbol"/>
        <family val="2"/>
      </rPr>
      <t>👍</t>
    </r>
    <r>
      <rPr>
        <sz val="11"/>
        <color theme="1"/>
        <rFont val="맑은 고딕"/>
        <family val="3"/>
        <charset val="129"/>
      </rPr>
      <t xml:space="preserve"> </t>
    </r>
    <r>
      <rPr>
        <sz val="11"/>
        <color theme="1"/>
        <rFont val="Segoe UI Symbol"/>
        <family val="2"/>
      </rPr>
      <t>👍</t>
    </r>
  </si>
  <si>
    <t>바풀</t>
  </si>
  <si>
    <t>지구사진을 보면 온난화로 붉어진것을
볼때 해마다 더심해질걸 상상해봅니다
Sk이노베이션에서 친환경그린사업을
추진하는것을 접하면서 조금이나마
마음이 갑니다   계속 ~~그린사업 부탁드립니다</t>
  </si>
  <si>
    <t>선규이</t>
  </si>
  <si>
    <t>이런 기업들이 진정한 애국자들입니다</t>
  </si>
  <si>
    <t>윤대원</t>
  </si>
  <si>
    <t>없었는데 있고요 이그리 하고 라</t>
  </si>
  <si>
    <t>청년개미</t>
  </si>
  <si>
    <t>좋은영상 잘봤습니다:) 항상 선한영향력을 행사해주세요~</t>
  </si>
  <si>
    <t>그런데</t>
  </si>
  <si>
    <t>Sk이노베이션의 가치를 확실히 알게되었네요ㅎㅎ</t>
  </si>
  <si>
    <t>양숙이</t>
  </si>
  <si>
    <t>행복하고 좋은하루 보내세요</t>
  </si>
  <si>
    <t>슈라</t>
  </si>
  <si>
    <t>앞으로 더더 green ,친환경에 관련된 제품이 많이 나왔으면 좋겠고 다른 기업들도 이 영상을 보고 함께 친환경 정책을 노력해줬으면 좋겠습니다</t>
  </si>
  <si>
    <t>준일소</t>
  </si>
  <si>
    <t>Sk이노베이션이 친환경을 생각하다니!! 
응원합니다^^</t>
  </si>
  <si>
    <t>이정호</t>
  </si>
  <si>
    <t>친환경적인 기업에 앞장서는 SK이노베이션  굳이에요 굳굳굳!!</t>
  </si>
  <si>
    <t>어철교</t>
  </si>
  <si>
    <t>SK이노베이션 유튜브 채널 앞으로도 번창하시고,
친환경을 소중히 여기는 기업 항상 응원하겠습니다</t>
  </si>
  <si>
    <t>이노베이션 응원합니당^^</t>
  </si>
  <si>
    <t>신영중</t>
  </si>
  <si>
    <t>광고인가요?ㅎ 왠지모르게 몰입하게 되는 영상입니다.  친환경을 다시 생각하게 되는 내용입니다.</t>
  </si>
  <si>
    <t>근호임</t>
  </si>
  <si>
    <t>환경지향적인기업하면sk이노베이션
아닌가요 새로운 가치를 추구하는 기업이바로sk이노베이션이죠</t>
  </si>
  <si>
    <t>plutos</t>
  </si>
  <si>
    <t>친환경적인 발전은 항상 환영이죠! 응원하겠습니다</t>
  </si>
  <si>
    <t>진</t>
  </si>
  <si>
    <t>미래를 위해 친환경을 추구하고 앞서서 노력하는 모습이 너무 존경스럽고 대단한거같아요 sk이노베이션 승승장구하시길!</t>
  </si>
  <si>
    <t>하쿠나마타타</t>
  </si>
  <si>
    <t>역시 sk답게 친환경에 초점을.두는 대기업
정말 존경합니다.</t>
  </si>
  <si>
    <t>김영숙</t>
  </si>
  <si>
    <t>먼저앞서가는에스케이 대단합니다</t>
  </si>
  <si>
    <t>우식양</t>
  </si>
  <si>
    <t>제일먼저 앞장서는기업sk이노베이션</t>
  </si>
  <si>
    <t>선여김</t>
  </si>
  <si>
    <t>이노베이션 항상 믿음이가는기업입니다</t>
  </si>
  <si>
    <t>진라</t>
  </si>
  <si>
    <t>환경 광고 같은영상같은데 지루하지도않고 궁금점도 풀리고 좋은것같습니다 !</t>
  </si>
  <si>
    <t>세상의모든특이폼SEMOT</t>
  </si>
  <si>
    <t>광고 ㄹㅇ 서프라이즈 같네</t>
  </si>
  <si>
    <t>한지민</t>
  </si>
  <si>
    <t>Sk이노베이션  기술이대단하네요 항상1등 입니다</t>
  </si>
  <si>
    <t>권기태</t>
  </si>
  <si>
    <t>친환경광고 잘봣습니다. 잘만든거같아요</t>
  </si>
  <si>
    <t>옥탑방선물</t>
  </si>
  <si>
    <t>친환경그룹으로 자랑 스럽네요</t>
  </si>
  <si>
    <t>박진호</t>
  </si>
  <si>
    <t>이번 폭우로 환경에 관심이 많아졌네요 sk이노베이션 좋아요</t>
  </si>
  <si>
    <t>환경을 위해서  열심히하는 것이 좋습니다</t>
  </si>
  <si>
    <t>suck</t>
  </si>
  <si>
    <t>친환경에대해 사람들이 이광고를 통해 더 관심이 갈것같습니다 좋은정보 감사합니다^^</t>
  </si>
  <si>
    <t>dlapt</t>
  </si>
  <si>
    <t>환경을 중요시하는 사회가 모두 되어갑시다.</t>
  </si>
  <si>
    <t>쑤기</t>
  </si>
  <si>
    <t>친환경을 추구하는 기업들이 sk이노베이션뿐아니라 많은 기업들이 추구했으면 좋겠네요</t>
  </si>
  <si>
    <t>이경연</t>
  </si>
  <si>
    <t>전기차관심많아요</t>
  </si>
  <si>
    <t>윤수영</t>
  </si>
  <si>
    <t>친환경을위해 노력하는 sk이노베이션
앞으로 화이팅!</t>
  </si>
  <si>
    <t>김규성</t>
  </si>
  <si>
    <t>친환경억 앞장서서 지구보호를 해주시니 감사합니다</t>
  </si>
  <si>
    <t>kkkrrr</t>
  </si>
  <si>
    <t>친환경을 지향하는 SK 응원합니다!!</t>
  </si>
  <si>
    <t>한재현</t>
  </si>
  <si>
    <t>후손들을 위해 지구를 보호하고 우리가 만들어나가면서 실천하자 나하나 실펀한다고 이런생각하지말고 나부터 실천하자</t>
  </si>
  <si>
    <t>잘보고갑니다. 응원해요~~!!</t>
  </si>
  <si>
    <t>Youtube FLEX</t>
  </si>
  <si>
    <t>폐플라스틱을 이렇게 재활용을 하게 되다니 참 좋은 모습입니다 !</t>
  </si>
  <si>
    <t>찬수</t>
  </si>
  <si>
    <t>친환경정책 노력하는기업 박수를 보냅니다</t>
  </si>
  <si>
    <t>하늘하늘이</t>
  </si>
  <si>
    <t>폐 쓰레기를 다시 쓸수있는 재활용이 너무 좋은것같아요 재활용으로 새로운 가치창조~~</t>
  </si>
  <si>
    <t>천상천하유아독존</t>
  </si>
  <si>
    <t>유익하고 재미있네요 
폐플라스틱등 재활용에대한 인식이  많이 바뀌면 좋겠네요</t>
  </si>
  <si>
    <t>최창민</t>
  </si>
  <si>
    <t>Sk이노베이션 흥해랏!</t>
  </si>
  <si>
    <t>친환경을 생각해서 실천하는 기업 sk이노베이션  응원합나다!</t>
  </si>
  <si>
    <t>울타</t>
  </si>
  <si>
    <t>진짜 이노베이션이네요 . 폐플라스틱, 배터리 문제 심각한데 더 나은 발전으로 혁신을 이끄네요 ㅎ 광고도 센스 ㅋㅋ</t>
  </si>
  <si>
    <t>Stek</t>
  </si>
  <si>
    <t>이산화탄소가 가치있는 지 처음 알았어요! 지속적으로 환경을 위한 개발해주시고 실천에 앞장서 주세요~!</t>
  </si>
  <si>
    <t>친환경재생 사업에 앞장서고 있는 sk이노베이션을 항상 응원합니다.</t>
  </si>
  <si>
    <t>다방초코</t>
  </si>
  <si>
    <t>SK 이노베이션의 친환경 기업으로 성공적인 전환을 지지하고 항상 응원합니다~*</t>
  </si>
  <si>
    <t>댕멍</t>
  </si>
  <si>
    <t>기업이 앞서서 환경보호를 위해 힘써줬으면 좋겠습니다 폐플라스틱과 폐배터리 이용!!좋은 행보예요</t>
  </si>
  <si>
    <t>헤이요</t>
  </si>
  <si>
    <t>광고가 영화 킹스맨이 생각나고 유쾌하네요 ㅎㅎ  sk이노베이션이 꾸준히 환경에 신경쓰는것 같아 좋게느껴지는 광고였습니다.</t>
  </si>
  <si>
    <t>열혈찬호</t>
  </si>
  <si>
    <t>좋은 사회 많드는데 동참하는 ^^</t>
  </si>
  <si>
    <t>MS Jung</t>
  </si>
  <si>
    <t>친환경은 이제 우리 일상에 없어서는 안되기에 기업들도 실천하는군요.
응원합니다.</t>
  </si>
  <si>
    <t>임시닉네임</t>
  </si>
  <si>
    <t>요즘 환경 문제를 몸소 느끼고 있는데, 이에 힘쓰는 기업은 정말 믿을만 하죠. 광고도 센스있어요~ ㅋㅋ</t>
  </si>
  <si>
    <t>캐슬네임</t>
  </si>
  <si>
    <t>친환경관련 제품에 관심이 없었습니다.
그러나 이제는 있습니다~!!!
미래를 준비하기 위한 노력이 필요한 때입니다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</si>
  <si>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</si>
  <si>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dd K</t>
  </si>
  <si>
    <t>그래서 폐배터리가 어떤 식으로 재활용되고 실질적으로 그 효과가 있는지는 홈페이지에서 볼 수 있는 건가요? 피상적인 광고이긴 하지만 구체적 수치나 효과, 내용도 보고싶긴 하네요. 어디서 확인할 수 있을까요?</t>
  </si>
  <si>
    <t>최충헌</t>
  </si>
  <si>
    <t>SK..좋은 기업인 것 같아요 이렇게 친환경적인 활동을 하는 기업이 많아졌으면 좋겠습니다ㅎㅎ</t>
  </si>
  <si>
    <r>
      <rPr>
        <sz val="10"/>
        <color theme="1"/>
        <rFont val="Malgun Gothic"/>
        <family val="3"/>
        <charset val="129"/>
      </rPr>
      <t>“폐플라스킥의 가치 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</si>
  <si>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허준영</t>
  </si>
  <si>
    <t>없었는데요 있었습니다</t>
  </si>
  <si>
    <t>김민호</t>
  </si>
  <si>
    <t>석유ㅠㅠ SUKA..... Oooooh Yyeeea! Machoman  Randy savage</t>
  </si>
  <si>
    <t>Roy</t>
  </si>
  <si>
    <t>이제 우리사회가 기업뿐 아니라 국민들도 친환경은 선택이 아니라 필수라는 점을
인식해야합니다</t>
  </si>
  <si>
    <t>친환경을 우선시하는 sk이노베이션 응원합니다</t>
  </si>
  <si>
    <t>주상연</t>
  </si>
  <si>
    <t>이런대책을 마련하는 기업이 더더욱 많아졌으면 좋겠습니다. 응원하도록 하겠습니다.</t>
  </si>
  <si>
    <t>잠감자</t>
  </si>
  <si>
    <t>밈을 활용할거면 제대로 활용하던가.. 직원들 시켜서 댓글쓰게하는거 ㅈㄴ 아니꼬움</t>
  </si>
  <si>
    <t>숨김처리</t>
  </si>
  <si>
    <t>전쟁</t>
  </si>
  <si>
    <t>친환경을 우선으로하는 기업이라 믿고 응원하고 있습니다.대한민국의 우량한 기업이 돼주세요.화이팅!!</t>
  </si>
  <si>
    <t>SK이노베이션은 역시 환경을 중요시하는 기업이군요.</t>
  </si>
  <si>
    <t xml:space="preserve">ulee0000  </t>
  </si>
  <si>
    <t>박정숙</t>
  </si>
  <si>
    <t>친환경 정책에 앞으로 노력하는 기업이 돼어주세요 감사합니다</t>
  </si>
  <si>
    <t>c c c</t>
  </si>
  <si>
    <t>요즘 기후관련 뉴스를 자주접하며... 저도 줄이려고 노력하고있어요.</t>
  </si>
  <si>
    <t>지그덕</t>
  </si>
  <si>
    <t>이런 방식을 실천하는 인식이 높아져야 지구가 살아날 것 같습니다 좋은 인식의 변화를 줄 광고입니다</t>
  </si>
  <si>
    <t>김짐</t>
  </si>
  <si>
    <t>환경을 위해  이렇게 에쓰시는 분깨
저희나라가 지구온난화는심하지만 이런분덕에 그나마라도  사람들조금이라도  건강한것같네욧! 앞으로두 이렇게 재미는 영상 열심히 보겠습니닷!</t>
  </si>
  <si>
    <t>메이스</t>
  </si>
  <si>
    <t>환경에 앞장서는 그도전 항상 응원하겠습니다  쭈욱 번창하는 세계적인 기업이 되길 기원합니다</t>
  </si>
  <si>
    <t>그 계절에 우린</t>
  </si>
  <si>
    <t>친환경 추구하는 기업들 너무 자랑스럽네요화이팅입니다</t>
  </si>
  <si>
    <t>황금트리</t>
  </si>
  <si>
    <t>친환경 정책추구 업체가있다면  완전 응원하고 싶어요!  요즘 환경을 생각하는것 무조건이잖아요~~^^</t>
  </si>
  <si>
    <t>민수찬</t>
  </si>
  <si>
    <t>더빙들어가니까 더 찰떡같아요ㅋㅋㅋ 다양한 가치를 위해 있도록 만드는 에스케이!!!</t>
  </si>
  <si>
    <t>모란71</t>
  </si>
  <si>
    <t>없었는데 있습니다 ~~문구 자체가 재미나네요^^</t>
  </si>
  <si>
    <t>김선자</t>
  </si>
  <si>
    <t>프라스틱의 재활용은 정말 중요하죠. 새로운 가치를 위한 sk이노베이션의 노력을 칭찬합니다</t>
  </si>
  <si>
    <t>모닠하</t>
  </si>
  <si>
    <t>없다고 생각했던 폐자재의 가치를 있는 것으로 새로 그리는 지속성의 기업 sk이노베이션을 응원합니다</t>
  </si>
  <si>
    <t>장선애</t>
  </si>
  <si>
    <t>요즘은 자연과같이 살아가고 자연과 더불어살아가야되니 우리가 잘 보존해줘야합니다</t>
  </si>
  <si>
    <t>겨울호랭이</t>
  </si>
  <si>
    <t>플라스틱 문제 심각합니다.우리도 미세플라스틱도 알게모르게 먹어서 건강에도 우려가 되구요</t>
  </si>
  <si>
    <t xml:space="preserve">Yongman Kim </t>
  </si>
  <si>
    <t>지구의 green  환경에 가치를 더하는  기업이미지라  좋네요^^</t>
  </si>
  <si>
    <t>나루</t>
  </si>
  <si>
    <t>폐플라스틱과 폐배터리를 해결 할 수 있는  기술력이 대단 합니다</t>
  </si>
  <si>
    <t>ttcc ttcc</t>
  </si>
  <si>
    <t>폐플라스틱을 새로운 자원으로 재창조하다니 친환경기업이군요 없었는데 있습니다~!!!</t>
  </si>
  <si>
    <t>RainStorm</t>
  </si>
  <si>
    <t>친환경을 위해 노력하는 기업으로 거듭나길 소망합니다. 번창하시기를..</t>
  </si>
  <si>
    <t>외돌 이</t>
  </si>
  <si>
    <t>친환경 산업으로  노력하는 기업 정말 응원합니다</t>
  </si>
  <si>
    <t xml:space="preserve">sabin </t>
  </si>
  <si>
    <t>친환경 앞으로 저도 지켜야겠어요. 함께 해요.</t>
  </si>
  <si>
    <t>이덕현</t>
  </si>
  <si>
    <t>환경을위해 이런기업들이 많으면 좋겠습니다 앞으로도 쭉 좋은 기업으로 성장하시길…</t>
  </si>
  <si>
    <t>Woon Jeon</t>
  </si>
  <si>
    <t>ESG와 RE100은 에스케이이노베이션에게는 또 다른 기회가 아닐까 싶군요.</t>
  </si>
  <si>
    <t>변강쇠</t>
  </si>
  <si>
    <t>지구는 우리가 빌린겁니다
돌려 줄때는 깨끗히 돌려 쥐야겠쥬
나 하나 쯤이야 하는 그런 생각은 버~렷</t>
  </si>
  <si>
    <t>임은지</t>
  </si>
  <si>
    <t>폐플라스틱을 친환경적으로 가치를 재창조하고 기여하는 모습을 보니까 너무나도 대단하고 가치가 높은 창출이라고 생각되네요</t>
  </si>
  <si>
    <t>권오선</t>
  </si>
  <si>
    <t>우리 후손들에게 물려줄 환경을
만드는데는 친환경 경영이 매우
중요합니다.친화경을 추구하는
기업을 응원합니다. 많은 활동
기대합니다</t>
  </si>
  <si>
    <t>kdydbxbqm</t>
  </si>
  <si>
    <t>친환경을 위해 많은 노력 하시는 SK이노베이션 
응원 합니다</t>
  </si>
  <si>
    <t>한상희</t>
  </si>
  <si>
    <t>기후변화나 코로나를 봐도 환경 문제가 중요하죠..
친환경을 위해 애쓰는 기업들 멋지네요!!
이런 노력이 앞으로도 쭉 이어지길 바랍니다.</t>
  </si>
  <si>
    <t xml:space="preserve">YJ L </t>
  </si>
  <si>
    <t>안그래도 플라스틱 때문에 환경문제가 많았는데 SK의 환경을 생각하는 모습 보기좋네요</t>
  </si>
  <si>
    <t>방탕소녀다</t>
  </si>
  <si>
    <t>미래에는 친환경이 화두일 것입니다. 미래를 위한 sk의 노력에 박수와 응원을 보냅니다.</t>
  </si>
  <si>
    <t>S J</t>
  </si>
  <si>
    <t>없었는데 있습니다 중독될듯ㅋㅋㅋ 환경과 지속가능성을 의식한 경영과 노력이 고무적인것 같음</t>
  </si>
  <si>
    <t>김재훈</t>
  </si>
  <si>
    <t>친환경을 위해서 노력하는 모습이 너무 좋습니다.</t>
  </si>
  <si>
    <t>차지영</t>
  </si>
  <si>
    <t>친환경 정책으로 노력하는 모습 좋아요</t>
  </si>
  <si>
    <t>김수지</t>
  </si>
  <si>
    <t>친환경을 위해 노력하는 분들 너무나 멋지네요 
응원합니다</t>
  </si>
  <si>
    <t>노금덕</t>
  </si>
  <si>
    <t>친환경 에너지를 재생해 탄소중립을 실현코자 하는 기업이미지 표현</t>
  </si>
  <si>
    <t>김나루</t>
  </si>
  <si>
    <t>폐쓰레기들을 친환경적으로 개발하고 환경을 살리는데 이바지 해주셔서 sk기업에 감사드리고 응원합니다</t>
  </si>
  <si>
    <t>Sewon Hwang</t>
  </si>
  <si>
    <t>해결책은 분명히 있습니다. 모두가 노력해야죠. 응원할게요!!!</t>
  </si>
  <si>
    <t>누구라도</t>
  </si>
  <si>
    <t>특히 환경에 관심 많은 사람들이 이런 방송 많이 보시길 바래요 착한동전덕에
이런채널도 알게되었어요 고마워요</t>
  </si>
  <si>
    <t>가빈</t>
  </si>
  <si>
    <t>친환경을 추구하는 기업인것같아서 너무 좋네요</t>
  </si>
  <si>
    <t>황인순</t>
  </si>
  <si>
    <t>요즈음 친환경으로 변화를 추구하는 기업이 많은 만큼 더욱 몸으로 느낄수 있도록 발전했으면 합니다</t>
  </si>
  <si>
    <t>뚜닝</t>
  </si>
  <si>
    <t>친환경을 우선으로 하는게 좋음</t>
  </si>
  <si>
    <t>Hongdae Chun</t>
  </si>
  <si>
    <t>아주 정성스럽고 새로운 좋은 동영상인 듯 합니당.</t>
  </si>
  <si>
    <t>꿈꽃사랑</t>
  </si>
  <si>
    <t>친환경적 기업들이 번창하길 바래봅니다.</t>
  </si>
  <si>
    <t>hwang</t>
  </si>
  <si>
    <t>기업은 다양한 개발을 국민은 사소한것 부터 실천을!</t>
  </si>
  <si>
    <t xml:space="preserve">Y J </t>
  </si>
  <si>
    <t>폐플라스틱을 진환경적으로 가치를재창조하는모습 멋있습니다</t>
  </si>
  <si>
    <t>정천</t>
  </si>
  <si>
    <t>폐플라스티콰베터리등 진환경으로수익을창출하니 대단하네요</t>
  </si>
  <si>
    <t>친환경 정책으로 투명한 기업 응원합니다</t>
  </si>
  <si>
    <t>미래의 환경 기후변화까지도  생각하고  발전 시켜서 더  나은 지구를   후손들에게 물려 줄수 있게 되엇네요 감사합니다</t>
  </si>
  <si>
    <t>태우 김</t>
  </si>
  <si>
    <t>친환경적인 모습 보기 좋습니다. 앞으로도 더욱 기대가 됩니다</t>
  </si>
  <si>
    <t>유수연</t>
  </si>
  <si>
    <t>우리들의 지구 정말 심각한 단계에 와 있다고 생각 합니다.지구를 지킵시다</t>
  </si>
  <si>
    <t>황동표</t>
  </si>
  <si>
    <t>sk이노베이션이 역시나 앞장서니 든든합니다   지금이 과도기 인것 같네요. 우리가 사는 이세상이 친환경 제품들이 자연스럽게 어우러지도록 부탁드립니다.</t>
  </si>
  <si>
    <t>다시시작</t>
  </si>
  <si>
    <t>앞으로 더 친환경제품이 많이나왔으면합니다
화이팅 하세요~</t>
  </si>
  <si>
    <t>김윤숙</t>
  </si>
  <si>
    <t>친환경. 정말 중요합니다. 좋은연구 꾸준히. 발전하세요</t>
  </si>
  <si>
    <t>황세원</t>
  </si>
  <si>
    <t>친환경에 항상 진심인 sk이노베이션에 감사드리고 응원합니다</t>
  </si>
  <si>
    <t>김상진</t>
  </si>
  <si>
    <t>친환경을 실천하고 있는 기업임을 확실히 믿게 되었네요~ 같은 마음으로 동참합니다~!!</t>
  </si>
  <si>
    <t>이태우</t>
  </si>
  <si>
    <t>지구환경을위해앞장서는선도기업이되어주십시요</t>
  </si>
  <si>
    <t>대기업들이 친환경정책에 발벗고 나서주니 감사할따름입니다. SK이노베이션 기억하겠습니다.</t>
  </si>
  <si>
    <t>와부르노마스</t>
  </si>
  <si>
    <t>요즘 전세계적인 이상기후로 지구가 힘들어하고 있습니다. 친환경 기업이 많아져 지구와 사람에게도 도움이 됐으면 합니다.</t>
  </si>
  <si>
    <t>저는 작은것 부터 친확경을 실천하고 이습니다. 이젠 모두가 느끼실 거에요. 많은 기업들이 압장서서 있끌어 주세요</t>
  </si>
  <si>
    <t>윤제이</t>
  </si>
  <si>
    <t>친환경을 실천하는 기업이라 믿음이 갑니다
앞으로도 이런노력을 이어갔으면 합니다</t>
  </si>
  <si>
    <t>이종근</t>
  </si>
  <si>
    <t>친환경적인 모습 보기 좋고 멋집니다. 앞으로도 더욱 기대가 됩니다</t>
  </si>
  <si>
    <t>이재완</t>
  </si>
  <si>
    <t>친환경을 만들어 우리 후세들에게  물려줘야합니다</t>
  </si>
  <si>
    <t>Wwin ner</t>
  </si>
  <si>
    <t>앞으로 친환경정책에 따른 회사등의 지원 및 발전이 있으면 좋겠습니다</t>
  </si>
  <si>
    <t>이대용</t>
  </si>
  <si>
    <t>친환경을 추구하는 우리나라 응원하고 앞으로도 더 좋은 개발하셨으면 좋겠습니다. 우리나라 기업 화이팅.</t>
  </si>
  <si>
    <t>oo</t>
  </si>
  <si>
    <t>친환경을 실천하는 회사라니 더욱 믿음가네요. 앞으로도 친환경선두주자로 나서주시길~~!!</t>
  </si>
  <si>
    <t>권설민</t>
  </si>
  <si>
    <t>폐플라스틱과 배터리를 이용해 친환경적 가치를 추구하다니 멋지네요 
앞으로도 이런 기업들이 더욱 늘어났으면 합니다</t>
  </si>
  <si>
    <t xml:space="preserve">etic  </t>
  </si>
  <si>
    <t>환경은 빌려쓰는거죠 우리게 아니라</t>
  </si>
  <si>
    <t>TONI</t>
  </si>
  <si>
    <t>친환경적인 가치를 추구하는 기업이 존재하다니 정말 대단하네요~!</t>
  </si>
  <si>
    <t>미친고구마</t>
  </si>
  <si>
    <t>누구나 쉽게 볼수 있구 기억에 남는 영상이군요 또 보고 싶게 만드는</t>
  </si>
  <si>
    <t>김정훈</t>
  </si>
  <si>
    <t>친환경을 추구하는 기업들이 많아져서 윈윈하는 선순환이 되었으면 좋겠습니다.</t>
  </si>
  <si>
    <t>최용희</t>
  </si>
  <si>
    <t>환경을위해 노력하는기업.. 앞으로도 더성장하는 기업이되길 응원합니다</t>
  </si>
  <si>
    <t>myung hwa</t>
  </si>
  <si>
    <t>플라스틱 전기차 기후변화 없었는데 있습니다 우와~ 넘 기발한데요 좋은기업 SK이노베이션 화이팅!!!</t>
  </si>
  <si>
    <t xml:space="preserve">지예 이 </t>
  </si>
  <si>
    <t>갈수록 날씨도 더워지는데 친환경에 노력하는 모습 참 보기 좋아요!</t>
  </si>
  <si>
    <t>박재우</t>
  </si>
  <si>
    <t>지금보다 우리 모두가 관심을 가져야 합니다. 기업들 또한 친환경정책에 많은 관심을 가져주세요!!^^</t>
  </si>
  <si>
    <r>
      <rPr>
        <sz val="11"/>
        <color theme="1"/>
        <rFont val="Malgun Gothic"/>
        <family val="3"/>
        <charset val="129"/>
      </rPr>
      <t>박살이는정박살(전닉:월급Jr</t>
    </r>
    <r>
      <rPr>
        <sz val="11"/>
        <color theme="1"/>
        <rFont val="Arial"/>
        <family val="2"/>
      </rPr>
      <t>٭</t>
    </r>
    <r>
      <rPr>
        <sz val="11"/>
        <color theme="1"/>
        <rFont val="맑은 고딕"/>
        <family val="3"/>
        <charset val="129"/>
      </rPr>
      <t>박살)</t>
    </r>
  </si>
  <si>
    <t>친환경을 추구하는 기업 멋있어요
앞으로도 쭉 기대할게요</t>
  </si>
  <si>
    <t>천귀 고</t>
  </si>
  <si>
    <t>친환경 전기차가 대세가 될 미래를 준비하는 노력하는 기업 응원합니다</t>
  </si>
  <si>
    <t>호호아줌마</t>
  </si>
  <si>
    <t>환경문제가 심각해지는 시대입니다
자연과 공기를 파괴하는 매개체들을 다시 재활용하여 아파하는 지구를 변화시키는데 앞장서는기업을 지지합니다</t>
  </si>
  <si>
    <t>지오반니로셀소</t>
  </si>
  <si>
    <t>친환경은 우리모두 고민해야할문제입니다
화이팅!!</t>
  </si>
  <si>
    <t>민식 정</t>
  </si>
  <si>
    <t>환경에 기어하는 친환경 전기차 
항상응원하고 사랑합니다~~</t>
  </si>
  <si>
    <t>광수 김</t>
  </si>
  <si>
    <t>환경을 추구하는 기업 이미지가 정말 좋습니다 ^^</t>
  </si>
  <si>
    <t>4 aden</t>
  </si>
  <si>
    <t>믿음이 가는 기업
친환경에 힘쓰는 sk이노베이션 응원합니다</t>
  </si>
  <si>
    <t>일기 박</t>
  </si>
  <si>
    <t>친환경에 새로운 길을 선도하는 좋은 기업 없었는데 있습니다 SK이노베이션 파이팅</t>
  </si>
  <si>
    <t>윤동희</t>
  </si>
  <si>
    <t>진정으로 친환경기업으로 가는거 같아 너무 보기좋네요^^</t>
  </si>
  <si>
    <t>홍석 김</t>
  </si>
  <si>
    <t>광고로만 보여주는 그런 기업이 아닌 실제로 친환경을 실천하는 기업이되었으면 합니다..</t>
  </si>
  <si>
    <t>곱슬머리</t>
  </si>
  <si>
    <t>없었는데 있습니다 귀에 쏙쏙 밖히네요 환경도 생각하는 기업 이상적인 기업입니다</t>
  </si>
  <si>
    <t>장광남</t>
  </si>
  <si>
    <t>광고가 볼때마다 신선하네요 매번ㅎㅎ친환경을 다루는 기업들이 많아졌으면 좋겠어요</t>
  </si>
  <si>
    <t>J.I Go</t>
  </si>
  <si>
    <t>환경을위해 애쓰시는모습이 보기 좋습니다~ 잘보고갑니다~</t>
  </si>
  <si>
    <t>이소룡</t>
  </si>
  <si>
    <t>광고가 아이디어가 참 좋은거같네요
새롭고 재미있는 영삼 즐겁게보고가요</t>
  </si>
  <si>
    <t>이숙 김</t>
  </si>
  <si>
    <t>친환경기업 sk이노베이션의 가치를 볼수있는 영상이었습니다. 다른 많은 기업들도 sk이노베이션의 영향을 많이 받아 친환경적인 정책을 발현하였면 좋겠습니다</t>
  </si>
  <si>
    <t xml:space="preserve">uby ak </t>
  </si>
  <si>
    <t>요즘 기후변화로 자연재해가 심해지는데 친환경 기업 sk의 노력을 적극 응원합니다</t>
  </si>
  <si>
    <t xml:space="preserve">Younghwan Kim </t>
  </si>
  <si>
    <t>sk이노베이션의 친환경적인 핵심가치로 폐플라스틱, 폐배터리, 이산화탄소로 인한 지구의 고통을 줄여줘서 너무나 고맙습니다.</t>
  </si>
  <si>
    <t>홀롤엉럴</t>
  </si>
  <si>
    <t>요즘 환경문제로 전세계가 심각한 문제에 빠져있는데 sk같은 대기업이 친환경적인 모습을 보여주니까 참 보기 좋네요</t>
  </si>
  <si>
    <t>w.h Jung</t>
  </si>
  <si>
    <t>친환경에 힘쓰고 노력함에 칭찬드립니다 앞으로도 대기업으로서 최선을 다 해주세요</t>
  </si>
  <si>
    <t>곰팡남</t>
  </si>
  <si>
    <t>친환경정책의 방향성을 알기쉽게 표현하는 기업광고인것같아요!! 앞으로 기대됩니다!!</t>
  </si>
  <si>
    <t>Burner</t>
  </si>
  <si>
    <t>폐플라스틱과 배터리를 이용해서 새로운 가치를 창조하는게 경이롭습니다.</t>
  </si>
  <si>
    <t>EunSol Lee</t>
  </si>
  <si>
    <t>환경을 위해 노력하는 모습이 보기 좋아요. 광고도 참신하고 재미있네요.</t>
  </si>
  <si>
    <t>misoft00</t>
  </si>
  <si>
    <t>SK 이노베이션의 친환경적인 기업경영을 응원합니다.</t>
  </si>
  <si>
    <t>히릿히릿</t>
  </si>
  <si>
    <t>친환경에 대해 다양하게 연구하고 노력하는 모든 기업들을 응원합니다!</t>
  </si>
  <si>
    <t>oooo</t>
  </si>
  <si>
    <t>이런 친환경정책들이 나라를 살리고 지구를 살립니다. 좋은 기업이네요</t>
  </si>
  <si>
    <t>dfds</t>
  </si>
  <si>
    <t>없었는데 있는일로 만드는 sk이노베이션 화이팅입니다!!</t>
  </si>
  <si>
    <t>하은이의브이루그</t>
  </si>
  <si>
    <t>친환경 정책을 추구하는 기업들이 많았으면 좋겠네요</t>
  </si>
  <si>
    <t>김이숙</t>
  </si>
  <si>
    <t>Sk이노베이션의 핵심가치가 얼마나 가치있는지 알수있었습니다. 친환경 선도기업으로써 앞으로도 더 모범이되는기업이되었으면 좋겠습니다</t>
  </si>
  <si>
    <t>ㅋ앜</t>
  </si>
  <si>
    <t>폐플라스틱을 이용한 친환경정책 완전 응원합니다! sk이노베이션 기억할께요!!</t>
  </si>
  <si>
    <t>영숙 양</t>
  </si>
  <si>
    <t>앞으로 이러한 친환경 기업들이 많이 늘어났으면 좋겠습니다</t>
  </si>
  <si>
    <t>hope love</t>
  </si>
  <si>
    <t>불가능을 가능으로 바꾸는 기술은 훌륭하죠.
온난화가 가속되는 이 시대에 자연도 살고
인간도 살 수 있는 친환경적 기업이 필요 하다고 생각해요.</t>
  </si>
  <si>
    <t>김성희</t>
  </si>
  <si>
    <t>SK가 추구하는 기업가치를 이렇게 쉽고 재미있게 풀어낸 것 칭찬합니다 ㅎ</t>
  </si>
  <si>
    <t>카이지</t>
  </si>
  <si>
    <t>친환경 정책을 추구하는 SK를 본받아서 다른 기업들도 친환경 행보를 보여줬으면 하네요!!</t>
  </si>
  <si>
    <t>Giltae KO</t>
  </si>
  <si>
    <t>대기업들이 친환경을 추구하고 선도해나가니 요즘 세계적으로도 환경을 생각하는 것과 잘 맞는 것 같습니다!</t>
  </si>
  <si>
    <t>신재하</t>
  </si>
  <si>
    <t>지구온난화와 환경파괴가 계속되는 개발와중에 친환경적인 기업 응원합니다!</t>
  </si>
  <si>
    <t>이석일</t>
  </si>
  <si>
    <t>얼마 남지 않은 지구의 수명을 최대한 연장시킬수 있는 기술개발에 앞장서는 SK의 미래를 응원합니다</t>
  </si>
  <si>
    <t>쿠오오</t>
  </si>
  <si>
    <t>환경을 생각하고 지향하는 기업이라면 앞으로 더 발전하길 바랍니다</t>
  </si>
  <si>
    <t>Sunny Sung</t>
  </si>
  <si>
    <r>
      <rPr>
        <sz val="11"/>
        <color theme="1"/>
        <rFont val="Malgun Gothic"/>
        <family val="3"/>
        <charset val="129"/>
      </rPr>
      <t>기후변화로 인한 재해가 전 세계적으로 심각한데 이런 친환경적인 기업들이 많이 생겨났으면 좋겠습니다</t>
    </r>
    <r>
      <rPr>
        <sz val="11"/>
        <color theme="1"/>
        <rFont val="Segoe UI Symbol"/>
        <family val="2"/>
      </rPr>
      <t>🙏</t>
    </r>
  </si>
  <si>
    <t>정병옥</t>
  </si>
  <si>
    <t>친환경 기업 sk이노베이션 앞으로도 승승장구 하시길 바랍니다</t>
  </si>
  <si>
    <t>김재성</t>
  </si>
  <si>
    <t>없었는데 있습니다.
우리는 할 수 있습니다.
SK이노는 할 수 있습니다.</t>
  </si>
  <si>
    <t>친환경기업으로 확실히 각인되는 광고네요. 계속해서 환경문제 관심을 갖는 기업이 되어주세요~</t>
  </si>
  <si>
    <t>뿌앙TV</t>
  </si>
  <si>
    <t>개인이 환경을 챙기는 것은 한계가 있더라구요. 티도 안나고.. 기업에서 앞장 서주시니 좋은 선기능이 되면 좋겠어요.</t>
  </si>
  <si>
    <t>TATA tv</t>
  </si>
  <si>
    <t>친환경을 위해 노력하는 기업음 응원합니다</t>
  </si>
  <si>
    <t xml:space="preserve">YONGDO KIM </t>
  </si>
  <si>
    <t>친환경을위해 노력하는자세와 먼저앞서갈려는것이 보기좋습니다.응원합니다.</t>
  </si>
  <si>
    <t>월혼가</t>
  </si>
  <si>
    <t>친환경 기업이 더 성장 할수 있도록 정부지원이 많아졌으면 하네요.</t>
  </si>
  <si>
    <t>joint</t>
  </si>
  <si>
    <t>친환경을 위해 노력하는 기업들이  계속 이어지면 좋겠습니다</t>
  </si>
  <si>
    <t>Heejin kim</t>
  </si>
  <si>
    <t>환경을 위해서 노력하는 모습이 너무 멋지네요! 앞으로도 좋은 기업이 되었으면 좋겠습니다</t>
  </si>
  <si>
    <t>김영균</t>
  </si>
  <si>
    <t>환경을 위해 노력하는 모습이 너무 멋져요 앞으로도 이런 기업들이 많아지길 바랍니다</t>
  </si>
  <si>
    <t>규티</t>
  </si>
  <si>
    <t>친환경을 위해 노력하는 기업이라 항상 응원해 오고 있습니다  주주이기도 하구요   항상 응원합니다 ^^</t>
  </si>
  <si>
    <t>박경천</t>
  </si>
  <si>
    <t>자꾸 만들어내면 온실가스가 유출되고
점점 지구는 뜨거워지는등  심각한 환경오염을  염두에 두고 
일궈나가는 기업이 되시길 바랍니다</t>
  </si>
  <si>
    <t>쭈야</t>
  </si>
  <si>
    <t>친환경정책에도 이런기업이 있다는게 너무 멋진거같아요!!! 앞으로도 이런노력 쭉이어져 더크게성장했으면 좋겠어요ㅎㅎ</t>
  </si>
  <si>
    <t>thdus</t>
  </si>
  <si>
    <t>SK가 환경을 위해 어떤 노력을 하는지 자세히 알 수 있었습니다. 광고가 신선해서 계속 보게 되네요ㅎㅎ</t>
  </si>
  <si>
    <t>김효석</t>
  </si>
  <si>
    <t>친환경을 위해 고민하는 에스케이이노베이션을 응원합니다</t>
  </si>
  <si>
    <t>전형주</t>
  </si>
  <si>
    <t>친환경을 위해 노력하는 sk이노베이션 기업을 응원합니다.^^</t>
  </si>
  <si>
    <t>Eden</t>
  </si>
  <si>
    <t>sk이노베이션. 친환경에 대한 광고가 눈에 쏙, 귀에 쏙 들어오네요. 재밌게 잘 봤어요</t>
  </si>
  <si>
    <t>김진우</t>
  </si>
  <si>
    <t>친환경을 추구하는 SK기업의 무궁한 발전을 기원합니다.</t>
  </si>
  <si>
    <t>돼찡빠</t>
  </si>
  <si>
    <t>친환경을 추구하는 기업들이 많아졌으면 좋겠습니다. 좋은 영상 감사합니다</t>
  </si>
  <si>
    <t>박환희</t>
  </si>
  <si>
    <t>환경이 더 좋아졌으면 좋겠습니다^^</t>
  </si>
  <si>
    <t>윤희순</t>
  </si>
  <si>
    <t>친환경을 위해 노력하는  sk이노베이션 응원합니다 ~</t>
  </si>
  <si>
    <t>최진석</t>
  </si>
  <si>
    <t>새로운가치를 주도하고 실현하는 기업으로 성장했으면 합니다. 화이팅!!</t>
  </si>
  <si>
    <t>비공개사용자</t>
  </si>
  <si>
    <t>요즘에 이상기후로 각 나라들이  고민의 휩싸이고  코로나 같은 처음보는 질병이 나오는것처럼 위기감이 있는데 기업이 먼저 친환경으로 소재를 변경하여 지구온난화 같은걸 막는것은 좋은것 입니다.</t>
  </si>
  <si>
    <t>안정난</t>
  </si>
  <si>
    <t>요즘 환경문제 심각하죠 기업에서 친환경을위해 노력해줘서 고맙네요</t>
  </si>
  <si>
    <t>건강조TV</t>
  </si>
  <si>
    <t>환경경문제에있어서  Sk에서  가치관이좋은것깉아요</t>
  </si>
  <si>
    <t>미안 레</t>
  </si>
  <si>
    <t>요즘 환경오염이 심각해져서 문제가 심각한데 앞으로도 이런 친환경 기업이 많아졌으면 좋겠네요.</t>
  </si>
  <si>
    <t>Sang Hoon Lee</t>
  </si>
  <si>
    <t>환경의 중요성을 깨우치게 하내요 앞으로 더많은 발전을 위해서 서로 노력하는 가치를 가져야겠습니다</t>
  </si>
  <si>
    <t>ys c</t>
  </si>
  <si>
    <t>지구가망하기전에 환경정책에 크나큰변화를</t>
  </si>
  <si>
    <t>산사태주의</t>
  </si>
  <si>
    <t>Sk이노베이션이 무슨회산지 몰랐는데 좋은일을 많이 하네요</t>
  </si>
  <si>
    <t>뿌뿌</t>
  </si>
  <si>
    <t>폐플라스틱 배터리를 연구해 친환경적인 발전을 하시니 넘 새로운혁신인것같아요~~ 앞으로도 더욱 친환경적인 새로운 개발을하시기바랍니다~~</t>
  </si>
  <si>
    <t>최지원</t>
  </si>
  <si>
    <t>친환경 가치를 추구하고 지향하는 멋진 기업이라 듬직하네요!!  앞으로 좀더 많은기업들이 더불어 동참하고 함께해야할 이슈같습니다^^</t>
  </si>
  <si>
    <t xml:space="preserve">{최일} </t>
  </si>
  <si>
    <t>정말로 감동 이네요. 친한경을 추구하는 sk이노베이션 믿음이 갔니다.</t>
  </si>
  <si>
    <t>김봉환</t>
  </si>
  <si>
    <t>없었는데~있습니다. 짧고도 간단한 메세지로 강력한 여운을 갖게 만드는
광고컨셉이  인상적입니다</t>
  </si>
  <si>
    <t>이성규</t>
  </si>
  <si>
    <t>친환경 재활용을로 환경보호 도움되고 가치창출을 한다니 멋집니다</t>
  </si>
  <si>
    <t>Daniel Jun</t>
  </si>
  <si>
    <t>요즘 기업들도 친한경에 많은 투자를 하고 있는데 좋은 현상인것 같습니다</t>
  </si>
  <si>
    <t>송월선</t>
  </si>
  <si>
    <t>친환경에 더관심을 가지고 친환경을 위해 노력하는 기업이 많아지고 있어 좋고 앞으로도 더 많아지길 바랍니다</t>
  </si>
  <si>
    <t>민구리</t>
  </si>
  <si>
    <t>친환경 정말 중요하죠
큰기업들이 움직이는게 다른 기업들도 느끼는게 많을거 같네요 굿굿</t>
  </si>
  <si>
    <t>은하호랑</t>
  </si>
  <si>
    <t>지구가 점점 더워지고 있어요
큰기업들이 탄소배출 이나 환경도 신경썼으면 좋겠네요 응원합니다</t>
  </si>
  <si>
    <t>강아림</t>
  </si>
  <si>
    <t>요즘 환경문제로 전세계가 심각하고 문제가 많은데 대기업이고 sk가 친환경적인 모습을 ㅇ보여줘서 보는데 다 뿌듯하고 좋네요</t>
  </si>
  <si>
    <t>장장태원</t>
  </si>
  <si>
    <t>친환경 정책에 노력하는 기업의 모습 보기좋습니다</t>
  </si>
  <si>
    <t>유은정</t>
  </si>
  <si>
    <t>지금시대에 가장 가치있는 일들중에 한가지를 하고 있군요.앞으로 계속 인류를 위해서 일해주세요</t>
  </si>
  <si>
    <t>윤덕성</t>
  </si>
  <si>
    <t>새로운 것에 도전하는 sk이노배이션 응원합니다…</t>
  </si>
  <si>
    <t>뽈뽈이와별이</t>
  </si>
  <si>
    <t>괜히 대기업이 아니네요 앞장서서 환경을위한 모습 넘 보기좋아요</t>
  </si>
  <si>
    <t xml:space="preserve">sirus kan </t>
  </si>
  <si>
    <t>너무 늦었다. 환경에순응하는정책을 급가속화할때. 그래도 늦었다 되돌릴수없는지경</t>
  </si>
  <si>
    <t>에녹은</t>
  </si>
  <si>
    <t>요즘같은 시대에 이런 칭찬받을 친환경 정책을 실시하니 참 반가운 소식입니다~^^</t>
  </si>
  <si>
    <t xml:space="preserve">Heechae Shim </t>
  </si>
  <si>
    <t>광고같지않구 정말신선합니다 
기대갑됩니다 ~~</t>
  </si>
  <si>
    <t>이나영인자기</t>
  </si>
  <si>
    <t>친환경을 위해 새로운 시도를 하는 SK의 노력에 힘찬 응원을 보냅니다</t>
  </si>
  <si>
    <t>Yuare Dogjohn</t>
  </si>
  <si>
    <t>새로운가치를 찾기에는 너무늦었지만 지구환경에이바지하는 기업들의가치를추구하라</t>
  </si>
  <si>
    <t>Whistler J</t>
  </si>
  <si>
    <t>계열사들과 함께 어마어마한 친환경 프로젝트가 진행되는군요. 응원합니다.</t>
  </si>
  <si>
    <t>y Milk</t>
  </si>
  <si>
    <t>역시 친환경의 선두주자 같습니다. 이런 기업이 앞으로도 많아졌으면 좋겠네요.</t>
  </si>
  <si>
    <t>지니b</t>
  </si>
  <si>
    <t>환경오염은 이제 너와 나뿐아니라 전 인류에 문제인데  친환경을 추구하는 모습이 멋져보입니다</t>
  </si>
  <si>
    <t>로엔그린</t>
  </si>
  <si>
    <t>친환경기업 sk이노베이션 응원합니다 파이팅</t>
  </si>
  <si>
    <t>아대한민국</t>
  </si>
  <si>
    <t>환경은 우리부터 지켜야 한다고 생각합니다</t>
  </si>
  <si>
    <t>유빈</t>
  </si>
  <si>
    <t>기후변화로 심각한  자연재해가 자주 발생하고있읍니다 지구의 환경을 생각하는 기업들이 늘어 났으면  좋겠읍니다</t>
  </si>
  <si>
    <t>지영 임</t>
  </si>
  <si>
    <t>모든 세계 기업들이 환경을 먼저 생각하는 기업이 되길 바래요^^</t>
  </si>
  <si>
    <t>달둥이</t>
  </si>
  <si>
    <t>친환경을 생각해서 폐배터리를 재활용 하는 가치있는것으로 만들다니 새롭고 좋네요~</t>
  </si>
  <si>
    <t>마법을</t>
  </si>
  <si>
    <t>없었는데 있습니다.
새로운 가치 창조!
새로운 기업이미지</t>
  </si>
  <si>
    <t>Cool Wind</t>
  </si>
  <si>
    <t>지구를 살리는데 앞장서는 기업이 없었는데 있습니다. SK이노</t>
  </si>
  <si>
    <t>Bang Eh</t>
  </si>
  <si>
    <t>환경 정말 중요하죠. 기업들이 환경에 관심을 기울여야 효과가 클 거 같아요. 잘 봤습니다</t>
  </si>
  <si>
    <t>김종례</t>
  </si>
  <si>
    <t>정말 많이 신경써야할 부분인데 너무보기좋은 내용입니다~^^</t>
  </si>
  <si>
    <t>이상경</t>
  </si>
  <si>
    <t>전세계가 정말로 많이 신경써야하는 부분인데 너무 보기 좋습니다~^^</t>
  </si>
  <si>
    <t>딱막걸리한잔</t>
  </si>
  <si>
    <t>친환경 꼭 필요한 합니다. 
함께 해주세요.</t>
  </si>
  <si>
    <t>튼튼냥이</t>
  </si>
  <si>
    <r>
      <rPr>
        <sz val="11"/>
        <color theme="1"/>
        <rFont val="Malgun Gothic"/>
        <family val="3"/>
        <charset val="129"/>
      </rPr>
      <t>친환경 sk이노 번창 하세요</t>
    </r>
    <r>
      <rPr>
        <sz val="11"/>
        <color theme="1"/>
        <rFont val="Segoe UI Symbol"/>
        <family val="2"/>
      </rPr>
      <t>😘</t>
    </r>
    <r>
      <rPr>
        <sz val="11"/>
        <color theme="1"/>
        <rFont val="맑은 고딕"/>
        <family val="3"/>
        <charset val="129"/>
      </rPr>
      <t xml:space="preserve">
개인적인 생각 입니다.
많은기업이 따라 했으면 좋해네요</t>
    </r>
    <r>
      <rPr>
        <sz val="11"/>
        <color theme="1"/>
        <rFont val="Segoe UI Symbol"/>
        <family val="2"/>
      </rPr>
      <t>🌱</t>
    </r>
  </si>
  <si>
    <t>정말 좋은 회사네요 대박입니다</t>
  </si>
  <si>
    <t>남일당백</t>
  </si>
  <si>
    <t>이산화탄소를 줄이는 친환경적인 솔루션까지 완벽한 sk이노베이션 믿음직하고 신뢰가갑니다.</t>
  </si>
  <si>
    <t>さなさな</t>
  </si>
  <si>
    <t>sk이노베이션은 사회에 유익하고 매우 중요한 기업임을 잘 알게되어 매우 호감이 갔습니다.</t>
  </si>
  <si>
    <t>박상혁</t>
  </si>
  <si>
    <t>이제 기업들도 다들 친환경을 추구해야할꺼같아요 이노베이션 파이팅</t>
  </si>
  <si>
    <t>아싸언니</t>
  </si>
  <si>
    <t>친환경 프로젝트 이루어지길 기원하겠습니다</t>
  </si>
  <si>
    <t>태곤 이</t>
  </si>
  <si>
    <t>친환경 전기차  폐배터리를 재활용하나요?  기막히네요</t>
  </si>
  <si>
    <t>세열수류탄</t>
  </si>
  <si>
    <t>이산화탄소를 줄이고 버려지는 자원은 다른 용도로 바꿔써서 환경에 이바지하는 sk 좋아요</t>
  </si>
  <si>
    <t>길동 홍</t>
  </si>
  <si>
    <t>sk이노베이션이라는 기업이 친환경을 선도하며 가고있네요</t>
  </si>
  <si>
    <t>Geun Ho Jeong</t>
  </si>
  <si>
    <t>친환경기업이 많아서 환경관련 기술이 더 많이 개발되길 바랍니다</t>
  </si>
  <si>
    <t>장영문</t>
  </si>
  <si>
    <t>친환경이 요즘 트렌드죠. 친환경을 실천하는 기업들이 계속 늘어나면 좋겠어요.</t>
  </si>
  <si>
    <t>귀신이고칼로리</t>
  </si>
  <si>
    <t>확실한 대처 영원히 있으면 좋겠습니다 화이팅입니다!!</t>
  </si>
  <si>
    <t>박원옥</t>
  </si>
  <si>
    <t>쓰레기로 여겨지던것들이 친환경 재생에너지로 쓰일수 있어서 환경에 나라에 우리모두에게 희망이네요 감사합니다</t>
  </si>
  <si>
    <t>미호</t>
  </si>
  <si>
    <t>친환경은 남에게 베풀수 있는 최고의선물 그것을 이끌어가는중심이되어주길바래요</t>
  </si>
  <si>
    <t>루묵도</t>
  </si>
  <si>
    <t>주주가치 훼손하는 물적분할이 없었는데, 지금은 있습니다~</t>
  </si>
  <si>
    <t>Reindder Moon</t>
  </si>
  <si>
    <t>지구와 인류의 미래를 위한 투자와 배려를 아끼지 않는 기업정신을 응원합니다. 앞으로도 힘써 주세여</t>
  </si>
  <si>
    <t>夏が４月から１０月まで半年になったから猛暑から過ぎたくらいで秋だって勝手に決めるな</t>
  </si>
  <si>
    <t>wonsilk lim</t>
  </si>
  <si>
    <t>SK 이노베이션의 친환경 정책은 앞으로의 기업 성장에 큰 보탬이 될듯하네요 다른기업들도 본받아 시도했음 하네요</t>
  </si>
  <si>
    <t>권코</t>
  </si>
  <si>
    <t>플라스틱 재활용이 어렵다보니 위와같은 방법이면  해결되겠네요ㅎ</t>
  </si>
  <si>
    <t>친환경 실천에 앞장서는 sk이노베이션 
박수보내고 응원할게요</t>
  </si>
  <si>
    <t>무학</t>
  </si>
  <si>
    <t>ESG 경영에 선두주자 SK! 이천 포럼에서 광고가 너무 착하다는 비평이 있었는데 정말 참신하고 재밌는 광고였습니다!!</t>
  </si>
  <si>
    <t>쉰네렐라</t>
  </si>
  <si>
    <t>이렇게 친환경을 추하는 기업들이 많아졌으면 좋겠습니다!</t>
  </si>
  <si>
    <t>멜친녀</t>
  </si>
  <si>
    <t>환경을 생각하는 친환경적인 기업 너무 좋습니다!! 이런 기업들이 더 더 성공해야 합니다!</t>
  </si>
  <si>
    <r>
      <rPr>
        <sz val="10"/>
        <color theme="1"/>
        <rFont val="Malgun Gothic"/>
        <family val="3"/>
        <charset val="129"/>
      </rPr>
      <t xml:space="preserve">“Let’s Grin with Green Innovation” </t>
    </r>
    <r>
      <rPr>
        <sz val="10"/>
        <color theme="1"/>
        <rFont val="Segoe UI Symbol"/>
        <family val="2"/>
      </rPr>
      <t>😄🌿</t>
    </r>
  </si>
  <si>
    <t>Tiffany Tudor</t>
  </si>
  <si>
    <t>What an agenda</t>
  </si>
  <si>
    <t>윤지찬</t>
  </si>
  <si>
    <t>친환경을 생각할 줄 아는 기업 너무 칭찬합니다. 더 발전했으면 좋겠네요</t>
  </si>
  <si>
    <t>강민</t>
  </si>
  <si>
    <t>새로운 네계늘 열어가는 기술과 열정에 찬사를 보냅니다.</t>
  </si>
  <si>
    <t>영심 이</t>
  </si>
  <si>
    <t>저도 친환경 동참하는 마음으로 전기차 타고 다니는데 폐배터리 재사용할수 있어서 좋네요
친환경 개발에 힘써주는 기업체에 감사드립니다</t>
  </si>
  <si>
    <t>simple easy</t>
  </si>
  <si>
    <t>다음세대를 위한 환경보호 우리가 해야할 책임이자 의무죠 sk이노베이션을 응원합니다 우리 함께 지구를 건강하게 만들어가요</t>
  </si>
  <si>
    <t>준 김</t>
  </si>
  <si>
    <t>"없었는데  있습니다"의 슬로건이 맘에 듭니다
친화경을 생각하는 기업이 많아졌으면 좋겠습니다</t>
  </si>
  <si>
    <t>이 종민</t>
  </si>
  <si>
    <t>SK이노베이션이 친환경산업을 주도하는 대표기업이 되기를 기원합니다~</t>
  </si>
  <si>
    <t>바다유리</t>
  </si>
  <si>
    <t>친환경을 실천하는 기업이라면 믿음이 가네요.</t>
  </si>
  <si>
    <t>오동팔</t>
  </si>
  <si>
    <t>친환경이진짜중요한듯ㅎㅎsk이노베이션기업굿</t>
  </si>
  <si>
    <t>모세</t>
  </si>
  <si>
    <t>기업이 나아갈 올바른 방향을 제시하고 그린다! 멋집니다!
더큰 발전을 기원합니다</t>
  </si>
  <si>
    <t>미제라블</t>
  </si>
  <si>
    <t>친환경을 위해 실천하는 SK이노베이션을 응원 합니다</t>
  </si>
  <si>
    <t>이범선</t>
  </si>
  <si>
    <t>SK이노베이션의 친환경 핵심가치를 적극 지지합니다.</t>
  </si>
  <si>
    <t>친환경적 가치를 추구하는 기업들 너뮤 멋있네요. 점차 늘어났으면 합니다</t>
  </si>
  <si>
    <t>전종민</t>
  </si>
  <si>
    <t>환경문제가 심각한상태인데 이런 친환경을 추구하고 노력하는 모습이 멋있습니다</t>
  </si>
  <si>
    <t>Dongwong Byun</t>
  </si>
  <si>
    <t>SK이노베이션의 친환경사업의
사회적 책임을 응원합니다.</t>
  </si>
  <si>
    <t>바나나</t>
  </si>
  <si>
    <t>미래의 변화에 적극적인 대처가 필요한 이시기에 많은기업들이 동참하여 나아가길 바랍니다</t>
  </si>
  <si>
    <t>과거와는 다른 하루하루를 만들어 나가는 SK이노베이션! 그들이 있어 오늘과는 다른 내일이 있다! 미래를 선도하는 SK이노베이션, 사랑해요!</t>
  </si>
  <si>
    <t>이슬기</t>
  </si>
  <si>
    <t>친환경 sk이노베이션이 한걸음 다가가사업섹터에서 선두주자가 됐으면 좋겠어용</t>
  </si>
  <si>
    <t>현모 구</t>
  </si>
  <si>
    <t>가치를 그린(GREEN)다
광고문구가 넘 센스있네요
지구살리기에 노력하는 SK의 열정을 응원합니다</t>
  </si>
  <si>
    <t>tomas kim</t>
  </si>
  <si>
    <t>이제는 정말 먹고 사는 문제처럼 환경을 지켜야합니다</t>
  </si>
  <si>
    <t>폐플라스틱과 폐배터리 재활용 산업을 선도하는 SK이노베이션의 기업가치를 높이 평가합니다.</t>
  </si>
  <si>
    <t>최다솜</t>
  </si>
  <si>
    <t>Sk이노 대단합니다 많은 한국기업들의 선주주자가 되어주세요 항상 응원합니다</t>
  </si>
  <si>
    <t>지누기</t>
  </si>
  <si>
    <t>환경을 중요시 하려면 기업들 또 우리가 지구를 도와야 합니다 모두 함께 노력합시다.</t>
  </si>
  <si>
    <t>•</t>
  </si>
  <si>
    <t>산업적인생활을추진하시면성공의밑거름이시작되겠습니다</t>
  </si>
  <si>
    <t>빅보스</t>
  </si>
  <si>
    <t>폐플라스틱,폐전지가 큰 문제일텐데 너무 멋지고 꼭 필요한 비지니스 모델인것 같습니다
새로운 친환경 사업 성공하세요</t>
  </si>
  <si>
    <t>돈학공</t>
  </si>
  <si>
    <t>몰랐었는데 알았습니다.</t>
  </si>
  <si>
    <t>강양많이</t>
  </si>
  <si>
    <t>Sk이노베이션이 추구하는 친환경 정책을 잘 이해할 수 있는 광고네요~
이런 기업들이 더 많아지길 기대합니다</t>
  </si>
  <si>
    <t xml:space="preserve">경돈 민 </t>
  </si>
  <si>
    <t>환경보호을 위하여 업계를 선도하는 SK이노베션께 경의와 응원을 보냅니다. 아울러 초심을 잃지 않고 지속하길 바랍니다</t>
  </si>
  <si>
    <t>mc lucky</t>
  </si>
  <si>
    <t>우리 후손들에게 깨끗한 지구를 물려줘야죠~화이팅!!</t>
  </si>
  <si>
    <t>이종호</t>
  </si>
  <si>
    <t xml:space="preserve"> 간단하며 기억하기 쉬운 카피네요.
창안하신분 경애합니다. 또한 SK는
기업의 사회적 가치를 실행하는 곳이라
홍보도 남다름니다.</t>
  </si>
  <si>
    <t>임대정</t>
  </si>
  <si>
    <t xml:space="preserve"> 미래를 위해 친환경을 추구하고 앞서서 노력하는 모습이 너무 존경스럽고 대단한거같아요</t>
  </si>
  <si>
    <t xml:space="preserve">jong ho lee </t>
  </si>
  <si>
    <t xml:space="preserve"> 항상 환경을 위하여 힘써주시고 노력하는 모습 보기좋습니다.</t>
  </si>
  <si>
    <t xml:space="preserve">유유유 </t>
  </si>
  <si>
    <t xml:space="preserve"> 폐배터리를 사용한 친환경 전기차사용이 곧 사회적 공헌이 아닐까 싶습니다.</t>
  </si>
  <si>
    <t>호성 김</t>
  </si>
  <si>
    <t xml:space="preserve"> 미래세대를 위해 환경을 보호하는 건 기존 세대의 의무입니다. 응원합니다.</t>
  </si>
  <si>
    <t xml:space="preserve"> 미래를 위해 친환경을 추구하는 모습이 너무 좋아요! 되게 인상적이게 봤어요 ㅎㅎ 감사합니다</t>
  </si>
  <si>
    <t>김지현</t>
  </si>
  <si>
    <t xml:space="preserve"> 환경을 생각하는 기업들이 더욱 많아졌으면 좋겠네요.SK이노베이션 응원합니다!!!</t>
  </si>
  <si>
    <t>Leos 21</t>
  </si>
  <si>
    <t xml:space="preserve"> 친환경 탄소중립을 위해 노력하는 기업
sk이노베이션 화이팅 입니다</t>
  </si>
  <si>
    <t>송재민</t>
  </si>
  <si>
    <t xml:space="preserve"> 요즘 탄소중립이니 ESG이니 말이 많은데 SK도 이 흐름에 합류하는군요. 멋집니다!</t>
  </si>
  <si>
    <t>김인석</t>
  </si>
  <si>
    <t xml:space="preserve"> 친환경 차량의 선두기업 sk이노베이션에 감사드립니다</t>
  </si>
  <si>
    <r>
      <rPr>
        <sz val="11"/>
        <color theme="1"/>
        <rFont val="Malgun Gothic"/>
        <family val="3"/>
        <charset val="129"/>
      </rPr>
      <t xml:space="preserve"> 
</t>
    </r>
    <r>
      <rPr>
        <sz val="11"/>
        <color theme="1"/>
        <rFont val="Segoe UI Emoji"/>
        <family val="2"/>
      </rPr>
      <t>🦕</t>
    </r>
    <r>
      <rPr>
        <sz val="11"/>
        <color theme="1"/>
        <rFont val="맑은 고딕"/>
        <family val="3"/>
        <charset val="129"/>
      </rPr>
      <t>소희냥</t>
    </r>
    <r>
      <rPr>
        <sz val="11"/>
        <color theme="1"/>
        <rFont val="Segoe UI Emoji"/>
        <family val="2"/>
      </rPr>
      <t>🦖</t>
    </r>
  </si>
  <si>
    <t xml:space="preserve"> 없었는데 있었는데 친환경을 위해 노력하는 사라람들이 참 멋집니당!!앞으로도 친환경을 위해 쓰레기를 잘 버려야겠어욥!!ㅎㅎ이상한 탄소도 줄여야 합댜!!</t>
  </si>
  <si>
    <t>조혜명</t>
  </si>
  <si>
    <t xml:space="preserve"> 새로운 가치창조를 추구하는기업에걸맞게 우리모두가 살기좋은 세상을 만들어주세요</t>
  </si>
  <si>
    <t>창수김</t>
  </si>
  <si>
    <t xml:space="preserve"> 친환경 ~ 지구를 살린다</t>
  </si>
  <si>
    <t>성옥 홍</t>
  </si>
  <si>
    <t xml:space="preserve"> 환경을 생각하는 기업이 많아졌으면 좋겠습니다
Sk이노베이션 화이팅 입니다</t>
  </si>
  <si>
    <t>동안 아줌마</t>
  </si>
  <si>
    <t xml:space="preserve"> 에스케이가 노력을 많이 하는 기업인가 같더라구요. 좋은 결과가 있었으면 좋겠어요</t>
  </si>
  <si>
    <t>덕숙 박</t>
  </si>
  <si>
    <t xml:space="preserve"> sk이노베이션이 친화경 추구에 앞장 서는거네요.응원합니다</t>
  </si>
  <si>
    <t>김대현</t>
  </si>
  <si>
    <t xml:space="preserve"> 응원합니다</t>
  </si>
  <si>
    <t xml:space="preserve"> 친환경을 추구하는 것은 최선의 방법 입니다. 
응원합니다.</t>
  </si>
  <si>
    <t>남순 심</t>
  </si>
  <si>
    <t xml:space="preserve"> 안 그래도 지구환경이 많이 파괴되서 걱정이었는데 먼저 앞장서서 친환경적으로 운영하는 기업이 있다니 놀랍네요</t>
  </si>
  <si>
    <t>재선 박</t>
  </si>
  <si>
    <t xml:space="preserve"> 환경보전을 위하여 폐배터리 등 재활용관련기술이 더욱 더 발달하길 바랍니다</t>
  </si>
  <si>
    <t>루형</t>
  </si>
  <si>
    <t xml:space="preserve"> 친환경기업을 추구하고 미래새로운 에너지기업의 sk이노베이션의 도전을 응원합니다</t>
  </si>
  <si>
    <t>여동준[Yeo Dong Jun]</t>
  </si>
  <si>
    <r>
      <rPr>
        <sz val="11"/>
        <color theme="1"/>
        <rFont val="Malgun Gothic"/>
        <family val="3"/>
        <charset val="129"/>
      </rPr>
      <t xml:space="preserve"> 갈수록 더 좋아지는 SK 이노베이션 역시 환경이 좋아야 살맛이 나는 </t>
    </r>
    <r>
      <rPr>
        <sz val="11"/>
        <color theme="1"/>
        <rFont val="Segoe UI Symbol"/>
        <family val="2"/>
      </rPr>
      <t>😃</t>
    </r>
  </si>
  <si>
    <t>김원준</t>
  </si>
  <si>
    <t xml:space="preserve"> 친환경이라는 메세지 전달이 좋은 환경기업이라는 좋은 이미지네요</t>
  </si>
  <si>
    <t>Lee Bruce</t>
  </si>
  <si>
    <t xml:space="preserve"> 인류의 미래를 위해 친환경을 추구하고 앞장서서 노력하는 모습이 인상깊습니다. Sk이노베이션 기업의 무궁한 발전을 기원하며 응원합니다</t>
  </si>
  <si>
    <t>재수 유</t>
  </si>
  <si>
    <t xml:space="preserve"> 요즘  전기차나  수소차가  대세라죠
환경문제가  심각해지는  상황이니만큼  기업들이 선두해나가주었으면좋겠습니다.</t>
  </si>
  <si>
    <t>조정희</t>
  </si>
  <si>
    <t xml:space="preserve"> sk 이노베이션 새로운 가치 CF,
기존 광고보다는 다소파격적이라 할까?</t>
  </si>
  <si>
    <t>이유진</t>
  </si>
  <si>
    <t xml:space="preserve"> 친환경을 추구하는 기업은 칭찬받을만 하죠!! 앞으로 이런 기업들이 많아지면 좋겠습니다^^</t>
  </si>
  <si>
    <t>박종근</t>
  </si>
  <si>
    <t xml:space="preserve"> 친환경을 위한 기업의 노력에 감사합니다</t>
  </si>
  <si>
    <t>조형래</t>
  </si>
  <si>
    <t xml:space="preserve"> 미래와 환경을 위해 좋은 방법으로 발전하는 게 정말 바람직하다고 생각합니다</t>
  </si>
  <si>
    <t>Becky.k</t>
  </si>
  <si>
    <t xml:space="preserve"> 기업이 먼저 앞장서는 게 맞습니다. 더 많은 투자와 지원이 있어야합니다.</t>
  </si>
  <si>
    <t>Doc jo</t>
  </si>
  <si>
    <t xml:space="preserve"> 미래와 친환경을 생각히는 기업 앞으로 멋진 모습 기대  하겠습니다</t>
  </si>
  <si>
    <t>정부윤</t>
  </si>
  <si>
    <t xml:space="preserve"> 친환경적인 가치를 추구하는 기업이 존재하다니 정말 대단하네요~!</t>
  </si>
  <si>
    <t>장일석</t>
  </si>
  <si>
    <t xml:space="preserve"> 친환경을 유지해야 후손들에게 깨끗한 환경을 물려 줄수있지요</t>
  </si>
  <si>
    <t xml:space="preserve">김태호 </t>
  </si>
  <si>
    <t xml:space="preserve"> 지구가 파괴되는 만큼 이런 발전은 너무 좋은 행보인거  같습니다</t>
  </si>
  <si>
    <t>송종훈</t>
  </si>
  <si>
    <t xml:space="preserve"> 친환경 기업 항상 응원합니다 멋지네요 가치있는일 앞으로도 기대합니다~</t>
  </si>
  <si>
    <t>뽁이</t>
  </si>
  <si>
    <t xml:space="preserve"> 와 존나 편해보이네 물공장인가</t>
  </si>
  <si>
    <t>김윤경</t>
  </si>
  <si>
    <t xml:space="preserve"> 새로운가치의 환경이 잘 이루어지면 좋겠습니다</t>
  </si>
  <si>
    <t xml:space="preserve">푸도라 </t>
  </si>
  <si>
    <t xml:space="preserve"> 플라스틱 쓰레기랑 폐배터리를 재활용하는 친환경적인 솔루션이 꼭 보편화되었으면 좋겠습니다</t>
  </si>
  <si>
    <t>hee sun</t>
  </si>
  <si>
    <t xml:space="preserve"> 이렇게 환경을 생각하는 기업이 더 많아졌으면 좋겠습니다 응원하겠습니다!</t>
  </si>
  <si>
    <t>김광태</t>
  </si>
  <si>
    <t xml:space="preserve"> 환경을 생각하는 기업으로 SK이노베이션 응원합니다~~</t>
  </si>
  <si>
    <t>shin Ray</t>
  </si>
  <si>
    <t xml:space="preserve"> 에너지를 위한 혁신 sk 화이팅 이에요!
대한민국 화이팅! 산업 활성화 만세~
잘될꺼야 2023</t>
  </si>
  <si>
    <t>도형 김</t>
  </si>
  <si>
    <t xml:space="preserve"> 역시 에너지문화를 선도하는 SK이노베이션입니다. 친환경산업이 발달했으면 좋겠어요</t>
  </si>
  <si>
    <t>윤용인</t>
  </si>
  <si>
    <t xml:space="preserve"> 진정한 지속가능성에관한 연구와 노력에 박수를 보냅니다</t>
  </si>
  <si>
    <t>김도현</t>
  </si>
  <si>
    <t xml:space="preserve"> SK 관련 기업들은 미래 환경을 생각해서 투자를 하는 미래지향적 기업이네요. 항상 응원하고 있습니다.</t>
  </si>
  <si>
    <t>하늘김</t>
  </si>
  <si>
    <t>친환경 좋네요^^</t>
  </si>
  <si>
    <t>홍성진</t>
  </si>
  <si>
    <t xml:space="preserve"> 환경보존을위해 이렇게애쓰는기업 참 보기좋네요  폐플라스틱과 배터리로 새로운가치를 만드는것 베리굿이네요</t>
  </si>
  <si>
    <t>김상인</t>
  </si>
  <si>
    <t xml:space="preserve"> 역시 sk 뭐든 앞서가는 기업이네요 응원합니다</t>
  </si>
  <si>
    <t>견웅 박</t>
  </si>
  <si>
    <t xml:space="preserve"> 우와친환경인데 너무신기하고 감동적이내여!!</t>
  </si>
  <si>
    <t>겜잡동사니호Gemho</t>
  </si>
  <si>
    <t xml:space="preserve"> 앞으로 우리나라 경제 발전이 얼마나 진보될지 많이 기대됩니다. 유용하게 잘 봤어요.</t>
  </si>
  <si>
    <t>덕현 이</t>
  </si>
  <si>
    <t xml:space="preserve"> 친환경을 추구하는 기업들이 많아젔으면 좋겠네요</t>
  </si>
  <si>
    <t>xnssolution</t>
  </si>
  <si>
    <t xml:space="preserve"> 지속가능함을 추구하는 기업으로 성장했으면 좋겠네요. 환경보호가 필요합니다.</t>
  </si>
  <si>
    <t>주은정</t>
  </si>
  <si>
    <t xml:space="preserve"> 미래와 환경을 위해서 노력하는 기업이라서 멋지고 믿음이 가네요</t>
  </si>
  <si>
    <t>김영일</t>
  </si>
  <si>
    <t xml:space="preserve"> 친환경을 추구하는 기업들이 많아졌으면 좋겠습니다. 응원합니다</t>
  </si>
  <si>
    <t>신야식</t>
  </si>
  <si>
    <t xml:space="preserve"> 현재 지구상으로 진행되는 환경 이슈에도 우리나라는 sk 이노베이션 같은 든든한 회사가 있어 마음 든든하네요</t>
  </si>
  <si>
    <t>어질현</t>
  </si>
  <si>
    <t xml:space="preserve"> 요즘 기후변화를 몸소 느껴보니 친환경 기업의 필요성을 절감하게 됩니다. sk이노베이션 응원합니다!</t>
  </si>
  <si>
    <t>Habas wear</t>
  </si>
  <si>
    <t xml:space="preserve"> 좋은정보 감사합니다</t>
  </si>
  <si>
    <t>영 김</t>
  </si>
  <si>
    <t xml:space="preserve"> 우리나라의 자랑입니다 sk이노베이션의 핵심가치가 얼마나 가치있는지 알수있었습니다  폐태양광패널에 대해서도 재활용할수있는 기술을 만들면 좋을거같습니다</t>
  </si>
  <si>
    <t>Young Hyun Bae</t>
  </si>
  <si>
    <t xml:space="preserve"> 지구 환경문제가 심각하게 대두되는 요즘 매우 적절한 사업이네요.</t>
  </si>
  <si>
    <t>김영환</t>
  </si>
  <si>
    <t xml:space="preserve"> 친환경 선도기업 sk이노베이션 너무  자랑스럽네요    앞으로 다른품목들도  재활용할수있는 기술들을 앞장서서 만들어줬으면 좋겠습니다</t>
  </si>
  <si>
    <r>
      <rPr>
        <sz val="10"/>
        <color theme="1"/>
        <rFont val="Malgun Gothic"/>
        <family val="3"/>
        <charset val="129"/>
      </rPr>
      <t>“없었는데, 있습니다!” -</t>
    </r>
    <r>
      <rPr>
        <sz val="10"/>
        <color theme="1"/>
        <rFont val="Segoe UI Emoji"/>
        <family val="2"/>
      </rPr>
      <t>🌿🌎</t>
    </r>
    <r>
      <rPr>
        <sz val="10"/>
        <color theme="1"/>
        <rFont val="맑은 고딕"/>
        <family val="3"/>
        <charset val="129"/>
      </rPr>
      <t>SK이노베이션이 새로운 가치를 그린(GREEN)다</t>
    </r>
    <r>
      <rPr>
        <sz val="10"/>
        <color theme="1"/>
        <rFont val="Segoe UI Emoji"/>
        <family val="2"/>
      </rPr>
      <t>🌎🌿</t>
    </r>
  </si>
  <si>
    <t>참새</t>
  </si>
  <si>
    <t>이 광고음악이 뭔가요???</t>
  </si>
  <si>
    <t>기업PR캠페인 ESG 영상_댓글_10월 15일 오후 5시 기준</t>
  </si>
  <si>
    <t>기업PR캠페인 ESG 영상_유튜브</t>
  </si>
  <si>
    <t>[SK이노베이션] ♪ ABCD ESG ♬♬ ESG가 뭐지?</t>
  </si>
  <si>
    <t>WJ Kang</t>
  </si>
  <si>
    <t>애기가 너무너무 귀엽당..</t>
  </si>
  <si>
    <t>김주영</t>
  </si>
  <si>
    <t>abcdesg..ㅋㅋ</t>
  </si>
  <si>
    <t xml:space="preserve">eyzeyzz </t>
  </si>
  <si>
    <t>애기가 너무 구ㅣ여워요 ㅠ</t>
  </si>
  <si>
    <t>JY KIM</t>
  </si>
  <si>
    <t>애기 누구지??</t>
  </si>
  <si>
    <t>방성환</t>
  </si>
  <si>
    <t>귀여운 아가~ ESG 크킄킄</t>
  </si>
  <si>
    <t>YeHee Jung</t>
  </si>
  <si>
    <t>바가지머리졸귀네 ㅋㅋㅋ</t>
  </si>
  <si>
    <t>코니</t>
  </si>
  <si>
    <t>ㅋㅋ 버섯돌이 귀여워~~</t>
  </si>
  <si>
    <t>Tbmx1234</t>
  </si>
  <si>
    <t>I'm so confused lol</t>
  </si>
  <si>
    <t>김순미</t>
  </si>
  <si>
    <t>애기 너무 귀엽네.... 돌려보게된다</t>
  </si>
  <si>
    <t>abcd esg..? ㅋㅋㅋ</t>
  </si>
  <si>
    <t>soon H</t>
  </si>
  <si>
    <t>애기 너무너무 귀엽네요 ㅠㅠㅠㅠㅠ</t>
  </si>
  <si>
    <t>꼬마몬</t>
  </si>
  <si>
    <t>어머 어디 유치원을 다닐까 아기가 너무 귀엽네요 영상을 잘 찍은 건가</t>
  </si>
  <si>
    <t>이지혜</t>
  </si>
  <si>
    <t>애기가 너무 귀여워서 자꾸 보게되네요~</t>
  </si>
  <si>
    <t>Cindy</t>
  </si>
  <si>
    <t>오오 이노베이션 흥해라!</t>
  </si>
  <si>
    <t>stella</t>
  </si>
  <si>
    <t>ESG ~ ~ 귀에 쏙쏙</t>
  </si>
  <si>
    <t>Kane L</t>
  </si>
  <si>
    <t>abcdesg.. esg를 위트있게 표현했네요</t>
  </si>
  <si>
    <t>김희진</t>
  </si>
  <si>
    <t>순서ABC 도 헤깔린다</t>
  </si>
  <si>
    <t>온이월드</t>
  </si>
  <si>
    <r>
      <rPr>
        <sz val="11"/>
        <color theme="1"/>
        <rFont val="Malgun Gothic"/>
        <family val="3"/>
        <charset val="129"/>
      </rPr>
      <t xml:space="preserve">너무 귀여워요 </t>
    </r>
    <r>
      <rPr>
        <sz val="11"/>
        <color theme="1"/>
        <rFont val="Segoe UI Symbol"/>
        <family val="2"/>
      </rPr>
      <t>😍😍</t>
    </r>
  </si>
  <si>
    <t>[SK이노베이션] ESG? E 이런 S 세상에 G 굉장하잖아! (Teaser1)</t>
  </si>
  <si>
    <t>덕현</t>
  </si>
  <si>
    <t>애기너무기여움 ㅋㅋㅋ 굉장하자나!</t>
  </si>
  <si>
    <t>아기 귀엽네용~</t>
  </si>
  <si>
    <t>너무 귀엽자나 굉장해자나~~!!!</t>
  </si>
  <si>
    <t>d A</t>
  </si>
  <si>
    <t>아 진짜 적당히좀 나와라 ;</t>
  </si>
  <si>
    <t>안종윤</t>
  </si>
  <si>
    <t>굉장하자나~ 하면서 눈 찡그리면서 웃을때 딱밤 개마려움</t>
  </si>
  <si>
    <t>ㅎㅎ</t>
  </si>
  <si>
    <t>아귀여웡ㅇ............굉장하자나!!</t>
  </si>
  <si>
    <t>이런 세상에 너무 귀엽잖아~</t>
  </si>
  <si>
    <t>매운마늘</t>
  </si>
  <si>
    <t>하 스며든다 너무 귀여워..</t>
  </si>
  <si>
    <t>오근영</t>
  </si>
  <si>
    <t>그냥 광고가 아니라 굉장하다는것을 표현했네..</t>
  </si>
  <si>
    <t>a03ification</t>
  </si>
  <si>
    <t>지건</t>
  </si>
  <si>
    <t>이런 세상에 너무 귀엽자나 !</t>
  </si>
  <si>
    <t>산수진군자왕증일</t>
  </si>
  <si>
    <t>역시 나만 그런게 아니었어 
뭔가 유치원생정도의 어린 남자애들로 광고 찍는거 왠지 모르게 거부감 느껴짐</t>
  </si>
  <si>
    <t>[SK이노베이션] ESG가 간다! SK이노베이션 GO~! (Teaser2)</t>
  </si>
  <si>
    <t>김도토리</t>
  </si>
  <si>
    <t>저도 가겠습니다</t>
  </si>
  <si>
    <t xml:space="preserve">Park Haewon </t>
  </si>
  <si>
    <t>저 귀요미 애기 목소리가 나왔으면 더 좋았을텐데 아쉽네요 ㅎㅎ</t>
  </si>
  <si>
    <t>나도모르게 함박웃음 짓구있다 ㅅㅂ.....이런 세상에 너무귀엽잖아 진짜ㅠㅠㅠㅠㅠㅠㅠㅠㅠ</t>
  </si>
  <si>
    <t>우엉 넣은 김밥</t>
  </si>
  <si>
    <t>근데 너무 귀여운척하네 좀 자연스러웠으면 더 사랑받았을텐데</t>
  </si>
  <si>
    <t>박한성</t>
  </si>
  <si>
    <t>다 좋은데 광고 제발 하루에 10번이상 나오지 말아주세요..</t>
  </si>
  <si>
    <t>*</t>
  </si>
  <si>
    <t>E이런
S상에
G같잖아!</t>
  </si>
  <si>
    <t>ㅎㅅㅎ</t>
  </si>
  <si>
    <t>E이런
S시x
G:x같네</t>
  </si>
  <si>
    <t>건강한 식물</t>
  </si>
  <si>
    <t>이런 십 개..
?</t>
  </si>
  <si>
    <t xml:space="preserve">1106류석준 </t>
  </si>
  <si>
    <t>나 ㄹㅇ 100 은 본듯 ㄹㅇㅋㅋ</t>
  </si>
  <si>
    <t>답변, 좋아요 완료</t>
  </si>
  <si>
    <t xml:space="preserve">[SK이노베이션] ESG가 간다! SK이노베이션 GO~! (Teaser2) </t>
  </si>
  <si>
    <t>Millitary Airplane</t>
  </si>
  <si>
    <t>억지로 코드 맞추지마 재미도 없고 모자라보여</t>
  </si>
  <si>
    <t>[SK이노베이션] ESG가 간다! SK이노베이션 GO~! – ‘E 이런 S 사람 G 굿’편</t>
  </si>
  <si>
    <t>Sena Park</t>
  </si>
  <si>
    <r>
      <rPr>
        <sz val="11"/>
        <color theme="1"/>
        <rFont val="Malgun Gothic"/>
        <family val="3"/>
        <charset val="129"/>
      </rPr>
      <t>토이스토리같아요</t>
    </r>
    <r>
      <rPr>
        <sz val="11"/>
        <color theme="1"/>
        <rFont val="Segoe UI Emoji"/>
        <family val="2"/>
      </rPr>
      <t>🧸</t>
    </r>
    <r>
      <rPr>
        <sz val="11"/>
        <color theme="1"/>
        <rFont val="맑은 고딕"/>
        <family val="3"/>
        <charset val="129"/>
      </rPr>
      <t xml:space="preserve"> 아기 너무 귀엽다 ㅎㅎ</t>
    </r>
  </si>
  <si>
    <t>[SK이노베이션] ESG가 간다! SK이노베이션 GO~! – ‘E 이런 S 사업 G 굿’편</t>
  </si>
  <si>
    <t>KKK J</t>
  </si>
  <si>
    <t>E Earth
S Survive
G Good</t>
  </si>
  <si>
    <t>[SK이노베이션] ESG가 간다! SK이노베이션 GO~! – ‘E 이런 S 생각 G 굿’편</t>
  </si>
  <si>
    <t>황점돌</t>
  </si>
  <si>
    <t>지랄</t>
  </si>
  <si>
    <t>모모무무</t>
  </si>
  <si>
    <t>E 이런 나는 분명 배터리사업의 밝은 미래를 보고 투자하고
엘화와의 소송패배에도 견디고
합의가 안되어
미국조지아공장철수설에도 
미래를 보고 믿고 버텼는데
S 스토리데이에서 갑자기 배터리사업부분을 분리하고 지주회사로 디스카운트될꺼라고
말하네
30분만에 마이너스8프로 하락하였으며
시총 2조가량이 증발되버렸네
내일 또  얼마큼 빠질지 모르겠다네
G 개미투자자들의 주주가치를 생각하지 않은 회사의 미래는 없다네</t>
  </si>
  <si>
    <t>민석</t>
  </si>
  <si>
    <t>이노베이션만세</t>
  </si>
  <si>
    <r>
      <rPr>
        <sz val="11"/>
        <color theme="1"/>
        <rFont val="Malgun Gothic"/>
        <family val="3"/>
        <charset val="129"/>
      </rPr>
      <t xml:space="preserve">이런 사람 꾸웃!!!귀여워귀여워요 </t>
    </r>
    <r>
      <rPr>
        <sz val="11"/>
        <color theme="1"/>
        <rFont val="Segoe UI Symbol"/>
        <family val="2"/>
      </rPr>
      <t>❤❤❤</t>
    </r>
  </si>
  <si>
    <t>상백 하</t>
  </si>
  <si>
    <t>hhhhhhhhh</t>
  </si>
  <si>
    <t>ㅣ광고가 넘 귀엽네요ㅎㅎ</t>
  </si>
  <si>
    <t>ESG가 뭐야? 이런 세상에 굉장하잖아~ SK 이노베이션의 ESG 관련 행보, 기대합니다~</t>
  </si>
  <si>
    <t>광고가 넘 호감이네요~</t>
  </si>
  <si>
    <t>오은영</t>
  </si>
  <si>
    <t>영상이 넘 귀엽네요~~홀린듯 끝까지 봤어요!!</t>
  </si>
  <si>
    <t>esg 경영을 상당히 친근하게 풀었네요</t>
  </si>
  <si>
    <t>논강</t>
  </si>
  <si>
    <t>ESG! 재미있게 알려 주네요!</t>
  </si>
  <si>
    <t>퀸제니처</t>
  </si>
  <si>
    <r>
      <rPr>
        <sz val="11"/>
        <color theme="1"/>
        <rFont val="Segoe UI Symbol"/>
        <family val="2"/>
      </rPr>
      <t>😍😍😍</t>
    </r>
    <r>
      <rPr>
        <sz val="11"/>
        <color theme="1"/>
        <rFont val="Calibri"/>
        <family val="2"/>
      </rPr>
      <t xml:space="preserve"> </t>
    </r>
    <r>
      <rPr>
        <sz val="11"/>
        <color theme="1"/>
        <rFont val="맑은 고딕"/>
        <family val="3"/>
        <charset val="129"/>
      </rPr>
      <t>아가</t>
    </r>
    <r>
      <rPr>
        <sz val="11"/>
        <color theme="1"/>
        <rFont val="Calibri"/>
        <family val="2"/>
      </rPr>
      <t xml:space="preserve"> </t>
    </r>
    <r>
      <rPr>
        <sz val="11"/>
        <color theme="1"/>
        <rFont val="맑은 고딕"/>
        <family val="3"/>
        <charset val="129"/>
      </rPr>
      <t>넘</t>
    </r>
    <r>
      <rPr>
        <sz val="11"/>
        <color theme="1"/>
        <rFont val="Calibri"/>
        <family val="2"/>
      </rPr>
      <t xml:space="preserve"> </t>
    </r>
    <r>
      <rPr>
        <sz val="11"/>
        <color theme="1"/>
        <rFont val="맑은 고딕"/>
        <family val="3"/>
        <charset val="129"/>
      </rPr>
      <t>귀요미</t>
    </r>
    <r>
      <rPr>
        <sz val="11"/>
        <color theme="1"/>
        <rFont val="Calibri"/>
        <family val="2"/>
      </rPr>
      <t>!!!</t>
    </r>
  </si>
  <si>
    <t>너무 귀여워서 무한재생!!</t>
  </si>
  <si>
    <r>
      <rPr>
        <sz val="11"/>
        <color theme="1"/>
        <rFont val="Calibri"/>
        <family val="2"/>
      </rPr>
      <t>ани</t>
    </r>
    <r>
      <rPr>
        <sz val="11"/>
        <color theme="1"/>
        <rFont val="맑은 고딕"/>
        <family val="3"/>
        <charset val="129"/>
      </rPr>
      <t xml:space="preserve"> </t>
    </r>
    <r>
      <rPr>
        <sz val="11"/>
        <color theme="1"/>
        <rFont val="Calibri"/>
        <family val="2"/>
      </rPr>
      <t>фан</t>
    </r>
  </si>
  <si>
    <t>ㅋㅋ넘 꿀잼이닼ㅋㅋ</t>
  </si>
  <si>
    <t>EunDaeng</t>
  </si>
  <si>
    <t>FSG로 봤네</t>
  </si>
  <si>
    <t>김진철</t>
  </si>
  <si>
    <t>굉장하잖아가 계속 김경화 누나라고 들림 ㅋㅋㅋ</t>
  </si>
  <si>
    <t>조은호</t>
  </si>
  <si>
    <t>E engine
S service
G great!</t>
  </si>
  <si>
    <t>이번엔 ESG는...
Environment
SAVE
Great</t>
  </si>
  <si>
    <t>조계호</t>
  </si>
  <si>
    <t>^^</t>
  </si>
  <si>
    <t>(feat.토이스토리4)</t>
  </si>
  <si>
    <t>홍개굴반장</t>
  </si>
  <si>
    <t>오와</t>
  </si>
  <si>
    <t xml:space="preserve">YOUTUBE후드보이 </t>
  </si>
  <si>
    <t>0:39 이예지가 간다(????)</t>
  </si>
  <si>
    <t>펌프</t>
  </si>
  <si>
    <t>그와중에 거북이 인형 우리집에 있는거임....
ㅅㅂ 미안해 거북아 니 배에있는 솜 빼서 다시 않 돌려준거...뭔가 만들려고 그랬어…</t>
  </si>
  <si>
    <t>황민희</t>
  </si>
  <si>
    <t>저인형내집에있음ㅎㅎ</t>
  </si>
  <si>
    <t>냥코</t>
  </si>
  <si>
    <t>댓글과 좋아요가 조회수에 비해 너무적다…</t>
  </si>
  <si>
    <t>한국산고질라</t>
  </si>
  <si>
    <t>EZ(?)  SCP(?)  GODZILLA(?)</t>
  </si>
  <si>
    <t>방구석여포</t>
  </si>
  <si>
    <t>구독 좋아요 알림설정 다 했슴다. 68년(54년생) 살며 런 류의 Rock에 홀딱 반한 건 첨임다 ^^</t>
  </si>
  <si>
    <t>알랑살랑고래</t>
  </si>
  <si>
    <t>고래 좋네요~~</t>
  </si>
  <si>
    <t>환경신문 l 신원교</t>
  </si>
  <si>
    <t>재밌는 영상이네요~:)</t>
  </si>
  <si>
    <t>??</t>
  </si>
  <si>
    <t>노잼</t>
  </si>
  <si>
    <t>?</t>
  </si>
  <si>
    <t>ESC를 눌러 끄시오</t>
  </si>
  <si>
    <t>유라노스</t>
  </si>
  <si>
    <t>어떻게 패트병이 솜이 되었는가 연금술사가 있는감</t>
  </si>
  <si>
    <t>에픽</t>
  </si>
  <si>
    <t>PSG</t>
  </si>
  <si>
    <t xml:space="preserve">Needs _3D printing </t>
  </si>
  <si>
    <t>ESG 
Environment: 친환경
Social: 사회공헌
Governance: 투명한 지배구조
이 모든걸 실제로 실행하는 SK가 되길 바랍니다. 대한민국 굴지의 기업 SK화이팅!</t>
  </si>
  <si>
    <t xml:space="preserve">묘연.torbienana </t>
  </si>
  <si>
    <t>E.  S.   G
이런사람굿</t>
  </si>
  <si>
    <t xml:space="preserve">TheYSIM </t>
  </si>
  <si>
    <t>너무 귀여운 광고 ㅎㅎ 우리 애들이 esg 인형사달라고 난리에요</t>
  </si>
  <si>
    <t>20510양대규</t>
  </si>
  <si>
    <t>굉장하잖아를 계속 김경아누나라고 나만 들리나</t>
  </si>
  <si>
    <t>김군진</t>
  </si>
  <si>
    <t>쓰레기 회사인가요? 주가 꼬라지가</t>
  </si>
  <si>
    <t>쓰레기회사인가요? 주가 쓰레기</t>
  </si>
  <si>
    <t>ㅈㅎㅊ</t>
  </si>
  <si>
    <t>광고 호감이에요 ㅋㅋ ㅎㅎ</t>
  </si>
  <si>
    <t>Kwangmin Jo</t>
  </si>
  <si>
    <t>ㅋㅋㅋㅋㅋㅋㅋㅋㅋㅋ 동동</t>
  </si>
  <si>
    <t>상원 이</t>
  </si>
  <si>
    <t>광고 중에서 건너뛰기 안하는 광고</t>
  </si>
  <si>
    <t>리차드 안</t>
  </si>
  <si>
    <t>주가관리</t>
  </si>
  <si>
    <t>주가 관리도 부탁합니다</t>
  </si>
  <si>
    <t>라엑뚀</t>
  </si>
  <si>
    <t>나고래인형저거있음</t>
  </si>
  <si>
    <t>ㄱㅅㅂㅁㅊ</t>
  </si>
  <si>
    <t>ㅇ</t>
  </si>
  <si>
    <t>Unknown</t>
  </si>
  <si>
    <t>good</t>
  </si>
  <si>
    <t>쿠키쇼</t>
  </si>
  <si>
    <t>나도좀 귀여운인형 있으면…</t>
  </si>
  <si>
    <t>포니와 젠투다이나믹 : '마이 리틀 포니'를 가장 좋아하는 오티스 엘리베이터 탑사기 채널</t>
  </si>
  <si>
    <t>거꾸로 하면 어떻게 들릴까 ㅋㅋㄹㅃㅃ!</t>
  </si>
  <si>
    <t>Minseong Park</t>
  </si>
  <si>
    <t>ESZ 가 아니고 ESG 아하 이해함</t>
  </si>
  <si>
    <t xml:space="preserve">2817강채민 </t>
  </si>
  <si>
    <t>ㅣ</t>
  </si>
  <si>
    <t>테스트</t>
  </si>
  <si>
    <t>이즈굿~</t>
  </si>
  <si>
    <t>류제현</t>
  </si>
  <si>
    <t>0:11 바로 힘빠지네 ㅋㅋㅋ</t>
  </si>
  <si>
    <t>해피Happy</t>
  </si>
  <si>
    <t>이런 사업이 많다고해도 저희도 함께 노력하면 훨신 쉽게 이룰수있을거에요!</t>
  </si>
  <si>
    <t>서효숙</t>
  </si>
  <si>
    <t>굿!응원합니당!사랑합니당</t>
  </si>
  <si>
    <t>도준TV</t>
  </si>
  <si>
    <t>오ㅗ오오오오오ㅗ옹</t>
  </si>
  <si>
    <t>포로의시련</t>
  </si>
  <si>
    <t>애들아인형보다는 사람으로태어나는게낮지않아?</t>
  </si>
  <si>
    <t>Numberblocks Creatures</t>
  </si>
  <si>
    <t>EFG</t>
  </si>
  <si>
    <t>햄찌</t>
  </si>
  <si>
    <t>전 고래인형 학교에서 만든데욧!</t>
  </si>
  <si>
    <t>공상</t>
  </si>
  <si>
    <t>고래인형 줘여어어ㅓ어</t>
  </si>
  <si>
    <t>꺅댯</t>
  </si>
  <si>
    <t>와 저 고래인형 우리집에도 있는거..</t>
  </si>
  <si>
    <t>이창열</t>
  </si>
  <si>
    <t>ESK
Sk이노베이션
Go</t>
  </si>
  <si>
    <t>변효정</t>
  </si>
  <si>
    <t>성희님이   잘했다고    합니다.   성희님    사랑합니다.    팬이에요.</t>
  </si>
  <si>
    <t>단비</t>
  </si>
  <si>
    <t>저거 고래인형 나한테 있는데!!</t>
  </si>
  <si>
    <t>서아유니</t>
  </si>
  <si>
    <t xml:space="preserve">인형  볼을 깨물고 </t>
  </si>
  <si>
    <t>김재현</t>
  </si>
  <si>
    <t>인형들 너무 귀엽당</t>
  </si>
  <si>
    <t>[SK이노베이션] ESG가 간다! SK이노베이션 GO~! (Teaser1)</t>
  </si>
  <si>
    <t>도화~~</t>
  </si>
  <si>
    <t>원래 애기 안좋아하는데 너무 귀여워서 광고영상까지 찾아왔다ㅠㅠ 갱장하쟈나!! ㅠㅠ</t>
  </si>
  <si>
    <t>해피트롯</t>
  </si>
  <si>
    <t>E'volution of 'S'k innovation is 'G'ood!</t>
  </si>
  <si>
    <t>김세린</t>
  </si>
  <si>
    <t>웃긴 광고' 쳤을때 제일 위에 나오는게 핵심</t>
  </si>
  <si>
    <t>아리네집</t>
  </si>
  <si>
    <t>신기</t>
  </si>
  <si>
    <t>[SK Innovaion] SK Innovation Going ESG (Eng. Full Ver.)</t>
  </si>
  <si>
    <t xml:space="preserve">GreenBlueAnt 101 </t>
  </si>
  <si>
    <t>FIRST!</t>
  </si>
  <si>
    <t>Sam Videos</t>
  </si>
  <si>
    <t>Second</t>
  </si>
  <si>
    <t>RunHomeQuick</t>
  </si>
  <si>
    <t>What a strange commercial propagandizing kids.</t>
  </si>
  <si>
    <t>kh</t>
  </si>
  <si>
    <t>고래 인형 저도 있어요^^ 예전에 울산 고래박물관 갔다가~ 버려진 플라스틱이 인형 속의 하얀 솜으로 재탄생했다는 설명 듣고 샀어요!
정말 정말 귀여워요♡</t>
  </si>
  <si>
    <t>Needs _3D printing</t>
  </si>
  <si>
    <t>Environment Social Governance = ESG!!!
It's Good Business</t>
  </si>
  <si>
    <t>광고가 넘 좋네요^^ 고래 인형 저도 있어요♡ 완전 귀엽고 업사이클링 제품이라 구매♡</t>
  </si>
  <si>
    <t>레고현준의 즐거운 유튜브</t>
  </si>
  <si>
    <t>저도 저 인형 같고싶네요 제활용으로 저렇게
귀여운 인형이 만들어진다는게 놀랍네요</t>
  </si>
  <si>
    <t xml:space="preserve">Kwangmin Jo </t>
  </si>
  <si>
    <t>ㅋㅋㅋㅋㅋㅋㅋㅋㅋㅋㅋㅋㅋㅋ
ㅋㅋㅋㅋㅋㅋㅋㅋㅋㅋㅋㅋㅋㅋ
ㅋㅋㅋㅋㅋㅋㅋㅋㅋㅋㅋㅋㅋㅋ</t>
  </si>
  <si>
    <t>권두영</t>
  </si>
  <si>
    <t>ㅋㅋㅋ자동차 시티</t>
  </si>
  <si>
    <t xml:space="preserve">K포니와 미쓰비시 넥스피아 NEXPIA  </t>
  </si>
  <si>
    <t>거꾸로 재생했더니?????
중국어로 들림 ㅋㅋㅋㅋㅋㅋㅋㅋㅋㅋㅋㅋㅋㅋㅋㅋㅋㅋㅋ</t>
  </si>
  <si>
    <t>[SK이노베이션] ESG가 간다! SK이노베이션 GO~! – ‘E 이런 S 생각G 굿’편</t>
  </si>
  <si>
    <t>거꾸로 재생하면
중국어로 들림 ㅋㅋㅋㅋㅋㅋㅋㅋㅋㅋㅋㅋㅋㅋㅋㅋㅋㅋㅋ</t>
  </si>
  <si>
    <t>Crocornaw*</t>
  </si>
  <si>
    <t>I doubt that the child understood ESG</t>
  </si>
  <si>
    <t>Bong Tu</t>
  </si>
  <si>
    <t>OooOOOOOOOOOO0oOOOoOOO0o that's gooooooooooo0oO000000ooooooo0oOO0oO0Od (:)</t>
  </si>
  <si>
    <t xml:space="preserve">Joshua Badillo  </t>
  </si>
  <si>
    <t>Your business is amazing</t>
  </si>
  <si>
    <t xml:space="preserve">Arcasy   </t>
  </si>
  <si>
    <t>Oh noooo Its the White Whale from Re:Zero ITS BACK</t>
  </si>
  <si>
    <t xml:space="preserve">Link Zeppeloyd </t>
  </si>
  <si>
    <r>
      <rPr>
        <sz val="11"/>
        <color theme="1"/>
        <rFont val="Malgun Gothic"/>
        <family val="3"/>
        <charset val="129"/>
      </rPr>
      <t xml:space="preserve">Such a cute bunch of plushies </t>
    </r>
    <r>
      <rPr>
        <sz val="11"/>
        <color theme="1"/>
        <rFont val="Segoe UI Symbol"/>
        <family val="2"/>
      </rPr>
      <t>😋</t>
    </r>
  </si>
  <si>
    <t>Ahmed</t>
  </si>
  <si>
    <t>What graphics and animations software used to create this commercial?</t>
  </si>
  <si>
    <t>Sean Sessions</t>
  </si>
  <si>
    <t>Chinese propaganda commence!!!</t>
  </si>
  <si>
    <t>997x2</t>
  </si>
  <si>
    <t>Why is this so cringe</t>
  </si>
  <si>
    <t>Luzy</t>
  </si>
  <si>
    <t>my ass burn</t>
  </si>
  <si>
    <t>Wlat Kfka</t>
  </si>
  <si>
    <t>You are the devil, and we will stop you</t>
  </si>
  <si>
    <t>You will own nothing and like it, slave.</t>
  </si>
  <si>
    <t xml:space="preserve">Sonic The Hedgehog S  </t>
  </si>
  <si>
    <t>I want to see this when i die</t>
  </si>
  <si>
    <t>T ime</t>
  </si>
  <si>
    <t>니얼굴</t>
  </si>
  <si>
    <t>안경</t>
  </si>
  <si>
    <t>ㅎㅇ</t>
  </si>
  <si>
    <t>J U</t>
  </si>
  <si>
    <t>아역배우 누군진 모르겠지만 섭외 잘하셨네용 ㅋㅋㅋㅋㅋ 너무 기요미자너 광고도 깔끔하니 좋네요</t>
  </si>
  <si>
    <t>흔하지않은 꽁기낑강</t>
  </si>
  <si>
    <t>E이런
S세상에
G좆됐잖아</t>
  </si>
  <si>
    <t xml:space="preserve">행복한트롯가수정서윤티비  </t>
  </si>
  <si>
    <t>오늘은2022년4월1일 입니다
9개월전 얘기라니요 신박사님</t>
  </si>
  <si>
    <t>현심 조</t>
  </si>
  <si>
    <t>ㅇ.</t>
  </si>
  <si>
    <t>독거노인 생활관리사 총 댓글</t>
  </si>
  <si>
    <t>gsook heo</t>
  </si>
  <si>
    <r>
      <rPr>
        <sz val="10"/>
        <color theme="1"/>
        <rFont val="Dotum"/>
        <family val="3"/>
        <charset val="129"/>
      </rPr>
      <t>독거어르신들을</t>
    </r>
    <r>
      <rPr>
        <sz val="10"/>
        <color theme="1"/>
        <rFont val="Arial"/>
        <family val="2"/>
      </rPr>
      <t xml:space="preserve"> </t>
    </r>
    <r>
      <rPr>
        <sz val="10"/>
        <color theme="1"/>
        <rFont val="돋움"/>
        <family val="3"/>
        <charset val="129"/>
      </rPr>
      <t>위해</t>
    </r>
    <r>
      <rPr>
        <sz val="10"/>
        <color theme="1"/>
        <rFont val="Arial"/>
        <family val="2"/>
      </rPr>
      <t xml:space="preserve"> </t>
    </r>
    <r>
      <rPr>
        <sz val="10"/>
        <color theme="1"/>
        <rFont val="돋움"/>
        <family val="3"/>
        <charset val="129"/>
      </rPr>
      <t>애쓰고</t>
    </r>
    <r>
      <rPr>
        <sz val="10"/>
        <color theme="1"/>
        <rFont val="Arial"/>
        <family val="2"/>
      </rPr>
      <t xml:space="preserve"> </t>
    </r>
    <r>
      <rPr>
        <sz val="10"/>
        <color theme="1"/>
        <rFont val="돋움"/>
        <family val="3"/>
        <charset val="129"/>
      </rPr>
      <t>계신</t>
    </r>
    <r>
      <rPr>
        <sz val="10"/>
        <color theme="1"/>
        <rFont val="Arial"/>
        <family val="2"/>
      </rPr>
      <t xml:space="preserve"> </t>
    </r>
    <r>
      <rPr>
        <sz val="10"/>
        <color theme="1"/>
        <rFont val="돋움"/>
        <family val="3"/>
        <charset val="129"/>
      </rPr>
      <t>생활관리사선생님</t>
    </r>
    <r>
      <rPr>
        <sz val="10"/>
        <color theme="1"/>
        <rFont val="Arial"/>
        <family val="2"/>
      </rPr>
      <t xml:space="preserve"> </t>
    </r>
    <r>
      <rPr>
        <sz val="10"/>
        <color theme="1"/>
        <rFont val="돋움"/>
        <family val="3"/>
        <charset val="129"/>
      </rPr>
      <t>여러분</t>
    </r>
    <r>
      <rPr>
        <sz val="10"/>
        <color theme="1"/>
        <rFont val="Arial"/>
        <family val="2"/>
      </rPr>
      <t xml:space="preserve">~  </t>
    </r>
    <r>
      <rPr>
        <sz val="10"/>
        <color theme="1"/>
        <rFont val="돋움"/>
        <family val="3"/>
        <charset val="129"/>
      </rPr>
      <t>무한응원</t>
    </r>
    <r>
      <rPr>
        <sz val="10"/>
        <color theme="1"/>
        <rFont val="Arial"/>
        <family val="2"/>
      </rPr>
      <t xml:space="preserve"> </t>
    </r>
    <r>
      <rPr>
        <sz val="10"/>
        <color theme="1"/>
        <rFont val="돋움"/>
        <family val="3"/>
        <charset val="129"/>
      </rPr>
      <t>보내드립니다</t>
    </r>
    <r>
      <rPr>
        <sz val="10"/>
        <color theme="1"/>
        <rFont val="Arial"/>
        <family val="2"/>
      </rPr>
      <t>..</t>
    </r>
    <r>
      <rPr>
        <sz val="10"/>
        <color theme="1"/>
        <rFont val="돋움"/>
        <family val="3"/>
        <charset val="129"/>
      </rPr>
      <t>감사합니다</t>
    </r>
    <r>
      <rPr>
        <sz val="10"/>
        <color theme="1"/>
        <rFont val="Arial"/>
        <family val="2"/>
      </rPr>
      <t>.</t>
    </r>
  </si>
  <si>
    <t>답변완료</t>
  </si>
  <si>
    <t>장희경</t>
  </si>
  <si>
    <t>독거노인생활관리사 선생님들 화이팅 !!</t>
  </si>
  <si>
    <t>이분순</t>
  </si>
  <si>
    <t>힘내세요 생활관리사 여러분!여러분들의 노력으로 고독한 어르신들의 외로움이 덜어지고 생명까지도 구할 수 있습니다.참 보람된 직업입니다.아자아자 화이팅!!!</t>
  </si>
  <si>
    <t>이정은</t>
  </si>
  <si>
    <t>생활관리사님들 화이팅입니다</t>
  </si>
  <si>
    <t>여신영남</t>
  </si>
  <si>
    <t>우리 생활관리사 선생님들.언제나 화이팅입니다.!!! ^^</t>
  </si>
  <si>
    <t>미니미니</t>
  </si>
  <si>
    <t>홀로 사는 어르신들을 위해 애써주시는 독거노인생활관리사 선생님들을 응원합니다!!</t>
  </si>
  <si>
    <t>김혜옥</t>
  </si>
  <si>
    <t>시어머님께서 돌봄서비스를 받고 계시는데 생활관리사님들이 이렇게  고생하시면서 일하시는지 몰랐습니다 제가 해야할 역할을 그 분들이 저보다 더 어머님께 신경쓰고 걱정해주셔서 너무나 감사하고 항상 웃으면서 일하실 수 있으면 좋겠습니다</t>
  </si>
  <si>
    <t>shinhye yun</t>
  </si>
  <si>
    <t>독거노인생활관리사~ 선생님들을 응원합니다!! 힘내세요!!</t>
  </si>
  <si>
    <t>늘 고생하시는 우리 선생님들.. 이 속에 선생님들의 땀과 노고가 그대로 녹아 있네요..!! 선생님이 계시기에 외롭고 힘드신 독거어르신들이 웃을 수 있다는 것에 무한 감사와 박수를 보냅니다. 짝짝짝~!!!!</t>
  </si>
  <si>
    <t>https://story.kakao.com/_8LEJl/GZUXYosgfO0없어서는 안될 존재!! 반짝반짝 빛나는 선생님들을 응원합니다!!</t>
  </si>
  <si>
    <t>R택티컬</t>
  </si>
  <si>
    <t>화이팅! 여러분이 있어서 독거노인의 안전은 든든합니다</t>
  </si>
  <si>
    <t>임은미</t>
  </si>
  <si>
    <t>전주시 독거노인원스톱지원센터 생활관리사님들 화이팅!!!!무적어르신돌봄 전주시~~~!</t>
  </si>
  <si>
    <t>이명희</t>
  </si>
  <si>
    <t>생활관리사 동료분들 모두모두 건강하시고 화이팅입니다~~</t>
  </si>
  <si>
    <t>보수</t>
  </si>
  <si>
    <t>여러분들의 노고에 자식들도 안심하고 생활하는게 아닌가 싶네요~^^ 감사하고 관리사여러분 고맙습니다~ 오늘도 화이팅입니다!</t>
  </si>
  <si>
    <t>신채은</t>
  </si>
  <si>
    <t>생활관리사 여러분~화이팅입니다^^!!!너무도 동일하게 경험되고있는 이야기를나누시네요이기적이고 사랑이 메말라가는이세상에 걸어다니시는 천사분들이죠아무도 알아주지 않아도 어르신을통해받는사랑도 엄청나죠~~힘내세요</t>
  </si>
  <si>
    <t>최순례</t>
  </si>
  <si>
    <t>생활관리사들의 노력으로 우리사회에 소외되는 계층이 점점 줄어드네요 감사합니다</t>
  </si>
  <si>
    <t>이정열</t>
  </si>
  <si>
    <t>Semi Ju</t>
  </si>
  <si>
    <t>올해로 13년째 이어져오는 노인돌봄기본서비스는 독거어르신들의 생명줄과 다름없는 중요한 서비스입니다. 대다수의 종사자들이 적은 임금과 열악한 근무환경에도 불구하고 열과 성을 다해 이 일을 하도록 만들어주는 원동력은 어르신의 안전을 자신이 책임진다는 강한 사명감 때문입니다. 전국 각지에서 지금 이순간도 최선을 다하여 어르신들의 안전 최전선에서 노력하는 분들이 노인돌봄기본서비스 업무를 지속할수 있도록 많은 응원 부탁드립니다!!</t>
  </si>
  <si>
    <t>최창란</t>
  </si>
  <si>
    <t>공감백배 입니다 우리 생활관리사샘들이 있어서 어르신들의 노후가 행복해지기를 바랍니다^^ 힘내세요~!</t>
  </si>
  <si>
    <t>우리가 하는일이 얼마나 소중하고 귀한 일이라는걸 새삼 느껴 봅니다 생활관리사선생님 힘내시고 화이팅 하세요</t>
  </si>
  <si>
    <t>원두연</t>
  </si>
  <si>
    <t>대구남구 생활관리사선생님들 화이팅!올여름 연일폭염으로 고생많으셨습니다.독거어르신의 안전을 책임지겠다는 마음으로재미있게 활동하며 큰보람느낍니다~</t>
  </si>
  <si>
    <t>:웃음</t>
  </si>
  <si>
    <t>저희 할머니께서도 생활관리사 선생님이 오신다고 좋아하십니다 ㅎㅎ 항상 신경써주셔서 감사합니다~!!!!^^</t>
  </si>
  <si>
    <t>김수명꼭볼께요 행복하세요</t>
  </si>
  <si>
    <t>생활관리사분들 언제나 고생많으시고 화이팅입니다 여러분들이 있기에 독거노인어르신들이 힘을 내십니다</t>
  </si>
  <si>
    <t>김태연</t>
  </si>
  <si>
    <t>이 영상을 보면서 너무나도 공감이되고 제가 하고있는 이 일이 너무 보람되고 뿌듯하게 느껴졌습니다. 수고하고 계시는 모든 독고노인 생활관리사분들 화이팅~</t>
  </si>
  <si>
    <t>윤미해</t>
  </si>
  <si>
    <t>생활관리사분들 너무 고생이 많습니다!여러분 덕분에 더 좋은 대한민국이 되는 거 같아요! 화이팅하세요~~!</t>
  </si>
  <si>
    <t>김문경</t>
  </si>
  <si>
    <t>더운여름, 폭염에 수고많으셨습니다~어르신께 늘 힘이 되고자 열일하시는 독거노인생활관리사 선생님 ~ 모두 ~~ 홧팅!입니다~♡</t>
  </si>
  <si>
    <t>톰홀랜드</t>
  </si>
  <si>
    <t>화이팅 감사해요</t>
  </si>
  <si>
    <t>이미란</t>
  </si>
  <si>
    <t>실천가 생활관리사 파이팅~^^</t>
  </si>
  <si>
    <t>kyunghwa choi</t>
  </si>
  <si>
    <t>보람된 일을 한다는걸 한번 더 느낍니다.서로 응원 하면서 열심히 함께 해요~~~</t>
  </si>
  <si>
    <t>최숙경</t>
  </si>
  <si>
    <t>영상을 보면서 관리사 활동과 공감되었습니다.생활 관리사 여려분들 모두 화이팅 하며 응원합니다.</t>
  </si>
  <si>
    <t>조윤정</t>
  </si>
  <si>
    <t>충북 증평  생활관리사 선생님들 화이팅^^어르신들을 위해 묵묵히 일하고 계신 모든 선생님들께 존경과 사랑 드립니다</t>
  </si>
  <si>
    <t>SUNYOUNG O</t>
  </si>
  <si>
    <t>독거노인 생활 관리사 선생님들 힘내세요..선생님들의 섬김이 어르신들에게는 행복입니다~~~</t>
  </si>
  <si>
    <t>손영순</t>
  </si>
  <si>
    <t>소외되고 외로운 홀로 계시는 독거어르신들의 지킴이!!   독거노인생활관리사님들~  언제나 화이팅입니다.^^</t>
  </si>
  <si>
    <t>김희정</t>
  </si>
  <si>
    <t>생활관리사들의 노력으로 소외되는 계층도 줄어들고 어르신들의 노후가 행복해지네요~~^^</t>
  </si>
  <si>
    <t>강강문숙</t>
  </si>
  <si>
    <t>생활관리사한명으로서 공감합니다  더불어 보람도느끼고 다부심도느끼며 근무하는중입니다</t>
  </si>
  <si>
    <t>자부심ㅎㅎ</t>
  </si>
  <si>
    <t>송정희</t>
  </si>
  <si>
    <t>독거노인분들을 사회와 연결시켜주는 천사같은 분들이시네요. 늙어가면 몸도 내마음 대로할수 없지, 모은 돈도없고 외로운 분들이 많잖아요. 정말 대단하세요. 독거노인생활관리사분들 응원합니다!</t>
  </si>
  <si>
    <t>틴tvx캡</t>
  </si>
  <si>
    <t>진짜 극한직업이지만 없어서도 안될 필요한 직업이네요다들 고생이 많으십니다~♡♡</t>
  </si>
  <si>
    <t>김보숙</t>
  </si>
  <si>
    <t>효경 생활관리사 선생님들 연일 계속되는 폭염속에서 항상 열심히 하시는 모습에 박수드리며 사랑합니다.</t>
  </si>
  <si>
    <t>공감 백배입니다.^^*저희 거제 독거노인어르신들 지키시느라 고생많으신 선생님들 화이팅입니다.</t>
  </si>
  <si>
    <t>지혜란</t>
  </si>
  <si>
    <t>https://story.kakao.com/_kI08F0/dVVmM5PifO0생활관리사라는 직업에 감사함과 자부심을 느끼며 최선을 다하겠습니다!대한민국 생활관리사분들 모두 힘내시고 화이팅하세요~소외된 계층에 귀 기울이고 관심을 가져 따뜻한 대한민국을 다함께 만듭시다!!</t>
  </si>
  <si>
    <t>성정화</t>
  </si>
  <si>
    <t>쉽지 않은일이지만, 보람되는 일이라고 생각합니다~!!독거노인생활관리사 홧팅요~~!!</t>
  </si>
  <si>
    <t>강길자</t>
  </si>
  <si>
    <t>너무너무 공감가는 동영상입니다.~생활 관리사 여러분!! 화이~팅!!!입니다^^더운 여름 어르신들 관리 하시느라 수고  많~이 하셨습니다~~</t>
  </si>
  <si>
    <t>김은영</t>
  </si>
  <si>
    <t>돈을벌고자하는 생각으로는 절대 할 수없는 일이지요 생활관리사 선생님들의 봉사정신이 있기에 가능한 업무라고 봅니다 한파와 폭염에도 모두 건강 챙기시면서 어르신들 챙기시기 바랍니다. 독거노인 생활관리사님들 화이팅입니다</t>
  </si>
  <si>
    <t>조조경화</t>
  </si>
  <si>
    <t>홀로사시는 어르신들과  따뜻한 마음을  나누는 독거노인생활관리사에게  응원의  박수를  보냅니다</t>
  </si>
  <si>
    <t>AMY AH JUNG IM</t>
  </si>
  <si>
    <t>힘든일도 웃으면서 말씀하시는 생활관리사님 덕분에 어르신들의 얼굴에도 웃음꽃이 피는것 같네요.전국의 생활관리사 선생님 응원합니다!</t>
  </si>
  <si>
    <t>왕경현</t>
  </si>
  <si>
    <t>함께하는 좋은세상 만드는  생활관리사 선생님들 감사합니다 항상 응원하겠습니다 ^^~~♡</t>
  </si>
  <si>
    <t>김은혜</t>
  </si>
  <si>
    <t>독거노인생활관리사에 대해 더 잘 알게되는 영상이었습니다. 생활관리사가 건강하고 행복해야 어르신들께 행복을 드릴수있다는 말씀에 공감합니다. 힘내세요^^!</t>
  </si>
  <si>
    <t>이현정</t>
  </si>
  <si>
    <t>자식보다 낫다고하는  생활관리사 선생님들을 응원합니다~보이지않은곳에서~ 열악한 현장에서 작은일인듯보이나  큰일을 하시는 선생님들 박수를 보냅니다~화이팅!!!</t>
  </si>
  <si>
    <t>김선미</t>
  </si>
  <si>
    <t>고생하시는 독거노인생활관리사 선생님들 화이팅하세요! 선생님들이 있어서 든든합니다^^</t>
  </si>
  <si>
    <t>린쀼</t>
  </si>
  <si>
    <t>화이팅입니다~~~</t>
  </si>
  <si>
    <t>공보스</t>
  </si>
  <si>
    <t>생활관리사님들 항상 응원합니다! 화이팅!!</t>
  </si>
  <si>
    <t>지운 김</t>
  </si>
  <si>
    <t>생활관리사 선생님들께서는 어르신들에게 정말큰힘이되시겠네요!!  응원합니다♡</t>
  </si>
  <si>
    <t>임수길</t>
  </si>
  <si>
    <t>정말로 극찬직업입니다. 알았을 수도, 몰랐을 수도 있는데..., 이번에 지대로 알게됩니다. 말씀 중에 우리의 미래이고, 그래서 나의 선배들이라는 말씀이 짠하게 와 닿습니다.이 영상을 보고 있는 많은 사람들이 공감할 것 같습니다.우리 세상이 여전히 살 만한 가치가 있고 따스한 이유를 잘 보고 갑니다</t>
  </si>
  <si>
    <t>J.S BAE</t>
  </si>
  <si>
    <t>10년째 생활관리사로 근무중입니다.전국의 생활관리사샘들~~혹한기, 혹서기, 명절, 전수조사등너무 너무 고생하셨습니다여러분들의  노력이 변화된 어르신들모습에서 미소를 짓게 합니다화이팅하세요!!  ♡♡♡</t>
  </si>
  <si>
    <t>정은총</t>
  </si>
  <si>
    <t>독거 어르신의 외로움과 고독과 아픔을 승화시켜 주시는 생활관리사님들을 응원합니다~~절망을 희망으로 바꿔주시는 귀한 분들과 직업입니다. 칭찬합니다</t>
  </si>
  <si>
    <t>윤미은</t>
  </si>
  <si>
    <t>독거어르신들을위해방문과전화로 안전확인을 해주시는 생활관리사 선생님들이 우리가 살아가는 세상에 빛과소금입니다</t>
  </si>
  <si>
    <t>장희남</t>
  </si>
  <si>
    <t>유외자</t>
  </si>
  <si>
    <t>생활관리사 선생님은 언제나 옳다</t>
  </si>
  <si>
    <t>이영자</t>
  </si>
  <si>
    <t>참으로공감한다모두 파이팅  합시다</t>
  </si>
  <si>
    <t>김화정</t>
  </si>
  <si>
    <t>옛날부터 우리가 있도록 해 주신 어르신들께 참다운 효도를 해 주셔서 감사합니다.생활관리사 분들 덕분에 어르신들께서 행복한 노후를 보내시기 바랍니다.</t>
  </si>
  <si>
    <t>Sun Ju Lee</t>
  </si>
  <si>
    <t>공감 합니다우리모두 화이팅 합시다!!</t>
  </si>
  <si>
    <t>윤경애</t>
  </si>
  <si>
    <t>https://m.youtube.com/watch?feature=youtu.be&amp;v=Ma1jOG92mOQ더 나은 사회를 위해 힘쓰시고 계십니다~ 파이팅!!!</t>
  </si>
  <si>
    <t>도비</t>
  </si>
  <si>
    <t>극한 직업이네요 사명감 없이는  힘든 일이겠지만 세상의 등불이 되는 고귀한 직업처럼 느껴지네요 내부모 보다  우선인 어르신들의 안전확인그 막중한 책임감화이팅입니다</t>
  </si>
  <si>
    <t>jii jje</t>
  </si>
  <si>
    <t>아 식사를 다같이 가시는구나..꼭 취직하고싶은데 준비를 어떻게 해야할지 모르겠네요. 흐킆</t>
  </si>
  <si>
    <t>협PD</t>
  </si>
  <si>
    <t>기상특보 발령에 따라서 거의 매일 안전확인 진행하셨을텐데 정말 고생하셨습니다... 전국의 생활관리사선생님들 항상 응원하고  감사드립니다^^</t>
  </si>
  <si>
    <t>홍연정</t>
  </si>
  <si>
    <t>공감합니다.다들 힘내시고 화이팅하세요~</t>
  </si>
  <si>
    <t>홍연수</t>
  </si>
  <si>
    <t>생활관리사 선생님들 화이팅입니다~</t>
  </si>
  <si>
    <t>이영미</t>
  </si>
  <si>
    <t>https://story.kakao.com/_47pIP3/IUvxzZtpGoA홀로 사시는 어르신들에게 따뜻한 온정을 나누면서, 손과 발이 되어드리는 생활관리사 선생님들 화이팅입니다!</t>
  </si>
  <si>
    <t>파란하늘</t>
  </si>
  <si>
    <t>영상을 보면서 공감과 감동이에요자부심을 가지고 더욱 파이팅!!~~</t>
  </si>
  <si>
    <t>김태우</t>
  </si>
  <si>
    <t>와 좋은 일 하시네요</t>
  </si>
  <si>
    <t>seonhwa Su</t>
  </si>
  <si>
    <t>제가 아는분도 전주에서 열심히 하고있습니다~</t>
  </si>
  <si>
    <t>윤명애</t>
  </si>
  <si>
    <t>생활관리사로서 공감가는  이야기입니다울 선생님들이 있어 독거이르신들 행복을 느끼십니다우리모두 화이팅!!!</t>
  </si>
  <si>
    <t>권현숙</t>
  </si>
  <si>
    <t>매우 공감합니다</t>
  </si>
  <si>
    <t>이미정</t>
  </si>
  <si>
    <t>아시는분이 전주에서 열심히 힘들게 하고 계시는데 다들 힘내세요~그분들이 계시니 어르신들이 조금이나마 덜 외로우실 겁니다모두가 행복하시길 바래요</t>
  </si>
  <si>
    <t>김순영</t>
  </si>
  <si>
    <t>100% 공감이 가네요올 여름 폭염에 넘 고생 많으셨어요~곧 추석 명절이 또 다가오네요명절에 쓸쓸히 혼자 보내시는 어르신들도~명절 연휴에도 안부확인에 늘 신경 써야 하는 독거노인생활관리사 샘님들도~모두모두 힘내시고 화이팅입니다~♡♡♡</t>
  </si>
  <si>
    <t>윤남숙</t>
  </si>
  <si>
    <t>공감합니다. 저도 시작한지는 얼마되지는 않았지만  선배님들과 관리자샘들게 많은 조언을 받으면서 하지만 먼저 생활관리사를 시작한  샘들 대단 하십니다.  앞으로도  힘을 내어서 다시 홧팅해요,</t>
  </si>
  <si>
    <t>윤선희</t>
  </si>
  <si>
    <t>생활관리사님 덕분에 잠시나마 밝아진 어르신들을 보며 뿌듯하시겠습니다~~앞으로도 한결같은 맘으로 섬겨주시길 바랍니다~~관리사님들도 폭염엔 지칠꺼라 생각이 됩니다~~건강 챙겨가면서^^홧~~팅^^</t>
  </si>
  <si>
    <t>mounter79</t>
  </si>
  <si>
    <t>홀로 외로움을 견디시는 독거 노인분들을 위해 묵묵히 일하고 버팀목이 되어 주시는 생활 관리사님들을 응원합니다~   모두들 자신들의 건강도 챙기면서 어르신들 도와드리세요~   모두 화이팅 입니다~</t>
  </si>
  <si>
    <t>정말 어른들이 홍보를 해도 가사도우미로 생각하시는 분 많으심. 폭염때 정말  매일 전화드리면 덮기도 하지만 짜증 내시는 분 많음. 정말 얘기하시는 것 대공감해요. 생활관리사분들 모두 화이팅!!!!!!!</t>
  </si>
  <si>
    <t>샤니아</t>
  </si>
  <si>
    <t>공감합니다~폭염동안 너무고생하셨어요 생활관리사분들 모두 화이팅입니다</t>
  </si>
  <si>
    <t>김숙희</t>
  </si>
  <si>
    <t>올  여름 폭염에 생활 관리사선생님 넘 고생하셨어요^^~~선생님 건강이 어르신케어의 에너지입니다.생활관리사 선생님 화이팅!!!</t>
  </si>
  <si>
    <t>앵복어</t>
  </si>
  <si>
    <t>생활관리사님들의 미소와 마음에 따스함을 느끼고 가요..! 지난번 첫 번째 sk이노베이션 힐링캠프 영상을 볼 때는 마냥 생활관리사님들의 일이 어렵지만 꼭 필요한 일인 것 같다고만 생각했는데, 이번 영상에서는 생활관리사님들의 시각에서 생활관리사라는 직업에 어떤 자세로 임하시는지를 미약하나마 이해해볼 수 있었던 것 같아요.왠지 지난 영상만 봤을 때보다 조금 더 생활관리사 선생님들께 좀 더 감사드려야</t>
  </si>
  <si>
    <t>이계술</t>
  </si>
  <si>
    <t>독거노인들의 젊은 친구가 되어 따뜻한 마음과 미소로 늘 곁에서 힘이 되어 주시는 쌤들 감사합니다. 오늘도 화이팅!</t>
  </si>
  <si>
    <t>박현</t>
  </si>
  <si>
    <t>전국의 수호천사 생활관리샘들 폭염에 정맠수고 많으셨습니다</t>
  </si>
  <si>
    <t>김영혜</t>
  </si>
  <si>
    <t>증평 생활관리사샘들 홧팅충북샘들  모모두 홧팅</t>
  </si>
  <si>
    <t>황경희</t>
  </si>
  <si>
    <t>같은 생관관리사로서 공감백배 입니다 올해 새내기 관리사 입니다 선배님들의 노고에 감사 드리며 응원합니다 감사 합니다~~~^^</t>
  </si>
  <si>
    <t>유아현</t>
  </si>
  <si>
    <t>생활관리사님 항상 응원합니다~</t>
  </si>
  <si>
    <t>백퍼 이백퍼 삼백퍼 공감합니다. 전국의 생활관리사샘들의 진심어린 마음에 홀로 외로이 계시는 어르신들이 웃을 수 있습니다. 힘내시고 항상 감사합니다. ♡♡♡</t>
  </si>
  <si>
    <t>유나경</t>
  </si>
  <si>
    <t>공감가는 인터뷰입니다. 현장에서 일하시는 생활관리사님들 너무 고생이 많으시죠. 폭염때 매일 안전확인해야 하는 수고로움에 감사드립니다. 마치 자식처럼 어르신들을 대하시는 그 마음이 너무 아름답습니다. 응원합니다~ ^^</t>
  </si>
  <si>
    <t>우현정</t>
  </si>
  <si>
    <t>정말 고생들 하시네요  감사합니다</t>
  </si>
  <si>
    <t>김선희</t>
  </si>
  <si>
    <t>공감되는  동영상이네요.어르신들의  지금  모습이미래의  우리모습아닐까  싶어요.생활관리사  여러분  화이팅~^^</t>
  </si>
  <si>
    <t>안시형</t>
  </si>
  <si>
    <t>큰박수보냅니다</t>
  </si>
  <si>
    <t>행복한오늘</t>
  </si>
  <si>
    <t>너무감동적이고..마음이애려오네요..^^</t>
  </si>
  <si>
    <t>신외숙</t>
  </si>
  <si>
    <t>독거어르신  생활관리사 선생님들사랑합니다~♡</t>
  </si>
  <si>
    <t>조지혜</t>
  </si>
  <si>
    <t>생활관리사 선생님들 폭염에 고생많으셨습니다.
  화이팅입니다~~</t>
  </si>
  <si>
    <t>이경희</t>
  </si>
  <si>
    <t>생활관리사 샘들~올 여름 폭염에 정말고생  많았습니다 선선한가을날을 맞이하여 하루하루 복된날들 되시기바랍니다.</t>
  </si>
  <si>
    <t>손정자</t>
  </si>
  <si>
    <t>동감입니다.</t>
  </si>
  <si>
    <t>박금란</t>
  </si>
  <si>
    <t>생활관리사 선생님들 힘내세요~~~
항상 고맙고 감사합니다~~</t>
  </si>
  <si>
    <t>양인정</t>
  </si>
  <si>
    <t>어르신들의 움직이는 손과 발이 되어 오늘도 보다 나은 서비스 제공을 위해 애쓰시는 독거노인 생활 관리사 선생님들 힘내세요!!!</t>
  </si>
  <si>
    <t>박민규</t>
  </si>
  <si>
    <t>선생님들~ 
힘내세요. 건강하세요.
응원합니다^^</t>
  </si>
  <si>
    <t>홍정자</t>
  </si>
  <si>
    <t>생활관리사쌤들~
올여름 폭염에  정말 수고많으셨습니다
함께 공감할수있어서  힘이납니다~
생활관리사쌤들이 있어서
어르신들이 조금은 더행복할수 있지않을까 싶어요~
폭염에도 화이팅!
한파에도 화이팅!</t>
  </si>
  <si>
    <t>황인자</t>
  </si>
  <si>
    <t>공감하는 부분이 많습니다.
외롭고 소외된 어르신들을 돌봐 주시는
생활 관리사님들.
항상 힘내시고, 건강하셔요.</t>
  </si>
  <si>
    <t>조현정</t>
  </si>
  <si>
    <t>보이지 않는곳에서 가장 소외된 곳을 살피시는 생활관리사샘들이 계셔서 세상은 따뜻해지는것 같습니다. 우리 사회를 위한 사명감으로 할 수 있는 직업이기에 함께 응원드리고 싶습니다! Sk이노베이션도 화이팅입니다. ^^</t>
  </si>
  <si>
    <t xml:space="preserve">miran Park </t>
  </si>
  <si>
    <t>고생하시는 생활관리사님들 덕에 소외된어르신들이
웃을수있음에 보람을 느끼지않나 싶습니나
모두모두 힘내시고 화이팅입니나^^~</t>
  </si>
  <si>
    <t>정소라</t>
  </si>
  <si>
    <t>독거노인생활관리사 선생님들
열악한 환경속에서 모두들 고생하고 계십니다.
그래두 힘내서 화이팅해보아요~^^</t>
  </si>
  <si>
    <t>박동춘</t>
  </si>
  <si>
    <t>공감합니다 
마음에물을 열어주신 어르신들에 변화하는모습에 감동에물결이 되죠 ~^^</t>
  </si>
  <si>
    <t>정광임</t>
  </si>
  <si>
    <t>폭염에 수고 많으셨습니다~
같은 일을 하는 사람으로서 힘이납니다~
화이팅입니다~^^</t>
  </si>
  <si>
    <t>강소연</t>
  </si>
  <si>
    <t>독거노인생활관리사 쌤들의 노고에 감사합니다~~어르신들을 위해 힘써주셔서 고맙습니다~항상 힘내세요~응원합니다^^</t>
  </si>
  <si>
    <t>윤은미</t>
  </si>
  <si>
    <t>폭염에도 열심히 일하신  샘들     공감할수있는 샘들이 있어 힘이납니다 화이팅~</t>
  </si>
  <si>
    <t>배애선</t>
  </si>
  <si>
    <t>생활관리사샘들
너무 고생하시고 
보람된 일을 하십니다
비타민 많이 많이 챙겨주세요^^</t>
  </si>
  <si>
    <t>황선희</t>
  </si>
  <si>
    <t>사랑합니다~독거노인생활관리사님들! 힘내시고 어르신들을 위해 더욱 화이팅해요!</t>
  </si>
  <si>
    <t>관리자</t>
  </si>
  <si>
    <t>생활관리사 선생님들이 계셔서 독거노인 고독사는 먼 나라 얘기입니다... 당신들의 노고에 힘찬 박수를 보냅니다…</t>
  </si>
  <si>
    <t>박계자</t>
  </si>
  <si>
    <r>
      <rPr>
        <sz val="11"/>
        <color theme="1"/>
        <rFont val="Malgun Gothic"/>
        <family val="3"/>
        <charset val="129"/>
      </rPr>
      <t>모두 공감하는 예쁜 영상 만들어 주셔서 감사합니다
함께 공유하고 나누고 모든 생활관리사 선생님들  화이팅</t>
    </r>
    <r>
      <rPr>
        <sz val="11"/>
        <color theme="1"/>
        <rFont val="Segoe UI Symbol"/>
        <family val="2"/>
      </rPr>
      <t>❤</t>
    </r>
    <r>
      <rPr>
        <sz val="11"/>
        <color theme="1"/>
        <rFont val="맑은 고딕"/>
        <family val="3"/>
        <charset val="129"/>
      </rPr>
      <t>입니다~~^^</t>
    </r>
  </si>
  <si>
    <t>서순미</t>
  </si>
  <si>
    <t>폭염땐 공휴일도 쉬는게아니랍니다~~~
전국의생활관리사  선생님들 건강 생각하면서일합시다^^
파이팅</t>
  </si>
  <si>
    <t>안진옥</t>
  </si>
  <si>
    <t>저도 독거노인 생활관리사로서
공감100%입니다.
선생님들 항상 운전조심 하세요~</t>
  </si>
  <si>
    <t>백나나</t>
  </si>
  <si>
    <t>늘 응원합니다~
건강하시고 행복하시길~^
오래오래  어르신들과 함께해요~♡</t>
  </si>
  <si>
    <t>이덕자</t>
  </si>
  <si>
    <t>정말 공감이 많이 갑니다     어르신들 돌봐 드릴려면 우리생활관리사가  건강 해야겠죠   건강관리 잘 하시고 힘냅시다    화이팅 ~^^</t>
  </si>
  <si>
    <t>김경남</t>
  </si>
  <si>
    <t>나의 이야기 였습니다
생활관리사 우리의 이야기 였습니다 
저희를 위해 힐링캠프도 열어주시고 
공감하려 해주시고 마음이 뜨거워 집니다
다시한번 감사드립니다</t>
  </si>
  <si>
    <t>김용관</t>
  </si>
  <si>
    <t>복지관에서 어르신들께 홍보영상으로 활용하고 있습니다.</t>
  </si>
  <si>
    <t>정영희</t>
  </si>
  <si>
    <t>독거노인생활관리사는  봉사정신이 없으면
할수없어요....그리고 외로운 분들이라 어르신들에게 도움을 줘야한다는 생각으로 밝은 얼굴로 어르신들의 소리에 귀 기울어야해요
우리 부모님보다 더 잘해 드려야해요^^</t>
  </si>
  <si>
    <t>이해영</t>
  </si>
  <si>
    <t>생활관리사샘들 
진심으로 응원합니다 
파이팅하세요 ~^^</t>
  </si>
  <si>
    <t xml:space="preserve">Layla Ko </t>
  </si>
  <si>
    <t>생활관리사 선생님들이 있어서 세상은 더 아름답습니다.</t>
  </si>
  <si>
    <t>이종숙</t>
  </si>
  <si>
    <t>생활관리사 샘들 화이팅입니다~ 폭염에 안전확인하느라 힘들기도 했지만 따뜻한 나눔을 어르신들을 통해서 오히려 배우고 있어요~</t>
  </si>
  <si>
    <t>김미애</t>
  </si>
  <si>
    <t>저도  생활관리사인데요.
정말 보람되고, 어르신들이 자식보다도 더 속마음을 떨어놓으시고.
딸처럼 대해주셔요.
저는 정년퇴직해도 어르신을 돌볼 계획입니다♡</t>
  </si>
  <si>
    <t>사랑합니다  sk이노베이션   우리 생활관리사들  힐링 캠프도 보내 주시고  이런 영상도 만들어 주시고  너무 감사드립니다  sk이노베이션 축복합니다 ~👍👍</t>
  </si>
  <si>
    <t>박용찬</t>
  </si>
  <si>
    <t>생활관리사님 고생이 많으시네요~
응원하겠습니다!</t>
  </si>
  <si>
    <t>Eunbi Kang강은비</t>
  </si>
  <si>
    <t>눈이 오나 비가 오나 늘 수고하시는 독거노인 생활관리사 선생님들 고생이 많으시네요^^
선생님들이 계셔서 세상이 더 따뜻해지고 환해짐을 느낍니다~
늘 응원하겠습니다❤️</t>
  </si>
  <si>
    <t xml:space="preserve">박윤식 </t>
  </si>
  <si>
    <t>독거노인 생활관리사님들 
정말 대단하십니다.
정말 감동이고 존경합니다.
힘내시고 화이팅하세요.~~^^</t>
  </si>
  <si>
    <t>Dong Yun Kang</t>
  </si>
  <si>
    <t>귀한 일 하시네요~ 섬김으로 어르신들이 행복해지시길 바랍니다~ 제가 하지 못하는 일을 대신 해주셔서 감사합니다 :)</t>
  </si>
  <si>
    <t>크림cream</t>
  </si>
  <si>
    <r>
      <rPr>
        <sz val="11"/>
        <color theme="1"/>
        <rFont val="Malgun Gothic"/>
        <family val="3"/>
        <charset val="129"/>
      </rPr>
      <t>정말 감사해요 앞으로 고령사회가 더 극심화 될텐데 이런 직업이 많이 생기고 복지가 좋아지면 좋겠네요</t>
    </r>
    <r>
      <rPr>
        <sz val="11"/>
        <color theme="1"/>
        <rFont val="Segoe UI Symbol"/>
        <family val="2"/>
      </rPr>
      <t>🙏🙏</t>
    </r>
  </si>
  <si>
    <t>윤성규</t>
  </si>
  <si>
    <t>에혀  천사님들 
찬 계단  바닥에 앉으셨내 ㅠ ㅠ</t>
  </si>
  <si>
    <t xml:space="preserve">요양뉴스 - 우리들의 이야기 </t>
  </si>
  <si>
    <t>소외되는 분들을 위해서 노력해주시는 분들에게 정말 감사합니다!
요양보호사, 생활관리사 등 요양 관련 종사자들을 위한 '요양뉴스'도 많이 방문해주세요!
유튜브: https://www.youtube.com/channel/UCrxNNXnTzABArI3YG2YagzA
네이버 포스트: https://post.naver.com/yoyang_news</t>
  </si>
  <si>
    <t>미답변</t>
  </si>
  <si>
    <t xml:space="preserve">페리도트LEE  </t>
  </si>
  <si>
    <t>이런 분들을 ...위치추적기로 3분마다 감시한다고 합니다.
너무한 거 같아요.</t>
  </si>
  <si>
    <t xml:space="preserve">이룡우이룡우  </t>
  </si>
  <si>
    <t>남자는 남자요양사 여자는여자원함니다 편해요</t>
  </si>
  <si>
    <t>기업PR 캠페인 혁신은 자연스럽다 국문 총 댓글</t>
  </si>
  <si>
    <t>to the 그라운드 Battle</t>
  </si>
  <si>
    <t>Young-Jo Kim</t>
  </si>
  <si>
    <t>우와~~~~~</t>
  </si>
  <si>
    <t>박인덕</t>
  </si>
  <si>
    <t>중독성 있네요~ㅎ</t>
  </si>
  <si>
    <t>HJ choi</t>
  </si>
  <si>
    <t>원숭이 놀라는거 너무웃기네 우~와~~~</t>
  </si>
  <si>
    <t>sh y</t>
  </si>
  <si>
    <t>친환경을 이렇겤ㅋㅋ 약빨았닼ㅋㅋㅋㅋㅋㅋㅋㅋㅋ</t>
  </si>
  <si>
    <t>ㅋㅋㅋㅋㅋㅋㅋㅋㅋㅋㅋ계속 다시 보게 된다..............</t>
  </si>
  <si>
    <t>최신혜</t>
  </si>
  <si>
    <t>ㅋㅋㅋㅋㅋㅋㅋㅋ 뭔데 계속 보게되지?</t>
  </si>
  <si>
    <t>June쭌</t>
  </si>
  <si>
    <t>뭐지 나도 모르게 끝까지 보고 있게 됨 ㅋㅋㅋㅋ</t>
  </si>
  <si>
    <t>정현우</t>
  </si>
  <si>
    <t>지구탐험신비의세계 재밌었는데 ㅋㅋㅋㅋㅋ 동물들 졸귀탱</t>
  </si>
  <si>
    <t>최민경</t>
  </si>
  <si>
    <t>귀여웤ㅋㅋㅋㅋㅋㅋㅋㅋㅋㅋㅋㅋㅋㅋㅋㅋㅋㅋ</t>
  </si>
  <si>
    <t>Donggi Lee</t>
  </si>
  <si>
    <t>이런 컨셉이라면 다음번엔 어디 내놔도 부끄러운 우리 형 노라조와 콜라보 부탁드립니다 ㅋㅋㅋ</t>
  </si>
  <si>
    <t>TAN LEE</t>
  </si>
  <si>
    <t>부와아아아앜...ㅋㅋㅋ 광고보다가 오랜만에 뿜네</t>
  </si>
  <si>
    <t>Han Youp Lee</t>
  </si>
  <si>
    <t>스크 광곤데 드립이라닠ㅋㅋㅋㅋㅋㅋㅋㅋ 진짜 티비에나오면 새역사다</t>
  </si>
  <si>
    <t>김은애</t>
  </si>
  <si>
    <t>앜ㅋㅋㅋㅋㅋㅋㅋㅋ 추억돋아요 임팩트 있네요ㅋㅋㅋㅋㅋㅋㅋㅋ</t>
  </si>
  <si>
    <t>Fabre D.</t>
  </si>
  <si>
    <t>우~~와~~~ 손범수 형님 보고싶당</t>
  </si>
  <si>
    <t>hoon s</t>
  </si>
  <si>
    <t>ㅋㅋㅋㅋㅋㅋ미친거임?? 노래 추억이다ㅋㅋㅋㅋㅋㅋ</t>
  </si>
  <si>
    <t>캥걸 캥걸</t>
  </si>
  <si>
    <t>ㅋㅋㅋㅋㅋㅋㅋㅋㅋㅋㅋ카피 좋네여</t>
  </si>
  <si>
    <t>제</t>
  </si>
  <si>
    <t>유니크에 끝판왕이네요~ 우와~~~</t>
  </si>
  <si>
    <t>안태영</t>
  </si>
  <si>
    <t>ㅋㅋㅋㅋㅋㅋㅋㅋㅋㅋ아주 자연스럽네요 ㅋㅋㅋㅋㅋ올만에 존잼 광고</t>
  </si>
  <si>
    <t>paul Chae</t>
  </si>
  <si>
    <t>임팩트 있고 좋네요ㅋㅋㅋ</t>
  </si>
  <si>
    <t>차영근</t>
  </si>
  <si>
    <t>역시는역시 이번에도 대박</t>
  </si>
  <si>
    <t>이동욱</t>
  </si>
  <si>
    <t>심플하면서도 참신한 아이디어가 돋보이는 광고네요~~~!!!</t>
  </si>
  <si>
    <t>namnam nam</t>
  </si>
  <si>
    <t>ㅋㅋㅋㅋㅋㅋㅋㅋ굳굳굳</t>
  </si>
  <si>
    <t>임이례</t>
  </si>
  <si>
    <t>동물칭구칭구들.....ㅋㅋㅋㅋㅋㅋㅋㅋㅋㅋㅋㅋㅋㅋㅋㅋㅋㅋㅋㅋㅋㅋㅋㅋㅋㅋㅋㅋㅋㅋㅋㅋㅋㅋ</t>
  </si>
  <si>
    <t>jacob minkyu</t>
  </si>
  <si>
    <t>참신하네요! 기억에 오래 남을듯ㅎㅎ</t>
  </si>
  <si>
    <t>김선용</t>
  </si>
  <si>
    <t>아주 재밋네요 아주</t>
  </si>
  <si>
    <t>WK BAEK</t>
  </si>
  <si>
    <t>레트로감성 오졌다 ㅋㅋㅋㅋㅋ</t>
  </si>
  <si>
    <t>park su jin</t>
  </si>
  <si>
    <t>아놬ㅋㅋㅋㅋㅋㅋㅋㅋㅋㅋㅋㅋㅋㅋㅋㅋㅋㅋㅋㅋ 빵터짐</t>
  </si>
  <si>
    <t>June Park</t>
  </si>
  <si>
    <t>동물들 표정과 제스쳐에 눈을 뗄 수가 없네요..ㅋㅋㅋㅋㅋ 졸귀탱..</t>
  </si>
  <si>
    <t>오타킹쭈앙브로</t>
  </si>
  <si>
    <t>혁신 지렸다</t>
  </si>
  <si>
    <t>seolhee kim</t>
  </si>
  <si>
    <t>넘 기발함ㅋ</t>
  </si>
  <si>
    <t>Charoon Choi</t>
  </si>
  <si>
    <t>ㅋㅋㅋㅋㅋㅋㅋㅋ먼데ㅋㅋㅋㅋㅋ 에스. 케.이. 이노. 베이. 션 . ㅋㅋㅋㅋㅋㅋㅋ빵터짐</t>
  </si>
  <si>
    <t>LILOLA YOY</t>
  </si>
  <si>
    <t>каво</t>
  </si>
  <si>
    <t>*러시아어 - 내용 알 수 없음</t>
  </si>
  <si>
    <t>신난수</t>
  </si>
  <si>
    <t>자연스럽게~~자꾸보네요~~~ㅋㅋ</t>
  </si>
  <si>
    <t>Jung Chan Lee</t>
  </si>
  <si>
    <t>동원참치에 이어 찾아보는 광고ㅋㅋㅋ</t>
  </si>
  <si>
    <t>김태원</t>
  </si>
  <si>
    <t>우황~우황~시공탐험! 유인원 세계!시공시공시공탐험!</t>
  </si>
  <si>
    <t>신민수</t>
  </si>
  <si>
    <t>중독성 있네요ㅋㄱㅋㄲ</t>
  </si>
  <si>
    <t>Elaine Lee</t>
  </si>
  <si>
    <t>내가 순간 뭘 본건가함 ㅋㅋㅋㅋ 의외로 잘어울리로 긔엽네여 ㅋㅋㅋㅋ</t>
  </si>
  <si>
    <t>nikolay pilimonkin</t>
  </si>
  <si>
    <t>Что за хуйня я не понял нихуя!</t>
  </si>
  <si>
    <t>*러시아어 - 도대체 내가 이해하지 못한 게 뭐야?</t>
  </si>
  <si>
    <t>미쯔</t>
  </si>
  <si>
    <t>돌고래 우~와 할때 개웃기넼ㅋㅋㅋㅋㅋㅋㅋㅋ</t>
  </si>
  <si>
    <t>마TV</t>
  </si>
  <si>
    <t>중독성 ㅋㅋ 생각나서 또 보러 옴</t>
  </si>
  <si>
    <t>nyo</t>
  </si>
  <si>
    <t>졸귀탱</t>
  </si>
  <si>
    <t>Eunhae Jang</t>
  </si>
  <si>
    <t>어머나 이거 진짜 대박이네요 중독성 장난 아니에요 ㅋㅋㅋㅋㅋ</t>
  </si>
  <si>
    <t>문성준</t>
  </si>
  <si>
    <t>깔끔하네요. 옛날 생각도 많이 나고 '지구탐험신비의세계'는 세월이 지나서 잊혀지질 않네요.</t>
  </si>
  <si>
    <t>anian7979</t>
  </si>
  <si>
    <t>너무 기분좋은 광고네요. 역시 SK이노베이션 캠페인은 다르다는.</t>
  </si>
  <si>
    <t>Czak Norris</t>
  </si>
  <si>
    <t>Ten nosacz XDD</t>
  </si>
  <si>
    <t>*언어 감지 X</t>
  </si>
  <si>
    <t>토리</t>
  </si>
  <si>
    <t>귀에 팍팍 꽂히는 친환경 BGM!! SK 이노베이션 광고 맛집이네여 ㅋㅋ</t>
  </si>
  <si>
    <t>송지선</t>
  </si>
  <si>
    <t>재밌당ㅋㅋㅋㅋㅋㅋㅋㅋㅋㅋㅋㅋㅋㅋㅋ에헤슼케헤이</t>
  </si>
  <si>
    <t>Ramkris Timal</t>
  </si>
  <si>
    <t>So addictive. Lovely animal friends and funny BGM :)</t>
  </si>
  <si>
    <t>bk1029 o</t>
  </si>
  <si>
    <t>퀴즈탐험 신비의 세계 ㅋㅋㅋ 와 개추억 ㅋ</t>
  </si>
  <si>
    <t>On Nya</t>
  </si>
  <si>
    <t>산뒤에서 큰 표범 나오고하는 삼성TV 광고 좀 배낀 느낌이다</t>
  </si>
  <si>
    <t>지니</t>
  </si>
  <si>
    <t>레트로감성 자극하는군요. 이계진 아나운서 MC. 허영만 화백과 고 하일성님이 단골 게스트로 나오던 추억이. 그 때 정답 상품으로 주던 인형들. 추억은 새록새록</t>
  </si>
  <si>
    <t>미스틱</t>
  </si>
  <si>
    <t>광고 개웃기네ㅋㅋㅋ</t>
  </si>
  <si>
    <t>채현</t>
  </si>
  <si>
    <t>ㅋㅋㅋㅋㅋ중독성 무엇 흥얼ㅇ흥얼</t>
  </si>
  <si>
    <t>Annie song</t>
  </si>
  <si>
    <t>아. 콧구멍 벌렁하는애 너무 웃기닷 ㅋㅋㅋㅋㅋㅋㅋㅋㅋ</t>
  </si>
  <si>
    <t>Joel Robert Justiawan</t>
  </si>
  <si>
    <t>This is your daily dose of RecommendationThanks for nice advertising popping up in Indonesian side of YouTube app.</t>
  </si>
  <si>
    <t>Dr. Basu #physics lover</t>
  </si>
  <si>
    <t>Finally you got an  English comment 😂😂🤔</t>
  </si>
  <si>
    <t>소신껏살자</t>
  </si>
  <si>
    <t>ㅋㅋㅋㅋㅋㅋㅋㅋㅋㅋㅋㅋㅋㅋ 미친</t>
  </si>
  <si>
    <t>류동수</t>
  </si>
  <si>
    <t>ㅋㅋㅋㅋㅋㅋㅋ 아나 원숭이 돌겟네 ㅋㅋㅋㅋㅋㅋㅋㅋㅋ 우!! 와!!!!!!!!!</t>
  </si>
  <si>
    <t>말프트</t>
  </si>
  <si>
    <t>136만회</t>
  </si>
  <si>
    <t>Nem.b</t>
  </si>
  <si>
    <t>시공탐험!</t>
  </si>
  <si>
    <t>MLKWY</t>
  </si>
  <si>
    <t>시선강탈</t>
  </si>
  <si>
    <t xml:space="preserve">Hungry rider </t>
  </si>
  <si>
    <t>idk if sk innovative or not, but the editing skill of this video is innovative for sure xD</t>
  </si>
  <si>
    <t>나는왜 지 이 영상 편집기법이 혁신적이라는 생각밖에 안드는것인가</t>
  </si>
  <si>
    <t xml:space="preserve">Stay Amazed </t>
  </si>
  <si>
    <t>Budge is looking great so there was any problem with the story and direction??</t>
  </si>
  <si>
    <t>AKUANAKSEHATGAMING</t>
  </si>
  <si>
    <t>Oooooo waahhh lol</t>
  </si>
  <si>
    <t xml:space="preserve">로흐 </t>
  </si>
  <si>
    <t>우~~왁~굳.</t>
  </si>
  <si>
    <t xml:space="preserve">손석희 </t>
  </si>
  <si>
    <t>마멋(추정)
큰부리새 
타조
거북
코알라
기린
돌고래 
사자
바다사자(추정. 아마 아닐겁니다)
코주부원숭이
곰
고릴라
부엉이
물범</t>
  </si>
  <si>
    <t xml:space="preserve">수분오리 </t>
  </si>
  <si>
    <t>ㅋㅋㅋㅋㅋㅋㅋㅋㅋㅋ요즘 광고다 왜이랰ㅋㅋㅋㅋ 개좋앜ㅋㅋㅋㅋㅋㅋㅋㅋㅋㅋ</t>
  </si>
  <si>
    <t xml:space="preserve">HY K </t>
  </si>
  <si>
    <t>덕분에 한바탕 웃었네요!!ㅋㅋㅋㅋㅋㅋㅋㅋㅋ</t>
  </si>
  <si>
    <r>
      <rPr>
        <sz val="11"/>
        <color theme="1"/>
        <rFont val="Calibri"/>
        <family val="2"/>
      </rPr>
      <t>Иван</t>
    </r>
    <r>
      <rPr>
        <sz val="11"/>
        <color theme="1"/>
        <rFont val="Calibri"/>
        <family val="2"/>
      </rPr>
      <t xml:space="preserve"> </t>
    </r>
    <r>
      <rPr>
        <sz val="11"/>
        <color theme="1"/>
        <rFont val="Calibri"/>
        <family val="2"/>
      </rPr>
      <t>Коротченко</t>
    </r>
    <r>
      <rPr>
        <sz val="11"/>
        <color theme="1"/>
        <rFont val="Calibri"/>
        <family val="2"/>
      </rPr>
      <t xml:space="preserve"> </t>
    </r>
  </si>
  <si>
    <r>
      <rPr>
        <sz val="11"/>
        <color theme="1"/>
        <rFont val="Calibri"/>
        <family val="2"/>
      </rPr>
      <t>Лучшее</t>
    </r>
    <r>
      <rPr>
        <sz val="11"/>
        <color theme="1"/>
        <rFont val="Calibri"/>
        <family val="2"/>
      </rPr>
      <t xml:space="preserve"> </t>
    </r>
    <r>
      <rPr>
        <sz val="11"/>
        <color theme="1"/>
        <rFont val="Calibri"/>
        <family val="2"/>
      </rPr>
      <t>что</t>
    </r>
    <r>
      <rPr>
        <sz val="11"/>
        <color theme="1"/>
        <rFont val="Calibri"/>
        <family val="2"/>
      </rPr>
      <t xml:space="preserve"> </t>
    </r>
    <r>
      <rPr>
        <sz val="11"/>
        <color theme="1"/>
        <rFont val="Calibri"/>
        <family val="2"/>
      </rPr>
      <t>есть</t>
    </r>
    <r>
      <rPr>
        <sz val="11"/>
        <color theme="1"/>
        <rFont val="Calibri"/>
        <family val="2"/>
      </rPr>
      <t xml:space="preserve"> </t>
    </r>
    <r>
      <rPr>
        <sz val="11"/>
        <color theme="1"/>
        <rFont val="Calibri"/>
        <family val="2"/>
      </rPr>
      <t>в</t>
    </r>
    <r>
      <rPr>
        <sz val="11"/>
        <color theme="1"/>
        <rFont val="Calibri"/>
        <family val="2"/>
      </rPr>
      <t xml:space="preserve"> </t>
    </r>
    <r>
      <rPr>
        <sz val="11"/>
        <color theme="1"/>
        <rFont val="Calibri"/>
        <family val="2"/>
      </rPr>
      <t>этом</t>
    </r>
    <r>
      <rPr>
        <sz val="11"/>
        <color theme="1"/>
        <rFont val="Calibri"/>
        <family val="2"/>
      </rPr>
      <t xml:space="preserve"> </t>
    </r>
    <r>
      <rPr>
        <sz val="11"/>
        <color theme="1"/>
        <rFont val="Calibri"/>
        <family val="2"/>
      </rPr>
      <t>мире</t>
    </r>
    <r>
      <rPr>
        <sz val="11"/>
        <color theme="1"/>
        <rFont val="Calibri"/>
        <family val="2"/>
      </rPr>
      <t>!</t>
    </r>
    <r>
      <rPr>
        <sz val="11"/>
        <color theme="1"/>
        <rFont val="Calibri"/>
        <family val="2"/>
      </rPr>
      <t xml:space="preserve">
(번역</t>
    </r>
    <r>
      <rPr>
        <sz val="11"/>
        <color theme="1"/>
        <rFont val="맑은 고딕"/>
        <family val="3"/>
        <charset val="129"/>
      </rPr>
      <t>: The best thing in the world!)</t>
    </r>
  </si>
  <si>
    <t xml:space="preserve">Vatan Delisi </t>
  </si>
  <si>
    <t>Komik ama güzel :D</t>
  </si>
  <si>
    <t xml:space="preserve">joohyung park </t>
  </si>
  <si>
    <t>내가 광고를 찾아보고 노래를 듣고있다니 ㅋㅋㅋㅋㅋㅋㅋㅋㅋㅋㅋㅋ
지구위해 자연위해 아 라임 지림 ㅋ</t>
  </si>
  <si>
    <t>럘</t>
  </si>
  <si>
    <t>이건 무슨 웅장한 병맛광고지</t>
  </si>
  <si>
    <t xml:space="preserve">3D운전스쿨ᆞ운전교실 팬작품 </t>
  </si>
  <si>
    <t>광고가 재밌는 SK</t>
  </si>
  <si>
    <t>4D운전스쿨ᆞ운전교실 팬작품</t>
  </si>
  <si>
    <t xml:space="preserve">시~공 유인원! 우황
시공조아! 유인원세계!
시공 위해 유인원 위해
히오~스
시~공은 유인원이다 </t>
  </si>
  <si>
    <t xml:space="preserve">PETBOY </t>
  </si>
  <si>
    <t>물개 표정이 젤웃기네</t>
  </si>
  <si>
    <t xml:space="preserve">PM5544 </t>
  </si>
  <si>
    <t>백만년만에 듣는 퀴즈탐험 신비의 세계.. ㅋㅋㅋㅋㅋ</t>
  </si>
  <si>
    <t>딸기</t>
  </si>
  <si>
    <t>광고 누가 만들었나요 진짜 귀엽넼ㅋㅋㅋㅋㅋ</t>
  </si>
  <si>
    <t>뚠뚠</t>
  </si>
  <si>
    <t>올빼미 두둠칫 ㅋㅋㅋ</t>
  </si>
  <si>
    <t>Queen Brit</t>
  </si>
  <si>
    <t>아니 원숭이 개웃기네 ㄹㅇ ㅋㅋㅋㅋㅋㅋㅋㅋㅋ</t>
  </si>
  <si>
    <t>우영민</t>
  </si>
  <si>
    <t>00:09에서 탈출 시켜주세요</t>
  </si>
  <si>
    <t>GoGamingToxic /</t>
  </si>
  <si>
    <t>Ржууу ааааааа</t>
  </si>
  <si>
    <t>Blue Quasar</t>
  </si>
  <si>
    <t>지구~ 위해~ 자연위해~ 우~~~~ 아</t>
  </si>
  <si>
    <t>Jack Draven</t>
  </si>
  <si>
    <t>기린 돌고래에서 웃음참기 실패</t>
  </si>
  <si>
    <t xml:space="preserve">색소폰김성훈 TV </t>
  </si>
  <si>
    <t>29개월 아가 키우는 아빠에요~ 
아가가 이 광고 보는순간부터 너무너무 무서워해서 영상보여줄때마다  중간에 광고로 나오는데 엄청 부담이 되네요 ㅠㅜ</t>
  </si>
  <si>
    <t>무대응</t>
  </si>
  <si>
    <t xml:space="preserve">Na쭈니튜브 </t>
  </si>
  <si>
    <t>19갤아기가 우와 할때 입벌리고 자꾸따라하네요ㅋㅋㅋㅋ</t>
  </si>
  <si>
    <t xml:space="preserve">july spring </t>
  </si>
  <si>
    <t>하닉 광고 기획자가 여기로 왔네</t>
  </si>
  <si>
    <t xml:space="preserve">김민성 </t>
  </si>
  <si>
    <t>90년대 지구탐험 신비의세계 인트로 음악을 광고로 썼군요. 레트로감성 잘살렸네요. Tv보다 우연히 광고를 봤는데 일부러 유튜브에서 검색까지 해서 광고를 보네요. ㅎ</t>
  </si>
  <si>
    <t xml:space="preserve">Mine BloxPlayer </t>
  </si>
  <si>
    <t>Lol xD</t>
  </si>
  <si>
    <t xml:space="preserve">Bryan K </t>
  </si>
  <si>
    <t>Re: 하지만 광고는 부자연스럽다.</t>
  </si>
  <si>
    <t>조중호</t>
  </si>
  <si>
    <t>목도리 도마뱀이 전기차 쫒아가면 웃길듯~</t>
  </si>
  <si>
    <t>나라세미</t>
  </si>
  <si>
    <t>ㅋㅋㅋㅋㅋㅋㅋㅋㅋㅋㅋㅋㅋㅋㅋㅋㅋ</t>
  </si>
  <si>
    <t xml:space="preserve">Luiggi Renato Cantos Sanchez </t>
  </si>
  <si>
    <r>
      <rPr>
        <sz val="11"/>
        <color theme="1"/>
        <rFont val="Malgun Gothic"/>
        <family val="3"/>
        <charset val="129"/>
      </rPr>
      <t xml:space="preserve">Ohhh~~~~ ahhhh~~~~~ </t>
    </r>
    <r>
      <rPr>
        <sz val="11"/>
        <color theme="1"/>
        <rFont val="Segoe UI Symbol"/>
        <family val="2"/>
      </rPr>
      <t>🤣🤣🤣😝😝😝🤣🤣🤣</t>
    </r>
  </si>
  <si>
    <t xml:space="preserve">kick stap </t>
  </si>
  <si>
    <t>주황색 노우래래래래</t>
  </si>
  <si>
    <t xml:space="preserve">자링 아 </t>
  </si>
  <si>
    <t>굿</t>
  </si>
  <si>
    <t>이름</t>
  </si>
  <si>
    <t>진짜 촌스럽다</t>
  </si>
  <si>
    <t>퓨어아이비</t>
  </si>
  <si>
    <r>
      <rPr>
        <sz val="11"/>
        <color theme="1"/>
        <rFont val="Malgun Gothic"/>
        <family val="3"/>
        <charset val="129"/>
      </rPr>
      <t>사랑해요</t>
    </r>
    <r>
      <rPr>
        <sz val="11"/>
        <color theme="1"/>
        <rFont val="Segoe UI Symbol"/>
        <family val="2"/>
      </rPr>
      <t>💖</t>
    </r>
    <r>
      <rPr>
        <sz val="11"/>
        <color theme="1"/>
        <rFont val="맑은 고딕"/>
        <family val="3"/>
        <charset val="129"/>
      </rPr>
      <t xml:space="preserve"> 동물 칭구들</t>
    </r>
    <r>
      <rPr>
        <sz val="11"/>
        <color theme="1"/>
        <rFont val="Segoe UI Symbol"/>
        <family val="2"/>
      </rPr>
      <t>🌈</t>
    </r>
  </si>
  <si>
    <t xml:space="preserve">9fox </t>
  </si>
  <si>
    <t>아 수능금지곡 진짜 ㅋㅋㅋㅋ 누가 기획함 ㅋㅋㅋㅋ</t>
  </si>
  <si>
    <t>유재권</t>
  </si>
  <si>
    <t>18개월 아기가 이광고에 반응합니다 ㅋㅋ</t>
  </si>
  <si>
    <t xml:space="preserve">Elin Park </t>
  </si>
  <si>
    <r>
      <rPr>
        <sz val="11"/>
        <color theme="1"/>
        <rFont val="Malgun Gothic"/>
        <family val="3"/>
        <charset val="129"/>
      </rPr>
      <t>미첬네ㅋㅋㅋㅋㅋㅋㅋㅋ너무좋아요 잘만든광고</t>
    </r>
    <r>
      <rPr>
        <sz val="11"/>
        <color theme="1"/>
        <rFont val="Segoe UI Symbol"/>
        <family val="2"/>
      </rPr>
      <t>👍👍</t>
    </r>
  </si>
  <si>
    <t>나는나는</t>
  </si>
  <si>
    <t>광고 너무좋아요
환경과 자연을 생각하는광고
너무.기분좋은광고였어요</t>
  </si>
  <si>
    <t>후들이</t>
  </si>
  <si>
    <t>와 대박 계속 보게됨.   보고있으면  왜이렇게  기분좋고 즐거운지 모르겠뜸.  곰이 소리지를때는  나도 따라 소리지르고있음 .
정말 멋진광고네용 ~</t>
  </si>
  <si>
    <t xml:space="preserve">jun QUENTIN </t>
  </si>
  <si>
    <t>우~~~와 우와 우~와 퀴!즈!탐!험! 신!비의 세계 퀴즈 퀴즈 퀴즈 탐험 우~~~와 추억 ㅜㅜ</t>
  </si>
  <si>
    <t>김상현</t>
  </si>
  <si>
    <t>Big enough 패러디 한건가 ㅋㅋㅋㅋ 재밌네</t>
  </si>
  <si>
    <t>조레전</t>
  </si>
  <si>
    <t>풀버전으로 만드러주세요 다운받아서 듣고싶을 정도</t>
  </si>
  <si>
    <t>Chaos M</t>
  </si>
  <si>
    <t>새끼사자 다음 동물은 몬가요? 수달?</t>
  </si>
  <si>
    <t xml:space="preserve">MY DREAM Oh </t>
  </si>
  <si>
    <t>목도리도마뱀 없는게 아쉽다. 퀴탐은 목도리도마뱀이 지존!</t>
  </si>
  <si>
    <t xml:space="preserve">황중해 </t>
  </si>
  <si>
    <t>ㅋㅋㅋㅋㅋㅋㅋㅋㅋㅋㅋㅋㅋㅋ요즘 광고 만드는 사람들 도핑테스트 해야하는거 아님?</t>
  </si>
  <si>
    <t xml:space="preserve">상가왕박창업 </t>
  </si>
  <si>
    <t>영상 중독성 자연스럽다</t>
  </si>
  <si>
    <t>원성일</t>
  </si>
  <si>
    <t>시작부터 집중하게됨ㅋㅋㅋ bgm굿</t>
  </si>
  <si>
    <t>긍정+F102:F115</t>
  </si>
  <si>
    <t>그대그리고나</t>
  </si>
  <si>
    <t>??:우와"  Sk화학에서  가습기살균제로  수천명 죽였대
??:혁신이면  이번엔 수만명?  우와
대다나다!!!</t>
  </si>
  <si>
    <t>권대훈</t>
  </si>
  <si>
    <t>우와 우와 우왘ㅋㅋㅋㅋㅋㅋㅋㅋㅌ재밌넼ㅋㅋㅋㅋ</t>
  </si>
  <si>
    <t xml:space="preserve">EpicKayra </t>
  </si>
  <si>
    <t>Anyone english here?</t>
  </si>
  <si>
    <t xml:space="preserve">Tanuj Sharma </t>
  </si>
  <si>
    <t>bro i was finding uuuu!!!!!!!</t>
  </si>
  <si>
    <t>대댓글 / 114</t>
  </si>
  <si>
    <t xml:space="preserve">Bris Robe </t>
  </si>
  <si>
    <t>JHGFHGFkjkkjkjkj omg?</t>
  </si>
  <si>
    <t>황호</t>
  </si>
  <si>
    <t>혁신이네요!!! 은근 계속 보게 되는듯</t>
  </si>
  <si>
    <t xml:space="preserve">YANG MOONHO </t>
  </si>
  <si>
    <t>이놔 방금 TV에서 보고 바로 달려왔네
굳굳!!</t>
  </si>
  <si>
    <t>꽃할미</t>
  </si>
  <si>
    <t>중독이 돼버렸다아~</t>
  </si>
  <si>
    <t>켓샤인머스</t>
  </si>
  <si>
    <t>두 눈을 의심했다. 보노보노ppt급 광고였는데 사장이 뭐라 안했나? 혁신을 방패막으로 급진개혁파가 만든듯</t>
  </si>
  <si>
    <t>자위일국당</t>
  </si>
  <si>
    <t>광고 정말 잘만들었는데 옥에 티가 있습니다. 코주부 원숭이 김성태 닮아서 꼴보기가 싫습니다.</t>
  </si>
  <si>
    <t>김주희</t>
  </si>
  <si>
    <t>38갤아들 무한반복 시청중입니다.....노래도 빠짐없이 같이 불러줘야해요......감사해요 sk......😭😭😭</t>
  </si>
  <si>
    <t>이연림</t>
  </si>
  <si>
    <t>잼나요 유익한정보감사합니다</t>
  </si>
  <si>
    <t>이승호</t>
  </si>
  <si>
    <t>광고 너무 재밌고 노래도 너무 좋은거같아요. 잘보고갑니다</t>
  </si>
  <si>
    <t>잘보았습니다 광고내용이좋아요</t>
  </si>
  <si>
    <t>심민기</t>
  </si>
  <si>
    <t>와 광고 엄청 잘만들었네요 자연친화적인것을 강조한것같아서 너무좋네요</t>
  </si>
  <si>
    <t>영상잘보고갑니다 재밌었어요</t>
  </si>
  <si>
    <t>pe pe</t>
  </si>
  <si>
    <t>동물들 넘 깜찍하다 ㅎㅎ 자연을 생각하는 신박한 광고~</t>
  </si>
  <si>
    <t>지구탐험신비의 세계재미었는데 동물들좋아요 가서보고싶어요</t>
  </si>
  <si>
    <t>신은영</t>
  </si>
  <si>
    <t>광고 재밌어요 음악도 경쾌하고 또 보고 싶어요</t>
  </si>
  <si>
    <t>야왜</t>
  </si>
  <si>
    <t>영상이 참신하니 참좋네요 동물들도 표현잘되잇구</t>
  </si>
  <si>
    <t>하늘유튜브</t>
  </si>
  <si>
    <t>광고 너무 재밌어요 잘만든듯 ㅎㅎ</t>
  </si>
  <si>
    <t>최한나</t>
  </si>
  <si>
    <t>노래가ㅋㅋㅋ 중독성 있네요~</t>
  </si>
  <si>
    <t>남자ᄂ</t>
  </si>
  <si>
    <t>노래 라임좋네요~~!귀에감겨용</t>
  </si>
  <si>
    <t>황연숙</t>
  </si>
  <si>
    <t>동물을 이용한 광고가 재미 있습니다</t>
  </si>
  <si>
    <t xml:space="preserve">The Extension  </t>
  </si>
  <si>
    <t>너무좋은영상입니다 이노밴션.굿</t>
  </si>
  <si>
    <t>예빈양</t>
  </si>
  <si>
    <t>창의력넘치는 광고인거같아요</t>
  </si>
  <si>
    <t>김하진</t>
  </si>
  <si>
    <t>우~와~~우~와~~우~와~~
재밌습니다</t>
  </si>
  <si>
    <t>송송재철</t>
  </si>
  <si>
    <t>광고가 신선하고 재밌고 마음에 드네요. 굿</t>
  </si>
  <si>
    <t>전경하</t>
  </si>
  <si>
    <t>광고 잘봤습니다 너무 멋지네요</t>
  </si>
  <si>
    <t>남수아</t>
  </si>
  <si>
    <t>광고 호감가게 잘 만들었네요</t>
  </si>
  <si>
    <t>우우까까</t>
  </si>
  <si>
    <t>광고음악 익숙하네요ㅋㅋ  잘만들었네요^^</t>
  </si>
  <si>
    <t>설동문</t>
  </si>
  <si>
    <t>감성을 자극하네요 아주 좋습니다</t>
  </si>
  <si>
    <t>성성수연</t>
  </si>
  <si>
    <t>광고잘만들었네요  동물들도귀엽고</t>
  </si>
  <si>
    <t>박제임스</t>
  </si>
  <si>
    <t>광고 아이디어가 좋네요 요즘말로 신박하네욬 재밌게 시청했어요</t>
  </si>
  <si>
    <t>차우리</t>
  </si>
  <si>
    <t>ㅋㅋㅋㅋ~~~~
동물들이 귀엽습니다</t>
  </si>
  <si>
    <t>투시</t>
  </si>
  <si>
    <t>와 ㅋㅋ 오랫만에 듣는 음악 ㅋㅋ 동물들도 귀엽고 좋아요~</t>
  </si>
  <si>
    <t>햇벌</t>
  </si>
  <si>
    <t>광고가..ㅋㅋ재밌네요ㅋㅋ 광고덕에 웃었네</t>
  </si>
  <si>
    <t>익숙한 음악이좋고 
듣기 좋아요</t>
  </si>
  <si>
    <t xml:space="preserve">[K•S•E] Stacking Edit </t>
  </si>
  <si>
    <t>ㅌㅋㅋㅋㅋㅋㅋㅋㅅㅋㅋ광고가ㅋㅋㅋㅋㅋㅋ재밌네요</t>
  </si>
  <si>
    <t xml:space="preserve">정국현 </t>
  </si>
  <si>
    <t>sk이노베이션 환경을 위해 애쓰는 모습이 보기좋습니다.</t>
  </si>
  <si>
    <t xml:space="preserve">성승제 </t>
  </si>
  <si>
    <t>광고도 졸고 내용도 좋네요^^</t>
  </si>
  <si>
    <t xml:space="preserve">yongjoon choi  </t>
  </si>
  <si>
    <t>광고 진짜 참신하고 좋아요~bb 영상 잘봤습니다😄</t>
  </si>
  <si>
    <t>H No</t>
  </si>
  <si>
    <t>ㅋㅋㅋㅋㅋ광고가 신박하고 재밌네요 짧은데 기억에 강렬하게 남을것같아요</t>
  </si>
  <si>
    <t xml:space="preserve">브이로그윤주 </t>
  </si>
  <si>
    <t>동물들이 다양하고 보기좋네요</t>
  </si>
  <si>
    <t>양진국</t>
  </si>
  <si>
    <t>광고 너무재밌다ㅋㅋ 와우 잘보고갑니다</t>
  </si>
  <si>
    <t>mi so</t>
  </si>
  <si>
    <t>Sk 이노베이션 동물과 자연이 함께 하다니 아름다운곳이군요 ㅎ</t>
  </si>
  <si>
    <t>이수연</t>
  </si>
  <si>
    <t>혁신이란 게 이런 거구나 하고 SMRUWLSPDYGGG</t>
  </si>
  <si>
    <t>지구위해 자연위해 ㅋㅋㅋㅋㅋㅋ 이거 듣고 빵 터졌다 ㅋㅋㅋ 노래에 취한 것처럼 광고 너무 잘 만들었네ㅎ</t>
  </si>
  <si>
    <t>정연희</t>
  </si>
  <si>
    <t>옆에서 딸이 동물들이 왜 저렇게 우냐고 물어보네요~~ 신박한 광고입니다 👍</t>
  </si>
  <si>
    <t>미르용</t>
  </si>
  <si>
    <t>동물들이 귀여워서 보기 좋아요</t>
  </si>
  <si>
    <t>박래현</t>
  </si>
  <si>
    <t>광고  정말좋아요  요즘 초고좋아하는 광고</t>
  </si>
  <si>
    <t>손태희</t>
  </si>
  <si>
    <t>너무너무 재밌어요 광고가 참 재밌네요!</t>
  </si>
  <si>
    <t>서월</t>
  </si>
  <si>
    <t>동물들이 너무귀여움ㅋㅋㅋㅋㅋㅋ쨩쨩</t>
  </si>
  <si>
    <t>권상영</t>
  </si>
  <si>
    <t>동물들 넘 귀여워여ㅎ 재밌게
잘보고 갑니다^^</t>
  </si>
  <si>
    <t>나오는동물들도귀엽고광고너무너무잘만드신거같아요~~대박광고^^</t>
  </si>
  <si>
    <t>성은이</t>
  </si>
  <si>
    <t>동물들이 되게 많아보이네여..</t>
  </si>
  <si>
    <t>이성은</t>
  </si>
  <si>
    <t>모든 개발이 자연친화적으로 되었으면 좋겠습니다</t>
  </si>
  <si>
    <t>이상길</t>
  </si>
  <si>
    <t>화질  끝내준다 광고 짧지만 전달력 좋네요ㆍ동물도 다 귀염ㆍ</t>
  </si>
  <si>
    <t>주수현</t>
  </si>
  <si>
    <t>광고 개웃겨 ㅋㅋㅋㅋㅋㅋㅋㅋ</t>
  </si>
  <si>
    <t xml:space="preserve">son팬텀  </t>
  </si>
  <si>
    <t>동물의 왕국노래는 언제들어도 모험을 떠나고싶게 만들어 ㅋ</t>
  </si>
  <si>
    <t>유현지</t>
  </si>
  <si>
    <t>거대한 동물들 보는 재미가있네욬ㅋㅋ</t>
  </si>
  <si>
    <t>신숙현</t>
  </si>
  <si>
    <t>신선하네요ㅋㅋ동물들이 웃겨여 ㅋㅋ</t>
  </si>
  <si>
    <t>손승권</t>
  </si>
  <si>
    <t>광고 정말재미있고 계속보게되네요 좋아요 누르고갑니다</t>
  </si>
  <si>
    <t>강준구</t>
  </si>
  <si>
    <t>광고 재미있네요 웃고갑니다 ㅎ</t>
  </si>
  <si>
    <t>라이엇노답</t>
  </si>
  <si>
    <t>요새 병맛광고 좋네요 ㅎㅎ</t>
  </si>
  <si>
    <t>김상후</t>
  </si>
  <si>
    <t>많이듣던
익숙한 노래네요ㅎㅎ
영상 잘만드신거같아요
잘보고갑니다~^^</t>
  </si>
  <si>
    <t>김인철</t>
  </si>
  <si>
    <t>광고 신박하니 몇번이고 돌려보는중ㅎㅎ</t>
  </si>
  <si>
    <t>깜지노트</t>
  </si>
  <si>
    <t>sk 혁신광고 전기자동차편 다양하게 만들어주세요</t>
  </si>
  <si>
    <t>티클모아파산</t>
  </si>
  <si>
    <t>광고 또한 혁신이네요! 재미나는 광고 좋아요!</t>
  </si>
  <si>
    <t>장정태</t>
  </si>
  <si>
    <t>동물 자연과 함께하는 광고 멋집니다</t>
  </si>
  <si>
    <t>comet oh</t>
  </si>
  <si>
    <t>ㅋㅋㅋ재밌네요 잘보고 가요~~</t>
  </si>
  <si>
    <t>김나영</t>
  </si>
  <si>
    <t>역시...sk이노베이션인거같다 동영상 너무잘만들었다 최고다</t>
  </si>
  <si>
    <t>배준혁</t>
  </si>
  <si>
    <t>ㅋㅋ 광고키자마자 동물의왕국이 생각났어요</t>
  </si>
  <si>
    <t>병아리</t>
  </si>
  <si>
    <t>광고를보고잘만들었네요.좋아요</t>
  </si>
  <si>
    <t>집치</t>
  </si>
  <si>
    <t>광고퀄리티랑브금좋네요 ㅋㅋ</t>
  </si>
  <si>
    <t>이정원</t>
  </si>
  <si>
    <t>너무 귀엽네요 노래도 너무 재밌고 좋아요</t>
  </si>
  <si>
    <t xml:space="preserve">ellex F  </t>
  </si>
  <si>
    <t>광고 너무 잘만든거같아요 ㅋㅋㅋㅋㅋ 자연을 생각한다는 의미같네요^^</t>
  </si>
  <si>
    <t>소년마술</t>
  </si>
  <si>
    <t>어쩜 동물들이 박자도 잘맞추는지 귀엽고 신기하네요
자연과 더불어 사는 이노베이션최고👍</t>
  </si>
  <si>
    <t>최은성</t>
  </si>
  <si>
    <t>광고좋아요..잘보고갑니다~</t>
  </si>
  <si>
    <t xml:space="preserve">ALICE KIM  </t>
  </si>
  <si>
    <t>동물들과 함께하는 힐링 영상~~</t>
  </si>
  <si>
    <t>해질녘</t>
  </si>
  <si>
    <t>화질 진짜 끝내주네요ㄷㄷ화질의 혁신 감사합니다</t>
  </si>
  <si>
    <t>박종수</t>
  </si>
  <si>
    <t>자연이살아있는좋은광고네요
광고너무잘만드신거같아요^^</t>
  </si>
  <si>
    <t>혁신은 자연스럽게 ㅎㅎ
잘보고갑니다.</t>
  </si>
  <si>
    <t>김선경</t>
  </si>
  <si>
    <t>광고 넘 잼있네요~~잘봤어요</t>
  </si>
  <si>
    <t>도 도</t>
  </si>
  <si>
    <t>마지막 침팬지(?) 박수ㅋㅋㅋ 시선강탈</t>
  </si>
  <si>
    <t>다양한 동물들과의 조화가 다시금 보게되네요.</t>
  </si>
  <si>
    <t>박희근</t>
  </si>
  <si>
    <t>안녕하세요노래도나오고 좋네요</t>
  </si>
  <si>
    <t>차웅</t>
  </si>
  <si>
    <t>ㅋㅋㅋ재밋구엄청개성잇어보여요</t>
  </si>
  <si>
    <t>Rita Pius</t>
  </si>
  <si>
    <t>잼있네요 좋은정보감사합니다</t>
  </si>
  <si>
    <t>오민석</t>
  </si>
  <si>
    <t>광고 노래 조아요 sk쓰고있어요</t>
  </si>
  <si>
    <t>K김수연</t>
  </si>
  <si>
    <t>좋은 영상 감사합니다 잘 보고 가요</t>
  </si>
  <si>
    <t>좋은영상  잘보고 갑니다</t>
  </si>
  <si>
    <t>권재민</t>
  </si>
  <si>
    <t>너무 재밌고 참신한 광고에요! 더 좋은 광고 만들어주세요!</t>
  </si>
  <si>
    <t>저녁하늘</t>
  </si>
  <si>
    <t>ㅋㅋㅋㅋ 광고 대박 
재밌으면서 왠지모를 친근감까지 들어서 너무 좋습니다~</t>
  </si>
  <si>
    <t>감해영</t>
  </si>
  <si>
    <t>광고잘만들었네요^^굿입니다</t>
  </si>
  <si>
    <t>알라깔라또깔라미또깔라미띠</t>
  </si>
  <si>
    <t>요즘 광고 너무 재미있네요ㅎㅎㅎ</t>
  </si>
  <si>
    <t>이영배</t>
  </si>
  <si>
    <t>광고가 재밌네여 ㅋㅋ 잘보고 가여</t>
  </si>
  <si>
    <t>권기정</t>
  </si>
  <si>
    <t>이거 노래 어디이서 많이 들은건데 ㅎㅎㅎ 올만에 들으니 좋네요.</t>
  </si>
  <si>
    <t>ㅋㅋㅋㅋ기발하네ㅋㅋㅋㅋㅋㅋ</t>
  </si>
  <si>
    <t xml:space="preserve">P Q  </t>
  </si>
  <si>
    <t>광고 너무 개성있고 재밌음 ㅎㅎ</t>
  </si>
  <si>
    <t xml:space="preserve">j튤기  </t>
  </si>
  <si>
    <t>ㅋㅋㅋㄱㄱㅋㅋ어릴때 입에 달고 살았는데ㅋㄱㅋㅋ살았는데ㅋㄱㅋㅋ오랜만에 들으니까 뭔가신기...우황~~우황~~~</t>
  </si>
  <si>
    <t>김태수</t>
  </si>
  <si>
    <t>너무 웃기네요 ㅋㅋ 잘보고 갑니다</t>
  </si>
  <si>
    <t>슬K</t>
  </si>
  <si>
    <t>노래뭐뇽ㅋㄱㅋㅋ퀴즈퀴즈탐험ㅎㅎ신나네요 노래</t>
  </si>
  <si>
    <t>pooreun Narmoo</t>
  </si>
  <si>
    <t>립싱크 입모양 다 맞아 ㅋㅋ 넘 기여워~~</t>
  </si>
  <si>
    <t>이진선</t>
  </si>
  <si>
    <t>영상이 잘 만들어졌어요!!!</t>
  </si>
  <si>
    <t>김용성</t>
  </si>
  <si>
    <t>잘보고갑니다~</t>
  </si>
  <si>
    <t>송송경화</t>
  </si>
  <si>
    <t>광고가 생동감 있어서 좋아요.</t>
  </si>
  <si>
    <t>요재미</t>
  </si>
  <si>
    <t>영상 잘만들었네요
중독성이 있음!!</t>
  </si>
  <si>
    <t>큰오빠</t>
  </si>
  <si>
    <t>광고재밋네요 ㅋㅋㅋㅋ</t>
  </si>
  <si>
    <t>이명신</t>
  </si>
  <si>
    <t>영상 잘 봤습니당 
잘 만들었네요 ㅎㅎ
동물들 귀여워 ㅎㅎ</t>
  </si>
  <si>
    <t>지름신</t>
  </si>
  <si>
    <t>동물들이 정말 어마어마한 임팩트가 있네요~ 그래서 그런지 기억에 오래 남을 듯~  혁신을 주도하는 SK이노베이션을 항상 응원하겠습니다^^~♡</t>
  </si>
  <si>
    <t>ㄷ ㄷ</t>
  </si>
  <si>
    <t>좋은 영상 정말 잘봤습니다</t>
  </si>
  <si>
    <t>이영신</t>
  </si>
  <si>
    <t>우와~~~센스있는 광고네요~^^good~~</t>
  </si>
  <si>
    <t>윤성일</t>
  </si>
  <si>
    <t>광고가 ㅋㅋㅋㅋ 엄청 탐신하네요 광고팀 보너스 ㅋㅋㅋ</t>
  </si>
  <si>
    <t>sungwoo han</t>
  </si>
  <si>
    <t>ㅋㅋㅋ 호랑이개귀엽네 잘봤어여</t>
  </si>
  <si>
    <t>이수종</t>
  </si>
  <si>
    <t>ㅋㅋㅋㅋㅋ노래랑 음성 넘웃겨요</t>
  </si>
  <si>
    <t>이가명</t>
  </si>
  <si>
    <t>광고보다가 노래들으로온건 첨이네 진짜로 ㅋㅋㅋㅋㅋ 너무웃기다</t>
  </si>
  <si>
    <t>한현정</t>
  </si>
  <si>
    <t>멋진 sk 광고네요~~</t>
  </si>
  <si>
    <t>친환경적이고 정말유쾌한  재밌는 광고네요</t>
  </si>
  <si>
    <t>고수</t>
  </si>
  <si>
    <t>퀴즈탐험이여 이노래 오랜만들는데 ㅋ</t>
  </si>
  <si>
    <t>강운정</t>
  </si>
  <si>
    <t>태양광으로 차를 충전하고 그러면 대기오염도 줄고 좋네요</t>
  </si>
  <si>
    <t>최금순</t>
  </si>
  <si>
    <t>SK이노베이션 너무 좋습니다~^^</t>
  </si>
  <si>
    <t>박용민</t>
  </si>
  <si>
    <t>우와~우와 SK 이노베이션 굿입니다</t>
  </si>
  <si>
    <t>강보라</t>
  </si>
  <si>
    <t>광고가 너무 귀여워요~풀버전없나요?</t>
  </si>
  <si>
    <t xml:space="preserve">Namhoon Kim </t>
  </si>
  <si>
    <t>잘 보고갑니다.</t>
  </si>
  <si>
    <t>대빠기</t>
  </si>
  <si>
    <t>광고 개 귀여움 센스오지넹ㅋㅋ!!!</t>
  </si>
  <si>
    <t>dududu an</t>
  </si>
  <si>
    <t>동물들의 모습  보기 좋구  자연을 위해 더욱 기술 발전 시켜 주세요</t>
  </si>
  <si>
    <t>문제영</t>
  </si>
  <si>
    <t>너무귀엽고
힐링되네요</t>
  </si>
  <si>
    <t>김현우</t>
  </si>
  <si>
    <t>자연을위한 광고도 있을줄이야... 좋네요</t>
  </si>
  <si>
    <t>손수민</t>
  </si>
  <si>
    <t>굿 아이디어 좋은 영상 감사합니다 ^^</t>
  </si>
  <si>
    <t>이명화</t>
  </si>
  <si>
    <t>광고  잘 만들엇어요   잼있네요</t>
  </si>
  <si>
    <t>박서연</t>
  </si>
  <si>
    <t>ㅋㅋㅋㅋㅋㅋ 광고 노레 고퀼이네 ㅋㅋㅋ</t>
  </si>
  <si>
    <t>송완</t>
  </si>
  <si>
    <t>광고재밌네요ㅋㅋ~~~~~</t>
  </si>
  <si>
    <t>한혜정</t>
  </si>
  <si>
    <t>ㅋㅋㅋㅋㅋㅋ재미있네요</t>
  </si>
  <si>
    <t>서지혜</t>
  </si>
  <si>
    <t>광고가 대개 웃기네용 잘보고가용ㅋㅋ</t>
  </si>
  <si>
    <t>밥이최고</t>
  </si>
  <si>
    <t>ㅋㅋㅋㅋㅋㅋㅋ신박하고 멋진광고다 여러번 봐도 안질릴듯</t>
  </si>
  <si>
    <t>제갈길</t>
  </si>
  <si>
    <t>광고한번 새롭네 동물들도 귀엽고 잘보고 갑니다</t>
  </si>
  <si>
    <t>김민경</t>
  </si>
  <si>
    <t>컨셉이 엄청 잘 표현되잇네여 ㅋㅋ 
동물들 짱귀엽</t>
  </si>
  <si>
    <t>돈벌쟈</t>
  </si>
  <si>
    <t>좋은영상잘봣어요
재밌네요</t>
  </si>
  <si>
    <t>젤리먹고싶다</t>
  </si>
  <si>
    <t>넘재밌는영상이네요ㅋㅋㅋ 노래도신나고 좋아용</t>
  </si>
  <si>
    <t>권용진</t>
  </si>
  <si>
    <t>ㅋㅋㅋ  광고  좋네요  송 송 좋아요</t>
  </si>
  <si>
    <t>24김준현</t>
  </si>
  <si>
    <t>이런광고 너무좋아요~~ ㅎㅎ 재밋게 봤어요!</t>
  </si>
  <si>
    <t>서호식</t>
  </si>
  <si>
    <t>ㅋㅋㅋ광고가 참 재밋고 잘만들엇네요 유익!</t>
  </si>
  <si>
    <t>아셀</t>
  </si>
  <si>
    <t>뭐죠 이 광고는 요즘 광고랑 다른 면을 보여주네요ㅋ ㅋㅋㅋㅋ</t>
  </si>
  <si>
    <t>최택희</t>
  </si>
  <si>
    <t>정말좋아요  정말좋아요</t>
  </si>
  <si>
    <t>호호잇호잇</t>
  </si>
  <si>
    <t>눈에쏙쏙들어오는 방송이네요 잘봣어요ㅎ</t>
  </si>
  <si>
    <t>김현명</t>
  </si>
  <si>
    <t>광고가 원초적이고 멋있네요 우와~</t>
  </si>
  <si>
    <t>34 12</t>
  </si>
  <si>
    <t>ㅋㅋㅋㅋㅋㅋㅋㅋㅋㅋ기획실에 약 조사해랔ㅋㅋ</t>
  </si>
  <si>
    <t>강명훈</t>
  </si>
  <si>
    <t>너무아름다운영상입니다</t>
  </si>
  <si>
    <t>김민규</t>
  </si>
  <si>
    <t>광고가 신박하내요 ㅎㅎㅎ</t>
  </si>
  <si>
    <t>라면</t>
  </si>
  <si>
    <t>진짜 오랜만에 듣는 소리이다 ㅎㅎ</t>
  </si>
  <si>
    <t>정신영</t>
  </si>
  <si>
    <t>참신하고 재밌는 광고에요 재밌습니다^^</t>
  </si>
  <si>
    <t>최원재</t>
  </si>
  <si>
    <t>어디서 많이들어본 음악 ㅋㅋ 색다르네</t>
  </si>
  <si>
    <t>대평 김</t>
  </si>
  <si>
    <t>광고가 너무 좋아서 다시 보게되네요</t>
  </si>
  <si>
    <t>김지연</t>
  </si>
  <si>
    <t>잼나네요  아이디어도좋고  물개  귀여워요</t>
  </si>
  <si>
    <t>임진태</t>
  </si>
  <si>
    <t>ㅋㅋㅋㅋ 광고잘만들엇네요진짜</t>
  </si>
  <si>
    <t>윤영현</t>
  </si>
  <si>
    <t>광고가재미있네요 잘봤습니다ㅋㅋㅋㅋㅋ</t>
  </si>
  <si>
    <t>SI C</t>
  </si>
  <si>
    <t>미친 기획자 추석보너스줘라. 내가 진짜 살면서 광고 극혐하는데 연속재생 누르긴 첨이다</t>
  </si>
  <si>
    <t>정용연</t>
  </si>
  <si>
    <t>그냥 단순 광고인줄 알았는데 영상이 대박이네요~ 잘보고 갑니다 ^^</t>
  </si>
  <si>
    <t>신학철</t>
  </si>
  <si>
    <t>멋지네요 고생한 노력이 묻어나네요</t>
  </si>
  <si>
    <t>Eung Hun Kim</t>
  </si>
  <si>
    <t>수능때 듣지않은게 천만다행. 계속 기억에 남네요. 좋아요~</t>
  </si>
  <si>
    <t>민운자</t>
  </si>
  <si>
    <t>우~~와~~ 우와!ㅋㅋㅋㅋ 노래 재밌어요</t>
  </si>
  <si>
    <t>영상 잘보고 갑니다~~~~~</t>
  </si>
  <si>
    <t>김승주</t>
  </si>
  <si>
    <t>ㅋㅋㅋㅋ무슨 광고인가 했네요... 재미지네요</t>
  </si>
  <si>
    <t>Jini kim</t>
  </si>
  <si>
    <t>ㅋㅋㅋ 광고가 몬가 너무 귀여우면서 혁신적이네요ㅎㅎ 노래와 동물들까지ㅋ</t>
  </si>
  <si>
    <t>Flot L</t>
  </si>
  <si>
    <t>환경과 자연을 생각하는 광고, 좋아요!</t>
  </si>
  <si>
    <t>kandi star</t>
  </si>
  <si>
    <t>동물과 자연이 함께~~~ 광고 멋집니다</t>
  </si>
  <si>
    <t>이쾌분</t>
  </si>
  <si>
    <t>이런갬성 너무 좋아요ㅋㅋㅋ 광고 잘 만든거 같음    노래가 귀에 착붙네욤</t>
  </si>
  <si>
    <t>ilkwang kim</t>
  </si>
  <si>
    <t>간만에 통쾌상쾌유쾌! ^^</t>
  </si>
  <si>
    <t>조병한</t>
  </si>
  <si>
    <t>중독성 있어서 자꾸 보게돼요.재밌고 참신해요!!</t>
  </si>
  <si>
    <t>a ToT</t>
  </si>
  <si>
    <t>아무리 다시보고 다시또봐도 진짜 잘만든 광고같아요☺️👍</t>
  </si>
  <si>
    <t>Yeriel Ahn</t>
  </si>
  <si>
    <t>광고가 너무 웃겨요 ㅋㅋㅋㅋㅋㅋㅋ 동물들 나와가지고 저렇게 자연스럽게 ㅋㅋㅋ</t>
  </si>
  <si>
    <t>최유미</t>
  </si>
  <si>
    <t>노래에 맞추니 야생동물들도 귀여워보임ㅋ졸귀💗</t>
  </si>
  <si>
    <t>이상호</t>
  </si>
  <si>
    <t>혁신이라는 것은 좋은 것 응원합니다</t>
  </si>
  <si>
    <t>김응서</t>
  </si>
  <si>
    <t>ㅋㅋㅋㅋㅋㅋㅋㅋ광고 넘나 잼ㅁ써여 귀엽고 굳굳</t>
  </si>
  <si>
    <t>눙미니</t>
  </si>
  <si>
    <t>추억에  노래.  귀에쏙쏙들어오니 광고 효과가 배로뜀</t>
  </si>
  <si>
    <t>이원천</t>
  </si>
  <si>
    <t>광고 너무 친근하고 재미있어요~</t>
  </si>
  <si>
    <t>song jaewok</t>
  </si>
  <si>
    <t>영상 잘 봤어요. 재미 있네요 ㅎㅎ 항상 응원합니다</t>
  </si>
  <si>
    <t>권다미</t>
  </si>
  <si>
    <t>매우 유익합니다 화이팅 하세요~</t>
  </si>
  <si>
    <t>별</t>
  </si>
  <si>
    <t>ㅋㅋㅋㅋㅋㅋ 역시 대기업다운 꿀잼 광고</t>
  </si>
  <si>
    <t>이유경</t>
  </si>
  <si>
    <t>광고 재밌네요~ 나오는 동물들도 다 졸귀ㅋㅋ</t>
  </si>
  <si>
    <t>이희숙</t>
  </si>
  <si>
    <t>재미있는 영상이네요..잘 봤습니다.</t>
  </si>
  <si>
    <t>이정진</t>
  </si>
  <si>
    <t>광고가 참신하네요 굿입니다</t>
  </si>
  <si>
    <t>아으정</t>
  </si>
  <si>
    <t>너무재밌어요 광고ㅋㅋㅋㅋ</t>
  </si>
  <si>
    <t>daeyong lee</t>
  </si>
  <si>
    <t>환경과 자연을 생각해서 만든 좋은 광고네요ㅎㅎ</t>
  </si>
  <si>
    <t>s yki</t>
  </si>
  <si>
    <t>동물들 넘 웃김 한번더 봐야겠다 좋은 정보 감사드려욥</t>
  </si>
  <si>
    <t>빛나는태양</t>
  </si>
  <si>
    <t>동물들이 웃기지만서도 광고를 살렸네요</t>
  </si>
  <si>
    <t>권미령</t>
  </si>
  <si>
    <t>우리에게 혁신은 자연스럽다 좋은말이네요^^</t>
  </si>
  <si>
    <t>이은지</t>
  </si>
  <si>
    <t>ㅋㅋㅋㅋㄱㅋㄱㅋㅋ쿠 역대급인듯</t>
  </si>
  <si>
    <t>Seung Joo Lee</t>
  </si>
  <si>
    <t>태양열 전기 공급하는 주유소?라 참 멋지네요. 친환경을 추구하는 기업이 21세기에는 번창할 것입니다.</t>
  </si>
  <si>
    <t>길영웅</t>
  </si>
  <si>
    <t>광고 쥑이네요ㅎ 잘보고가요</t>
  </si>
  <si>
    <t>김쑥쑥</t>
  </si>
  <si>
    <t>광고임팩트있고 센스있어서 잘보고갑니디ㅣ</t>
  </si>
  <si>
    <t xml:space="preserve">Syrio Forel </t>
  </si>
  <si>
    <t>우와ㅋㅋㅋㅋㅋ 광고 재밌게 만들었네요ㅋㅋ</t>
  </si>
  <si>
    <t>seunghwan oh</t>
  </si>
  <si>
    <t>이노베이션은 항상 광고가 크리에이티브하도 좋네요~~~^^</t>
  </si>
  <si>
    <t>h1 u2n3</t>
  </si>
  <si>
    <t>광고가 마니 신박하네요.
즐겁네요.</t>
  </si>
  <si>
    <t>정해리</t>
  </si>
  <si>
    <t>우~~와~~우와~우와~~ㄱㅋㅋㅋㅋ
신박한광고ㅋㅋ</t>
  </si>
  <si>
    <t>한주원</t>
  </si>
  <si>
    <t>동물들이 귀엽고 광고가 좋내요  최고예요 동물들도 귀여워요</t>
  </si>
  <si>
    <t>Seong Jun Lee</t>
  </si>
  <si>
    <t>친환경 sk이노베이션 기대합니다.</t>
  </si>
  <si>
    <t>정ᄒᄉ</t>
  </si>
  <si>
    <t>광고 재밌고 유익하게 만든 거 같아요 잘 보고 갑니다 ㅎㅎ</t>
  </si>
  <si>
    <t>은나비</t>
  </si>
  <si>
    <t>동물들 넘 귀엽구 영상도 재밌어요^^구독누르고갈께요 ㅎㅎ</t>
  </si>
  <si>
    <t>진찐</t>
  </si>
  <si>
    <t>광고 재밌네요 동물들 귀여워요 ㅋㅋ</t>
  </si>
  <si>
    <t>박성혁</t>
  </si>
  <si>
    <t>아 책보는데 머릿속에 맴돈다...ㅡㅡ</t>
  </si>
  <si>
    <t>김여사ㅋ</t>
  </si>
  <si>
    <t>SK이노베이션..멋지네요</t>
  </si>
  <si>
    <t xml:space="preserve">고힐 go hill  </t>
  </si>
  <si>
    <t>화이팅 화이팅 화이팅 !!</t>
  </si>
  <si>
    <t xml:space="preserve">황후 Rutba </t>
  </si>
  <si>
    <t>광고보고 웃겨서 좋아요 누르고갑니다</t>
  </si>
  <si>
    <t xml:space="preserve">광안리영감 </t>
  </si>
  <si>
    <t>광고 재밌게 만들었네요
기업이 잘 나가니 광고까지 덩달아 재미를 주네요</t>
  </si>
  <si>
    <t>준동</t>
  </si>
  <si>
    <t>듣자마자 바로 퀴즈탐험 신비의 세계가 생각나요</t>
  </si>
  <si>
    <t>윤종인</t>
  </si>
  <si>
    <t>Sk 발전하는 모습 너무좋아요!응원합니다.</t>
  </si>
  <si>
    <t>김미선</t>
  </si>
  <si>
    <t>영화보는거 같아요~ 재밌네요^^</t>
  </si>
  <si>
    <t>햄 햄</t>
  </si>
  <si>
    <t>ㅅㅂ 원숭이 무서워 ㅅㅂ 처음보고 개놀랐는데 아빠가 옆에서 쟤가 제일 웃기다고 웃어</t>
  </si>
  <si>
    <t>최상구</t>
  </si>
  <si>
    <t>참신하고 멋집니다.</t>
  </si>
  <si>
    <t>하성강</t>
  </si>
  <si>
    <t>ㅋㅋㅋ재밌는 광고네유 웃고갑니다</t>
  </si>
  <si>
    <t>규원</t>
  </si>
  <si>
    <t>아 ㅋㅋㅋㅋㅋ 너무귀엽다 광고 너무좋아요</t>
  </si>
  <si>
    <t>chung Jun</t>
  </si>
  <si>
    <t>광고 재밌네요 ㅎ 자연스럽게!</t>
  </si>
  <si>
    <t>강은구</t>
  </si>
  <si>
    <t>광고 중독성과 전달력이 너무 좋네요</t>
  </si>
  <si>
    <t>하핳후흫</t>
  </si>
  <si>
    <t>Sk 광고는 언제봐도 보는 재미가 있네요. 잘봤습니다</t>
  </si>
  <si>
    <t>김선영</t>
  </si>
  <si>
    <t>광고졸귀야ㅋㅋㅋㅋ우와우와우와ㅋㅋㅋ</t>
  </si>
  <si>
    <t>이성배</t>
  </si>
  <si>
    <t>조만간 전기자동차랑 수소차가 자동차 시장을 선점하겠지요! 초경량이라~</t>
  </si>
  <si>
    <t>박준강</t>
  </si>
  <si>
    <t>광고 중독성있고 계속듣고싶어지네요 ㅋㅋ</t>
  </si>
  <si>
    <t>장수린</t>
  </si>
  <si>
    <t>좋은발전감사해요</t>
  </si>
  <si>
    <t>정구민</t>
  </si>
  <si>
    <t>광고 완전 참신하고 dntrudyzzz</t>
  </si>
  <si>
    <t>김혜윤</t>
  </si>
  <si>
    <t>넘 귀엽네요 ㅎㅎㅎ중독성 쩌네요😍😍😍</t>
  </si>
  <si>
    <t>충공킹</t>
  </si>
  <si>
    <t>일요일날 처음본 광고인데 광고가 ee</t>
  </si>
  <si>
    <t>핑핑이</t>
  </si>
  <si>
    <t>중독성이 애지네요 광고가</t>
  </si>
  <si>
    <t xml:space="preserve">민현쓰 </t>
  </si>
  <si>
    <t>광고인데 중독성 짱이에요 ㅋㅋ 계속보게되네여</t>
  </si>
  <si>
    <t>클릭</t>
  </si>
  <si>
    <t>ㅎㅎㅎ 귀에익은 음악 우~하~ 느낌좋아!!</t>
  </si>
  <si>
    <t xml:space="preserve">yong seok choi </t>
  </si>
  <si>
    <t>자연과 혁신을 잘어울리게 표현한것 같네요</t>
  </si>
  <si>
    <t xml:space="preserve">ta lica  </t>
  </si>
  <si>
    <t>노래 너무 중독성 있어요ㅋㅋㅋㅋㅋ 눈이가는 광고네요.sk innovation 기대해~</t>
  </si>
  <si>
    <t xml:space="preserve">정은리 </t>
  </si>
  <si>
    <t>자연과 더불어 함께하는 광고의 영상이 참 재미있어서 좋아요</t>
  </si>
  <si>
    <t xml:space="preserve">philos9 </t>
  </si>
  <si>
    <t>노래와 동물들의 콜라보 그냥 광고에 빠져듭니다 ㅋㅋㅋ</t>
  </si>
  <si>
    <t>박계전</t>
  </si>
  <si>
    <t>광고잘만들었네요 좋습니다</t>
  </si>
  <si>
    <t>랑해사</t>
  </si>
  <si>
    <t>와 자연이 참 좋아보여요 환경도 깨끗해 보이고 좋은 영상 보러갑니다</t>
  </si>
  <si>
    <t>김성동</t>
  </si>
  <si>
    <t>광고가 신선해서 보기 좋네요^^</t>
  </si>
  <si>
    <t>이선욱</t>
  </si>
  <si>
    <t>광고가 넘 자연과 잘 어울리네요!~ 동물이 나오니까  광고가 넘 재밌네요!~^^</t>
  </si>
  <si>
    <t xml:space="preserve">한슬한비일상  </t>
  </si>
  <si>
    <t>지구위해 지구위해 라임이 좋은 머리에 계속 맴도네요 ㅋㅋ</t>
  </si>
  <si>
    <t>조순미</t>
  </si>
  <si>
    <t>자연속으로스며드는것같아요</t>
  </si>
  <si>
    <t>박수</t>
  </si>
  <si>
    <t>광고가재밌네요ㅋㅋ기억날거같아요</t>
  </si>
  <si>
    <t>Ss 김</t>
  </si>
  <si>
    <t>Sk이노  회사 발전을 기원합니다</t>
  </si>
  <si>
    <t>손은미</t>
  </si>
  <si>
    <t>좋아여</t>
  </si>
  <si>
    <t>우리의 혁신은 sk이노베이션이 해냅시당</t>
  </si>
  <si>
    <t xml:space="preserve">vp1kswagen </t>
  </si>
  <si>
    <t>광고 정말 참신하고 재미있네요~~</t>
  </si>
  <si>
    <t>주형민</t>
  </si>
  <si>
    <t>신비의세계 주제곡 아닌가ㅋㅋㅋ</t>
  </si>
  <si>
    <t>듬달</t>
  </si>
  <si>
    <t>ㅋㅋㅋㅋㅋ동물들 짱귀엽네요 광고 잘만든듯</t>
  </si>
  <si>
    <t xml:space="preserve">Jason Lee </t>
  </si>
  <si>
    <t>신박하네요 동물들이 참 귀욤미네요</t>
  </si>
  <si>
    <t>안유진</t>
  </si>
  <si>
    <t>ㅋㅋㅋㅋ입모양어느새따라하고있엉
광고잘만들엇네</t>
  </si>
  <si>
    <t>김민</t>
  </si>
  <si>
    <t>ㅎㅎ재미있고 센스있는 광고네요 세번이나보게되요</t>
  </si>
  <si>
    <t>임동영</t>
  </si>
  <si>
    <t>ㅋㅋㅋㅋ신박한게재밌네용 ㅋㅋ</t>
  </si>
  <si>
    <t>김미경</t>
  </si>
  <si>
    <t>광고가 재미있네요~친숙한 노래와 화면이 좋네요~</t>
  </si>
  <si>
    <t>우와~우와 지구는 숨을쉰다~ㅎㅎ
오랜만에 들어보는 노래랑 영상 이 신선하네요.</t>
  </si>
  <si>
    <t>박지수</t>
  </si>
  <si>
    <t>동물들도 혁신은좋아하네요ㅋㅋㅋ 너무웃기고잘봤습니다</t>
  </si>
  <si>
    <t>일 김</t>
  </si>
  <si>
    <t>재미있어요ㅋ잘보고 갑니다 ㅋ</t>
  </si>
  <si>
    <t>이상철</t>
  </si>
  <si>
    <t>광고 잘 만듬ㆍ우와  할때  동물 입 모양   딱 맞네 화질 굿ㆍ</t>
  </si>
  <si>
    <t>윤형초</t>
  </si>
  <si>
    <t>동물들이 노래한다ㆍ자연과 동물  그리고 이노베이션ㆍ</t>
  </si>
  <si>
    <t>안연자</t>
  </si>
  <si>
    <t>귀여워서자꾸보게되네용</t>
  </si>
  <si>
    <t>김명효</t>
  </si>
  <si>
    <t>Sk 이노베이션  화질  좋고  동물들   출연해서  노래를   부른다  .</t>
  </si>
  <si>
    <t>김종삼</t>
  </si>
  <si>
    <t>와   넘  재미나게  만들   동물들이  정확히   노래하네.sk  이노베이션</t>
  </si>
  <si>
    <t>엄영신</t>
  </si>
  <si>
    <t>신선한 광고입니다 역시 ..나</t>
  </si>
  <si>
    <t>기문 강</t>
  </si>
  <si>
    <t>광고가 너무 좋네요 너무 웃겨요</t>
  </si>
  <si>
    <t>유아</t>
  </si>
  <si>
    <t>약빨잇노 ㅋㅋㅋㅋ</t>
  </si>
  <si>
    <t>이동선</t>
  </si>
  <si>
    <t>동물의왕국
최고네
재밌네^^</t>
  </si>
  <si>
    <t>지동욱</t>
  </si>
  <si>
    <t>새로고 혁신적인 광고이네요.</t>
  </si>
  <si>
    <t>토게피-계피아님</t>
  </si>
  <si>
    <t>ㅋㅋㅋㅋ 광고 센스 넘쳐요 ㅋㅋㅋ 너무 웃김</t>
  </si>
  <si>
    <t>안도현</t>
  </si>
  <si>
    <t>동물로 혁신은 자연스러운걸 잘 표현했네요ㅎ</t>
  </si>
  <si>
    <t>박재형</t>
  </si>
  <si>
    <t>아 시빨 밥먹을때 이광고 존나 나오는데 개 좆같다</t>
  </si>
  <si>
    <t>개같은 광고 누가 만들었냐 개씹 븅신색기들 광고좀 제발 내려라 듣기싱ㅎ어</t>
  </si>
  <si>
    <t>남훈자</t>
  </si>
  <si>
    <t>ㅋㅋㅋㅋㄱㄱㄱㄱㄱㄱ</t>
  </si>
  <si>
    <t>나비</t>
  </si>
  <si>
    <t>동물의왕국팀에다가 저작권료 지불하고하는거겠죠?ㅋㅋㅋ</t>
  </si>
  <si>
    <t>장진모</t>
  </si>
  <si>
    <t>ㅋㅋㅋㅋㅋㅋㅋㅋㅋㅋㅋㅋ개웃기네요</t>
  </si>
  <si>
    <t xml:space="preserve">Kdonghyun Kim </t>
  </si>
  <si>
    <t>광고가 확 눈에 띄는게 좋네요!</t>
  </si>
  <si>
    <t>이승범</t>
  </si>
  <si>
    <t>광고 시너지효과 지리네요.
보면서 웃음이 절로 나오네요 ㅋㅋㅋ</t>
  </si>
  <si>
    <t>Ally E</t>
  </si>
  <si>
    <t>노래가 계속 귀에서 맴돌아요ㅋㅋㅋㅋ</t>
  </si>
  <si>
    <t>몽실몽실</t>
  </si>
  <si>
    <t>동물들 너무 자연스러워ㅋㅋㅋㅋㅋㅋ</t>
  </si>
  <si>
    <t>서은지</t>
  </si>
  <si>
    <t>ㅋㅋㅋㅋ잘만들었네요</t>
  </si>
  <si>
    <t>스마일</t>
  </si>
  <si>
    <t>언제쩍 광고인지!! 순간 빵터지고 가요~ 
좋아요^^*</t>
  </si>
  <si>
    <t>광고 정말 잘 만들었네요 잘 보고 갑니다</t>
  </si>
  <si>
    <t>김보아</t>
  </si>
  <si>
    <t>이광고 정말 재미있고 의미있게 잘 봤어요.혁신은 중요하죠!</t>
  </si>
  <si>
    <t xml:space="preserve">Doan Phan Van  </t>
  </si>
  <si>
    <t>재미있어요.좋아요.감사합니다</t>
  </si>
  <si>
    <t>oh oh</t>
  </si>
  <si>
    <t>위트있는 광고 좋습니다. 좋아요~~~</t>
  </si>
  <si>
    <t>23 1</t>
  </si>
  <si>
    <t>유익하네요ㅋㅋ 잘보고갑니다</t>
  </si>
  <si>
    <t>권기준</t>
  </si>
  <si>
    <t>영상 재미지네요 그리고 옛날에 프로그램이 생각나네요</t>
  </si>
  <si>
    <t>kj lee</t>
  </si>
  <si>
    <t>광고 넘재밌네욬ㅋ</t>
  </si>
  <si>
    <t xml:space="preserve">뭘로 하지?닉네임 </t>
  </si>
  <si>
    <t xml:space="preserve">우~ 우~
우-와-우와-우-와-
퀴.즈.탐.험! 신비의. 세.계!
퀴즈, 퀴즈, 퀴즈탐험!
퀴즈탐험 신비의 세계 약 20년간 방영된 장수프로였는데 동물보호가 관심사로 떠오른 요즘에 다시 부활했으면 좋겠네요. 다시보기는 외국 다큐 화면이라 저작권 </t>
  </si>
  <si>
    <t>마구니</t>
  </si>
  <si>
    <t>난 오글거리던데</t>
  </si>
  <si>
    <t xml:space="preserve">Алексей Смирнов </t>
  </si>
  <si>
    <t>Какой это язык? Я живу в России, почему мне показывает эту рекламу?</t>
  </si>
  <si>
    <t>각시탈</t>
  </si>
  <si>
    <t>ㅋㅋㅋㅋ광고보러왓다가 빵터졋네ㅋㅋㄲㄱㅋㅋ</t>
  </si>
  <si>
    <t>박정배</t>
  </si>
  <si>
    <t>우리에게 혁신은 자연스럽다. Sk이노</t>
  </si>
  <si>
    <t>드론킹</t>
  </si>
  <si>
    <t>광고 재밌게 잘봤습니다</t>
  </si>
  <si>
    <t>노현준</t>
  </si>
  <si>
    <t>우와 굳 다음에 또 올께요 파이팅</t>
  </si>
  <si>
    <t>아자12</t>
  </si>
  <si>
    <t>광고가 도창적이고 신선하네요</t>
  </si>
  <si>
    <t xml:space="preserve">마블굿 </t>
  </si>
  <si>
    <t>제 동생 이 광고 볼때마다 진짜 무서워서 막 엄청울어여ㅜㅠ 그래서 핑크퐁 유튜브 틀어놔도 이 광고 나올까봐 무서워하고요ㅜㅠㅠ</t>
  </si>
  <si>
    <t>민효</t>
  </si>
  <si>
    <t>이제광고도 레트로시대네요!!ㅋ시선을 확 끄네요^^동물들이 나와서 시선을 잡고 옛날감성들이 꿈틀거리며 지루하지않고 뭔가 모자라는듯 그런게 요즘에 맞는듯해요^^</t>
  </si>
  <si>
    <t>최수정</t>
  </si>
  <si>
    <r>
      <rPr>
        <sz val="11"/>
        <color theme="1"/>
        <rFont val="Malgun Gothic"/>
        <family val="3"/>
        <charset val="129"/>
      </rPr>
      <t xml:space="preserve">이게 뭐라고 뚫어져라 집중해서 보고 있었네요 ㅋㅋㅋㅋㅋㅋ 곰이 소리지를때 너무 웃겨요ㅋㅋㅋㅋㅋㅋ 잘 만들었네요 </t>
    </r>
    <r>
      <rPr>
        <sz val="11"/>
        <color theme="1"/>
        <rFont val="Segoe UI Symbol"/>
        <family val="2"/>
      </rPr>
      <t>👍👍</t>
    </r>
  </si>
  <si>
    <t>김성환</t>
  </si>
  <si>
    <t>ㅋㅋㅋㅋ 재미있는 광고 감사합니다 :) 덕분에 웃고 가요</t>
  </si>
  <si>
    <t>서종원</t>
  </si>
  <si>
    <t>우~~황~~~ 우~~황~~ 난 우황청심환 광고인줄.. 아무리 들어도 우와가 아니라 우황처럼 들림</t>
  </si>
  <si>
    <t>H seo Kim</t>
  </si>
  <si>
    <t>이전과의sk광고가확실히많이달라지기는한거같아요ㅎㅎ광고만봤는데도재밌어요</t>
  </si>
  <si>
    <t>윤현호</t>
  </si>
  <si>
    <t>ㅋㅋㅋㅋㅋㅋㅋ광고 너무 dntruzzzzz</t>
  </si>
  <si>
    <t>모모오</t>
  </si>
  <si>
    <t>ㅋㅋㅋㅋㅋㅋㅋㅋㅋ아 왤케웃겨 티비에서 나오는거 보고 응?? 이러고 cuekqhazzzzz</t>
  </si>
  <si>
    <t>서유준</t>
  </si>
  <si>
    <t>광고 왤케 신박하냨ㅋㅋㅋㅋㅋㅋ 너무 즐겁닼ㅋㅋㅋ</t>
  </si>
  <si>
    <t>박준홍</t>
  </si>
  <si>
    <t>ㅋㅋㅋㅋㅋㅋㅋㅋ개웃기네 이거</t>
  </si>
  <si>
    <t xml:space="preserve">w j </t>
  </si>
  <si>
    <t>광고 중독성있고 좋네요 자주봐야되겟어요 ㅎㅎㅎ</t>
  </si>
  <si>
    <t>Um JJ</t>
  </si>
  <si>
    <t>광고 중독성보시게 ㅋㅋㅋㅋ</t>
  </si>
  <si>
    <t>Jingji Wu</t>
  </si>
  <si>
    <t>자연광고 잘만드신것같아요^^</t>
  </si>
  <si>
    <t>이묘니핀</t>
  </si>
  <si>
    <t>힐링아닌 힐링이에요   일일 일보기중!!</t>
  </si>
  <si>
    <t>쿠빈</t>
  </si>
  <si>
    <t>오로러ㅓ어어앙ㄴㅌ타나쟂ㅌㅊㅊㅊㅌ</t>
  </si>
  <si>
    <t>장승헌</t>
  </si>
  <si>
    <t>약빨고 만든듯.. 이젠대기업도 이런광고함?ㅋ</t>
  </si>
  <si>
    <t>자연이라서 동물들이 다나오는건가 ...^^??!?</t>
  </si>
  <si>
    <t>홍정훈</t>
  </si>
  <si>
    <t>우왕우왕 광고가 재미있네</t>
  </si>
  <si>
    <t>방성준</t>
  </si>
  <si>
    <t>ㅋㅋ왜이렇게좋아 너무너무좋은데요 ㅋ</t>
  </si>
  <si>
    <t>Han Lee</t>
  </si>
  <si>
    <t>ㅋㅋㅋㅋㅋㅋ 확실히 광고가 시선을 끌고 재미가 있네요 sk 이노베이션</t>
  </si>
  <si>
    <t>ᄂ동휘</t>
  </si>
  <si>
    <t>이광고 넘 웃겨요!</t>
  </si>
  <si>
    <t>yeonjin383</t>
  </si>
  <si>
    <t>너무 좋아요:)</t>
  </si>
  <si>
    <t>Junghoon Kim</t>
  </si>
  <si>
    <t>광고 너무 센스 지렸다리~~</t>
  </si>
  <si>
    <t>호 이</t>
  </si>
  <si>
    <t>광고가 약을 먹었네ㅋㅋㅋ</t>
  </si>
  <si>
    <t>김현찬</t>
  </si>
  <si>
    <t>광고 참신하게 잘 만드셨어요 ㅋㅋ 잘보고 갑니다</t>
  </si>
  <si>
    <t>karakter</t>
  </si>
  <si>
    <t>동물원 온거같넼ㅋ
대체적으로 광고와 잘 맞아 괜찮네요</t>
  </si>
  <si>
    <t>강호네TV</t>
  </si>
  <si>
    <t>광고가너무재미잇고 웃겨서 두번세번본거같아요ㅋㅋㅋ</t>
  </si>
  <si>
    <t>BS K</t>
  </si>
  <si>
    <t>요즘 광고와는 많이 달라보이네요 좋습니당</t>
  </si>
  <si>
    <t>김은주</t>
  </si>
  <si>
    <t>너무 신기하고 재미있는 광고인거같아요^^</t>
  </si>
  <si>
    <t>조성숙</t>
  </si>
  <si>
    <t>자연을  생각하는  광고인거같아요~</t>
  </si>
  <si>
    <t>무수리</t>
  </si>
  <si>
    <t>환경을 지키는 발전을 지향하는 sk이노베이션 응원합니다</t>
  </si>
  <si>
    <t>배영환</t>
  </si>
  <si>
    <t>광고 겁나 좋네요ㅋㅋㅋ 좋은 광고 해주셔서 감사합니다.</t>
  </si>
  <si>
    <t>신명수</t>
  </si>
  <si>
    <t>sk이노베이션 정말 자연친화적이에요!</t>
  </si>
  <si>
    <t>팡파리</t>
  </si>
  <si>
    <t>노래 너무 중독적인뎈ㅋㅋㅋㅋ</t>
  </si>
  <si>
    <t>한지형</t>
  </si>
  <si>
    <t>좋은 정보 감사합니당.</t>
  </si>
  <si>
    <t>안녕곰돌이</t>
  </si>
  <si>
    <t>노래 참 시원하게 좋네 ㅋㅋㅋㅋㅋㅋㅋㅋㅋㅋㅋㅋㅋㅋㅋㅋㅋㅋㅋ</t>
  </si>
  <si>
    <t>장석문</t>
  </si>
  <si>
    <t>동물들이 조금 무서워 보이기도
하고 재미 있기도 합니다!</t>
  </si>
  <si>
    <t>예나</t>
  </si>
  <si>
    <t>진짜 이건 살면서 한번쯤 봐야한다요</t>
  </si>
  <si>
    <t>홍성엽</t>
  </si>
  <si>
    <t>노래와 동물들 표정이랑 절묘하게 맞게끔 영상을 만든 것 자체가 이노베이션이라 좋네요~</t>
  </si>
  <si>
    <t>이현호</t>
  </si>
  <si>
    <t>동물이 넘  신비롭고 ㅋㅋㅋㅋ노래가 신나네요</t>
  </si>
  <si>
    <t>JOJO LEE</t>
  </si>
  <si>
    <t>아주예전광고 연상케하는 광고인데 재밌네요 ㅎㅎㅎ</t>
  </si>
  <si>
    <t>송수미</t>
  </si>
  <si>
    <t>우리애기가 계속틀어달래요</t>
  </si>
  <si>
    <t>구구</t>
  </si>
  <si>
    <t>ㅋㅋㅋㅋ개잘만들었네요 ㅋㅋㅋㅋㅋ</t>
  </si>
  <si>
    <t>013おじさん</t>
  </si>
  <si>
    <t>손범수 씨가 보면. 콜라보레이션을 신청할 듯.</t>
  </si>
  <si>
    <t>이현태</t>
  </si>
  <si>
    <t>와 ~~  라임보소 귀여눈 동물들과 함께 ㅋㅋ</t>
  </si>
  <si>
    <t>김홍기</t>
  </si>
  <si>
    <t>광고보고 들엇는데  좋네요</t>
  </si>
  <si>
    <t>강만주</t>
  </si>
  <si>
    <t>진짜 광고 개꿀잼 ㅋㅋㅎㅋ</t>
  </si>
  <si>
    <t>광고뀰잼</t>
  </si>
  <si>
    <t>bqbbq *</t>
  </si>
  <si>
    <t>ㅋㅋㅋㅋㅋㅋㅋㅋㅋㅋㅋㅋㅋㅋ</t>
  </si>
  <si>
    <t xml:space="preserve">Junhyung Jo </t>
  </si>
  <si>
    <t>sk 이노베이션 감사합니다. 애기가 울때마다 틀어주면 뚝그치고 꺄르르웃습니다. 진심으로 감사해요 ㅋㅋㅋㅋㅋ</t>
  </si>
  <si>
    <t>재민 임</t>
  </si>
  <si>
    <t>이상항게 계속 들리니 신기하네욬ㅋㅋ</t>
  </si>
  <si>
    <t>케빈</t>
  </si>
  <si>
    <t>ㅋㅋㅋㅋㅋㅋㅋㅋ 광고진짜 잘만드신거같아요 계속웃엇네</t>
  </si>
  <si>
    <t>양현태</t>
  </si>
  <si>
    <t>ㅋㅋㅋㅋ약빤광고가 유행인가보네 우황 우황</t>
  </si>
  <si>
    <t>호날두</t>
  </si>
  <si>
    <t>ㅋㅋㅋㅋㅋㅋㅋㅋ 뭔가싶었는데 웃다갑니다.</t>
  </si>
  <si>
    <t>문수진</t>
  </si>
  <si>
    <t>에스케이 이노베이션 광고 재밌당</t>
  </si>
  <si>
    <t>캠퍼화성인</t>
  </si>
  <si>
    <t>ㅋㅋㅋㅋ 광고보다가  검색해서  유튜브로 찾아보기는 처음이다.
이 광고 기획한 홍보부서 상 줘야 한다.</t>
  </si>
  <si>
    <t>이슬비</t>
  </si>
  <si>
    <t>광고완전중독쩔어요ㅎㅎ재밌네요ㅎㅎ</t>
  </si>
  <si>
    <t>메구밍</t>
  </si>
  <si>
    <t>이 광고 진짜 잘 만든듯 굿!</t>
  </si>
  <si>
    <t>배지훈</t>
  </si>
  <si>
    <t>이건 어떤건가요 저는 잘모르겠어가지고요</t>
  </si>
  <si>
    <t>이나리</t>
  </si>
  <si>
    <t>계속보게되는마력의광고ㅎㅎ유쾌하네요</t>
  </si>
  <si>
    <t>결혼하자은우야</t>
  </si>
  <si>
    <t>동물들도 귀엽고 너무 재밌다 ㅋㅋㅋㅋㅋㅋ</t>
  </si>
  <si>
    <t>송성식</t>
  </si>
  <si>
    <t>SK이노베이션은 혁신이다</t>
  </si>
  <si>
    <t>최고최고 영상이에요</t>
  </si>
  <si>
    <t>광고재밌네여</t>
  </si>
  <si>
    <t>김도연</t>
  </si>
  <si>
    <t>이광고 최고최고 멋진 광고에요</t>
  </si>
  <si>
    <t>임경헌</t>
  </si>
  <si>
    <t>SK 이노베이션이 있기에 대한민국은 행복합니다.</t>
  </si>
  <si>
    <t>cat. Mr</t>
  </si>
  <si>
    <t>중독되서 계속 찾아보는 광고 ㅋㅋㅋ</t>
  </si>
  <si>
    <t>조신성</t>
  </si>
  <si>
    <t>우리 애들 너무 좋아함</t>
  </si>
  <si>
    <t>ByeongGwon Min</t>
  </si>
  <si>
    <t>kane choigo</t>
  </si>
  <si>
    <t>임주형</t>
  </si>
  <si>
    <t>정말 신기해요 앞으로도 많은 발전 보여주세요</t>
  </si>
  <si>
    <t>kuraebe The</t>
  </si>
  <si>
    <t>ㅋㅋㅋㅋㅋㅋㅋ시발 개추억</t>
  </si>
  <si>
    <t>앨리스</t>
  </si>
  <si>
    <t>동물들이 넘 귀엽고 광고가 살아 있는 것 같아용ㅎㅎ</t>
  </si>
  <si>
    <t>안경현</t>
  </si>
  <si>
    <r>
      <rPr>
        <sz val="11"/>
        <color theme="1"/>
        <rFont val="Malgun Gothic"/>
        <family val="3"/>
        <charset val="129"/>
      </rPr>
      <t xml:space="preserve">자연을 위해 힘쓰는 sk 이노베이션~ </t>
    </r>
    <r>
      <rPr>
        <sz val="11"/>
        <color theme="1"/>
        <rFont val="Segoe UI Symbol"/>
        <family val="2"/>
      </rPr>
      <t>👍</t>
    </r>
  </si>
  <si>
    <t>조경현</t>
  </si>
  <si>
    <t>요즘광고너무재밌음</t>
  </si>
  <si>
    <t>박유진</t>
  </si>
  <si>
    <t>ㅋㅋㄱㄲ광고 진짜 웃기네 진짜 신박하다</t>
  </si>
  <si>
    <t>마이묵었다드럼</t>
  </si>
  <si>
    <t>너무 좋아부러쓰오너되죄</t>
  </si>
  <si>
    <t>ㅡㅡㅡ</t>
  </si>
  <si>
    <t>너무 너무 재미있다아아아</t>
  </si>
  <si>
    <t>김리</t>
  </si>
  <si>
    <t>ㅋㅋㅋㅋㅋ 동물들 너무 귀엽다 SK 이노베이션 파이팅</t>
  </si>
  <si>
    <t>윤지현</t>
  </si>
  <si>
    <t>Sk이노베이션 광고는 예전부터 예술이네요</t>
  </si>
  <si>
    <t>민서</t>
  </si>
  <si>
    <t>와  중독성 대박이닼ㅋ 내용도 좋고 굿</t>
  </si>
  <si>
    <t>이서현</t>
  </si>
  <si>
    <t>광고가 참신하고 재밌어요 계속보고싶어요</t>
  </si>
  <si>
    <t>화목토</t>
  </si>
  <si>
    <t>ㅋㅋㅋㅋㅋㅋㅋㅋ광고마저 혁신적이네ㅋㅋ</t>
  </si>
  <si>
    <t xml:space="preserve">yh w </t>
  </si>
  <si>
    <t>조카가 이거 넘 좋아해서 매일 우~~아... 이러면서 다녀서.. 어떤건지 보러왔어여 ㅋㅋㅋ</t>
  </si>
  <si>
    <t>애뚱이</t>
  </si>
  <si>
    <t>댓글들 쭉 훑어보는데 주작 냄새 오지네...
개발퀄 광고에 비판이나 피드백 하나 없이
북조선 마냥 찬양 일색 100%...
이런 게 요즘 혁신 스타일인가...
난해하구만ㅋㅋㅋㅋㅋㅋㅋㅋ</t>
  </si>
  <si>
    <t>朴子英</t>
  </si>
  <si>
    <t>기사보고 어떤 광고인가 궁금해서 왔는데 재밌긴하네요 확실히 ㅋㅋ</t>
  </si>
  <si>
    <t>크림빵</t>
  </si>
  <si>
    <t>객콘보다 웃겼다.니네 미친거 같어.</t>
  </si>
  <si>
    <t>노혁찬</t>
  </si>
  <si>
    <t>굉장히 중독성 있는 광고네요!</t>
  </si>
  <si>
    <t>읏차</t>
  </si>
  <si>
    <t>재밌는 광고네요 계속 보게 됨ㅎㅎ</t>
  </si>
  <si>
    <t>신정은</t>
  </si>
  <si>
    <t>라임 좋고 신나고 참신한 광고ㅋㅋ</t>
  </si>
  <si>
    <t>김상백</t>
  </si>
  <si>
    <t>혁신적인 광고 멋잇어요</t>
  </si>
  <si>
    <t>하스빡이</t>
  </si>
  <si>
    <t>ㅋㅋㅋㅋ 동물들 넘나 귀엽자너ㅠ 이런광고는 처음보네요ㅎㅎ</t>
  </si>
  <si>
    <t xml:space="preserve">bu har </t>
  </si>
  <si>
    <t>ㅋㅋㅋㅋ 광고너무 신박하고 좋네용</t>
  </si>
  <si>
    <t>지구탐험 신비의세계 추억하게만드네 ㅎㅎㅎ</t>
  </si>
  <si>
    <t>권태영</t>
  </si>
  <si>
    <t>자연과 동화되는 친환경 기업이 되어주시기를ᆢ</t>
  </si>
  <si>
    <t>친환경기업 sk이노베이션ᆢ^^</t>
  </si>
  <si>
    <t>안즌마</t>
  </si>
  <si>
    <r>
      <rPr>
        <sz val="11"/>
        <color theme="1"/>
        <rFont val="Malgun Gothic"/>
        <family val="3"/>
        <charset val="129"/>
      </rPr>
      <t>ㅋㅋㅋㅋㅋㅋ ㅋㅋ 개 웃김개그맨정도?^^</t>
    </r>
    <r>
      <rPr>
        <sz val="11"/>
        <color theme="1"/>
        <rFont val="Segoe UI Symbol"/>
        <family val="2"/>
      </rPr>
      <t>🤣🤣🤣🤣🤣🤣🤣🤣🤣🤣🤣🤣🤣🤣🤣🤣🤣🤣🤣🤣🤣🤣🤣😋😋🤣</t>
    </r>
    <r>
      <rPr>
        <sz val="11"/>
        <color theme="1"/>
        <rFont val="맑은 고딕"/>
        <family val="3"/>
        <charset val="129"/>
      </rPr>
      <t>나랑누나랑동새미랑웃겨서 자빠짐ㅋㅋㅋㅋㅋㅋㅋㅋㅋㅋ</t>
    </r>
  </si>
  <si>
    <t>아르미</t>
  </si>
  <si>
    <t>이노래 너무 친숙하네요
정말 재미있게 잘 봤어요^^</t>
  </si>
  <si>
    <t>손영욱</t>
  </si>
  <si>
    <t>캐귀여워 광고 중독성있네요 ㅋㅋㅋㅋ</t>
  </si>
  <si>
    <t>박박유진</t>
  </si>
  <si>
    <t>요즘 광고는 진짜 아이디어가 너무 좋은거 같아요! 역시 혁신</t>
  </si>
  <si>
    <t>장석민</t>
  </si>
  <si>
    <t>혁신적인광고잘봤습니다
좋아요 ^^</t>
  </si>
  <si>
    <t>엄별</t>
  </si>
  <si>
    <t>이게 주유소 광고인지 동물들이 노래부르는 광고인짘ㅋㅋㅋ</t>
  </si>
  <si>
    <t>이승훈</t>
  </si>
  <si>
    <t>영상재밌었습니다 다음영상도 기대할게요</t>
  </si>
  <si>
    <t>민경환</t>
  </si>
  <si>
    <t>이런 광고를 보니깐 노래가 조금 괜찮아보인디ㅡ</t>
  </si>
  <si>
    <t>남지우</t>
  </si>
  <si>
    <t>태양광 발전광고를 이렇게 재밌게만드네요 ㅋㅋ</t>
  </si>
  <si>
    <t>독재타도수복</t>
  </si>
  <si>
    <t>재미나고 신선한 중독성있는 광고네요 ㅎㅎ</t>
  </si>
  <si>
    <t>어부</t>
  </si>
  <si>
    <t>시공탐험</t>
  </si>
  <si>
    <t>오우진</t>
  </si>
  <si>
    <t>광고도 좋고 노래 개쩐다 중독성 우와~</t>
  </si>
  <si>
    <t>신타로</t>
  </si>
  <si>
    <t>광고대박이네여
재밋습니다
좋아요누를게요</t>
  </si>
  <si>
    <t>유성훈</t>
  </si>
  <si>
    <t>이광고뭔가재미있어서 계속다시듣게되네요 ㅋㅋㅋㅋㅋㅋ</t>
  </si>
  <si>
    <t>화려한백수</t>
  </si>
  <si>
    <t>ㅋㅋㅋㅋㅋ요즘 광고 센스보소! 잘만드네</t>
  </si>
  <si>
    <t>강준호</t>
  </si>
  <si>
    <t>광고 정말 자세하게 설명을 잘했네요 동물도 나오고 재미있었어요</t>
  </si>
  <si>
    <t>이준호</t>
  </si>
  <si>
    <t>와 광고에 윤서인나오네 ㅅㅂ</t>
  </si>
  <si>
    <t>김옥희</t>
  </si>
  <si>
    <t>동물에왕국 보는거같네 ㅎㅎ</t>
  </si>
  <si>
    <t>최성진</t>
  </si>
  <si>
    <t>광고가 참신하고 재미있네요 ㅋ</t>
  </si>
  <si>
    <t>박효석</t>
  </si>
  <si>
    <t>어디서 많이 듣던 노래가 나와서 넘 재미있었다는...재미있고 참신합니다!</t>
  </si>
  <si>
    <t>박세희</t>
  </si>
  <si>
    <t>ㅋㅋㅋㅋㅋㅋㅋㅋㅋㅋㅋㅋㅋㅋㅋㅋㅋㅋㅋㅋㅋㅋㅋㅋ광고회사 어디에요?</t>
  </si>
  <si>
    <t>김미진</t>
  </si>
  <si>
    <t>동물들이 귀여워서 자꾸 보게 되는..ㅋㅋㅋㅋㅋㅋㅋㅋㅋㅋ</t>
  </si>
  <si>
    <t>호남두꺼비</t>
  </si>
  <si>
    <t>이 광고존나 나와서  좆같은데</t>
  </si>
  <si>
    <t>123 123</t>
  </si>
  <si>
    <t>ㅋㅋㅋㅋ</t>
  </si>
  <si>
    <t>xjxkx smartlucky</t>
  </si>
  <si>
    <t>캐릭터들이 귀엽네요  이광고보고 웃었어요</t>
  </si>
  <si>
    <t>인생허허헣</t>
  </si>
  <si>
    <t>노래가 중독성있어요! 우와우왕~</t>
  </si>
  <si>
    <t>정원</t>
  </si>
  <si>
    <t>아 진짜 옛날 생각난닼ㅋㅋㅋ 어린이때 듣던 노래ㅠㅠㅠ 광고 독특하고 재미이써여..b</t>
  </si>
  <si>
    <t>초코애비</t>
  </si>
  <si>
    <t>광고들이 완전 재미있네요ㅎㅎ</t>
  </si>
  <si>
    <t>야인시대</t>
  </si>
  <si>
    <t>극혐이네 ㅅㅂ</t>
  </si>
  <si>
    <t>벼락부자리코</t>
  </si>
  <si>
    <t>우와</t>
  </si>
  <si>
    <t>Lucky Jack</t>
  </si>
  <si>
    <t>존나웃김 ㅋㅋㅋㅋ</t>
  </si>
  <si>
    <t>하늘천사</t>
  </si>
  <si>
    <t>[네이버 블로그]
블로그를 소개합니다.
cheneunjong2357님의블로그 |인문정치경제시사예술
나대한민국로또</t>
  </si>
  <si>
    <t>문승수</t>
  </si>
  <si>
    <t>와 광고 진짜 신박하네요ㅋㅋ 진짜 혁신스러움..</t>
  </si>
  <si>
    <t>김성연</t>
  </si>
  <si>
    <t>ㅋㅋㅋㅋㅋㅋㅋㅋㅋ마지막 넘기여워욥</t>
  </si>
  <si>
    <t>자몽티</t>
  </si>
  <si>
    <t>뭐야ㅋㅋㅋ 너무 재밌어요 광고 하난 기가막히게 만드는듯!! ㅠㅠㅠㅠ</t>
  </si>
  <si>
    <t>김김쿠쿠</t>
  </si>
  <si>
    <t>진짜재밌다ㅋㅋㅋㅋㅋㅋㅋㅋㅋ</t>
  </si>
  <si>
    <t>류미선</t>
  </si>
  <si>
    <t>광고도 역시 혁신적인건가요ㅎㅎ</t>
  </si>
  <si>
    <t>로딩중</t>
  </si>
  <si>
    <t>요즘 광고 꿀잼인듯 ㅋㅋㅋㅋ 너무 재밌음</t>
  </si>
  <si>
    <t>강상균</t>
  </si>
  <si>
    <t>와 ㅋㅋㅋㅋㅋㅋ 광고 진짜 잘만들엇네요</t>
  </si>
  <si>
    <t>내코코</t>
  </si>
  <si>
    <t>중독성 쩌네요 ㅋㅋㅋㅋ 잘보고가용ㅋㅋㅋㅋ</t>
  </si>
  <si>
    <t>정말 생각지도 못해서 흥돋을뻔</t>
  </si>
  <si>
    <t>김구</t>
  </si>
  <si>
    <t>광고가  혁신입니다ㆍ잘 만듬ㆍ에스케이 이노베이션</t>
  </si>
  <si>
    <r>
      <rPr>
        <sz val="11"/>
        <color theme="1"/>
        <rFont val="Segoe UI"/>
        <family val="2"/>
      </rPr>
      <t>ლ</t>
    </r>
    <r>
      <rPr>
        <sz val="11"/>
        <color theme="1"/>
        <rFont val="맑은 고딕"/>
        <family val="3"/>
        <charset val="129"/>
      </rPr>
      <t>우주의은하수</t>
    </r>
    <r>
      <rPr>
        <sz val="11"/>
        <color theme="1"/>
        <rFont val="Calibri"/>
        <family val="2"/>
      </rPr>
      <t>[</t>
    </r>
    <r>
      <rPr>
        <sz val="11"/>
        <color theme="1"/>
        <rFont val="맑은 고딕"/>
        <family val="3"/>
        <charset val="129"/>
      </rPr>
      <t>은하수분들</t>
    </r>
    <r>
      <rPr>
        <sz val="11"/>
        <color theme="1"/>
        <rFont val="Calibri"/>
        <family val="2"/>
      </rPr>
      <t xml:space="preserve">] </t>
    </r>
  </si>
  <si>
    <t>이것은 바로 우리아빠가 다니는 기업의 광고이지 호호호호호호호홓 노래가 참말로 좋군 만족해</t>
  </si>
  <si>
    <t>이윤하</t>
  </si>
  <si>
    <t>광고가 굉장히 신박하며 자연스럽습니다 .</t>
  </si>
  <si>
    <t>스티브t v</t>
  </si>
  <si>
    <t>정보: 1990년대 퀴즈탐험 신비의 세계 라는 프로그램 오프닝입니다</t>
  </si>
  <si>
    <t>장덕춘</t>
  </si>
  <si>
    <t>광고도 잼잇게 보고 노래도 참 듣기가 좋아...
짱 쪼아 …</t>
  </si>
  <si>
    <t>임PDO::PHPDataObjects</t>
  </si>
  <si>
    <t>우리의 혁신은 스마트한 친환경 입니다.</t>
  </si>
  <si>
    <t xml:space="preserve">새벽의고양이 </t>
  </si>
  <si>
    <t>이번에나온광고재밌어요</t>
  </si>
  <si>
    <t>Chic Kim</t>
  </si>
  <si>
    <t>티비에서 보고 여기까지 찾아와서 무한반복 재생중인 1인</t>
  </si>
  <si>
    <t xml:space="preserve">SLGI TV 슬기로운TV </t>
  </si>
  <si>
    <t>광고 너무 재밌어요ㅋㅋㅋ마지막에 졸귀</t>
  </si>
  <si>
    <t>임수연</t>
  </si>
  <si>
    <t>자연과 함께하는 환경과 공간이 더 많아졌으면 좋겠네요.</t>
  </si>
  <si>
    <t xml:space="preserve">Do Dear </t>
  </si>
  <si>
    <t>stupid ad</t>
  </si>
  <si>
    <t>hsd km</t>
  </si>
  <si>
    <t>이 광고 너무 싫어요…</t>
  </si>
  <si>
    <t xml:space="preserve">zanggu614 </t>
  </si>
  <si>
    <t>ㅅㅂ 광고가 일베 느낌나네ㅡㅡ 노알라 닮은 동물 역겹다</t>
  </si>
  <si>
    <t>In somnia</t>
  </si>
  <si>
    <t>대댓글 / 549</t>
  </si>
  <si>
    <t>이승원</t>
  </si>
  <si>
    <t>마지막에 나오는 바다사자(?) 너무 귀여웡 ㅇㅅㅇ</t>
  </si>
  <si>
    <t>MARTIA LEE</t>
  </si>
  <si>
    <t>우리에게 혁신은 자연스럽다..  문구와 영상이 마음에 와닿네요~~~</t>
  </si>
  <si>
    <t>morris J</t>
  </si>
  <si>
    <t>약빤광고 웃기네..잘 보았음</t>
  </si>
  <si>
    <t>ㅎ</t>
  </si>
  <si>
    <t>친환경을 위해 노력하는 SK이노베이션 보기 좋아용</t>
  </si>
  <si>
    <t>김미순</t>
  </si>
  <si>
    <t>동물을소재로한게참신하네요.
Sk이노베이션에박수를보냅니다</t>
  </si>
  <si>
    <t xml:space="preserve">Choi Woo Jin </t>
  </si>
  <si>
    <t>퀴즈탐험 신비한세곜ㅋㅋㅋㅋ</t>
  </si>
  <si>
    <t>강혜민</t>
  </si>
  <si>
    <t>우리아들 4살인데 이 광고 연속플레이 따라부르면서 좋아하네요ㅋㅋ sk 이노베이션 회사를 알아버렸네요ㅋㅋ</t>
  </si>
  <si>
    <t>신다훈</t>
  </si>
  <si>
    <t>덕분에 잘 웃고 갑니다 ㅋㅋㅋㅋ</t>
  </si>
  <si>
    <t>kjw4733</t>
  </si>
  <si>
    <t>퀴즈탐험 신비의 세계 오프닝 패러디 ㅋㅋㅋㅋㅋㅋㅋ</t>
  </si>
  <si>
    <t>이재빈</t>
  </si>
  <si>
    <t>광고가 정말 재밌고 독특하네요ㅋㅋㄱ</t>
  </si>
  <si>
    <t>후덜덜</t>
  </si>
  <si>
    <t>우왕</t>
  </si>
  <si>
    <t>덕배조</t>
  </si>
  <si>
    <t>익숙한 음악에 영상이 맘에 드네요^^</t>
  </si>
  <si>
    <t>모도리</t>
  </si>
  <si>
    <t>추억의 프로그램 음악이 어우러진 광고네요.</t>
  </si>
  <si>
    <t>박유빈</t>
  </si>
  <si>
    <t>우와 우하 이노베이션 지구 위해 자연위해 혁신은 자연스럽다 대한민국을 위해 더 많은 발전 바랍니다 파이팅</t>
  </si>
  <si>
    <t>문은진</t>
  </si>
  <si>
    <t>재미있네요 힘들게 동물하고 매치를 햇는지 열심 노력 하셧네요^^</t>
  </si>
  <si>
    <t xml:space="preserve">Jason Leeᄆ </t>
  </si>
  <si>
    <t>우리에게 혁신은 자연스럽다 ㅋㅋㅋ</t>
  </si>
  <si>
    <t>김수동</t>
  </si>
  <si>
    <t>광고를 찾아보고 노래를 듣고 있다니 ㅋㅋㅋ 어이가 없네요 어쨋든 광고 상당히 잘 만들었네요</t>
  </si>
  <si>
    <t>Nyu Nyu</t>
  </si>
  <si>
    <t>광고 중독성 쩐당 ㅋㅋ 좋아요~</t>
  </si>
  <si>
    <t xml:space="preserve">제네럴황 </t>
  </si>
  <si>
    <t>광고가 개콘보다 재밌네 ㅋㅋㅋㅋ</t>
  </si>
  <si>
    <t>렝여신</t>
  </si>
  <si>
    <t>역시 sk광고는 믿을수 있습니다~^^</t>
  </si>
  <si>
    <t>푸팜TV</t>
  </si>
  <si>
    <t>광고굳이네용ㅎㅎㅎ
또이런거만들어주세용</t>
  </si>
  <si>
    <t>huynchall jang</t>
  </si>
  <si>
    <t>옛날생각나게하는 우우~~와~~악</t>
  </si>
  <si>
    <t xml:space="preserve">TCGamerOfficial </t>
  </si>
  <si>
    <t>Who the fuck made this fucking music? Its fucking cringy and irritating</t>
  </si>
  <si>
    <t>성현임</t>
  </si>
  <si>
    <t>동물들이 너무 귀엽네요</t>
  </si>
  <si>
    <t>최장민</t>
  </si>
  <si>
    <t>재미있으면서 광고까지 되는 클라스
(이런거 취저♡♡)</t>
  </si>
  <si>
    <t>민광식</t>
  </si>
  <si>
    <t>광고 화면이 선명하고 다이나믹합니다.잘 감상했습니다</t>
  </si>
  <si>
    <t>요멍청이</t>
  </si>
  <si>
    <t>ㅋㅋㅋㅋㅋㅋㅋㅋㅋ요즘은 광고를 다 이렇게 하는구나 중독성 있네</t>
  </si>
  <si>
    <t>허지웅</t>
  </si>
  <si>
    <t>자연의 느낌이 지대로 살아있네 ㅋㅋ</t>
  </si>
  <si>
    <t xml:space="preserve">나는 우왁굳의 구독자팬치 </t>
  </si>
  <si>
    <t>중독성 무엇?
동원참치 들어야지.</t>
  </si>
  <si>
    <t xml:space="preserve">박찬진 </t>
  </si>
  <si>
    <t>ㅋㅋㅋㅋㅋㅋㅋㅋ아주좋소ㅋ</t>
  </si>
  <si>
    <t>Nadekon</t>
  </si>
  <si>
    <t>시대를 앞서간 퀴즈탐험 ost</t>
  </si>
  <si>
    <t>WJ K</t>
  </si>
  <si>
    <t>반복재생 함이다 마약이네요  이광고…</t>
  </si>
  <si>
    <t>로즈</t>
  </si>
  <si>
    <t>광고 찾아들으러 왔습니다.....</t>
  </si>
  <si>
    <t>MrSeasiden</t>
  </si>
  <si>
    <t>브금 듣기시러요 브금 바꿔요</t>
  </si>
  <si>
    <t>박중용</t>
  </si>
  <si>
    <t>계속찾아보고듣게되네요</t>
  </si>
  <si>
    <t>TV Sùñ</t>
  </si>
  <si>
    <t>광고 넘 잘만드시네요!노래도 좋구 ㅎㅎ</t>
  </si>
  <si>
    <t>박태양</t>
  </si>
  <si>
    <t>수능금지곡에 목록 추가</t>
  </si>
  <si>
    <t>Park멍코</t>
  </si>
  <si>
    <t>나도광고보고와서찾고듣고있씀</t>
  </si>
  <si>
    <t xml:space="preserve">노엘이최고야 </t>
  </si>
  <si>
    <t>ㅋㅋㅋㅋㅋㅋ 아 너 무  재밋 다ㅏ</t>
  </si>
  <si>
    <t>밥을먹자</t>
  </si>
  <si>
    <t>이상해ㅋㅋㅋ</t>
  </si>
  <si>
    <t>임슬</t>
  </si>
  <si>
    <t>범수형 잘 지내지? ㅠㅠ</t>
  </si>
  <si>
    <t>KHJ</t>
  </si>
  <si>
    <t>00:10 코라 방탱이 케조씨!! 아이코 난! 거기서 뭐해요!</t>
  </si>
  <si>
    <t>두롤[Durol]</t>
  </si>
  <si>
    <t>광고 요약: 우와~</t>
  </si>
  <si>
    <t>김은진</t>
  </si>
  <si>
    <t>우와 내용이 재밌어서 자꾸 보게되네요</t>
  </si>
  <si>
    <t>동숙이</t>
  </si>
  <si>
    <t>신기하고 너무 귀여운 동물이 나와서 눈길이 가네요</t>
  </si>
  <si>
    <t>HANSA WORLD OF VIDEOS</t>
  </si>
  <si>
    <t>을 런칭했습니다</t>
  </si>
  <si>
    <t>알 수 없음</t>
  </si>
  <si>
    <t xml:space="preserve">damO </t>
  </si>
  <si>
    <t>케인인님 광고 언제찍으셨대</t>
  </si>
  <si>
    <t>이형빈</t>
  </si>
  <si>
    <t>광고를 참 재미있게 잘 만드셨네요 계속 듣고 싶어집니다!</t>
  </si>
  <si>
    <t>한동훈</t>
  </si>
  <si>
    <t>와 광고 재미있게 만드셨네요</t>
  </si>
  <si>
    <t>정동국</t>
  </si>
  <si>
    <t>광고가참신하고좋아요</t>
  </si>
  <si>
    <t>김삼성</t>
  </si>
  <si>
    <t>ㅋㅋ광고가 참개성있고 재미나네요</t>
  </si>
  <si>
    <t>김정수</t>
  </si>
  <si>
    <t>와 정말좋네요 감사합니다</t>
  </si>
  <si>
    <t>빠삐코</t>
  </si>
  <si>
    <t>이거 이어서 광고 더 안 만들거??</t>
  </si>
  <si>
    <t>정우지</t>
  </si>
  <si>
    <t>요새하루종일 부르고다니는 노래
1.참치
2.우와</t>
  </si>
  <si>
    <t>이나경</t>
  </si>
  <si>
    <t>와ㅋㅋㄱㄱ요즘 광고 되게 잘 만드네요ㅋㅋ
다른 광고보다 재밌게 봤어요</t>
  </si>
  <si>
    <t>루미엘</t>
  </si>
  <si>
    <t>광고 잘 보고 갑니다. 동물들이 귀엽네요</t>
  </si>
  <si>
    <t>김태형</t>
  </si>
  <si>
    <t>동물들이 좋아 하네요 광고 절보고 갑니다</t>
  </si>
  <si>
    <t>정재숙</t>
  </si>
  <si>
    <t>광고진짜잘만들었네요</t>
  </si>
  <si>
    <t>배현성</t>
  </si>
  <si>
    <t>광고정말 야무지고 정말 좋네요^^</t>
  </si>
  <si>
    <t>문배김</t>
  </si>
  <si>
    <t>0:08 무슨동물인지 아시는분 계신가요</t>
  </si>
  <si>
    <t>확인 후 답변</t>
  </si>
  <si>
    <t>이뿌니</t>
  </si>
  <si>
    <t>애들이 좋아합니다</t>
  </si>
  <si>
    <t>유광수</t>
  </si>
  <si>
    <t>모두를 감탄케 하는 멋진 소식이네요.</t>
  </si>
  <si>
    <t>람G</t>
  </si>
  <si>
    <t>광고 너무 맘에들어 자꾸보게돼요ㅋㅋ</t>
  </si>
  <si>
    <t>코판범</t>
  </si>
  <si>
    <t>오리</t>
  </si>
  <si>
    <t>기아 니로 광고네</t>
  </si>
  <si>
    <t>급식충들 어려서 모르나본데 90년대 퀴즈탐험 신비한세계 오프닝곡이야</t>
  </si>
  <si>
    <t>백현우</t>
  </si>
  <si>
    <t>와 이거 진짜 좋은거같아요</t>
  </si>
  <si>
    <t>우~~~황~~ 우~황~~ 우황~~~
시공탐험!
유인원 세계!
유인원 유인원 유인원 탐험~</t>
  </si>
  <si>
    <t>임재성</t>
  </si>
  <si>
    <t>정말 재미있는 광고네요</t>
  </si>
  <si>
    <t>Kat Miyu</t>
  </si>
  <si>
    <t>광고를 너무 잘만들었어요ㅋㅋ</t>
  </si>
  <si>
    <t>팬티</t>
  </si>
  <si>
    <t>저만 기괴하고 무섭나요?</t>
  </si>
  <si>
    <t>유리형Zina</t>
  </si>
  <si>
    <t>ㅋㅋㅋㅋ 요즘 광고 신박하다.  추억 돋네
근데 목소리 똑같네. 세월 엄청 지났는데 그분이 다시 녹음하셨나</t>
  </si>
  <si>
    <t>K_인격이</t>
  </si>
  <si>
    <t>동원참치와 함께 2세대 병맛 광고닼ㅋㅋ 찾아보게되는군..</t>
  </si>
  <si>
    <t>김동준</t>
  </si>
  <si>
    <t>댓글 리뷰</t>
  </si>
  <si>
    <t>예썰칫썰</t>
  </si>
  <si>
    <t>감성을 잘살린 좋은광고 같아요!</t>
  </si>
  <si>
    <t>현고등어</t>
  </si>
  <si>
    <t>Sk이노베이션 광고 노래덕분에 더 끌리네 ㅋ</t>
  </si>
  <si>
    <t>시아tv육아채널</t>
  </si>
  <si>
    <t>혁신 이노베이션 영상 잘 보고 갑니다~~!!</t>
  </si>
  <si>
    <t>미니무비</t>
  </si>
  <si>
    <t>중간에 원숭이 우와하는거 존나웃긴네ㅋㅋㅋㅋㅋㅋ</t>
  </si>
  <si>
    <t>김민수</t>
  </si>
  <si>
    <t>광고 진짜 잘만들었네요 ㅋㅋ 정말 참신해요 ㅎ</t>
  </si>
  <si>
    <t xml:space="preserve">강성호 </t>
  </si>
  <si>
    <t>아태양광주유소가 정말 우리나라에 더많이생겨야 자연을지킬수있다고생각해요!!</t>
  </si>
  <si>
    <t xml:space="preserve">dana van  </t>
  </si>
  <si>
    <t>SK 나쁜새끼들... 지네팀에 젊음을 바친 김택용을 광고에 저런식으로....</t>
  </si>
  <si>
    <t xml:space="preserve">Jay Jo  </t>
  </si>
  <si>
    <t>ㅅㅂ 광고 오진다 병맛 ㅋㅋㅋㅋㅋ</t>
  </si>
  <si>
    <t>이광고 완전 재밌고 웃기네 ㅋㅋㅋ</t>
  </si>
  <si>
    <t xml:space="preserve">Hs J </t>
  </si>
  <si>
    <t>동물들이 너무 귀여워요~</t>
  </si>
  <si>
    <t xml:space="preserve">르트뭉짜  </t>
  </si>
  <si>
    <t>님들 원곡이요 ㅋㅋ
https://youtu.be/kVEeCfDhK-I</t>
  </si>
  <si>
    <t xml:space="preserve">악너가내머리에껌붙였냐 </t>
  </si>
  <si>
    <t>광고 세상에 ㅋㅋㅋㅋㅋㅋㅋㅋㅋ 요즘 광고 뭐 다 손 잡고 만들어요?? 중독성 개쩔엌ㅋㅋㅋㅋㅋㅋ</t>
  </si>
  <si>
    <t>지구를 살려야겠단 생각이 드는 광고는 처음이야..</t>
  </si>
  <si>
    <t>닝길이</t>
  </si>
  <si>
    <t>정말 아이디어 감탄나옵니다 ㅎㅎ 굿굿ㅎㅎ</t>
  </si>
  <si>
    <t xml:space="preserve">코카콜라  </t>
  </si>
  <si>
    <t>그런대 아팔트도로를 까는 자체가 자연파괴인데 바퀴를 산악용바퀴로 하면 안돼요?</t>
  </si>
  <si>
    <t xml:space="preserve">김태연 </t>
  </si>
  <si>
    <t>참 좋은 영상인거 같아요^^ 이런영상 마니 만들어 주세요^^</t>
  </si>
  <si>
    <t>양승훈</t>
  </si>
  <si>
    <t>ㅋㅋㅋ동영상이랑 노래가 재밌네요</t>
  </si>
  <si>
    <t xml:space="preserve">B PLANT  </t>
  </si>
  <si>
    <t>SK이노베이션 나오기 전까지 "우황"청심환 광고인줄...........</t>
  </si>
  <si>
    <t xml:space="preserve">라이프스타 </t>
  </si>
  <si>
    <t>퀴즈탐험 신비의세계프로그램 노래네~ㅋㅋㅋㅋㅋㅋㅋㅋㅋㅋ</t>
  </si>
  <si>
    <t xml:space="preserve">김동원Hachi  </t>
  </si>
  <si>
    <t>앜 요즘 광고가 왜이리 재밌냐 ㅋㅋㅋ</t>
  </si>
  <si>
    <t xml:space="preserve">강다은 </t>
  </si>
  <si>
    <t>광고땜에 실컨웃었네요 너무잼있게 잘만들었어요 ㅋㅋ 저도찾아보면서 웃어요 ㅋㅋ😃👍</t>
  </si>
  <si>
    <t>왕왕자님-비트주세요</t>
  </si>
  <si>
    <t>와우정말멎저요LG화이팅</t>
  </si>
  <si>
    <t xml:space="preserve">Jiwon Park </t>
  </si>
  <si>
    <t>이거 영어버전은 4000만 찍음ㅋㅋ</t>
  </si>
  <si>
    <t xml:space="preserve">ッ소린 </t>
  </si>
  <si>
    <t>앜ㅋㅋㅋㅋㅋ 넘 웃겨욥</t>
  </si>
  <si>
    <t>치킨통큐</t>
  </si>
  <si>
    <t>ㅋㅋㄹㅋㄹㅋ 개꿀잼인데 먼가 넋놓고 본다</t>
  </si>
  <si>
    <t xml:space="preserve">김윤겸 </t>
  </si>
  <si>
    <t>재미 있네요 힘들게 동물하고 매치를 했는지 굿이에요</t>
  </si>
  <si>
    <t xml:space="preserve">김예빈  </t>
  </si>
  <si>
    <t>안녕하세요저김다빈입니다</t>
  </si>
  <si>
    <t>저6설쌀</t>
  </si>
  <si>
    <t>저인천어린이집입니다</t>
  </si>
  <si>
    <t xml:space="preserve">함?뭐  </t>
  </si>
  <si>
    <t>이런광고 재미있기도 하면서 광고도하고 1석2죠굿굿</t>
  </si>
  <si>
    <t>이재홍</t>
  </si>
  <si>
    <t>유튜브에 검색해서 찾는 광고는 처음입니다.ㅋㅋㅋ</t>
  </si>
  <si>
    <t>Jimjoztc</t>
  </si>
  <si>
    <t>0:10 looks like u</t>
  </si>
  <si>
    <t xml:space="preserve">아이런 </t>
  </si>
  <si>
    <t>ㅋㅋㅋㅋㅋㅋㅋㅋ 3살짜리 내 동생이 이거 하루에 10번 넘게 부른다ㅋ</t>
  </si>
  <si>
    <t>눌 눌</t>
  </si>
  <si>
    <t>에 스 케이 이노베이션~~~  shforowydkduzzzzz</t>
  </si>
  <si>
    <t xml:space="preserve">김용준 </t>
  </si>
  <si>
    <t>광고 ㅈㄴ 병맛같다
한두번은 봐줄만한데 그이상 광고나오면 바로 채널돌림</t>
  </si>
  <si>
    <t xml:space="preserve">볼프강아마데우스 </t>
  </si>
  <si>
    <t>난 튜터링, 요기요, 틱톡 같은 유사광고 보면 더 욕나옴</t>
  </si>
  <si>
    <t>659 대댓글</t>
  </si>
  <si>
    <t>볼프강아마데우스 ㅇㅈ 그건그냥 쓰레기</t>
  </si>
  <si>
    <t>660 대댓글</t>
  </si>
  <si>
    <t xml:space="preserve">PSY CHO </t>
  </si>
  <si>
    <t>퀴즈탐험 ㅋㅋ신비의 세곜ㅋㅋ</t>
  </si>
  <si>
    <t xml:space="preserve">앙김나띄 </t>
  </si>
  <si>
    <t>헐 혁신이다 쩔어요 광고 너무대박적..! 귀엽네요 동물들 자연위해서 ㄱ만들다니 대단학요!많이팔리길</t>
  </si>
  <si>
    <t>한선용</t>
  </si>
  <si>
    <t>ㅋㅋㅋㅋㅋㅋ 광고 겁나 재밌네요 잘봤어요</t>
  </si>
  <si>
    <t xml:space="preserve">자팍지식  </t>
  </si>
  <si>
    <t>츨책</t>
  </si>
  <si>
    <t xml:space="preserve">여남호정 </t>
  </si>
  <si>
    <t>0:28 뭐야</t>
  </si>
  <si>
    <t xml:space="preserve">james bateman </t>
  </si>
  <si>
    <t>노알라하고 박원숭 실화냐 ㅁㅊ ㅋㅋㅋ</t>
  </si>
  <si>
    <t>A Ku</t>
  </si>
  <si>
    <t>3살 아기가 맨날 노래불러요 ㅋㅋ우아만나와도 자동재생 ㅋㅋㅋㅋㅋ</t>
  </si>
  <si>
    <t xml:space="preserve">김뽈  </t>
  </si>
  <si>
    <t>0:09 이거 동물 이름 아는 사람?</t>
  </si>
  <si>
    <t xml:space="preserve">피자 </t>
  </si>
  <si>
    <t>제2의 동1참치 송을 이을자인가.....</t>
  </si>
  <si>
    <t>정선경</t>
  </si>
  <si>
    <t>참신하고 중독성 있네요</t>
  </si>
  <si>
    <t xml:space="preserve">하이건좀아닌데 </t>
  </si>
  <si>
    <t>ㅋ 쭉보았는데 광고가 아니라 노랜데?
재밌넼</t>
  </si>
  <si>
    <t xml:space="preserve">김성민  </t>
  </si>
  <si>
    <t>kcc가 잘못했네</t>
  </si>
  <si>
    <t>박건</t>
  </si>
  <si>
    <t>노래가 너무 중독성 있네요 봐도봐도 재밌어요ㅋㅋㅋㅋㅋ</t>
  </si>
  <si>
    <t>존잘</t>
  </si>
  <si>
    <t>ㅋㅋㅋㄱㅋ 광고에 동물을 이렇게 넣다니ㅋㅋㅋ</t>
  </si>
  <si>
    <t>이윤</t>
  </si>
  <si>
    <t>동물들 나오니까 라이온킹 같아서 되게 신선해요</t>
  </si>
  <si>
    <t>이무무</t>
  </si>
  <si>
    <t>진짜 잘만들었네 재미도 있고 흥미도 끌고ㅋㅋㅋㅋㅋㅋ 도데체 저런 동물들은 어떻게 찍은거야? 제작영상도 같이 올려줘잉ㅠㅠ</t>
  </si>
  <si>
    <t xml:space="preserve">HoJun Kwak  </t>
  </si>
  <si>
    <t>1세대: 트로피카나
2세대: 동원참치, SK 이노베이션
다음 세대 광고는 얼마나 약이 거할지 기대되네요!!</t>
  </si>
  <si>
    <t xml:space="preserve">김수영 </t>
  </si>
  <si>
    <t>ㅋㅋㅋ</t>
  </si>
  <si>
    <t>연지</t>
  </si>
  <si>
    <t>광고가 참신하고 재밌당 퓨하하하 그와중에 귀염뽀짝 터짐ㅇㅅㅇ!!!!</t>
  </si>
  <si>
    <t>임지혜</t>
  </si>
  <si>
    <t>ㅎㅎㅎㅎㅎ짱재밌는 광고네여ㅎㅎㅎㅎ중독성.....</t>
  </si>
  <si>
    <t>조현주</t>
  </si>
  <si>
    <t>우와~~ㅋㅋㅋ잼있네요</t>
  </si>
  <si>
    <t xml:space="preserve">장희태 </t>
  </si>
  <si>
    <t>우리에게 혁신이란 또다른 아름다움이다</t>
  </si>
  <si>
    <t>Hurinzi Südschu</t>
  </si>
  <si>
    <t>동물들 귀엽다 ㅋ</t>
  </si>
  <si>
    <t>광고보면서 노래를 듣고 있네ㅋㅋㅋ</t>
  </si>
  <si>
    <t xml:space="preserve">paradise KK  </t>
  </si>
  <si>
    <t>광고도 혁신이네..</t>
  </si>
  <si>
    <t>박애란</t>
  </si>
  <si>
    <t>4살짜리 아들래미 계속 이 노래만 틀어달라고 난리임; 자기 혼자서 우~~왕~~ 우~~왕~~ 무한반복임;</t>
  </si>
  <si>
    <t>zoilhong</t>
  </si>
  <si>
    <t>올해 최고의광고
원숭이 줌빠질때 소름돋음</t>
  </si>
  <si>
    <t>김환희</t>
  </si>
  <si>
    <t>티비 보다가 이 광고 보고 빵터져서 다시 보려고 찾아들어옴ㅋㅋㅋㅋ 아 진짜 하.... 최고네요. 이거 만든분 상줘야 합니다. 올해 봤던 광고 중에서 가장 인상 깊고 즐거웠습니다. 감사해요.</t>
  </si>
  <si>
    <t>비타민</t>
  </si>
  <si>
    <t>우와아아우우우와외우우와와아</t>
  </si>
  <si>
    <t>아우드</t>
  </si>
  <si>
    <t>이거 누가 100시간 버전 만들어주면 ㅋㅋㅋㅋㅋㅋㅋㅋ</t>
  </si>
  <si>
    <t>이재훈</t>
  </si>
  <si>
    <t>광고 잘봤습니다 좋은광고 잘만드네요</t>
  </si>
  <si>
    <t>갱구우</t>
  </si>
  <si>
    <t>미션땜에  광고봤는데 보다보니 웃기네ㅋㅋ</t>
  </si>
  <si>
    <t xml:space="preserve">우마 </t>
  </si>
  <si>
    <t>병맛 광고 ㅋㅋㅋㅋㅋㅋ</t>
  </si>
  <si>
    <t xml:space="preserve">기난코 </t>
  </si>
  <si>
    <t>코주부원숭이 너무웃겨 ㅋㅋㅋㅋㅋ</t>
  </si>
  <si>
    <t>김수영</t>
  </si>
  <si>
    <t>진짜 개웃기넼ㅌㅋㅋㅋ</t>
  </si>
  <si>
    <t>Gina Lee</t>
  </si>
  <si>
    <t>아니 광고 너무 잘만들어가지고 TV에서 한번씩 볼때마다 머릿속에서 떠나질 않음;;</t>
  </si>
  <si>
    <t xml:space="preserve">송미나  </t>
  </si>
  <si>
    <t>광고 신선하고 좋네요~^^  한번 봐도 눈과 귀에 쏙쏙!!! 
최고예요^^</t>
  </si>
  <si>
    <t xml:space="preserve">Guntur Wibowo  </t>
  </si>
  <si>
    <t>Oh jadi ini iklannya, anak gw ampe nyanyi uuuuaaa uuuaaa uuuaaa</t>
  </si>
  <si>
    <t>K Wak</t>
  </si>
  <si>
    <t>광고가상큼하네요^^</t>
  </si>
  <si>
    <t xml:space="preserve">노미  </t>
  </si>
  <si>
    <t>광고 정말 잘 만든거 같아요~잘봤습니다</t>
  </si>
  <si>
    <t>우리집꽁다리</t>
  </si>
  <si>
    <t>티비보고 다시보러옴^^</t>
  </si>
  <si>
    <t>안녕</t>
  </si>
  <si>
    <t>우와.. 신기해요 이런광고는 처음봐요 오우</t>
  </si>
  <si>
    <t>찬강</t>
  </si>
  <si>
    <t>광고보다  뿜</t>
  </si>
  <si>
    <t xml:space="preserve">ABC ABC  </t>
  </si>
  <si>
    <t>광고 땜에 실컷 웃었네요</t>
  </si>
  <si>
    <t>아라가키 러브유이</t>
  </si>
  <si>
    <t>오늘 재밌는광고 감사 요 ㅋㅋㅋ잘봤어여</t>
  </si>
  <si>
    <t>김호환</t>
  </si>
  <si>
    <t>멋진광고</t>
  </si>
  <si>
    <t>원주율</t>
  </si>
  <si>
    <t>우와! 우와! 우와! 우와! 워!어!어!어! 
우~~~~화 우화! 우~화 에스 케이 리노베이션! 지구위해 자연위해 
우~~~~화 지!구우의 숨을 쉰다</t>
  </si>
  <si>
    <t xml:space="preserve">라뷰라뷰 </t>
  </si>
  <si>
    <t>ㅋㅋㅋ참신한광고 노래도신나요</t>
  </si>
  <si>
    <t xml:space="preserve">별사탕 </t>
  </si>
  <si>
    <t>ㅋㅋㅋ 너무 재미있어요 중독성 엄청남 구독하고 갑니다.</t>
  </si>
  <si>
    <t xml:space="preserve">이울자〰 </t>
  </si>
  <si>
    <t>우 아 광고라고 치니 나오는 광고</t>
  </si>
  <si>
    <t>마치환</t>
  </si>
  <si>
    <t>참~ 광고가 신선하니 좋네요</t>
  </si>
  <si>
    <t>금수칸</t>
  </si>
  <si>
    <t>우~왕~ 우왕~! 우~왕~!</t>
  </si>
  <si>
    <t xml:space="preserve">uk k  </t>
  </si>
  <si>
    <t>쌥빠지게  노력해서   얻을생각은  안하고   남이  수십년동안  닦아놓은것을   낼름 갔다 쓰는  sk   역쉬  일본스러다.</t>
  </si>
  <si>
    <t>정재현</t>
  </si>
  <si>
    <t>좋은광고의 예
사람들이 저절로 들으러옴</t>
  </si>
  <si>
    <t>Rusell J</t>
  </si>
  <si>
    <t>ㅋㅋㅌ혁신광고를 이렇게... 참신한 전달력이에요</t>
  </si>
  <si>
    <t xml:space="preserve">gacki jen </t>
  </si>
  <si>
    <t>광고 넘 잘만들었어;;  어릴적 추억을 살려서  이미지도 순수한 이미지로 상승시키고</t>
  </si>
  <si>
    <t xml:space="preserve">마리아스칼렛 </t>
  </si>
  <si>
    <t>광고를 보고 있을줄은 꿈에도 몰랐음…</t>
  </si>
  <si>
    <t>김호중</t>
  </si>
  <si>
    <t>sk이노베이션 광고좋아요</t>
  </si>
  <si>
    <t>맘스맘스</t>
  </si>
  <si>
    <t>너무웃겨요하하</t>
  </si>
  <si>
    <t>지금도보고있어요</t>
  </si>
  <si>
    <t>동생도이거보면좋아해요</t>
  </si>
  <si>
    <t>차가지구를지켜요</t>
  </si>
  <si>
    <t>????</t>
  </si>
  <si>
    <t xml:space="preserve">dede senn </t>
  </si>
  <si>
    <t>광고 재미있어요
그래서 더 끌리네요</t>
  </si>
  <si>
    <t>짱구네맘</t>
  </si>
  <si>
    <t>32개월 저희아들이 이노래 매우좋아합니다ㅋㅋㅋㅋㅋ저도어릴때 이 프로랑 노래 많이들었었는데</t>
  </si>
  <si>
    <t>kosumo</t>
  </si>
  <si>
    <t>이거 모창이 아니고 김봉환씨 불러서 노래시킨것 같은데? Eee</t>
  </si>
  <si>
    <t xml:space="preserve">박띵호 </t>
  </si>
  <si>
    <t>재미도있고 광고도하고 1석 2조</t>
  </si>
  <si>
    <t xml:space="preserve">CHOIJEONGUK JUNGUK </t>
  </si>
  <si>
    <t>올랜만이네ㅋㅋㅋㅋ와우대박ㅋㅋㅋㅋ</t>
  </si>
  <si>
    <t xml:space="preserve">조현주 </t>
  </si>
  <si>
    <t>ㅋㅋㅋ우와~~~우와</t>
  </si>
  <si>
    <t xml:space="preserve">김동근 </t>
  </si>
  <si>
    <t>신박하게 참 광고 좋네요</t>
  </si>
  <si>
    <t xml:space="preserve">Irina Kimm  </t>
  </si>
  <si>
    <t>어... 광고... 노래를 들으려고 찾은 건 아닌데... 일단 세뇌교육은 성공...하셨어요...sk이노베이션…</t>
  </si>
  <si>
    <t xml:space="preserve">Rainbow Candy  </t>
  </si>
  <si>
    <t>댓글에 알바쓰냐? 회사 직원들에게  좋다고 쓰라고 시키니? ..욕쓰러 왔다가.. 분위기가 왜? 이래..
뭐가 좋다고 ㅋㅋㅋㅋ 거려?? 아주 불편..하네 .. 광고 존나 성의없게 만들었는대.. 
저게 좋아 진짜? 정말? 이해가 안대네..</t>
  </si>
  <si>
    <t>김인범</t>
  </si>
  <si>
    <t>자연과의 조화를 잘 표현함</t>
  </si>
  <si>
    <t xml:space="preserve">김동구  </t>
  </si>
  <si>
    <t>ㅋㅋㅋㅋㅋㅋㅋㅋㅋㅋ</t>
  </si>
  <si>
    <t>유성민</t>
  </si>
  <si>
    <t>우~~~~~~~~~~~~와~~~~~~~~~~~~~~~ㅋㅋㅋㅋㅋㅋㅋ  대단하다 대단하</t>
  </si>
  <si>
    <t>하지만 광고는 부자연~ 스럽다.</t>
  </si>
  <si>
    <t xml:space="preserve">민혜공주찬영나라 </t>
  </si>
  <si>
    <t>초반에 웃겨서 그런지 광고가 지루하지 않네욬ㅋㅋㅋ</t>
  </si>
  <si>
    <t xml:space="preserve">DG K </t>
  </si>
  <si>
    <t>아닠ㅋㅋㅋㅋㅋㅋㅋㅋㅋㅋㅋㅋㅋㅋㅋ 어쩌다가 광고에 나와서 뭐야 ㅅㅂ 이러고 넘겼는데 머리에 맴도는거 나만그럼?ㅋㅋㅋㅋㅋ 그래서 유튜브에 '광고 우와아'라 쳤더니 바로뜸ㅋㅋㅋㅋㅋㅋㅋㅋㅋ</t>
  </si>
  <si>
    <t>지노</t>
  </si>
  <si>
    <t>아광고 왤캐 재밋어요 ㅋㅌㅌㅌㅌㅋ 진짜존경합니다 ㅎㅎ</t>
  </si>
  <si>
    <t>ㅋㅋㅋ 광고담당자 상줘야한다 진짜잘만들었네</t>
  </si>
  <si>
    <t>아주 아주 좋습니다…</t>
  </si>
  <si>
    <t xml:space="preserve">여태연 여예나 전정현 </t>
  </si>
  <si>
    <t>아 ... 이노래 중독성에 7살 딸래미가 빠져서  생라이브로 길거리에 광고하고 다니네요  광고료주세요!!  
벨소리로  하고싶은데  음원은 어디서  받을데  없을까요</t>
  </si>
  <si>
    <t>이동근</t>
  </si>
  <si>
    <t>동물들이많이나와서 광고가재밌네요</t>
  </si>
  <si>
    <t>예능오브레전드</t>
  </si>
  <si>
    <t>부아아아아아아아아 이거 너무 웃기네 ㅋㅋㅋㅋㅋㅋ</t>
  </si>
  <si>
    <t>김김</t>
  </si>
  <si>
    <t>영상 잘봤어요 재밌네욬ㅋㅋㅋㅋㅋㅋ</t>
  </si>
  <si>
    <t>밍구지</t>
  </si>
  <si>
    <t>너무귀엽네요ㅋㅋㅋ동물들!귀에 쏙쏙박히네요</t>
  </si>
  <si>
    <t>정선령</t>
  </si>
  <si>
    <t>우~와 우와~우아~ 재밌고 신선한 광고네요^^</t>
  </si>
  <si>
    <t xml:space="preserve">Cherry Kim  </t>
  </si>
  <si>
    <t>ㅋㅋㅋㅌㅌㅌㅋㅋㅋㅁㅊ</t>
  </si>
  <si>
    <t>김재헌</t>
  </si>
  <si>
    <t>https://www.youtube.com/watch?v=kVEeCfDhK-I (원곡 : 1990년대 초 KBS 퀴즈탐험 신비의 세계 오프닝)</t>
  </si>
  <si>
    <t>국윤영</t>
  </si>
  <si>
    <t>이유는 모르겠는데 애들이 엄청 좋아함</t>
  </si>
  <si>
    <t xml:space="preserve">Chanmi Kwon </t>
  </si>
  <si>
    <t>광고가 너무 귀여워요~ 센스있게 만들었네요~</t>
  </si>
  <si>
    <t>무성0519</t>
  </si>
  <si>
    <t>ㅋㅋ 정말 재미있네 이런광고 좋아요</t>
  </si>
  <si>
    <t>이재근</t>
  </si>
  <si>
    <t>ㅋㅋㅋ 참치송 이후로 중독성 오진다</t>
  </si>
  <si>
    <t>아서스</t>
  </si>
  <si>
    <t>ㅋㅋ 모르는 사람한테는 신선해서 좋고 아는 사람한테는 추억돋아서 좋고 ㅋㅋㅋㅋㅋㅋㅋㅋㅋㅋㅋㅋ</t>
  </si>
  <si>
    <t>앙배불띄</t>
  </si>
  <si>
    <t>원숭이 내 친구닮음</t>
  </si>
  <si>
    <t>지점앙</t>
  </si>
  <si>
    <t>배경음 뭐임?</t>
  </si>
  <si>
    <t>김민서</t>
  </si>
  <si>
    <t>혁신적이고 재밌고 창의적임 기존과 다름</t>
  </si>
  <si>
    <t>김현서</t>
  </si>
  <si>
    <t>ㅋㅋㅋㅋㅋ광고 보고 오랜만에 웃었넼ㅋㅋㅋㅋ 이게뭐얔ㅋㅋㅋ</t>
  </si>
  <si>
    <t>윤지연</t>
  </si>
  <si>
    <t>노래가 재밌네요 광고좋아요</t>
  </si>
  <si>
    <t>박준상</t>
  </si>
  <si>
    <t>이런 광고 좋네요 신박해서 많이 찿아서 보기도 하고</t>
  </si>
  <si>
    <t>무언가하는아이</t>
  </si>
  <si>
    <t>이거 가사
부~황~~ 부황~ 부~황~.
으로 들린다.. 아놔... 부황 광고인줄 알았는데... 그 뒤로도 나올 때마다 이렇게 들려서... 병원비 주실분~</t>
  </si>
  <si>
    <t>미진</t>
  </si>
  <si>
    <t>ㅋㅋㅋㅋㅋㅋㅋㅋㅋㅋ광고 재밌다ㅋㅋㅋ이런 광고 좋아요 신박함 ㅋㅋ</t>
  </si>
  <si>
    <t>겨울눈꽃</t>
  </si>
  <si>
    <t>웃기다</t>
  </si>
  <si>
    <t>뭔. 광고가 이렇게웃기지?</t>
  </si>
  <si>
    <t>넙다</t>
  </si>
  <si>
    <t>중독성 씹ㅋㅋㅋ</t>
  </si>
  <si>
    <t>mk b</t>
  </si>
  <si>
    <t>^-^</t>
  </si>
  <si>
    <t>프로박</t>
  </si>
  <si>
    <t>우리 아들들이 이노래를 좋아합니다. "쥐 부부는 숨을쉰다" 퀴즈탐험 퀴즈탐험...우 와 우와 우와</t>
  </si>
  <si>
    <t>bcjdj has</t>
  </si>
  <si>
    <t>나는 이 광고를 본 적 없지만 거실에서 맨날 들려오는 노래로 궁금해서 찾아옴.. 첨 몇 번 들을 때는 징구뤼에 자어니에 영어인 줄 알았음ㅇㅇ sk 광고 였구만</t>
  </si>
  <si>
    <t>사람문상뿌리는</t>
  </si>
  <si>
    <t>WOOOOWAHHHWO</t>
  </si>
  <si>
    <t>박재진</t>
  </si>
  <si>
    <t>웃긴 광고로 홍보랑 재미랑 둘이 잡네요!</t>
  </si>
  <si>
    <t>영진</t>
  </si>
  <si>
    <t>니네가 왜 이 노래를 CF 갔다쓰냐 가사도 쳐 집어넣고 기존 노래를 왜 건드리냐 재수없게</t>
  </si>
  <si>
    <t>오오케</t>
  </si>
  <si>
    <t>제 아이가 이제 핑크퐁 안듣고
이 광고 듣습니다
진짜입니다ㅋㅋ..</t>
  </si>
  <si>
    <t xml:space="preserve">이정규 </t>
  </si>
  <si>
    <t>영상이 웃기고 신기합니다 ㅋㅋㅋ</t>
  </si>
  <si>
    <t>한카멜로</t>
  </si>
  <si>
    <t>영화관에서 상영전 이 광고 보면서 센스있게 잘 만들었다! 이생각 뇌에 강렬히 박힘</t>
  </si>
  <si>
    <t>킹덤</t>
  </si>
  <si>
    <t>광고 웃기넹. ㅎㅎㅎ 머지.. ㅠ</t>
  </si>
  <si>
    <t>이익선</t>
  </si>
  <si>
    <t>1000만회 미띤</t>
  </si>
  <si>
    <t>하연지</t>
  </si>
  <si>
    <t>광고봐 ㅎㅎ 완젼사랑스럽다</t>
  </si>
  <si>
    <t>안진혁</t>
  </si>
  <si>
    <t>우와정말재미있고신기하네</t>
  </si>
  <si>
    <t>백지</t>
  </si>
  <si>
    <t>여윽시 SK이노베이션~! 혁신적인인듯!</t>
  </si>
  <si>
    <t>직구J</t>
  </si>
  <si>
    <t>이노베이션 광고 더 먼가 자연적으로 가는거 같네여ㅎㅎ</t>
  </si>
  <si>
    <t>정덕연</t>
  </si>
  <si>
    <t>재밌는 영상 잘봤어요</t>
  </si>
  <si>
    <t>간만에 찾아본 영상이네요</t>
  </si>
  <si>
    <t>김명진</t>
  </si>
  <si>
    <t>근데 코큰애누구지</t>
  </si>
  <si>
    <t>박진욱</t>
  </si>
  <si>
    <t>배경음악 뭐에여? 음악 들을려고 다시 찾아옴</t>
  </si>
  <si>
    <t>허수정</t>
  </si>
  <si>
    <t>노래가 듣는순간 추억돋아요ㅋㅋㅋ 엄청 신박한 광고네요ㅋㅋ</t>
  </si>
  <si>
    <t xml:space="preserve">원윤희 </t>
  </si>
  <si>
    <t>참신한 광고가
인상에남네요~~화팅</t>
  </si>
  <si>
    <t>이경욱</t>
  </si>
  <si>
    <t>SK이노베이션 자연과 함께라는 점을 잘 살린 광고인듯ㅎㅎㅎㅎ</t>
  </si>
  <si>
    <t>김도희</t>
  </si>
  <si>
    <t>우~와~ 노래도 신나고 광고가 재밌네요 끝까지보게되요</t>
  </si>
  <si>
    <t>Hajin Koo</t>
  </si>
  <si>
    <t>재 미 서 요</t>
  </si>
  <si>
    <t>Jin</t>
  </si>
  <si>
    <t>간만에 추억 터졌다.ㅋㅋ 사업번창 하세요.</t>
  </si>
  <si>
    <t xml:space="preserve">김윤성 </t>
  </si>
  <si>
    <t>정말정말 좋은동영상 같습니다</t>
  </si>
  <si>
    <t>최한솔</t>
  </si>
  <si>
    <r>
      <rPr>
        <sz val="11"/>
        <color theme="1"/>
        <rFont val="Malgun Gothic"/>
        <family val="3"/>
        <charset val="129"/>
      </rPr>
      <t>광고 너무 재미있어요ㅋㅋㅋㅋㅋㅋ 마지막에 물개 너무 귀엽네요</t>
    </r>
    <r>
      <rPr>
        <sz val="11"/>
        <color theme="1"/>
        <rFont val="Segoe UI Symbol"/>
        <family val="2"/>
      </rPr>
      <t>❤❤</t>
    </r>
  </si>
  <si>
    <t xml:space="preserve">비밀의 마우스 깨끼 </t>
  </si>
  <si>
    <t>원숭이 어이 없게 생감</t>
  </si>
  <si>
    <t>손민규</t>
  </si>
  <si>
    <t>솔직하게 광고가 너무 재밌어서 누구껀지 기억이 안나네..</t>
  </si>
  <si>
    <t xml:space="preserve">영원히 보라해 </t>
  </si>
  <si>
    <t>ㅋㅋㅋㅋㅋㅋㅋㅋ 중독성 오짐ㅋㅋㅋㅋㅋㅋㅋ
이거 어떻게 검색해야 할지 생각하다 '동물 우와' 라고 쳤는데 나오넼ㅋㅋㅋㅋ</t>
  </si>
  <si>
    <t>희도</t>
  </si>
  <si>
    <t>쓰레기광고. 시끄럽고 개민폐.</t>
  </si>
  <si>
    <t xml:space="preserve">김애용's </t>
  </si>
  <si>
    <t>이건 원숭이가 신의한수다ㅋㅋㅋㅋㄱ</t>
  </si>
  <si>
    <t>유현호</t>
  </si>
  <si>
    <t>ㅋㅋㅋ 이노베이션 광고 동물에 왕국인가? ㅋㅋㅋ</t>
  </si>
  <si>
    <t>조성구</t>
  </si>
  <si>
    <t>광고가 재미나네요</t>
  </si>
  <si>
    <t>오별</t>
  </si>
  <si>
    <t>재미있고 혁신적인 광고인 거 같다</t>
  </si>
  <si>
    <t>dh L</t>
  </si>
  <si>
    <t>Sk 이노베이션  ㅋㅋㅋ 노래드러니 추억이생각나네요....광고잘보고갑니다~^^</t>
  </si>
  <si>
    <t>YAN JIN</t>
  </si>
  <si>
    <t>처음볼땐 이게무슨 광고일까하고 호기심이 생기네용</t>
  </si>
  <si>
    <t xml:space="preserve">SE HWAN KIM </t>
  </si>
  <si>
    <t>광고재밋어여 ㅋㅋㅋ 잘보았습니다</t>
  </si>
  <si>
    <t>김찬진</t>
  </si>
  <si>
    <t>광고가 너무 참신해서 좋아요 ㅎㅎㅎ</t>
  </si>
  <si>
    <t>김이름</t>
  </si>
  <si>
    <t>광고 만드시느라 수고하셨습니다~ 광고 잘 봤어요~</t>
  </si>
  <si>
    <t>Jantum</t>
  </si>
  <si>
    <t>Dear god... thank you for this.</t>
  </si>
  <si>
    <t>김김창현</t>
  </si>
  <si>
    <t>ㅎㅎㅎ</t>
  </si>
  <si>
    <t>하이라이트</t>
  </si>
  <si>
    <t>ㅋㅋㅋ 웃기고 잘만든 영상이네요</t>
  </si>
  <si>
    <t>오재경</t>
  </si>
  <si>
    <t>완전 개웃김 ㅋㅋㅋㅋㅋㅋㅋㅋㅋ 상줘야함 ㄹㅇ ㅋㅋㅋㅋㅋㅋㅋㅋㅋㅋㅋㅋ</t>
  </si>
  <si>
    <t>박성진</t>
  </si>
  <si>
    <t>광고 정말 재미있고 좋아요</t>
  </si>
  <si>
    <t>나꼬미</t>
  </si>
  <si>
    <t>중독성이 짱이예요ㅋㅋ몇번 돌려봄ㅎㅎ</t>
  </si>
  <si>
    <t xml:space="preserve">wolf_art Serena </t>
  </si>
  <si>
    <t>wtf???</t>
  </si>
  <si>
    <t>박영준</t>
  </si>
  <si>
    <t>혁신을 떠나 새로운 세상을 열어주세요
지금 너무 힘들어요</t>
  </si>
  <si>
    <t>eeotv s</t>
  </si>
  <si>
    <t>저 그리즐리베어 뭔임 ㅋㅋㅋ</t>
  </si>
  <si>
    <t>박지원</t>
  </si>
  <si>
    <r>
      <rPr>
        <sz val="11"/>
        <color theme="1"/>
        <rFont val="Malgun Gothic"/>
        <family val="3"/>
        <charset val="129"/>
      </rPr>
      <t xml:space="preserve">광고를 정말 잘 만듯 것 같아요 </t>
    </r>
    <r>
      <rPr>
        <sz val="11"/>
        <color theme="1"/>
        <rFont val="Segoe UI Symbol"/>
        <family val="2"/>
      </rPr>
      <t>👍👍😊</t>
    </r>
  </si>
  <si>
    <t>김태건</t>
  </si>
  <si>
    <t>ㅋㅋㅋㅋㅋ 졷나 웃기네. 광고 아이디어 누가냈는지 ㅋㅋㅋ</t>
  </si>
  <si>
    <t>남이채호</t>
  </si>
  <si>
    <t>화질이 삼성으로보니더좋아요!</t>
  </si>
  <si>
    <t>최현준</t>
  </si>
  <si>
    <t>우리나라가 이렇게 많이 발전 했네</t>
  </si>
  <si>
    <t>광고가 재밌고 좋습니다!!</t>
  </si>
  <si>
    <t>이성준</t>
  </si>
  <si>
    <t>정말 재밌고 좋은광고네요</t>
  </si>
  <si>
    <t>김영범</t>
  </si>
  <si>
    <t>해외 뮤비랑 느낌 슷하네요.
절묘하게 잘 만들었어요.
https://youtu.be/rvrZJ5C_Nwg
이 뮤비도 한 번 들어보셔요 ㅎㅎ</t>
  </si>
  <si>
    <t>최호철</t>
  </si>
  <si>
    <t>재미난광고잘봤어요~~혁신이네요ㅋ</t>
  </si>
  <si>
    <t>범댕</t>
  </si>
  <si>
    <t>광고가중독성있고좋네요!영상잘보고갑니당~!!</t>
  </si>
  <si>
    <t xml:space="preserve">chao xìn </t>
  </si>
  <si>
    <t>😂😂😂</t>
  </si>
  <si>
    <t>DS W</t>
  </si>
  <si>
    <t>광고가 아주 재미있습니다.
중독성 강합니다 ㅋㅋ</t>
  </si>
  <si>
    <t>광고가 정말 재밌고 기억에 남아요</t>
  </si>
  <si>
    <t>레알뀨</t>
  </si>
  <si>
    <t>ㅋㅋㅋㅋㅋㅋ개웃기네</t>
  </si>
  <si>
    <t>혁신 느낌 물씬</t>
  </si>
  <si>
    <t>슈포</t>
  </si>
  <si>
    <t>원숭이가ㅡ뭔가 웃기고 신경쓰임 원숭이 때문에 검색</t>
  </si>
  <si>
    <t>민호이</t>
  </si>
  <si>
    <t>광고 때문이라도 계속 떠오르겠네요 광고 진짜 잘 만든듯ㅋㅋㅋ</t>
  </si>
  <si>
    <t>[sosoday]소소데이</t>
  </si>
  <si>
    <t>이 노래를 여기서 듣다니!!  귀에 쏙쏙꽂혀요!!</t>
  </si>
  <si>
    <t xml:space="preserve">VIXIV 4 </t>
  </si>
  <si>
    <t>우~~~황~~ 우황~~~~</t>
  </si>
  <si>
    <t>최성우</t>
  </si>
  <si>
    <t>아이디어가 참신하고 너무좋음</t>
  </si>
  <si>
    <t>몬탁에서 만나</t>
  </si>
  <si>
    <t>0:24 곰 졸귀</t>
  </si>
  <si>
    <t>문민규</t>
  </si>
  <si>
    <t>와 ~~ 진짜 이런광고만들기도  쉽지않을것같네오</t>
  </si>
  <si>
    <t>제리</t>
  </si>
  <si>
    <t>ㄱㄷㄱㅈㅂ</t>
  </si>
  <si>
    <t>라라</t>
  </si>
  <si>
    <t>ㅋㅋㅋㅋㅋㅋㅋㅋ 웃겨</t>
  </si>
  <si>
    <t>김해란</t>
  </si>
  <si>
    <t>광고 잘 만드셨네요 ㅎㅎ 뿜고갑니당~</t>
  </si>
  <si>
    <t>토끼</t>
  </si>
  <si>
    <t>아니ㅋㅋㅋ광고가 너무 유쾌하닼ㅋㅋㅋㅋㅋ</t>
  </si>
  <si>
    <t>파랑새TV</t>
  </si>
  <si>
    <t>음악이 경쾌하고 좋으네요</t>
  </si>
  <si>
    <t xml:space="preserve">Mono Kim </t>
  </si>
  <si>
    <t>광고 정말 잘만들었네요. 광고기획자 연봉 올려줘야함.</t>
  </si>
  <si>
    <t>이지후</t>
  </si>
  <si>
    <t>광고가 대게 재미잇어요</t>
  </si>
  <si>
    <t>수원악팬</t>
  </si>
  <si>
    <t>정말너무나도좋습니다</t>
  </si>
  <si>
    <t>박관규</t>
  </si>
  <si>
    <t>동원참치담으로 유튜브에 쳐보네</t>
  </si>
  <si>
    <t>싹둑싹둑</t>
  </si>
  <si>
    <t>진짜 이런 광고 누가 만드는거임 ㅋㅋㅋㅋㅋㄱㅋ</t>
  </si>
  <si>
    <t>장윤기</t>
  </si>
  <si>
    <t>미션때문에 씁니닼ㅋㅋㅋ</t>
  </si>
  <si>
    <t xml:space="preserve">짜라짜짜빠라빠빠 </t>
  </si>
  <si>
    <r>
      <rPr>
        <sz val="11"/>
        <color theme="1"/>
        <rFont val="Malgun Gothic"/>
        <family val="3"/>
        <charset val="129"/>
      </rPr>
      <t>ㅋㅋㅋㅋㅋㅋㅋㅋㅋㅋㅋㅋㅋㅋㅋㅋㅋㅋ광구 굿</t>
    </r>
    <r>
      <rPr>
        <sz val="11"/>
        <color theme="1"/>
        <rFont val="Segoe UI Symbol"/>
        <family val="2"/>
      </rPr>
      <t>👍👍👍👍</t>
    </r>
  </si>
  <si>
    <t>새아</t>
  </si>
  <si>
    <t>광고 보다가 오랜만에 뿜네욬ㅋㅋ 진짜 노래 겁나 중독성 있어욬ㅋㅋ sk 화이팅 !</t>
  </si>
  <si>
    <t>김한진</t>
  </si>
  <si>
    <t>너무좋아요 광고가 재미있어요^~^</t>
  </si>
  <si>
    <t>아가리파이터</t>
  </si>
  <si>
    <t>노래무었 중독되서 게속들을듯 그와중에 친환경을 생각하다니 역시 믿고 보는 sk이노베이션</t>
  </si>
  <si>
    <t>깅재성</t>
  </si>
  <si>
    <t>와 종말 재미있어요 게꿀쨤</t>
  </si>
  <si>
    <t>신상용</t>
  </si>
  <si>
    <t>ㅋㅋㅋㅋㅋ이젠 동물도 노래하네</t>
  </si>
  <si>
    <t>영수</t>
  </si>
  <si>
    <t>허거거..동물들이 다기여워ㅜㅜ이런 광고너무 좋은거 같아융ㅎㅎ</t>
  </si>
  <si>
    <t>니이름석자</t>
  </si>
  <si>
    <t>우와와오아와와와어아아ㅏ아아아아ㅏ아아아</t>
  </si>
  <si>
    <t>안준혁</t>
  </si>
  <si>
    <t>완전 자연스러운 혁신이네요 환경오염이 될수 있는 전기 발전소가 태양열을 이용해 발전을 하는게 너무보기좋네요</t>
  </si>
  <si>
    <t>찌규</t>
  </si>
  <si>
    <t>ㅋㅋㅋㅋㅋㅋㅋㅋㅋ좋아좋아좋아좋아좋아좋아</t>
  </si>
  <si>
    <t xml:space="preserve">NUR DWIYANTI SIDABUTAR  </t>
  </si>
  <si>
    <t>s Very Good</t>
  </si>
  <si>
    <t>이우진</t>
  </si>
  <si>
    <t>자연을 생각하는 마음에 너무좋습니다.</t>
  </si>
  <si>
    <t>언제나다정</t>
  </si>
  <si>
    <t>ㅋㅋㅋ 진짜 재밌다 ㅋㅋ</t>
  </si>
  <si>
    <t>갤속초</t>
  </si>
  <si>
    <t>ㅋㅋㅋㅋㅋㅋㅋㅋㅋㅋㅋ</t>
  </si>
  <si>
    <t>ᄒ굠댕</t>
  </si>
  <si>
    <t>광고 너무 재밋써 ㅋㅋㅋㅋㅋㅋㅋㅋㅋㅋㅋㅋㅋ
와 너무 웃기자ㅠ큨ㅋㅋㅋㅋㅋㅋㅋㅋㅋㅋㅋㅋㅋㅋ</t>
  </si>
  <si>
    <t>곰끼끼</t>
  </si>
  <si>
    <t>좋네요오오오오오후히히힠힝히힣 스마트캐시 짱</t>
  </si>
  <si>
    <t xml:space="preserve">효̆̈빈닌̐̈자ミ슝 </t>
  </si>
  <si>
    <t>무의식적으로 학교에서 친구랑 놀다가 우~ 했더니 친구가 하~ 하고 동시에 우하~ 했음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개웃겨</t>
  </si>
  <si>
    <t xml:space="preserve">이동건  </t>
  </si>
  <si>
    <t>광고도 너무재밌고 친환경적이라 너무 좋네요^^</t>
  </si>
  <si>
    <t xml:space="preserve">이건희 </t>
  </si>
  <si>
    <t>동물들덕분에 사람들한테 신선함을준다 ㅎ</t>
  </si>
  <si>
    <t>박우현</t>
  </si>
  <si>
    <t>우와 진짜 정말 지린닿ㅎㅎ</t>
  </si>
  <si>
    <t xml:space="preserve">E 이GR 지랄 </t>
  </si>
  <si>
    <t>sk이노베이션 현재구독자가 약 3.47만명인데
조회수가 현재 약 11,717,712인데
구독자만 봤다 가정했을때 1명당 약 337회를 시청하였는데 이영상이 30초니 약 10,130초이고 분으로 따졌을때 약 168분이고
시간으로 따졌을때는 약 2시간 50분 가량이다
이걸 한 이유는 그냥이다</t>
  </si>
  <si>
    <t>김준서</t>
  </si>
  <si>
    <t>ㅋㅋ대단하다 동물들잌ㅋㅋ노래를ㅋ</t>
  </si>
  <si>
    <t>쿸료ㅗㅇ7ㄱ7겨여여욘ㅅ됴여령</t>
  </si>
  <si>
    <t>박범수</t>
  </si>
  <si>
    <t>우리에게 중요한것은 자연 그리고 혁신이다</t>
  </si>
  <si>
    <t>니나노</t>
  </si>
  <si>
    <t>넘귀여워용 취향저격ㅋㅋㅋ</t>
  </si>
  <si>
    <t xml:space="preserve">안산어벤져스&amp;뻘컵짱팬 </t>
  </si>
  <si>
    <t>의외 동물ㅋㅋㄱㄲ 개웃겨ㅋㄱㄱ 동원참치처럼 중독됨ㅋㅋ</t>
  </si>
  <si>
    <t>정재훈</t>
  </si>
  <si>
    <t>와우 역시 잘만든더 에스케이 짱</t>
  </si>
  <si>
    <t xml:space="preserve">John Cabacungan  </t>
  </si>
  <si>
    <t>your still killing the planet ; you need to mine for the hardest to mine mineral EXAMPLE LITHIUM an I'll also add tin and metal to the list and making these cars is a mistake; you have to make these in a factory and that factory emits a ton of  Co2  I'm very concerned of this (facepalms)</t>
  </si>
  <si>
    <t>마누이지</t>
  </si>
  <si>
    <t>와~정말 좋네요 감사합니다</t>
  </si>
  <si>
    <t>김성진</t>
  </si>
  <si>
    <t>ㅋㅋㅋㅋㅋㅋㅋㅋ광고왜이럼ㅋㅋㅋㅋ개웃기네</t>
  </si>
  <si>
    <t xml:space="preserve">진재희 </t>
  </si>
  <si>
    <t>광고가 혁신적 이네요 ㅎ 기억에 남아서 좋아요^^</t>
  </si>
  <si>
    <t>고건일</t>
  </si>
  <si>
    <t>오 ㅋㅋㅋㅋ 노래 이거 중독성 있네 ㅋㅋㅋㅋ</t>
  </si>
  <si>
    <t>송대익충</t>
  </si>
  <si>
    <t>우와 어떻게 이런 광고를 만들수가 있지?</t>
  </si>
  <si>
    <t>핵빔</t>
  </si>
  <si>
    <t>스마트캐시많이사용해주세요!!</t>
  </si>
  <si>
    <t>ororio rorand</t>
  </si>
  <si>
    <t>경쾌하고 즐거운 음악과 영상이 조화를 이루네요</t>
  </si>
  <si>
    <t>임현상</t>
  </si>
  <si>
    <t>광고노래 ㅋㅋㅋ 재미있네요 ㅎㅎ포인트적립하자</t>
  </si>
  <si>
    <t>폐인yotub</t>
  </si>
  <si>
    <t>동물들이 나오니까더관심이생기네요 재미있는 광고네요  친환경적이라고 믿을수있겠어요</t>
  </si>
  <si>
    <t xml:space="preserve">한정훈 </t>
  </si>
  <si>
    <t>우리의혁신은자연을찾았다를배워습니다</t>
  </si>
  <si>
    <t>강민재9847</t>
  </si>
  <si>
    <t>너무재미있어요.최고옝요요요요</t>
  </si>
  <si>
    <t>너무재미있어요.게속보고또보고싶네요.최고에요</t>
  </si>
  <si>
    <t>김상운</t>
  </si>
  <si>
    <t>아오아오오오오오오ㅗ오오</t>
  </si>
  <si>
    <t>너너너ㅓ너너너너너너너무좋아요</t>
  </si>
  <si>
    <t>10510이소희</t>
  </si>
  <si>
    <t>ㅋㅋㅋㅋㅋ 무슨 광고가 이래ㅋㅋㅋㅋ</t>
  </si>
  <si>
    <t>오랑이</t>
  </si>
  <si>
    <t>이노베이션아주좋아요!!!</t>
  </si>
  <si>
    <t>다이너스티</t>
  </si>
  <si>
    <t>노래로 만들어주세요</t>
  </si>
  <si>
    <t>수달</t>
  </si>
  <si>
    <t>ㅋㅋㅈㅋ진짜 광고 재미있긴하다ㅋㅋ</t>
  </si>
  <si>
    <t>심은섭</t>
  </si>
  <si>
    <t>광고가 재미있게 잘 만들어 졌습니다</t>
  </si>
  <si>
    <t>솔직히</t>
  </si>
  <si>
    <t>ㅋㅋㅋㅋ 광고 너무 재밌고 환경 생각하는 광고 좋아요 👍</t>
  </si>
  <si>
    <t>핑크곤듀</t>
  </si>
  <si>
    <t>진짜 광고이거  ㅋㅋ 웃기긱하네ㅋ칼깔</t>
  </si>
  <si>
    <t>성시경</t>
  </si>
  <si>
    <t>정말 영상을 잘 만든 것 같네요</t>
  </si>
  <si>
    <t>권태봉</t>
  </si>
  <si>
    <t>내가 광고 어플을 사용해 이런 광고를 보고있다니 너무 돈벌기가 힘들다</t>
  </si>
  <si>
    <t>로리콘</t>
  </si>
  <si>
    <t>원숭이때문에 웃겨서 봅니다 ㅋㅋㅋ</t>
  </si>
  <si>
    <t>이남규</t>
  </si>
  <si>
    <t>내가광고를찾아보고 노래를듣고있다니 ㅋㅋㅋㅋㅋㅋㅋㅋㅋ</t>
  </si>
  <si>
    <t>ㅋㅋㅋㅋㅎㅋㅎㅋㅎㅋㅎㅎㅋㅎㅋㅎㅋㅎㅋㅎㅋㅎㅋㅎㅎㅋㅎㅋㅎㅋㅎㅋㅎㅋㅎㅋㅎㅎㅋㅎㅋㅎㅋㅎㅋㅎㅋㅎㅋㅎㅋㅎㅋㅎㅎㅋㅎㅌㅎㅋㅎㅌㅎㅌㅎㅌㅎㅌㅎㅌㅎㅌㅎㅎㅌㅎㅌㅎㅌㅎㅌㅎㅌㅎㅌㅎㅌㅎㅌㅎㅌㅎㅌㅎㅌㅎㅌㅎㅌㅎㅎㅌㅎㅌㅎㅌㅎㅌㅎㅌㅎㅌㅋㅎㅋㅎㅋㅎㅋㅎㅎㅋㅎㅋㅎㅋㅎㅋㅎㅋㅎㅋㅎㅋㅎㅋㅎㅋㅎㅋㅎㅎㅋㅎㅋㅎㅋㅎㅋㅎㅋㅎㅋㅎㅋㅎㅋㅎㅋㅎㅋㅎㅎㅋㅎㅋㅎㅋㅎㅋㅎㅋㅎㅋㅎㅋㅎㅋ귀엽네동물들 ㅋㅋㅋㅋㅋㅋㅋㅋㅋ</t>
  </si>
  <si>
    <t>카카오열매</t>
  </si>
  <si>
    <t>ㅋㅋㅋㅋㅋㅋㅋㅋㅋㅋㅋ 광고가 재밌넼ㅋㅋㅋㅋㅋㅋ</t>
  </si>
  <si>
    <t>왘ㅋㅋㅋ 광고가 너무 좋다ㅋㅋㅋ</t>
  </si>
  <si>
    <t>슬로티비</t>
  </si>
  <si>
    <t>스마트캐시도짱</t>
  </si>
  <si>
    <t xml:space="preserve">박찬혁¿  </t>
  </si>
  <si>
    <t>광고보다가 귀욥게 생겨서 찾아봤는데ㅔㅋㅋㅋㅋ상태 왜이래ㅐㅠㅠㅋㅋㅋㅋ</t>
  </si>
  <si>
    <t>조원준</t>
  </si>
  <si>
    <t>아니 ㅋㅋㅋㅋㅋ동물들의 우~~~~~와
우~~~~~와 너무웃겨 라임뭐짘ㅋㅋ</t>
  </si>
  <si>
    <t>설민수</t>
  </si>
  <si>
    <t>와...광고가 심심하지가 않고 계속 빠져든다..ㅎㅎ</t>
  </si>
  <si>
    <t>김임환</t>
  </si>
  <si>
    <t>참신기한광고인거갔다</t>
  </si>
  <si>
    <t>최상미</t>
  </si>
  <si>
    <t>대박</t>
  </si>
  <si>
    <t>문진서진서</t>
  </si>
  <si>
    <t>동물이 노래를 하니 신기하네요 30초 밖에 안돼넼ㅋㅋㅋ</t>
  </si>
  <si>
    <t>ㅅㅇㅇ</t>
  </si>
  <si>
    <t>광고 너무 재미있음 중독적임ㅋㅋㅋ</t>
  </si>
  <si>
    <t>최치원바라기</t>
  </si>
  <si>
    <t>이 어플 승배곤듀보고 깔았는데 괜찮은거같아요</t>
  </si>
  <si>
    <t>나연</t>
  </si>
  <si>
    <t>머ㅠㅜ며ㅜㅑ먀ㅜ먀먀ㅜ</t>
  </si>
  <si>
    <t>해인</t>
  </si>
  <si>
    <t>ㅋㅋㅋㅋㅋ 노래 개꿀잼이다 중독성 갑</t>
  </si>
  <si>
    <t>노래해주</t>
  </si>
  <si>
    <t>ㅌㅋㅋㅋㅋㅋㅋㅋㅋㅋㅋㅋㅋㅋㅋㅋㅋㅋㅋㅋㅋㅋㅋㅋㅋㅋ취향저격</t>
  </si>
  <si>
    <t>ㅋㅋㅋㅋㅋㅋ광고 좀 꿀잼ㅋㅋ</t>
  </si>
  <si>
    <t>송재훈</t>
  </si>
  <si>
    <t>이 광고 ㅋㅋㅋㅋㅋㅋㅋㅋㅋㅋ 짱인듯 요즘광고 재밋엌ㅋㅋ</t>
  </si>
  <si>
    <t>요즘광고재밌다왘ㅋㅋㅋ</t>
  </si>
  <si>
    <t>돼지시림프</t>
  </si>
  <si>
    <t>자원절약오지구요지리구요동물꿀잼</t>
  </si>
  <si>
    <t>트둥이짱!</t>
  </si>
  <si>
    <t>진짜이광고노래가너무재미있고좋음!</t>
  </si>
  <si>
    <t>진짜이광고노래웃기고좋네!</t>
  </si>
  <si>
    <t>황정인</t>
  </si>
  <si>
    <t>와 진짜 내가 본광고에서 젤 재밌고 획기적임 ㅋㄹㅋㄹ</t>
  </si>
  <si>
    <t>rose new</t>
  </si>
  <si>
    <t>우와~~우와~~ 에스케이이노베이션 광고 신박하네ㅋㅋ 중독성ㅋㅋ</t>
  </si>
  <si>
    <t>김예준</t>
  </si>
  <si>
    <t>ㅋㅋㅋㅋㅋ 이거 광고 이상한데 노래는 좋넼ㅋ</t>
  </si>
  <si>
    <t>박성욱</t>
  </si>
  <si>
    <t>아 ㅋㅋ ㅋ진짜 잘 만들었네 귀엽게
동물들 너무 귀엽다</t>
  </si>
  <si>
    <t>만겸이</t>
  </si>
  <si>
    <t>우와 sk가 이젠 좋아졌나보넹?</t>
  </si>
  <si>
    <t>이윤진</t>
  </si>
  <si>
    <t>ㅋㅋㅋㅋㅋㅋㄱㄱㄱㄱㅋㅋㄱㅋ중독성👍👍👍</t>
  </si>
  <si>
    <t>조창현</t>
  </si>
  <si>
    <t>중독성 대박이네ㅋㅋㅋㅋ계속 듣게된다ㅋㅋ</t>
  </si>
  <si>
    <t>방연희</t>
  </si>
  <si>
    <t>ㅋㅋㅋㅋㅋㅋㅋㅋ동원참치 다음에 좋은광고노래인듯 굿굿</t>
  </si>
  <si>
    <t>꼬미맘</t>
  </si>
  <si>
    <t>광고가 재미있네요 기발해요ㅋ동물들도 넘 귀엽구요ㅋ</t>
  </si>
  <si>
    <t>귀신여성</t>
  </si>
  <si>
    <t>노래가 신나면서 광고도 재미있어요</t>
  </si>
  <si>
    <t>ㅂㅇㄹ</t>
  </si>
  <si>
    <t>진짜 너무너무 좋은것같아요</t>
  </si>
  <si>
    <t>싱재성</t>
  </si>
  <si>
    <t>너무 노래가 좋아용 친환경 자동차</t>
  </si>
  <si>
    <t>안서영</t>
  </si>
  <si>
    <t>요즘 광고 다 너무 웃겨요.</t>
  </si>
  <si>
    <t>허지은</t>
  </si>
  <si>
    <t>동물들이 귀여워요</t>
  </si>
  <si>
    <t>예찬</t>
  </si>
  <si>
    <t>획기적인 광고 정말 보기좋습니다</t>
  </si>
  <si>
    <t>황찬석</t>
  </si>
  <si>
    <t>와 정말 재미있다 구독 눌으고 가겠습니다</t>
  </si>
  <si>
    <t xml:space="preserve">Wpjx Sih </t>
  </si>
  <si>
    <t>와우 멋지다 좋은하루되세요</t>
  </si>
  <si>
    <t>응아</t>
  </si>
  <si>
    <t>진심 티비에 이거 나오는데 ㅈㄴ듣기싫다</t>
  </si>
  <si>
    <t>이가영</t>
  </si>
  <si>
    <t>광고가 중독성 있고 좋으네요 ㅎㅎ</t>
  </si>
  <si>
    <t>김태호</t>
  </si>
  <si>
    <t>광고 완전웃기네 ㅋㅋㅋ우리나라 좋다 한국이 짱</t>
  </si>
  <si>
    <t>지훈이</t>
  </si>
  <si>
    <t>우우우우우ㅡ응와아아아아아아ㅋㅋㅋㅋㅋ잘들었네</t>
  </si>
  <si>
    <t>승규</t>
  </si>
  <si>
    <t>ㅋㅋㅋㅋㅋㅋㅋㅋㅋㅋㅋㅋㅋㅋㅋㅋㅋㅋㅋㅋㅋ재밌어 ㅋㅋㅋㅋㅋ</t>
  </si>
  <si>
    <t>앙개꿀띠</t>
  </si>
  <si>
    <t>동물들이 신기하고만 ㅋㅋ</t>
  </si>
  <si>
    <t xml:space="preserve">다루&amp;{ DARU} </t>
  </si>
  <si>
    <t>이거 완전ㅋㅋ 재미있는데요?
ㅋㅋㅋ</t>
  </si>
  <si>
    <t>이덩진</t>
  </si>
  <si>
    <t>너무 멋죠요 진짜 좋아요 ㅎㅇㅌ</t>
  </si>
  <si>
    <t>전화경</t>
  </si>
  <si>
    <t>아니 요즘 광고들 ㅋㅋㅋ 너무 웃겨</t>
  </si>
  <si>
    <t>동원</t>
  </si>
  <si>
    <t>다어더저자재애아마ㅏ나아머마바ㅓㅈ더ㅓ저저더나바ㅓ저너엉ㅈ</t>
  </si>
  <si>
    <t xml:space="preserve">Fitranmaru </t>
  </si>
  <si>
    <t>0:10 Squidward</t>
  </si>
  <si>
    <t xml:space="preserve">정찬우 </t>
  </si>
  <si>
    <t>중독성 있고 진짜 좋을거 같은 느낌이 바로 드네영 😀</t>
  </si>
  <si>
    <t>수탄</t>
  </si>
  <si>
    <t>광고가 너무 재미있는대?ㅋ 노래가 중독됌 ㅋㅋㅋㅋ꿀잼</t>
  </si>
  <si>
    <t>윤정승</t>
  </si>
  <si>
    <t>안녕하세요 영상 엄청 잘보고있습니다</t>
  </si>
  <si>
    <t>수악</t>
  </si>
  <si>
    <t>초보</t>
  </si>
  <si>
    <t>너무 웃겨용헤헤헤헤헤헤^^</t>
  </si>
  <si>
    <t>쏘쏘</t>
  </si>
  <si>
    <t>역시ㅋㄱ역시ㅋㄱㄱ ㄱ이노베이션</t>
  </si>
  <si>
    <t>박효상</t>
  </si>
  <si>
    <t>ㅋㅋㅋㅋㅋ 엄청 웃기네 ㅋㅋㅋㅋ 우하 우하!</t>
  </si>
  <si>
    <t>비몽사몽</t>
  </si>
  <si>
    <t>우리에게 혁신이 자연스럽다는 걸 알게 해주는 광고</t>
  </si>
  <si>
    <t>일러스트</t>
  </si>
  <si>
    <t>좋음</t>
  </si>
  <si>
    <t>유지</t>
  </si>
  <si>
    <t>동물들이 귀엽네요ㅎㅎ</t>
  </si>
  <si>
    <t>혁진</t>
  </si>
  <si>
    <t>요즘 광고도 발전을 많이했어ㅋㅋㅋ글고 노래가 너무 신나고 재밋어요</t>
  </si>
  <si>
    <t>김유민</t>
  </si>
  <si>
    <t>광고 너무 재미있어요 ㅋㅋ !! 꿀잼 !! 좋아요 누르고 가요 ㅎㅎ 😍</t>
  </si>
  <si>
    <t>김한나</t>
  </si>
  <si>
    <t>지구위해 자연위해~!</t>
  </si>
  <si>
    <t>김지희</t>
  </si>
  <si>
    <t>완전 ㅋㅋ대박 지구위해ㅋㅋ지구위해 짱웃가네요ㅋㅋ</t>
  </si>
  <si>
    <t>선엽배</t>
  </si>
  <si>
    <t>광고 잘 만들었습니다 기억에 많이 남네요.</t>
  </si>
  <si>
    <t>고희수</t>
  </si>
  <si>
    <t>예스아이캔두잇잇잇ㅇ</t>
  </si>
  <si>
    <t>윤말랭이</t>
  </si>
  <si>
    <t>자연과 더불어 살아가는게 너무 좋아용</t>
  </si>
  <si>
    <t>빡이빡</t>
  </si>
  <si>
    <t>ㅋㅋㄷ동무를이노래를부를네 ㅋㅋ</t>
  </si>
  <si>
    <t>이경민</t>
  </si>
  <si>
    <t>우아 skt 정말 좋아요 사랑해요</t>
  </si>
  <si>
    <t>밍지</t>
  </si>
  <si>
    <t>요즘 광고들이 다 너무 재밌게 나오는 것 같아요 ㅋㅋㅋ</t>
  </si>
  <si>
    <t xml:space="preserve">GOOD MORNING </t>
  </si>
  <si>
    <t>No one : KOREAN KOREAN KOREAN
Me : OOOOOOOWAAAHHHHHHHHJH</t>
  </si>
  <si>
    <t>김준형</t>
  </si>
  <si>
    <t>ㅋㅋㅋㄱㅋㅋ잼나다 참신하다</t>
  </si>
  <si>
    <t>문시우</t>
  </si>
  <si>
    <t>오 너무 좋은것같애요 진짜 너무 좋아요
너무 좋네요
너무 좋아요
너무좋아서 다른사람이 좋게 쓸수있을것같애요
아 좋아요
너무 아주 좋아요</t>
  </si>
  <si>
    <t>윤형진</t>
  </si>
  <si>
    <t>이런 광고 너무재밌닥ㅋㅋㅋㅋㅋㅋㅋ동물들 되게 귀여워요ㅜㅡㅜㅜ광고를 전체적으로 되게 잘만드신것 같아요</t>
  </si>
  <si>
    <t>지윤</t>
  </si>
  <si>
    <t>광고재밌네욬 ㅋㅋㅋㅋ</t>
  </si>
  <si>
    <t>여뮤현</t>
  </si>
  <si>
    <t>ㅋㅋㅋㅋㅋㅋㅋ 재밌네 ㅋㅋㅋㅋ 광고주 똑똑하시네요</t>
  </si>
  <si>
    <t xml:space="preserve">박현욱의 ASMR  </t>
  </si>
  <si>
    <t>와우 정말 재미 있는 광고네요 
이 광고는 혁신이에요</t>
  </si>
  <si>
    <t>김장민</t>
  </si>
  <si>
    <t>옛날에 듣고 오랜만에 들어보네요
광고도 색다르고 재밌네요</t>
  </si>
  <si>
    <t>미리앤</t>
  </si>
  <si>
    <t>광고 음 너무 whgdmazz</t>
  </si>
  <si>
    <t>탁민</t>
  </si>
  <si>
    <t>노래좋고 수능 금지곡이다 파이팅</t>
  </si>
  <si>
    <t>Rikolonya</t>
  </si>
  <si>
    <r>
      <rPr>
        <sz val="11"/>
        <color theme="1"/>
        <rFont val="Malgun Gothic"/>
        <family val="3"/>
        <charset val="129"/>
      </rPr>
      <t>この症例</t>
    </r>
    <r>
      <rPr>
        <sz val="11"/>
        <color theme="1"/>
        <rFont val="맑은 고딕"/>
        <family val="3"/>
        <charset val="129"/>
      </rPr>
      <t>数</t>
    </r>
    <r>
      <rPr>
        <sz val="11"/>
        <color theme="1"/>
        <rFont val="맑은 고딕"/>
        <family val="3"/>
        <charset val="129"/>
      </rPr>
      <t>をします</t>
    </r>
  </si>
  <si>
    <t>이순오</t>
  </si>
  <si>
    <t>와   신기하당</t>
  </si>
  <si>
    <t>정연준</t>
  </si>
  <si>
    <t>ㅋㅋㅋㅋㅋㅋㅋㅋ노래 겁나 재밌네요 굿굿</t>
  </si>
  <si>
    <t>이건 또 무슨 노래에요?? ㅋㅋ 완전 웃긴닼ㅋㅋ</t>
  </si>
  <si>
    <t>안성훈</t>
  </si>
  <si>
    <t>뭐얔ㅎㅋㅎㅋㅎㅋㅎㅋㅎㅋㅎㅎ이거
이거콬ㅎ뭔뎈ㅎㅋㅎㅋ</t>
  </si>
  <si>
    <t>앙기모</t>
  </si>
  <si>
    <t>우아ㅏㅏㅏ우아아ㅏsk!!</t>
  </si>
  <si>
    <t xml:space="preserve"> 젤다 500시간 -마스터움짤</t>
  </si>
  <si>
    <t xml:space="preserve">??? : 오아~ </t>
  </si>
  <si>
    <t>김하늘</t>
  </si>
  <si>
    <t>ㅋㅋㅋㅋ노래가 좋아욬ㅋㅋ</t>
  </si>
  <si>
    <t>정지유</t>
  </si>
  <si>
    <t>노래가 중독성이 있어서
사람들 머리에 많이 남을것같아요!!</t>
  </si>
  <si>
    <t>김시우</t>
  </si>
  <si>
    <t>아니 ㅋㅋㅋㅋㅋ너무 웃겨요 광고 잘만들었네</t>
  </si>
  <si>
    <t>예림</t>
  </si>
  <si>
    <t>광고가 레알 존나 신박하다 ㅋㅋㅋㅋㅋ</t>
  </si>
  <si>
    <t>광고 잘 만들었네요ㅋ 중독성있어</t>
  </si>
  <si>
    <t>밝은곰</t>
  </si>
  <si>
    <t>어제 영화관에서 봤는데ㅋㅋㅋㅋㅋㅋㅋ</t>
  </si>
  <si>
    <t>재밌는 광고네요
자연을 아끼자는 광고 참 좋아요!</t>
  </si>
  <si>
    <t>람보</t>
  </si>
  <si>
    <t>,,,,,,,,,,,,,,,,</t>
  </si>
  <si>
    <t>정말정말정말멋지네요</t>
  </si>
  <si>
    <t>니니</t>
  </si>
  <si>
    <t>광고재밋어요ㅋㅋ
은근
중독성있넹요ㅋㅋㅋ</t>
  </si>
  <si>
    <t>김준선</t>
  </si>
  <si>
    <t>광고가 완전 기억에 오래남는닼ㅋㅋㅋㅋㅋㅌㅋ 좋은 광고 잘만들었네</t>
  </si>
  <si>
    <t>이강희</t>
  </si>
  <si>
    <t>ㅋㅋ 광고가 참 재미나고 신박한것같습니다ㅎㅎ 너무좋아요!!😊</t>
  </si>
  <si>
    <t>김수철</t>
  </si>
  <si>
    <t>너무재미있게봐용 
이렇거처음인뎅
완전재미있고
이렇고하면좋은거같아요</t>
  </si>
  <si>
    <t>강혜진</t>
  </si>
  <si>
    <t>이광고 대박이에요. 상주세요~~</t>
  </si>
  <si>
    <t>전주리</t>
  </si>
  <si>
    <t>ㅋㅋㅋ재밌네요</t>
  </si>
  <si>
    <t>김혜남</t>
  </si>
  <si>
    <t>와 정말 어플도 좋고 ㅎㅋㅋㅋㅋ 광고 찾아보는게웃기기는하다 ㅋㅎㅋㄹㅌㅌㅌㅎㅋ</t>
  </si>
  <si>
    <t>Воротила Фил</t>
  </si>
  <si>
    <t>самая глупая реклама</t>
  </si>
  <si>
    <t>뭐얔ㅋㅋㅋㅋㅋ 동물나와서 동물광고인줄 ㅋㅋㅋㅋㅋ</t>
  </si>
  <si>
    <t>룡</t>
  </si>
  <si>
    <t>오채훈</t>
  </si>
  <si>
    <t>이 영상보고 계속 웃었네요 계속 이런영상 올려주세요 감사합니다</t>
  </si>
  <si>
    <t>무늬악마</t>
  </si>
  <si>
    <t>우아우아ㅡㅋㅋ 대박일세</t>
  </si>
  <si>
    <t>이관우</t>
  </si>
  <si>
    <t>하하하하하하하하하 재밋네요</t>
  </si>
  <si>
    <t>다민TV</t>
  </si>
  <si>
    <t>오오오오오오오오오오오오오 동물들 ㅋㅋㅋㅋ</t>
  </si>
  <si>
    <t>이경태</t>
  </si>
  <si>
    <t>광고너무잘만들었고보기좋네요</t>
  </si>
  <si>
    <t>은영</t>
  </si>
  <si>
    <t>광고 왜이렇세 웃기죠!!ㅜㅜㅜㅜㅋㅋ 신선하네욯ㅎㅎ</t>
  </si>
  <si>
    <t xml:space="preserve">winter gamer_  </t>
  </si>
  <si>
    <t>광고 찾아 보는거 처음이네ㅋㅋ</t>
  </si>
  <si>
    <t>이브자리구독!</t>
  </si>
  <si>
    <t>요즘 광고도 돈벌기 힘든 가봐여</t>
  </si>
  <si>
    <t>이조은</t>
  </si>
  <si>
    <t>광고가 너무 재밌어요</t>
  </si>
  <si>
    <t>이상민</t>
  </si>
  <si>
    <t>영상 진짜 잘만드셨습니다
존경합니다</t>
  </si>
  <si>
    <t>워커</t>
  </si>
  <si>
    <t>요즘 광고재밌고 웃기네요 ㅋㅋㅋㅋ</t>
  </si>
  <si>
    <t>권안나</t>
  </si>
  <si>
    <t>광고 너무재밌고 좋아요ㅋㄱ 신박한거같아요</t>
  </si>
  <si>
    <t>JJUN</t>
  </si>
  <si>
    <t>ㅋㅋㅋㅋㅋ 약빨았나 정말 ㅋㅋㅋ 캐웃김 ㅋㅋㅋ</t>
  </si>
  <si>
    <t xml:space="preserve">꽃선녀  </t>
  </si>
  <si>
    <t>자연의광고보니까신비롭네요</t>
  </si>
  <si>
    <t>최진희</t>
  </si>
  <si>
    <t>재미있어요ㅋ</t>
  </si>
  <si>
    <t>Lu Lu</t>
  </si>
  <si>
    <t>광고 ㅈㄴ혁신적이네ㅋㅋㅋㅋㅋㅋ</t>
  </si>
  <si>
    <t>전성민</t>
  </si>
  <si>
    <t>지구위해 자연위해 라임지림 ㅋㅋㅋ</t>
  </si>
  <si>
    <t>김지홍</t>
  </si>
  <si>
    <t>광고 중독성 너무ㅋㅋㅋㅋㅋㅋ웃고가요 ㅎ</t>
  </si>
  <si>
    <t>보이루</t>
  </si>
  <si>
    <t>광고가 요세 잘만들어 지네 ㅋㅋㅋㅋ</t>
  </si>
  <si>
    <t>상어</t>
  </si>
  <si>
    <t>ㅋㅋ 재밌네요 광고로만 보다가 중독되서 계속 보게 되네요 ㅋㅋ
앞으로도 재밌는 영상 기대할게요</t>
  </si>
  <si>
    <t>강용구</t>
  </si>
  <si>
    <t>노래 풀버전 없나용? ㅋ</t>
  </si>
  <si>
    <t>이민혁</t>
  </si>
  <si>
    <t>광고 이거 무엇 ㅋㅋㅋㅋ 신개념이네</t>
  </si>
  <si>
    <t>ASMR먹방TV</t>
  </si>
  <si>
    <t>노래가 좋아요</t>
  </si>
  <si>
    <t>윤태원</t>
  </si>
  <si>
    <t>동물의 귀여운 모습도 보고 편집고 재밌어요!</t>
  </si>
  <si>
    <t>o혜진</t>
  </si>
  <si>
    <t>광고가 너무 중독성있어서 계속 보게되네욬ㅋㅋㅋㅋㅋㅋㅋㅋㅋㅋㅋ</t>
  </si>
  <si>
    <t>채 채</t>
  </si>
  <si>
    <t>Sk이노베이션광고 재밋게 보기 좋네요 ㅋㅋ</t>
  </si>
  <si>
    <t>김희성</t>
  </si>
  <si>
    <t>ㅋㅋㅋㅋㅋㅋㅋㅋ이거뭐야 돌라 대모ㅑㅐ펴ㅓ탸 ㅕ푴ㅋㅋㅋㅋㅋㅋㅋㅋㅋㅋㅋ</t>
  </si>
  <si>
    <t>문지훈</t>
  </si>
  <si>
    <t>자연을 사용해서 광고하는게 아이디어가좋아요</t>
  </si>
  <si>
    <t>김수연</t>
  </si>
  <si>
    <t>ㅋㅋㅋㅋㅋㅋㅋㅋㅋㅋ앜ㅋㅋㅋ너무좋앜ㅋㅋㅋㅋ요즘 광고 좋아욬ㅌㅋㅋㅋ</t>
  </si>
  <si>
    <t>최우희</t>
  </si>
  <si>
    <t>광고잘만들었네용..넘웃겨욧ㅋ</t>
  </si>
  <si>
    <t>정규호</t>
  </si>
  <si>
    <t>우롸 진짜우와우와우와우와</t>
  </si>
  <si>
    <t>김기민</t>
  </si>
  <si>
    <t>ㅋㅋㅋㅋㅋ 계속 이런광고 만들어주세요 되게 재밌게봤네요</t>
  </si>
  <si>
    <t>CIGA강이</t>
  </si>
  <si>
    <t>ㅋㅋㅋ 광고도 엄청 재미있고 잘만들었네</t>
  </si>
  <si>
    <t>mashimarokor</t>
  </si>
  <si>
    <t>레알 갓 광고!!
티비로 보다가 빵터져서 유튜브로 또 찾아봤어요 ㅋㅋㅋㅋㅋ</t>
  </si>
  <si>
    <t xml:space="preserve">박주원 </t>
  </si>
  <si>
    <t>광고 진짜 재밋게 만드셧네요ㅋㅋㅋㄱㄲ  우우우와아아</t>
  </si>
  <si>
    <t>Lucky.Choi</t>
  </si>
  <si>
    <t>재밌고 유익한 광고네요~  힐링받고갑니다~</t>
  </si>
  <si>
    <t>권유빈</t>
  </si>
  <si>
    <t>와대박</t>
  </si>
  <si>
    <t>이사랑</t>
  </si>
  <si>
    <t>자동차광고인가??동물광고인가??</t>
  </si>
  <si>
    <t>r zy</t>
  </si>
  <si>
    <t>아기가 느므 좋아함... 계속 틀어줘야 됨 ㅠㅠ</t>
  </si>
  <si>
    <t xml:space="preserve">ASMR먹방 TV </t>
  </si>
  <si>
    <t>노래가 너무나좋아&amp;&amp;요</t>
  </si>
  <si>
    <t>태연은사랑입니다</t>
  </si>
  <si>
    <t>동물의왕국 ㅋㅋㅋㅋㅋㅋㅋ</t>
  </si>
  <si>
    <t>하소연</t>
  </si>
  <si>
    <t>동물들 졸귀네 ㅠㅠ ㅋㅋㅋㅋ</t>
  </si>
  <si>
    <t>sim sharpe</t>
  </si>
  <si>
    <t>열글자 이상 하는거 그냥 앉아서 떡먹기지</t>
  </si>
  <si>
    <t>김지수</t>
  </si>
  <si>
    <t>ㅋㅋㄹㄹㄱㄹㄹㄹㄹ 동물들 너무 귀여워요 싱크도 너무 웃겨요</t>
  </si>
  <si>
    <t>조창효</t>
  </si>
  <si>
    <t>ㅋㅋㅋㅋㅋ브금이 기가막히네요 파이팅입니다</t>
  </si>
  <si>
    <t>커피</t>
  </si>
  <si>
    <t>동물로 광고 진짜 잘만들었네 ㅋㅋㅋㅋ</t>
  </si>
  <si>
    <t>류승환</t>
  </si>
  <si>
    <t>ㅋㅋㅋㅋㅋㅋㅋㅋㅋ광고개웃기네 잘웃다갑니다</t>
  </si>
  <si>
    <t xml:space="preserve">Hoejang Kim  </t>
  </si>
  <si>
    <t>SK 요즘 광고 잘 뽑네요 ㅋㅋ 광고 기획하시는 분이 대단하십니다 ㅋㅋㅋ</t>
  </si>
  <si>
    <t>즐겜유저</t>
  </si>
  <si>
    <t>우오아아아아아아아아아아아아ㅏㅇ아ㅏ아아아아아오앙</t>
  </si>
  <si>
    <t>마동석원</t>
  </si>
  <si>
    <t>애가 듣더니 푹빠짐 ㅋㅋㅋ</t>
  </si>
  <si>
    <t>시선 고정_너에게</t>
  </si>
  <si>
    <t>내가 처음으로 광고보고 직접 검색해서 찾아보고 좋아요까지 누르기는 이게 처음이다ㅋㅋㅋㅋㅋㅋㅋ</t>
  </si>
  <si>
    <t>애인안생기자너</t>
  </si>
  <si>
    <t>차는 엄청 멋지다 근데 광고는 약 먹은듯이 재밌네</t>
  </si>
  <si>
    <t xml:space="preserve">Ku Ben </t>
  </si>
  <si>
    <t>Quá hay</t>
  </si>
  <si>
    <t>하메로</t>
  </si>
  <si>
    <t>아ㅋㅋㅋ타 유튜브 중간에 광고나와서 집접검색해서 광고보러왔는데ㅋㅋㅋㅋㅋㅋㅋㅋ 아 진짜ㅋㅋㅋㅋㅋㅋㄲㅋ 대박이다ㅋㅋㅋㅋㅋㅋㅋㅋ</t>
  </si>
  <si>
    <t>sk이노베이션 광고 아주 잘만들고 좋아요</t>
  </si>
  <si>
    <t>paco</t>
  </si>
  <si>
    <t>와 신기함 오지네ㅋㅋㅋㅋ
헐~~~~~~</t>
  </si>
  <si>
    <t>진짜 잘 만들었다.그리고 오진다.헐~~~
신기함.지리네</t>
  </si>
  <si>
    <t>윤재은</t>
  </si>
  <si>
    <t>광고가 신박하고 너무 재미있어요~</t>
  </si>
  <si>
    <t>ㅋㅋㅋㅋ광고가 왜이렇게 참신하고 WOALTSKDYZZZ</t>
  </si>
  <si>
    <t>태민 박</t>
  </si>
  <si>
    <t>하이브리드 신기해 했던게 엊그제 같은데~ 진정 혁신일세!</t>
  </si>
  <si>
    <t>최재민</t>
  </si>
  <si>
    <t>조금병맛이긴해도중독되에개속보게된다</t>
  </si>
  <si>
    <t>이창호</t>
  </si>
  <si>
    <t>ㅋㅋ재밌네....각인은 되겠다</t>
  </si>
  <si>
    <t>뱻ツミ당</t>
  </si>
  <si>
    <t>유익한 정보감사합니다 광고 잘 만들었네요</t>
  </si>
  <si>
    <t xml:space="preserve">인스타그램모음 </t>
  </si>
  <si>
    <t>광고 너무 잘 만들었고 재밌네요</t>
  </si>
  <si>
    <t xml:space="preserve">메이클로버 </t>
  </si>
  <si>
    <t>https://www.youtube.com/watch?v=kVEeCfDhK-I 원곡</t>
  </si>
  <si>
    <t xml:space="preserve">닼매시 </t>
  </si>
  <si>
    <t>ㅋㅋ 광고 너무 재밌네 또 보게됨</t>
  </si>
  <si>
    <t>메한</t>
  </si>
  <si>
    <t>와 정말 노래가 듣기 좋네</t>
  </si>
  <si>
    <t>Dusty _Lusty</t>
  </si>
  <si>
    <t>광고 노래 누가 만들었냐
내 머릿속에서 사라지질 않는다</t>
  </si>
  <si>
    <t>조연정</t>
  </si>
  <si>
    <t>진짜 너무감동받았습니다</t>
  </si>
  <si>
    <t>이보노</t>
  </si>
  <si>
    <t>멋잇어요 오 멋지네요</t>
  </si>
  <si>
    <t>`U-Tuber셰린%'</t>
  </si>
  <si>
    <t>우와 우와 우와 우와 sk 이노베이션 지구위해 ㅈㅏ연위해 우와 지구€￦￡&amp;※</t>
  </si>
  <si>
    <t>박태현</t>
  </si>
  <si>
    <t>ㅋㅋㅋㅋ 동물들이 귀엽구만유~~~~ 기모링</t>
  </si>
  <si>
    <t>장부용</t>
  </si>
  <si>
    <t>와노래봐</t>
  </si>
  <si>
    <t>남한갑수</t>
  </si>
  <si>
    <t>ㅋ 웃기지만 동물로   sk이노베이션을  잘 표현함 귀에 쏙ㆍ화질도굿</t>
  </si>
  <si>
    <t xml:space="preserve">Jinme Gaming  </t>
  </si>
  <si>
    <r>
      <rPr>
        <sz val="11"/>
        <color theme="1"/>
        <rFont val="Malgun Gothic"/>
        <family val="3"/>
        <charset val="129"/>
      </rPr>
      <t>Ng</t>
    </r>
    <r>
      <rPr>
        <sz val="11"/>
        <color theme="1"/>
        <rFont val="맑은 고딕"/>
        <family val="3"/>
        <charset val="129"/>
      </rPr>
      <t>ư</t>
    </r>
    <r>
      <rPr>
        <sz val="11"/>
        <color theme="1"/>
        <rFont val="맑은 고딕"/>
        <family val="3"/>
        <charset val="129"/>
      </rPr>
      <t>ời VN âu rồi</t>
    </r>
  </si>
  <si>
    <t>김소연</t>
  </si>
  <si>
    <t>이 광고 BGM .. 옛날 생각난다 .. 퀴즈탐험 신비의세계 ㅎㅎ 귀에 쏙 들어오고 아직도 기억에 남네 ㅋㅋ  BGM을 잘 썼고 개사 잘 하셨네요</t>
  </si>
  <si>
    <t>김조기</t>
  </si>
  <si>
    <t>오대박오호</t>
  </si>
  <si>
    <t>우미영</t>
  </si>
  <si>
    <t>동물의왕국 광고 멋지네요</t>
  </si>
  <si>
    <t>리뷰가 너무 참신해욬ㅋㅋㅋ 이런거 너무좋아</t>
  </si>
  <si>
    <t>안승진</t>
  </si>
  <si>
    <t>...........</t>
  </si>
  <si>
    <t>시베리</t>
  </si>
  <si>
    <t>개 기엽다 진짜..ㅋㅋㅋ역대급이네</t>
  </si>
  <si>
    <t>보겸김</t>
  </si>
  <si>
    <t>진짜 좆같네 씨발 ㅋㅋ 잠잘려다가 이거들으면 개빡침</t>
  </si>
  <si>
    <t xml:space="preserve">jong hyeon sim </t>
  </si>
  <si>
    <t>광고 너무 재밌고 귀에  쏙쏙 들어오네요</t>
  </si>
  <si>
    <t>김은가</t>
  </si>
  <si>
    <t>우~아~우아</t>
  </si>
  <si>
    <t>윤봉성</t>
  </si>
  <si>
    <t>광고로이노베이션을본다니</t>
  </si>
  <si>
    <t>감규울</t>
  </si>
  <si>
    <t>이거 노래 다운 못받나요? ㅋㅋㅋㅋ</t>
  </si>
  <si>
    <t>윤응균</t>
  </si>
  <si>
    <t>이노래를들으니 sk에게관심이가고
동물을통해 웃음을줘서 좋아서요</t>
  </si>
  <si>
    <t>키위</t>
  </si>
  <si>
    <t>영상 잘 봤어요ㅎㅎㅎ 앞으로도 좋은 영상 부탁합니다</t>
  </si>
  <si>
    <t>안지후</t>
  </si>
  <si>
    <t>노래좋고 sk좋아요 굿</t>
  </si>
  <si>
    <t>우브라더스</t>
  </si>
  <si>
    <t>진짜 웃기다ㅋㅎㅋㅎㅋㅎ</t>
  </si>
  <si>
    <t>도ᅣ지</t>
  </si>
  <si>
    <t>이노래를 3살애기가 외워서 부르는데 엄청귀여워죽겠어여ㅠㅠ</t>
  </si>
  <si>
    <t>성주영</t>
  </si>
  <si>
    <t>중독성개쩔 참신하고노래도 재밌음ㅋㅋ</t>
  </si>
  <si>
    <t>뻥꾸</t>
  </si>
  <si>
    <t>동물들이 너무 크네 ㅋㅋㅋ</t>
  </si>
  <si>
    <t>강성모</t>
  </si>
  <si>
    <t>항상 좋은일 하시는것 같아서 좋습니다</t>
  </si>
  <si>
    <t>니으우</t>
  </si>
  <si>
    <t>광고 엄청 잘만들엇네여 앞으로 이런거마니마니만들어주세여</t>
  </si>
  <si>
    <t>초코우유</t>
  </si>
  <si>
    <t>아 이노래 진짜 오랫만이네 광고 되게 잼있다 ㅋㅋ</t>
  </si>
  <si>
    <t>dododo10 eo</t>
  </si>
  <si>
    <t>미래를 정말 깊이생각하게만들어주는광고같아요</t>
  </si>
  <si>
    <t>김도경</t>
  </si>
  <si>
    <t>ㅋㅋㅋㅋ아이게모얔ㅋㅋ</t>
  </si>
  <si>
    <t>빵빵의짠내극장</t>
  </si>
  <si>
    <t>우리가상상하고있는겄과점점다가가게해주는나</t>
  </si>
  <si>
    <t>최유진</t>
  </si>
  <si>
    <t>광고 넘 재미나고 흥미롭네요 ㅋㅋ 재밌어서 자꾸보게 될듯요 !!</t>
  </si>
  <si>
    <t>김은비</t>
  </si>
  <si>
    <t>SK광고는 늘 혁신적입니다. 귀여운 동물들과 혁신이 자연스럽게 어울리면서 '자연친화적인 혁신'을 잘표현했네요ㅎㅎ</t>
  </si>
  <si>
    <t>김예지</t>
  </si>
  <si>
    <t>아재디</t>
  </si>
  <si>
    <t>정말좋네여 광고마니마니만들어주세요</t>
  </si>
  <si>
    <t>진거</t>
  </si>
  <si>
    <t>노래도 자연스럽네요 ㅣㅎㅎ 마케팅팀 상줘야핼듯'</t>
  </si>
  <si>
    <t>카일</t>
  </si>
  <si>
    <t>정말 너무 혁신적이내요</t>
  </si>
  <si>
    <t>바삭이</t>
  </si>
  <si>
    <t>혁신이 '자연'스럽대ㄱㄱㅋ 잘만들었네</t>
  </si>
  <si>
    <t>정준호</t>
  </si>
  <si>
    <t>광고가 아주 좋고 맘에 드네요</t>
  </si>
  <si>
    <t>메라_mera</t>
  </si>
  <si>
    <t>ㅋㅋㅋㅋㅋㅋㅋㅋㅋㅋㅋ광고 진짜 신박하다ㅋ겁나 웃기다곸</t>
  </si>
  <si>
    <t>타이틀레스턴</t>
  </si>
  <si>
    <t>광고가 재미있고 좋네요.</t>
  </si>
  <si>
    <t>두부좋앙</t>
  </si>
  <si>
    <t>이광고 혁신적이다!!
중독성 지림</t>
  </si>
  <si>
    <t>정영준</t>
  </si>
  <si>
    <t>Sk 이노베이션 자연영상을 넣으면서 자연스럽게 광고진행하시는 모습 좋습니다</t>
  </si>
  <si>
    <t>김서정</t>
  </si>
  <si>
    <t>광고 재밌네~!!ㅋㅋㅋㅋㅋ</t>
  </si>
  <si>
    <t>메롱</t>
  </si>
  <si>
    <t>동물들이 너무 귀엽다 !! 광고 잘만드신듯해용 !!</t>
  </si>
  <si>
    <t>혜진양</t>
  </si>
  <si>
    <t>와 대박임 나 커서 저 차 살꺼임</t>
  </si>
  <si>
    <t>예지</t>
  </si>
  <si>
    <t>와 요즘광고 진짜 참사하네ㅋㅋㅋㅋ좋아요^^</t>
  </si>
  <si>
    <t>안찬호</t>
  </si>
  <si>
    <t>요즘 sk가 대세긴 하네요 ㅋㅋㅋㅋ 광고 너무 잘뽑은거 같애욬ㅋㅋ</t>
  </si>
  <si>
    <t>옹마나</t>
  </si>
  <si>
    <t>정말 광고 아이디어 기가 막힌데요? ㅎㅎㅎ</t>
  </si>
  <si>
    <t>GUANGNAN QUAN</t>
  </si>
  <si>
    <t>좋은 정보 갑사합니다</t>
  </si>
  <si>
    <t>최명희</t>
  </si>
  <si>
    <t>광고가 너무 좋고 멋있습니다 완전짱</t>
  </si>
  <si>
    <t>장재원</t>
  </si>
  <si>
    <t>ㅋㅋㅋㅋ개웃기는 광고넼ㅋㅋㅋ</t>
  </si>
  <si>
    <t xml:space="preserve">박성박TV </t>
  </si>
  <si>
    <t>아주 참신하고 재밋는 광고네요</t>
  </si>
  <si>
    <t>재은</t>
  </si>
  <si>
    <t>너무웃기고정말재밌어요</t>
  </si>
  <si>
    <t xml:space="preserve">Happy동동잉 </t>
  </si>
  <si>
    <t>원숭이 무엇 ㅋㅋㅋ
물범 개귀엽닼ㅋ</t>
  </si>
  <si>
    <t>اكيد مو عامر اوف وبس</t>
  </si>
  <si>
    <t>*아랍어 - 틀림없이 Mo Amer of Oops</t>
  </si>
  <si>
    <t>이준상준상</t>
  </si>
  <si>
    <t>이거 너무 너무 너무 괜찮은거?</t>
  </si>
  <si>
    <t>반민우</t>
  </si>
  <si>
    <t>홍성관</t>
  </si>
  <si>
    <t>진짜 잘만들었다ㄷㄷ</t>
  </si>
  <si>
    <t>동물들을 이용한 sk광고이네요</t>
  </si>
  <si>
    <t>김승표</t>
  </si>
  <si>
    <t>동물의 왕국 업데이트 버젼 이네요^^
신선합니다!~</t>
  </si>
  <si>
    <t xml:space="preserve">ho jeong Baek </t>
  </si>
  <si>
    <t>광고 시작부터 심상치 않았음을,,광고 잘봤습니다ㅋㅋㅋ</t>
  </si>
  <si>
    <t>김동구</t>
  </si>
  <si>
    <t>우와와와왕 우와와와와왕</t>
  </si>
  <si>
    <t>김도혁</t>
  </si>
  <si>
    <t>ㅋㅋㅋㅋㅋㅋㅋㅋ</t>
  </si>
  <si>
    <t>노래가 너무 중독되요 응원합니다.</t>
  </si>
  <si>
    <t>최예준</t>
  </si>
  <si>
    <t>역시 sk이노베이션 ㅋㅋㅋ 광고보고 혁신이라는 생각이 더욱드네</t>
  </si>
  <si>
    <t>다해승배하고싶은거</t>
  </si>
  <si>
    <t>동물들이 너무 귀엽고 광고 정말 잘 만들었네요 !</t>
  </si>
  <si>
    <t xml:space="preserve">New chinese songs 중국어 노래 듣기 最新中文歌曲 </t>
  </si>
  <si>
    <t>광고를  잘많들었네요 재밌게 혁신 ㅎ</t>
  </si>
  <si>
    <t>광고 왜이리 웃겨 ㅋㅋㅋㅋㅋㅋ</t>
  </si>
  <si>
    <t>고관호</t>
  </si>
  <si>
    <t>재미맀다 재미있다 재미있다</t>
  </si>
  <si>
    <t>쿠몬 Coomon</t>
  </si>
  <si>
    <t>오늘도 미스테리한 유튜브 알고리즘이 날 이곳으로 이끌었군</t>
  </si>
  <si>
    <t>송승엽</t>
  </si>
  <si>
    <t>동물을 이용한 힐링되고 참신한 좋은영상 잘 보고갑니다</t>
  </si>
  <si>
    <t>레고스터디</t>
  </si>
  <si>
    <t>오랜만에 센스있는 광고네ㅋㅋ
이런광고 넘좋자너…</t>
  </si>
  <si>
    <t>김석현</t>
  </si>
  <si>
    <t>Sk에 브금이 밝은 텐션이여서 좋아서 듣기 편하다</t>
  </si>
  <si>
    <t>박건오</t>
  </si>
  <si>
    <t>우리에게 혁신은 '자연'스럽다.</t>
  </si>
  <si>
    <t>Yeon sky</t>
  </si>
  <si>
    <t>동물들이 귀엽다 ㅋㅋㅋㅋㅋㅋㅋㅋㅋㅋㅋㅋㅋㅋㅋ</t>
  </si>
  <si>
    <t>TV주학</t>
  </si>
  <si>
    <t>우와우와우와sk이노베이션 ㅋㅋㅋ 광고하나는 진짜 ㅋㅋㅋ</t>
  </si>
  <si>
    <t>이하늘</t>
  </si>
  <si>
    <t>광고 재미있게 잘 만드셨네요</t>
  </si>
  <si>
    <t>박성훈</t>
  </si>
  <si>
    <t>자연이 겁나 좋아하네요 ㅋㅋ</t>
  </si>
  <si>
    <t>안주원</t>
  </si>
  <si>
    <t>동물들이 너무귀여운것같앻ㅎ</t>
  </si>
  <si>
    <t>방휘성</t>
  </si>
  <si>
    <t>ㅋㅋㅋㅋㅋㅋㅋㅋ 뭐야</t>
  </si>
  <si>
    <t xml:space="preserve">chan geun park </t>
  </si>
  <si>
    <t>정말자연스러운 광고같음.
최고</t>
  </si>
  <si>
    <t>박미화</t>
  </si>
  <si>
    <t>ㅋㅋ광고 너무 재밌당ㅋㅎ</t>
  </si>
  <si>
    <t>장태민</t>
  </si>
  <si>
    <t>sk이노베이션 짱입니다 항상 응원합니다 아주 사랑해요</t>
  </si>
  <si>
    <t>우진장</t>
  </si>
  <si>
    <t>정말 유익하고 정말 재미있는거 깉아요!</t>
  </si>
  <si>
    <t xml:space="preserve">게임하는사람 </t>
  </si>
  <si>
    <t>광고가 너무재밌어요 짱짱</t>
  </si>
  <si>
    <t>유광열</t>
  </si>
  <si>
    <t>노래와 광고가 잘 어울리네요^^</t>
  </si>
  <si>
    <t>Likeyou</t>
  </si>
  <si>
    <t>간만에 광고 잼게 보고갑니다 ㅋㅋ</t>
  </si>
  <si>
    <t>金炯旼</t>
  </si>
  <si>
    <t>ㅋㅋㅋㅋ광고 신선하다ㅋㅋㅋ</t>
  </si>
  <si>
    <t>박필준</t>
  </si>
  <si>
    <t>약빨고 만들었는데도 혁신적인 광고가 나왔네요. 2019 최고의 광고로
선정되어도 충분합니다.</t>
  </si>
  <si>
    <t>쓰리乃</t>
  </si>
  <si>
    <t>반가워요</t>
  </si>
  <si>
    <t xml:space="preserve">맘연우민주 </t>
  </si>
  <si>
    <t>와 이 광고 엄청 잘만 들었음</t>
  </si>
  <si>
    <t>박선경</t>
  </si>
  <si>
    <t>광고가노래네욤</t>
  </si>
  <si>
    <t>BJ켈트</t>
  </si>
  <si>
    <t>ㅋㅋㅋ퀴즈탐함~~~~신비한세계 추억돋는광고다ㅋㅋㅋ</t>
  </si>
  <si>
    <t>센스있는 광고 잘 보고 갑니다^^</t>
  </si>
  <si>
    <t>이정우</t>
  </si>
  <si>
    <t>jilli11</t>
  </si>
  <si>
    <t>광고 너무 재밌고 중독성있어요~!</t>
  </si>
  <si>
    <t>곰탱</t>
  </si>
  <si>
    <t>광고 넘 좋닼ㅋㅋㅋ 동물들 넘 귀여워</t>
  </si>
  <si>
    <t xml:space="preserve">JAEHOON JUNG </t>
  </si>
  <si>
    <t>ㅋㄱㅋㄱㅋㄱㅋㄱㅋㄲㅋㄲㅋㄱㅋㄱㅋㄱㅋㅋ이 ㅋㅋㅋㅋ아 ㅋㅋㅋㅋㅋ죤내웃기네 ㅋㄱㅋㄱㅋㄱㅋㄱㅋㄱㅋㄱㅋㄱㅋㄱㅋ케</t>
  </si>
  <si>
    <t>영우김</t>
  </si>
  <si>
    <t>ㅋㅋ동물들 귀욥네~~완전 재밌당ㅎㅎ</t>
  </si>
  <si>
    <t>oᅢ기</t>
  </si>
  <si>
    <t>처음엔 나와서봤지만 이젠 저절로 검색해서 듣게되는 '병맛'광고</t>
  </si>
  <si>
    <t xml:space="preserve">오스트랄로피테쿳 </t>
  </si>
  <si>
    <t>광고 만드신 분 누구세요ㅋㄱㄱㅋ
너무 중독성있네~~ㅋㄱㄱㅋ</t>
  </si>
  <si>
    <t>지적확인</t>
  </si>
  <si>
    <t>8~90년대생 아재는 퀴즈탐험 신비의 세계 노래로 기억하는 마성의 노래,, 손범수 아나,,, 그시절,,, 그립읍니다,,,</t>
  </si>
  <si>
    <t xml:space="preserve">S나르시스 </t>
  </si>
  <si>
    <t>신선해서 좋아요</t>
  </si>
  <si>
    <t>김광어</t>
  </si>
  <si>
    <t>광고주가 정말 대단한거같아요 재밌어요</t>
  </si>
  <si>
    <t>zxft f</t>
  </si>
  <si>
    <t>동물들이 정말 재미잇다</t>
  </si>
  <si>
    <t xml:space="preserve">EE J </t>
  </si>
  <si>
    <t>우~~아~우아~우아 퀴즈 탐험 신비의세계ㅋㅋ
동심으로 돌아간듯ㅋㅋ</t>
  </si>
  <si>
    <t xml:space="preserve">도레미췬넘 </t>
  </si>
  <si>
    <t>ㅋㅋㄲㅋㅋㅋㅋㅋㄱㄱㅋㅋㅋㅋ 꿀잼</t>
  </si>
  <si>
    <t>최수빈</t>
  </si>
  <si>
    <t>화랑</t>
  </si>
  <si>
    <t>유튜브보다 광고떠서 봤는데 유튜브광고중 끝까지 본 광고 2번째네요ㅋㅋㅋ 넘 재밌고 중독적이에요ㅋㅋㅋ 넘 귀엽ㅠㅠ 딴 광고는 다 스킵하는데 광고도 좀 광고답게 만들어야 기업이미지도 올라가고 광고효과도 있지 요즘광고 너무 막 만드는듯ㅠㅠ</t>
  </si>
  <si>
    <t>심주형</t>
  </si>
  <si>
    <t>광고정말재밌네요 잘 봤습니다</t>
  </si>
  <si>
    <t>홍성인</t>
  </si>
  <si>
    <t>재미잇게 잘보고갑니다ㅎ</t>
  </si>
  <si>
    <t xml:space="preserve">김그리다7 </t>
  </si>
  <si>
    <t>역시 sk이노베이션~~~
질리않고 센스굿~~~</t>
  </si>
  <si>
    <t>시큼새큼</t>
  </si>
  <si>
    <t>변화하는 광고ㅎㅎ 너무 중독성강해서 애들도 자꾸 보여달라고 해요. 최고예요ㅎㅎ</t>
  </si>
  <si>
    <t>박준희</t>
  </si>
  <si>
    <t>난  '부엉이'가 귀여워.</t>
  </si>
  <si>
    <t xml:space="preserve">SANGHO LEE </t>
  </si>
  <si>
    <t>혁신이 잘 되어야 나도 잘 살텐데 응원합니다</t>
  </si>
  <si>
    <t>김영훈</t>
  </si>
  <si>
    <t>SK이노베이션 우리에게 혁신을 보여주세요</t>
  </si>
  <si>
    <t>블러드캐스터</t>
  </si>
  <si>
    <t>SK이노베이션 좋네요 화이팅하시길!</t>
  </si>
  <si>
    <t>Han Yu</t>
  </si>
  <si>
    <t>이거 나만 부~황 이라고 들리나</t>
  </si>
  <si>
    <t>신형권</t>
  </si>
  <si>
    <t>하하하하... 쫌 많이 우껴요 후후후</t>
  </si>
  <si>
    <t>와 ㅋㅋ 먼광고를  이렇게 재밌게 만들었지 ㅋㅋㅋㅋ</t>
  </si>
  <si>
    <t xml:space="preserve">young seok kim </t>
  </si>
  <si>
    <t>좋은영상이네요 감사합니다</t>
  </si>
  <si>
    <t>조성민</t>
  </si>
  <si>
    <t>너무 유익하고 재밌는 광고에요</t>
  </si>
  <si>
    <t>남자윤종식</t>
  </si>
  <si>
    <t>이제 동물의 왕국을 보거나 음악만 나와도 SK이노베이션이 생각나겠네요.</t>
  </si>
  <si>
    <t>김준호</t>
  </si>
  <si>
    <t>자연을 생각하는 광고 좋아요</t>
  </si>
  <si>
    <t>뀨앗</t>
  </si>
  <si>
    <t>머릿속에 이노래가 자동재생하길래 뭐지하고있었는데 광고였어</t>
  </si>
  <si>
    <t>MIYU SUKI</t>
  </si>
  <si>
    <t>광고 진짜 잘만드셨어요 대박대박</t>
  </si>
  <si>
    <t xml:space="preserve">구독 안하면밤에 찾아옴 </t>
  </si>
  <si>
    <t>우와! 우와! 우아! 우우우와! 우와!우와! 우우우우우우우우우와아아아아 우와아 우우우와아 에.스.케.이  (뿜뿜뿜뿜) 이노베이션! 지구 위해 자력 위해 우우우우우우우와아아아지 (뿜뿜뿜) (우우!) (예!)우리에게 혁신은 자연스럽다. (들린대로 적은거)</t>
  </si>
  <si>
    <t>그렇게... 오르라민씨는 기억에 뭍혔다고 한다..</t>
  </si>
  <si>
    <t>나야나</t>
  </si>
  <si>
    <t>와~~~영상 꿀잼이네요ㅋㅋ
잘만든거 같아요!
잘보고 갑니다요~~</t>
  </si>
  <si>
    <t>박지훈</t>
  </si>
  <si>
    <t>광고가 신선하고 재밌네요 ㅋㅋㅋㅋㅋ</t>
  </si>
  <si>
    <t>셍닝</t>
  </si>
  <si>
    <t>정말 디자인도 멋지고 차가좋아보여서 사고싶다</t>
  </si>
  <si>
    <t xml:space="preserve">주유재  </t>
  </si>
  <si>
    <t>여러 동물들 중에 코큰원숭이가 이광고 다해먹은거 같습니다 ㅋㅋ</t>
  </si>
  <si>
    <t>구준호</t>
  </si>
  <si>
    <t>여기 원곡이요
https://youtu.be/kVEeCfDhK-I
퀴즈탐험 신비의세계 오프닝</t>
  </si>
  <si>
    <t>태평양사이다</t>
  </si>
  <si>
    <t>이노베이션이 뭔뜻인가요?</t>
  </si>
  <si>
    <t xml:space="preserve">정봉민 </t>
  </si>
  <si>
    <t>광고가정말재미있네요옛날생각도납니다ㅋㅋ</t>
  </si>
  <si>
    <t>심뿔</t>
  </si>
  <si>
    <t>동물의왕국 보다가 생각났어요 ㅋㅋ</t>
  </si>
  <si>
    <t>이은성</t>
  </si>
  <si>
    <t>광고가 재미있고 신선하네요^^
동물들이 나와서 귀엽구 정말
자연자연 하네요</t>
  </si>
  <si>
    <t>sun tae</t>
  </si>
  <si>
    <t>동물들 넘나 깜직하당. 광고 재밌네요</t>
  </si>
  <si>
    <t>우와와와와 우와와와와와와와</t>
  </si>
  <si>
    <t xml:space="preserve">남자이정진 </t>
  </si>
  <si>
    <r>
      <rPr>
        <sz val="11"/>
        <color theme="1"/>
        <rFont val="맑은 고딕"/>
        <family val="3"/>
        <charset val="129"/>
      </rPr>
      <t>새로운</t>
    </r>
    <r>
      <rPr>
        <sz val="11"/>
        <color theme="1"/>
        <rFont val="Calibri"/>
        <family val="2"/>
      </rPr>
      <t xml:space="preserve"> </t>
    </r>
    <r>
      <rPr>
        <sz val="11"/>
        <color theme="1"/>
        <rFont val="맑은 고딕"/>
        <family val="3"/>
        <charset val="129"/>
      </rPr>
      <t>혁신</t>
    </r>
    <r>
      <rPr>
        <sz val="11"/>
        <color theme="1"/>
        <rFont val="Calibri"/>
        <family val="2"/>
      </rPr>
      <t xml:space="preserve"> </t>
    </r>
    <r>
      <rPr>
        <sz val="11"/>
        <color theme="1"/>
        <rFont val="맑은 고딕"/>
        <family val="3"/>
        <charset val="129"/>
      </rPr>
      <t>기술로</t>
    </r>
    <r>
      <rPr>
        <sz val="11"/>
        <color theme="1"/>
        <rFont val="Calibri"/>
        <family val="2"/>
      </rPr>
      <t xml:space="preserve"> </t>
    </r>
    <r>
      <rPr>
        <sz val="11"/>
        <color theme="1"/>
        <rFont val="맑은 고딕"/>
        <family val="3"/>
        <charset val="129"/>
      </rPr>
      <t>한국을</t>
    </r>
    <r>
      <rPr>
        <sz val="11"/>
        <color theme="1"/>
        <rFont val="Calibri"/>
        <family val="2"/>
      </rPr>
      <t xml:space="preserve"> </t>
    </r>
    <r>
      <rPr>
        <sz val="11"/>
        <color theme="1"/>
        <rFont val="맑은 고딕"/>
        <family val="3"/>
        <charset val="129"/>
      </rPr>
      <t>선도해주세요</t>
    </r>
  </si>
  <si>
    <t>하재민</t>
  </si>
  <si>
    <t>역시 대한민국1위sk</t>
  </si>
  <si>
    <t>안리창</t>
  </si>
  <si>
    <t>와 광고 중독성 대박이네요ㅋㅋㅋㅋㅋㅋ 광고도 굳 내용도 의미있고 좋아욯♥</t>
  </si>
  <si>
    <t>김진섭</t>
  </si>
  <si>
    <t>중독성 강함..귀여운 동물은 창의적이네..</t>
  </si>
  <si>
    <t>권민수</t>
  </si>
  <si>
    <t>ㅋㅋㅋㅋ광고 맞나요 너무 재밌고 중독성있네요!!</t>
  </si>
  <si>
    <t>Ho Jun Shin</t>
  </si>
  <si>
    <t>0:25초에서 수리부엉이, 고릴라, 그리고 반달가슴곰이 박수치고 고개흔드는 장면이 웃깁니다. ㅋㅋㅋㅋㅋㅋ 힘 얻고 갑니다!</t>
  </si>
  <si>
    <t xml:space="preserve">미쀼 </t>
  </si>
  <si>
    <t>우~아~ 우아~</t>
  </si>
  <si>
    <t>황태강</t>
  </si>
  <si>
    <t>ㅋㅋㅋ중독성 지린다 대박</t>
  </si>
  <si>
    <t>아친짜</t>
  </si>
  <si>
    <t>아친짜 너무 재미있는 광고입니닼ㅋㅋㅋ 요즘 친환경이 대세죠 그렇져 !!!</t>
  </si>
  <si>
    <t>고연주</t>
  </si>
  <si>
    <t>ㅋㅋㅋㅋㅋㅋㅋㅋ 와 완전 중독성 대박이네요 유튜브로 광고 찾이보기는 또 처음이네요!</t>
  </si>
  <si>
    <t>주캬타</t>
  </si>
  <si>
    <t>정말웃기고좋네요 와이런영상이나오다니 ㅎㅎ 또보고싶어지는영상좋아요</t>
  </si>
  <si>
    <t>Harber1202</t>
  </si>
  <si>
    <t>Never expected something like this, but you know, I’m here for it</t>
  </si>
  <si>
    <t>심심ᄏᄏᄏ</t>
  </si>
  <si>
    <t>귀엽다 ㅋㅋㅋㅋ</t>
  </si>
  <si>
    <t xml:space="preserve">ᆞ키자루 </t>
  </si>
  <si>
    <t>동물들이 나오니까 머랄까 자연이 느껴지긴하는데 좀 웃겨요 ^^</t>
  </si>
  <si>
    <t>롤할사람?</t>
  </si>
  <si>
    <t>이거보면 정신멍해지고 띵해지는느낌임</t>
  </si>
  <si>
    <t>ㅌ코뉴ㅠㄴㅍㅁㅎㄴㅍ</t>
  </si>
  <si>
    <t>이재현</t>
  </si>
  <si>
    <t>와 정말 혁신적이당 !! Sk 이노베이션 파이팅</t>
  </si>
  <si>
    <t>민재김</t>
  </si>
  <si>
    <t>너무 중독성 잇는거 같은 노래라 잘듣고 가요</t>
  </si>
  <si>
    <t>주련박</t>
  </si>
  <si>
    <t>요즘 광고들이 너무 재밌게 나오는거같네 ㅋㅋㅋ</t>
  </si>
  <si>
    <t>문승빈</t>
  </si>
  <si>
    <t>와우 ㅋㅋㅋ멋있네요</t>
  </si>
  <si>
    <t>클론규민</t>
  </si>
  <si>
    <t>역시최고입니다 그래서 힘</t>
  </si>
  <si>
    <t>서밍찌</t>
  </si>
  <si>
    <t>너무너무 유용한내용이네요</t>
  </si>
  <si>
    <t>장우혁</t>
  </si>
  <si>
    <t>ㅋㅋㅋ 이번에 주주도 되었습니다 홧팅</t>
  </si>
  <si>
    <t>유동현</t>
  </si>
  <si>
    <t>우리에게 혁신은 자연스럽다. SK이노베이션 응원합니다.</t>
  </si>
  <si>
    <t>Jin Lee</t>
  </si>
  <si>
    <t>요즘광고는 다 너무 재밌고 좋은거같아요</t>
  </si>
  <si>
    <t>K.D Joo</t>
  </si>
  <si>
    <t>ㅎㅎㅎㅎ  광보고 댓글 남기는건 처음이네요 환경이 깨끗해야 살기 좋은나라 쓰래기는 챙겨갑시다</t>
  </si>
  <si>
    <t>DARK BOY</t>
  </si>
  <si>
    <t>광고의 중독성이 크고 노래도 웄기고 재미있어요!!</t>
  </si>
  <si>
    <t>사투리지존</t>
  </si>
  <si>
    <t>퀴즈탐험 신비의시계를검색해보세요</t>
  </si>
  <si>
    <t>이지연</t>
  </si>
  <si>
    <t>우리애기기 너무 좋아함 ㅋㅋㅋ</t>
  </si>
  <si>
    <t>조민교</t>
  </si>
  <si>
    <t>노래좋네요 추천드립니다</t>
  </si>
  <si>
    <t>전다온</t>
  </si>
  <si>
    <t>SK이노베이션화이팅</t>
  </si>
  <si>
    <t>김보민</t>
  </si>
  <si>
    <t>광고 진짜 웃기네요 ㅋㅋ신박하궁 ㅋㅋ</t>
  </si>
  <si>
    <t>규밥TV</t>
  </si>
  <si>
    <t>아 정말 좋은 노래인디요 앙기몸디</t>
  </si>
  <si>
    <t>마경군</t>
  </si>
  <si>
    <t>엉청좋아요 진짜로 최고에요</t>
  </si>
  <si>
    <t>son_ 16</t>
  </si>
  <si>
    <t>광고 너무 재밋어용 중독성최고ㅋㅋ</t>
  </si>
  <si>
    <t>임석조</t>
  </si>
  <si>
    <t>어쩌면  사람이 아닌 동물로 이렇게 만들 수 있을까 놀람ㆍsk이노베이션  이미지가 한결  좋아졌네요ㆍ</t>
  </si>
  <si>
    <t>김우림</t>
  </si>
  <si>
    <t>와 진짜 몇안되는 좋은광고임</t>
  </si>
  <si>
    <t>조유진</t>
  </si>
  <si>
    <t>요즘은 친환경이 대세죠
우리의 환경을 개선해주고 자연을 지켜주는  아주 중요한거라 생각합니다</t>
  </si>
  <si>
    <t>함홍군자신독</t>
  </si>
  <si>
    <t>우와...잘만들었네..sk.변화하고있어..</t>
  </si>
  <si>
    <t>뚱이아빠</t>
  </si>
  <si>
    <t>광고도 재미있고 sk는 믿을만한 회사네요 ㅎ</t>
  </si>
  <si>
    <t xml:space="preserve">오리엔소시지 </t>
  </si>
  <si>
    <t>물개 졸귀</t>
  </si>
  <si>
    <t>최뚜이</t>
  </si>
  <si>
    <t>광고가 점점 신기 한거 같습니다</t>
  </si>
  <si>
    <t>Pete Lee</t>
  </si>
  <si>
    <t>Really crazy commercial. Cool</t>
  </si>
  <si>
    <t xml:space="preserve">윤뚜비 </t>
  </si>
  <si>
    <t>광고 진짜 중독성 개오진다 ㅋㅋㅋㅋㅋ계속 맴돌아서 미치겟네</t>
  </si>
  <si>
    <t>강수민</t>
  </si>
  <si>
    <t>좋습니다 잘봤습니다</t>
  </si>
  <si>
    <t>김승희</t>
  </si>
  <si>
    <t>광고한번 혁신적이네요ㅋㅋ
더 길게해줘요</t>
  </si>
  <si>
    <t>이라옹</t>
  </si>
  <si>
    <t>제가 광고보고 넘기지 않은적이 처음인거같아요 ㅠㅠ</t>
  </si>
  <si>
    <t>엄지인</t>
  </si>
  <si>
    <t>광고 참신하고 좋네요 ㅋㅋ 우와~~우와~!!!</t>
  </si>
  <si>
    <t>아이린</t>
  </si>
  <si>
    <t>광고가 재밌고 심플하니깐 보기 좋네요</t>
  </si>
  <si>
    <t>순튜브</t>
  </si>
  <si>
    <t>광고 너무 재미씁니다 앞으로도 재밌는 광고 부탁드려요ㅎㅎ</t>
  </si>
  <si>
    <t>기발하고 너무 재밌는 유쾌한광고예요ㅎㅎㅎㅎ</t>
  </si>
  <si>
    <t>강도길</t>
  </si>
  <si>
    <t>자연과 산업과의 공존을 잘 표현했네요.</t>
  </si>
  <si>
    <t>가나다</t>
  </si>
  <si>
    <t>우왕 재미있어요
또 볼게요 ㅎㅎㅎ</t>
  </si>
  <si>
    <t>미랴</t>
  </si>
  <si>
    <t>ㅋㅋㅋ좋은 광고 잘보고 갑니당ㅎㅎㅎ</t>
  </si>
  <si>
    <t xml:space="preserve">Jayden Kim </t>
  </si>
  <si>
    <t>정말로 좋은 영상이네요.</t>
  </si>
  <si>
    <t>최승환</t>
  </si>
  <si>
    <t>리뷰</t>
  </si>
  <si>
    <t xml:space="preserve">Roaring Raptor </t>
  </si>
  <si>
    <t>무슨 마약하시길래 이런 아이디어가</t>
  </si>
  <si>
    <t xml:space="preserve">30621이승현 </t>
  </si>
  <si>
    <t>요즘같은 시대 적합한 광고 인것 같습니당</t>
  </si>
  <si>
    <t xml:space="preserve">WildestDreams </t>
  </si>
  <si>
    <t>나 이거 보고 빵 터져서 기분 꿀꿀 할때 봄</t>
  </si>
  <si>
    <t>김수민</t>
  </si>
  <si>
    <t>요즘 트랜드에 맞는 좋은 광고네요 매우 자연스럽습니다 ㅎㅎㅎㅅ</t>
  </si>
  <si>
    <t>김정화</t>
  </si>
  <si>
    <t>혁신과 잘 어우러진 잘 만든 광고같아요!</t>
  </si>
  <si>
    <t>햄스터</t>
  </si>
  <si>
    <t>정말 세상이요렇게바뀌었음해요</t>
  </si>
  <si>
    <t>박영희</t>
  </si>
  <si>
    <t>재미재미재미 신선한광고</t>
  </si>
  <si>
    <t>김민석</t>
  </si>
  <si>
    <t>광고 계속 보게 되네 ㅋㅋ 개웃겨</t>
  </si>
  <si>
    <t>sujin lee</t>
  </si>
  <si>
    <t>동물들 너무 귀엽고 깜찍해요 좋은 광고 감사해요</t>
  </si>
  <si>
    <t>착킨</t>
  </si>
  <si>
    <t xml:space="preserve">청명's Piano </t>
  </si>
  <si>
    <t>중독성이 대박입니다! 동물 소리 들으면서 엄청 웃었네요! 이런 좋은 광고 너무 재밌습니다!</t>
  </si>
  <si>
    <t>김예희</t>
  </si>
  <si>
    <t>멋져요. 올만에 들어보는 소리~수고해요</t>
  </si>
  <si>
    <t>춘원이</t>
  </si>
  <si>
    <t>대한민국의 자랑스러운 sk이노베이션 더욱더 번창하세요.</t>
  </si>
  <si>
    <t>박지민망개해</t>
  </si>
  <si>
    <t>신박하네요ㅋㅋㅋ 잘만드셨어요</t>
  </si>
  <si>
    <t>캐버형게임채널</t>
  </si>
  <si>
    <t>너무동물이커여워동물아사랑해♡♡</t>
  </si>
  <si>
    <t>윤우기</t>
  </si>
  <si>
    <t>우리에게 혁신은 자연스럽다 이문구가 참좋은뜻이네요</t>
  </si>
  <si>
    <t>박지민</t>
  </si>
  <si>
    <t>이거뭐야ㅋㅋㅋㅋㅋㅋㅋ</t>
  </si>
  <si>
    <t>장지원</t>
  </si>
  <si>
    <t>와우 이게 진짜 혁신이네요!</t>
  </si>
  <si>
    <t>박현서</t>
  </si>
  <si>
    <t>이 광고를 기획한 사람은 노벨상으로도 충분함</t>
  </si>
  <si>
    <t>엄태영</t>
  </si>
  <si>
    <t>이영상이저의삶의질높혔습니다</t>
  </si>
  <si>
    <t>심민규</t>
  </si>
  <si>
    <t>신박하고 재밌는 광고네요ㅋㅋ 잘봤습니다!</t>
  </si>
  <si>
    <t>백윤석</t>
  </si>
  <si>
    <t>신선하다 ㅎ sk이노베이션의 이미지에 잘맞는듯~^^</t>
  </si>
  <si>
    <t>김수석</t>
  </si>
  <si>
    <t>자연과 함께하는 혁신의 광고라 광고에 내포되어있는 자연만큼 미래에 혁신에도 자연이 경외시되지 않았으면 좋겠습니다.</t>
  </si>
  <si>
    <t>예은아씨</t>
  </si>
  <si>
    <t>자연을 생각하는 혁신. 진정한 혁신이 아닐까 싶네요^^</t>
  </si>
  <si>
    <t>박Eol</t>
  </si>
  <si>
    <t>우리에게 혁신은 자연스럽다😆</t>
  </si>
  <si>
    <t>원숭이가 대박이네 ㅋㅋㅋㅋㅋ</t>
  </si>
  <si>
    <t xml:space="preserve">인기 급상승 영상에 댓글다는 사람  </t>
  </si>
  <si>
    <t>0:03 ~ 0:24</t>
  </si>
  <si>
    <t>이정숙</t>
  </si>
  <si>
    <t>앞으로도 우리나라 기업에 전세계를. 알리는 그룹이되으면합니다</t>
  </si>
  <si>
    <t>강희이</t>
  </si>
  <si>
    <t>정말 재밌고 웃겼어요 ㅎㅎ 정말 새로운거같아요 ㅎㅎ</t>
  </si>
  <si>
    <t>YouTube a.i.</t>
  </si>
  <si>
    <t>The fuck is this</t>
  </si>
  <si>
    <t>카르마</t>
  </si>
  <si>
    <t>광고가재밌어여.도특하고요</t>
  </si>
  <si>
    <t>민동완</t>
  </si>
  <si>
    <t>손채윤</t>
  </si>
  <si>
    <t>저도 차 사고싶은데 광고가 너무 이쁜거 아닌가요 ㅎㅎㅎ</t>
  </si>
  <si>
    <t>듀둡뚜둡</t>
  </si>
  <si>
    <t>ㅋㅋㅋㅋㅋ아주좋아용 굿굿굿굿</t>
  </si>
  <si>
    <t>박주환</t>
  </si>
  <si>
    <t>광고참신하고 너무 좋아요</t>
  </si>
  <si>
    <t>김솜이</t>
  </si>
  <si>
    <t>중독성 넘나좋아요 재밋어요 ~~!!!!!</t>
  </si>
  <si>
    <t>김나진</t>
  </si>
  <si>
    <t>혁신적인 이노베이션과  광고가 잘어울리넹ᆢ</t>
  </si>
  <si>
    <t>0:24 고릴라 무표정으로 박수치는거 씨발 개웃기네 ㅋㅋㅋㅋㅋㅋㅋㅋㅋㅋㅋㅋ</t>
  </si>
  <si>
    <t>김은별</t>
  </si>
  <si>
    <t>노래가 중독성있엌ㅋ 계속듣게된다 광고잘만든듯</t>
  </si>
  <si>
    <t xml:space="preserve">안압둘 </t>
  </si>
  <si>
    <t>흥이난다ㅋㅋㅋ 친환경적으로 웃긴 광고네요!</t>
  </si>
  <si>
    <t>이동준</t>
  </si>
  <si>
    <t>신박하고 재밌는 광고네요ㅋㅋ</t>
  </si>
  <si>
    <t>전민기</t>
  </si>
  <si>
    <t>진짜 광고 한번 신박하게 잘만드네ㅋㅋㅋㅋ</t>
  </si>
  <si>
    <t xml:space="preserve">Hyo Jeong Choi  </t>
  </si>
  <si>
    <t>김은지</t>
  </si>
  <si>
    <t>정말 다시봐도 재미있는 광고입니다</t>
  </si>
  <si>
    <t xml:space="preserve">bono Bon </t>
  </si>
  <si>
    <t>원숭이 우와하는거 싱크 최고네요 ㅋㅋ</t>
  </si>
  <si>
    <t xml:space="preserve">효영이효영이  </t>
  </si>
  <si>
    <t>와웈ㅋㅋ 진짜웃기고제밌네요 인정하시는분?</t>
  </si>
  <si>
    <t>cielbleu9014</t>
  </si>
  <si>
    <t>자연을 다시금 생각해보게 하는 광고라 그런지 더 의미가 있고 타 광고보다 정감이 가네요~ 그리고 bgm도 아주 탁월한 선택인거 같아요~</t>
  </si>
  <si>
    <t>박아무개</t>
  </si>
  <si>
    <t>;ㅋㅋㅋㅋㅋㅋㅋㅋㅋㅋㅋㅋㅋㅋㅋㅋ</t>
  </si>
  <si>
    <t>우왓 우리의 미래는 밝다교.</t>
  </si>
  <si>
    <t>정우창</t>
  </si>
  <si>
    <t>이런 광고는 다른 회사에서도 배워야한다</t>
  </si>
  <si>
    <t>김도윤</t>
  </si>
  <si>
    <t>우와 내가 정말 좋은 광고를 듣고 있는거 같다 자연</t>
  </si>
  <si>
    <t xml:space="preserve">Raury tube </t>
  </si>
  <si>
    <t>SK 이노베이션 광고 한번 혁신적이네요</t>
  </si>
  <si>
    <t>정하율</t>
  </si>
  <si>
    <t>광고 잘봤습니다
파이팅이요</t>
  </si>
  <si>
    <t>김춘화</t>
  </si>
  <si>
    <t>오 신비한광고스타일 딱 내스타일 굿굿</t>
  </si>
  <si>
    <t xml:space="preserve">천가람 </t>
  </si>
  <si>
    <t>그래도  차는같고싶네
ㅋㅋㅋㅋㅋㅋㅋㅋㅋ</t>
  </si>
  <si>
    <t xml:space="preserve">riyan211 </t>
  </si>
  <si>
    <t>이 광고 진짜 혁신적이네ㅋㅋ 애들이 넘 재밌게 봐요</t>
  </si>
  <si>
    <t xml:space="preserve">kimnh9074 </t>
  </si>
  <si>
    <t>영상잘봤습니다 매우좋은 영상이네요</t>
  </si>
  <si>
    <t>길준호</t>
  </si>
  <si>
    <t>지구를 위해 좋은 광고를 만들었네요</t>
  </si>
  <si>
    <t>서종호</t>
  </si>
  <si>
    <t>..........</t>
  </si>
  <si>
    <t>LUNA</t>
  </si>
  <si>
    <t>광고노래 중독성 보소 ㅋㅋㅋㅋㅋ마케팅짱입니다</t>
  </si>
  <si>
    <t>김효식</t>
  </si>
  <si>
    <t>Sk 너무좋아요 멋져집니다. 승승장구하세요</t>
  </si>
  <si>
    <t>권아영</t>
  </si>
  <si>
    <t>광고가 너무 재미 있네요 ^ ^</t>
  </si>
  <si>
    <t>김이슬</t>
  </si>
  <si>
    <t>SK 이노베이션 항상 응원하고 사랑합니다</t>
  </si>
  <si>
    <t xml:space="preserve">하윤지윤스토리 </t>
  </si>
  <si>
    <t>광고 노래 듣는것은 처음인것같습니다. 좋아요</t>
  </si>
  <si>
    <t>jae Ahn</t>
  </si>
  <si>
    <t>마성의 브금을 이용하다니</t>
  </si>
  <si>
    <t>이지은</t>
  </si>
  <si>
    <t>정말 놀랍고 시선한 재밌는 이상깊은 광고네요!재미져요!!!</t>
  </si>
  <si>
    <t>땅콩수</t>
  </si>
  <si>
    <t>사실 이것은 동물때문에본다</t>
  </si>
  <si>
    <t>윤윤현순</t>
  </si>
  <si>
    <t>ㅋㅋㅋ 엄청웃겨요 잘만드셨ㄷ다</t>
  </si>
  <si>
    <t>오대우</t>
  </si>
  <si>
    <t>정말 중독성 잇는 광고군요 ㅎㅎ</t>
  </si>
  <si>
    <t>이연진</t>
  </si>
  <si>
    <t>노래 중독성있네요 귀엽네</t>
  </si>
  <si>
    <t>안희재</t>
  </si>
  <si>
    <t>우연히 왔는데 광고가 웃기네요 ㅋㅋㅋㅋ</t>
  </si>
  <si>
    <t xml:space="preserve">황정룡 </t>
  </si>
  <si>
    <t>웅짱ㅏ대박</t>
  </si>
  <si>
    <t>인정ㅂㅅㄴㄷ괴ㅡ닍ㄷㅍㄴㄱㅈ</t>
  </si>
  <si>
    <t>광고노래가 엄청나네요ㅋㅋㅋㅋ 우와우와우와우와우와</t>
  </si>
  <si>
    <t>sk이노베이션 응원합니다.</t>
  </si>
  <si>
    <t>조영훈</t>
  </si>
  <si>
    <t>중독성 있어서 계속 듣게됩니다</t>
  </si>
  <si>
    <t>중포</t>
  </si>
  <si>
    <t>광고가 너무 중독성 있어욬ㅋㅋㅋㅋㅋ
꿀잼</t>
  </si>
  <si>
    <t>임수아</t>
  </si>
  <si>
    <t>자연과 어우러지는 sk네요</t>
  </si>
  <si>
    <t>이다람쥐</t>
  </si>
  <si>
    <t>우와 우와 생동감 좋아요</t>
  </si>
  <si>
    <t>월풍수</t>
  </si>
  <si>
    <t>동물들을 자연에 표현한게 정말신기하다 ㅋㅋㅋ</t>
  </si>
  <si>
    <t>이유빈</t>
  </si>
  <si>
    <t>멋진광고네요~신선하고 브랜드이미지에 잘어울리는  광고입니다ㆍ~~</t>
  </si>
  <si>
    <t>이향선</t>
  </si>
  <si>
    <t>광고 재밌게 보고 갑니다~~ 티비에서도 본 기억이 나네요 ㅎㅎ</t>
  </si>
  <si>
    <t>시춍</t>
  </si>
  <si>
    <t>선전이 새롭네요 sk이노베이션 파이팅</t>
  </si>
  <si>
    <t>Sang Song</t>
  </si>
  <si>
    <t>멋진 영상입니다</t>
  </si>
  <si>
    <t>park털실공주</t>
  </si>
  <si>
    <t>광고짱~~</t>
  </si>
  <si>
    <t>김상길</t>
  </si>
  <si>
    <t>정말좋네영 ㅎㅎ 웃음이절로나오는 영상 ㅎㅎ 구독좋아요 ㅎㅎ</t>
  </si>
  <si>
    <t>완완완완전전전전 재미있게 봐요ㅋㅋ</t>
  </si>
  <si>
    <t>김성민</t>
  </si>
  <si>
    <t>정말sk리노베이션 응원합니다</t>
  </si>
  <si>
    <t xml:space="preserve">규밥TV </t>
  </si>
  <si>
    <t>아진짜 이런광고 중독성 와우</t>
  </si>
  <si>
    <t>김태훈</t>
  </si>
  <si>
    <t>광고 중독성있네여 귀여워여</t>
  </si>
  <si>
    <t>you knowimsaying</t>
  </si>
  <si>
    <t>우리애기 한글트기전에 영어부터합니다 sk innovation</t>
  </si>
  <si>
    <t>최정문</t>
  </si>
  <si>
    <t>진짜자연스러워요지금이라도하고싶네요</t>
  </si>
  <si>
    <t>이광고는나중에도잘되고아주제미있어요</t>
  </si>
  <si>
    <t>이쁜여자</t>
  </si>
  <si>
    <t>참신하고 독창적인 광고인듯 ㅎㅎ 물론 중독성까지겸해 계속 보고싶어지네요 박수!!!</t>
  </si>
  <si>
    <t>황민서</t>
  </si>
  <si>
    <t>완전. 중독성 대박이이예예요요</t>
  </si>
  <si>
    <t xml:space="preserve">618 TON </t>
  </si>
  <si>
    <t>광고참신박하게만들었네ㅋㅋㅋ</t>
  </si>
  <si>
    <t>SK Han</t>
  </si>
  <si>
    <t>ㅋㅋㅋㅋㅋㅋㅋㅋㅋㅋㅈㄴ웃기네 광고</t>
  </si>
  <si>
    <t>하지훈</t>
  </si>
  <si>
    <t>에스케이이노베이션멋집니다화이팅!!</t>
  </si>
  <si>
    <t>김형준</t>
  </si>
  <si>
    <t>동물들 너무 귀여워요 ㅎㅎㅎㅎㅎㅎㅎㅎㅎ 쵝오</t>
  </si>
  <si>
    <t>곽연빈</t>
  </si>
  <si>
    <t>이거 노래제목뭐예요?</t>
  </si>
  <si>
    <t xml:space="preserve">song송송이 </t>
  </si>
  <si>
    <t>아들이 더 좋아하는 광고~자연!ㅋㅋ</t>
  </si>
  <si>
    <t>광고 찾아서 보긴 처음인데 중독성 짱이네요 상줘야할듯!ㅋㅋㅋ</t>
  </si>
  <si>
    <t>이수진</t>
  </si>
  <si>
    <t>태양광은 꼭 필요한 자원으로 앞으로도 발전해주셨으면 좋겠어ㅛ~!</t>
  </si>
  <si>
    <t>전성난</t>
  </si>
  <si>
    <t>오랫만에 들어보는음악소리(정겨운) 광고아이디어 괜춘하네요 '''</t>
  </si>
  <si>
    <t>Kim Jaemin</t>
  </si>
  <si>
    <t>마지막 하프물범 너무귀여워요</t>
  </si>
  <si>
    <t>기모찡</t>
  </si>
  <si>
    <t>ㅋㅋㅋ 개 좋네 왠 만한 가요 보다 좋음</t>
  </si>
  <si>
    <t>신정우</t>
  </si>
  <si>
    <t>중독성 쩐당 ㅎㅎ</t>
  </si>
  <si>
    <t>별의강아지:롤초보</t>
  </si>
  <si>
    <t>와웈ㅋㅋ 엄청 신박한 광고당!</t>
  </si>
  <si>
    <t>강.</t>
  </si>
  <si>
    <t>자꾸 보게되는 광고ㅋㅋㅋㅋㅋㅋ
중독성 장난아니네용</t>
  </si>
  <si>
    <t>민재</t>
  </si>
  <si>
    <t>에스케이티이노베이션화이팅</t>
  </si>
  <si>
    <t xml:space="preserve">sh y </t>
  </si>
  <si>
    <t>정기적으로 보러와야 마음이 진정이됨</t>
  </si>
  <si>
    <t>jung yu_</t>
  </si>
  <si>
    <t>자동차가 너무 좋은거같아요. 역시 SK이노베이션 이네요.</t>
  </si>
  <si>
    <t>변우람</t>
  </si>
  <si>
    <t>지구를위해 환경보호에 많은 관심을 가져야겠어요</t>
  </si>
  <si>
    <t>삐케이</t>
  </si>
  <si>
    <t>광고ㅋㅋ 동물들 귀여워서 피식함ㅋ</t>
  </si>
  <si>
    <t>김태현</t>
  </si>
  <si>
    <t>요즘 광고 진짜 재밌넼ㅋㅋㅋㅋ</t>
  </si>
  <si>
    <t>찬비</t>
  </si>
  <si>
    <t>0:09 원숭이 코가 왜 그래용? 처음보네요 근데 ㅋㅋㅋㅋㅋ 너무웃김</t>
  </si>
  <si>
    <t>최정훈</t>
  </si>
  <si>
    <t>우왕우왕정말좋은듯노</t>
  </si>
  <si>
    <t>2017학교</t>
  </si>
  <si>
    <t>안녕하세요 도움이 많이 되었어요 고맙습니다</t>
  </si>
  <si>
    <t>윤재민</t>
  </si>
  <si>
    <t>광고가 너무 재미있고 중독성 엄청납니다 ㅎㅎㅎ</t>
  </si>
  <si>
    <t>이쁜고양이</t>
  </si>
  <si>
    <t>겨우찾은 브금</t>
  </si>
  <si>
    <t>김정호</t>
  </si>
  <si>
    <t>동물들이 아주 귀여워요 노래도좋아요</t>
  </si>
  <si>
    <t>최영민</t>
  </si>
  <si>
    <t>자연을 생각하며 앞으로도 계속 발전하는 회사가 되어주세요~</t>
  </si>
  <si>
    <t>강성호</t>
  </si>
  <si>
    <t>정말재미있고 항상 재미있게보고 있어요</t>
  </si>
  <si>
    <t>유희윤</t>
  </si>
  <si>
    <t>광고가 센스있네요!!</t>
  </si>
  <si>
    <t>Binna Han</t>
  </si>
  <si>
    <t>지속가능한 발전을 위해 힘쓰는 기업이라는 생각이 듦</t>
  </si>
  <si>
    <t>동준신</t>
  </si>
  <si>
    <t>이노래정말좋네요지구를구합시다</t>
  </si>
  <si>
    <t>조진서</t>
  </si>
  <si>
    <t>우와원본뭐에요?</t>
  </si>
  <si>
    <t>섡드코칙</t>
  </si>
  <si>
    <t>태양광 앞으로도 많이 발전했으면 좋겠어요</t>
  </si>
  <si>
    <t>최성훈</t>
  </si>
  <si>
    <t>중독성이 참 강하네요 ㅋㅋ</t>
  </si>
  <si>
    <t>Tue Johbic</t>
  </si>
  <si>
    <t>마지막에 졸귀네요 은근히 중독성있네요</t>
  </si>
  <si>
    <t>게임하는카타</t>
  </si>
  <si>
    <t>왤캐귀엽냨ㅋㅋㅋㅋㅋ</t>
  </si>
  <si>
    <t>형우이</t>
  </si>
  <si>
    <t>되게 광고가 참신하다 동물들이 친근감을 주는거같다</t>
  </si>
  <si>
    <t>ㄹ언ㅇㅇㅇ</t>
  </si>
  <si>
    <t>웃기네 ㅋㅋㅋㅋㅋㅋㅋㅋㅋㅋ</t>
  </si>
  <si>
    <t>성일까</t>
  </si>
  <si>
    <t>노래 중독됀다 ㅋㅋㅋㅋ</t>
  </si>
  <si>
    <t>보마-나물이</t>
  </si>
  <si>
    <t>에스케이이노베이션ㅋㅋㅋㅋㅋ</t>
  </si>
  <si>
    <t>박경미</t>
  </si>
  <si>
    <t>동물나오는 광고 너무재미있어여 ㅋㅋㅋㅋ</t>
  </si>
  <si>
    <t>밀이미리</t>
  </si>
  <si>
    <t>뭔가 뻘하게 웃기는 광고네요</t>
  </si>
  <si>
    <t>레몬</t>
  </si>
  <si>
    <t>노래가중독에다가
몬가기분이좋고
신이난다</t>
  </si>
  <si>
    <t>박골드TV</t>
  </si>
  <si>
    <t>ㅋㅋㅋ SK광고 중독성 오짐</t>
  </si>
  <si>
    <t>곽경국</t>
  </si>
  <si>
    <t>친환경적인 기업의 모습 대박이로다</t>
  </si>
  <si>
    <t>TV쀼아</t>
  </si>
  <si>
    <t>앜ㅋㅋ중독성있당ㅋㅋ
그리고아까 코가 큰 원숭이?가
우와하는데 웃기당ㅋㅋㅋ</t>
  </si>
  <si>
    <t>고병열</t>
  </si>
  <si>
    <t>와~ 대박 광고 혁신적이네요, 참신하고 ㅋㅋ 새롭고 딱 눈에 박히네요</t>
  </si>
  <si>
    <t>박간지남</t>
  </si>
  <si>
    <t>광고죽이네</t>
  </si>
  <si>
    <t>양애옥</t>
  </si>
  <si>
    <t>댓글처음쓰네요 광고찾는건처음이에요 볼만하네요</t>
  </si>
  <si>
    <t>꼼화도련님1</t>
  </si>
  <si>
    <t>SK를 별로 안좋아하는데 이광고 티비에 요즘 안보여서 그리워서 들어옴</t>
  </si>
  <si>
    <t>BJ골동</t>
  </si>
  <si>
    <t>광고중독성  오지네요 ㅋㅋ 구독 좋아요 누르고갑니다</t>
  </si>
  <si>
    <t>유형열</t>
  </si>
  <si>
    <t>진짜 이노베이션광고네요…</t>
  </si>
  <si>
    <t>오뚜기콜라</t>
  </si>
  <si>
    <t>Sk 벌써 4년째 이용중인데 정말 좋아요</t>
  </si>
  <si>
    <t>김썸남</t>
  </si>
  <si>
    <t>ㅘ</t>
  </si>
  <si>
    <t>김미숙</t>
  </si>
  <si>
    <t>영상도보고노래들을수있고~~즐잼</t>
  </si>
  <si>
    <t>참 다양하네요 우와 혁신답네</t>
  </si>
  <si>
    <t>dong won Kim</t>
  </si>
  <si>
    <t>이가 노래 원곡있는데 까먹음</t>
  </si>
  <si>
    <t xml:space="preserve">dcm zis </t>
  </si>
  <si>
    <t>sk 광고부 진짴ㅋㅋㅋ 일 잘한다... 광고맛집ㅋㅋㅋㅋㅋㅋ 내일의 희망 그 광고때도 노래 너무 좋아서 계속 들었는데 ㅋㅋ</t>
  </si>
  <si>
    <t>tar기</t>
  </si>
  <si>
    <t>에스케이 뒤에 소리 울리는게 느낌이 너무 좋아요. 노래로 만들어 팔면 그 부분 때문에라도 사다 듣겠다 싶을 정도.</t>
  </si>
  <si>
    <t xml:space="preserve">Jack Draven </t>
  </si>
  <si>
    <t>부- 와</t>
  </si>
  <si>
    <t xml:space="preserve">박수 저도 거기 가봤어요 창  </t>
  </si>
  <si>
    <t>SK inoveition</t>
  </si>
  <si>
    <t>누가 만든거냐구 퓨ㅠㅠㅠㅠ 알려줭</t>
  </si>
  <si>
    <t xml:space="preserve">GS 25  </t>
  </si>
  <si>
    <t>우와아ㅓㅓㅓㅓㅕ SK 이노베이션 440회</t>
  </si>
  <si>
    <t xml:space="preserve">Kwangyun Jin  </t>
  </si>
  <si>
    <t>이거 나만 우한~ 우한~으로 들림?</t>
  </si>
  <si>
    <t xml:space="preserve">사회민주주의 </t>
  </si>
  <si>
    <t>https://youtu.be/uMQdMO8PQnE
이거랑 퀴즈탐험 신비의세계랑 섞은건가???</t>
  </si>
  <si>
    <t xml:space="preserve">브레드유건  </t>
  </si>
  <si>
    <t>YTN에서 자주 틀어줘서 들음</t>
  </si>
  <si>
    <t xml:space="preserve">hakasai hakasai </t>
  </si>
  <si>
    <t>우한~</t>
  </si>
  <si>
    <t xml:space="preserve">토이크래이브tv  </t>
  </si>
  <si>
    <t>우~~~~~~~한~~~~~~ 우한~~~~  우~~~~한~~~</t>
  </si>
  <si>
    <t xml:space="preserve">Evergreen M </t>
  </si>
  <si>
    <t>우한 바이러스를 내다본 당신은 도덕책…</t>
  </si>
  <si>
    <t>BOEING 787</t>
  </si>
  <si>
    <t>이거 우한으로 들리는거 나뿐인가?</t>
  </si>
  <si>
    <t xml:space="preserve">Jeahwan Oh  </t>
  </si>
  <si>
    <t>우~한 우~한 우~~~한</t>
  </si>
  <si>
    <t>가족콩콩이</t>
  </si>
  <si>
    <t>우리 애기가 이노래 엄청 좋아해요
집중집중</t>
  </si>
  <si>
    <t xml:space="preserve">김하얀  </t>
  </si>
  <si>
    <t>🙉🙉🙉🙉🙉😁😁😁😁😁😁😁</t>
  </si>
  <si>
    <t>영요미</t>
  </si>
  <si>
    <t>묘하게 중독성있다 ㅋㅋㅋㅋ</t>
  </si>
  <si>
    <t xml:space="preserve">MS K </t>
  </si>
  <si>
    <t>우리는 이걸보고 퀴즈탐험신비의세계를 생각하지만 외국인들은 Big Enough밈을 떠올림</t>
  </si>
  <si>
    <t>구희성</t>
  </si>
  <si>
    <t>SK 이노베이션의 영원 무궁한 발전을 기원합니다.^^ 더불어 SK E&amp;S도 함께 전지구적인 발전을 계속해 나갈 것을 기도합니다.</t>
  </si>
  <si>
    <t>Sang Woo Michael Park</t>
  </si>
  <si>
    <t>광고 잘 봤습니다 날마다 좋은날 되세요 ^^</t>
  </si>
  <si>
    <t>엘로하</t>
  </si>
  <si>
    <t>2019년 또하나의 추억의 광고로 남는다....</t>
  </si>
  <si>
    <t>문근수</t>
  </si>
  <si>
    <t>우황</t>
  </si>
  <si>
    <t>기업PR 캠페인 혁신은 자연스럽다 영문 총 댓글</t>
  </si>
  <si>
    <t>leaves Razor</t>
  </si>
  <si>
    <t>Ooh Ahh~~~ Innovation for Nature without further delay.</t>
  </si>
  <si>
    <t xml:space="preserve">Alisha Nasir </t>
  </si>
  <si>
    <t>wait did i just see</t>
  </si>
  <si>
    <t xml:space="preserve">Eda Nur </t>
  </si>
  <si>
    <r>
      <rPr>
        <sz val="11"/>
        <color theme="1"/>
        <rFont val="Malgun Gothic"/>
        <family val="3"/>
        <charset val="129"/>
      </rPr>
      <t>AN</t>
    </r>
    <r>
      <rPr>
        <sz val="11"/>
        <color theme="1"/>
        <rFont val="Segoe UI"/>
        <family val="2"/>
      </rPr>
      <t>İ</t>
    </r>
    <r>
      <rPr>
        <sz val="11"/>
        <color theme="1"/>
        <rFont val="맑은 고딕"/>
        <family val="3"/>
        <charset val="129"/>
      </rPr>
      <t>MALS ARE CRAZY I WANT TO THESE HEADS</t>
    </r>
  </si>
  <si>
    <t xml:space="preserve">SefaKas PW ツ </t>
  </si>
  <si>
    <t>Ooh ! Aah ! .____.</t>
  </si>
  <si>
    <t xml:space="preserve">AKUANAKSEHATGAMING </t>
  </si>
  <si>
    <t>No one:
Absolutely no one:
Korean add : oooooo wahhh</t>
  </si>
  <si>
    <t xml:space="preserve">raf ik </t>
  </si>
  <si>
    <r>
      <rPr>
        <sz val="11"/>
        <color theme="1"/>
        <rFont val="Malgun Gothic"/>
        <family val="3"/>
        <charset val="129"/>
      </rPr>
      <t>I have no idea what am I doing here</t>
    </r>
    <r>
      <rPr>
        <sz val="11"/>
        <color theme="1"/>
        <rFont val="Segoe UI Symbol"/>
        <family val="2"/>
      </rPr>
      <t>😂</t>
    </r>
    <r>
      <rPr>
        <sz val="11"/>
        <color theme="1"/>
        <rFont val="맑은 고딕"/>
        <family val="3"/>
        <charset val="129"/>
      </rPr>
      <t xml:space="preserve">
great video tho 
innovation!</t>
    </r>
  </si>
  <si>
    <t xml:space="preserve">Baran Valipour </t>
  </si>
  <si>
    <t>What the fuck! is pets?</t>
  </si>
  <si>
    <t>부정(미답변)</t>
  </si>
  <si>
    <t xml:space="preserve">Reannah Khloe </t>
  </si>
  <si>
    <r>
      <rPr>
        <sz val="11"/>
        <color theme="1"/>
        <rFont val="Malgun Gothic"/>
        <family val="3"/>
        <charset val="129"/>
      </rPr>
      <t xml:space="preserve">Animals: Ooh~~~ Ahh~~~
Me: umm </t>
    </r>
    <r>
      <rPr>
        <sz val="11"/>
        <color theme="1"/>
        <rFont val="Segoe UI Symbol"/>
        <family val="2"/>
      </rPr>
      <t>😐</t>
    </r>
    <r>
      <rPr>
        <sz val="11"/>
        <color theme="1"/>
        <rFont val="맑은 고딕"/>
        <family val="3"/>
        <charset val="129"/>
      </rPr>
      <t xml:space="preserve"> this is crazy animals are talking NANI THE HECK</t>
    </r>
  </si>
  <si>
    <t xml:space="preserve">balu k </t>
  </si>
  <si>
    <t>i really liked this ad !
Wow</t>
  </si>
  <si>
    <t>10'dan fazla izledim :D</t>
  </si>
  <si>
    <t>Scary Gamer</t>
  </si>
  <si>
    <t>lol XD</t>
  </si>
  <si>
    <t>LR31O</t>
  </si>
  <si>
    <t>why</t>
  </si>
  <si>
    <t>AHHHHHH!!!!!!!!!</t>
  </si>
  <si>
    <t>Это так упорото ,я прям не могу</t>
  </si>
  <si>
    <t>*  러시아어 - 너무 오래 됐어요</t>
  </si>
  <si>
    <t xml:space="preserve">Nghiep Tran </t>
  </si>
  <si>
    <t>ooh  ahh</t>
  </si>
  <si>
    <t>xDDDD</t>
  </si>
  <si>
    <t xml:space="preserve">Villager That stonks </t>
  </si>
  <si>
    <t>OUr pLAneT Is aLIve</t>
  </si>
  <si>
    <t xml:space="preserve">Yunus TV </t>
  </si>
  <si>
    <t>브랜드를 좋아한다likes the brand</t>
  </si>
  <si>
    <t>Crash Bandicoot</t>
  </si>
  <si>
    <r>
      <rPr>
        <sz val="11"/>
        <color theme="1"/>
        <rFont val="Malgun Gothic"/>
        <family val="3"/>
        <charset val="129"/>
      </rPr>
      <t>Çıkı</t>
    </r>
    <r>
      <rPr>
        <sz val="11"/>
        <color theme="1"/>
        <rFont val="Segoe UI"/>
        <family val="2"/>
      </rPr>
      <t>şı</t>
    </r>
    <r>
      <rPr>
        <sz val="11"/>
        <color theme="1"/>
        <rFont val="맑은 고딕"/>
        <family val="3"/>
        <charset val="129"/>
      </rPr>
      <t xml:space="preserve"> TR olarak ayarla</t>
    </r>
  </si>
  <si>
    <t>대댓글 / 19
*터키어 - 출력을 TR로 설정</t>
  </si>
  <si>
    <t xml:space="preserve">pizama69 </t>
  </si>
  <si>
    <r>
      <rPr>
        <sz val="11"/>
        <color theme="1"/>
        <rFont val="Malgun Gothic"/>
        <family val="3"/>
        <charset val="129"/>
      </rPr>
      <t>Małpa polak zdziwiona jakby s</t>
    </r>
    <r>
      <rPr>
        <sz val="11"/>
        <color theme="1"/>
        <rFont val="Segoe UI"/>
        <family val="2"/>
      </rPr>
      <t>ą</t>
    </r>
    <r>
      <rPr>
        <sz val="11"/>
        <color theme="1"/>
        <rFont val="맑은 고딕"/>
        <family val="3"/>
        <charset val="129"/>
      </rPr>
      <t>siad nowym Passatem podjechał :D</t>
    </r>
  </si>
  <si>
    <t>*폴란드어 - 극지방 원숭이가 이웃이 새로운 파사트에 의해 온 것처럼 놀랐습니다 :D</t>
  </si>
  <si>
    <t xml:space="preserve">Takko Jakko </t>
  </si>
  <si>
    <t>Małpa Polak &lt;3</t>
  </si>
  <si>
    <t>*폴란드어 - 멍키 폴 &lt;3</t>
  </si>
  <si>
    <t xml:space="preserve">komo-o </t>
  </si>
  <si>
    <t>So cute</t>
  </si>
  <si>
    <t>The FBI</t>
  </si>
  <si>
    <t>Me when eating ice cream</t>
  </si>
  <si>
    <t>Ivan James Brillantes</t>
  </si>
  <si>
    <t>So much great potential to be a myth.</t>
  </si>
  <si>
    <t xml:space="preserve">MOBA ARENA </t>
  </si>
  <si>
    <t>i think im only enjoying in this ad</t>
  </si>
  <si>
    <r>
      <rPr>
        <sz val="11"/>
        <color theme="1"/>
        <rFont val="Malgun Gothic"/>
        <family val="3"/>
        <charset val="129"/>
      </rPr>
      <t>AL</t>
    </r>
    <r>
      <rPr>
        <sz val="11"/>
        <color theme="1"/>
        <rFont val="Segoe UI"/>
        <family val="2"/>
      </rPr>
      <t>İ</t>
    </r>
    <r>
      <rPr>
        <sz val="11"/>
        <color theme="1"/>
        <rFont val="맑은 고딕"/>
        <family val="3"/>
        <charset val="129"/>
      </rPr>
      <t xml:space="preserve"> ERTURAN </t>
    </r>
  </si>
  <si>
    <t>WTF</t>
  </si>
  <si>
    <r>
      <rPr>
        <sz val="11"/>
        <color theme="1"/>
        <rFont val="Malgun Gothic"/>
        <family val="3"/>
        <charset val="129"/>
      </rPr>
      <t>Son Çi</t>
    </r>
    <r>
      <rPr>
        <sz val="11"/>
        <color theme="1"/>
        <rFont val="Segoe UI"/>
        <family val="2"/>
      </rPr>
      <t>ğ</t>
    </r>
    <r>
      <rPr>
        <sz val="11"/>
        <color theme="1"/>
        <rFont val="맑은 고딕"/>
        <family val="3"/>
        <charset val="129"/>
      </rPr>
      <t>köfte Yo</t>
    </r>
    <r>
      <rPr>
        <sz val="11"/>
        <color theme="1"/>
        <rFont val="Segoe UI"/>
        <family val="2"/>
      </rPr>
      <t>ğ</t>
    </r>
    <r>
      <rPr>
        <sz val="11"/>
        <color theme="1"/>
        <rFont val="맑은 고딕"/>
        <family val="3"/>
        <charset val="129"/>
      </rPr>
      <t xml:space="preserve">urucu </t>
    </r>
  </si>
  <si>
    <t>OOO AAAAHHHHHHH</t>
  </si>
  <si>
    <t xml:space="preserve">s.a.s kanal 2 </t>
  </si>
  <si>
    <r>
      <rPr>
        <sz val="11"/>
        <color theme="1"/>
        <rFont val="Malgun Gothic"/>
        <family val="3"/>
        <charset val="129"/>
      </rPr>
      <t>Bana</t>
    </r>
    <r>
      <rPr>
        <sz val="11"/>
        <color theme="1"/>
        <rFont val="Segoe UI"/>
        <family val="2"/>
      </rPr>
      <t>ğğ</t>
    </r>
    <r>
      <rPr>
        <sz val="11"/>
        <color theme="1"/>
        <rFont val="맑은 고딕"/>
        <family val="3"/>
        <charset val="129"/>
      </rPr>
      <t xml:space="preserve"> çi</t>
    </r>
    <r>
      <rPr>
        <sz val="11"/>
        <color theme="1"/>
        <rFont val="Segoe UI"/>
        <family val="2"/>
      </rPr>
      <t>ğğ</t>
    </r>
    <r>
      <rPr>
        <sz val="11"/>
        <color theme="1"/>
        <rFont val="맑은 고딕"/>
        <family val="3"/>
        <charset val="129"/>
      </rPr>
      <t xml:space="preserve"> köfte ve</t>
    </r>
    <r>
      <rPr>
        <sz val="11"/>
        <color theme="1"/>
        <rFont val="Segoe UI"/>
        <family val="2"/>
      </rPr>
      <t>ğğğ</t>
    </r>
    <r>
      <rPr>
        <sz val="11"/>
        <color theme="1"/>
        <rFont val="맑은 고딕"/>
        <family val="3"/>
        <charset val="129"/>
      </rPr>
      <t>r</t>
    </r>
  </si>
  <si>
    <r>
      <rPr>
        <sz val="11"/>
        <color theme="1"/>
        <rFont val="Malgun Gothic"/>
        <family val="3"/>
        <charset val="129"/>
      </rPr>
      <t>*터키어 - Bana</t>
    </r>
    <r>
      <rPr>
        <sz val="11"/>
        <color theme="1"/>
        <rFont val="Segoe UI"/>
        <family val="2"/>
      </rPr>
      <t>ğğ</t>
    </r>
    <r>
      <rPr>
        <sz val="11"/>
        <color theme="1"/>
        <rFont val="맑은 고딕"/>
        <family val="3"/>
        <charset val="129"/>
      </rPr>
      <t xml:space="preserve"> 생 미트볼과 포도
대댓글 / 28</t>
    </r>
  </si>
  <si>
    <r>
      <rPr>
        <sz val="11"/>
        <color theme="1"/>
        <rFont val="Malgun Gothic"/>
        <family val="3"/>
        <charset val="129"/>
      </rPr>
      <t>Son Çi</t>
    </r>
    <r>
      <rPr>
        <sz val="11"/>
        <color theme="1"/>
        <rFont val="Segoe UI"/>
        <family val="2"/>
      </rPr>
      <t>ğ</t>
    </r>
    <r>
      <rPr>
        <sz val="11"/>
        <color theme="1"/>
        <rFont val="맑은 고딕"/>
        <family val="3"/>
        <charset val="129"/>
      </rPr>
      <t>köfte Yo</t>
    </r>
    <r>
      <rPr>
        <sz val="11"/>
        <color theme="1"/>
        <rFont val="Segoe UI"/>
        <family val="2"/>
      </rPr>
      <t>ğ</t>
    </r>
    <r>
      <rPr>
        <sz val="11"/>
        <color theme="1"/>
        <rFont val="맑은 고딕"/>
        <family val="3"/>
        <charset val="129"/>
      </rPr>
      <t xml:space="preserve">urucu </t>
    </r>
  </si>
  <si>
    <r>
      <rPr>
        <sz val="11"/>
        <color theme="1"/>
        <rFont val="Malgun Gothic"/>
        <family val="3"/>
        <charset val="129"/>
      </rPr>
      <t xml:space="preserve">@ s.a.s kanal 2 al </t>
    </r>
    <r>
      <rPr>
        <sz val="11"/>
        <color theme="1"/>
        <rFont val="Segoe UI Symbol"/>
        <family val="2"/>
      </rPr>
      <t>🍖</t>
    </r>
  </si>
  <si>
    <r>
      <rPr>
        <sz val="11"/>
        <color theme="1"/>
        <rFont val="Segoe UI"/>
        <family val="2"/>
      </rPr>
      <t>İ</t>
    </r>
    <r>
      <rPr>
        <sz val="11"/>
        <color theme="1"/>
        <rFont val="Calibri"/>
        <family val="2"/>
      </rPr>
      <t>m scared</t>
    </r>
  </si>
  <si>
    <t>Jerry The Last Guest</t>
  </si>
  <si>
    <t>A
AA
AAA
AAAAAAAAAAAAAAAA</t>
  </si>
  <si>
    <t>Btw This is a Meme Lol</t>
  </si>
  <si>
    <t xml:space="preserve">SpaceEray761  </t>
  </si>
  <si>
    <t>who know this animal?</t>
  </si>
  <si>
    <t>Dahee Han</t>
  </si>
  <si>
    <t>So catchy!</t>
  </si>
  <si>
    <t>Sadia Yasmeen</t>
  </si>
  <si>
    <r>
      <rPr>
        <sz val="11"/>
        <color theme="1"/>
        <rFont val="Malgun Gothic"/>
        <family val="3"/>
        <charset val="129"/>
      </rPr>
      <t xml:space="preserve">It is so funny
..I will die laughing 
</t>
    </r>
    <r>
      <rPr>
        <sz val="11"/>
        <color theme="1"/>
        <rFont val="Segoe UI Symbol"/>
        <family val="2"/>
      </rPr>
      <t>😂😂😂😂😂😂😂</t>
    </r>
  </si>
  <si>
    <t>dabgaming 25 super</t>
  </si>
  <si>
    <t>0:15 
Me : villager is that you ?
Wkwkwkwwkw</t>
  </si>
  <si>
    <t xml:space="preserve">Rambo Berat </t>
  </si>
  <si>
    <t>Bune zmk</t>
  </si>
  <si>
    <t>*루마니아어 - 안녕하세요 zmk</t>
  </si>
  <si>
    <t>Glow</t>
  </si>
  <si>
    <t>someone please tell me what's that animal</t>
  </si>
  <si>
    <t xml:space="preserve">Lelita C. Nodado </t>
  </si>
  <si>
    <r>
      <rPr>
        <sz val="11"/>
        <color theme="1"/>
        <rFont val="Malgun Gothic"/>
        <family val="3"/>
        <charset val="129"/>
      </rPr>
      <t>ANIMALS!!!</t>
    </r>
    <r>
      <rPr>
        <sz val="11"/>
        <color theme="1"/>
        <rFont val="Segoe UI Symbol"/>
        <family val="2"/>
      </rPr>
      <t>🐰🐓🐱🐀🐶🐢🐣🐦🐑🐐🐺🐄🐃🐂🐗🐷🐸🐍🐼🐧🐘🐨🐵🐆🐯🐻</t>
    </r>
  </si>
  <si>
    <t>Lelita C. Nodado</t>
  </si>
  <si>
    <t>M</t>
  </si>
  <si>
    <t xml:space="preserve">Roblox Games Mr.Shark </t>
  </si>
  <si>
    <t>Oh look 0:34</t>
  </si>
  <si>
    <t xml:space="preserve">VillagerGaming2992 </t>
  </si>
  <si>
    <t>I just wasted 43 seconds of my life to watch this instead of studying and my mom is yelling at me for watching this D:</t>
  </si>
  <si>
    <t xml:space="preserve">Anh Nguyen </t>
  </si>
  <si>
    <t>That's so true , this bullshit video should disappear</t>
  </si>
  <si>
    <t>대댓글 / 43</t>
  </si>
  <si>
    <t xml:space="preserve">AlvaroGhazali_22 indo </t>
  </si>
  <si>
    <t>The video
50% Woo wah
10%  innovation thing
40% animals</t>
  </si>
  <si>
    <t xml:space="preserve">Ranger editer </t>
  </si>
  <si>
    <r>
      <rPr>
        <sz val="11"/>
        <color theme="1"/>
        <rFont val="Malgun Gothic"/>
        <family val="3"/>
        <charset val="129"/>
      </rPr>
      <t>The most best video
Life and nature 
I</t>
    </r>
    <r>
      <rPr>
        <sz val="11"/>
        <color theme="1"/>
        <rFont val="Segoe UI Symbol"/>
        <family val="2"/>
      </rPr>
      <t>❤</t>
    </r>
    <r>
      <rPr>
        <sz val="11"/>
        <color theme="1"/>
        <rFont val="맑은 고딕"/>
        <family val="3"/>
        <charset val="129"/>
      </rPr>
      <t>animals</t>
    </r>
  </si>
  <si>
    <t>xyron gameplay</t>
  </si>
  <si>
    <t>XD</t>
  </si>
  <si>
    <t>Aning Sri</t>
  </si>
  <si>
    <t>SK innovation</t>
  </si>
  <si>
    <t>다연</t>
  </si>
  <si>
    <t>엥 sk 왜 제 댓글은 지우신거져,, 그냥 동물 알려주는 거였는데</t>
  </si>
  <si>
    <t>Junoh Park</t>
  </si>
  <si>
    <t>Innovation is in our nature 라인 잘뽑았네</t>
  </si>
  <si>
    <t>10.000 degree Knife</t>
  </si>
  <si>
    <t>Why this ad completely annoying</t>
  </si>
  <si>
    <t>Untung Wahyudi</t>
  </si>
  <si>
    <t>I just go here cause
Ohhhhhh ahhhhhhh</t>
  </si>
  <si>
    <r>
      <rPr>
        <sz val="11"/>
        <color theme="1"/>
        <rFont val="Malgun Gothic"/>
        <family val="3"/>
        <charset val="129"/>
      </rPr>
      <t>Małgorzata D</t>
    </r>
    <r>
      <rPr>
        <sz val="11"/>
        <color theme="1"/>
        <rFont val="Segoe UI"/>
        <family val="2"/>
      </rPr>
      <t>ą</t>
    </r>
    <r>
      <rPr>
        <sz val="11"/>
        <color theme="1"/>
        <rFont val="맑은 고딕"/>
        <family val="3"/>
        <charset val="129"/>
      </rPr>
      <t>b</t>
    </r>
  </si>
  <si>
    <t>0:16 is polish name write in Google Janusz i Grazyna</t>
  </si>
  <si>
    <t>Travel Stories</t>
  </si>
  <si>
    <t>Does koreans too short or animal too big?</t>
  </si>
  <si>
    <t>addicting ad btw.</t>
  </si>
  <si>
    <t>대댓글 / 54</t>
  </si>
  <si>
    <t xml:space="preserve">Fazh F </t>
  </si>
  <si>
    <r>
      <rPr>
        <sz val="11"/>
        <color theme="1"/>
        <rFont val="Malgun Gothic"/>
        <family val="3"/>
        <charset val="129"/>
      </rPr>
      <t xml:space="preserve">0:34 it is just me or anyone else hearing sub machine gun </t>
    </r>
    <r>
      <rPr>
        <sz val="11"/>
        <color theme="1"/>
        <rFont val="Segoe UI Symbol"/>
        <family val="2"/>
      </rPr>
      <t>😂</t>
    </r>
  </si>
  <si>
    <t>Mikael Fedrik</t>
  </si>
  <si>
    <t>Same lol</t>
  </si>
  <si>
    <t>대댓글 / 56</t>
  </si>
  <si>
    <t xml:space="preserve">Fahmi27 </t>
  </si>
  <si>
    <t>LMAO</t>
  </si>
  <si>
    <t>Rizqi Putra</t>
  </si>
  <si>
    <t>Awowkwowkwkwiwok</t>
  </si>
  <si>
    <t>대댓글 / 58</t>
  </si>
  <si>
    <t>유건희</t>
  </si>
  <si>
    <t>우왕 ㅋ</t>
  </si>
  <si>
    <t xml:space="preserve">Cengizhan Peker </t>
  </si>
  <si>
    <t>what a scary! my daughter started crying after she saw this.</t>
  </si>
  <si>
    <t xml:space="preserve">Neeraj Bisht </t>
  </si>
  <si>
    <t>Animals 50per cent cute 
4 animals unknown 
All awesome</t>
  </si>
  <si>
    <t xml:space="preserve">Noel Wikarya </t>
  </si>
  <si>
    <t>Woooo ahhhh</t>
  </si>
  <si>
    <t>HarithMirza Mohd Nasri</t>
  </si>
  <si>
    <t>Hahahahha</t>
  </si>
  <si>
    <t xml:space="preserve">wikana architect </t>
  </si>
  <si>
    <t>i love innovation. Innovation is in our Nature, great video</t>
  </si>
  <si>
    <t>Eddie Gooch</t>
  </si>
  <si>
    <t>WOOOOOOOOOOOOOOOO HAAAAAAAAAAAAAAAAAAAAAHHH</t>
  </si>
  <si>
    <t>rain segaran Alfaran</t>
  </si>
  <si>
    <t>Hey It's CK, Innovation. Chico Rehab, China Rehab, Sub-Machine Gun.</t>
  </si>
  <si>
    <t>Wakaseh Birowo</t>
  </si>
  <si>
    <t>Hi. Wakaseh Birowo
The animal is a seal and a proboscis monkey.
I hope your questions have been solved.
Thank you.</t>
  </si>
  <si>
    <t>Purrfect House</t>
  </si>
  <si>
    <t>That owl really made my day XD</t>
  </si>
  <si>
    <t xml:space="preserve">JustFire YT </t>
  </si>
  <si>
    <t>I keep seeing this ad</t>
  </si>
  <si>
    <t xml:space="preserve">Tae Lee </t>
  </si>
  <si>
    <t>For those who have no clue where this is from...
It is referring  to a Korean TV show from early 90s.
https://www.youtube.com/watch?v=kVEeCfDhK-I</t>
  </si>
  <si>
    <t>YOOPI GAMING</t>
  </si>
  <si>
    <t>Indonesia mana suaranya ???????????</t>
  </si>
  <si>
    <t xml:space="preserve">felixjacobgamer gaming  </t>
  </si>
  <si>
    <t>0:16 what is this animal?
Tell me in the comments 😂😂😂</t>
  </si>
  <si>
    <t xml:space="preserve">Kitty Gamer15 </t>
  </si>
  <si>
    <t>this is the weirdest add i've ever seen</t>
  </si>
  <si>
    <t>PageOne</t>
  </si>
  <si>
    <t>한달도 안돼서 조회수 5300만회 찍었네 ㅋㅋㅋㅋ</t>
  </si>
  <si>
    <t>JOHN GABRIEL FLORES</t>
  </si>
  <si>
    <t>blah blah blah blah blah blah blah blah blah blah blah</t>
  </si>
  <si>
    <t xml:space="preserve">unji hoi  </t>
  </si>
  <si>
    <t>eally well made ad,, so funny : )</t>
  </si>
  <si>
    <t xml:space="preserve">《Beagle PlaysRBLX Anime - Roblox Gamer》 </t>
  </si>
  <si>
    <t>Congrats kia. For making a Kia Niro EV!</t>
  </si>
  <si>
    <t xml:space="preserve">Kirt Umali  </t>
  </si>
  <si>
    <t>For ft did 🚗</t>
  </si>
  <si>
    <t xml:space="preserve">이익선  </t>
  </si>
  <si>
    <t>5000만회 미띤</t>
  </si>
  <si>
    <t>giap nguyen</t>
  </si>
  <si>
    <t>It's so funny,1 like</t>
  </si>
  <si>
    <t xml:space="preserve">Daffa Aziz </t>
  </si>
  <si>
    <t>Enak njir lagunya</t>
  </si>
  <si>
    <t>*순다어 - 좋은 노래 홍수</t>
  </si>
  <si>
    <t xml:space="preserve">Vivin Supriyati </t>
  </si>
  <si>
    <t>animals%20 ooh aah %70 innovation thing %10</t>
  </si>
  <si>
    <t xml:space="preserve">BRAWL OYUNCU </t>
  </si>
  <si>
    <r>
      <rPr>
        <sz val="11"/>
        <color theme="1"/>
        <rFont val="Malgun Gothic"/>
        <family val="3"/>
        <charset val="129"/>
      </rPr>
      <t>Lanet olsun bu videoyu gördü</t>
    </r>
    <r>
      <rPr>
        <sz val="11"/>
        <color theme="1"/>
        <rFont val="Segoe UI"/>
        <family val="2"/>
      </rPr>
      <t>ğ</t>
    </r>
    <r>
      <rPr>
        <sz val="11"/>
        <color theme="1"/>
        <rFont val="맑은 고딕"/>
        <family val="3"/>
        <charset val="129"/>
      </rPr>
      <t>üm güne gdbdbfbdhdhhdhd bu ne lan hayvanları koruma derne</t>
    </r>
    <r>
      <rPr>
        <sz val="11"/>
        <color theme="1"/>
        <rFont val="Segoe UI"/>
        <family val="2"/>
      </rPr>
      <t>ğ</t>
    </r>
    <r>
      <rPr>
        <sz val="11"/>
        <color theme="1"/>
        <rFont val="맑은 고딕"/>
        <family val="3"/>
        <charset val="129"/>
      </rPr>
      <t xml:space="preserve">ine </t>
    </r>
    <r>
      <rPr>
        <sz val="11"/>
        <color theme="1"/>
        <rFont val="Segoe UI"/>
        <family val="2"/>
      </rPr>
      <t>ş</t>
    </r>
    <r>
      <rPr>
        <sz val="11"/>
        <color theme="1"/>
        <rFont val="맑은 고딕"/>
        <family val="3"/>
        <charset val="129"/>
      </rPr>
      <t>ikayet etcem</t>
    </r>
  </si>
  <si>
    <t>*터키어 - 내가 이 비디오를 본 날 빌어 먹을 ~~ 이것은 내가 동물 보호 협회에 불평하는 것입니다</t>
  </si>
  <si>
    <t xml:space="preserve">LEONEL GONI </t>
  </si>
  <si>
    <t>THIS IS LIKE BIG ENOUGH MEME SONG AHHHHHHH AHHHHHHH AHHHHHHHH AHHHHIAHIAHIA HAAAAAAAAAAAAAA</t>
  </si>
  <si>
    <t xml:space="preserve">Jenifer Claudia </t>
  </si>
  <si>
    <t>This advertisement is my nephew's favorite video xD</t>
  </si>
  <si>
    <t xml:space="preserve">Red Pyro </t>
  </si>
  <si>
    <t>0:17 Real Minecraft Villager</t>
  </si>
  <si>
    <t>vicky isip</t>
  </si>
  <si>
    <t>I know the song</t>
  </si>
  <si>
    <t>I like animals
I love nature</t>
  </si>
  <si>
    <t>what the.....</t>
  </si>
  <si>
    <t xml:space="preserve">Lolena Turangan  </t>
  </si>
  <si>
    <t>My grandson, less than 2 years old loves, loves, loves watching this video. Her sister repeats  this vid over and over again and he loves to imitate the sound  uuuuuwahhhhhh. This is the only word he can pronounce so far. Cutest video......</t>
  </si>
  <si>
    <t xml:space="preserve">YunusMec  </t>
  </si>
  <si>
    <t>:DDD agasdasd</t>
  </si>
  <si>
    <t>There's my favorite animal (Bekantan), his nose is creepy but I don't know why I like it XD</t>
  </si>
  <si>
    <t>S K INNOVATIOON</t>
  </si>
  <si>
    <t>67 M views 
Likes: 600
wHaT?</t>
  </si>
  <si>
    <t xml:space="preserve">ZangVlogz  </t>
  </si>
  <si>
    <t>GOOD MORNING its every ad that they visit</t>
  </si>
  <si>
    <t>95 대댓글</t>
  </si>
  <si>
    <t xml:space="preserve">__FoXy__ MoXy </t>
  </si>
  <si>
    <t>Кто русский?</t>
  </si>
  <si>
    <t>ЧЁ ЗА НАРКОМАНИЯ</t>
  </si>
  <si>
    <t xml:space="preserve">Coe Mel </t>
  </si>
  <si>
    <t>Ooohh Waa inovation.</t>
  </si>
  <si>
    <t xml:space="preserve">khainam 363  </t>
  </si>
  <si>
    <t>The Video
50% Woo Ahh
10% innovation thing
40% animals</t>
  </si>
  <si>
    <t xml:space="preserve">john_S  </t>
  </si>
  <si>
    <t>WTF?!!!</t>
  </si>
  <si>
    <t xml:space="preserve">ribbon cat gamer </t>
  </si>
  <si>
    <t>Ooh aah</t>
  </si>
  <si>
    <t xml:space="preserve">ILEKSION Rigged  </t>
  </si>
  <si>
    <t>This song is a remake version of theme song of 퀴즈 탐험 신비의 세계(quiz, expedition, world of mystery) which was a KBS program about animals, aired in the 1990's.</t>
  </si>
  <si>
    <t xml:space="preserve">Sazuki Akagi  </t>
  </si>
  <si>
    <t>Impressive but can you watch this video while saying ohhh ahhh until the video ends?</t>
  </si>
  <si>
    <t xml:space="preserve">THE Goldenape </t>
  </si>
  <si>
    <t>What did i just stumbled on.....
Love the bekantan's reaction tho XD</t>
  </si>
  <si>
    <t>Ronald John Cabreros</t>
  </si>
  <si>
    <t>When you see somebody with a hybrid of all game consoles</t>
  </si>
  <si>
    <t>intan Pricillan ruliani</t>
  </si>
  <si>
    <t>Ahh~
Ooh Ahh~
Ahh~
Ahh~
Ahh~
Ahh~~~
Ooh~
Ahh~
Ohh Ahh~~~
Ooh~~~
Ahh~~~</t>
  </si>
  <si>
    <t>Marsya Yeece</t>
  </si>
  <si>
    <t>What THE FUCK IS THIS</t>
  </si>
  <si>
    <t>*감탄사로 해석됨</t>
  </si>
  <si>
    <t>Oyun Ablası</t>
  </si>
  <si>
    <t>Çok komik yaaaaa</t>
  </si>
  <si>
    <t>*터키어 - 아주 재밌네</t>
  </si>
  <si>
    <t>Toto Torre</t>
  </si>
  <si>
    <t>OOH WAH</t>
  </si>
  <si>
    <t>PhúcOP</t>
  </si>
  <si>
    <t>This song is so interesting, can  you tell me name of this song ??</t>
  </si>
  <si>
    <t xml:space="preserve">Tarigan Ajja </t>
  </si>
  <si>
    <t>Is the best</t>
  </si>
  <si>
    <t>kaiju 0987</t>
  </si>
  <si>
    <t>0:07 animal is screaming</t>
  </si>
  <si>
    <t>Nina Monique</t>
  </si>
  <si>
    <t>Did animal talk or sing</t>
  </si>
  <si>
    <t>MigAs Hope</t>
  </si>
  <si>
    <t>Germany's Solar &amp; Wind energy generation. 
Singapore's Trash waste management &amp; energy generation.
South Korea's Eco-friendly car battery, etc.
Thank you Lord, humans are making effort for the Earth to be a healthier place.</t>
  </si>
  <si>
    <t>mabok Lem</t>
  </si>
  <si>
    <t>My litle brother 1.5 years old very like this ad... 😅</t>
  </si>
  <si>
    <t>Hey Clay</t>
  </si>
  <si>
    <t>кинконг</t>
  </si>
  <si>
    <t>*러시아어 - 킹콩</t>
  </si>
  <si>
    <t xml:space="preserve">Don't Stop Never </t>
  </si>
  <si>
    <t>이게 더 미쳤넼ㅋㅋㅋㅋㅋㅋㅋㅋㅋ</t>
  </si>
  <si>
    <t>뭐야 한국 버전과 다르게  영어버전에는 이노베이션 광고 인트로 음향효과가 다르네 리믹스 했구나</t>
  </si>
  <si>
    <t>JD Kreeper</t>
  </si>
  <si>
    <t>0:00-0:16 is now the new AAAAAA meme</t>
  </si>
  <si>
    <t xml:space="preserve">Mark Was Here </t>
  </si>
  <si>
    <r>
      <rPr>
        <sz val="11"/>
        <color theme="1"/>
        <rFont val="Malgun Gothic"/>
        <family val="3"/>
        <charset val="129"/>
      </rPr>
      <t xml:space="preserve">Lmao wtf is this shit </t>
    </r>
    <r>
      <rPr>
        <sz val="11"/>
        <color theme="1"/>
        <rFont val="Segoe UI Symbol"/>
        <family val="2"/>
      </rPr>
      <t>🤣</t>
    </r>
  </si>
  <si>
    <t xml:space="preserve">michealmorph </t>
  </si>
  <si>
    <t>lol</t>
  </si>
  <si>
    <t>ahh</t>
  </si>
  <si>
    <t xml:space="preserve">Genry alfrand Ananta </t>
  </si>
  <si>
    <t>Oooooooòooooooooooooooooooooooooo ahhhhhhhhhhhhhh oo ahhhhhhhhh aaaaaas kontol</t>
  </si>
  <si>
    <t>L Diop</t>
  </si>
  <si>
    <t>fun and informative; 너무 귀여워</t>
  </si>
  <si>
    <t>No You</t>
  </si>
  <si>
    <t>I can tell its korean.</t>
  </si>
  <si>
    <t>Natu The BudgieYT</t>
  </si>
  <si>
    <t>Oooooooooooooooooooooooooooooooooooooooooooooooooooooooooooooooooooooooooooooooooooooooooooooooooooo Oooooooooooooooooooooooooooooooooooooooooooooooooooooooooooooooooooooooooooooooooooooooooooooooooooo Oooooooooooooooooooooooooooooooooooooooooooooooooooooooooooooooooooooooooooooooooooooooooooooooooooo</t>
  </si>
  <si>
    <t>Mrhoppeydramon</t>
  </si>
  <si>
    <t>This is the best anime opening ever.</t>
  </si>
  <si>
    <t>Justin Lopez</t>
  </si>
  <si>
    <t>Mom walks in on you playing this
Hey GET OUT OF MY ROOM</t>
  </si>
  <si>
    <t xml:space="preserve">Mark Sellers  </t>
  </si>
  <si>
    <t>This needs to be a meme</t>
  </si>
  <si>
    <t>Yolanda Fanisaputra</t>
  </si>
  <si>
    <t>i love this video, it is funny</t>
  </si>
  <si>
    <t>guhnun gang</t>
  </si>
  <si>
    <t>How does this have 105m views jeeeeez</t>
  </si>
  <si>
    <t>Gladys Nere</t>
  </si>
  <si>
    <t>Oh shit</t>
  </si>
  <si>
    <t xml:space="preserve">Jürgen Vagt  </t>
  </si>
  <si>
    <t>Die-Zukunftsmacher-podcast Nr. 7
Der Podcast über Innovationen, heute mit: Triz, Collective-Notebook, Künstliche Intelligenz vs. Digitalisierung, 5G und Innovation
#Triz #Kreativitätstechnik</t>
  </si>
  <si>
    <t xml:space="preserve">Jürgen Vagt </t>
  </si>
  <si>
    <t>Die-Zukunftsmacher-podcast Nr. 12
Der Podcast über Innovationen, heute mit: Zukunft der EU, Hafven, Natur als Inspiration für technische Innovationen, Science Fiction und Innovation, Innovation im Handwerk
#ZukunftderEU
#EU
#Hafven #Fablab  
#Bionik #ScienceFictionundInnovation
#ScienceFiction
#InnovationimHandwerk #Innovationen  #Zukunft  #Innovation #Innovationen 
https://die-zukunftsmacher-podcast.podigee.io/</t>
  </si>
  <si>
    <t>*독일어-팟캐스트 홍보
*신고 및 삭제처리</t>
  </si>
  <si>
    <t xml:space="preserve">faith sensei  </t>
  </si>
  <si>
    <t>My daughter loves watching this! &lt;3 from Philippines</t>
  </si>
  <si>
    <t>오일로패스 시즌2 총 댓글</t>
  </si>
  <si>
    <t>[SK에너지] 범국민 SK오일로 PASS 캠페인: 런칭편(30s)</t>
  </si>
  <si>
    <t xml:space="preserve">moon </t>
  </si>
  <si>
    <t>크 근데 진짜 기업들은 자연스럽게 광고 잘만든다 진짜 자연스러움
(기획자분 인센티브 들어가랏.. 눈치주기)</t>
  </si>
  <si>
    <t xml:space="preserve">GG H </t>
  </si>
  <si>
    <t>광고를 봐도 모르겠네, 결국, 의료진에게 포인트를 준다는건가요?</t>
  </si>
  <si>
    <t>[SK에너지] 범국민 SK오일로 PASS 캠페인: 남자편(15s)</t>
  </si>
  <si>
    <t xml:space="preserve">대흉제국 </t>
  </si>
  <si>
    <t>잘 보고 갑니다.</t>
  </si>
  <si>
    <t>쏘라</t>
  </si>
  <si>
    <t>날도 더운데 아직까지 고생하고 계신 코로나 의료진분들ㅠ ㅠ 이 광고 보니까 마음이 뭉클해지네요ㅠ ㅠ 끝까지 힘내시면 좋겠습니당</t>
  </si>
  <si>
    <t>[SK에너지] 범국민 SK오일로 PASS 캠페인: 런칭편(60s)</t>
  </si>
  <si>
    <t>Heeyoon Kim</t>
  </si>
  <si>
    <t>따뜻한 시도, 칭찬합니다~</t>
  </si>
  <si>
    <t>최오리</t>
  </si>
  <si>
    <t>오,, 이건 무조건 신청이다 코로나 의료진분들 감사합니다 ㅠㅠ 계속 응원할게요!</t>
  </si>
  <si>
    <t>박CY</t>
  </si>
  <si>
    <t>작년에도 정말 멋졌는데 올해도 너무 멋진 광고에요!! 의미가 너무 좋아요!!!</t>
  </si>
  <si>
    <t>SOYEON소연</t>
  </si>
  <si>
    <t>이 더위에도 수고하고 계신 의료진분들 힘내세요</t>
  </si>
  <si>
    <t>YJay Jeong</t>
  </si>
  <si>
    <t>진정한 코로나의 영웅을 응원하는 SK에너지를 칭찬합니다. Gooood!</t>
  </si>
  <si>
    <t>mer choi</t>
  </si>
  <si>
    <t>코로나 영웅들에게 PASS!! 캠페인 응원해요 !!!</t>
  </si>
  <si>
    <t>박진환</t>
  </si>
  <si>
    <t>광고 처럼 모두가 힘든 시기에 서로 응원하고 조금씩 힘을 보태서 잘 이겨냈으면 좋겠습니다.</t>
  </si>
  <si>
    <t>taehyung kim</t>
  </si>
  <si>
    <t>아 좋다 고맙다 따뜻하다. 수고하셨습니다.</t>
  </si>
  <si>
    <t>HyeYeon Cho</t>
  </si>
  <si>
    <t>이 시국에 의미있고 멋찐 광고인듯,,,,! 작년에도 했는데 올해도 신청하러가야지^^^^</t>
  </si>
  <si>
    <t xml:space="preserve">sean Pyen </t>
  </si>
  <si>
    <t>코끝이 찡해진다.  뭔가 울림이 있네~!</t>
  </si>
  <si>
    <t>Eunkyeong Hyun</t>
  </si>
  <si>
    <t>작년보다 올해 더 뜻깊게 참여할 수 있어서 더더 좋아요~! 코로나 영웅들, 코로나로 힘든 모든 사람들 모두 다 화이팅입니다 !!</t>
  </si>
  <si>
    <t>Lie WK</t>
  </si>
  <si>
    <t>더운데 지금도 달리고 계신 의료진들, 끝까지 화이팅입니다 어서 빨리 이상황이 진정되길</t>
  </si>
  <si>
    <t>hyezoo jang</t>
  </si>
  <si>
    <t>점점 더워지고 습해지는데 여전히 달리고 계신 의료진분들, 여전히 마스크와 씨름중인 우리 모두 다 화이팅!</t>
  </si>
  <si>
    <t>[SK에너지] 범국민 SK오일로 PASS 캠페인: 여자편(15s)</t>
  </si>
  <si>
    <t>김성왕</t>
  </si>
  <si>
    <t>진정한 코로나 영웅 SK 오일로 SK에너지 구웃 쵝오예요~~</t>
  </si>
  <si>
    <t>유호상</t>
  </si>
  <si>
    <t>코로나 영웅들에게 미안함, 감사함, 응원을 쓰루패스!</t>
  </si>
  <si>
    <t>YULIM HUR</t>
  </si>
  <si>
    <t>광고 너무 잘 만드신 것 같아요! :)))) 짧은데도 뭉클</t>
  </si>
  <si>
    <t>Chanhye Park</t>
  </si>
  <si>
    <t>가슴 따뜻해지고 마음 시원해지는 착한 캠페인~ 응원합니다!! 코로나 영웅들 힘내세요!!</t>
  </si>
  <si>
    <t xml:space="preserve">Jinu Jeong </t>
  </si>
  <si>
    <t>작년에 이어 SK에서 정말 좋은 일 하시네요. 코로나로 제일 고생하신 의료진들께 큰 힘이 될 것 같습니다~</t>
  </si>
  <si>
    <t xml:space="preserve">Lee Sunny  </t>
  </si>
  <si>
    <t>너무 좋은 캠페인이네요-!! 바로 참여합니다. 공유도 할게요~</t>
  </si>
  <si>
    <t xml:space="preserve">양지훈 </t>
  </si>
  <si>
    <t>요즘 같은 시기에 힘이되는 따뜻한 광고네요!</t>
  </si>
  <si>
    <t xml:space="preserve">
JG HAN  </t>
  </si>
  <si>
    <t>맘도 따뜻해지는 캠페인이네용 기획 넘 좋아요ㅎㅎㅎ</t>
  </si>
  <si>
    <t xml:space="preserve">이승현[경영학부]  </t>
  </si>
  <si>
    <t>멋지네요,,,의료진 항상 감사합니다..!! 오늘 하루도 잘 부탁드리겠습니다:) 의미있는 캠페인이 되었름 좋겠네여!!</t>
  </si>
  <si>
    <t>이피디의 좋은 아이디어</t>
  </si>
  <si>
    <t>대박...
중앙선 침범해서 운전하는 장면이
첫 장면에 똭...
배경이 해외인 줄 착각했음.
그러고 두 번째 장면이
차 안에서 난리를 치는 장면.
광고를 이렇게 하면 되나요?</t>
  </si>
  <si>
    <t>흥해랏</t>
  </si>
  <si>
    <t>신청완료!</t>
  </si>
  <si>
    <t xml:space="preserve">vue cyan  </t>
  </si>
  <si>
    <t>진짜 의미있는 캠페인이네요! 힘든시기 다같이 이겨내면 좋겠습니다! 꼭 참여할게요!!!</t>
  </si>
  <si>
    <t xml:space="preserve">C  </t>
  </si>
  <si>
    <t>영상에서 감동이 느껴지네요. 뭔가 뭉클합니다</t>
  </si>
  <si>
    <t>이런 캠페인은 정말 잘 되면 좋겠어요. 취지도 너무 좋고 영상도 너무 좋습니다!</t>
  </si>
  <si>
    <t xml:space="preserve">ek0226 </t>
  </si>
  <si>
    <t>오 ㅎㅎ 나도 PASS 하러 가야지ㅣㅣ ~~</t>
  </si>
  <si>
    <t xml:space="preserve">S </t>
  </si>
  <si>
    <t>울컥하네요.. 얼른 끝나야 할텐데 ㅠㅠ</t>
  </si>
  <si>
    <t>조수영</t>
  </si>
  <si>
    <t>코로나19에 맞서 싸우는 모두를 응원합니다! @~@</t>
  </si>
  <si>
    <t>choisegil</t>
  </si>
  <si>
    <t>너무 뭉클 ㅠㅠ 이런 광고 좋다. 이런 광고는 어떤 사람들이 만드는건가요? ㅠㅠㅠㅠㅠㅜ</t>
  </si>
  <si>
    <t>조수민</t>
  </si>
  <si>
    <t>오 광고 좀 잘 만들었넹</t>
  </si>
  <si>
    <t xml:space="preserve">스포츠 Ball  </t>
  </si>
  <si>
    <t>노래제목 궁금합니다?</t>
  </si>
  <si>
    <t>[SK에너지] 범국민 SK오일로 PASS 캠페인: 남자편(30s)</t>
  </si>
  <si>
    <t>Ha Yun</t>
  </si>
  <si>
    <t>음악 뭔가요?</t>
  </si>
  <si>
    <t xml:space="preserve">EunAe Cho </t>
  </si>
  <si>
    <t>bgm 궁금해요</t>
  </si>
  <si>
    <t>도도치</t>
  </si>
  <si>
    <t>광고 담당자분께 질문 있습니다/14초 경 남자분 혹, 소지섭 님 인가요,,,볼때마다 너무 닮아서요,,,정확한 답변을  부탁드립니다@</t>
  </si>
  <si>
    <t>기업PR캠페인 절전모드편 총 댓글</t>
  </si>
  <si>
    <t>보는 것만으로도 친환경?! SK이노베이션의 실천하는 기업PR 캠페인 ‘It’s time to Act’, 절전모드 편</t>
  </si>
  <si>
    <t>광고에 다크모드 쓸 생각을 하시다니... 센스있어요</t>
  </si>
  <si>
    <t>헐...... 신박하다...</t>
  </si>
  <si>
    <t>찰스박</t>
  </si>
  <si>
    <t>와 정말 이노베이션 스럽게 신박하다</t>
  </si>
  <si>
    <t>후원금별풍선</t>
  </si>
  <si>
    <t>오.. 광고도 이게 되는구나..</t>
  </si>
  <si>
    <t>캥걸캥걸</t>
  </si>
  <si>
    <t>갓갓베이션ㄷㄷㄷ</t>
  </si>
  <si>
    <t>Wook Jung</t>
  </si>
  <si>
    <t>이 영상을 북극곰이 좋아합니다</t>
  </si>
  <si>
    <t>이상목</t>
  </si>
  <si>
    <t>오 찐환경이다....ㅎㄷㄷ 진짜가 나타났다</t>
  </si>
  <si>
    <t>와... 진짜 대박이네요!!!</t>
  </si>
  <si>
    <t>Sunny Joo</t>
  </si>
  <si>
    <t>옴매매~ 북극곰 너무 귀여워용 ㅠㅠㅠ 친환경 이노베이션 굿굿이네여</t>
  </si>
  <si>
    <t>스즌ppszn</t>
  </si>
  <si>
    <t>우왕 절전모드로 광고.. 짱이에요 북금곰 목소리도 너무 귀여워요~ 하이~</t>
  </si>
  <si>
    <t>리연</t>
  </si>
  <si>
    <t>찐환경광고 ㄷㄷ</t>
  </si>
  <si>
    <t>우와 너무 좋아요 역시 이노베이션!!!!!!</t>
  </si>
  <si>
    <t>S jcall</t>
  </si>
  <si>
    <t>요새 지구가 병들어서 이상기후 이상현상들이 지구 곳곳에서 일어나고 있는데 경각심과 지구를 한번더 생각하게하는 광고네요.
기획과 디자인 센스 이3박자를 고루갖췄습니다 정말최고네요</t>
  </si>
  <si>
    <t>Hyun Kim</t>
  </si>
  <si>
    <t>티끌모아 지구</t>
  </si>
  <si>
    <t>김소희</t>
  </si>
  <si>
    <t>SK는 진짜 매번 광고 너무 잘함 ㅠㅠㅠㅠㅠㅠㅠㅠ</t>
  </si>
  <si>
    <t>홍시</t>
  </si>
  <si>
    <t>피톤치드킁카킁카 친환경 곰넘귀여어용</t>
  </si>
  <si>
    <t>you joo</t>
  </si>
  <si>
    <t>와 뭐지 이 울림은? SK이노베이션 광고는 항상 그 이상이네요!! ㅠㅠ</t>
  </si>
  <si>
    <t>JoonHwoi Kim</t>
  </si>
  <si>
    <t>친환경 절전타임~~~북극곰 귀엽네요ㅎㅎ하이 이노베이션</t>
  </si>
  <si>
    <t>마당람보</t>
  </si>
  <si>
    <t>북금곰 너무 귀여워요 ㅠㅠㅠ 광고가 광고같지가 않네요 !!!</t>
  </si>
  <si>
    <t>이술기</t>
  </si>
  <si>
    <t>헐..광고를 보는것만으로도 친환경이라니..광고를 절전모드로 만들 생각은 진짜 어떻게 하면 나오는거죠? 대단해요 진짜!!!! SK이노베이션 광고는 진짜 매번 비상한듯!</t>
  </si>
  <si>
    <t>박재민</t>
  </si>
  <si>
    <t>안녕을 위해 하이 문구가 마음에 쏙 들어요!~  SK 이노베이션의 다양한 친환경 사업에 대해 몰랐던 부분도 쉽게 알게 되어서 좋네요</t>
  </si>
  <si>
    <t>dogeun kim</t>
  </si>
  <si>
    <t>발상의 전환이네요! 보는 것만으로도 친환경을 실천한다는게.. 짧지만 울림이 있네요!</t>
  </si>
  <si>
    <t>박두현</t>
  </si>
  <si>
    <t>30초면 설정할 수 있는 스마트폰, 노트북 다크모드가 환경에 직접적으로 영향을 줄 수 있다는 메시지 덕분에 평소 다크모드를 쓰는 사람으로써 너무 자랑스러워요! 이노베이션 저전력 영상 계속 보게됩니다 ㅋㅋㅋㅋ</t>
  </si>
  <si>
    <t>금재민</t>
  </si>
  <si>
    <t>역시 ㅋㅋ눈이 즐거운 광고네용ㅎㅎ멍하니 끝까지 보게되는..영상이 예뻐서..</t>
  </si>
  <si>
    <t>오오오 므찌다</t>
  </si>
  <si>
    <t>Sungjin yoon</t>
  </si>
  <si>
    <t>어두운 화면, 하아이~</t>
  </si>
  <si>
    <t>안영수</t>
  </si>
  <si>
    <t>북극곰이 하이 하는게 참 귀엽네!!</t>
  </si>
  <si>
    <t>광고에 다크모드라닠ㅋㅋㅋ 잘하네요 역시  sk</t>
  </si>
  <si>
    <t>황성필</t>
  </si>
  <si>
    <t>다크모드 광고라니ㅋㅋㅋㅋ
신박하네요</t>
  </si>
  <si>
    <t>M K</t>
  </si>
  <si>
    <t>친환경쪽으로는 SK이노베이션이 젤 적극적인것같음</t>
  </si>
  <si>
    <t>광고에 다크 모드는 처음 보는데!! 참신하네요 sk이노베이션이기에 가능한 아이디어인거같습니다👍👍👍</t>
  </si>
  <si>
    <t>KANG IL LEE</t>
  </si>
  <si>
    <t>오오 새롭네 멋진 광고임</t>
  </si>
  <si>
    <t>애태몬</t>
  </si>
  <si>
    <t>ㅋㅋㅋㅋ 마지막 북금곰 하이 짱 귀욤 ㅋㅋ 항상 잘 만드네</t>
  </si>
  <si>
    <t>Ji an Kim</t>
  </si>
  <si>
    <t>자연을 지켜주세요</t>
  </si>
  <si>
    <t>진공</t>
  </si>
  <si>
    <t>다크 모드가 전력소비를 줄이는 기능을 한다는건 몰랐는데,, sk 광고는 늘 뭔가 알아가게 되네요 ! 좋은 광고 감사합니다 :)</t>
  </si>
  <si>
    <t>서상민</t>
  </si>
  <si>
    <t>광고 짱이네요....ㅋㅋ</t>
  </si>
  <si>
    <t>jh pp</t>
  </si>
  <si>
    <t>절전모드ㅎㅎㅎㅎ대박이네요</t>
  </si>
  <si>
    <t>lee beomjin</t>
  </si>
  <si>
    <t>이야.... 아이디어 좋다</t>
  </si>
  <si>
    <t>총총</t>
  </si>
  <si>
    <t>잔잔해서 더 집중되는 것 같아요!!ㅎㅎ 광고 좋네요~~~</t>
  </si>
  <si>
    <t>J백곰</t>
  </si>
  <si>
    <t>광고를 보구 조금이나마 지구의 안녕에 도움이 되었으면 해서....절전모드로!! 광고 좋네요^^</t>
  </si>
  <si>
    <t>레몬라임</t>
  </si>
  <si>
    <t>다크모드가 요즘 핫한데 광고에 까지 적용될줄은 몰랐네요 신선해요~!</t>
  </si>
  <si>
    <t>jinee</t>
  </si>
  <si>
    <t>우아 아이디어 짱이네요 절전모드!!!</t>
  </si>
  <si>
    <t>윤유민</t>
  </si>
  <si>
    <t>지구의 안녕을 위해 하이~~~
sk이노베이션 광고는 매번 상상이상이네요 최고최고</t>
  </si>
  <si>
    <t>핸드폰 절전모드쓰면서도 이생각을 못했었네 대박 진짜 아이디어 대박이네</t>
  </si>
  <si>
    <t>o e</t>
  </si>
  <si>
    <t>허어얼 대박 개쩜 이런 생각을 어떻게 광고로 만들생각을 했대? 대박 대박</t>
  </si>
  <si>
    <t>채혜림</t>
  </si>
  <si>
    <t>SK이노베이션이 친환경 기업이었군요!! 무늬만 친환경이 아니고 광고 보는 순간까지 다크모드로 실천하는 찐이었다니 다시 보게되네요 :)</t>
  </si>
  <si>
    <t>Is well All</t>
  </si>
  <si>
    <t>누가 광고를 기획하는지는 모르겠지만 sk이노베이션 다운 광고인거같네요! 친환경 좋아요!</t>
  </si>
  <si>
    <t>이규진</t>
  </si>
  <si>
    <t>절전모드광고 ㅎㅎ. 화려한 영상이 아님에도 보는 내내 집중하게 하는 매력이 있는 광고네요. 담긴 의미 또한 매력적이네요</t>
  </si>
  <si>
    <t>1415안용진</t>
  </si>
  <si>
    <t>노래 만드신건가요?되게좋다~</t>
  </si>
  <si>
    <t>저도 힐링돼서계속 듣는중 ㅋㅋ</t>
  </si>
  <si>
    <t>jk</t>
  </si>
  <si>
    <t>이거슨 마치~~~~ 어느 대학생의 수업 과제 수준의 아이디어와 영상 퀄리티군요~~~~~~~</t>
  </si>
  <si>
    <t>Kishia Jung</t>
  </si>
  <si>
    <t>SK 에너지</t>
  </si>
  <si>
    <t>SK 종합화학</t>
  </si>
  <si>
    <t>SK 루브리컨츠</t>
  </si>
  <si>
    <t>SK 인천석유화학</t>
  </si>
  <si>
    <t>SK 트레이딩 인터내셔널</t>
  </si>
  <si>
    <t>SK 아이이테크놀로지</t>
  </si>
  <si>
    <t>안녕하세요, SK이노베이션입니다.
먼저, SK이노베이션의 신규 기업PR 캠페인 ‘It’s time to Act’, 절전모드 편에 많은 관심 가져 주셔서 감사 드립니다. 이번 기업PR 캠페인 영상에 삽입된 BGM은, 해당 영상을 위해 별도 제작한 곡이기에 음원 사이트 등에서 확인 및 청취가 불가합니다. 이 점 양해 부탁 드리며, 계속해서 SK이노베이션의 기업PR 캠페인 ‘It’s time to Act’, 절전모드 편에 많은 성원 부탁 드립니다.</t>
  </si>
  <si>
    <t>It's New</t>
  </si>
  <si>
    <t>Next Entertainment World</t>
  </si>
  <si>
    <t>It's Time To Act.</t>
  </si>
  <si>
    <t>전력 소비를 줄이는 절전 모드</t>
  </si>
  <si>
    <t>전기차 배터리</t>
  </si>
  <si>
    <t>초저점도 친환경 엔진 오일</t>
  </si>
  <si>
    <t>고기능성 친환경 포장소재</t>
  </si>
  <si>
    <t>친환경 에너지 플랫폼</t>
  </si>
  <si>
    <t>이성제</t>
  </si>
  <si>
    <t>어휴 절약이 혁신인가?</t>
  </si>
  <si>
    <t>결국은 덜 사용하고 다시 사용하고 새롭게 또 활용하는 게 지구를 위한 답인듯.</t>
  </si>
  <si>
    <t>긍깅깅</t>
  </si>
  <si>
    <t>다시 생각해보게 하는 광고네요...👍👍</t>
  </si>
  <si>
    <t>진짜 아이디어 기발한듯👍</t>
  </si>
  <si>
    <t>may Kim</t>
  </si>
  <si>
    <t>넹..지금 절전하러가여..지구 안녕을 위햇</t>
  </si>
  <si>
    <t>mika LEE</t>
  </si>
  <si>
    <t>오 다크모드가 눈의 피로만 덜어주는 줄 알았는데 환경까지 지킬 수 있다니 몰랐던 사실이네요 저도 당장 다크모드로 바꿀께요! 😀😀</t>
  </si>
  <si>
    <t>하리보맛이따</t>
  </si>
  <si>
    <t>이것이야말로 혁신! 뻔한 광고를 넘어서 환경을 위한 기발한 생각 멋져요!</t>
  </si>
  <si>
    <t>Taeyun Oh</t>
  </si>
  <si>
    <t>와 광고가 너무 따뜻하네요. 친환경 제품도 많이 생산하고 있었네요.</t>
  </si>
  <si>
    <t>정말좋아요 정말좋아요</t>
  </si>
  <si>
    <t>ᄋᄋ</t>
  </si>
  <si>
    <t>전려소비 줄이는 절전ㅁㅁᆢ드 신기하네요</t>
  </si>
  <si>
    <t>광고가 단연 돋보이네요 역시 최고에요</t>
  </si>
  <si>
    <t>광고를보고 지구에 도움이되었음 하는생각이드내요  북극곰 너무귀엽내요</t>
  </si>
  <si>
    <t>박동구</t>
  </si>
  <si>
    <t>친환경 기업 sk 너무 좋은 공익광고네요 사랑합니다 sk</t>
  </si>
  <si>
    <t>5577 kih</t>
  </si>
  <si>
    <t>진짜 대박이네요 홀린듯이 영상봤네요</t>
  </si>
  <si>
    <t>neumei sim</t>
  </si>
  <si>
    <t>다크모드가 전력을 줄인다니 얼른 실천해야겠어요.정말 대단합니다.감사해요 ~^^~</t>
  </si>
  <si>
    <t>와 sk친환경 광고 너무 창의적이고 미래과학혁명같다</t>
  </si>
  <si>
    <t>친환경 선두 주자 sk 이노베이션, 지구를 생각하는 기업~</t>
  </si>
  <si>
    <t>SK이노베이션 광고 참 참신하고 좋아요,절전모드가  전력소모를 줄인다니,좋은 정보 입니다</t>
  </si>
  <si>
    <t>음몰라</t>
  </si>
  <si>
    <t>영상 잘봤습니다 구독 눌르고갑니다</t>
  </si>
  <si>
    <t>SK이노베이션 진짜 최고입니다.
어떻게 이런 광고를 생각한거죠~^^</t>
  </si>
  <si>
    <t>정누리</t>
  </si>
  <si>
    <t>sk이노베이션 휼륭합니다.지구를 위하여 항상 응원 합니다.</t>
  </si>
  <si>
    <t>박하나</t>
  </si>
  <si>
    <t>요즘들어 친환경에 관심이 생겼는데 아이디어 진짜 너무좋네요!</t>
  </si>
  <si>
    <t>광고보는것만으로도 환경에도움이된다니ㅎㅎ좋은정보에요</t>
  </si>
  <si>
    <t>사회에 봉사하는기업, 친환경기업 등 좋은 이미지를 가지고 있습니다. 화이팅</t>
  </si>
  <si>
    <t>현</t>
  </si>
  <si>
    <t>좋은정보 감사합니다.
많은 도움이 되었습니다.</t>
  </si>
  <si>
    <t>마사</t>
  </si>
  <si>
    <t>오 다크모드로 해두는게 좋겠네요 다크모드 쓰다가 다시 바꿨는데 설정 또 해놔야겠어요</t>
  </si>
  <si>
    <t>좋은정보 잘보고갑니다 감사합니다</t>
  </si>
  <si>
    <t>겨울바다33</t>
  </si>
  <si>
    <t>나와 내 이웃, 고객을 생각하는 친환경 광고, 보면서 많은 것을 느낄 수 있었습니다. 잘 봤습니다.</t>
  </si>
  <si>
    <t>Sk광고는 정말 믿음직한 광고고 새로운 정보를 알게해주네요</t>
  </si>
  <si>
    <t>마신왕멜리오다스</t>
  </si>
  <si>
    <t>와~~우 대박이에욤~~진짜광고잘봤어요</t>
  </si>
  <si>
    <t>레체</t>
  </si>
  <si>
    <t>환경을 생각하는 슬로건 멋지네요</t>
  </si>
  <si>
    <t>김영인</t>
  </si>
  <si>
    <t>역시 에스케이 ㅎㅎ광고도 너무간지나네요</t>
  </si>
  <si>
    <t>후손들을 위해서 환경보호는 필수인거 같아요
우리나라 기술력은 진짜 최고입니다</t>
  </si>
  <si>
    <t>SK 광고로 몰랐던 사실 많이 알아가요~ 다크모드가 절전효과가 있었다는 사실 알고가네요^^</t>
  </si>
  <si>
    <t>hyungseok lim</t>
  </si>
  <si>
    <t>Sk 이노베이션 자동차 베터리 만드냐고 수고 많이 하시네요 좋은광고 봤습니다</t>
  </si>
  <si>
    <t>확실히 자연과 환경을 생각하는 기업이 좋은 기업입니다 광고 좋아요~~</t>
  </si>
  <si>
    <t>퀘변론자</t>
  </si>
  <si>
    <t>우리의 삶에서 중요한 환경을 소중히 생각하지 않으면 암울한 미래밖에 없겠죠 친환경을 주도하는 sk이노베이션 응원합니다 화이팅😄💕💞</t>
  </si>
  <si>
    <t>이진욱</t>
  </si>
  <si>
    <t>친환경광고보니 먼가 뿌듯합니다
먼가 애특한 절정이 하답네요</t>
  </si>
  <si>
    <t>이태신</t>
  </si>
  <si>
    <t>역시 에스케이ㅎㅎ 전문적이고멋진광고</t>
  </si>
  <si>
    <t>매번 느끼지만   SK이는 정말이지  최고의 기업입니다 광고가  너무좋아요~</t>
  </si>
  <si>
    <t>홍홍</t>
  </si>
  <si>
    <t>지구의 안녕을위해 너무 좋은말이네요~</t>
  </si>
  <si>
    <t>스마트폰 노트북을 다크모드로 하면 전력소비를 효과적으로 줄일 수 있겠네요!</t>
  </si>
  <si>
    <t>광고도이해가쏙쏙들어오고 잘만들었네용ㅎㅎ</t>
  </si>
  <si>
    <t>Sk이노베이션이  친환경일등기업임을  다시한번각인시키는 광고네요</t>
  </si>
  <si>
    <t>wnsdlf th</t>
  </si>
  <si>
    <t>친환경에대해 관심이 없었는데 sk광고를 보고 관심이 생겼네요^^ 좋아요 누르고 갑니다</t>
  </si>
  <si>
    <t>절전모드 광고를 저케 만들다뉘  대박 므쩌보이네욤~</t>
  </si>
  <si>
    <t>zz zz</t>
  </si>
  <si>
    <t>와 역시 SK기술 대박 이게되다니 크 대단</t>
  </si>
  <si>
    <t>정말 유익한 영상입니다 감사합니다</t>
  </si>
  <si>
    <t>우와 절전모드로광고라니ㅎㅎ역이 sk네요ㅎㅎ</t>
  </si>
  <si>
    <t>모르는 사실을 잘 알게 해준 동영상이네요 잘봤어요</t>
  </si>
  <si>
    <t>Raina Goddess</t>
  </si>
  <si>
    <t>절정광고로 친환경을 만들수 있다니 너무 좋네요~^^</t>
  </si>
  <si>
    <t>이성민</t>
  </si>
  <si>
    <t>다크모드가 전력소비되는거라니ㅎㅎ좋은정보감사합니다</t>
  </si>
  <si>
    <t>좋아요 굿굿 잘보고갑니다아아!!</t>
  </si>
  <si>
    <t>절전 하게 만드는 유용한 광고네요
환경 생각하며 반성 하겠읍니다</t>
  </si>
  <si>
    <t>지구의 안녕을 위해~ 문구가 넘 좋당. 광고 멋져요</t>
  </si>
  <si>
    <t>최자영</t>
  </si>
  <si>
    <t>화려한영상이 아닌데 너무집중해서잘봤어용ㅎㅎ</t>
  </si>
  <si>
    <t>귄성군</t>
  </si>
  <si>
    <t>저탄소  실천하는 친환경적인 기업 감사합니다</t>
  </si>
  <si>
    <t>진짜 광고가 친환경이네요. 너무 잘 표현한 듯</t>
  </si>
  <si>
    <t>이쁜다은</t>
  </si>
  <si>
    <t>영상짱이에요ㅜㅠ빠져든다ㅜㅜ멋져용ㅎㅎ</t>
  </si>
  <si>
    <t>김이순</t>
  </si>
  <si>
    <t>짠막하게귀에쏙쏙들어오는광고네요
~sk이노베이션하이~정말멋쪄요!!</t>
  </si>
  <si>
    <t>Sk는 정말 친환경 기업입니다 감사합니다</t>
  </si>
  <si>
    <t>지구가 많이 병든건 사실이죠. 그래서 이러한대책 내놓은 SK이노베이션에게 존경을 표합니다.</t>
  </si>
  <si>
    <t>기업이미지에 맞는 유용한 광고 잘 보고 갑니다</t>
  </si>
  <si>
    <t>이화우</t>
  </si>
  <si>
    <t>sk이노베이션 항상 관심있게 지켜보는 기업인데요..광고도 너무 좋아서 다시 역시!!하게되네요</t>
  </si>
  <si>
    <t>김용환</t>
  </si>
  <si>
    <t>너무좋은영상인거같아요</t>
  </si>
  <si>
    <t>V2 -Yang</t>
  </si>
  <si>
    <t>환경을 생각하는 메시지 좋아요. Sk 이노베이션 이미지도 좋습니다.</t>
  </si>
  <si>
    <t>오철교</t>
  </si>
  <si>
    <t>광고 중에서도 의미가 있는 광고 좋아요. sk 이노베이션 광고도 눈길을 끌어요.</t>
  </si>
  <si>
    <t>임근우</t>
  </si>
  <si>
    <t>친환경에 대한 새로운 이해를 하게 되었습니다</t>
  </si>
  <si>
    <t>캬르릉</t>
  </si>
  <si>
    <t>다크모드.. 왠지 안 익숙해서 일반으로 썼는데 절전기능도 있군요. 다크모드를 사용하도록 해야겠네요</t>
  </si>
  <si>
    <t>요나</t>
  </si>
  <si>
    <t>뭔가 한편의 영화 같은 느낌이었어요..! 퀄리티가 대박이네요.. 절전모드 생활화합시다~ㅎㅎ</t>
  </si>
  <si>
    <t>으니으니</t>
  </si>
  <si>
    <t>광고너무잘만든거같아요!! 나도모르게다봄ㅋㅋ</t>
  </si>
  <si>
    <t>DH J</t>
  </si>
  <si>
    <t>정말 감각적인 영상이네요 다크 모드에 대해서도 새롭게 알아 가는게 많네요.
우리가 보는 나는 영상을 다크모드로 볼 경우 얼마나 많은 에너지가 절약 될까 기대됩니다</t>
  </si>
  <si>
    <t>역시sk기술력이 세게최고수준이네요</t>
  </si>
  <si>
    <t>김제민</t>
  </si>
  <si>
    <t>정말 좋은 정보감사합니다.</t>
  </si>
  <si>
    <t>박상돈</t>
  </si>
  <si>
    <t>항상 환경을 생각하는 기업 멋있습니다</t>
  </si>
  <si>
    <t>Su KIM</t>
  </si>
  <si>
    <t>화면이 어두워질수록 지구의 내일이 밝아진다와 절전모드 북극곰까지.. 모두 매칭을 잘 해놨네요~ 인상적이었습니당!</t>
  </si>
  <si>
    <t>ho jeong Baek</t>
  </si>
  <si>
    <t>휴대폰 절전모드가 전력 소비를 줄이는 방법인지 처음알았어요. 주위를 둘러보고 사소한것부터 고쳐나가는 습관을 가질게요!</t>
  </si>
  <si>
    <t>정말 참신하네요..다크모드 광고라니..광고에서 말하고자 하는바를 카피문구가 아닌 그냥 영상으로 전달해 버리네요.멋집니다.</t>
  </si>
  <si>
    <t>친환경sk이노베이션   정말 늘 놀랍네요 응원합니다</t>
  </si>
  <si>
    <t>좋은 영상 잘 보구 갑니다..</t>
  </si>
  <si>
    <t>박성길</t>
  </si>
  <si>
    <t>와 친환경에 어울리는 광고네여 볼수록 빠져들어여 영상도넘좋네여</t>
  </si>
  <si>
    <t>꼬부기</t>
  </si>
  <si>
    <t>크 친환경적인광고 정말 좋습니다!!</t>
  </si>
  <si>
    <t>밀키웨이</t>
  </si>
  <si>
    <t>광고를 시청하는것만으로도 친환경적인 지구를 만들 수 있다는 것이 정말 좋은 아이디어 인것같아요~</t>
  </si>
  <si>
    <t>친환경으로 지구를 지키는 기업, 좋은 영상 추천합니다</t>
  </si>
  <si>
    <t>문노스</t>
  </si>
  <si>
    <t>정말 좋은정보 감사합니다!</t>
  </si>
  <si>
    <t>찌니</t>
  </si>
  <si>
    <t>다크모드의 중요성을 잘 알고 가네요^^</t>
  </si>
  <si>
    <t>오우 몽환적인 음악과 영상이 굉장 하네요</t>
  </si>
  <si>
    <t>화려하지않은 절전모드로 광고를 만든 sk이노베이션 기업 대단합니다..짝짝짝^^</t>
  </si>
  <si>
    <t>진정 환경을 생각하는 것이 소중합니다.</t>
  </si>
  <si>
    <t>CB PARK</t>
  </si>
  <si>
    <t>간단하게 할 수 있는 설정으로 지구의 환경을 지킬 수 있다니 정말 유익한 영상 같아요! 우리 모두 실천해 보아요!</t>
  </si>
  <si>
    <t>sk이노베이기업 대단하내요.친환경으로 지구을 지키내요.</t>
  </si>
  <si>
    <t>오세중</t>
  </si>
  <si>
    <t>광고가 혁신적이네요 역시 에스케이ㅎㅎ</t>
  </si>
  <si>
    <t>에템</t>
  </si>
  <si>
    <t>Sk이노베이션의 친환경 사업을 응원해요~♥</t>
  </si>
  <si>
    <t>정병관</t>
  </si>
  <si>
    <t>절전모드~  ㅎㅎ 북극곰 기엽네요ㅋㅋ</t>
  </si>
  <si>
    <t>[GD] nightair777</t>
  </si>
  <si>
    <t>노래좋네요 잘보고갑니다</t>
  </si>
  <si>
    <t>wo ch</t>
  </si>
  <si>
    <t>너무 좋네요 이런 광고 친환경 광고 너무 좋습니다!!!</t>
  </si>
  <si>
    <t>와~~좋은 정보 감사합니다 ~~</t>
  </si>
  <si>
    <t>MS Han</t>
  </si>
  <si>
    <t>에너지 전문기업으로 세계적기업이 되길 기원합니다.</t>
  </si>
  <si>
    <t>역시 광고의 혁신 SK이노베이션..
광고를 보는것만으로도 친환경의 세계를 열어가는 듯..응원합니다 ^^</t>
  </si>
  <si>
    <t>이창욱</t>
  </si>
  <si>
    <t>천연자원이 부족한 우리나라에서 꼭 필요함</t>
  </si>
  <si>
    <t>최근순</t>
  </si>
  <si>
    <t>지구의 안녕을 위해 절전모드 습관화 함께해요^^</t>
  </si>
  <si>
    <t>이경은</t>
  </si>
  <si>
    <t>역시 sk광고는 많은정보를 줘서 도움이되요</t>
  </si>
  <si>
    <t>jungkyu lee</t>
  </si>
  <si>
    <t>역시 sk광고는 많은 정보를 줘서 좋네요#~</t>
  </si>
  <si>
    <t>미래를 위해 꼭 필요한 친환경에 말그대로 혁신의 기업을 소원합니다 ~ 화이팅~~</t>
  </si>
  <si>
    <t>광고가 감동을 주는 하루입니다.
SK이노베이션  화이팅!</t>
  </si>
  <si>
    <t>Shannon Q</t>
  </si>
  <si>
    <t>곰돌이가 너무 귀여워요. 전력소비 열심히해야겟어요</t>
  </si>
  <si>
    <t>m0102 a</t>
  </si>
  <si>
    <t>우왕~~ㅎㅎ광고도 고급
진데 절전모드까지~~~ㅎㅎ
역시 sk최고예용</t>
  </si>
  <si>
    <t>저도 다크모드 쓰고 있습니다 좋은 정보 정말 감사합니다 ^^</t>
  </si>
  <si>
    <t>Sk Cho</t>
  </si>
  <si>
    <t>친환경과 절전에 대한 좋은 영상이네요</t>
  </si>
  <si>
    <t>샴푸의요정</t>
  </si>
  <si>
    <t>이런 친환경 광고 너무 보기 좋습니다👍</t>
  </si>
  <si>
    <t>처음 보는 광고의 형태이네요.. 신기하네요</t>
  </si>
  <si>
    <t>리체</t>
  </si>
  <si>
    <t>정말좋은정보만 보여주네요 잘봣어요</t>
  </si>
  <si>
    <t>김성미</t>
  </si>
  <si>
    <t>좋은 영상 정보  잘 보고갑니다</t>
  </si>
  <si>
    <t>다크모드가 전력소비를 줄인다는걸 이제 알았어요 감사합니다</t>
  </si>
  <si>
    <t>와 저도 앞으로 다크모드를 써야겠어요 좋은정보감사합니다</t>
  </si>
  <si>
    <t>정나리</t>
  </si>
  <si>
    <t>좋은 정보 감사합니다 ㅎㅎ</t>
  </si>
  <si>
    <t>ᄀᄉᄋ</t>
  </si>
  <si>
    <t>와이거짱이네요  멋있어요</t>
  </si>
  <si>
    <t>강길영</t>
  </si>
  <si>
    <t>우와..진짜획기적입니다..굿굿</t>
  </si>
  <si>
    <t>환경에 관심가지고 모두가 생활해 나아갈때 만인리 행복한 사회가 되겠지요~^^</t>
  </si>
  <si>
    <t>김태종</t>
  </si>
  <si>
    <t>좋은데요 아주좋아요 좋은하루되세요</t>
  </si>
  <si>
    <t>우와 신기하네요 이렇게도 된다니😯😯😯 영상 잘보고가요!!</t>
  </si>
  <si>
    <t>spe sin</t>
  </si>
  <si>
    <t>그냥 눈이 편해서 쓰던 저전력모드가 환경에도 도움이 된다니 기분이 좋아지네요! 앞으로도 쭈욱 쓰렵니다 👍</t>
  </si>
  <si>
    <t>김정은</t>
  </si>
  <si>
    <t>SK 환경을 생각해서 만든거 같아요.</t>
  </si>
  <si>
    <t>한수인</t>
  </si>
  <si>
    <t>SK이노베션 역시  기술이최고네요 친환경 좋아요</t>
  </si>
  <si>
    <t>지구에 도움이 될수 잇다니 너무 좋아요</t>
  </si>
  <si>
    <t>guma go</t>
  </si>
  <si>
    <t>환경을 생각하는 SK이노베이션 적극적으로 응원합니다</t>
  </si>
  <si>
    <t>김월자</t>
  </si>
  <si>
    <t>잔잔해서 집중하게만드네요!!북극곰처럼요ㅎㅎ</t>
  </si>
  <si>
    <t>좋은영상 잘보고갑니다^^</t>
  </si>
  <si>
    <t>광고를 통해 좋은정보알게 해주어 감사합니다.^^♡</t>
  </si>
  <si>
    <t>임윤주</t>
  </si>
  <si>
    <t>좋은정보감사합니다ㅋ</t>
  </si>
  <si>
    <t>친화경에너지 sk이노가짱이네요 계속 연구 노력 해주세요</t>
  </si>
  <si>
    <t>No.1 -BoA</t>
  </si>
  <si>
    <t>이영상보고 에너지친환경사업이 무궁무진한걸알았습니다.</t>
  </si>
  <si>
    <t>환경 오염의  중요성을  알게 되는  요즘 인데      참  좋은  광고  같아요</t>
  </si>
  <si>
    <t>유옥미</t>
  </si>
  <si>
    <t>역시믿고보는SK이노베이션!
친환경이요새트렌드고
중요하니꼭필요한커뮤니티네요♡</t>
  </si>
  <si>
    <t>박영진</t>
  </si>
  <si>
    <t>친환경에 관심이 많았는데 항상 응원하겠습니다</t>
  </si>
  <si>
    <t>SK 이노베이션 기술력에 매번 놀래네요</t>
  </si>
  <si>
    <t>다시금 환경에 대하여 생각하는 계기가 되었네요.</t>
  </si>
  <si>
    <t>이강호</t>
  </si>
  <si>
    <t>보는것만으로절전데다면 종아요</t>
  </si>
  <si>
    <t>절전모드로 이제 사용해야겠네요</t>
  </si>
  <si>
    <t>오 좋은정보 잘얻어갑니다 유익하네요</t>
  </si>
  <si>
    <t>김우일</t>
  </si>
  <si>
    <t>광고계의 혁명이네... 광고가 넘 좋네여</t>
  </si>
  <si>
    <t>권해근</t>
  </si>
  <si>
    <t>좋은정보네요 유익하답니다 감사합니다</t>
  </si>
  <si>
    <t>대천사1004</t>
  </si>
  <si>
    <t>SK이노베이션 광고가 깔끔하고 세련되네요 친환경적이고 혁신적이에요</t>
  </si>
  <si>
    <t>박지해은지문정</t>
  </si>
  <si>
    <t>광고를 보고 다시한번 자원에 대해서 생각하고 Sk이노베이션 찐이라고 생각하게 되었습니다.</t>
  </si>
  <si>
    <t>유화지</t>
  </si>
  <si>
    <t>광고 잘만든것 같네요 잘봤습니다</t>
  </si>
  <si>
    <t>JY Kim</t>
  </si>
  <si>
    <t>절전모드 좋네요! 영상 잘보고 갑니다</t>
  </si>
  <si>
    <t>Namhoon Kim</t>
  </si>
  <si>
    <t>광고바탕을 어둡게 해서 절전모드를 연상시키는거 같네요. 잘 만들었네요.</t>
  </si>
  <si>
    <t>여직  다크모드가 있는줄도   모르다니  난 바보인가봐 친환경을  위해서</t>
  </si>
  <si>
    <t>hello hi</t>
  </si>
  <si>
    <t>다크모드가 전력소비를 한다니 처음 알았네요..ㅎㅎ 광고와 이런 좋은 정보까지 한번에 주는 Sk 칭찬해요!!!</t>
  </si>
  <si>
    <t>오민</t>
  </si>
  <si>
    <t>그럴줄 알고 다크모드 항시 켜놓았죠 ㅎㅎ</t>
  </si>
  <si>
    <t>친환경으로 sk이노베이션이 실천하는군요 대기업들이 광고를 통해 솔선수범해야죠</t>
  </si>
  <si>
    <t>박정민</t>
  </si>
  <si>
    <t>SK이노베이션 광고 짱이요~ 다크모드 기능에대해서도 첨 알게됐네여~ 보는것만으로도 친환경이라~~ ^^</t>
  </si>
  <si>
    <t>인북맨</t>
  </si>
  <si>
    <t>광고의 가치는 역시 메시지의 취지와 심도인데 항상 언제봐도 sk는 정성을 들여 울림이 있는 광고가 아닌것같은 광고가 인상적입니다. 우리가 모르고 지나치는 다크모드, 지구의 환경... 다시금 상기시켜주는 영상 잘봤습니다.</t>
  </si>
  <si>
    <t>송옥남</t>
  </si>
  <si>
    <t>와~~광고만 봐도 절약이 된다니 짱이네요</t>
  </si>
  <si>
    <t>김현기</t>
  </si>
  <si>
    <t>좋은 정보네요 절전모드 sk굿입니다!</t>
  </si>
  <si>
    <t>송한일</t>
  </si>
  <si>
    <t>다크모드...
하나 또 알아갑니다</t>
  </si>
  <si>
    <t>와 이렇게 좋은 정보라니... 알차게 잘 보고갑니다!!</t>
  </si>
  <si>
    <t>친환경 절전모드의 광고라니 환경을 위해 
열일  하시네요.</t>
  </si>
  <si>
    <t>지구의  안녕을  위해 sk이노베이션이  또한번  좋은  일을  하네  회질 굿</t>
  </si>
  <si>
    <t>다크모드가 전력소모를 줄여준다는 정보를 처음 알았네요
좋은 정보 알려주셔서 감사합니다</t>
  </si>
  <si>
    <t>성동원</t>
  </si>
  <si>
    <t>좋은정보 항상감사합니다 잘이용하겟습니당</t>
  </si>
  <si>
    <t>Sk이노베이션 광고 늘 놀랍네요~지구의 안녕을 위해 노력하는 광고가 참 따뜻하고 좋네요. 그리고 은은한 성우님의 목소리도 참 좋네요~</t>
  </si>
  <si>
    <t>다크모드로 친환경을 만들어 갑시다</t>
  </si>
  <si>
    <t>지구의 내일을 위한 광고네요 좋은 영상 감사합니다</t>
  </si>
  <si>
    <t>세계적인  기업으로  거듭나는  sk이노베이션.다크모드로  친환경을   만들어가요</t>
  </si>
  <si>
    <t>깡충</t>
  </si>
  <si>
    <t>요즘 친환경 이슈가 중요해지는 만큼 이노베이션 같은 기업의 역할이 커져야할거같아요</t>
  </si>
  <si>
    <t>다크모드로 쓰면 전력소비를 줄일수있구나 아이디어 좋네</t>
  </si>
  <si>
    <t>친환경적인 광고네요 잘보고가요 ㅎ</t>
  </si>
  <si>
    <t>SK 이노베이션 친환경 광고
대박이네요! 꿀팁 잘봤습니다!</t>
  </si>
  <si>
    <t>친환경에 대해서 잘 봤습니다~~</t>
  </si>
  <si>
    <t>친환경 이노베이션 광고 잘만들었네요!
다크모드 대박!</t>
  </si>
  <si>
    <t>아키카오리</t>
  </si>
  <si>
    <t>에스케이 이노베이션 친환경 운동을 응원합니다~ 전력 소비가 많은 여름이니 우리모두 동참해요^^</t>
  </si>
  <si>
    <t>tro as</t>
  </si>
  <si>
    <t>와 다크모드를 적용한 광고라니~~참신한  광고인 것 같아요!!</t>
  </si>
  <si>
    <t>김은정</t>
  </si>
  <si>
    <t>sk이노베이션 광고는 내가 생각함으로 있어서 최상급이라고 판단한다
이 광고를 통해 지구와 환경에 대해 다시한번 깊이 생각하게 한다</t>
  </si>
  <si>
    <t>간코스</t>
  </si>
  <si>
    <t>잘보고있습니다 감사합니다~</t>
  </si>
  <si>
    <t>SK이노베이션 전력소비영상 재밌어요.</t>
  </si>
  <si>
    <t>다크모드가 있는줄도  모르고 기능도 몰랐는데 친환경의 시작</t>
  </si>
  <si>
    <t>광고에 다크모드는 처음 보네요!!
SK이노베이션 광고는 언제나 울림을 주는 것 같아요 지구의 안녕을 위해 저도 다크모드로 전환해야겠어요 ㅎㅎㅎ</t>
  </si>
  <si>
    <t>영상이  우주의  와 있는  느낌이 듭니다  절전 모드 좋아요</t>
  </si>
  <si>
    <t>장미선</t>
  </si>
  <si>
    <t>광고가 매우 참신하네요. 역시 SK이노베이션은 다릅니다. 최고네요~</t>
  </si>
  <si>
    <t>양민철</t>
  </si>
  <si>
    <t>발상의전환! 친환경을 실천한다는게 가까이에 있는데,너무어렵게만 생각한거아닌지 돌아보게되는 멋진광고네요.</t>
  </si>
  <si>
    <t>Kim Seul-a</t>
  </si>
  <si>
    <t>광고가 뭔가 혁신적이네요!!!👍👍👍</t>
  </si>
  <si>
    <t>김도형</t>
  </si>
  <si>
    <t>sk이노베이션 화이팅!!</t>
  </si>
  <si>
    <t>김하루</t>
  </si>
  <si>
    <t>광고보고 바로 휴대폰 밝기 줄였어요~!! 좋은 광고네요~^^</t>
  </si>
  <si>
    <t>김해</t>
  </si>
  <si>
    <t>SK 이노베이션 친환경 기업PR 광고 인상적이네요..지구의 안녕을 위해~</t>
  </si>
  <si>
    <t>김유경</t>
  </si>
  <si>
    <t>지구에 도움이 되는 광고 좋아요</t>
  </si>
  <si>
    <t>친환경적인전기차배터리등여러가지제품을만들어진것을광고를통해알려주셔서감사합니다</t>
  </si>
  <si>
    <t>유용한 정보를 알게  되었네요</t>
  </si>
  <si>
    <t>clara Ko</t>
  </si>
  <si>
    <t>광고자체를 절전모드로 했다는게 신박하네요ㅎ 아이디어 굿굿</t>
  </si>
  <si>
    <t>양양</t>
  </si>
  <si>
    <t>에너지 절약으로 sk이노베이션이 앞장섭니다</t>
  </si>
  <si>
    <t>몰랐던  정보를 알게되었네요
광고 잘보았어요
홧팅</t>
  </si>
  <si>
    <t>지적k</t>
  </si>
  <si>
    <t>환경을 생각하는 기업 sk이노베이션 멋집니다!!</t>
  </si>
  <si>
    <t>my way</t>
  </si>
  <si>
    <t>잘 봤습니다 구독할게요 ㅎ</t>
  </si>
  <si>
    <t>광고도보고 환경지키미도하고 참으로 훌륭합니다!</t>
  </si>
  <si>
    <t>Healing and Relaxing</t>
  </si>
  <si>
    <t>오. 다크모드 절전  방법 잘 알겠습니다. 새로운 사실을 알게 되었네요.</t>
  </si>
  <si>
    <t>쌍따봉</t>
  </si>
  <si>
    <t>배터리 사업 번창 하십쇼. 우리나라가 다 먹읍시다</t>
  </si>
  <si>
    <t>용비</t>
  </si>
  <si>
    <t>정말 기발한 친환경캠페인 같네요</t>
  </si>
  <si>
    <t>잭팟</t>
  </si>
  <si>
    <t>검은화면의 전력소모 감소에서 시작하는 친환경 캠페인이라니 정말 좋은 아이디어네요</t>
  </si>
  <si>
    <t>사우론</t>
  </si>
  <si>
    <t>SK이노베이션이 추구하는 친환경가치가 널리 퍼지기를 바랍니다</t>
  </si>
  <si>
    <t>세오덴</t>
  </si>
  <si>
    <t>절전모드가 별거 아닌거 같지만 친환경의 원동력이 될 수 있는거 같습니다</t>
  </si>
  <si>
    <t>광고도  3차원적으로  신비롭게   만들었네   역시 sk이노베이션.</t>
  </si>
  <si>
    <t>오경</t>
  </si>
  <si>
    <t>지구를 위한 친환경 아이디어 굿굿굿입니다.배우고 갑니다.</t>
  </si>
  <si>
    <t>우와우와</t>
  </si>
  <si>
    <t>Sk이노베이션  친환경 사업 환영합니다.</t>
  </si>
  <si>
    <t>최미해</t>
  </si>
  <si>
    <t>환경에 대한 참신한 아이디어 좋내요.</t>
  </si>
  <si>
    <t>좋은영상 감사드립니다! 정말 좋아요</t>
  </si>
  <si>
    <t>EJ kim</t>
  </si>
  <si>
    <t>센스있는 영상이네요 마음이 편해집니다</t>
  </si>
  <si>
    <t>ᅩ</t>
  </si>
  <si>
    <t>절전모드광고 ㄷㄷ
그와중에북금곰 정말기엽네여 ㅋㅎ</t>
  </si>
  <si>
    <t>one two</t>
  </si>
  <si>
    <t>정말 좋은 정보네요. 잘 봤습니다!</t>
  </si>
  <si>
    <t>광고가 진짜 보기좋네요^^</t>
  </si>
  <si>
    <t>{{알찬마루}}</t>
  </si>
  <si>
    <r>
      <rPr>
        <sz val="11"/>
        <color theme="1"/>
        <rFont val="Malgun Gothic"/>
        <family val="3"/>
        <charset val="129"/>
      </rPr>
      <t>와우깜놀, 친환경이라니,놀랄수밖에요. 저런한기술은 친찬에할수밖에요.sk이노베이션 정말 휼륭합니다. 열정에박수를</t>
    </r>
    <r>
      <rPr>
        <sz val="11"/>
        <color theme="1"/>
        <rFont val="Segoe UI Emoji"/>
        <family val="2"/>
      </rPr>
      <t>👋👋👋</t>
    </r>
    <r>
      <rPr>
        <sz val="11"/>
        <color theme="1"/>
        <rFont val="맑은 고딕"/>
        <family val="3"/>
        <charset val="129"/>
      </rPr>
      <t xml:space="preserve"> 감사합니다.</t>
    </r>
  </si>
  <si>
    <t>김석희</t>
  </si>
  <si>
    <t>오 이번 광고 뭔가 색달라요! 지구를 위한 광고입니다!</t>
  </si>
  <si>
    <t>변희종</t>
  </si>
  <si>
    <t>친환경물질도 좋고 개인적으로 호감가는 기업이에요</t>
  </si>
  <si>
    <t>이민성</t>
  </si>
  <si>
    <t>이영상을 봐서 지구를 지킬 수 있는 도움을 주도록하겠습니다</t>
  </si>
  <si>
    <t>이정훈</t>
  </si>
  <si>
    <t>광고 대박이네요~~멋지네요  마지막 곰돌이도 귀엽구요</t>
  </si>
  <si>
    <t>다크모드가 환경에 도움이 된다니 새롭네요</t>
  </si>
  <si>
    <t>그렇다면 많은사람들이 다크모드를 쓴다면 좋겟네요</t>
  </si>
  <si>
    <t>bini love</t>
  </si>
  <si>
    <t>광고 넘넘 멋지네요~^^sk이노베이션은 매번 새롭고 멋진거 같아요</t>
  </si>
  <si>
    <t>헐  광고를 보는것만으로도  친환경이라니. . .</t>
  </si>
  <si>
    <t>몰랐던사실 을 알게됐네요</t>
  </si>
  <si>
    <t>유익한 정보 감사합니다</t>
  </si>
  <si>
    <t>윤상근</t>
  </si>
  <si>
    <t>Sk보단 kt가 더 좋죠 ㅋㅋ</t>
  </si>
  <si>
    <t>이외남</t>
  </si>
  <si>
    <t>좋은 정보 감사합니다 ㅎ</t>
  </si>
  <si>
    <t>정혜원</t>
  </si>
  <si>
    <t>광고  넘좋아요</t>
  </si>
  <si>
    <t>친환경기업 SK이노베이션에 잘 어울리는 광고라 생각합니다~</t>
  </si>
  <si>
    <t>발키리</t>
  </si>
  <si>
    <t>다크환경이 아주 유용한 기능이었다니 몰랐네요 
sk이노베이션이 혁신적인 개발을 해냈군요</t>
  </si>
  <si>
    <t>박충석</t>
  </si>
  <si>
    <t>SK이노베이션의 친환경 혁신, 절전모드 광고만 들어도 절전이 된듯한 느낌이드네요.</t>
  </si>
  <si>
    <t>min kang</t>
  </si>
  <si>
    <t>광고 기획이 넘 좋은듯 ㅎ 저도 절전모드로 환경보호에 이바지할래요 ㅎ</t>
  </si>
  <si>
    <t>이담싸커</t>
  </si>
  <si>
    <t>다크모드..아이디어가 정말 좋으네요..역시 최고입니다^^</t>
  </si>
  <si>
    <t>Yo O</t>
  </si>
  <si>
    <t>미래를 생각하는 sk라는 걸 느끼게 해주는 영상이엿어요 멋져요!!</t>
  </si>
  <si>
    <t>신영일</t>
  </si>
  <si>
    <t>최고의기업   기억에남을만한영상감사합니다</t>
  </si>
  <si>
    <t>아비호</t>
  </si>
  <si>
    <t>친환경에 관한 아주 좋은 영상이네요</t>
  </si>
  <si>
    <t>혁신적인광고 좋아요~~!!역시~!짱</t>
  </si>
  <si>
    <t>친환경적이고 멋진 광고 잘 보고 갑니다~^^</t>
  </si>
  <si>
    <t>박태헌</t>
  </si>
  <si>
    <t>역시SK이노베이션이네요^^b
친환경광고라니!획기적인데요??</t>
  </si>
  <si>
    <t>ᄈrᄄr</t>
  </si>
  <si>
    <t>절전모드 광고영상 대박이네요
여윽시 sk최곱니다</t>
  </si>
  <si>
    <t>강향란</t>
  </si>
  <si>
    <t>Sk는친환경혁신 지구지키는이노베이션</t>
  </si>
  <si>
    <t>광고를 보는것만으로 지구에 도움되는 일을 할수있다니 기발하네요^^</t>
  </si>
  <si>
    <t>어떻게 이런생각을 한걸까 획기적인 sk이노베이션 열일하네요~</t>
  </si>
  <si>
    <t>화면을 보는것 만으로도 지구를 지킨다니...</t>
  </si>
  <si>
    <t>김세현</t>
  </si>
  <si>
    <t>광고 되게 잘 만드셨네요ㅎㅎ</t>
  </si>
  <si>
    <t>신기하고 놀랍네요 잘봤습니다~</t>
  </si>
  <si>
    <t>친환경에 관한 너무너무 좋은광고네요</t>
  </si>
  <si>
    <t>나무꾼</t>
  </si>
  <si>
    <t>영상을보고친환경sk이노베이스션이개발하고좋은것같아요..</t>
  </si>
  <si>
    <t>박윤영</t>
  </si>
  <si>
    <t>m수진</t>
  </si>
  <si>
    <t>절전모드광고라니 정말참신하고 멋있네요!역시 sk이노베이션!</t>
  </si>
  <si>
    <t>맘먹기나름</t>
  </si>
  <si>
    <t>혁신적이네요 환경을 생각하는걸 뛰어넘어 직접 영향을 준다는 점이  와닿아요 .</t>
  </si>
  <si>
    <t>GS LK</t>
  </si>
  <si>
    <t>화면만 보아도 지구를 지키는 반가운 혁신이라니 진짜 항상 상상이상을 보여주는 sk이노베이션이네요^^</t>
  </si>
  <si>
    <t>1 LEE</t>
  </si>
  <si>
    <t>요즘 환경 문제  민감한데 멋져요. 환경을 살립시다~~</t>
  </si>
  <si>
    <t>황미선</t>
  </si>
  <si>
    <t>화면이 어두워질수록 지구의 내일은 밝아집니다란 광고카피가 마음에 드네요. 광고 진짜 잘 만들었어요.</t>
  </si>
  <si>
    <t>스주</t>
  </si>
  <si>
    <t>와 이런 정보는 처음 알았네요 감사합니다~</t>
  </si>
  <si>
    <t>이종태</t>
  </si>
  <si>
    <t>광고가 산뜻하고 신선한 느낌을 주네요 잘 만들었어요.</t>
  </si>
  <si>
    <t>dohyun kim</t>
  </si>
  <si>
    <t>화면만 보아도 지구를 지킨다 sk이노베이션이란 이름에 걸맞는 정말 혁신적이고 창의적인 생각이 묻어나는 광고네요 무릎을 탁 치고 갑니다 ㅋㅋ</t>
  </si>
  <si>
    <t>ALICE KIM</t>
  </si>
  <si>
    <t>오 친환경에 대해 다시 생각하게 되었습니다~~~좋은 영상 감사해요ㅎㅎ</t>
  </si>
  <si>
    <t>영상 잘보고 가요~~다음영상 기대할게요~~</t>
  </si>
  <si>
    <t>박병희</t>
  </si>
  <si>
    <t>아 이노베이션이 이런 기업이엿구나 몰랐네요 친환경 정책이라니 착한기업이네요 ㅎ</t>
  </si>
  <si>
    <t>항상 좋은 정보 고맙네요.</t>
  </si>
  <si>
    <t>환경에 대해 또하나  배워갑니다.</t>
  </si>
  <si>
    <t>이런게 공익광고네요,잘봤어요</t>
  </si>
  <si>
    <t>첫 화면이 인상적이네요.</t>
  </si>
  <si>
    <t>친환경을 모드로 하는 SK 이노베이션 광고 마음에 듭니다.</t>
  </si>
  <si>
    <t>하이 이노베이션👋 
지구의 안녕을 위해 절전모드
저부터 실천하겠습니다^^</t>
  </si>
  <si>
    <t>모비콕</t>
  </si>
  <si>
    <t>화면도 지키고 지구도 지킨다니 👏</t>
  </si>
  <si>
    <t>이만</t>
  </si>
  <si>
    <t>친환경으로 삽시당 우리의후손들을위하여~
하핫</t>
  </si>
  <si>
    <t>송용하</t>
  </si>
  <si>
    <t>SK이노베이션 친환경 음~~</t>
  </si>
  <si>
    <t>노승혜</t>
  </si>
  <si>
    <t>친환경 기술이 좋네요. 이런 기술 많이 개발되기를...</t>
  </si>
  <si>
    <t>김종혁</t>
  </si>
  <si>
    <t>역시 sk광고는다르네요, . 이해가쉬운 영상입니다</t>
  </si>
  <si>
    <t>Jaeog Jo</t>
  </si>
  <si>
    <t>친환경인건가요 ㅎ sk이노베이션  친환경가즈아</t>
  </si>
  <si>
    <t>냥갈이</t>
  </si>
  <si>
    <t>요새 지구가 병들어 지구의 안녕을 위해 필요한거네요</t>
  </si>
  <si>
    <t>geunhyung bae</t>
  </si>
  <si>
    <t>전력소비를 친환경적으로 한다?
뭔가 생각지못한부분을 실행시키는것같아좋네요</t>
  </si>
  <si>
    <t>아아</t>
  </si>
  <si>
    <t>다크 모드가 전력을 줄이는 기능을 한다니 완전 신기하네요! 유익한 광고 감사합니다🧡</t>
  </si>
  <si>
    <t>한슬한비튜브</t>
  </si>
  <si>
    <t>Sk 이노베이션 흥해라 쭉쭉 가자 내 주식도 쭉쭉 ㅋㅋ</t>
  </si>
  <si>
    <t>w j</t>
  </si>
  <si>
    <t>광고도 늘 혁신적인거같아요 ~~굿</t>
  </si>
  <si>
    <t>재재</t>
  </si>
  <si>
    <t>전력소비를 줄이는 다크모드 에너지절약 좋아용!!</t>
  </si>
  <si>
    <t>직업적인</t>
  </si>
  <si>
    <t>평상복</t>
  </si>
  <si>
    <t>초포자</t>
  </si>
  <si>
    <t>화면이 어두워질수록 지구의 내일은 밝아집니다</t>
  </si>
  <si>
    <t>나명규</t>
  </si>
  <si>
    <t>절전 중요합니다  광고 재밌게 만들었네요 아이들 교육용으로도 좋겠어요 성인도 배우고 갑니다^^</t>
  </si>
  <si>
    <t>전력소비를 줄이는절전모드 sk가 최고네요</t>
  </si>
  <si>
    <t>sk이노베이션에 친환경절전타임 최고네요</t>
  </si>
  <si>
    <t>몰랐던 정보 정말 감사합니다</t>
  </si>
  <si>
    <t>참 좋은 발상 좋네요 잘봤습니다</t>
  </si>
  <si>
    <t>참좋은 동영상이에요 잘보고 가요</t>
  </si>
  <si>
    <t>역시 sk네요 잘보고 갑니다</t>
  </si>
  <si>
    <t>전력소비에 대한 좋은 영상 잘보고 갑니다</t>
  </si>
  <si>
    <t>jaehwan jung</t>
  </si>
  <si>
    <t>sk광고는 항상 생각하게 만드네요~좋슴다^^</t>
  </si>
  <si>
    <t>다크모드 절전모드 솔직히 잘안하는데
지금부터라도 실천해야겠네요!</t>
  </si>
  <si>
    <t>백상진</t>
  </si>
  <si>
    <t>친환경~~
절정~~
역시 SK이노베이션입니다~~^^</t>
  </si>
  <si>
    <t>서영예</t>
  </si>
  <si>
    <t>sk 이노베이션 응원드려요 ! ^^</t>
  </si>
  <si>
    <t>김상호</t>
  </si>
  <si>
    <t>Sk광고덕에 오늘도 좋은정보 얻어갑니다!!</t>
  </si>
  <si>
    <t>백송이</t>
  </si>
  <si>
    <t>광고를 통해서 우리가 덜 사용하고 아껴야한다는 생각밖에안드네요</t>
  </si>
  <si>
    <t>김준현</t>
  </si>
  <si>
    <t>흥미로운 내용이 많아요 ㅎㅎ 재밋었어요</t>
  </si>
  <si>
    <t>홍오케이</t>
  </si>
  <si>
    <t>우리나라에 양질의 에너지를 공급해주셔서 감사합니다~</t>
  </si>
  <si>
    <t>벵벵구리</t>
  </si>
  <si>
    <t>너무 좋은 정보에요~ 감사합니다^^</t>
  </si>
  <si>
    <t>Sk이노베이션  ~~광고 좋아용 ~</t>
  </si>
  <si>
    <t>박Ok</t>
  </si>
  <si>
    <t>우리나라 1등 에너지기업 sk이노베이션  짱!</t>
  </si>
  <si>
    <t>전광호</t>
  </si>
  <si>
    <t>와우 역시 대기업 유튜브는 달라도 뭐가 달라보이네요^^</t>
  </si>
  <si>
    <t>은진</t>
  </si>
  <si>
    <t>몰랏습니다 이제부턴 절전모드로 들어가야 겟네요^^</t>
  </si>
  <si>
    <t>김건웅</t>
  </si>
  <si>
    <t>너무 재밌고 중독성 있네요 최고에요</t>
  </si>
  <si>
    <t>친환경적이네요 놀라워요~</t>
  </si>
  <si>
    <t>광고보고나서 사고싶어서 공감하내요</t>
  </si>
  <si>
    <t>S몽드</t>
  </si>
  <si>
    <t>좋은정보 감사합니다. 북극곰 귀엽네요</t>
  </si>
  <si>
    <t>애니닭.</t>
  </si>
  <si>
    <t>전력 소비를 줄이는 그야말로 꿀팁을 알려주네요 이 영상 강추합니다👍</t>
  </si>
  <si>
    <t>채지은</t>
  </si>
  <si>
    <t>지구의 안녕을 위해-!
광고 깊은 여운을 주네요</t>
  </si>
  <si>
    <t>좋은 정보와 좋은 영상 감사합니다.</t>
  </si>
  <si>
    <t>강민석</t>
  </si>
  <si>
    <t>너무 멋있고 존경스럽습니다</t>
  </si>
  <si>
    <t>sk이노베이션 광고 넘 잘찍었네요ㅎ
절전모드 좋습니다</t>
  </si>
  <si>
    <t>박형진</t>
  </si>
  <si>
    <t>아주 쉬운 절전모드가 전력소비가 되는 건 몰랐네요 영상 덕에 몰랐던 거 알아 갑니다 잘봤어요</t>
  </si>
  <si>
    <t>Park Sun</t>
  </si>
  <si>
    <t>친환경 에너지개발의  선두주자 sk이노베이션 지지합니다~</t>
  </si>
  <si>
    <t>초보자</t>
  </si>
  <si>
    <t>좋은영상 잘 보고  갑니다</t>
  </si>
  <si>
    <t>김윤환</t>
  </si>
  <si>
    <t>전력소비 많은 써네요 역시 sky 발전을 많이해주네요 광고잘보고 갑니다</t>
  </si>
  <si>
    <t>망고에요 좀비고채널</t>
  </si>
  <si>
    <t>오.. SK광고는 항상 좋은 유익한 정보가 많네요</t>
  </si>
  <si>
    <t>히루임</t>
  </si>
  <si>
    <t>환경도 생각하고 절전도 되고 좋은 생각인듯</t>
  </si>
  <si>
    <t>도시화가 진행된 지구에 친환경은 필요한 요소죠. 절전모드로 탁월함까지 겸비했네요</t>
  </si>
  <si>
    <t>오순복</t>
  </si>
  <si>
    <t>친환경으로 환경파괴막고 절전모드로 자원절약하고 역시 혁신이네요</t>
  </si>
  <si>
    <t>친환경광고를보니 생각이달라지네용</t>
  </si>
  <si>
    <t>내일도TV</t>
  </si>
  <si>
    <t>지구의 안녕을 위해~ 꼭 실천해야 하는 일</t>
  </si>
  <si>
    <t>새로운 사실을 알려주는 선한 광고~ 응원합니다~</t>
  </si>
  <si>
    <t>오현주</t>
  </si>
  <si>
    <t>광고 잘 만드신것 같네요ㅎㅎ</t>
  </si>
  <si>
    <t>아주 좋은 정보 얻고 가네요!</t>
  </si>
  <si>
    <t>김Ss</t>
  </si>
  <si>
    <t>회사 이미지가 너무 좋은 회사입니다 추천합니다</t>
  </si>
  <si>
    <t>터프쏭</t>
  </si>
  <si>
    <t>절전모드광고 잘보고 갑니다.
귀여운 곰~</t>
  </si>
  <si>
    <t>정재박</t>
  </si>
  <si>
    <t>환경을 생각하는 기업이네요</t>
  </si>
  <si>
    <t>j C</t>
  </si>
  <si>
    <t>지구를 위한 습관을 알고 실천할 수 있어서 sk이노베이션의 광고가 좋은 것 같습니다</t>
  </si>
  <si>
    <t>진짜 처음 알았습니다.  절전모드로 사용하여서 에너지 절약해야겠네요</t>
  </si>
  <si>
    <t>예원김</t>
  </si>
  <si>
    <t>좋은 곳이네요 앞으로도 국민들을 위해서 최선을 다해주세요</t>
  </si>
  <si>
    <t>슬기로운TV</t>
  </si>
  <si>
    <t>잘만든거같아요ㅋㅋ 잘 보고 좋아요도 누르고 가요🙋‍♀️</t>
  </si>
  <si>
    <t>Hyangyeon Kim</t>
  </si>
  <si>
    <t>화면이 왜 어두워지나 했는데 다크모드로 전력소모가 줄어드는 건 처음 알았네요!
늘 응원해요, sk이노!</t>
  </si>
  <si>
    <t>정연우</t>
  </si>
  <si>
    <t>다크 모드를 하는 것으로도 전력을 줄일 수 있다는 것을 처음 알았습니다. 알게 해주셔서 감사합니다!</t>
  </si>
  <si>
    <t>백미선</t>
  </si>
  <si>
    <t>친환경에 대한 관심은 있지만 알지못해 어찌할지몰랐는데 기업에서 움직여주시니 좋네요^^</t>
  </si>
  <si>
    <t>양성철</t>
  </si>
  <si>
    <t>Sk이노베이션 화이팅하자!♡</t>
  </si>
  <si>
    <t>이수빈</t>
  </si>
  <si>
    <t>에너지 제로로가는 지름길^^</t>
  </si>
  <si>
    <t>곽지영</t>
  </si>
  <si>
    <t>Sk이노베이션 광고 잘봤어요 휴대폰 등 전력소비를 위해서 노력할께요</t>
  </si>
  <si>
    <t>고영신</t>
  </si>
  <si>
    <t>환경까지 생각하는 sk 역시 믿음직스럽네요</t>
  </si>
  <si>
    <t>앙유유</t>
  </si>
  <si>
    <t>처음엔 뭔지 몰랐는데 생각보다 좋은광고&gt;&lt;</t>
  </si>
  <si>
    <t>Music X File</t>
  </si>
  <si>
    <t>정말 쉽게 전력 소비를 줄일 수 있다는
사실이 신기해요!! 오늘부터 저도 다크모드로
설정했어요 ㅎㅎ</t>
  </si>
  <si>
    <t>친환경 중요하죠 좋은 광고감사합니다.</t>
  </si>
  <si>
    <t>친환경 광고 보니 너무 뿌듯하네요*^^* 뭔가 애특한 절정이 하답네용ㅎㅎ</t>
  </si>
  <si>
    <t>정명성</t>
  </si>
  <si>
    <t>친환경  브랜드  sk이노베이션이  국내를 넘어 새계적인   친환경 기업이 되어습니다</t>
  </si>
  <si>
    <t>레몬밤</t>
  </si>
  <si>
    <t>요즘 자연재해나 지구온난화 등 생각하면
친환경은 가장 중요하죠</t>
  </si>
  <si>
    <t>동영상전력소비를줄이는절전모드잘봣습니다</t>
  </si>
  <si>
    <t>김진호</t>
  </si>
  <si>
    <t>좋은 영상 보고 갑니다 오늘 하루도 화이팅하세요 ㅎㅎㅎ</t>
  </si>
  <si>
    <t>sk가 새로운 도약을 시작하는군요 
거의 평생을 함께 해온 친구 같은 존재 sk 
당신들의 선택을 믿습니다</t>
  </si>
  <si>
    <t>김성필</t>
  </si>
  <si>
    <t>광고 잘 만들었네</t>
  </si>
  <si>
    <t>jesse C</t>
  </si>
  <si>
    <t>좋은댓글 좋은댓글 남겨요</t>
  </si>
  <si>
    <t>Jesse Choi</t>
  </si>
  <si>
    <t>친환경 너무 좋아요. 절대 필요합니나</t>
  </si>
  <si>
    <t>강유범</t>
  </si>
  <si>
    <t>진짜 좋네요 절전모드로 하고 아껴야겠어요</t>
  </si>
  <si>
    <t>이런 캠페인 너무 좋네요 친환경 실천 좋아요</t>
  </si>
  <si>
    <t>몽몽</t>
  </si>
  <si>
    <t>알면서도 생각못할때가많은데 컴퓨터도 밝기낮추고  절전모드 해놔야겠어요</t>
  </si>
  <si>
    <t>ᄒᄌ</t>
  </si>
  <si>
    <t>좋은 광고네요 감사합니다</t>
  </si>
  <si>
    <t>최지영</t>
  </si>
  <si>
    <t>전력소비도줄이고~환경도지치고!
1석2조네요</t>
  </si>
  <si>
    <t>빽TV</t>
  </si>
  <si>
    <t>역시 대한민국 넘버원 기업이라고생각합니다.</t>
  </si>
  <si>
    <t>윤경신</t>
  </si>
  <si>
    <t>Sk 이노베이션  누구나 인정하는  혁신기업이네요~~~</t>
  </si>
  <si>
    <t>박가희</t>
  </si>
  <si>
    <t>좋은정보 감사드립니다 몰랏던사실을알았습니다</t>
  </si>
  <si>
    <t>김동하</t>
  </si>
  <si>
    <t>이런걸 처음보네요 재밌게봤습니다</t>
  </si>
  <si>
    <t>노수현</t>
  </si>
  <si>
    <t>환경을 위한 전력소비에 대해 다시 한 번 생각해보는 계기가 되었습니다.</t>
  </si>
  <si>
    <t>Mira Han</t>
  </si>
  <si>
    <t>Sk이노베이션 세계적인 회사 주주입니다^^  지구의 안녕을 위해 열일해주세요♡</t>
  </si>
  <si>
    <t>eunyoung kim</t>
  </si>
  <si>
    <t>SK이노베이션의 공익광고는 언제나 남다르네요
누구나 친환경 일인자가 될거라고 봅니다</t>
  </si>
  <si>
    <t>오늘도 sk에서 유익한광고를 보고 또 느낍니다. 모두들 절전을 생활화해서 전력소비를 줄였으면 좋겠네요!</t>
  </si>
  <si>
    <t>장수인</t>
  </si>
  <si>
    <t>에너지 절약의 필요성을 광고로 접하니 더 와닿는거같네요</t>
  </si>
  <si>
    <t>유익한 정보 오늘도 잘 들었습니다</t>
  </si>
  <si>
    <t>지구를 위해 멋진 일이네요</t>
  </si>
  <si>
    <t>주성녀</t>
  </si>
  <si>
    <t>광고가 감각적이면서도 공익적인 정보까지 전달하니 너무 좋습니다!</t>
  </si>
  <si>
    <t>용가리</t>
  </si>
  <si>
    <t>많은 생각을 하게 하는 광고네요 잘보고 갑니다</t>
  </si>
  <si>
    <t>곽현선</t>
  </si>
  <si>
    <t>에너지 절약해서 환경보호합시다
우리나라 기술력 최고인거 같아요</t>
  </si>
  <si>
    <t>핑크장미</t>
  </si>
  <si>
    <t>전력소비를 줄이는 친환경 절전모드 저또한 노력하겠습니다</t>
  </si>
  <si>
    <t>고공행진하는 테슬라주가를 보며 이젠 전기차 시대가 도래했음을  느꼈는데요~  더불어 환경에 대한 우려와 관심이 높아지는 이 시대에 SK이노베이션의 역활이 중요하다는 생각이 듭니다. 친환경으로 많은 시장을 점렴하시고 더욱 발전하시길 응원합니다~^^</t>
  </si>
  <si>
    <t>다크모드 활용으로 전력소비를 줄여야겠네요 정보감사!!</t>
  </si>
  <si>
    <t>조문기</t>
  </si>
  <si>
    <t>인상적인 광고네요 주제의식도 확실하고 재미있고  좋은 광고입니다 잘보고갑니다</t>
  </si>
  <si>
    <t>이태수</t>
  </si>
  <si>
    <t>지구를 생각하는 작은실천! 좋습니다</t>
  </si>
  <si>
    <t>전력소비,전기차배터리 등 생활과 관련한 여러가지를 하는 친환경 기업이라는 것을 알게 되었어요.</t>
  </si>
  <si>
    <t>염평열</t>
  </si>
  <si>
    <t>세계로도약하는글로벌sk이노베이션기업은기업가치실현을국민과함께하기에더욱더빛나는세계숙의기업으로웅비할것입니다</t>
  </si>
  <si>
    <t>지구의 내일을밝혀주는 sk이노베이션
감사합니다.</t>
  </si>
  <si>
    <t>다크 모드가 전력소비를 줄이는 기능을 한다는것 몰랐는데 좋은거 알아갑니더</t>
  </si>
  <si>
    <t>조은정</t>
  </si>
  <si>
    <t>전력소비를 친환경적으로 한다니 몰랏어용!! 좋은 기업이 더 승승 장구 햇으면 좋겟습니나</t>
  </si>
  <si>
    <t>Sk에 대해 자세하게 알게 되었네요 ㅎㅎ</t>
  </si>
  <si>
    <t>너무 좋은 기획이네요 저도 절전해서 에너지 절감에 동창할게요</t>
  </si>
  <si>
    <t>너무 좋네요 웃기기도 하네요 사랑합니다</t>
  </si>
  <si>
    <t>나이애미</t>
  </si>
  <si>
    <t>저도 이제 전기좀 아끼고 
환경에 대해 좀 생각해봐야겠네요</t>
  </si>
  <si>
    <t>광고를 보면서 에너지 절약의 중요성을 새삼 느끼네요.. Sk이노베이션 좋은 기업어예요~~^^</t>
  </si>
  <si>
    <t>김민준</t>
  </si>
  <si>
    <t>새로운 사실을 알게 되었어요.!!</t>
  </si>
  <si>
    <t>오주희</t>
  </si>
  <si>
    <t>sk이노베이션 친환경  더욱 발전  하시길 기원 합니다</t>
  </si>
  <si>
    <t>감샐리</t>
  </si>
  <si>
    <t>아이디어가 멋집니다 !!친환경으로 
지구를 살리는데 동참 해야겠죠^^</t>
  </si>
  <si>
    <t>bunrye kim</t>
  </si>
  <si>
    <t>멋지네요. 관심을갖고 지켜볼 기업</t>
  </si>
  <si>
    <t>환경을 위해 여러가지 방면으로 노력하는 SK 응원합니다ㅎㅎ</t>
  </si>
  <si>
    <t>채성수</t>
  </si>
  <si>
    <t>네! 저도 친환경 사업 응원하고,
의식하며 살아가겠습니다</t>
  </si>
  <si>
    <t>서정호</t>
  </si>
  <si>
    <t>대한민국 일등기업 되기를 응원합니다! !</t>
  </si>
  <si>
    <t>TV철이</t>
  </si>
  <si>
    <t>영상잘만들어주셔서  감사합니다.</t>
  </si>
  <si>
    <t>미래는 에너지 산업이죠.. 국가를 넘어 지구적으로 환경까지 선도하는 기업이 되길 바라요</t>
  </si>
  <si>
    <t>장윤미</t>
  </si>
  <si>
    <t>친환경기업sk이노베이션감사합니다</t>
  </si>
  <si>
    <t>지구를 생각하는 친환경기업sk이노베이션~~</t>
  </si>
  <si>
    <t>Jiyoung Kwon</t>
  </si>
  <si>
    <t>우리나라에그린에너지개발을위해  노력해주시는 sk이노베이션이있어서 다행이네요 화이팅</t>
  </si>
  <si>
    <t>친환경차를 저렴하게 살수있도록 많이 발전해주세요^^</t>
  </si>
  <si>
    <t>친환경 절전모드 저도 노력해야겠어요</t>
  </si>
  <si>
    <t>에너지 관련해서 보다 좋은 정보를 얻을 수 있었어요 감사합니당</t>
  </si>
  <si>
    <t>Hye won Lee</t>
  </si>
  <si>
    <t>에너지 절약 노력해야 겠어요!</t>
  </si>
  <si>
    <t>환경을 생각하는 기업 sk이노베이션.</t>
  </si>
  <si>
    <t>이충하</t>
  </si>
  <si>
    <t>엄청난 정보 많이 알고 갑니다 감사합니다</t>
  </si>
  <si>
    <t>너무 좋은 기업입니다. 에스케이 화이팅</t>
  </si>
  <si>
    <t>지구를 먼저 생각하고 작은 습관부터 고쳐나가야할것같아요! 유용한 정보 감사합니다</t>
  </si>
  <si>
    <t>co Kim</t>
  </si>
  <si>
    <t>sk이노베이션을 응원합니다</t>
  </si>
  <si>
    <t>Flot moon</t>
  </si>
  <si>
    <t>실천하는 기업 sk이노베이션 좋아요</t>
  </si>
  <si>
    <t>허성강</t>
  </si>
  <si>
    <t>좋은 정보 감사합니다~</t>
  </si>
  <si>
    <t>원우</t>
  </si>
  <si>
    <t>환경을 위해 열심히 노력해야겠다고 생각이 들었어요!</t>
  </si>
  <si>
    <t>윤미정</t>
  </si>
  <si>
    <t>환경도 중요시 생각하는 착한 기업인거 같아요</t>
  </si>
  <si>
    <t>조성미</t>
  </si>
  <si>
    <t>요즘 환경문제로 전세계적으로 큰 문제라는것을 느끼고 있어 저 또한 걱정이 되며 겁이 나기도 합니다. Sk이노베이션 기업이 친환경적인 기업이라 더욱 관심이 가네요.</t>
  </si>
  <si>
    <t>박미란</t>
  </si>
  <si>
    <t>역시 이노베이션 응원합니다^^♡</t>
  </si>
  <si>
    <t>ok0 you.</t>
  </si>
  <si>
    <t>역시sk네 앞서가는 기업♡ 어느기업보다 선두에 있었으면 좋겠습니다</t>
  </si>
  <si>
    <t>Hamtori3mari</t>
  </si>
  <si>
    <t>지구의 안녕을 위해! 북극곰의 안녕을 위해!</t>
  </si>
  <si>
    <t>지구의 내일을 위해 항상 밝게 빛을내주어 감사합니다.</t>
  </si>
  <si>
    <t>명심문</t>
  </si>
  <si>
    <t>화면만 보아도 친환경~sk이노베이션~환경을 생각하는 좋은 기업으로써 좋은 역할을 계속적으로 해주세요!! 응원합니다!! 파이팅~!!</t>
  </si>
  <si>
    <t>이윤정</t>
  </si>
  <si>
    <t>절전모드로 에너지소비 줄이는데 노력해야겠어요</t>
  </si>
  <si>
    <t>환경까지생각하는 sk이노베이션 최고입니다</t>
  </si>
  <si>
    <t>이잉</t>
  </si>
  <si>
    <t>요즘 환경문제가 심각한데 기업이 앞장서서 솔선수범하는 모습이 기업에 신뢰가네요</t>
  </si>
  <si>
    <t>윤성재</t>
  </si>
  <si>
    <t>에너지 절약해서 환경보전을
좋은 영상 잘 감상했습니다</t>
  </si>
  <si>
    <t>푸르른</t>
  </si>
  <si>
    <t>SK이노베이션 친환경기업 존경합니다.에너지 절약을위해서 작은거라도 실천해볼게요.</t>
  </si>
  <si>
    <t>자랑스러운 sk!!아마 4차산업혁명이라고 제일 체감하게 되는부분이 무인차 전기차 시대의 도래가 아닐까 싶습니다. 지구를 위해 혁신을 거듭하는 우리기업이 자랑스럽습니다.</t>
  </si>
  <si>
    <t>한영현</t>
  </si>
  <si>
    <t>에너지를 아끼며 살아가야겠습니다 좋은광고 감사합니다</t>
  </si>
  <si>
    <t>역시나 SK이노베이션! 친화경미래산업의 선두주자답네요~</t>
  </si>
  <si>
    <t>태윤김</t>
  </si>
  <si>
    <t>친환경에 더 많은 관심을가지게되엇습니다</t>
  </si>
  <si>
    <t>이본심</t>
  </si>
  <si>
    <t>영상 자체가 굉장히  세련되고 거기에 의미까지 담겨서 좋네요.</t>
  </si>
  <si>
    <t>다둥이아빵</t>
  </si>
  <si>
    <t>다크모드 활성화 하여 소비를 줄여야겠네요 너무 좋습니다</t>
  </si>
  <si>
    <t>심재철</t>
  </si>
  <si>
    <t>Sk이노베이션 항상 응원하겠습니다</t>
  </si>
  <si>
    <t>Eei o</t>
  </si>
  <si>
    <t>지구를 지킵시다</t>
  </si>
  <si>
    <t>이민지</t>
  </si>
  <si>
    <t>sk가 생각보다 많은 제품을 만들고있었네요 친환경기업이라 이제부터라도 물건 살 때 sk껄로 관심갈거같아요</t>
  </si>
  <si>
    <t>뽀뽀</t>
  </si>
  <si>
    <t>이 영상으로 친환경 기업을 알게 되어 정말 기뻐요</t>
  </si>
  <si>
    <t>밍구</t>
  </si>
  <si>
    <t>광고가 공익광고 느낌이라 좋네요 저도 전력소비 실천 하겠습니다</t>
  </si>
  <si>
    <t>이경상</t>
  </si>
  <si>
    <t>지구의 안녕을 위해 저도 노력하겠습니다</t>
  </si>
  <si>
    <t>sk이노베이션   앞으로  더 발전하시길 번창 하세요 화이팅</t>
  </si>
  <si>
    <t>서혜영</t>
  </si>
  <si>
    <t>우리나라 기술력은 정말 최고인거같습니다 에너지 절약합시다</t>
  </si>
  <si>
    <t>오우 ㄷㄷ</t>
  </si>
  <si>
    <t>늘 새로운 기술과 혁신이 있는 회사 라고 생각하고 있습니다</t>
  </si>
  <si>
    <t>홍영재</t>
  </si>
  <si>
    <t>sk 이노베이션은 친환경그룹으로 세계적으로 환경을 지키고있네요</t>
  </si>
  <si>
    <t>이은경</t>
  </si>
  <si>
    <t>제대로된 에너지소비가 무엇인지 그 대표가 되어주는 기업 감사합니다</t>
  </si>
  <si>
    <t>간단한 광고가 여러가지 유익한 정보를 주는 것 같아서 너무 좋습니다.</t>
  </si>
  <si>
    <t>gwangil go</t>
  </si>
  <si>
    <t>에너지가 중요한 시대에 좋은정보 많이 알아가네요 감사합니다 ㅎㅎ</t>
  </si>
  <si>
    <t>Carpe</t>
  </si>
  <si>
    <t>우리나라 최고 기술력을 가진 회사답게 굉장히 멋지네요😄</t>
  </si>
  <si>
    <t>단순한 에너지 사업이 아니라 친환경으로 환경까지 생각하는 기업 마인드로 세계 1위기업이 되시길! 화이팅</t>
  </si>
  <si>
    <t>김승민</t>
  </si>
  <si>
    <t>SK이노베이션이 환경을 이렇게 생각하고 있었다는 걸 이제야 알았네요. 좋은 기업이네요.^^</t>
  </si>
  <si>
    <t>하밴드</t>
  </si>
  <si>
    <t>Sk이너베이션이 환경을 지키는 기업이네요~~ 이런기업이 많이 생기길 바랍니다</t>
  </si>
  <si>
    <t>뚜우지니</t>
  </si>
  <si>
    <t>절전모드가 전력 소비를 줄여준다니!!!
좋은 정보를 알게된거같아용!!!</t>
  </si>
  <si>
    <t>좋은 영상이네요 기획과 영상미에 큰점수를 주고싶습니다 영상 잘보고 갑니다</t>
  </si>
  <si>
    <t>정!</t>
  </si>
  <si>
    <t>다크모드가 에너지 절약에 도움된다는걸 처음알았어요</t>
  </si>
  <si>
    <t>미래 지향적인 광고라서 좋아요</t>
  </si>
  <si>
    <t>주.</t>
  </si>
  <si>
    <t>큰 깨달음을 얻고 절전모드로 ! 지구를 생각하는 사람이 되어야죠</t>
  </si>
  <si>
    <t>Sk이노베이션 멋진기업이죠 환경도 생각하고 훌륭하네요</t>
  </si>
  <si>
    <t>작은 실천도 모이면 긍정의 결과가 나올수 있군요</t>
  </si>
  <si>
    <t>임태호</t>
  </si>
  <si>
    <t>sk이노베이션 혁신을주도하는 친환경기업으로 알고잇엇는데 이렇게영상을보니까 관련분야에대해서 잘알게되었네요</t>
  </si>
  <si>
    <t>한상진</t>
  </si>
  <si>
    <t>SK이노베이션이 환경을 많이사랑한다는것을 이영상을 통해서 알았네요ㅎㅎㅎ</t>
  </si>
  <si>
    <t>정현숙</t>
  </si>
  <si>
    <t>sk이노베이션좋은기업이죠환경과사람을생각하는기업정신이너무나보기좋습니다</t>
  </si>
  <si>
    <t>못말리는삼공주</t>
  </si>
  <si>
    <t>앗!!절전모드 잊지말고 사용할께요~</t>
  </si>
  <si>
    <t>전찬우</t>
  </si>
  <si>
    <t>ㅋㅋㅋ 지랄을해라 내가 KB국민카드 2011년 공모전에 이 아이디어로 제출했었는데 혹시 당시 제 아이디어를 보고 기획하셨나? 저는 모든 화면을 검정, 그리고 일부 글씨가 회색계열로 나오게 제출했고 정말 적은 전력이 들어가는 소리도 안나게 기획한걸 제출했었는데, 과연 제가 제출했던 공모전 안보다 이게 친환경일까? 전혀아닌데요? 제 기획은 참고하지 않았겠지만 환경이라는 단어 팔아서 이렇게 브랜딩이라는 거지같은 옷 입히지 말길 바라네요 진짜 환경생각하면 저한테 연락하시죠? SK를 환경을 생각하는 기업으로 만들어볼테니</t>
  </si>
  <si>
    <t>진짜 혁신이다..대단해요!</t>
  </si>
  <si>
    <t>hj11</t>
  </si>
  <si>
    <t>좋은 정보 감사드려요~ 잘 보고 갑니다</t>
  </si>
  <si>
    <t>유상훈</t>
  </si>
  <si>
    <t>전력소비의 선두주자 sk이노베이션</t>
  </si>
  <si>
    <t>기술이 갈수록 발전하네요. 세상 은 갈수록 더 살기 편해지고 sk이노베이션은 환경도 생각하네요 굿</t>
  </si>
  <si>
    <t>Sun hee Jo</t>
  </si>
  <si>
    <t>광고보니까 sk이노베이션 기술이 정말대단하고 혁신적이네요</t>
  </si>
  <si>
    <t>참 대단한 동영상이네요 참 놀랍네요</t>
  </si>
  <si>
    <t>정말 좋은 동영상이네요 놀랍네요</t>
  </si>
  <si>
    <t>김보람</t>
  </si>
  <si>
    <t>친환경이면 완전 좋은거잖아요~~ sk이노베이션 완전 좋은데여</t>
  </si>
  <si>
    <t>감사하게 잘 보겠습니다 힘내세영 ㅎㅎ</t>
  </si>
  <si>
    <t>박용식</t>
  </si>
  <si>
    <t>와 지구을 외한 sk이노베이션 이 노력 응원합니다</t>
  </si>
  <si>
    <t>성이름</t>
  </si>
  <si>
    <t>친환경 사업 몰랐었는데 대단하네요</t>
  </si>
  <si>
    <t>삼용</t>
  </si>
  <si>
    <t>절전모드 사용해서 절약해약겠내요 좋은광고 입니다</t>
  </si>
  <si>
    <t>뚜비뚜밥ෆ</t>
  </si>
  <si>
    <t>절전모드로 에너지를 절약해야겠어요!</t>
  </si>
  <si>
    <t>소영이</t>
  </si>
  <si>
    <t>우와 신기해요 열정 박수 감사합니다</t>
  </si>
  <si>
    <t>친환경이라 지구에 정말정말 유익할 것 같네요.</t>
  </si>
  <si>
    <t>함승운</t>
  </si>
  <si>
    <t>이노베이션은 미래의 친환경 기업으로 기대되는 기업입니다.이런  좋은 기업이 많아지길^^♡</t>
  </si>
  <si>
    <t>K도원</t>
  </si>
  <si>
    <t>Sk너무 좋은듯 이건혁신이다</t>
  </si>
  <si>
    <t>하태민</t>
  </si>
  <si>
    <t>SK이노베이션은 광고도 감각적이네요. 멋집니다!</t>
  </si>
  <si>
    <t>인형솜</t>
  </si>
  <si>
    <t>Sk이노베이션 친환경 좋아요</t>
  </si>
  <si>
    <t>간만에 끝까지 본 광고</t>
  </si>
  <si>
    <t>JIHOON YOON</t>
  </si>
  <si>
    <t>이노베이션 광고는 항상 혁신적이네요 에너지를 아껴써야겠다는 마음이 들었습니다ㅎ</t>
  </si>
  <si>
    <t>몽둥이</t>
  </si>
  <si>
    <t>sk대단하고 멋져요 응원합니다</t>
  </si>
  <si>
    <t>친환경기술은 미래에도 현재에도 꼭 필요한 기술이라고생각합니다 이런 좋은 기술을 만들어가고있는 sk이노베이션 짱~</t>
  </si>
  <si>
    <t>하루살이</t>
  </si>
  <si>
    <t>Sk이노베이션 누가 생각해냈는지 
혁신적인 아이디어네요~ 앞으로도
계속 발전해 나갔으면합니다^^</t>
  </si>
  <si>
    <t>BS</t>
  </si>
  <si>
    <t>매번 생각하지만 sk는 혁신적인 기업이다</t>
  </si>
  <si>
    <t>Sk의끝은어디일까요  감동받고갑니다</t>
  </si>
  <si>
    <t>윤영란</t>
  </si>
  <si>
    <t>응원합니다.</t>
  </si>
  <si>
    <t>잠시만</t>
  </si>
  <si>
    <t>역시 이노베이션이네요 친환경적! 너무 기대됩니다</t>
  </si>
  <si>
    <t>송수환</t>
  </si>
  <si>
    <t>너무 좋네요.많이 영상좀 찍어주세요 ^^</t>
  </si>
  <si>
    <t>sujin jang</t>
  </si>
  <si>
    <t>지구의 안녕의 위해:)
다크모드 절전모드를 저도 실천해야겠어요~
sk이노베이션 광고는 항상 참신 한거 같아요👍</t>
  </si>
  <si>
    <t>안주은</t>
  </si>
  <si>
    <t>친환경 에스케이 응원합니다~^^화이팅</t>
  </si>
  <si>
    <t>담이네가족</t>
  </si>
  <si>
    <t>지구의 안녕을 위한 따뜻한 영상입니다. sk 이노베이션의 앞날을 응원합니다 : )</t>
  </si>
  <si>
    <t>이런 기업은 더욱 성장해야된다</t>
  </si>
  <si>
    <t>심현섭</t>
  </si>
  <si>
    <t>sk이노베이션의친환경기술을응원해요. 환경보전의중요성이커진요즘시대에환경보전을선도하는기업이됐으면합니다.</t>
  </si>
  <si>
    <t>정은주</t>
  </si>
  <si>
    <t>Sk이노베이션 친환경이라 너무좋네요~ 지구를위한 좋은취지도 너무좋습니다 늘 응원합니다! sk이노베이션 짱!♡</t>
  </si>
  <si>
    <t>popee charlie</t>
  </si>
  <si>
    <t>전력  소비를 절약하는 친환경.
북극곰과 함께하는 지구 친환경 정말 귀엽네요</t>
  </si>
  <si>
    <t>김팔라</t>
  </si>
  <si>
    <t>환경문제가 심각해지는 요즈음 ,친환경너무 좋은거같아요</t>
  </si>
  <si>
    <t>김바다</t>
  </si>
  <si>
    <t>sk이노베이션의 친환경사업에 박수를 보냅니다</t>
  </si>
  <si>
    <t>저도 절전모드 실천해야겠어요
고마워요 에스케이이노베이션</t>
  </si>
  <si>
    <t>전은혜</t>
  </si>
  <si>
    <t>지구를살리는 sk이노베이션 광고만봐도정말믿음이가는것같아요 앞으로도 지구를위해많이힘써주세요 파이팅</t>
  </si>
  <si>
    <t>뚜링꽃</t>
  </si>
  <si>
    <t>생활과 관련된 여러가지 친환경이라니 역시
SK!!응원합니당</t>
  </si>
  <si>
    <t xml:space="preserve">Kwangsoo Kim  </t>
  </si>
  <si>
    <t>친환경을 추구하는 sk이노베이션 응원합니다.</t>
  </si>
  <si>
    <t xml:space="preserve">TV돌덩돌멩이  </t>
  </si>
  <si>
    <t>친환경적인 미래에 좋네요!!</t>
  </si>
  <si>
    <t>현동훈</t>
  </si>
  <si>
    <t>와우!너무훌륭합니다!
구독하고갑니다!</t>
  </si>
  <si>
    <t xml:space="preserve">kdydbxbqm  </t>
  </si>
  <si>
    <t>허윤</t>
  </si>
  <si>
    <t>친환경선도기업 sk이노베이션  광고도친환경 지구환경을 다시한번생각하게되네요</t>
  </si>
  <si>
    <t>오한샘</t>
  </si>
  <si>
    <t>에너지 절약 다같이 작은것부터 실천해야겠어요.</t>
  </si>
  <si>
    <t>역시 앞서가는 sk 군요
화면을 보는것만으로도 기분 좋아요</t>
  </si>
  <si>
    <t>광고 너무 괜찮네요 이노 파이팅입니다</t>
  </si>
  <si>
    <t>최윤민</t>
  </si>
  <si>
    <t>세상에 좋은 계발들이 만네요 역시 과학엔 대한민국인가봐요 그세게속에 제가 산다는게 엄청 좋아요</t>
  </si>
  <si>
    <t>미미멍멍</t>
  </si>
  <si>
    <t>친환경이라니 정말 좋네요^^</t>
  </si>
  <si>
    <t xml:space="preserve">정지호 </t>
  </si>
  <si>
    <t>광고 정말 잘 만들었네요. 느껴지는게 많습니다</t>
  </si>
  <si>
    <t>지구의 환경을 지키고자 노력하는 sk이노베이션 최고이네요~</t>
  </si>
  <si>
    <t>전력소비를 줄이는 친환경적인 기업 sk이노베이션</t>
  </si>
  <si>
    <t>이정민</t>
  </si>
  <si>
    <t>우리나라 기술력에 다시한번 놀라고 가요 ㅎㅎ</t>
  </si>
  <si>
    <t>호슬</t>
  </si>
  <si>
    <t>와우 광고보고욌는데  더 신기하군요  ㅎㅎ</t>
  </si>
  <si>
    <t>뚱이으녜</t>
  </si>
  <si>
    <t>정말 좋은 기술로 미래를 위해 어떻게 살아갈수 있게 하는지 알려주셔서 감사합니다~</t>
  </si>
  <si>
    <t>박지연</t>
  </si>
  <si>
    <t>좋은정보 많이 보고갑니다</t>
  </si>
  <si>
    <r>
      <rPr>
        <sz val="11"/>
        <color theme="1"/>
        <rFont val="Malgun Gothic"/>
        <family val="3"/>
        <charset val="129"/>
      </rPr>
      <t>절전모드사용에 대해 배우고갑니당</t>
    </r>
    <r>
      <rPr>
        <sz val="11"/>
        <color theme="1"/>
        <rFont val="Segoe UI Symbol"/>
        <family val="2"/>
      </rPr>
      <t>😲</t>
    </r>
  </si>
  <si>
    <t>김호삼</t>
  </si>
  <si>
    <t>sk이노베이션에 친환경 절전타임 좋아요</t>
  </si>
  <si>
    <t>토끼공주</t>
  </si>
  <si>
    <t>여기 광고참여 하러 온 사람들이 대부분인 듯(?)</t>
  </si>
  <si>
    <t>김가람</t>
  </si>
  <si>
    <t>Sk이노베이션에서 지구의 자원을 절약하기 위해서 친환경 관련 기술을 개발해 주셔서 감사합니다 앞으로도 지구의 자원 절약을 위해 힘써주시면 감사하겠습니다</t>
  </si>
  <si>
    <t>여찬희</t>
  </si>
  <si>
    <t>너무 멋있으세요 절약적인 모습 너무보기 좋네요ㅎㅎ</t>
  </si>
  <si>
    <t>sk이노베이션 에너지절약 최고네요</t>
  </si>
  <si>
    <t>임석권</t>
  </si>
  <si>
    <t>네 좋은거같습니다 친환경을 만들수있다는거</t>
  </si>
  <si>
    <t>최효진</t>
  </si>
  <si>
    <t>북극곰하이겁나귀염다.</t>
  </si>
  <si>
    <t>세안SEAN</t>
  </si>
  <si>
    <t>와! 절전타임을 이런식으로 표현하다니... 역시 .. sk 이노베이션!</t>
  </si>
  <si>
    <t xml:space="preserve">YOUTUBE MERONA  </t>
  </si>
  <si>
    <t>와.. 지구 환경을 위해 더 노력 해주세요!</t>
  </si>
  <si>
    <t>쏘은</t>
  </si>
  <si>
    <t>다크모드 절전모드 그렇게 중요한지 몰랐는데 sk이노베이션 덕에 지금이라도 실천해야겠네요! 많은 도움이 됐어요.</t>
  </si>
  <si>
    <t>곽병현</t>
  </si>
  <si>
    <t>환경을 위한 SK의 미래를 응원합니다</t>
  </si>
  <si>
    <t>하뿌</t>
  </si>
  <si>
    <t>정말 훙륭해요 ~~!!???</t>
  </si>
  <si>
    <t>닉넴없숨</t>
  </si>
  <si>
    <t>검은화면의 전력소모 감소에서 시작하는 친환경 캠페인이라니 정말 좋은 아이디어네요!!</t>
  </si>
  <si>
    <t>윤형집</t>
  </si>
  <si>
    <t>전기차배터리는 정말 대단한듯 ㄷㄷ</t>
  </si>
  <si>
    <t>양와룡</t>
  </si>
  <si>
    <t>Sk만할수있는 이노베이션 대단합니다 sk화이팅</t>
  </si>
  <si>
    <t xml:space="preserve">junyeun jo  </t>
  </si>
  <si>
    <t>와-SK광고 너무 잘 만들었네요
항상 응원합니다</t>
  </si>
  <si>
    <t>송호용</t>
  </si>
  <si>
    <t>역시 지구를 생각하는 sk이노베이션 좋습니다</t>
  </si>
  <si>
    <t>화면만 보아도 혁신이라..</t>
  </si>
  <si>
    <t>화면만 보아도 혁신이라니 대단하네요</t>
  </si>
  <si>
    <t>라뷰라뷰</t>
  </si>
  <si>
    <t>역시 친환경 요즘 제일 필요한단어입니다ㅎㅎ</t>
  </si>
  <si>
    <t>Ab solute</t>
  </si>
  <si>
    <t>정말 유익한 정보고 전력 소비 전기차 배터리등 생활과 관련된 여러가지를 하는 기업이라는 것을 알게 되었어요</t>
  </si>
  <si>
    <t>note kim</t>
  </si>
  <si>
    <t>Sk이노베이션 광고가 믿음직스러워요
환경에 대해 다시 한 번 생각할 수 있어서 좋았습니다</t>
  </si>
  <si>
    <t>이인수</t>
  </si>
  <si>
    <t>우리나라 기술이 이렇게 좋은지몰랐네요</t>
  </si>
  <si>
    <t>이거 광고 퀄리티 뭐야...? ㄹㅇ 개좋아 ㅠㅠㅠㅠㅠㅠ 진심 마음에 겁나 와닿아</t>
  </si>
  <si>
    <t>이후</t>
  </si>
  <si>
    <t>이노베이션 역시 skt 한국은 skt죠 역쉬 좋습니다 이래서 할만 함니당 화이팅!!</t>
  </si>
  <si>
    <t>문원형</t>
  </si>
  <si>
    <t>미래 자연환경을 위한 전략을 간단한광고로 표현하니까 이해가 잘 되네요^^</t>
  </si>
  <si>
    <t>쿵푸팬더 수 아줌마</t>
  </si>
  <si>
    <t>영상이 너무좋아서 공유할게요</t>
  </si>
  <si>
    <t>제 청소영상에 좀 삽입해도 될까요?</t>
  </si>
  <si>
    <t>SK 이노베이션 친환경 기업  유익한 일들을  많이  하네요  ~
화이팅입니다  ~</t>
  </si>
  <si>
    <t>Sohyun Shim</t>
  </si>
  <si>
    <t>친환경을 실천하는 기업이 더 많아졌으면 좋겠습니다 앞으로도 기대할게요</t>
  </si>
  <si>
    <t>김태용</t>
  </si>
  <si>
    <t>친환경 산업이 미래산업의 출발이죠. 응원합니다</t>
  </si>
  <si>
    <t>정재욱</t>
  </si>
  <si>
    <t>미래의 SK그룹이 있어 자랑스럽네요.</t>
  </si>
  <si>
    <t>켈베린</t>
  </si>
  <si>
    <t>항상 즐겁고 신나는광고에요</t>
  </si>
  <si>
    <t>uo ppp</t>
  </si>
  <si>
    <t>sk 이노베이션 응원합니다</t>
  </si>
  <si>
    <t>델리</t>
  </si>
  <si>
    <t>전력소비,전기차배터리 등 많은것을 배워서 좋았어요!화이팅!!</t>
  </si>
  <si>
    <t>고체고체[HP]</t>
  </si>
  <si>
    <t>나레이션이 '지구의 안녕을 위해' 다음 뭐라고 말하는거에요? 신경쓰여서 잠을 못잠.</t>
  </si>
  <si>
    <t>@SK이노베이션 음.. 제귀엔 막 '더을' 이나 '허을' 같이 들렸는데 그게 hi 였다니;;</t>
  </si>
  <si>
    <t>새고양이</t>
  </si>
  <si>
    <t>지구의 미래를 위해 절전 기능을 더욱더
많이 활용해야겠네요
절약도 되고 환경도 보호하고 1석이조에요^^</t>
  </si>
  <si>
    <t>ᄋᄉᄋ</t>
  </si>
  <si>
    <t>유익하고 재밌는 광고네요</t>
  </si>
  <si>
    <t>고나영</t>
  </si>
  <si>
    <t>지금은 전력소비를 줄이는 친환경의 절전타임으로  우리는 화면만 보아도   지구의 안녕을 위해~  하이</t>
  </si>
  <si>
    <t>친환경 기업 sk 응원 합니다.</t>
  </si>
  <si>
    <t>김준범</t>
  </si>
  <si>
    <t>전력소비, 전기차배터리 등 좋은 정보 알고갑니다. 감사합니다</t>
  </si>
  <si>
    <t>Carme</t>
  </si>
  <si>
    <t>와 모션그래픽 미쳤다</t>
  </si>
  <si>
    <t>3401김근희</t>
  </si>
  <si>
    <t>좋은 정보 감사합니다 유익한 정보네요</t>
  </si>
  <si>
    <t>믽지</t>
  </si>
  <si>
    <t>영상이 너무 예뻐요...♡</t>
  </si>
  <si>
    <t>절전모드와 다크모드 실천할게요~
지구를 위한 친환경 광고 잘 보고 갑니다^^</t>
  </si>
  <si>
    <t>sk이노베이션 친환경 혁신 최고네요</t>
  </si>
  <si>
    <t>이은빈</t>
  </si>
  <si>
    <t>안녕을 위해 하이 문구가 마음에 쏙 들어요!~ sk이노베이션의 다양한 친환경 사업에 대해 몰랏던부분도  쉽게알게되어서 좋습니다 감사합니다.</t>
  </si>
  <si>
    <t>함이영</t>
  </si>
  <si>
    <t>자연을 살리는 좋은 일인  것  같아요.</t>
  </si>
  <si>
    <t>친환경기술이라니! 저런 기술은 칭찬받아야 마땅하죠 정말 좋아요</t>
  </si>
  <si>
    <t>박대식</t>
  </si>
  <si>
    <t>SK갈수록 대단하네~</t>
  </si>
  <si>
    <t>Sk 대단해용~</t>
  </si>
  <si>
    <t>테이즌</t>
  </si>
  <si>
    <t>Sk는 대단한 기업이라고 생각하고 있습니다</t>
  </si>
  <si>
    <t>스포츠 좋아하는 아재-[스텝맨TV]</t>
  </si>
  <si>
    <t>좋은 정보 감사합니다!!</t>
  </si>
  <si>
    <t>크크크</t>
  </si>
  <si>
    <t>절전모드 광고 좋은영상 보고갑니다.</t>
  </si>
  <si>
    <t>Doan Thuy</t>
  </si>
  <si>
    <t>영상 좋아요. 재미있어요</t>
  </si>
  <si>
    <t>재1이유튜브</t>
  </si>
  <si>
    <t>다크 모드에 대해 알게 외었습니다. 감사합니다.</t>
  </si>
  <si>
    <t>앞으로도 우리나라 4차산업을 잘 이끌어주세요 화이팅</t>
  </si>
  <si>
    <t>민경욱</t>
  </si>
  <si>
    <t>잘봤습니다 좋은아이디어 같습니다 화이팅하십쇼 !</t>
  </si>
  <si>
    <t>친환경 기술을 잘 배워 가는거 같아요</t>
  </si>
  <si>
    <t>시바견</t>
  </si>
  <si>
    <t>너무 감동적이에요ㅠ</t>
  </si>
  <si>
    <t>친환경기술을 사람들이 많이 알았으면 좋겠어요 ㅜ 이런 광고 좋아요</t>
  </si>
  <si>
    <t>파크Sj</t>
  </si>
  <si>
    <t>우리나라 에너지 사업의 중심이 되어주세요 화이팅!!!</t>
  </si>
  <si>
    <t>김경식</t>
  </si>
  <si>
    <t>sk이노베이션 광고신나는 음악 에 맟춰나오던 그회사
미래가치투자하는것 같아좋아요</t>
  </si>
  <si>
    <t>러블리부르릉</t>
  </si>
  <si>
    <t>항상 광고보면서 잘만들었다는 생각과 환경을 생각하는 노력을 꾸준히하고있어서 기분이 좋아집니다</t>
  </si>
  <si>
    <t>여윤정</t>
  </si>
  <si>
    <t>기획 광고 너무 좋네요 sk이노베이션에 대해 좋은 인상남기고 갑니다</t>
  </si>
  <si>
    <t>1713이지영</t>
  </si>
  <si>
    <t>보통 5초 뒤 건너뛰는데  앞쪽이 너무 밝아서 도움이 안될 것 같네요. 정보는 잘 전달 했다만...</t>
  </si>
  <si>
    <t>christoper nolan</t>
  </si>
  <si>
    <t>광고 하나만 보았을 뿐인데 정말 대단한 기업이라는 생각밖에 안듭니다. 저알 최고!^^</t>
  </si>
  <si>
    <t>김남우</t>
  </si>
  <si>
    <t>광고가 공익인듯한데 뭔가 실감나게 표현됫네요
지구의안녕을위해..</t>
  </si>
  <si>
    <t>서현영</t>
  </si>
  <si>
    <t>간결하고 공익정보, 전달력이 좋은 광고네요^^</t>
  </si>
  <si>
    <t>이하나</t>
  </si>
  <si>
    <t>sk영상은 믿고 보네요 ㅎ 감각적이면서도 직관적인 영상 잘 보고 갑니다~</t>
  </si>
  <si>
    <t>고하추</t>
  </si>
  <si>
    <t>후와후</t>
  </si>
  <si>
    <t>광고가 참신하고 참 좋은 것 같아요!!</t>
  </si>
  <si>
    <t>이지환</t>
  </si>
  <si>
    <t>좋은 광고영상 정말로 잘봤습니다</t>
  </si>
  <si>
    <t>황재국</t>
  </si>
  <si>
    <t>SK는 독보적인 대기업입니다..영상에서 눈을 뗄수가 없네요~^^</t>
  </si>
  <si>
    <t>박선화</t>
  </si>
  <si>
    <t>친환경인 기술이 사용되나니! 정말 멋지군요!</t>
  </si>
  <si>
    <t>김영자</t>
  </si>
  <si>
    <t>Sk광고는 보면만은공감이되네요사회공헌적인 멋진영상최고네요</t>
  </si>
  <si>
    <t>양동현</t>
  </si>
  <si>
    <t>자연과 환경을 지켜야하는 중요성을 다시금 깨닫네요. 유익하고 좋은 광고네요!!</t>
  </si>
  <si>
    <t>홍계식</t>
  </si>
  <si>
    <t>sk 이노베이션 광고가 우리나라는 물론 지구 환경을 깨끗하고 맑게 하는데 크게 기여하였으면 좋겠습니다</t>
  </si>
  <si>
    <t>최태희</t>
  </si>
  <si>
    <t>태원이형 !! 배터리소송 부터 해결해</t>
  </si>
  <si>
    <t>Sk이노베이션은 혁신적인 기업답게 광고도 언제나 개성적이고 유니크해요ㅎㅎ다음 광고도기대되네요!</t>
  </si>
  <si>
    <t>elley lee</t>
  </si>
  <si>
    <t>Sk광고는 항상 혁신적이고 감동적이네요! 
환경까지 생각한 광고  sk답네요</t>
  </si>
  <si>
    <t>김상연</t>
  </si>
  <si>
    <t>친환경적인 지구를만든다는것이 젛은 아이디어인것같아요</t>
  </si>
  <si>
    <t>안기훈</t>
  </si>
  <si>
    <t>화이팅!</t>
  </si>
  <si>
    <t>이야</t>
  </si>
  <si>
    <t>SK는 지구 환경까지 생각하는 대단한 기업이군요!!!</t>
  </si>
  <si>
    <t>Sk이노베이션 좋은기업으로 성장하세요</t>
  </si>
  <si>
    <t>Mj L</t>
  </si>
  <si>
    <t>앞으로 우리나라 에너지사업 걱정은 안해도 되겠네요 ㅎㅎ</t>
  </si>
  <si>
    <t>한병현</t>
  </si>
  <si>
    <t>브금어디서 들어본것같은데</t>
  </si>
  <si>
    <t>리타이어내요</t>
  </si>
  <si>
    <t>와우정말로신박하고재밌는걸</t>
  </si>
  <si>
    <t>SK이노베이션 친환경사업 정말 칭찬합니다~</t>
  </si>
  <si>
    <t>광고가넘인상적입니다</t>
  </si>
  <si>
    <t>샹디</t>
  </si>
  <si>
    <t>매번 느끼지만 너무 좋은것 같아요 그럼 오늘도 행복하세요</t>
  </si>
  <si>
    <t>김종민</t>
  </si>
  <si>
    <t>광고 멋지네요.앞으로도 번창하세요</t>
  </si>
  <si>
    <t>박정훈</t>
  </si>
  <si>
    <t>매번느끼지만 sk는좋은거같네요 최고기업다워요 광고도역시클라스가 다르네요.</t>
  </si>
  <si>
    <t>홍서준저격러</t>
  </si>
  <si>
    <t>이거ㅜ볼때마다 느끼네요... 참 좋아요....ㅋㅋ 저도 이렇게 살고싶네요 ㅠ</t>
  </si>
  <si>
    <t>Sk의 감각적인 광고에 새삼 다시 한번 놀라게 됩니다.</t>
  </si>
  <si>
    <t>오윤민</t>
  </si>
  <si>
    <t>친환경 미래를 위해 혁신적인 기업</t>
  </si>
  <si>
    <t>윤중한</t>
  </si>
  <si>
    <t>SK는 역시 자연을생각하는 마을이 너무좋아요</t>
  </si>
  <si>
    <t>Jh Cho</t>
  </si>
  <si>
    <t>Sk 이노베이션 미래가 보입니다</t>
  </si>
  <si>
    <t>황애자</t>
  </si>
  <si>
    <t>친환경 기술은 모두에게나 필요한 기술입니다 광고가 너무 좋네요</t>
  </si>
  <si>
    <t>광고 만든 센스 좋네요. 역시 sk네요. 굿입니다.</t>
  </si>
  <si>
    <t>김슬기</t>
  </si>
  <si>
    <t>정말 멋있습니다. 최고에요!</t>
  </si>
  <si>
    <t>루시아</t>
  </si>
  <si>
    <t>광고가 특이하면서도 친숙해서 마음에들어요!SK화이팅</t>
  </si>
  <si>
    <t>유종원</t>
  </si>
  <si>
    <t>그림이잇으니까 이해하기 엄청쉽네요!</t>
  </si>
  <si>
    <t>공백ak</t>
  </si>
  <si>
    <t>SK 쓰고있는 사람으로써 정말 좋다는걸 느껴요 .. ! 화이팅</t>
  </si>
  <si>
    <t>김태경</t>
  </si>
  <si>
    <t>역시 너무너무좋아요 존경합니다</t>
  </si>
  <si>
    <t>조준석</t>
  </si>
  <si>
    <t>응원합니다 제가 너무 좋아하는 것 sk</t>
  </si>
  <si>
    <t>노미</t>
  </si>
  <si>
    <t>지구를 지키는 sk이노베이션~멋져요</t>
  </si>
  <si>
    <t>김태은</t>
  </si>
  <si>
    <t>SK기업은 언제나 새롭고 독특해서 좋아요!!</t>
  </si>
  <si>
    <t>SK광고는 언제나 멋있네요</t>
  </si>
  <si>
    <t>곽효선</t>
  </si>
  <si>
    <t>Sk이노베이션 친환경 광고 잘보고 갑니다 ㅎㅎ</t>
  </si>
  <si>
    <t>친환경에 힘쓰고있는 SK 이노베이션의 모습이 너무 보기 좋습니다!</t>
  </si>
  <si>
    <t>김민보</t>
  </si>
  <si>
    <t>우와대박좋은영상이에요</t>
  </si>
  <si>
    <t>좋은정보 잘 듣고,보고 갑니다^^</t>
  </si>
  <si>
    <t>조민식</t>
  </si>
  <si>
    <t>친환경적인 기업 언제나 응원합니다
언제나 실천하는기업이 되었으면합니다 파이팅</t>
  </si>
  <si>
    <t>안녕하세요영상너무꿀잼</t>
  </si>
  <si>
    <t>저장소!!꿀잼</t>
  </si>
  <si>
    <t>SK는 이세상에서 가장 좋은것 같아요 ㅎㅎ</t>
  </si>
  <si>
    <t>오현우</t>
  </si>
  <si>
    <t>Sk 이노베이션 안녕하세요</t>
  </si>
  <si>
    <t>정말 적절한 컬러와 음악이 어우러져 예술적인 광고입니다</t>
  </si>
  <si>
    <t>황효정</t>
  </si>
  <si>
    <r>
      <rPr>
        <sz val="11"/>
        <color theme="1"/>
        <rFont val="Malgun Gothic"/>
        <family val="3"/>
        <charset val="129"/>
      </rPr>
      <t>SKT 회사정말 최고고 멋진회사네요</t>
    </r>
    <r>
      <rPr>
        <sz val="11"/>
        <color theme="1"/>
        <rFont val="Segoe UI Symbol"/>
        <family val="2"/>
      </rPr>
      <t>😀😀</t>
    </r>
  </si>
  <si>
    <t>이금순</t>
  </si>
  <si>
    <t>고맙습니다 감사합니다</t>
  </si>
  <si>
    <r>
      <rPr>
        <sz val="11"/>
        <color theme="1"/>
        <rFont val="Malgun Gothic"/>
        <family val="3"/>
        <charset val="129"/>
      </rPr>
      <t>SKT 회사정말 최고고 멋진회사네요</t>
    </r>
    <r>
      <rPr>
        <sz val="11"/>
        <color theme="1"/>
        <rFont val="Segoe UI Symbol"/>
        <family val="2"/>
      </rPr>
      <t>😀😀</t>
    </r>
  </si>
  <si>
    <t>한정화</t>
  </si>
  <si>
    <t>Sk는 참 친환경기업이에요
광고도 혁신적이지만 간단해서 기억에 잘 남아요</t>
  </si>
  <si>
    <t>박영복</t>
  </si>
  <si>
    <t>주가 좀 올려주세요~
앞으로 틀림없이 잘 될 거라고 생각하고 귀사 주식을 샀어요.^^</t>
  </si>
  <si>
    <t>한국주식투자연합회</t>
  </si>
  <si>
    <t>동영상 잘봤습니다   지구의 안녕을 위해  좋아요</t>
  </si>
  <si>
    <t>박호용</t>
  </si>
  <si>
    <t>친환경적이라니 너무 좋습니다</t>
  </si>
  <si>
    <t>杬駘</t>
  </si>
  <si>
    <t>공익적인 광고  언제나 변함없이
응원합니다  최고입니다</t>
  </si>
  <si>
    <t>하늘하늘</t>
  </si>
  <si>
    <t>와 미쳤다.. 미디어아트를 폰으로 보다니..</t>
  </si>
  <si>
    <t>클램</t>
  </si>
  <si>
    <t>Sk는 자연을 사랑하는 기업이네요</t>
  </si>
  <si>
    <t>김가은</t>
  </si>
  <si>
    <t>친환경이 정말 많았었군요!!! 지금이라도 실천할 수 있는것들은 실천하도록 노력하겠습니다!!!</t>
  </si>
  <si>
    <t>Sk이노베이션이 달라보입니다. 긍정적인 의미로요!!</t>
  </si>
  <si>
    <t>캇킹</t>
  </si>
  <si>
    <r>
      <rPr>
        <sz val="11"/>
        <color theme="1"/>
        <rFont val="Malgun Gothic"/>
        <family val="3"/>
        <charset val="129"/>
      </rPr>
      <t>휴대폰 절전모드가 전력을 줄이는지는 처음 알았습니다 좋은 정보 알려주셔서 감사합니다</t>
    </r>
    <r>
      <rPr>
        <sz val="11"/>
        <color theme="1"/>
        <rFont val="Segoe UI Symbol"/>
        <family val="2"/>
      </rPr>
      <t>👍</t>
    </r>
  </si>
  <si>
    <t>무퓨</t>
  </si>
  <si>
    <t>너무 유익하고 쓸만한 정보를 알려주니 좋네요</t>
  </si>
  <si>
    <t>롤탑제자</t>
  </si>
  <si>
    <t>에너지의 소중함을 알았습니다</t>
  </si>
  <si>
    <t>김기성</t>
  </si>
  <si>
    <t>광고가 정말 이렇게 만들수가 있구나 라고 생각 하네요!!!창의적이고 독보적입니다</t>
  </si>
  <si>
    <t>와우  대박입디다.보는것 만으로도 친환경이라니 너무 혁신적입니다 ^^</t>
  </si>
  <si>
    <t>카트killer</t>
  </si>
  <si>
    <t>광고도재미있고 공익적인정보를주시니 감사합니다!</t>
  </si>
  <si>
    <t>Th Park</t>
  </si>
  <si>
    <t>광고 내용도 괜찮고 설명도 적절한것 같아요</t>
  </si>
  <si>
    <t>히야</t>
  </si>
  <si>
    <t>이렇게 친환경적인 광고 너무 좋네요</t>
  </si>
  <si>
    <t>김보필</t>
  </si>
  <si>
    <t>SK 기업 이미지가 정말 좋아 믿고 광고도 보게 됩니다^^ 늘 응원합니다!</t>
  </si>
  <si>
    <t>친환경에선두주자    우리나라 촤고의기업 항상응원합니다</t>
  </si>
  <si>
    <t>오늘부터  절전모드  실행해야겠어요.  Sk덕분에  유익한  광고  보고갑니다</t>
  </si>
  <si>
    <t>영상이 유익하네요.  좋습니다</t>
  </si>
  <si>
    <t>파크홍</t>
  </si>
  <si>
    <t>친환경 에너지사업의  선두주자 !!! 화이팅!!!</t>
  </si>
  <si>
    <t>남자이정진</t>
  </si>
  <si>
    <t>지구를 위해 좋은 에너지를 만들어주세요!</t>
  </si>
  <si>
    <t>친환경적으로 홍보를 하는게 참 좋아요! 유익한 영상이였습니다~</t>
  </si>
  <si>
    <t>sk는 이시대의 가장 큰혁신 입니다</t>
  </si>
  <si>
    <t>김윤성</t>
  </si>
  <si>
    <t>넘넘 유익한 정보만 있어서 좋습니다</t>
  </si>
  <si>
    <t>김수정</t>
  </si>
  <si>
    <t>영상 참 멋집니다 배울점이 많습니다!</t>
  </si>
  <si>
    <t>남지훈</t>
  </si>
  <si>
    <t>이 SK는 천국과도 마찬가지다</t>
  </si>
  <si>
    <t>하오</t>
  </si>
  <si>
    <t>정말 좋은 정보 알아가네요!</t>
  </si>
  <si>
    <t>Im_ you_ha_jung</t>
  </si>
  <si>
    <t>괜히 SK가 아니네요ㅎ 사람들이 왜 SK SK하는지 알겠네요ㅎ</t>
  </si>
  <si>
    <t>아주아주아주아주좋아요</t>
  </si>
  <si>
    <t>강다영</t>
  </si>
  <si>
    <t>광고가 신비하네요 우와 ~~~^^</t>
  </si>
  <si>
    <t>민블리TV</t>
  </si>
  <si>
    <t>광고가 정말👍 공익적이기까지 ㅎㅎ 절약모드 다시 알게되었네요.</t>
  </si>
  <si>
    <t>김대평</t>
  </si>
  <si>
    <t>와 미래를 선도할기업입니다</t>
  </si>
  <si>
    <t>강철군주</t>
  </si>
  <si>
    <t>좋은정보로 에너지 절약해야겠네요</t>
  </si>
  <si>
    <t>김홍철</t>
  </si>
  <si>
    <t>SK이노베이션의  혁신에 다시 한번놀라고 갑니다</t>
  </si>
  <si>
    <t>hunter Fire</t>
  </si>
  <si>
    <t>친환경기술은 꼭 필요한 기술인것같아요 광고좋네요 :)</t>
  </si>
  <si>
    <t>안압둘</t>
  </si>
  <si>
    <t>친환경 기업 하면 가장 먼저 떠오르는 기업이 SK 아닐까 하네요~</t>
  </si>
  <si>
    <t>김건호</t>
  </si>
  <si>
    <t>와...!! 대박!! 역시 SK!! 기업이 이득만 생각하는 것이 아닌 환경까지 생각하다니 좋은 기업입니다 ㅎㅎ</t>
  </si>
  <si>
    <t>장꾸</t>
  </si>
  <si>
    <t>고아고가 선명하게 기억에 남을 정도로 너무 잘만들었어요 잘보고 갑니다~~</t>
  </si>
  <si>
    <t>이누리감초</t>
  </si>
  <si>
    <t>미래에 대비해 친환경기술에 앞장서가는 모습이 참 훌륭하네요</t>
  </si>
  <si>
    <t>나옹이</t>
  </si>
  <si>
    <t>절전 모드로 에너지 절약이 된다는걸 다시 한 번 깨닫습니다 좋은 정보 감사합니다!</t>
  </si>
  <si>
    <t>ㅎㅅ</t>
  </si>
  <si>
    <t>좋으정보 감사합니다 ㅋㅋ 화이팅하세요</t>
  </si>
  <si>
    <t>조규원</t>
  </si>
  <si>
    <t>Sk는 신뢰와 믿음이가는 기업입니다</t>
  </si>
  <si>
    <t>정태호</t>
  </si>
  <si>
    <t>처음 알았습니다 절전 해서 에너지를 아낍시다</t>
  </si>
  <si>
    <t>SK이노베이션 친환경 절전타임 최고네요</t>
  </si>
  <si>
    <t>uri9158</t>
  </si>
  <si>
    <r>
      <rPr>
        <sz val="11"/>
        <color theme="1"/>
        <rFont val="Malgun Gothic"/>
        <family val="3"/>
        <charset val="129"/>
      </rPr>
      <t>이런광고 처음보네요 잘만드신 것같아요</t>
    </r>
    <r>
      <rPr>
        <sz val="11"/>
        <color theme="1"/>
        <rFont val="Segoe UI Symbol"/>
        <family val="2"/>
      </rPr>
      <t>😙</t>
    </r>
  </si>
  <si>
    <t>구명희</t>
  </si>
  <si>
    <t>sk 매번느끼지만 좋은기업에 능력도 좋아요 훗</t>
  </si>
  <si>
    <t>장오오</t>
  </si>
  <si>
    <t>감각적이고 정보 전달하는 광고 ㅋㅋㅋㅋ 역시 sk네요. 절전모드로 사용하면서 에너지 절약해야겠어요</t>
  </si>
  <si>
    <t>안대혁</t>
  </si>
  <si>
    <t>처음알앗네요 절약모드해서 에너지소모줄일게요</t>
  </si>
  <si>
    <t>13 66</t>
  </si>
  <si>
    <t>너무 유익한 영상이네요! 베리굿</t>
  </si>
  <si>
    <t>박민숙</t>
  </si>
  <si>
    <t>재미있어요. 진짜 좋아요</t>
  </si>
  <si>
    <t>김현승</t>
  </si>
  <si>
    <t>최고의 기업 sk 좋은 광고 만들어 주셔서 감사합니다^^</t>
  </si>
  <si>
    <t>광고가 주는 좋은느낌이 느껴집니다 후손들을 위해서 라도 꼭봐야할 영상입니다 좋은 영상 감사합니다</t>
  </si>
  <si>
    <t>환경을 생각하는 기업 광고도 혁신적이네요</t>
  </si>
  <si>
    <t>강다인</t>
  </si>
  <si>
    <t>Sk이노베이션은 친환경을 실천하는 기업이군요~</t>
  </si>
  <si>
    <t>유수민</t>
  </si>
  <si>
    <t>몰랏던것까지 알게해주는 좋은광고엿습니당ㅎㅎ</t>
  </si>
  <si>
    <t>꾸루잼</t>
  </si>
  <si>
    <t>광고가 혁신적이고 재밌네요! 잘 보고 갑니다~</t>
  </si>
  <si>
    <t>광고 느낌이 새롭고 좋내요</t>
  </si>
  <si>
    <t>보기만해도 기분이 상쾌하고 좋아지는 광고네요ᆢ</t>
  </si>
  <si>
    <t>최준호</t>
  </si>
  <si>
    <t>sk광고는홍보를잘해서효과가좋은것같아요</t>
  </si>
  <si>
    <t>king jonadan</t>
  </si>
  <si>
    <t>Sk 정말 노력하는 기업인듯하네요. 환경도 우리 삶에 있어 같이 노력합시다</t>
  </si>
  <si>
    <t>jC</t>
  </si>
  <si>
    <t>광고 정말 좋아요. 음악도 너무 좋네요. 지구 지켜야죠</t>
  </si>
  <si>
    <t>광고가 참신하고 눈에 띄네요!!역시!</t>
  </si>
  <si>
    <t>언제이세상이</t>
  </si>
  <si>
    <t>절전모드가 얼마나 중요한지 이제 느꼈어요!!</t>
  </si>
  <si>
    <t>정의열</t>
  </si>
  <si>
    <t>광고인지 하나의 단편영화인지 모르겠네요. 공익정보까지 눈과 귀를 통해 쏙쏙 들어와요</t>
  </si>
  <si>
    <t>니지리</t>
  </si>
  <si>
    <t>환경을 사랑하는 기업~~멋집니다</t>
  </si>
  <si>
    <t>ㄴ</t>
  </si>
  <si>
    <t>슨심</t>
  </si>
  <si>
    <t>영상을보고 좋은정보 얻고가네용</t>
  </si>
  <si>
    <t>김동우</t>
  </si>
  <si>
    <t>광고가 정말좋아요 수고하셨습니다</t>
  </si>
  <si>
    <t>그러다</t>
  </si>
  <si>
    <t>환경적으로 이렇게 밀접한 기업인지 몰랐습니다. 지속성장 되었음 합니다. ^_^</t>
  </si>
  <si>
    <t>임은정</t>
  </si>
  <si>
    <t>SK이노베이션 승승장구하시길 기원해요</t>
  </si>
  <si>
    <t>이기비</t>
  </si>
  <si>
    <t>SK는 광고가 정말 최고입니당 멋져요</t>
  </si>
  <si>
    <t>규빈</t>
  </si>
  <si>
    <t>지구의 환경을 생각한는 기업 SK 정말 대단하네요</t>
  </si>
  <si>
    <t>Sk이노베이션의 투지와 목표를 볼수있는 광고네요 좋은영상잘보고 갑니다.</t>
  </si>
  <si>
    <t>광고가 감각적이면서도 공익적인 정보도전달해주니 너무 유익합니다</t>
  </si>
  <si>
    <t>루루시엘</t>
  </si>
  <si>
    <t>이노베이션 광고 잘봤습니다
앞으로도 좋은 소식 기대합니</t>
  </si>
  <si>
    <t>신보람</t>
  </si>
  <si>
    <t>광고에 다크모드라니.. 절전하자 는 느낌을 간단하면서도 명료하게 보여주는 광고네요. 센스넘쳐요</t>
  </si>
  <si>
    <t>boram shin</t>
  </si>
  <si>
    <t>광고 너무 잘 만드신거같아요. 앞으로 절전모드 활용해서 에너지 절약하도록 노력할게요</t>
  </si>
  <si>
    <t>Sk이노  는 세게최고의 기술수준이네요  sk짱입나다</t>
  </si>
  <si>
    <t>Sk이노  세게최고의기술  수준인거같네요  sk이노  짱</t>
  </si>
  <si>
    <t>신동욱</t>
  </si>
  <si>
    <t>너무너무좋아요담에도부탁해요</t>
  </si>
  <si>
    <t>임재orosy</t>
  </si>
  <si>
    <t>SK 이노베이션에 함께를 더하고 혁신을 곱하다.</t>
  </si>
  <si>
    <t>SK이노베이션~ 믿고 보는 유튜브영상~ 절전모드에 대해 새롭게 알게된거 넘 좋네여~~</t>
  </si>
  <si>
    <t>양대찬</t>
  </si>
  <si>
    <t>진짜 너무SK는 대댄한거 같습니다</t>
  </si>
  <si>
    <t>정환</t>
  </si>
  <si>
    <t>광고가 너무 유익 한거 같아요.</t>
  </si>
  <si>
    <t>Just</t>
  </si>
  <si>
    <t>광고이지만 되게 눈길을 사로잡는 광고여서 광고로 생각이 안 들 정도로 이쁘네요.</t>
  </si>
  <si>
    <t>스타은행</t>
  </si>
  <si>
    <t>SK 광고가 감각적이면서 멋있는것 같아요!!!</t>
  </si>
  <si>
    <t>이근과 함께하는 동화나라</t>
  </si>
  <si>
    <t>광고가 깔끔해서 좋은 것 같아요!!</t>
  </si>
  <si>
    <t>Hyejin Han</t>
  </si>
  <si>
    <t>좋은정보 감사합니다 잘보고있어요</t>
  </si>
  <si>
    <t>포키</t>
  </si>
  <si>
    <t>매번 감사하고 번창하세요 !!</t>
  </si>
  <si>
    <t>좋은 광고 감사합니다 유익했어요</t>
  </si>
  <si>
    <t>신상준</t>
  </si>
  <si>
    <t>광고를 이렇게 세심하게 만든게 놀랍네요ㅎㅎ</t>
  </si>
  <si>
    <t>JUNGSKI PARK</t>
  </si>
  <si>
    <t>항상 사회와 지구를 생각하는 기업이 되길 바랍니다.</t>
  </si>
  <si>
    <t>아아아</t>
  </si>
  <si>
    <t>광고가 너무 깔끔하고 잘 만드셨네요!!</t>
  </si>
  <si>
    <t>너무 신선한 광고네요~^^ 잘봤어요!!</t>
  </si>
  <si>
    <t>Live in Korea</t>
  </si>
  <si>
    <t>재미있어요. Sk 배션 좋아요</t>
  </si>
  <si>
    <t>Last Last</t>
  </si>
  <si>
    <t>이런영상 정말 좋습니다 sk 응원합니다!</t>
  </si>
  <si>
    <t>김현옥</t>
  </si>
  <si>
    <t>환경을 위한 이노베이션 sk가 합니다^^</t>
  </si>
  <si>
    <t>Ee Ee</t>
  </si>
  <si>
    <t>에너지 절약이 중요함을 다시 한번 생각하게 되네요 sk화이팅!!</t>
  </si>
  <si>
    <t>Ff Ff</t>
  </si>
  <si>
    <t>좋은 영상 감사합니다~ sk화이팅~</t>
  </si>
  <si>
    <t>박선영</t>
  </si>
  <si>
    <t>보는것만으로도 친환경~~ ^^  SK이노베이션의 믿고 보는  유튜브 영상 잘보갑니다~</t>
  </si>
  <si>
    <t>넌누구냐</t>
  </si>
  <si>
    <t>sk는 왠지 믿음이 가는 기업</t>
  </si>
  <si>
    <t>김민성</t>
  </si>
  <si>
    <t>덕분에 모르던 사실을 알게 되었습니다. 좋은 광고 감사합니다.</t>
  </si>
  <si>
    <t>박석기</t>
  </si>
  <si>
    <t>이노베이션 기업도 광고도 최고입니다ᆢ</t>
  </si>
  <si>
    <t>배추</t>
  </si>
  <si>
    <t>이모든게 정의다!
소코다!!! It's Time to ACT 4!!! 슈우우우우ㅜ우ㅜㄱ 츄미미ㅣㅇ!!! 오라오라오라오라오라오라오라오라오라오라오라오라오라오라오라오라!!!! 슈유우우ㅜㄱ 펑!!! 오라!!! 끄어어ㅓ!!</t>
  </si>
  <si>
    <t>gi an</t>
  </si>
  <si>
    <t>멋잔광고와 좋은정보 감사합니다</t>
  </si>
  <si>
    <t>박민택</t>
  </si>
  <si>
    <t>좋은  정보 배워갑니다.
SK 에너지계의 최고의 기업 답네요</t>
  </si>
  <si>
    <t>토꺵이아기</t>
  </si>
  <si>
    <t>나 광고보고 에너지 절약을 하는 모범시민 되겠습니다!</t>
  </si>
  <si>
    <t>애플파이</t>
  </si>
  <si>
    <t>지구를 생각하는 sk의 마음이 느껴져서 좋네요! 저도 노력할게요~</t>
  </si>
  <si>
    <t>Noh ST</t>
  </si>
  <si>
    <t>SK이노베이션 덕분에 편한 세상 살아갑니다~ 구독~좋아요~GMF알림기다릴게요~</t>
  </si>
  <si>
    <t xml:space="preserve">jin jin </t>
  </si>
  <si>
    <t>우리의 삶에서 필요한게 무엇인지 진지하게 생각해볼수있는 기회였네요 좋은영상 잘보고 갑니다</t>
  </si>
  <si>
    <t>영상 재미있어요. 봤었어요</t>
  </si>
  <si>
    <t>2214이정훈</t>
  </si>
  <si>
    <t>Sk 이노베이션의 확실한 목표를 보여주는 영상이네요 잘봤습니다</t>
  </si>
  <si>
    <t>김수복</t>
  </si>
  <si>
    <t>에너지 절약 ㅠ 꼭해야죠!!</t>
  </si>
  <si>
    <t>2216이정훈</t>
  </si>
  <si>
    <t>sk이노베이션 응원합니다</t>
  </si>
  <si>
    <t>2217이정훈</t>
  </si>
  <si>
    <t>사소한것부터 전기를 아껴야겠네요</t>
  </si>
  <si>
    <t>2218이정훈</t>
  </si>
  <si>
    <t>친환경 혁신, 요즘 환경오염 문제가 심각한데 지구를 생각하는 기업을 응원할게요</t>
  </si>
  <si>
    <t>오승환</t>
  </si>
  <si>
    <t>역시 sk너무좋아요 !항상 이렇게 좋은 광고많이 해주세요</t>
  </si>
  <si>
    <t>박찬서</t>
  </si>
  <si>
    <t>항상 혁신적이고 좋은 광고를 제공하는것이 보기좋네요 ㅎㅎㅎ</t>
  </si>
  <si>
    <t>sk는 진짜 최고의 기업이죠</t>
  </si>
  <si>
    <t>이경수</t>
  </si>
  <si>
    <t>Sk이노베이션이 진짜 좋은기업이라는걸 계속느낍니다.</t>
  </si>
  <si>
    <t>허윤호</t>
  </si>
  <si>
    <t>항상 sk가 최고라고 느껴진다</t>
  </si>
  <si>
    <t>아레스</t>
  </si>
  <si>
    <t>SK이노베이션이 추구하는 친환경 산업이 기대가 되네요~</t>
  </si>
  <si>
    <t>이노베이션이 지구를 위한 노력을 하고 있어서 좋으네요</t>
  </si>
  <si>
    <t>뭔가 많은생각을 하게 만드는 영상이네요 SK답다라는 생각이들게 만드는것 같습니다 좋은영상 잘보고 갑니다</t>
  </si>
  <si>
    <t>Sky Blue</t>
  </si>
  <si>
    <t>Sk  이노베이션 절기절약  정말 대단해요</t>
  </si>
  <si>
    <t>자연을지키는 sk 멋집니다</t>
  </si>
  <si>
    <t>유 유</t>
  </si>
  <si>
    <t>최고인것 같네요</t>
  </si>
  <si>
    <t>최고의 기업 sk. 넘 멋지네요. 늘 응원합니다. 화이팅요~^^</t>
  </si>
  <si>
    <t>동기는 이벤트 때문에 보게 되었는데 기대외로 진짜 세련되고 알찬 영상이네요. 뇌리에 쏙 박힙니다~!</t>
  </si>
  <si>
    <t>단순한 이익창출이 아니라 환경보호같은 지속가능한 경영을 추구하는 sk, 응원합니다</t>
  </si>
  <si>
    <t>익명</t>
  </si>
  <si>
    <t>오우 너무 재밌어영 ㅠ</t>
  </si>
  <si>
    <t>도리도리79</t>
  </si>
  <si>
    <t>sk화이딩 광고잘보고 갑니다</t>
  </si>
  <si>
    <t>좋은 영상 잘보고 갑니다</t>
  </si>
  <si>
    <t>시공조아</t>
  </si>
  <si>
    <t>SK의 기술력은 대체 어디까지인가요 대단합니다!</t>
  </si>
  <si>
    <t>sk너무멋지고 정말 광고 잘만든다고생각함</t>
  </si>
  <si>
    <t>life master</t>
  </si>
  <si>
    <t>Sk는 정말 좋은 기업입니다.</t>
  </si>
  <si>
    <t>바보들</t>
  </si>
  <si>
    <t>역시 sk는 최고의 기업이야 너무 멋있어요♡</t>
  </si>
  <si>
    <t>멍멍뭉</t>
  </si>
  <si>
    <t>정말 인정입니다
볼때마다 엄지척을 부르는군요 ㅎ
응원합니다</t>
  </si>
  <si>
    <t>주현</t>
  </si>
  <si>
    <t>이 광고를 통해서 절전모드가 그렇게 많이 전력이 소모된다는것을 다시 알게되었습니다 좋은 정보 감사합니다^^</t>
  </si>
  <si>
    <t>James Dean</t>
  </si>
  <si>
    <t>미래를 위한 친환경기술은 반드시 필요해보이네요</t>
  </si>
  <si>
    <t>야호</t>
  </si>
  <si>
    <t>환경을 생각하는 친환경 에코 기업인듯 항상 귀감이 되는 기업이라 생각함</t>
  </si>
  <si>
    <t>캬캬샥</t>
  </si>
  <si>
    <t>이 영상을 한번 클릭하는 사람들 모두가  꼭 이 영상을 시청하고 아픔을 받고 있는 지구를 위해 조금이라도 전기전략을 했으면 하는 마음으로 영성늘 계속 보게 되네요 ㅠㅠㅠㅠ 영상 잘보았숩니다 ㅠㅠ</t>
  </si>
  <si>
    <t>돌격이</t>
  </si>
  <si>
    <t>지구를위해 힘쓰시는 sk직원분들 응원합니다.</t>
  </si>
  <si>
    <t>똥수정</t>
  </si>
  <si>
    <t>너무 감동적이고 너무 감미로운 동영상이네요 정말 아주 재밌어서 항상 생각이 나겠어요</t>
  </si>
  <si>
    <t>??????????????????????</t>
  </si>
  <si>
    <t>광고가 세련된보이고  좋네요</t>
  </si>
  <si>
    <t>광고가 좋아요  번창하세요</t>
  </si>
  <si>
    <t>FCK카트</t>
  </si>
  <si>
    <t>와 정말 ㄷㄷ해요 제가 생각해ㄷㄷ</t>
  </si>
  <si>
    <t>김동근</t>
  </si>
  <si>
    <t>광고가 참 흥미롭고 잘만들었네요</t>
  </si>
  <si>
    <t>단시</t>
  </si>
  <si>
    <t>재미있어요. Sk 정말 최고야</t>
  </si>
  <si>
    <t>김용진</t>
  </si>
  <si>
    <t>친환경 기업이네요</t>
  </si>
  <si>
    <t>박인옥</t>
  </si>
  <si>
    <t>친환경을 위해서 함께 노력해야 할 방안을 잘 보여주는 좋은 영상이네요.</t>
  </si>
  <si>
    <t>강유진</t>
  </si>
  <si>
    <t>Sk는 광고를 감성으로 잘공감되게 하는듯</t>
  </si>
  <si>
    <t>SK는 사랑이죠~sk짱짱입니다</t>
  </si>
  <si>
    <t>유혜민</t>
  </si>
  <si>
    <t>광고참여하러온거 안비밀..ㅎㅎ;</t>
  </si>
  <si>
    <t>조철호</t>
  </si>
  <si>
    <t>참좋고 여러모로 생각을 하게 만드는 영상입니다 참좋은 광고네요 잘보고갑니다</t>
  </si>
  <si>
    <t>박은경</t>
  </si>
  <si>
    <t>sk이노베이션의 친화경적인 혁신을 기대해봅니다</t>
  </si>
  <si>
    <t>얀지</t>
  </si>
  <si>
    <t>Sk광고도 퀄리티 높고 내용도 좋다!</t>
  </si>
  <si>
    <t>유현수</t>
  </si>
  <si>
    <t>에스케이 이노베이션이  에스케이 지주회사 맞나요?</t>
  </si>
  <si>
    <t>조반장</t>
  </si>
  <si>
    <t>좋은 영상 잘 봤습니다 sk이노베이션 응원합니다!!</t>
  </si>
  <si>
    <t>이태관</t>
  </si>
  <si>
    <t>항상 정말 좋은 광고 감사합니다.</t>
  </si>
  <si>
    <t>이상훈</t>
  </si>
  <si>
    <t>sk 정말좋은것같아요 광고도 잘만드시고요 앞으로도 잘부탁드려요</t>
  </si>
  <si>
    <t>정상인아님</t>
  </si>
  <si>
    <t>sk는 정말 최고의 기업입니다.응원합니다!</t>
  </si>
  <si>
    <t>SK는 사랑이예요  
광고 잘보고가영~~~^^</t>
  </si>
  <si>
    <t>지구의 미래를 생각하는 기업이념이
녹아있네요~^^</t>
  </si>
  <si>
    <t>지구 친환경운동에 선도하는 sk기업이
되어주길바랍니다 화이팅! !!!</t>
  </si>
  <si>
    <t>좋고 계속 쓰고싶다는 생각이 듭니다</t>
  </si>
  <si>
    <t>영상잘보고갑니다.. 절전모드로해야겠네요~~</t>
  </si>
  <si>
    <t>육군지존</t>
  </si>
  <si>
    <t>매번 느끼는 점이지만 정말 최고의 기업인 것 같습니다.</t>
  </si>
  <si>
    <t>studio 4B</t>
  </si>
  <si>
    <t>화면 밝게 하다 눈병 들어 뻑뻑함ㅜㅜ인공눈물도소용없고</t>
  </si>
  <si>
    <t>절전모드 광고라 아이디어 좋아요
저도 에너지절약을 위해 휴대폰 절전모드 부터 시작해야겠어요</t>
  </si>
  <si>
    <t>sk이노베이션 좋아요ㅎ</t>
  </si>
  <si>
    <t>컴받고싶다</t>
  </si>
  <si>
    <t>너무 고급진 영상이네요 리스펙 합니다</t>
  </si>
  <si>
    <t>강민성</t>
  </si>
  <si>
    <t>광고 느낌이 새롭고 유익하네요 잘 보고 갑니다</t>
  </si>
  <si>
    <t>김몬몬</t>
  </si>
  <si>
    <t>sk이노베이션은 진짜 마케팅도 잘하는것 같아요!! 혁신</t>
  </si>
  <si>
    <t>Sk는 정말 기발한아이디어로 광고제작을 하는등 배울점이 많은 기업이라고 생각합니다</t>
  </si>
  <si>
    <t>이헤더</t>
  </si>
  <si>
    <t>자원이 없는 나라에서 신기술이  최선죠.</t>
  </si>
  <si>
    <t>박은희</t>
  </si>
  <si>
    <t>좋네요 힘내세요~파니팅아자아자</t>
  </si>
  <si>
    <t>유한종</t>
  </si>
  <si>
    <t>역시 친환경은 sk이노베이션 이지</t>
  </si>
  <si>
    <t>김은희</t>
  </si>
  <si>
    <t>광고에 다크모드는 처음보는데 굿아이이더 갔습니다</t>
  </si>
  <si>
    <t>2단계활성</t>
  </si>
  <si>
    <t>웅장한 하고 자연을 즐기고 지키는 이 SK이노베이션은 정말 참신하고 아름다운 자연의모습을 보여주는 마음으로 좋은 시간을 보냈답니다</t>
  </si>
  <si>
    <t>sk 광고 진짜 새롭게 하면서 유익한 정보 주네요 감사합니다</t>
  </si>
  <si>
    <t>친환경절전 너무조아요</t>
  </si>
  <si>
    <t>정말이지 Sk가 왜 최고의 기업이라고 하는지 알 것 같습니다 항상 친환경을 위해 애쓰는 기업 굿굿</t>
  </si>
  <si>
    <t>정미영</t>
  </si>
  <si>
    <t>광고 의도가 정말 좋네요 저희 아이들한테도 보여 줬어요^^</t>
  </si>
  <si>
    <t>드럼치는공룡</t>
  </si>
  <si>
    <t>오랜만에 sk광고는 정말이지 너무 좋은것 같아요</t>
  </si>
  <si>
    <t>shwj ehhss</t>
  </si>
  <si>
    <t>너무 좋은 광고내요 좋습니다</t>
  </si>
  <si>
    <t>제니퍼원스</t>
  </si>
  <si>
    <t>와아~ 주식을 샀어야 했습니다.
광고만 봐도 SK이노베이션~ 하이!</t>
  </si>
  <si>
    <t>김유정</t>
  </si>
  <si>
    <t>친환경 에너지 플랫폼은 정말 좋은 아이디어 같아요!!</t>
  </si>
  <si>
    <t>임승현</t>
  </si>
  <si>
    <t>매번느끼는데 sk는 최고의기업이다</t>
  </si>
  <si>
    <t>둠둠둠</t>
  </si>
  <si>
    <t>너 유익해서 너무좋은정보같음</t>
  </si>
  <si>
    <t>최진우</t>
  </si>
  <si>
    <t>좋은 기업이며. 광고내용도 의미전달이 좋네요</t>
  </si>
  <si>
    <t>혜나</t>
  </si>
  <si>
    <t>앞으로 전기 아껴써야겟네요 ㅎㅎ 좋은광고네요 ㅋㅋㅋ</t>
  </si>
  <si>
    <t>와 sk가만드는 광고는 정말 색다르내요.</t>
  </si>
  <si>
    <t>사회와 환경에 이익이 되는 광고 잘 보고 갑니다</t>
  </si>
  <si>
    <t>mansoon woori</t>
  </si>
  <si>
    <t>잘되고있어 뿌듯하네.더욱 발전하길.</t>
  </si>
  <si>
    <t>study music</t>
  </si>
  <si>
    <t>공익광고 같은데 정보도많이줘서고마워요!</t>
  </si>
  <si>
    <t>박송호</t>
  </si>
  <si>
    <t>Sk는 자연을 생각하는 마음이 보기 좋아요</t>
  </si>
  <si>
    <t>유창현</t>
  </si>
  <si>
    <t>이 영상을 통해 절전모드를 통해 에너지 절약할수 있는 좋은 방법을 이라는 것을 알게 되었네요. SK 이노베이션을 통해 또 하나 알게된 유익한 시간이었어요.</t>
  </si>
  <si>
    <t>짱로이</t>
  </si>
  <si>
    <t>매번 느끼지만 에스케이는 최고입니다.최고최고</t>
  </si>
  <si>
    <t>브폴로</t>
  </si>
  <si>
    <t>절전모드로 사용하여 계속 절약해야겠어요!! 감사합니다~</t>
  </si>
  <si>
    <t>곰팡이</t>
  </si>
  <si>
    <t>친환경에 앞장서는 이노베이션 응원합니다~</t>
  </si>
  <si>
    <t>절전모드에 대해 알아갑니다  잘 활용해야겠어요</t>
  </si>
  <si>
    <t>아잉스탕스</t>
  </si>
  <si>
    <t>그래서 sk는 두유노클럽 입성해야지</t>
  </si>
  <si>
    <t>아모르파티</t>
  </si>
  <si>
    <t>광고도 좋고 정말 최고의 기업인것 같습니다.</t>
  </si>
  <si>
    <t>신난다</t>
  </si>
  <si>
    <t>절전모드 잘 활용중입니다~ 더 잘 아껴써야지~</t>
  </si>
  <si>
    <t>김재춘</t>
  </si>
  <si>
    <t>친환경을 추구하는 sk이노베이션 광고 잘봤습니다~</t>
  </si>
  <si>
    <t>박화영</t>
  </si>
  <si>
    <t>광고가너무좋습니다 계속보게되네요</t>
  </si>
  <si>
    <t>김성문</t>
  </si>
  <si>
    <t>Sk의 놀라운 기술을 적용시키면서 환경까지 생각하다니...
정말 sk가 자랑스러워요</t>
  </si>
  <si>
    <t>안창흐이</t>
  </si>
  <si>
    <t>sk는역시 기업도좋고 기술도 너무좋은거같아요 ㅎㅎ</t>
  </si>
  <si>
    <t>이노베이션의 선도적 기업입니다.</t>
  </si>
  <si>
    <t>변서형</t>
  </si>
  <si>
    <t>와역시sk  와 진짜  너무좋은데?</t>
  </si>
  <si>
    <t>광고가 예쁘네영ㅎ 굿굿굿</t>
  </si>
  <si>
    <t>js p</t>
  </si>
  <si>
    <t>여기 친환경이 궁극의 에너지 생산. 사용에 길인거 같아요 영상보니 느껴져요</t>
  </si>
  <si>
    <t>좋은 기업에서 좋은 광고 앞으로도 계속 쭉쭉 성장하길 가즈아</t>
  </si>
  <si>
    <t>신혜주</t>
  </si>
  <si>
    <t>sk 광고  최고인듯 싶습니다</t>
  </si>
  <si>
    <t>김김민보</t>
  </si>
  <si>
    <t>방송힘내세요그리고화이팅</t>
  </si>
  <si>
    <t>sk 광고는 진짜 참신하네요.  광고가 아니라 영화같아요 멋짐!!!</t>
  </si>
  <si>
    <t>Baron</t>
  </si>
  <si>
    <t>휴대폰 다크모드가 전력소비를 줄이고, 그것이 지구환경에까지 긍정적 영향을 끼친다! 궁극적으론 북극곰에게까지 그 영향이 미치고... 몰랐던 사실이네요. 이런 광고 정말 좋아요.</t>
  </si>
  <si>
    <t>코코넛</t>
  </si>
  <si>
    <t>지구온난화가 더이상 일어나지 않게끔
관심을 기울여야겠지</t>
  </si>
  <si>
    <t>킬러현욱</t>
  </si>
  <si>
    <t>매번 느끼지만 SKT가 제일 좋은 것 같아요 항상 응원 할게용!!</t>
  </si>
  <si>
    <t>ㅇㄱㅅ</t>
  </si>
  <si>
    <t>지구를 지키는 에너지 절약 영상이 너무 인상깊었습니다</t>
  </si>
  <si>
    <t>유영현</t>
  </si>
  <si>
    <t>맞습니다 SK 진짜 좋은곳입니다 최고의 기업이라고 생각합니다 모두 화이팅 ^^</t>
  </si>
  <si>
    <t>정수연</t>
  </si>
  <si>
    <t>친환경적인 지구사랑 언제나
응원합니다 sk이노베이션 다시한번 퀄리티높은 기업 되새기고 갑니다</t>
  </si>
  <si>
    <t>김성호</t>
  </si>
  <si>
    <t>와우와우와우와우와우</t>
  </si>
  <si>
    <t>주민철</t>
  </si>
  <si>
    <t>Sk이노배이션 친환경 절접타입 좋은거 같네요</t>
  </si>
  <si>
    <t>하라</t>
  </si>
  <si>
    <t>광고가 정말로 좋아요!</t>
  </si>
  <si>
    <t>ᄋᄀᄉ</t>
  </si>
  <si>
    <t>에너지를 아끼는 모습이 감명깊었습니다</t>
  </si>
  <si>
    <t>가야</t>
  </si>
  <si>
    <t>친환경이라는 소재가 이렇게 안심이 되네요 역시 sk 믿을 수 있는 기업이네요.  지구의 환경까지 생각하는 노력 정말 좋네요. 저 또한 분리수거부터 실천해야겠어요!</t>
  </si>
  <si>
    <t>이동건</t>
  </si>
  <si>
    <t>Sk는 정말 최고의 기업입니다</t>
  </si>
  <si>
    <t>뭐할까?</t>
  </si>
  <si>
    <t>최고의 기업 sk! 항상 좋은 시스템 좋은 영향력을 주셔서 감사합니다!</t>
  </si>
  <si>
    <t>역행유튜브</t>
  </si>
  <si>
    <t>Sk역시 좋은일 많이 하는듯 해요^^</t>
  </si>
  <si>
    <t>찬1</t>
  </si>
  <si>
    <t>친환경이라니 정말 좋은 방법이네요!! Sk 화이팅~!!</t>
  </si>
  <si>
    <t>Ori mover</t>
  </si>
  <si>
    <t>Sk 광고 잘만드네요 잘보고갑니다</t>
  </si>
  <si>
    <t>곱게치자채팅</t>
  </si>
  <si>
    <t>광고 목소리도 좋고 음악선택 영상터넥팅까지 3박자가 너무 좋네요 ㅎㅎ</t>
  </si>
  <si>
    <t>노긍정</t>
  </si>
  <si>
    <t>역시 믿고보는 sk 너무 좋습니다</t>
  </si>
  <si>
    <t>최호수</t>
  </si>
  <si>
    <t>정말 멋진분들이 대한민국의 미래를 더높여주는군요</t>
  </si>
  <si>
    <t>김보성</t>
  </si>
  <si>
    <t>와우 이런 기업 정말 좋아보여용 영상도 깔끔하니 잘 만들었네용</t>
  </si>
  <si>
    <t>color ring</t>
  </si>
  <si>
    <t>광고에서 다크모드라니 참신하네요</t>
  </si>
  <si>
    <t>파이크</t>
  </si>
  <si>
    <t>와 정말 좋네요 하하 진짜.엄청나다!!</t>
  </si>
  <si>
    <t>Liam Kim</t>
  </si>
  <si>
    <t>좋은 제품이군요 사용해보고 싶군요</t>
  </si>
  <si>
    <t>한보군</t>
  </si>
  <si>
    <t>와 sk광고 정말 잘하네요 ㅎ</t>
  </si>
  <si>
    <t>유미</t>
  </si>
  <si>
    <t>정말 좋은 광고네요 잘 보고 갑니다</t>
  </si>
  <si>
    <t>1204이진영</t>
  </si>
  <si>
    <t>Sk 광고는 언제봐도 참 감성적이라 좋아요~ 좋은 영상 보고 갑니다~</t>
  </si>
  <si>
    <t>선샤인</t>
  </si>
  <si>
    <t>최고의 기업입니다 친환경의 선두주자 응원합니다!!</t>
  </si>
  <si>
    <t>정사요</t>
  </si>
  <si>
    <t>광고 잘만드는김에 주가도 쭉쭉 올르게해주세요 제발요</t>
  </si>
  <si>
    <t>김재원</t>
  </si>
  <si>
    <t>Sk.. 믿을 수 있는, 신뢰 할 수 있는 기업 SK!! 이번에도 제 기대를 저버리지 않네요</t>
  </si>
  <si>
    <t>심영</t>
  </si>
  <si>
    <t>와 정말 유익한 영상 이네요 좋은 정보 감사합니다.</t>
  </si>
  <si>
    <t>24신현서</t>
  </si>
  <si>
    <t>너무 유익한것 같네여</t>
  </si>
  <si>
    <t>한재희</t>
  </si>
  <si>
    <t>매번 느끼지만 sk는 정말이지 최고의 기업입니다 광고가 너무 좋아요</t>
  </si>
  <si>
    <t>시형</t>
  </si>
  <si>
    <t>매번 느끼는 skt의 매력 진짜 너무 좋습니다 !!!!!!!!!!!!!!!!!!!!!!!</t>
  </si>
  <si>
    <t>jh gj</t>
  </si>
  <si>
    <t>진짜이렇게 좋은거처음 봐요 ...</t>
  </si>
  <si>
    <t>죽은생쥐꼴</t>
  </si>
  <si>
    <t>다른 회사보다 확실히 광고의 질이 높네요 ㅎㅎ 한국을 살리는 대기업!</t>
  </si>
  <si>
    <t>둔델</t>
  </si>
  <si>
    <t>와 성우 목소리 왤케 좋음ㄷ</t>
  </si>
  <si>
    <t>낳고보니엄준식</t>
  </si>
  <si>
    <t>sk는 진짜 매번 광고ㅠ잘하세요 ㅠㅠ</t>
  </si>
  <si>
    <t>백건우</t>
  </si>
  <si>
    <t>좋은 정보 감사합니다.절전모드로 사용 꼭잘하겠습니다~</t>
  </si>
  <si>
    <t>박진</t>
  </si>
  <si>
    <t>우리나라의 최고의 기업! Sk이노베이션을 응원합니다~</t>
  </si>
  <si>
    <t>김상훈</t>
  </si>
  <si>
    <t>매번 느끼지만 sk 정말 좋다 ㅠㅠ 꼭 입사하고싶어요 나중에</t>
  </si>
  <si>
    <t>Youbin Hong</t>
  </si>
  <si>
    <t>이것이 진정 우리나라의 기업이란 말이가? 이게 sk이노베이션이지</t>
  </si>
  <si>
    <t>김재연</t>
  </si>
  <si>
    <t>전력 소비를 잘 줄여주네요 유익합니다</t>
  </si>
  <si>
    <t>정찬</t>
  </si>
  <si>
    <t>역시 최고의 SK 이노베이션 무대를 뒤집어 넣으셨다 후!</t>
  </si>
  <si>
    <t>김동연</t>
  </si>
  <si>
    <t>skt 최고!! 광고를 참 잘 만들었읍니다 ㅎㅎ</t>
  </si>
  <si>
    <t>이채원</t>
  </si>
  <si>
    <t>환경까지 생각하는 기업 sk! 응원합니다ㅎㅎ</t>
  </si>
  <si>
    <t>sk이노베이션 전세계를 도약하길 바랍니다!</t>
  </si>
  <si>
    <t>하얀나루</t>
  </si>
  <si>
    <t>정말 강추하는 최고의 기업 항상 칭찬합니다!!</t>
  </si>
  <si>
    <t>발년</t>
  </si>
  <si>
    <t>환경을 생각하는 SK 마음이 참 따뜻하네요~ 저도 SK 쓴답니다~ 참 좋아요~</t>
  </si>
  <si>
    <t>Donghun Lee</t>
  </si>
  <si>
    <t>아아 sk이노베이션 한국기업이라는게 자랑스럽습니다.</t>
  </si>
  <si>
    <t>ᅳᅳ</t>
  </si>
  <si>
    <t>흐에에에에에에에</t>
  </si>
  <si>
    <t>되게 느낌있고 멋지며 뇌에 박히는 광고네요 만드는거 수고하셨습니다</t>
  </si>
  <si>
    <t>밤바스텐</t>
  </si>
  <si>
    <t>맨날 화려한 광고들만 보다 보니까 아이디어 참신한거 같아서 보기 좋네요</t>
  </si>
  <si>
    <t>오승준</t>
  </si>
  <si>
    <t>sk는 정말최고이에요</t>
  </si>
  <si>
    <t>이정태</t>
  </si>
  <si>
    <t>진짜 너무sk 좋은것같아요 최고의 기업입니다</t>
  </si>
  <si>
    <t>광고에 다크모드는 처음보는데 신기하네요 역시 sk인가봐요 ee</t>
  </si>
  <si>
    <t>아무것도 안하고랭커가기</t>
  </si>
  <si>
    <t>친환경적인 절약 좋습니다</t>
  </si>
  <si>
    <t>제육 볶아 온나라무쉑</t>
  </si>
  <si>
    <t>자연을 생각하는 sk는 정말 최고인것 같아요</t>
  </si>
  <si>
    <t>엄르키</t>
  </si>
  <si>
    <t>광고도 보고 정보도 알아가고 ㄹㅇsk짱짱맨</t>
  </si>
  <si>
    <t>광고 대박이네요 역시 sk 네요 좋은 영상 추천요</t>
  </si>
  <si>
    <t>유튜브프리미엄</t>
  </si>
  <si>
    <t>Sk 화이팅 꼭 이번사업 대박나시길 기원합니다</t>
  </si>
  <si>
    <t xml:space="preserve">ᆞ안녕하세요 </t>
  </si>
  <si>
    <t>이런 기능이 있다는걸 이제 알았다니.. 이제부터 사용해야겠네요~</t>
  </si>
  <si>
    <t>정성윤</t>
  </si>
  <si>
    <t>SK 이노베이션의 혁신을 응원합니다~</t>
  </si>
  <si>
    <t>음없</t>
  </si>
  <si>
    <r>
      <rPr>
        <sz val="11"/>
        <color theme="1"/>
        <rFont val="Malgun Gothic"/>
        <family val="3"/>
        <charset val="129"/>
      </rPr>
      <t>광고 쩔어요 매번느끼지만.. 역시 sk</t>
    </r>
    <r>
      <rPr>
        <sz val="11"/>
        <color theme="1"/>
        <rFont val="Segoe UI Symbol"/>
        <family val="2"/>
      </rPr>
      <t>👍</t>
    </r>
  </si>
  <si>
    <t>배영지</t>
  </si>
  <si>
    <t>Sk 최고의 기업입니다. 짱짱짱</t>
  </si>
  <si>
    <t>광고가 고급스럽고 이해가 잘되고 오래보게된다</t>
  </si>
  <si>
    <t>최현성</t>
  </si>
  <si>
    <t>광고보니까 이해가 빠르네요</t>
  </si>
  <si>
    <t>문효순</t>
  </si>
  <si>
    <t>광고가 특이해서 집중해서보게 되네요</t>
  </si>
  <si>
    <t>wisemostl lioe</t>
  </si>
  <si>
    <t>친환경에 대해 알고싶었는데 알게 되어서 유익하네요 감사합니다.</t>
  </si>
  <si>
    <t>임승범</t>
  </si>
  <si>
    <t>전력 소비에 대한 광고가 정말 인상적입니다!</t>
  </si>
  <si>
    <t>홍원지</t>
  </si>
  <si>
    <t>정말 유익한정보 감사합ㄴ다</t>
  </si>
  <si>
    <t>김승우</t>
  </si>
  <si>
    <t>광고에서 전달할려는 메세지가 명확하고 창의적으로 전달해 재밌네요ㅋㅋ</t>
  </si>
  <si>
    <t>한가라인</t>
  </si>
  <si>
    <t>친환경적인 소개 아주 좋습니다  에너지 절약하묜 좋죠</t>
  </si>
  <si>
    <t>axsd vx</t>
  </si>
  <si>
    <t>환경오염 줄이자는 캠패인 멋집니다 응원할게요</t>
  </si>
  <si>
    <t>김가원</t>
  </si>
  <si>
    <t>평소에 생각하지 못했던 것을 광고에서 알려주니 좀 더 환경을 생각하게 되는 계기가 되네요!</t>
  </si>
  <si>
    <t>かわいいもち</t>
  </si>
  <si>
    <t>공감이많이돼고 광고를잘만드셨네요</t>
  </si>
  <si>
    <t>황후</t>
  </si>
  <si>
    <t>광고를 보고 친환경 절약해야합니다.</t>
  </si>
  <si>
    <t>20820김민서</t>
  </si>
  <si>
    <t>역시 sk에서는 광고를 참 잘 만드는 것 같아요</t>
  </si>
  <si>
    <t>박현욱</t>
  </si>
  <si>
    <t>광고가 너무 잘 만들어 진거같네요</t>
  </si>
  <si>
    <t>환경을 생각하는 기업 sk이노베이션 기억할게요~</t>
  </si>
  <si>
    <t>먹고놀고</t>
  </si>
  <si>
    <t>믿고보는 SK 최고는 최고를 만든다 이런광고 많이 만들어주세요</t>
  </si>
  <si>
    <r>
      <rPr>
        <sz val="11"/>
        <color theme="1"/>
        <rFont val="Malgun Gothic"/>
        <family val="3"/>
        <charset val="129"/>
      </rPr>
      <t xml:space="preserve">SK 이노베이션 친환경 기업으로 좋은일 많이많이 해주세요... </t>
    </r>
    <r>
      <rPr>
        <sz val="11"/>
        <color theme="1"/>
        <rFont val="Segoe UI Symbol"/>
        <family val="2"/>
      </rPr>
      <t>🙆</t>
    </r>
  </si>
  <si>
    <t>김용희</t>
  </si>
  <si>
    <t>저도 3DMax를 배웠는데 정말 대단하네요</t>
  </si>
  <si>
    <t>김명주</t>
  </si>
  <si>
    <t>환경을 생각하는 친환경 광고라니 참좋은 광고내요</t>
  </si>
  <si>
    <t>한사랑</t>
  </si>
  <si>
    <t>깔끔하고 내용 전달이 원활하여 보기가 좋고 스마트합니다^^</t>
  </si>
  <si>
    <t>허허허헛</t>
  </si>
  <si>
    <t>환경생각 좋은광고 감사함돠</t>
  </si>
  <si>
    <t xml:space="preserve">Aleksey Lee  </t>
  </si>
  <si>
    <t>sk '이노베이션 힘내시고 건강하세요 ^^</t>
  </si>
  <si>
    <t>친환경~~~~~너무 좋은 광고네요^^</t>
  </si>
  <si>
    <t>뭘보는거야</t>
  </si>
  <si>
    <t>다른 기업은 돈벌려고 노력할때 sk는 친환경적이고 미래를 위해 노력하는 모습이 보기 좋습니다</t>
  </si>
  <si>
    <t>김서하</t>
  </si>
  <si>
    <t>친환경적인 부분들은 요즘필수인데 좋아보이네요</t>
  </si>
  <si>
    <t>이제부터 에너지 절약해야겠네요 영상잘보고갑니다</t>
  </si>
  <si>
    <t>이도원</t>
  </si>
  <si>
    <t>광고 너무 잘 만들었네요</t>
  </si>
  <si>
    <t>Lim임현교</t>
  </si>
  <si>
    <t>새로운 시작은 sk이노베이션이 많이하네요^^</t>
  </si>
  <si>
    <t>조정민</t>
  </si>
  <si>
    <t>진짜 좋은 영상인 것 같습니다. 아주 좋아요</t>
  </si>
  <si>
    <t>Y Lsd</t>
  </si>
  <si>
    <t>진짜 진지하게 봤는데 광고 자체는 뭘 표현하려고 하는지는 알겠는데 솔직히 난잡하다는 느낌도 드는것 같네요 그래도 좋은 취지의 광고였습니다</t>
  </si>
  <si>
    <t>박계천</t>
  </si>
  <si>
    <t>절전모드로 사용하여 절약하겠습니다</t>
  </si>
  <si>
    <t>나메크</t>
  </si>
  <si>
    <t>좋은 광고 감사합니다 sk이노베이션화이팅</t>
  </si>
  <si>
    <t>지구의 환경과 자연까지 생각하는 광고로 감동적입니다</t>
  </si>
  <si>
    <t>Glpi글피</t>
  </si>
  <si>
    <t>절전 모드가 전력 소비량을 줄일수 있는지 처음 알게 되었습니다! 앞으로 절전 모드 사용 해야겠네요.</t>
  </si>
  <si>
    <t>최현철</t>
  </si>
  <si>
    <t>영상 보는것만으로도 친환경을 지킬수있다니 정말 좋은것같습니다</t>
  </si>
  <si>
    <r>
      <rPr>
        <sz val="11"/>
        <color theme="1"/>
        <rFont val="새굴림"/>
        <family val="1"/>
        <charset val="129"/>
      </rPr>
      <t>猎人</t>
    </r>
    <r>
      <rPr>
        <sz val="11"/>
        <color theme="1"/>
        <rFont val="맑은 고딕"/>
        <family val="3"/>
        <charset val="129"/>
      </rPr>
      <t>::分享</t>
    </r>
  </si>
  <si>
    <t>좋은 제품으로 많이많이 판매하세요</t>
  </si>
  <si>
    <t>byeongyeol son</t>
  </si>
  <si>
    <t>좋은 광고 감사합니다. Sk이노베이션 파이팅</t>
  </si>
  <si>
    <t>송마</t>
  </si>
  <si>
    <t>매일 좋은 정보 감사합니다!</t>
  </si>
  <si>
    <t>김지혁</t>
  </si>
  <si>
    <t>친환경 추구의 Sk이노베이션이 지구의 안녕까지 걱정하는 공익광고 느낌이네요
멋져요</t>
  </si>
  <si>
    <t>영상 재밋게 잘보았어요~^^</t>
  </si>
  <si>
    <t>갓쁘디</t>
  </si>
  <si>
    <t>미션하러 온1인분 2인분 3인분4인분</t>
  </si>
  <si>
    <t>부추</t>
  </si>
  <si>
    <t>광고가 너무 이해하기가 쉽고 너무 좋아요</t>
  </si>
  <si>
    <t>이정길</t>
  </si>
  <si>
    <t>알차고 실용적인 정보 너무너무 좋으네요^^</t>
  </si>
  <si>
    <t>묘기자전거</t>
  </si>
  <si>
    <t>에너지를절약해야 되겠네요</t>
  </si>
  <si>
    <t>Disc White</t>
  </si>
  <si>
    <t>호옹이 이런기능이 있었을줄이야
진짜 몰랐네</t>
  </si>
  <si>
    <t>신태현</t>
  </si>
  <si>
    <t>지구를 위한 광고 마음에 듬</t>
  </si>
  <si>
    <t>임재덕</t>
  </si>
  <si>
    <t>도움이 많이 됩니다 앞으로도 자주 이용하겟습니당 ㅎㅎ</t>
  </si>
  <si>
    <t>ᅳᅳᅳᅳ</t>
  </si>
  <si>
    <t>영상 진짜 잘만드신것 같아요</t>
  </si>
  <si>
    <t>SOKO DOMO</t>
  </si>
  <si>
    <t>광고과 엄청 도움이되고 절전모드를 꼭 사용해야하겠습니다 좋은거 감사합니다</t>
  </si>
  <si>
    <t>_예나yena</t>
  </si>
  <si>
    <t>진짜 이런영상 너무 좋아요!! 다른 영상들과는 다른 나른한 목소리와 몽환적인? 그림체 랄까?? 그런게 너무 이쁘다</t>
  </si>
  <si>
    <t>강상연</t>
  </si>
  <si>
    <t>친환경적인  내용이라  안심이 된다</t>
  </si>
  <si>
    <t>팔구</t>
  </si>
  <si>
    <t>sk는 환경을 생각하는 기업이라서 너무 좋음!! 광고도 멋져요!!</t>
  </si>
  <si>
    <t>비이이이인</t>
  </si>
  <si>
    <t>광고를 정말 잘 만드시네요</t>
  </si>
  <si>
    <t>여자배가희</t>
  </si>
  <si>
    <t>절전모드로 지구를 보호해야겠어용 sk 존경합니다</t>
  </si>
  <si>
    <t>에너지 절약이 이렇게 중요하네요 깨달았습니다</t>
  </si>
  <si>
    <t>콜릭</t>
  </si>
  <si>
    <t>절전모드로  친환경을!!!!!
sk이노베이션 더욱더 성장하는 기업이 되었으면 합니당~!!</t>
  </si>
  <si>
    <t>박태희</t>
  </si>
  <si>
    <t>공감가는 유익한 광고네요^^</t>
  </si>
  <si>
    <t>soo</t>
  </si>
  <si>
    <t>광고
백라이트가 없는 lg oled tv로
백라이트가 있으면 늘켜져 있답니다</t>
  </si>
  <si>
    <t>an nyoung ha su</t>
  </si>
  <si>
    <t>SK이노베이션은 진짜 좋은듯 함</t>
  </si>
  <si>
    <t>DS W 신발아님</t>
  </si>
  <si>
    <t>광고의 깊이가 다릅니다 감동먹고 갑니다.</t>
  </si>
  <si>
    <t>은방</t>
  </si>
  <si>
    <t>광고도 멋지고 친환경 관련 내용이 좋네요~!</t>
  </si>
  <si>
    <t>아이디어!아이디어가 무엇인지 다시끔 생각...반짝</t>
  </si>
  <si>
    <t>배소라</t>
  </si>
  <si>
    <t>에너지절감으로 지구를 지킬수 있다는걸 알면서 실천하기가 힘든것 같아요</t>
  </si>
  <si>
    <t>매일 느끼지만 sk는 하루하루 열씸히살아가는 거같다 정말 멋지다</t>
  </si>
  <si>
    <t>응왜</t>
  </si>
  <si>
    <t>안녕하세요 Sk진짜좋습니다</t>
  </si>
  <si>
    <t>won son</t>
  </si>
  <si>
    <t>전기차를 더 잘 알게 된거같아요ㅎㅎ 좋아요</t>
  </si>
  <si>
    <t>정상철</t>
  </si>
  <si>
    <t>전력소비도줄이고친환경까지sk이노베이션혁신입니다</t>
  </si>
  <si>
    <t>똥규호</t>
  </si>
  <si>
    <t>주가도 상승중이고 참 멋진기업</t>
  </si>
  <si>
    <t>부산갈매기</t>
  </si>
  <si>
    <t>매일 기술이 발전하는 것이 눈에 보이네요 좋습니다</t>
  </si>
  <si>
    <t>광고가참 깔끔하고 보기좋아요♥</t>
  </si>
  <si>
    <t>YOO YOO</t>
  </si>
  <si>
    <t>에너지 절약에 대해 다시 생각하게 되었네요</t>
  </si>
  <si>
    <t>1217이민호</t>
  </si>
  <si>
    <t>진짜 소개를 열심히 해주시네요 감사합니다</t>
  </si>
  <si>
    <t>재미있고 보기좋은영상입니다 이런영상만들어주서서감사합니다</t>
  </si>
  <si>
    <t>이병규</t>
  </si>
  <si>
    <t>절전 모드를 사용을 잘 해야겠다는 깨달음을 주네요</t>
  </si>
  <si>
    <t>다크모드가 절전에 도움이 큰줄은 이제 앎음</t>
  </si>
  <si>
    <t xml:space="preserve">JIN LEE </t>
  </si>
  <si>
    <t>Sk 좋은기업 이죠^^항상좋은 이미지 깨끗한 기업으로 남아주세요~~</t>
  </si>
  <si>
    <t xml:space="preserve">블링크jung07  </t>
  </si>
  <si>
    <t>광고 아이디어가 되게 좋으신것 같아요</t>
  </si>
  <si>
    <t>김은찬</t>
  </si>
  <si>
    <t>완전 대박이에요.전기를 막쓰는제가 찔려서 더이상 안그럴꺼에요^^sk화이팅!!!!북구곰아 미안해</t>
  </si>
  <si>
    <t>ej</t>
  </si>
  <si>
    <t>친환경에 앞서가는 기업~광고도 멋지네요</t>
  </si>
  <si>
    <t>정인서</t>
  </si>
  <si>
    <t>정말 광고가 실용적이네요 사회에 도움이 많이 될듯하네요</t>
  </si>
  <si>
    <t>박둡우</t>
  </si>
  <si>
    <t>요즘 전기차 배터리에 관심 가지면서 sk 이노베이션을 알게됐는데 친환경 기업이라니 더 마음이 가네요! :)</t>
  </si>
  <si>
    <t>홍명근</t>
  </si>
  <si>
    <t>좋은 영상보고 갑니당 ㅎㅎ</t>
  </si>
  <si>
    <t>임혜령</t>
  </si>
  <si>
    <t>sk는 정말 최고의 기업인것같아요 늘 놀랍습니다!</t>
  </si>
  <si>
    <t>정성현</t>
  </si>
  <si>
    <t>지구를 위해 힘쓰고있는 sk이노베이션 
광고를 통해 여러가지사업을 하고있다는것을 알게되었습니다 앞으로도 응원합니다</t>
  </si>
  <si>
    <t>강현민</t>
  </si>
  <si>
    <t>2020년 한해 고생 많으셨습니다 코로나 때문에 힘드셨을텐데 2021년에는 대박스러은 일들만 있기를 기원합니다</t>
  </si>
  <si>
    <t>ig K</t>
  </si>
  <si>
    <t>지구에 도움이 되는 친환경이라니 지구에 도움이 되길 소망 합니다</t>
  </si>
  <si>
    <t>찬돌이</t>
  </si>
  <si>
    <t>Sk는 친환경을 생각하는 기업이쥬 굿굿</t>
  </si>
  <si>
    <t>facebook</t>
  </si>
  <si>
    <t>좋아요(누적)</t>
  </si>
  <si>
    <t>이야기하고 있는 사람</t>
  </si>
  <si>
    <t>-17</t>
  </si>
  <si>
    <t>-38</t>
  </si>
  <si>
    <t>-40</t>
  </si>
  <si>
    <t>-42</t>
  </si>
  <si>
    <t>-51</t>
  </si>
  <si>
    <t>-29</t>
  </si>
  <si>
    <t>-20</t>
  </si>
  <si>
    <t>-35</t>
  </si>
  <si>
    <t>-45</t>
  </si>
  <si>
    <t>+77</t>
  </si>
  <si>
    <t>-37</t>
  </si>
  <si>
    <t>-82</t>
  </si>
  <si>
    <t>-54</t>
  </si>
  <si>
    <t>-30</t>
  </si>
  <si>
    <t>+2,353</t>
  </si>
  <si>
    <t>+2,383</t>
  </si>
  <si>
    <t>+2,498</t>
  </si>
  <si>
    <t>+2,339</t>
  </si>
  <si>
    <t>+1,899</t>
  </si>
  <si>
    <t>+552</t>
  </si>
  <si>
    <t>-59</t>
  </si>
  <si>
    <t>-77</t>
  </si>
  <si>
    <t>-78</t>
  </si>
  <si>
    <t>-79</t>
  </si>
  <si>
    <t>-80</t>
  </si>
  <si>
    <t>-81</t>
  </si>
  <si>
    <t>-83</t>
  </si>
  <si>
    <t>-67</t>
  </si>
  <si>
    <t>+17</t>
  </si>
  <si>
    <t>-11</t>
  </si>
  <si>
    <t>0</t>
  </si>
  <si>
    <t>-2</t>
  </si>
  <si>
    <t>-9</t>
  </si>
  <si>
    <t>+5</t>
  </si>
  <si>
    <t>-48</t>
  </si>
  <si>
    <t>-21</t>
  </si>
  <si>
    <t>-16</t>
  </si>
  <si>
    <t>-33</t>
  </si>
  <si>
    <t>-106</t>
  </si>
  <si>
    <t>-49</t>
  </si>
  <si>
    <t>-73</t>
  </si>
  <si>
    <t>-34</t>
  </si>
  <si>
    <t>-50</t>
  </si>
  <si>
    <t>-57</t>
  </si>
  <si>
    <t>-27</t>
  </si>
  <si>
    <t>+33</t>
  </si>
  <si>
    <t>-47</t>
  </si>
  <si>
    <t>-46</t>
  </si>
  <si>
    <t>-15</t>
  </si>
  <si>
    <t>-13</t>
  </si>
  <si>
    <t>-32</t>
  </si>
  <si>
    <t>-23</t>
  </si>
  <si>
    <t>-52</t>
  </si>
  <si>
    <t>-25</t>
  </si>
  <si>
    <t>-12</t>
  </si>
  <si>
    <t>-39</t>
  </si>
  <si>
    <t>-41</t>
  </si>
  <si>
    <t>-36</t>
  </si>
  <si>
    <t>-43</t>
  </si>
  <si>
    <t>-26</t>
  </si>
  <si>
    <t>-24</t>
  </si>
  <si>
    <t>-3</t>
  </si>
  <si>
    <t>+2373</t>
  </si>
  <si>
    <t>+2598</t>
  </si>
  <si>
    <t>+2452</t>
  </si>
  <si>
    <t>+2949</t>
  </si>
  <si>
    <t>+1947</t>
  </si>
  <si>
    <t>-65</t>
  </si>
  <si>
    <t>+315</t>
  </si>
  <si>
    <t>+2185</t>
  </si>
  <si>
    <t>+2168</t>
  </si>
  <si>
    <t>+1721</t>
  </si>
  <si>
    <t>+1066</t>
  </si>
  <si>
    <t>+1227</t>
  </si>
  <si>
    <t>+1162</t>
  </si>
  <si>
    <t>+491</t>
  </si>
  <si>
    <t>-61</t>
  </si>
  <si>
    <t>-60</t>
  </si>
  <si>
    <t>-44</t>
  </si>
  <si>
    <t>-94</t>
  </si>
  <si>
    <t>-31</t>
  </si>
  <si>
    <t>-55</t>
  </si>
  <si>
    <t>-58</t>
  </si>
  <si>
    <t>-56</t>
  </si>
  <si>
    <t>-7</t>
  </si>
  <si>
    <t>445</t>
  </si>
  <si>
    <t>-93</t>
  </si>
  <si>
    <t>467</t>
  </si>
  <si>
    <t>-69</t>
  </si>
  <si>
    <t>409</t>
  </si>
  <si>
    <t>twitter</t>
  </si>
  <si>
    <t>팔로워(누적)</t>
  </si>
  <si>
    <t>팔로잉(누적)</t>
  </si>
  <si>
    <t>팔로잉</t>
  </si>
  <si>
    <t>&lt;데이터 입력&gt;</t>
  </si>
  <si>
    <t>조회수(누적)</t>
  </si>
  <si>
    <t>조회수</t>
  </si>
  <si>
    <t>싫어요</t>
  </si>
  <si>
    <t>댓글</t>
  </si>
  <si>
    <t>공유</t>
  </si>
  <si>
    <t>즐겨찾기</t>
  </si>
  <si>
    <t>주간 조회수</t>
  </si>
  <si>
    <t>Mobile Web</t>
  </si>
  <si>
    <t>Effectiveness</t>
  </si>
  <si>
    <t>Index</t>
  </si>
  <si>
    <t>누적 PV</t>
  </si>
  <si>
    <t>누적 방문자</t>
  </si>
  <si>
    <t>PV</t>
  </si>
  <si>
    <t>방문자</t>
  </si>
  <si>
    <t>주간 PV</t>
  </si>
  <si>
    <t>주간 방문자</t>
  </si>
  <si>
    <t>발행일</t>
  </si>
  <si>
    <t>제목</t>
  </si>
  <si>
    <t>URL</t>
  </si>
  <si>
    <t>친환경에 높은 성능까지, 전기차가 뜬다</t>
  </si>
  <si>
    <t>[인포그래픽] 브라질 축구경기 속 에너지 찾기</t>
  </si>
  <si>
    <t>누구나 즐기고 그리는 이색 카페, 무스토이</t>
  </si>
  <si>
    <t>[이벤트 발표] 게릴라 이벤트(6/24~6/25) 당첨자 발표</t>
  </si>
  <si>
    <t>SK 서린빌딩 휘트니스센터, 건강한 SK인들을 만나다!</t>
  </si>
  <si>
    <t>SK에너지 뉴스레터 2014년 6월호</t>
  </si>
  <si>
    <t>주말 힐링 그래핑! 서울 근교 나들이</t>
  </si>
  <si>
    <t>부산 어디까지 가봤니? 부산 경마 공원</t>
  </si>
  <si>
    <t>적도 밑 탄자니아, 천연자원의 보고</t>
  </si>
  <si>
    <t>[석유의 일생1] 석유, Where are you from?</t>
  </si>
  <si>
    <t>여름 더위는 이제 안녕~ 오미자로 여름 더위를 날리자!</t>
  </si>
  <si>
    <t>발행 후 약 2주 
경과</t>
  </si>
  <si>
    <t>광고 형태</t>
  </si>
  <si>
    <t>타겟</t>
  </si>
  <si>
    <t>상태</t>
  </si>
  <si>
    <t>광고노출</t>
  </si>
  <si>
    <t>클릭률(%)</t>
  </si>
  <si>
    <t>좋아요비용</t>
  </si>
  <si>
    <t>총 지출</t>
  </si>
  <si>
    <t>7/19~20</t>
  </si>
  <si>
    <t>총</t>
  </si>
  <si>
    <t>[이벤트 발표] 해피와 나래의 주유소 대작전! 게임 이벤트 당첨자 발표 &lt;6월&gt;</t>
  </si>
  <si>
    <t>7월 1일
~ 7월 20일
(약 3주간)</t>
  </si>
  <si>
    <t>SK에너지
좋아요광고</t>
  </si>
  <si>
    <t>PC(팬아닌 대상에게 노출)</t>
  </si>
  <si>
    <t>20대~40대(남,녀)</t>
  </si>
  <si>
    <t>진행중</t>
  </si>
  <si>
    <t>179명</t>
  </si>
  <si>
    <t>162명</t>
  </si>
  <si>
    <t>26명</t>
  </si>
  <si>
    <t>25명</t>
  </si>
  <si>
    <t>19명</t>
  </si>
  <si>
    <t>58명</t>
  </si>
  <si>
    <t>469명</t>
  </si>
  <si>
    <t>산림이 가지고 있는 신비한 능력, 피톤치드</t>
  </si>
  <si>
    <t>Mobile(팬아닌 대상에게 노출)</t>
  </si>
  <si>
    <t>[광수's 생각 1화] 주말가속화의 법칙</t>
  </si>
  <si>
    <t>깨끗한 물은 어떻게 만들어질까? 울산 회야 정수장 탐방!</t>
  </si>
  <si>
    <t>[Camper's Life1] 캠핑 전문가와 함께하는 승봉도 포류기</t>
  </si>
  <si>
    <t>일송 속 휴식과 낭만을 함께! 독수리다방 방문기</t>
  </si>
  <si>
    <t>젊음의 열정과 패기가 가득한 SK 3사 대학생 기자단 체육대회 1</t>
  </si>
  <si>
    <t>젊음의 열정과 패기가 가득한 SK 3사 대학생 기자단 체육대회 2</t>
  </si>
  <si>
    <t>엔크의 에너지대모험' 더빙현장 전격공개! 성우 인터뷰는 보너스~</t>
  </si>
  <si>
    <t>발행 후 약 1주 
경과</t>
  </si>
  <si>
    <t>사랑의 책나눔, 꿈을 이루는 '해맑은 아동센터'</t>
  </si>
  <si>
    <t>가치를 더하는 프리마켓, 우사단 계단장</t>
  </si>
  <si>
    <t>[광수's 생각 2화] 주경야근의 법칙</t>
  </si>
  <si>
    <t>아직도 터트리기만 하나요? 뽁뽁이로 여름나기 어렵지 않아요!</t>
  </si>
  <si>
    <t>스피드메이트 김치현 부장이 전하는 '여름철 차량 자가진단법'</t>
  </si>
  <si>
    <t>커피와 기름의 신나는 콜라보레이션</t>
  </si>
  <si>
    <t>유스로거 5기 1차 서류전형 결과 발표</t>
  </si>
  <si>
    <t>이라크 에너지산업 재건의 몸부림</t>
  </si>
  <si>
    <r>
      <rPr>
        <sz val="11"/>
        <color theme="1"/>
        <rFont val="돋움"/>
        <family val="3"/>
        <charset val="129"/>
      </rPr>
      <t>안녕하세요</t>
    </r>
    <r>
      <rPr>
        <sz val="11"/>
        <color theme="1"/>
        <rFont val="Calibri"/>
        <family val="2"/>
      </rPr>
      <t xml:space="preserve"> </t>
    </r>
    <r>
      <rPr>
        <sz val="11"/>
        <color theme="1"/>
        <rFont val="Calibri"/>
        <family val="2"/>
      </rPr>
      <t>PM</t>
    </r>
    <r>
      <rPr>
        <sz val="11"/>
        <color theme="1"/>
        <rFont val="돋움"/>
        <family val="3"/>
        <charset val="129"/>
      </rPr>
      <t>님</t>
    </r>
    <phoneticPr fontId="100" type="noConversion"/>
  </si>
  <si>
    <t>일</t>
    <phoneticPr fontId="100" type="noConversion"/>
  </si>
  <si>
    <t>이노드림(앙드레말로)</t>
    <phoneticPr fontId="100" type="noConversion"/>
  </si>
  <si>
    <t>이미지</t>
    <phoneticPr fontId="100" type="noConversion"/>
  </si>
  <si>
    <r>
      <t>3</t>
    </r>
    <r>
      <rPr>
        <sz val="9"/>
        <color theme="1"/>
        <rFont val="Century Gothic"/>
        <family val="2"/>
      </rPr>
      <t>5-44</t>
    </r>
    <phoneticPr fontId="100" type="noConversion"/>
  </si>
  <si>
    <r>
      <t>5</t>
    </r>
    <r>
      <rPr>
        <sz val="9"/>
        <color theme="1"/>
        <rFont val="Century Gothic"/>
        <family val="2"/>
      </rPr>
      <t>5-64</t>
    </r>
    <phoneticPr fontId="100" type="noConversion"/>
  </si>
  <si>
    <t>수</t>
    <phoneticPr fontId="100" type="noConversion"/>
  </si>
  <si>
    <t>SK서린빌딩 크리스마스 데코레이션</t>
    <phoneticPr fontId="100" type="noConversion"/>
  </si>
  <si>
    <r>
      <t>2</t>
    </r>
    <r>
      <rPr>
        <sz val="9"/>
        <color theme="1"/>
        <rFont val="Century Gothic"/>
        <family val="2"/>
      </rPr>
      <t>5-34</t>
    </r>
    <phoneticPr fontId="100" type="noConversion"/>
  </si>
  <si>
    <t>female</t>
    <phoneticPr fontId="100" type="noConversion"/>
  </si>
  <si>
    <t>이노드림(앤드류메튜스)</t>
    <phoneticPr fontId="100" type="noConversion"/>
  </si>
  <si>
    <t>55-64</t>
    <phoneticPr fontId="100" type="noConversion"/>
  </si>
  <si>
    <t>male</t>
    <phoneticPr fontId="100" type="noConversion"/>
  </si>
  <si>
    <t>월</t>
    <phoneticPr fontId="100" type="noConversion"/>
  </si>
  <si>
    <t>행복전당포EP.4</t>
    <phoneticPr fontId="100" type="noConversion"/>
  </si>
  <si>
    <t>영상</t>
    <phoneticPr fontId="100" type="noConversion"/>
  </si>
  <si>
    <t>45-54</t>
    <phoneticPr fontId="100" type="noConversion"/>
  </si>
  <si>
    <t>랜딩 링크</t>
    <phoneticPr fontId="100" type="noConversion"/>
  </si>
  <si>
    <t>female</t>
    <phoneticPr fontId="100" type="noConversion"/>
  </si>
  <si>
    <t>SK서린빌딩 크리스마스 데코레이션</t>
    <phoneticPr fontId="100" type="noConversion"/>
  </si>
  <si>
    <r>
      <t>1</t>
    </r>
    <r>
      <rPr>
        <sz val="9"/>
        <color theme="1"/>
        <rFont val="Century Gothic"/>
        <family val="2"/>
      </rPr>
      <t>8-24</t>
    </r>
    <phoneticPr fontId="100" type="noConversion"/>
  </si>
  <si>
    <t>이노드림(앤드류메튜스)</t>
    <phoneticPr fontId="100" type="noConversion"/>
  </si>
  <si>
    <r>
      <t>4</t>
    </r>
    <r>
      <rPr>
        <sz val="9"/>
        <color theme="1"/>
        <rFont val="Century Gothic"/>
        <family val="2"/>
      </rPr>
      <t>5-54</t>
    </r>
    <phoneticPr fontId="100" type="noConversion"/>
  </si>
  <si>
    <t>행복전당포EP.4</t>
    <phoneticPr fontId="100" type="noConversion"/>
  </si>
  <si>
    <t>영상</t>
    <phoneticPr fontId="100" type="noConversion"/>
  </si>
  <si>
    <r>
      <t>1</t>
    </r>
    <r>
      <rPr>
        <sz val="9"/>
        <color theme="1"/>
        <rFont val="Century Gothic"/>
        <family val="2"/>
      </rPr>
      <t>8-24</t>
    </r>
    <phoneticPr fontId="100" type="noConversion"/>
  </si>
  <si>
    <t>male</t>
    <phoneticPr fontId="100" type="noConversion"/>
  </si>
  <si>
    <t>화</t>
    <phoneticPr fontId="100" type="noConversion"/>
  </si>
  <si>
    <t>항공유 콘텐츠</t>
    <phoneticPr fontId="100" type="noConversion"/>
  </si>
  <si>
    <t>컨셔스 패션 콘텐츠</t>
    <phoneticPr fontId="100" type="noConversion"/>
  </si>
  <si>
    <t>male</t>
    <phoneticPr fontId="100" type="noConversion"/>
  </si>
  <si>
    <t>목</t>
    <phoneticPr fontId="100" type="noConversion"/>
  </si>
  <si>
    <t>목</t>
    <phoneticPr fontId="100" type="noConversion"/>
  </si>
  <si>
    <t>영상</t>
    <phoneticPr fontId="100" type="noConversion"/>
  </si>
  <si>
    <t>male</t>
    <phoneticPr fontId="100" type="noConversion"/>
  </si>
  <si>
    <t>목</t>
    <phoneticPr fontId="100" type="noConversion"/>
  </si>
  <si>
    <t>일하는 스키들-차세대 윤활유</t>
    <phoneticPr fontId="100" type="noConversion"/>
  </si>
  <si>
    <t>18-24</t>
    <phoneticPr fontId="100" type="noConversion"/>
  </si>
  <si>
    <t>male</t>
    <phoneticPr fontId="100" type="noConversion"/>
  </si>
  <si>
    <t>금</t>
    <phoneticPr fontId="100" type="noConversion"/>
  </si>
  <si>
    <t>토</t>
    <phoneticPr fontId="100" type="noConversion"/>
  </si>
  <si>
    <t>월</t>
    <phoneticPr fontId="100" type="noConversion"/>
  </si>
  <si>
    <t>오픈 후 최대 방문자 수(18/11/11~)</t>
    <phoneticPr fontId="100" type="noConversion"/>
  </si>
  <si>
    <t>오픈 후 최대 팬 수(14/05/09~)</t>
    <phoneticPr fontId="100" type="noConversion"/>
  </si>
  <si>
    <t>오픈 후 최대 팔로워 수(22/08/08~)</t>
    <phoneticPr fontId="100" type="noConversion"/>
  </si>
  <si>
    <t>오픈 후 최대 구독자 수(13/05/09~)</t>
    <phoneticPr fontId="100" type="noConversion"/>
  </si>
  <si>
    <t>월</t>
    <phoneticPr fontId="100" type="noConversion"/>
  </si>
  <si>
    <t>이노드림(캐서린펄시퍼)</t>
    <phoneticPr fontId="100" type="noConversion"/>
  </si>
  <si>
    <t>이노드림(캐서린펄시퍼)</t>
    <phoneticPr fontId="100" type="noConversion"/>
  </si>
  <si>
    <t>이미지</t>
    <phoneticPr fontId="100" type="noConversion"/>
  </si>
  <si>
    <t>35-44</t>
    <phoneticPr fontId="100" type="noConversion"/>
  </si>
  <si>
    <t>female</t>
    <phoneticPr fontId="100" type="noConversion"/>
  </si>
  <si>
    <t>X</t>
    <phoneticPr fontId="100" type="noConversion"/>
  </si>
  <si>
    <t>35-44</t>
    <phoneticPr fontId="100" type="noConversion"/>
  </si>
  <si>
    <t>화</t>
    <phoneticPr fontId="100" type="noConversion"/>
  </si>
  <si>
    <t>울산ARC 플라스틱 리사이클링</t>
    <phoneticPr fontId="100" type="noConversion"/>
  </si>
  <si>
    <t>울산ARC 플라스틱 리사이클링</t>
    <phoneticPr fontId="100" type="noConversion"/>
  </si>
  <si>
    <t>18-24</t>
    <phoneticPr fontId="100" type="noConversion"/>
  </si>
  <si>
    <t>25-34</t>
    <phoneticPr fontId="100" type="noConversion"/>
  </si>
  <si>
    <t>수</t>
    <phoneticPr fontId="100" type="noConversion"/>
  </si>
  <si>
    <t>SK 전시관 변천사</t>
    <phoneticPr fontId="100" type="noConversion"/>
  </si>
  <si>
    <t>영상</t>
    <phoneticPr fontId="100" type="noConversion"/>
  </si>
  <si>
    <t>수</t>
    <phoneticPr fontId="100" type="noConversion"/>
  </si>
  <si>
    <t>SK 전시관 변천사</t>
    <phoneticPr fontId="100" type="noConversion"/>
  </si>
  <si>
    <t>목</t>
    <phoneticPr fontId="100" type="noConversion"/>
  </si>
  <si>
    <t>WE-SKI MV</t>
    <phoneticPr fontId="100" type="noConversion"/>
  </si>
  <si>
    <t>WE-SKI 2023년 마무리</t>
    <phoneticPr fontId="100" type="noConversion"/>
  </si>
  <si>
    <t>목</t>
    <phoneticPr fontId="100" type="noConversion"/>
  </si>
  <si>
    <t>male</t>
    <phoneticPr fontId="100" type="noConversion"/>
  </si>
  <si>
    <t>45-54</t>
    <phoneticPr fontId="100" type="noConversion"/>
  </si>
  <si>
    <t>55-64</t>
    <phoneticPr fontId="100" type="noConversion"/>
  </si>
  <si>
    <t>male</t>
    <phoneticPr fontId="100" type="noConversion"/>
  </si>
  <si>
    <t>이노드림(멜로디비티)</t>
    <phoneticPr fontId="100" type="noConversion"/>
  </si>
  <si>
    <t>이미지</t>
    <phoneticPr fontId="100" type="noConversion"/>
  </si>
  <si>
    <t>이노드림(멜로디비티)</t>
    <phoneticPr fontId="100" type="noConversion"/>
  </si>
  <si>
    <t>이미지</t>
    <phoneticPr fontId="100" type="noConversion"/>
  </si>
  <si>
    <t>일</t>
    <phoneticPr fontId="100" type="noConversion"/>
  </si>
  <si>
    <t>일</t>
    <phoneticPr fontId="100" type="noConversion"/>
  </si>
  <si>
    <t>45-54</t>
    <phoneticPr fontId="100" type="noConversion"/>
  </si>
  <si>
    <t>female</t>
    <phoneticPr fontId="100" type="noConversion"/>
  </si>
  <si>
    <t>male</t>
    <phoneticPr fontId="100" type="noConversion"/>
  </si>
  <si>
    <t>수</t>
    <phoneticPr fontId="100" type="noConversion"/>
  </si>
  <si>
    <t>Ticket to SK Wonderland</t>
    <phoneticPr fontId="100" type="noConversion"/>
  </si>
  <si>
    <t>영상</t>
    <phoneticPr fontId="100" type="noConversion"/>
  </si>
  <si>
    <t>지속가능항공유(SAF)</t>
    <phoneticPr fontId="100" type="noConversion"/>
  </si>
  <si>
    <t>55-64</t>
    <phoneticPr fontId="100" type="noConversion"/>
  </si>
  <si>
    <t>수</t>
    <phoneticPr fontId="100" type="noConversion"/>
  </si>
  <si>
    <t>목</t>
    <phoneticPr fontId="100" type="noConversion"/>
  </si>
  <si>
    <t>행복전당포 EP.5</t>
    <phoneticPr fontId="100" type="noConversion"/>
  </si>
  <si>
    <t>영상</t>
    <phoneticPr fontId="100" type="noConversion"/>
  </si>
  <si>
    <t>이상한 나라의 행코 티저</t>
    <phoneticPr fontId="100" type="noConversion"/>
  </si>
  <si>
    <t>목</t>
    <phoneticPr fontId="100" type="noConversion"/>
  </si>
  <si>
    <r>
      <t>7</t>
    </r>
    <r>
      <rPr>
        <sz val="9"/>
        <color theme="1"/>
        <rFont val="Century Gothic"/>
        <family val="2"/>
      </rPr>
      <t>day</t>
    </r>
    <phoneticPr fontId="100" type="noConversion"/>
  </si>
  <si>
    <t>18-24</t>
    <phoneticPr fontId="100" type="noConversion"/>
  </si>
  <si>
    <t>수</t>
    <phoneticPr fontId="100" type="noConversion"/>
  </si>
  <si>
    <t>Ticket to SK Wonderland</t>
    <phoneticPr fontId="100" type="noConversion"/>
  </si>
  <si>
    <t xml:space="preserve">영상 </t>
    <phoneticPr fontId="100" type="noConversion"/>
  </si>
  <si>
    <t>25-34</t>
    <phoneticPr fontId="100" type="noConversion"/>
  </si>
  <si>
    <t>male</t>
    <phoneticPr fontId="100" type="noConversion"/>
  </si>
  <si>
    <t>45-54</t>
    <phoneticPr fontId="100" type="noConversion"/>
  </si>
  <si>
    <r>
      <rPr>
        <b/>
        <sz val="9"/>
        <color rgb="FF000000"/>
        <rFont val="맑은 고딕"/>
        <family val="3"/>
        <charset val="129"/>
      </rPr>
      <t>날짜</t>
    </r>
    <r>
      <rPr>
        <b/>
        <sz val="9"/>
        <color rgb="FF000000"/>
        <rFont val="Century Gothic"/>
        <family val="2"/>
      </rPr>
      <t xml:space="preserve"> (2023~2024)</t>
    </r>
    <phoneticPr fontId="100" type="noConversion"/>
  </si>
  <si>
    <t>월</t>
    <phoneticPr fontId="100" type="noConversion"/>
  </si>
  <si>
    <r>
      <t>12</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</si>
  <si>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23.12.31</t>
    <phoneticPr fontId="100" type="noConversion"/>
  </si>
  <si>
    <t>23.12.06</t>
    <phoneticPr fontId="100" type="noConversion"/>
  </si>
  <si>
    <r>
      <t xml:space="preserve">BHC </t>
    </r>
    <r>
      <rPr>
        <sz val="9"/>
        <color theme="1"/>
        <rFont val="돋움"/>
        <family val="3"/>
        <charset val="129"/>
      </rPr>
      <t>후라이드</t>
    </r>
    <r>
      <rPr>
        <sz val="9"/>
        <color theme="1"/>
        <rFont val="Century Gothic"/>
        <family val="2"/>
      </rPr>
      <t>+</t>
    </r>
    <r>
      <rPr>
        <sz val="9"/>
        <color theme="1"/>
        <rFont val="돋움"/>
        <family val="3"/>
        <charset val="129"/>
      </rPr>
      <t>콜라</t>
    </r>
    <r>
      <rPr>
        <sz val="9"/>
        <color theme="1"/>
        <rFont val="Century Gothic"/>
        <family val="2"/>
      </rPr>
      <t>1.25L</t>
    </r>
    <phoneticPr fontId="100" type="noConversion"/>
  </si>
  <si>
    <t>완료</t>
    <phoneticPr fontId="100" type="noConversion"/>
  </si>
  <si>
    <t>이노드림(칼릴 지브란)</t>
    <phoneticPr fontId="100" type="noConversion"/>
  </si>
  <si>
    <t>이미지</t>
    <phoneticPr fontId="100" type="noConversion"/>
  </si>
  <si>
    <t>SK그룹 CES 보도자료</t>
    <phoneticPr fontId="100" type="noConversion"/>
  </si>
  <si>
    <t>일</t>
    <phoneticPr fontId="100" type="noConversion"/>
  </si>
  <si>
    <t>이노드림(칼린 지브란)</t>
    <phoneticPr fontId="100" type="noConversion"/>
  </si>
  <si>
    <t>이미지</t>
    <phoneticPr fontId="100" type="noConversion"/>
  </si>
  <si>
    <t>X</t>
    <phoneticPr fontId="100" type="noConversion"/>
  </si>
  <si>
    <t>55-64</t>
    <phoneticPr fontId="100" type="noConversion"/>
  </si>
  <si>
    <t>화</t>
    <phoneticPr fontId="100" type="noConversion"/>
  </si>
  <si>
    <t>CES 톺아보기 숏츠</t>
    <phoneticPr fontId="100" type="noConversion"/>
  </si>
  <si>
    <t>화</t>
    <phoneticPr fontId="100" type="noConversion"/>
  </si>
  <si>
    <t>CES 톺아보기 숏츠</t>
    <phoneticPr fontId="100" type="noConversion"/>
  </si>
  <si>
    <t>영상</t>
    <phoneticPr fontId="100" type="noConversion"/>
  </si>
  <si>
    <t>수</t>
    <phoneticPr fontId="100" type="noConversion"/>
  </si>
  <si>
    <t>CES 학생 기고문 1편</t>
    <phoneticPr fontId="100" type="noConversion"/>
  </si>
  <si>
    <t>랜딩 링크</t>
    <phoneticPr fontId="100" type="noConversion"/>
  </si>
  <si>
    <t>Hop on a tour around SK Wonderland 1편</t>
    <phoneticPr fontId="100" type="noConversion"/>
  </si>
  <si>
    <t>영상</t>
    <phoneticPr fontId="100" type="noConversion"/>
  </si>
  <si>
    <t>ces 학생 기고문 2편</t>
    <phoneticPr fontId="100" type="noConversion"/>
  </si>
  <si>
    <t>랜딩 링크</t>
    <phoneticPr fontId="100" type="noConversion"/>
  </si>
  <si>
    <t>목</t>
    <phoneticPr fontId="100" type="noConversion"/>
  </si>
  <si>
    <t>25-34</t>
    <phoneticPr fontId="100" type="noConversion"/>
  </si>
  <si>
    <t>일</t>
    <phoneticPr fontId="100" type="noConversion"/>
  </si>
  <si>
    <t>Hop on a tour around SK Wonderland 2편</t>
    <phoneticPr fontId="100" type="noConversion"/>
  </si>
  <si>
    <t>이노드림(랄프 왈도 에머슨)</t>
    <phoneticPr fontId="100" type="noConversion"/>
  </si>
  <si>
    <t>이미지</t>
    <phoneticPr fontId="100" type="noConversion"/>
  </si>
  <si>
    <t>일</t>
    <phoneticPr fontId="100" type="noConversion"/>
  </si>
  <si>
    <t>일</t>
    <phoneticPr fontId="100" type="noConversion"/>
  </si>
  <si>
    <t>Hop on a tour around SK Wonderland 1편</t>
    <phoneticPr fontId="100" type="noConversion"/>
  </si>
  <si>
    <t>이노드림(랄프 왈도 에머슨)</t>
    <phoneticPr fontId="100" type="noConversion"/>
  </si>
  <si>
    <t>공정 열원 회수 사업</t>
    <phoneticPr fontId="100" type="noConversion"/>
  </si>
  <si>
    <t>이미지</t>
    <phoneticPr fontId="100" type="noConversion"/>
  </si>
  <si>
    <t>영상</t>
    <phoneticPr fontId="100" type="noConversion"/>
  </si>
  <si>
    <t>일</t>
    <phoneticPr fontId="100" type="noConversion"/>
  </si>
  <si>
    <t>이노드림(존 드라이든)</t>
    <phoneticPr fontId="100" type="noConversion"/>
  </si>
  <si>
    <t>이노드림(존 드라이든)</t>
    <phoneticPr fontId="100" type="noConversion"/>
  </si>
  <si>
    <t>일</t>
    <phoneticPr fontId="100" type="noConversion"/>
  </si>
  <si>
    <t>화</t>
    <phoneticPr fontId="100" type="noConversion"/>
  </si>
  <si>
    <t>액침냉각</t>
    <phoneticPr fontId="100" type="noConversion"/>
  </si>
  <si>
    <t>이미지</t>
    <phoneticPr fontId="100" type="noConversion"/>
  </si>
  <si>
    <t>화</t>
    <phoneticPr fontId="100" type="noConversion"/>
  </si>
  <si>
    <t>액침냉각</t>
    <phoneticPr fontId="100" type="noConversion"/>
  </si>
  <si>
    <t>18-24</t>
    <phoneticPr fontId="100" type="noConversion"/>
  </si>
  <si>
    <t>female</t>
    <phoneticPr fontId="100" type="noConversion"/>
  </si>
  <si>
    <t>수</t>
    <phoneticPr fontId="100" type="noConversion"/>
  </si>
  <si>
    <t>랜딩 링크</t>
    <phoneticPr fontId="100" type="noConversion"/>
  </si>
  <si>
    <t>현대자동차그룹xSK엔무브</t>
    <phoneticPr fontId="100" type="noConversion"/>
  </si>
  <si>
    <t>이노드림(트레이시)</t>
    <phoneticPr fontId="100" type="noConversion"/>
  </si>
  <si>
    <t>이미지</t>
    <phoneticPr fontId="100" type="noConversion"/>
  </si>
  <si>
    <t>에그 4기 모집</t>
    <phoneticPr fontId="100" type="noConversion"/>
  </si>
  <si>
    <t>랜딩 링크</t>
    <phoneticPr fontId="100" type="noConversion"/>
  </si>
  <si>
    <t>CES 2024 Recap</t>
    <phoneticPr fontId="100" type="noConversion"/>
  </si>
  <si>
    <t>이미지</t>
    <phoneticPr fontId="100" type="noConversion"/>
  </si>
  <si>
    <t>일</t>
    <phoneticPr fontId="100" type="noConversion"/>
  </si>
  <si>
    <t>이노드림(트레이시)</t>
    <phoneticPr fontId="100" type="noConversion"/>
  </si>
  <si>
    <t>7day</t>
    <phoneticPr fontId="100" type="noConversion"/>
  </si>
  <si>
    <t>X</t>
    <phoneticPr fontId="100" type="noConversion"/>
  </si>
  <si>
    <t>CES 2024 Recap</t>
    <phoneticPr fontId="100" type="noConversion"/>
  </si>
  <si>
    <t>에그 4기 모집</t>
    <phoneticPr fontId="100" type="noConversion"/>
  </si>
  <si>
    <t>X</t>
    <phoneticPr fontId="100" type="noConversion"/>
  </si>
  <si>
    <t>65+</t>
    <phoneticPr fontId="100" type="noConversion"/>
  </si>
  <si>
    <t>female</t>
    <phoneticPr fontId="100" type="noConversion"/>
  </si>
  <si>
    <t>일</t>
    <phoneticPr fontId="100" type="noConversion"/>
  </si>
  <si>
    <t>목</t>
    <phoneticPr fontId="100" type="noConversion"/>
  </si>
  <si>
    <t>일</t>
    <phoneticPr fontId="100" type="noConversion"/>
  </si>
  <si>
    <t>이노드림(알베르티)</t>
    <phoneticPr fontId="100" type="noConversion"/>
  </si>
  <si>
    <t>겨울철 엔진오일 고르는 TIP</t>
    <phoneticPr fontId="100" type="noConversion"/>
  </si>
  <si>
    <t>이미지</t>
    <phoneticPr fontId="100" type="noConversion"/>
  </si>
  <si>
    <t>X</t>
    <phoneticPr fontId="100" type="noConversion"/>
  </si>
  <si>
    <t>18-24</t>
    <phoneticPr fontId="100" type="noConversion"/>
  </si>
  <si>
    <t>월</t>
    <phoneticPr fontId="100" type="noConversion"/>
  </si>
  <si>
    <t>설날 인사</t>
    <phoneticPr fontId="100" type="noConversion"/>
  </si>
  <si>
    <t>영상</t>
    <phoneticPr fontId="100" type="noConversion"/>
  </si>
  <si>
    <t>5day</t>
    <phoneticPr fontId="100" type="noConversion"/>
  </si>
  <si>
    <t>65+</t>
    <phoneticPr fontId="100" type="noConversion"/>
  </si>
  <si>
    <t>female</t>
    <phoneticPr fontId="100" type="noConversion"/>
  </si>
  <si>
    <t>주유소 #지대넓얕</t>
    <phoneticPr fontId="100" type="noConversion"/>
  </si>
  <si>
    <t>설날 인사</t>
    <phoneticPr fontId="100" type="noConversion"/>
  </si>
  <si>
    <t>영상</t>
    <phoneticPr fontId="100" type="noConversion"/>
  </si>
  <si>
    <t>5day</t>
    <phoneticPr fontId="100" type="noConversion"/>
  </si>
  <si>
    <t>영상</t>
    <phoneticPr fontId="100" type="noConversion"/>
  </si>
  <si>
    <t>주유소 #지대넓얕</t>
    <phoneticPr fontId="100" type="noConversion"/>
  </si>
  <si>
    <t>월</t>
    <phoneticPr fontId="100" type="noConversion"/>
  </si>
  <si>
    <r>
      <t>1</t>
    </r>
    <r>
      <rPr>
        <sz val="9"/>
        <color theme="1"/>
        <rFont val="돋움"/>
        <family val="3"/>
        <charset val="129"/>
      </rPr>
      <t>월</t>
    </r>
    <r>
      <rPr>
        <sz val="9"/>
        <color theme="1"/>
        <rFont val="Century Gothic"/>
        <family val="2"/>
      </rPr>
      <t xml:space="preserve"> </t>
    </r>
    <r>
      <rPr>
        <sz val="9"/>
        <color theme="1"/>
        <rFont val="돋움"/>
        <family val="3"/>
        <charset val="129"/>
      </rPr>
      <t>이달의</t>
    </r>
    <r>
      <rPr>
        <sz val="9"/>
        <color theme="1"/>
        <rFont val="Century Gothic"/>
        <family val="2"/>
      </rPr>
      <t xml:space="preserve"> </t>
    </r>
    <r>
      <rPr>
        <sz val="9"/>
        <color theme="1"/>
        <rFont val="돋움"/>
        <family val="3"/>
        <charset val="129"/>
      </rPr>
      <t>댓글왕을</t>
    </r>
    <r>
      <rPr>
        <sz val="9"/>
        <color theme="1"/>
        <rFont val="Century Gothic"/>
        <family val="2"/>
      </rPr>
      <t xml:space="preserve"> </t>
    </r>
    <r>
      <rPr>
        <sz val="9"/>
        <color theme="1"/>
        <rFont val="돋움"/>
        <family val="3"/>
        <charset val="129"/>
      </rPr>
      <t>찾아라</t>
    </r>
    <r>
      <rPr>
        <sz val="9"/>
        <color theme="1"/>
        <rFont val="Century Gothic"/>
        <family val="2"/>
      </rPr>
      <t xml:space="preserve"> </t>
    </r>
    <r>
      <rPr>
        <sz val="9"/>
        <color theme="1"/>
        <rFont val="돋움"/>
        <family val="3"/>
        <charset val="129"/>
      </rPr>
      <t>이벤트</t>
    </r>
    <phoneticPr fontId="100" type="noConversion"/>
  </si>
  <si>
    <t>24.01.01</t>
    <phoneticPr fontId="100" type="noConversion"/>
  </si>
  <si>
    <t>24.01.31</t>
    <phoneticPr fontId="100" type="noConversion"/>
  </si>
  <si>
    <t>토</t>
    <phoneticPr fontId="100" type="noConversion"/>
  </si>
  <si>
    <t>폴리머 머니</t>
    <phoneticPr fontId="100" type="noConversion"/>
  </si>
  <si>
    <t>이노드림(쇼펜하우어)</t>
    <phoneticPr fontId="100" type="noConversion"/>
  </si>
  <si>
    <t>토</t>
    <phoneticPr fontId="100" type="noConversion"/>
  </si>
  <si>
    <t>이노드림(쇼펜하우어)</t>
    <phoneticPr fontId="100" type="noConversion"/>
  </si>
  <si>
    <t>이미지</t>
    <phoneticPr fontId="100" type="noConversion"/>
  </si>
  <si>
    <t>X</t>
    <phoneticPr fontId="100" type="noConversion"/>
  </si>
  <si>
    <t>이미지</t>
    <phoneticPr fontId="100" type="noConversion"/>
  </si>
  <si>
    <t>금</t>
    <phoneticPr fontId="100" type="noConversion"/>
  </si>
  <si>
    <t>이노드림(시몬베유)</t>
    <phoneticPr fontId="100" type="noConversion"/>
  </si>
  <si>
    <t>55-64</t>
    <phoneticPr fontId="100" type="noConversion"/>
  </si>
  <si>
    <t>18-66+ 남녀</t>
  </si>
  <si>
    <t>일</t>
    <phoneticPr fontId="100" type="noConversion"/>
  </si>
  <si>
    <t>플라스틱 재활용</t>
    <phoneticPr fontId="100" type="noConversion"/>
  </si>
  <si>
    <t>랜딩링크</t>
    <phoneticPr fontId="100" type="noConversion"/>
  </si>
  <si>
    <t>이노드림(시몬 베유)</t>
    <phoneticPr fontId="100" type="noConversion"/>
  </si>
  <si>
    <t>차세대 차량용 냉매</t>
    <phoneticPr fontId="100" type="noConversion"/>
  </si>
  <si>
    <t>영상</t>
    <phoneticPr fontId="100" type="noConversion"/>
  </si>
  <si>
    <t>화</t>
    <phoneticPr fontId="100" type="noConversion"/>
  </si>
  <si>
    <t>이미지</t>
    <phoneticPr fontId="100" type="noConversion"/>
  </si>
  <si>
    <t>영상</t>
    <phoneticPr fontId="100" type="noConversion"/>
  </si>
  <si>
    <t>X</t>
    <phoneticPr fontId="100" type="noConversion"/>
  </si>
  <si>
    <t>팩트체크해유 1편</t>
    <phoneticPr fontId="100" type="noConversion"/>
  </si>
  <si>
    <t>25-34</t>
    <phoneticPr fontId="100" type="noConversion"/>
  </si>
  <si>
    <t>팩트체크해유 1편</t>
    <phoneticPr fontId="100" type="noConversion"/>
  </si>
  <si>
    <t>팔로우 증가</t>
    <phoneticPr fontId="100" type="noConversion"/>
  </si>
  <si>
    <t>금</t>
    <phoneticPr fontId="100" type="noConversion"/>
  </si>
  <si>
    <t>팩트체크해유 1편 - 추가 셋팅</t>
    <phoneticPr fontId="100" type="noConversion"/>
  </si>
  <si>
    <t>겨울철 엔진오일 고르는 TIP - 추가 셋팅</t>
    <phoneticPr fontId="100" type="noConversion"/>
  </si>
  <si>
    <t>주유소 #지대넓얕 - 추가 셋팅</t>
    <phoneticPr fontId="100" type="noConversion"/>
  </si>
  <si>
    <t>차세대 차량용 냉매 - 추가 셋팅</t>
    <phoneticPr fontId="100" type="noConversion"/>
  </si>
  <si>
    <t>이노드림(몽테뉴)</t>
    <phoneticPr fontId="100" type="noConversion"/>
  </si>
  <si>
    <t>이미지</t>
    <phoneticPr fontId="100" type="noConversion"/>
  </si>
  <si>
    <t>영상</t>
    <phoneticPr fontId="100" type="noConversion"/>
  </si>
  <si>
    <t>영상</t>
    <phoneticPr fontId="100" type="noConversion"/>
  </si>
  <si>
    <t>이미지</t>
    <phoneticPr fontId="100" type="noConversion"/>
  </si>
  <si>
    <t>X</t>
    <phoneticPr fontId="100" type="noConversion"/>
  </si>
  <si>
    <t>X</t>
    <phoneticPr fontId="100" type="noConversion"/>
  </si>
  <si>
    <t>월</t>
    <phoneticPr fontId="100" type="noConversion"/>
  </si>
  <si>
    <t>국제 북극곰의 날</t>
    <phoneticPr fontId="100" type="noConversion"/>
  </si>
  <si>
    <t>영상</t>
    <phoneticPr fontId="100" type="noConversion"/>
  </si>
  <si>
    <t>7day</t>
    <phoneticPr fontId="100" type="noConversion"/>
  </si>
  <si>
    <t>7day</t>
    <phoneticPr fontId="100" type="noConversion"/>
  </si>
  <si>
    <t>18-24</t>
    <phoneticPr fontId="100" type="noConversion"/>
  </si>
  <si>
    <t>male</t>
    <phoneticPr fontId="10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</si>
</sst>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6" formatCode="&quot;₩&quot;#,##0;[Red]\-&quot;₩&quot;#,##0"/>
    <numFmt numFmtId="176" formatCode="_-* #,##0_-;\-* #,##0_-;_-* &quot;-&quot;_-;_-@"/>
    <numFmt numFmtId="177" formatCode="m\/d"/>
    <numFmt numFmtId="178" formatCode="aaa"/>
    <numFmt numFmtId="179" formatCode="mmm"/>
    <numFmt numFmtId="180" formatCode="#,##0_ "/>
    <numFmt numFmtId="181" formatCode="yyyy\-mm\-dd"/>
    <numFmt numFmtId="182" formatCode="m\/d\(aaa\)"/>
    <numFmt numFmtId="183" formatCode="#,##0_);[Red]\(#,##0\)"/>
    <numFmt numFmtId="184" formatCode="0_);[Red]\(0\)"/>
    <numFmt numFmtId="185" formatCode="_-&quot;₩&quot;* #,##0_-;\-&quot;₩&quot;* #,##0_-;_-&quot;₩&quot;* &quot;-&quot;_-;_-@"/>
    <numFmt numFmtId="186" formatCode="mm&quot;월&quot;\ dd&quot;일&quot;"/>
    <numFmt numFmtId="187" formatCode="_-* #,##0.00_-;\-* #,##0.00_-;_-* &quot;-&quot;??_-;_-@"/>
    <numFmt numFmtId="188" formatCode="m&quot;/&quot;d"/>
    <numFmt numFmtId="189" formatCode="_-&quot;₩&quot;* #,##0.0_-;\-&quot;₩&quot;* #,##0.0_-;_-&quot;₩&quot;* &quot;-&quot;?_-;_-@"/>
    <numFmt numFmtId="190" formatCode="_-&quot;₩&quot;* #,##0.00_-;\-&quot;₩&quot;* #,##0.00_-;_-&quot;₩&quot;* &quot;-&quot;??_-;_-@"/>
    <numFmt numFmtId="191" formatCode="#,###&quot;원(VAT별도)&quot;"/>
    <numFmt numFmtId="192" formatCode="m\/d\ \(aaa\)"/>
    <numFmt numFmtId="193" formatCode="&quot;CPL&quot;\ #,###&quot;원&quot;"/>
    <numFmt numFmtId="194" formatCode="_-* #,##0_-;\-* #,##0_-;_-* &quot;-&quot;??_-;_-@"/>
    <numFmt numFmtId="195" formatCode="0.0%"/>
    <numFmt numFmtId="196" formatCode="#,###"/>
    <numFmt numFmtId="197" formatCode="mm\/dd"/>
    <numFmt numFmtId="198" formatCode="&quot;₩&quot;#,##0_);[Red]\(&quot;₩&quot;#,##0\)"/>
    <numFmt numFmtId="199" formatCode="0.000%"/>
  </numFmts>
  <fonts count="103">
    <font>
      <sz val="11"/>
      <color theme="1"/>
      <name val="Calibri"/>
      <scheme val="minor"/>
    </font>
    <font>
      <sz val="11"/>
      <color theme="1"/>
      <name val="Malgun Gothic"/>
      <family val="3"/>
      <charset val="129"/>
    </font>
    <font>
      <b/>
      <sz val="9"/>
      <color theme="1"/>
      <name val="Malgun Gothic"/>
      <family val="3"/>
      <charset val="129"/>
    </font>
    <font>
      <sz val="11"/>
      <name val="Calibri"/>
      <family val="2"/>
    </font>
    <font>
      <b/>
      <sz val="9"/>
      <color rgb="FF000000"/>
      <name val="Century Gothic"/>
      <family val="2"/>
    </font>
    <font>
      <b/>
      <sz val="9"/>
      <color theme="1"/>
      <name val="Century Gothic"/>
      <family val="2"/>
    </font>
    <font>
      <sz val="9"/>
      <color theme="1"/>
      <name val="Arial"/>
      <family val="2"/>
    </font>
    <font>
      <b/>
      <sz val="9"/>
      <color rgb="FF000000"/>
      <name val="Malgun Gothic"/>
      <family val="3"/>
      <charset val="129"/>
    </font>
    <font>
      <sz val="9"/>
      <color theme="1"/>
      <name val="Century Gothic"/>
      <family val="2"/>
    </font>
    <font>
      <sz val="9"/>
      <color rgb="FFFF0000"/>
      <name val="Century Gothic"/>
      <family val="2"/>
    </font>
    <font>
      <sz val="9"/>
      <color rgb="FF000000"/>
      <name val="Century Gothic"/>
      <family val="2"/>
    </font>
    <font>
      <sz val="11"/>
      <color theme="1"/>
      <name val="Calibri"/>
      <family val="2"/>
    </font>
    <font>
      <sz val="9"/>
      <color rgb="FF000000"/>
      <name val="Malgun Gothic"/>
      <family val="3"/>
      <charset val="129"/>
    </font>
    <font>
      <b/>
      <sz val="11"/>
      <color theme="1"/>
      <name val="Malgun Gothic"/>
      <family val="3"/>
      <charset val="129"/>
    </font>
    <font>
      <sz val="11"/>
      <color theme="1"/>
      <name val="Century Gothic"/>
      <family val="2"/>
    </font>
    <font>
      <b/>
      <sz val="11"/>
      <color theme="1"/>
      <name val="Calibri"/>
      <family val="2"/>
    </font>
    <font>
      <b/>
      <sz val="10"/>
      <color rgb="FF000000"/>
      <name val="Malgun Gothic"/>
      <family val="3"/>
      <charset val="129"/>
    </font>
    <font>
      <sz val="7"/>
      <color rgb="FF000000"/>
      <name val="Malgun Gothic"/>
      <family val="3"/>
      <charset val="129"/>
    </font>
    <font>
      <sz val="7"/>
      <color rgb="FF000000"/>
      <name val="Arial"/>
      <family val="2"/>
    </font>
    <font>
      <sz val="9"/>
      <color theme="1"/>
      <name val="Malgun Gothic"/>
      <family val="3"/>
      <charset val="129"/>
    </font>
    <font>
      <sz val="9"/>
      <color theme="1"/>
      <name val="Dotum"/>
      <family val="3"/>
      <charset val="129"/>
    </font>
    <font>
      <sz val="10"/>
      <color theme="1"/>
      <name val="Malgun Gothic"/>
      <family val="3"/>
      <charset val="129"/>
    </font>
    <font>
      <sz val="10"/>
      <color rgb="FFFF0000"/>
      <name val="Malgun Gothic"/>
      <family val="3"/>
      <charset val="129"/>
    </font>
    <font>
      <b/>
      <sz val="11"/>
      <color theme="1"/>
      <name val="Century Gothic"/>
      <family val="2"/>
    </font>
    <font>
      <sz val="9"/>
      <color rgb="FFFF0000"/>
      <name val="Malgun Gothic"/>
      <family val="3"/>
      <charset val="129"/>
    </font>
    <font>
      <sz val="11"/>
      <color rgb="FFFF0000"/>
      <name val="Century Gothic"/>
      <family val="2"/>
    </font>
    <font>
      <sz val="11"/>
      <color rgb="FFFF0000"/>
      <name val="Malgun Gothic"/>
      <family val="3"/>
      <charset val="129"/>
    </font>
    <font>
      <sz val="11"/>
      <color rgb="FFFF0000"/>
      <name val="Dotum"/>
      <family val="3"/>
      <charset val="129"/>
    </font>
    <font>
      <sz val="11"/>
      <color theme="1"/>
      <name val="Dotum"/>
      <family val="3"/>
      <charset val="129"/>
    </font>
    <font>
      <sz val="9"/>
      <color theme="1"/>
      <name val="Gulim"/>
      <family val="3"/>
      <charset val="129"/>
    </font>
    <font>
      <sz val="9"/>
      <color theme="1"/>
      <name val="Arimo"/>
    </font>
    <font>
      <sz val="10"/>
      <color theme="1"/>
      <name val="나눔고딕"/>
      <family val="3"/>
      <charset val="129"/>
    </font>
    <font>
      <sz val="11"/>
      <color theme="1"/>
      <name val="나눔고딕"/>
      <family val="3"/>
      <charset val="129"/>
    </font>
    <font>
      <b/>
      <sz val="20"/>
      <color theme="1"/>
      <name val="나눔고딕"/>
      <family val="3"/>
      <charset val="129"/>
    </font>
    <font>
      <sz val="11"/>
      <color rgb="FFFF0000"/>
      <name val="나눔고딕"/>
      <family val="3"/>
      <charset val="129"/>
    </font>
    <font>
      <sz val="10"/>
      <color rgb="FFFF0000"/>
      <name val="나눔고딕"/>
      <family val="3"/>
      <charset val="129"/>
    </font>
    <font>
      <sz val="10"/>
      <color theme="0"/>
      <name val="나눔고딕"/>
      <family val="3"/>
      <charset val="129"/>
    </font>
    <font>
      <b/>
      <sz val="10"/>
      <color theme="1"/>
      <name val="나눔고딕"/>
      <family val="3"/>
      <charset val="129"/>
    </font>
    <font>
      <b/>
      <sz val="10"/>
      <color rgb="FFFFFFFF"/>
      <name val="나눔고딕"/>
      <family val="3"/>
      <charset val="129"/>
    </font>
    <font>
      <sz val="9"/>
      <color rgb="FFFF0000"/>
      <name val="Arimo"/>
    </font>
    <font>
      <sz val="10"/>
      <color rgb="FFFFFFFF"/>
      <name val="나눔고딕"/>
      <family val="3"/>
      <charset val="129"/>
    </font>
    <font>
      <b/>
      <sz val="10"/>
      <color theme="0"/>
      <name val="나눔고딕"/>
      <family val="3"/>
      <charset val="129"/>
    </font>
    <font>
      <b/>
      <sz val="10"/>
      <color rgb="FFFFC000"/>
      <name val="나눔고딕"/>
      <family val="3"/>
      <charset val="129"/>
    </font>
    <font>
      <sz val="10"/>
      <color rgb="FF0000FF"/>
      <name val="나눔고딕"/>
      <family val="3"/>
      <charset val="129"/>
    </font>
    <font>
      <sz val="11"/>
      <color rgb="FF0000FF"/>
      <name val="나눔고딕"/>
      <family val="3"/>
      <charset val="129"/>
    </font>
    <font>
      <sz val="10"/>
      <color rgb="FF3333FF"/>
      <name val="나눔고딕"/>
      <family val="3"/>
      <charset val="129"/>
    </font>
    <font>
      <sz val="11"/>
      <color rgb="FF3333FF"/>
      <name val="나눔고딕"/>
      <family val="3"/>
      <charset val="129"/>
    </font>
    <font>
      <sz val="12"/>
      <color theme="1"/>
      <name val="Malgun Gothic"/>
      <family val="3"/>
      <charset val="129"/>
    </font>
    <font>
      <sz val="12"/>
      <color theme="0"/>
      <name val="Malgun Gothic"/>
      <family val="3"/>
      <charset val="129"/>
    </font>
    <font>
      <b/>
      <sz val="12"/>
      <color theme="1"/>
      <name val="Malgun Gothic"/>
      <family val="3"/>
      <charset val="129"/>
    </font>
    <font>
      <sz val="12"/>
      <color rgb="FF333333"/>
      <name val="Malgun Gothic"/>
      <family val="3"/>
      <charset val="129"/>
    </font>
    <font>
      <b/>
      <sz val="12"/>
      <color rgb="FF0070C0"/>
      <name val="Malgun Gothic"/>
      <family val="3"/>
      <charset val="129"/>
    </font>
    <font>
      <b/>
      <sz val="12"/>
      <color rgb="FFF2F2F2"/>
      <name val="Malgun Gothic"/>
      <family val="3"/>
      <charset val="129"/>
    </font>
    <font>
      <sz val="12"/>
      <color rgb="FFFF0000"/>
      <name val="Malgun Gothic"/>
      <family val="3"/>
      <charset val="129"/>
    </font>
    <font>
      <b/>
      <sz val="12"/>
      <color theme="0"/>
      <name val="Malgun Gothic"/>
      <family val="3"/>
      <charset val="129"/>
    </font>
    <font>
      <b/>
      <sz val="12"/>
      <color rgb="FFFFC000"/>
      <name val="Malgun Gothic"/>
      <family val="3"/>
      <charset val="129"/>
    </font>
    <font>
      <sz val="12"/>
      <color rgb="FFFFC000"/>
      <name val="Malgun Gothic"/>
      <family val="3"/>
      <charset val="129"/>
    </font>
    <font>
      <b/>
      <sz val="9"/>
      <color theme="1"/>
      <name val="Dotum"/>
      <family val="3"/>
      <charset val="129"/>
    </font>
    <font>
      <b/>
      <sz val="9"/>
      <color theme="1"/>
      <name val="Arial"/>
      <family val="2"/>
    </font>
    <font>
      <sz val="9"/>
      <color rgb="FF000000"/>
      <name val="Arial"/>
      <family val="2"/>
    </font>
    <font>
      <sz val="9"/>
      <color rgb="FFFF0000"/>
      <name val="Arial"/>
      <family val="2"/>
    </font>
    <font>
      <sz val="10"/>
      <color rgb="FF000000"/>
      <name val="Malgun Gothic"/>
      <family val="3"/>
      <charset val="129"/>
    </font>
    <font>
      <b/>
      <sz val="14"/>
      <color theme="1"/>
      <name val="Malgun Gothic"/>
      <family val="3"/>
      <charset val="129"/>
    </font>
    <font>
      <sz val="16"/>
      <color theme="1"/>
      <name val="Malgun Gothic"/>
      <family val="3"/>
      <charset val="129"/>
    </font>
    <font>
      <sz val="10"/>
      <color theme="1"/>
      <name val="Dotum"/>
      <family val="3"/>
      <charset val="129"/>
    </font>
    <font>
      <sz val="8"/>
      <color theme="1"/>
      <name val="Arial"/>
      <family val="2"/>
    </font>
    <font>
      <sz val="11"/>
      <color theme="1"/>
      <name val="Quattrocento Sans"/>
    </font>
    <font>
      <sz val="11"/>
      <color theme="1"/>
      <name val="Arial"/>
      <family val="2"/>
    </font>
    <font>
      <sz val="11"/>
      <color rgb="FF000000"/>
      <name val="Malgun Gothic"/>
      <family val="3"/>
      <charset val="129"/>
    </font>
    <font>
      <b/>
      <sz val="10"/>
      <color theme="0"/>
      <name val="-윤고딕320"/>
      <family val="3"/>
      <charset val="129"/>
    </font>
    <font>
      <b/>
      <sz val="10"/>
      <color theme="1"/>
      <name val="-윤고딕320"/>
      <family val="3"/>
      <charset val="129"/>
    </font>
    <font>
      <b/>
      <sz val="10"/>
      <color rgb="FF000000"/>
      <name val="-윤고딕320"/>
      <family val="3"/>
      <charset val="129"/>
    </font>
    <font>
      <sz val="10"/>
      <color rgb="FF000000"/>
      <name val="-윤고딕320"/>
      <family val="3"/>
      <charset val="129"/>
    </font>
    <font>
      <b/>
      <sz val="11"/>
      <color rgb="FFFF0000"/>
      <name val="-윤고딕320"/>
      <family val="3"/>
      <charset val="129"/>
    </font>
    <font>
      <b/>
      <sz val="9"/>
      <color theme="1"/>
      <name val="맑은 고딕"/>
      <family val="3"/>
      <charset val="129"/>
    </font>
    <font>
      <b/>
      <sz val="9"/>
      <color rgb="FF000000"/>
      <name val="맑은 고딕"/>
      <family val="3"/>
      <charset val="129"/>
    </font>
    <font>
      <sz val="9"/>
      <color theme="1"/>
      <name val="돋움"/>
      <family val="3"/>
      <charset val="129"/>
    </font>
    <font>
      <sz val="11"/>
      <color theme="1"/>
      <name val="Calibri"/>
      <family val="2"/>
    </font>
    <font>
      <sz val="11"/>
      <color rgb="FF000000"/>
      <name val="Arial"/>
      <family val="2"/>
    </font>
    <font>
      <b/>
      <sz val="11"/>
      <color theme="8"/>
      <name val="Calibri"/>
      <family val="2"/>
    </font>
    <font>
      <sz val="9"/>
      <color theme="1"/>
      <name val="맑은 고딕"/>
      <family val="3"/>
      <charset val="129"/>
    </font>
    <font>
      <sz val="9"/>
      <color theme="1"/>
      <name val="Century Gothic"/>
      <family val="2"/>
    </font>
    <font>
      <sz val="9"/>
      <color rgb="FFFF0000"/>
      <name val="맑은 고딕"/>
      <family val="3"/>
      <charset val="129"/>
    </font>
    <font>
      <sz val="9"/>
      <color theme="1"/>
      <name val="Arial Unicode MS"/>
      <family val="3"/>
      <charset val="129"/>
    </font>
    <font>
      <b/>
      <sz val="9"/>
      <color rgb="FF000000"/>
      <name val="Arial Unicode MS"/>
      <family val="3"/>
      <charset val="129"/>
    </font>
    <font>
      <b/>
      <sz val="9"/>
      <color theme="1"/>
      <name val="Arial Unicode MS"/>
      <family val="3"/>
      <charset val="129"/>
    </font>
    <font>
      <sz val="12"/>
      <color rgb="FFFF0000"/>
      <name val="맑은 고딕"/>
      <family val="3"/>
      <charset val="129"/>
    </font>
    <font>
      <sz val="12"/>
      <color theme="1"/>
      <name val="맑은 고딕"/>
      <family val="3"/>
      <charset val="129"/>
    </font>
    <font>
      <sz val="9"/>
      <color rgb="FF000000"/>
      <name val="맑은 고딕"/>
      <family val="3"/>
      <charset val="129"/>
    </font>
    <font>
      <sz val="11"/>
      <color theme="1"/>
      <name val="Yu Gothic"/>
      <family val="2"/>
      <charset val="128"/>
    </font>
    <font>
      <sz val="11"/>
      <color theme="1"/>
      <name val="맑은 고딕"/>
      <family val="3"/>
      <charset val="129"/>
    </font>
    <font>
      <sz val="11"/>
      <color theme="1"/>
      <name val="Segoe UI Symbol"/>
      <family val="2"/>
    </font>
    <font>
      <sz val="11"/>
      <color theme="1"/>
      <name val="Segoe UI Emoji"/>
      <family val="2"/>
    </font>
    <font>
      <sz val="10"/>
      <color theme="1"/>
      <name val="Segoe UI Symbol"/>
      <family val="2"/>
    </font>
    <font>
      <sz val="10"/>
      <color theme="1"/>
      <name val="맑은 고딕"/>
      <family val="3"/>
      <charset val="129"/>
    </font>
    <font>
      <sz val="10"/>
      <color theme="1"/>
      <name val="Segoe UI Emoji"/>
      <family val="2"/>
    </font>
    <font>
      <sz val="10"/>
      <color theme="1"/>
      <name val="Arial"/>
      <family val="2"/>
    </font>
    <font>
      <sz val="10"/>
      <color theme="1"/>
      <name val="돋움"/>
      <family val="3"/>
      <charset val="129"/>
    </font>
    <font>
      <sz val="11"/>
      <color theme="1"/>
      <name val="Segoe UI"/>
      <family val="2"/>
    </font>
    <font>
      <sz val="11"/>
      <color theme="1"/>
      <name val="새굴림"/>
      <family val="1"/>
      <charset val="129"/>
    </font>
    <font>
      <sz val="8"/>
      <name val="Calibri"/>
      <family val="3"/>
      <charset val="129"/>
      <scheme val="minor"/>
    </font>
    <font>
      <sz val="11"/>
      <color theme="1"/>
      <name val="돋움"/>
      <family val="3"/>
      <charset val="129"/>
    </font>
    <font>
      <b/>
      <sz val="9"/>
      <color theme="1"/>
      <name val="돋움"/>
      <family val="3"/>
      <charset val="129"/>
    </font>
  </fonts>
  <fills count="52">
    <fill>
      <patternFill patternType="none"/>
    </fill>
    <fill>
      <patternFill patternType="gray125"/>
    </fill>
    <fill>
      <patternFill patternType="solid">
        <fgColor rgb="FFF2F2F2"/>
        <bgColor rgb="FFF2F2F2"/>
      </patternFill>
    </fill>
    <fill>
      <patternFill patternType="solid">
        <fgColor rgb="FFFDE9D9"/>
        <bgColor rgb="FFFDE9D9"/>
      </patternFill>
    </fill>
    <fill>
      <patternFill patternType="solid">
        <fgColor rgb="FFDAEEF3"/>
        <bgColor rgb="FFDAEEF3"/>
      </patternFill>
    </fill>
    <fill>
      <patternFill patternType="solid">
        <fgColor rgb="FFEAF1DD"/>
        <bgColor rgb="FFEAF1DD"/>
      </patternFill>
    </fill>
    <fill>
      <patternFill patternType="solid">
        <fgColor rgb="FFF2DBDB"/>
        <bgColor rgb="FFF2DBDB"/>
      </patternFill>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D8D8D8"/>
        <bgColor rgb="FFD8D8D8"/>
      </patternFill>
    </fill>
    <fill>
      <patternFill patternType="solid">
        <fgColor rgb="FFBFBFBF"/>
        <bgColor rgb="FFBFBFBF"/>
      </patternFill>
    </fill>
    <fill>
      <patternFill patternType="solid">
        <fgColor rgb="FFEAEAEA"/>
        <bgColor rgb="FFEAEAEA"/>
      </patternFill>
    </fill>
    <fill>
      <patternFill patternType="solid">
        <fgColor rgb="FF7F7F7F"/>
        <bgColor rgb="FF7F7F7F"/>
      </patternFill>
    </fill>
    <fill>
      <patternFill patternType="solid">
        <fgColor rgb="FF595959"/>
        <bgColor rgb="FF595959"/>
      </patternFill>
    </fill>
    <fill>
      <patternFill patternType="solid">
        <fgColor rgb="FF31859B"/>
        <bgColor rgb="FF31859B"/>
      </patternFill>
    </fill>
    <fill>
      <patternFill patternType="solid">
        <fgColor rgb="FFDBE5F1"/>
        <bgColor rgb="FFDBE5F1"/>
      </patternFill>
    </fill>
    <fill>
      <patternFill patternType="solid">
        <fgColor rgb="FFA5A5A5"/>
        <bgColor rgb="FFA5A5A5"/>
      </patternFill>
    </fill>
    <fill>
      <patternFill patternType="solid">
        <fgColor rgb="FF333333"/>
        <bgColor rgb="FF333333"/>
      </patternFill>
    </fill>
    <fill>
      <patternFill patternType="solid">
        <fgColor rgb="FFFFFF99"/>
        <bgColor rgb="FFFFFF99"/>
      </patternFill>
    </fill>
    <fill>
      <patternFill patternType="solid">
        <fgColor rgb="FF262626"/>
        <bgColor rgb="FF262626"/>
      </patternFill>
    </fill>
    <fill>
      <patternFill patternType="solid">
        <fgColor theme="1"/>
        <bgColor theme="1"/>
      </patternFill>
    </fill>
    <fill>
      <patternFill patternType="solid">
        <fgColor rgb="FFE5DFEC"/>
        <bgColor rgb="FFE5DFEC"/>
      </patternFill>
    </fill>
    <fill>
      <patternFill patternType="solid">
        <fgColor rgb="FFC4BD97"/>
        <bgColor rgb="FFC4BD97"/>
      </patternFill>
    </fill>
    <fill>
      <patternFill patternType="solid">
        <fgColor rgb="FFF9A7A7"/>
        <bgColor rgb="FFF9A7A7"/>
      </patternFill>
    </fill>
    <fill>
      <patternFill patternType="solid">
        <fgColor rgb="FFF78129"/>
        <bgColor rgb="FFF78129"/>
      </patternFill>
    </fill>
    <fill>
      <patternFill patternType="solid">
        <fgColor rgb="FF548DD4"/>
        <bgColor rgb="FF548DD4"/>
      </patternFill>
    </fill>
    <fill>
      <patternFill patternType="solid">
        <fgColor rgb="FF06BDC6"/>
        <bgColor rgb="FF06BDC6"/>
      </patternFill>
    </fill>
    <fill>
      <patternFill patternType="solid">
        <fgColor rgb="FFFFCCFF"/>
        <bgColor rgb="FFFFCCFF"/>
      </patternFill>
    </fill>
    <fill>
      <patternFill patternType="solid">
        <fgColor rgb="FFC2D69B"/>
        <bgColor rgb="FFC2D69B"/>
      </patternFill>
    </fill>
    <fill>
      <patternFill patternType="solid">
        <fgColor rgb="FFFFCCCC"/>
        <bgColor rgb="FFFFCCCC"/>
      </patternFill>
    </fill>
    <fill>
      <patternFill patternType="solid">
        <fgColor rgb="FFFF0066"/>
        <bgColor rgb="FFFF0066"/>
      </patternFill>
    </fill>
    <fill>
      <patternFill patternType="solid">
        <fgColor rgb="FFFF9966"/>
        <bgColor rgb="FFFF9966"/>
      </patternFill>
    </fill>
    <fill>
      <patternFill patternType="solid">
        <fgColor rgb="FFCCECFF"/>
        <bgColor rgb="FFCCECFF"/>
      </patternFill>
    </fill>
    <fill>
      <patternFill patternType="solid">
        <fgColor rgb="FFCCFFCC"/>
        <bgColor rgb="FFCCFFCC"/>
      </patternFill>
    </fill>
    <fill>
      <patternFill patternType="solid">
        <fgColor rgb="FFDDD9C3"/>
        <bgColor rgb="FFDDD9C3"/>
      </patternFill>
    </fill>
    <fill>
      <patternFill patternType="solid">
        <fgColor rgb="FFE5B8B7"/>
        <bgColor rgb="FFE5B8B7"/>
      </patternFill>
    </fill>
    <fill>
      <patternFill patternType="solid">
        <fgColor rgb="FFD6E3BC"/>
        <bgColor rgb="FFD6E3BC"/>
      </patternFill>
    </fill>
    <fill>
      <patternFill patternType="solid">
        <fgColor rgb="FFFFFFCC"/>
        <bgColor rgb="FFFFFFCC"/>
      </patternFill>
    </fill>
    <fill>
      <patternFill patternType="solid">
        <fgColor rgb="FFFBD4B4"/>
        <bgColor rgb="FFFBD4B4"/>
      </patternFill>
    </fill>
    <fill>
      <patternFill patternType="solid">
        <fgColor rgb="FF8DB3E2"/>
        <bgColor rgb="FF8DB3E2"/>
      </patternFill>
    </fill>
    <fill>
      <patternFill patternType="solid">
        <fgColor rgb="FFFABF8F"/>
        <bgColor rgb="FFFABF8F"/>
      </patternFill>
    </fill>
    <fill>
      <patternFill patternType="solid">
        <fgColor rgb="FFB6DDE8"/>
        <bgColor rgb="FFB6DDE8"/>
      </patternFill>
    </fill>
    <fill>
      <patternFill patternType="solid">
        <fgColor rgb="FFCCC0D9"/>
        <bgColor rgb="FFCCC0D9"/>
      </patternFill>
    </fill>
    <fill>
      <patternFill patternType="solid">
        <fgColor rgb="FFC6D9F0"/>
        <bgColor rgb="FFC6D9F0"/>
      </patternFill>
    </fill>
    <fill>
      <patternFill patternType="solid">
        <fgColor rgb="FF92D050"/>
        <bgColor rgb="FF92D050"/>
      </patternFill>
    </fill>
    <fill>
      <patternFill patternType="solid">
        <fgColor rgb="FFB8CCE4"/>
        <bgColor rgb="FFB8CCE4"/>
      </patternFill>
    </fill>
    <fill>
      <patternFill patternType="solid">
        <fgColor rgb="FFE7E6E6"/>
        <bgColor rgb="FFE7E6E6"/>
      </patternFill>
    </fill>
    <fill>
      <patternFill patternType="solid">
        <fgColor theme="0"/>
        <bgColor rgb="FFFFFF00"/>
      </patternFill>
    </fill>
    <fill>
      <patternFill patternType="solid">
        <fgColor theme="0"/>
        <bgColor rgb="FFFFFFFF"/>
      </patternFill>
    </fill>
    <fill>
      <patternFill patternType="solid">
        <fgColor theme="0"/>
        <bgColor indexed="64"/>
      </patternFill>
    </fill>
    <fill>
      <patternFill patternType="solid">
        <fgColor rgb="FFFFFF00"/>
        <bgColor rgb="FFFFFFFF"/>
      </patternFill>
    </fill>
  </fills>
  <borders count="18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style="thin">
        <color theme="1"/>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double">
        <color rgb="FF000000"/>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theme="1"/>
      </right>
      <top style="thin">
        <color theme="1"/>
      </top>
      <bottom/>
      <diagonal/>
    </border>
    <border>
      <left style="thin">
        <color rgb="FF000000"/>
      </left>
      <right style="thin">
        <color rgb="FF000000"/>
      </right>
      <top/>
      <bottom style="thin">
        <color rgb="FF000000"/>
      </bottom>
      <diagonal/>
    </border>
    <border>
      <left style="thin">
        <color theme="1"/>
      </left>
      <right/>
      <top style="thin">
        <color theme="1"/>
      </top>
      <bottom/>
      <diagonal/>
    </border>
    <border>
      <left/>
      <right/>
      <top style="thin">
        <color rgb="FF000000"/>
      </top>
      <bottom/>
      <diagonal/>
    </border>
    <border>
      <left style="thin">
        <color rgb="FF000000"/>
      </left>
      <right/>
      <top/>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bottom style="thin">
        <color rgb="FF000000"/>
      </bottom>
      <diagonal/>
    </border>
    <border>
      <left/>
      <right/>
      <top/>
      <bottom style="thin">
        <color rgb="FF000000"/>
      </bottom>
      <diagonal/>
    </border>
    <border>
      <left style="thin">
        <color theme="1"/>
      </left>
      <right style="hair">
        <color theme="1"/>
      </right>
      <top style="thin">
        <color theme="1"/>
      </top>
      <bottom style="hair">
        <color theme="1"/>
      </bottom>
      <diagonal/>
    </border>
    <border>
      <left style="hair">
        <color theme="1"/>
      </left>
      <right/>
      <top style="thin">
        <color theme="1"/>
      </top>
      <bottom style="hair">
        <color theme="1"/>
      </bottom>
      <diagonal/>
    </border>
    <border>
      <left/>
      <right style="thin">
        <color theme="1"/>
      </right>
      <top style="thin">
        <color theme="1"/>
      </top>
      <bottom style="hair">
        <color theme="1"/>
      </bottom>
      <diagonal/>
    </border>
    <border>
      <left style="thin">
        <color theme="1"/>
      </left>
      <right style="hair">
        <color theme="1"/>
      </right>
      <top style="hair">
        <color theme="1"/>
      </top>
      <bottom style="hair">
        <color theme="1"/>
      </bottom>
      <diagonal/>
    </border>
    <border>
      <left style="hair">
        <color theme="1"/>
      </left>
      <right/>
      <top style="hair">
        <color theme="1"/>
      </top>
      <bottom style="hair">
        <color theme="1"/>
      </bottom>
      <diagonal/>
    </border>
    <border>
      <left/>
      <right style="thin">
        <color theme="1"/>
      </right>
      <top style="hair">
        <color theme="1"/>
      </top>
      <bottom style="hair">
        <color theme="1"/>
      </bottom>
      <diagonal/>
    </border>
    <border>
      <left style="thin">
        <color theme="1"/>
      </left>
      <right style="hair">
        <color theme="1"/>
      </right>
      <top style="hair">
        <color theme="1"/>
      </top>
      <bottom style="thin">
        <color theme="1"/>
      </bottom>
      <diagonal/>
    </border>
    <border>
      <left style="hair">
        <color theme="1"/>
      </left>
      <right/>
      <top style="hair">
        <color theme="1"/>
      </top>
      <bottom style="thin">
        <color theme="1"/>
      </bottom>
      <diagonal/>
    </border>
    <border>
      <left/>
      <right style="thin">
        <color theme="1"/>
      </right>
      <top style="hair">
        <color theme="1"/>
      </top>
      <bottom style="thin">
        <color theme="1"/>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double">
        <color rgb="FF000000"/>
      </right>
      <top style="medium">
        <color rgb="FF000000"/>
      </top>
      <bottom style="hair">
        <color rgb="FF000000"/>
      </bottom>
      <diagonal/>
    </border>
    <border>
      <left style="double">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double">
        <color rgb="FF000000"/>
      </right>
      <top style="hair">
        <color rgb="FF000000"/>
      </top>
      <bottom style="hair">
        <color rgb="FF000000"/>
      </bottom>
      <diagonal/>
    </border>
    <border>
      <left style="double">
        <color rgb="FF000000"/>
      </left>
      <right/>
      <top/>
      <bottom/>
      <diagonal/>
    </border>
    <border>
      <left/>
      <right style="medium">
        <color rgb="FF000000"/>
      </right>
      <top/>
      <bottom/>
      <diagonal/>
    </border>
    <border>
      <left style="double">
        <color rgb="FF000000"/>
      </left>
      <right/>
      <top/>
      <bottom style="hair">
        <color rgb="FF000000"/>
      </bottom>
      <diagonal/>
    </border>
    <border>
      <left/>
      <right/>
      <top/>
      <bottom style="hair">
        <color rgb="FF000000"/>
      </bottom>
      <diagonal/>
    </border>
    <border>
      <left/>
      <right style="medium">
        <color rgb="FF000000"/>
      </right>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hair">
        <color rgb="FF000000"/>
      </left>
      <right style="double">
        <color rgb="FF000000"/>
      </right>
      <top style="hair">
        <color rgb="FF000000"/>
      </top>
      <bottom style="hair">
        <color rgb="FF000000"/>
      </bottom>
      <diagonal/>
    </border>
    <border>
      <left style="hair">
        <color rgb="FF000000"/>
      </left>
      <right style="medium">
        <color rgb="FF000000"/>
      </right>
      <top style="hair">
        <color rgb="FF000000"/>
      </top>
      <bottom style="hair">
        <color rgb="FF000000"/>
      </bottom>
      <diagonal/>
    </border>
    <border>
      <left style="double">
        <color rgb="FF000000"/>
      </left>
      <right style="hair">
        <color rgb="FF000000"/>
      </right>
      <top style="hair">
        <color rgb="FF000000"/>
      </top>
      <bottom style="hair">
        <color rgb="FF000000"/>
      </bottom>
      <diagonal/>
    </border>
    <border>
      <left style="medium">
        <color rgb="FF000000"/>
      </left>
      <right style="hair">
        <color rgb="FF000000"/>
      </right>
      <top style="hair">
        <color rgb="FF000000"/>
      </top>
      <bottom style="medium">
        <color rgb="FF000000"/>
      </bottom>
      <diagonal/>
    </border>
    <border>
      <left style="hair">
        <color rgb="FF000000"/>
      </left>
      <right style="hair">
        <color rgb="FF000000"/>
      </right>
      <top style="hair">
        <color rgb="FF000000"/>
      </top>
      <bottom style="medium">
        <color rgb="FF000000"/>
      </bottom>
      <diagonal/>
    </border>
    <border>
      <left style="hair">
        <color rgb="FF000000"/>
      </left>
      <right/>
      <top style="hair">
        <color rgb="FF000000"/>
      </top>
      <bottom style="medium">
        <color rgb="FF000000"/>
      </bottom>
      <diagonal/>
    </border>
    <border>
      <left style="hair">
        <color rgb="FF000000"/>
      </left>
      <right style="double">
        <color rgb="FF000000"/>
      </right>
      <top style="hair">
        <color rgb="FF000000"/>
      </top>
      <bottom style="medium">
        <color rgb="FF000000"/>
      </bottom>
      <diagonal/>
    </border>
    <border>
      <left style="double">
        <color rgb="FF000000"/>
      </left>
      <right style="hair">
        <color rgb="FF000000"/>
      </right>
      <top style="hair">
        <color rgb="FF000000"/>
      </top>
      <bottom style="medium">
        <color rgb="FF000000"/>
      </bottom>
      <diagonal/>
    </border>
    <border>
      <left style="hair">
        <color rgb="FF000000"/>
      </left>
      <right style="medium">
        <color rgb="FF000000"/>
      </right>
      <top style="hair">
        <color rgb="FF000000"/>
      </top>
      <bottom style="medium">
        <color rgb="FF000000"/>
      </bottom>
      <diagonal/>
    </border>
    <border>
      <left style="thin">
        <color rgb="FF595959"/>
      </left>
      <right style="thin">
        <color rgb="FF595959"/>
      </right>
      <top style="thin">
        <color rgb="FF595959"/>
      </top>
      <bottom style="thin">
        <color rgb="FF595959"/>
      </bottom>
      <diagonal/>
    </border>
    <border>
      <left style="thin">
        <color rgb="FF595959"/>
      </left>
      <right/>
      <top style="thin">
        <color rgb="FF595959"/>
      </top>
      <bottom style="thin">
        <color rgb="FF595959"/>
      </bottom>
      <diagonal/>
    </border>
    <border>
      <left/>
      <right style="thin">
        <color rgb="FF595959"/>
      </right>
      <top style="thin">
        <color rgb="FF595959"/>
      </top>
      <bottom style="thin">
        <color rgb="FF595959"/>
      </bottom>
      <diagonal/>
    </border>
    <border>
      <left style="thin">
        <color rgb="FF3F3F3F"/>
      </left>
      <right style="thin">
        <color rgb="FF3F3F3F"/>
      </right>
      <top style="thin">
        <color rgb="FF3F3F3F"/>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style="thin">
        <color rgb="FF3F3F3F"/>
      </left>
      <right style="thin">
        <color rgb="FF3F3F3F"/>
      </right>
      <top/>
      <bottom style="thin">
        <color rgb="FF3F3F3F"/>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bottom style="medium">
        <color rgb="FF000000"/>
      </bottom>
      <diagonal/>
    </border>
    <border>
      <left style="medium">
        <color rgb="FF000000"/>
      </left>
      <right style="medium">
        <color rgb="FF000000"/>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diagonal/>
    </border>
    <border>
      <left/>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right style="medium">
        <color rgb="FFFF0000"/>
      </right>
      <top style="medium">
        <color rgb="FFFF0000"/>
      </top>
      <bottom/>
      <diagonal/>
    </border>
    <border>
      <left style="medium">
        <color rgb="FFFF0000"/>
      </left>
      <right style="thin">
        <color rgb="FF000000"/>
      </right>
      <top style="thin">
        <color rgb="FF000000"/>
      </top>
      <bottom style="thin">
        <color rgb="FF000000"/>
      </bottom>
      <diagonal/>
    </border>
    <border>
      <left/>
      <right style="medium">
        <color rgb="FFFF0000"/>
      </right>
      <top/>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right style="medium">
        <color rgb="FFFF0000"/>
      </right>
      <top/>
      <bottom style="medium">
        <color rgb="FFFF0000"/>
      </bottom>
      <diagonal/>
    </border>
    <border>
      <left style="thin">
        <color theme="1"/>
      </left>
      <right style="thin">
        <color theme="1"/>
      </right>
      <top style="thin">
        <color theme="1"/>
      </top>
      <bottom/>
      <diagonal/>
    </border>
    <border>
      <left/>
      <right/>
      <top style="medium">
        <color rgb="FFFF0000"/>
      </top>
      <bottom/>
      <diagonal/>
    </border>
    <border>
      <left/>
      <right/>
      <top style="medium">
        <color rgb="FFFF0000"/>
      </top>
      <bottom/>
      <diagonal/>
    </border>
    <border>
      <left/>
      <right/>
      <top style="medium">
        <color rgb="FFFF0000"/>
      </top>
      <bottom/>
      <diagonal/>
    </border>
    <border>
      <left/>
      <right/>
      <top/>
      <bottom style="medium">
        <color rgb="FFFF0000"/>
      </bottom>
      <diagonal/>
    </border>
    <border>
      <left/>
      <right/>
      <top/>
      <bottom style="medium">
        <color rgb="FFFF0000"/>
      </bottom>
      <diagonal/>
    </border>
    <border>
      <left/>
      <right/>
      <top/>
      <bottom style="medium">
        <color rgb="FFFF0000"/>
      </bottom>
      <diagonal/>
    </border>
    <border>
      <left style="thin">
        <color rgb="FF000000"/>
      </left>
      <right style="medium">
        <color rgb="FFFF0000"/>
      </right>
      <top style="medium">
        <color rgb="FFFF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diagonal/>
    </border>
    <border>
      <left style="thin">
        <color rgb="FF000000"/>
      </left>
      <right style="medium">
        <color rgb="FFFF0000"/>
      </right>
      <top style="thin">
        <color rgb="FF000000"/>
      </top>
      <bottom/>
      <diagonal/>
    </border>
    <border>
      <left style="thin">
        <color rgb="FF000000"/>
      </left>
      <right style="medium">
        <color rgb="FFFF0000"/>
      </right>
      <top style="thin">
        <color rgb="FF000000"/>
      </top>
      <bottom style="medium">
        <color rgb="FFFF0000"/>
      </bottom>
      <diagonal/>
    </border>
    <border>
      <left style="medium">
        <color rgb="FFFF0000"/>
      </left>
      <right style="thin">
        <color rgb="FF000000"/>
      </right>
      <top style="thin">
        <color rgb="FF000000"/>
      </top>
      <bottom/>
      <diagonal/>
    </border>
    <border>
      <left style="thin">
        <color rgb="FF000000"/>
      </left>
      <right style="medium">
        <color rgb="FFFF0000"/>
      </right>
      <top style="thin">
        <color rgb="FF000000"/>
      </top>
      <bottom/>
      <diagonal/>
    </border>
    <border>
      <left style="medium">
        <color rgb="FFFF0000"/>
      </left>
      <right style="thin">
        <color rgb="FF000000"/>
      </right>
      <top/>
      <bottom/>
      <diagonal/>
    </border>
    <border>
      <left style="thin">
        <color rgb="FF000000"/>
      </left>
      <right style="medium">
        <color rgb="FFFF0000"/>
      </right>
      <top/>
      <bottom/>
      <diagonal/>
    </border>
    <border>
      <left style="thin">
        <color rgb="FF000000"/>
      </left>
      <right style="medium">
        <color rgb="FFFF0000"/>
      </right>
      <top/>
      <bottom/>
      <diagonal/>
    </border>
    <border>
      <left style="medium">
        <color rgb="FFFF0000"/>
      </left>
      <right style="thin">
        <color rgb="FF000000"/>
      </right>
      <top/>
      <bottom/>
      <diagonal/>
    </border>
    <border>
      <left style="thin">
        <color theme="1"/>
      </left>
      <right style="medium">
        <color rgb="FFFF0000"/>
      </right>
      <top style="thin">
        <color theme="1"/>
      </top>
      <bottom style="thin">
        <color theme="1"/>
      </bottom>
      <diagonal/>
    </border>
    <border>
      <left style="thin">
        <color theme="1"/>
      </left>
      <right style="medium">
        <color rgb="FFFF0000"/>
      </right>
      <top style="thin">
        <color theme="1"/>
      </top>
      <bottom/>
      <diagonal/>
    </border>
    <border>
      <left/>
      <right style="medium">
        <color rgb="FFFF0000"/>
      </right>
      <top style="thin">
        <color rgb="FF000000"/>
      </top>
      <bottom/>
      <diagonal/>
    </border>
    <border>
      <left style="medium">
        <color rgb="FFFF0000"/>
      </left>
      <right style="thin">
        <color rgb="FF000000"/>
      </right>
      <top style="medium">
        <color rgb="FFFF0000"/>
      </top>
      <bottom/>
      <diagonal/>
    </border>
    <border>
      <left style="thin">
        <color rgb="FF000000"/>
      </left>
      <right style="thin">
        <color rgb="FF000000"/>
      </right>
      <top style="medium">
        <color rgb="FFFF0000"/>
      </top>
      <bottom/>
      <diagonal/>
    </border>
    <border>
      <left style="thin">
        <color rgb="FF000000"/>
      </left>
      <right style="medium">
        <color rgb="FFFF0000"/>
      </right>
      <top style="medium">
        <color rgb="FFFF0000"/>
      </top>
      <bottom/>
      <diagonal/>
    </border>
    <border>
      <left style="medium">
        <color rgb="FFFF0000"/>
      </left>
      <right style="thin">
        <color rgb="FF000000"/>
      </right>
      <top/>
      <bottom style="thin">
        <color rgb="FF000000"/>
      </bottom>
      <diagonal/>
    </border>
    <border>
      <left style="thin">
        <color rgb="FF000000"/>
      </left>
      <right style="medium">
        <color rgb="FFFF0000"/>
      </right>
      <top/>
      <bottom style="thin">
        <color rgb="FF000000"/>
      </bottom>
      <diagonal/>
    </border>
    <border>
      <left style="medium">
        <color rgb="FFFF0000"/>
      </left>
      <right style="thin">
        <color rgb="FF000000"/>
      </right>
      <top/>
      <bottom style="thin">
        <color rgb="FF000000"/>
      </bottom>
      <diagonal/>
    </border>
    <border>
      <left style="thin">
        <color rgb="FF000000"/>
      </left>
      <right style="medium">
        <color rgb="FFFF0000"/>
      </right>
      <top/>
      <bottom style="thin">
        <color rgb="FF000000"/>
      </bottom>
      <diagonal/>
    </border>
    <border>
      <left style="medium">
        <color rgb="FFFF0000"/>
      </left>
      <right style="thin">
        <color theme="1"/>
      </right>
      <top style="thin">
        <color theme="1"/>
      </top>
      <bottom style="thin">
        <color theme="1"/>
      </bottom>
      <diagonal/>
    </border>
    <border>
      <left style="medium">
        <color rgb="FFFF0000"/>
      </left>
      <right style="thin">
        <color theme="1"/>
      </right>
      <top style="thin">
        <color theme="1"/>
      </top>
      <bottom/>
      <diagonal/>
    </border>
    <border>
      <left style="medium">
        <color rgb="FFFF0000"/>
      </left>
      <right style="thin">
        <color rgb="FF000000"/>
      </right>
      <top style="thin">
        <color rgb="FF000000"/>
      </top>
      <bottom style="thin">
        <color theme="1"/>
      </bottom>
      <diagonal/>
    </border>
    <border>
      <left style="thin">
        <color rgb="FF000000"/>
      </left>
      <right style="medium">
        <color rgb="FFFF0000"/>
      </right>
      <top style="thin">
        <color rgb="FF000000"/>
      </top>
      <bottom style="thin">
        <color theme="1"/>
      </bottom>
      <diagonal/>
    </border>
    <border>
      <left style="thin">
        <color rgb="FF000000"/>
      </left>
      <right style="medium">
        <color rgb="FFFF0000"/>
      </right>
      <top style="thin">
        <color theme="1"/>
      </top>
      <bottom style="thin">
        <color rgb="FF000000"/>
      </bottom>
      <diagonal/>
    </border>
    <border>
      <left style="medium">
        <color rgb="FFFF0000"/>
      </left>
      <right style="thin">
        <color theme="1"/>
      </right>
      <top style="thin">
        <color rgb="FF000000"/>
      </top>
      <bottom style="thin">
        <color theme="1"/>
      </bottom>
      <diagonal/>
    </border>
    <border>
      <left style="thin">
        <color theme="1"/>
      </left>
      <right style="thin">
        <color theme="1"/>
      </right>
      <top style="thin">
        <color rgb="FF000000"/>
      </top>
      <bottom style="thin">
        <color theme="1"/>
      </bottom>
      <diagonal/>
    </border>
    <border>
      <left style="thin">
        <color theme="1"/>
      </left>
      <right style="medium">
        <color rgb="FFFF0000"/>
      </right>
      <top style="thin">
        <color rgb="FF000000"/>
      </top>
      <bottom style="thin">
        <color theme="1"/>
      </bottom>
      <diagonal/>
    </border>
    <border>
      <left style="medium">
        <color rgb="FFFF0000"/>
      </left>
      <right style="thin">
        <color rgb="FF000000"/>
      </right>
      <top style="thin">
        <color theme="1"/>
      </top>
      <bottom style="thin">
        <color rgb="FF000000"/>
      </bottom>
      <diagonal/>
    </border>
    <border>
      <left style="thin">
        <color rgb="FF000000"/>
      </left>
      <right style="thin">
        <color rgb="FF000000"/>
      </right>
      <top style="thin">
        <color theme="1"/>
      </top>
      <bottom style="thin">
        <color rgb="FF000000"/>
      </bottom>
      <diagonal/>
    </border>
    <border>
      <left style="medium">
        <color rgb="FFFF0000"/>
      </left>
      <right style="thin">
        <color rgb="FF000000"/>
      </right>
      <top style="thin">
        <color theme="1"/>
      </top>
      <bottom style="thin">
        <color theme="1"/>
      </bottom>
      <diagonal/>
    </border>
    <border>
      <left style="thin">
        <color rgb="FF000000"/>
      </left>
      <right style="thin">
        <color rgb="FF000000"/>
      </right>
      <top style="thin">
        <color theme="1"/>
      </top>
      <bottom style="thin">
        <color theme="1"/>
      </bottom>
      <diagonal/>
    </border>
    <border>
      <left style="thin">
        <color rgb="FF000000"/>
      </left>
      <right style="medium">
        <color rgb="FFFF0000"/>
      </right>
      <top style="thin">
        <color theme="1"/>
      </top>
      <bottom style="thin">
        <color theme="1"/>
      </bottom>
      <diagonal/>
    </border>
    <border>
      <left style="medium">
        <color rgb="FFFF0000"/>
      </left>
      <right style="thin">
        <color theme="1"/>
      </right>
      <top style="thin">
        <color rgb="FF000000"/>
      </top>
      <bottom style="thin">
        <color rgb="FF000000"/>
      </bottom>
      <diagonal/>
    </border>
    <border>
      <left style="thin">
        <color theme="1"/>
      </left>
      <right style="thin">
        <color theme="1"/>
      </right>
      <top style="thin">
        <color rgb="FF000000"/>
      </top>
      <bottom style="thin">
        <color rgb="FF000000"/>
      </bottom>
      <diagonal/>
    </border>
    <border>
      <left style="thin">
        <color theme="1"/>
      </left>
      <right style="medium">
        <color rgb="FFFF0000"/>
      </right>
      <top style="thin">
        <color rgb="FF000000"/>
      </top>
      <bottom style="thin">
        <color rgb="FF000000"/>
      </bottom>
      <diagonal/>
    </border>
    <border>
      <left style="medium">
        <color rgb="FFFF0000"/>
      </left>
      <right style="thin">
        <color theme="1"/>
      </right>
      <top style="thin">
        <color theme="1"/>
      </top>
      <bottom style="thin">
        <color rgb="FF000000"/>
      </bottom>
      <diagonal/>
    </border>
    <border>
      <left style="thin">
        <color theme="1"/>
      </left>
      <right style="thin">
        <color theme="1"/>
      </right>
      <top style="thin">
        <color theme="1"/>
      </top>
      <bottom style="thin">
        <color rgb="FF000000"/>
      </bottom>
      <diagonal/>
    </border>
    <border>
      <left style="thin">
        <color theme="1"/>
      </left>
      <right style="medium">
        <color rgb="FFFF0000"/>
      </right>
      <top style="thin">
        <color theme="1"/>
      </top>
      <bottom style="thin">
        <color rgb="FF000000"/>
      </bottom>
      <diagonal/>
    </border>
    <border>
      <left style="medium">
        <color rgb="FFFF0000"/>
      </left>
      <right style="thin">
        <color theme="1"/>
      </right>
      <top style="thin">
        <color rgb="FF000000"/>
      </top>
      <bottom/>
      <diagonal/>
    </border>
    <border>
      <left style="thin">
        <color theme="1"/>
      </left>
      <right style="thin">
        <color theme="1"/>
      </right>
      <top style="thin">
        <color rgb="FF000000"/>
      </top>
      <bottom/>
      <diagonal/>
    </border>
    <border>
      <left style="thin">
        <color theme="1"/>
      </left>
      <right style="medium">
        <color rgb="FFFF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24">
    <xf numFmtId="0" fontId="0" fillId="0" borderId="0" xfId="0" applyFont="1" applyAlignment="1">
      <alignment vertical="center"/>
    </xf>
    <xf numFmtId="0" fontId="1" fillId="0" borderId="0" xfId="0" applyFont="1" applyAlignment="1">
      <alignment vertical="center"/>
    </xf>
    <xf numFmtId="0" fontId="5" fillId="6" borderId="4" xfId="0" applyFont="1" applyFill="1" applyBorder="1" applyAlignment="1">
      <alignment horizontal="center" vertical="center"/>
    </xf>
    <xf numFmtId="0" fontId="6" fillId="0" borderId="0" xfId="0" applyFont="1" applyAlignment="1">
      <alignment horizontal="center" vertical="center"/>
    </xf>
    <xf numFmtId="176" fontId="7" fillId="3"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176" fontId="4" fillId="2" borderId="4" xfId="0" applyNumberFormat="1" applyFont="1" applyFill="1" applyBorder="1" applyAlignment="1">
      <alignment horizontal="center" vertical="center"/>
    </xf>
    <xf numFmtId="176" fontId="5" fillId="2" borderId="4" xfId="0" applyNumberFormat="1" applyFont="1" applyFill="1" applyBorder="1" applyAlignment="1">
      <alignment horizontal="center" vertical="center"/>
    </xf>
    <xf numFmtId="176" fontId="7" fillId="2" borderId="4" xfId="0" applyNumberFormat="1" applyFont="1" applyFill="1" applyBorder="1" applyAlignment="1">
      <alignment horizontal="center" vertical="center"/>
    </xf>
    <xf numFmtId="0" fontId="5" fillId="2" borderId="4" xfId="0" applyFont="1" applyFill="1" applyBorder="1" applyAlignment="1">
      <alignment horizontal="center" vertical="center"/>
    </xf>
    <xf numFmtId="177" fontId="8" fillId="0" borderId="4" xfId="0" applyNumberFormat="1" applyFont="1" applyBorder="1" applyAlignment="1">
      <alignment horizontal="center" vertical="center"/>
    </xf>
    <xf numFmtId="178" fontId="8" fillId="0" borderId="4" xfId="0" applyNumberFormat="1" applyFont="1" applyBorder="1" applyAlignment="1">
      <alignment horizontal="center" vertical="center"/>
    </xf>
    <xf numFmtId="176" fontId="8" fillId="0" borderId="4" xfId="0" applyNumberFormat="1" applyFont="1" applyBorder="1" applyAlignment="1">
      <alignment horizontal="center" vertical="center"/>
    </xf>
    <xf numFmtId="176" fontId="8" fillId="0" borderId="4" xfId="0" applyNumberFormat="1" applyFont="1" applyBorder="1" applyAlignment="1">
      <alignment horizontal="right" vertical="center"/>
    </xf>
    <xf numFmtId="176" fontId="8" fillId="0" borderId="4" xfId="0" applyNumberFormat="1" applyFont="1" applyBorder="1" applyAlignment="1">
      <alignment vertical="center"/>
    </xf>
    <xf numFmtId="176" fontId="8" fillId="0" borderId="4" xfId="0" applyNumberFormat="1" applyFont="1" applyBorder="1" applyAlignment="1">
      <alignment horizontal="center" vertical="center" wrapText="1"/>
    </xf>
    <xf numFmtId="179" fontId="5" fillId="0" borderId="4" xfId="0" applyNumberFormat="1" applyFont="1" applyBorder="1" applyAlignment="1">
      <alignment horizontal="center" vertical="center"/>
    </xf>
    <xf numFmtId="176" fontId="8" fillId="5" borderId="4" xfId="0" applyNumberFormat="1" applyFont="1" applyFill="1" applyBorder="1" applyAlignment="1">
      <alignment horizontal="center" vertical="center"/>
    </xf>
    <xf numFmtId="177" fontId="9" fillId="0" borderId="4" xfId="0" applyNumberFormat="1" applyFont="1" applyBorder="1" applyAlignment="1">
      <alignment horizontal="center" vertical="center"/>
    </xf>
    <xf numFmtId="176" fontId="1" fillId="0" borderId="0" xfId="0" applyNumberFormat="1" applyFont="1" applyAlignment="1">
      <alignment vertical="center"/>
    </xf>
    <xf numFmtId="176" fontId="1" fillId="7" borderId="13" xfId="0" applyNumberFormat="1" applyFont="1" applyFill="1" applyBorder="1" applyAlignment="1">
      <alignment vertical="center"/>
    </xf>
    <xf numFmtId="0" fontId="1" fillId="7" borderId="13" xfId="0" applyFont="1" applyFill="1" applyBorder="1" applyAlignment="1">
      <alignment vertical="center"/>
    </xf>
    <xf numFmtId="176" fontId="10" fillId="0" borderId="4" xfId="0" applyNumberFormat="1" applyFont="1" applyBorder="1" applyAlignment="1">
      <alignment vertical="center"/>
    </xf>
    <xf numFmtId="176" fontId="10" fillId="0" borderId="4" xfId="0" applyNumberFormat="1" applyFont="1" applyBorder="1" applyAlignment="1">
      <alignment horizontal="right" vertical="center"/>
    </xf>
    <xf numFmtId="0" fontId="8" fillId="0" borderId="4" xfId="0" applyFont="1" applyBorder="1" applyAlignment="1">
      <alignment horizontal="right" vertical="center"/>
    </xf>
    <xf numFmtId="176" fontId="8" fillId="0" borderId="2" xfId="0" applyNumberFormat="1" applyFont="1" applyBorder="1" applyAlignment="1">
      <alignment vertical="center"/>
    </xf>
    <xf numFmtId="177" fontId="8" fillId="7" borderId="4" xfId="0" applyNumberFormat="1" applyFont="1" applyFill="1" applyBorder="1" applyAlignment="1">
      <alignment horizontal="center" vertical="center"/>
    </xf>
    <xf numFmtId="176" fontId="8" fillId="7" borderId="4" xfId="0" applyNumberFormat="1" applyFont="1" applyFill="1" applyBorder="1" applyAlignment="1">
      <alignment horizontal="center" vertical="center"/>
    </xf>
    <xf numFmtId="176" fontId="8" fillId="7" borderId="4" xfId="0" applyNumberFormat="1" applyFont="1" applyFill="1" applyBorder="1" applyAlignment="1">
      <alignment vertical="center"/>
    </xf>
    <xf numFmtId="176" fontId="8" fillId="7" borderId="4" xfId="0" applyNumberFormat="1" applyFont="1" applyFill="1" applyBorder="1" applyAlignment="1">
      <alignment horizontal="right" vertical="center"/>
    </xf>
    <xf numFmtId="176" fontId="8" fillId="7" borderId="14" xfId="0" applyNumberFormat="1" applyFont="1" applyFill="1" applyBorder="1" applyAlignment="1">
      <alignment vertical="center"/>
    </xf>
    <xf numFmtId="0" fontId="11" fillId="0" borderId="0" xfId="0" applyFont="1" applyAlignment="1">
      <alignment vertical="center"/>
    </xf>
    <xf numFmtId="178" fontId="8" fillId="7" borderId="4" xfId="0" applyNumberFormat="1" applyFont="1" applyFill="1" applyBorder="1" applyAlignment="1">
      <alignment horizontal="center" vertical="center"/>
    </xf>
    <xf numFmtId="177" fontId="9" fillId="7" borderId="4" xfId="0" applyNumberFormat="1" applyFont="1" applyFill="1" applyBorder="1" applyAlignment="1">
      <alignment horizontal="center" vertical="center"/>
    </xf>
    <xf numFmtId="0" fontId="11" fillId="7" borderId="13" xfId="0" applyFont="1" applyFill="1" applyBorder="1" applyAlignment="1">
      <alignment vertical="center"/>
    </xf>
    <xf numFmtId="177" fontId="8" fillId="8" borderId="4" xfId="0" applyNumberFormat="1" applyFont="1" applyFill="1" applyBorder="1" applyAlignment="1">
      <alignment horizontal="center" vertical="center"/>
    </xf>
    <xf numFmtId="178" fontId="8" fillId="8" borderId="4" xfId="0" applyNumberFormat="1" applyFont="1" applyFill="1" applyBorder="1" applyAlignment="1">
      <alignment horizontal="center" vertical="center"/>
    </xf>
    <xf numFmtId="176" fontId="8" fillId="8" borderId="4" xfId="0" applyNumberFormat="1" applyFont="1" applyFill="1" applyBorder="1" applyAlignment="1">
      <alignment horizontal="center" vertical="center"/>
    </xf>
    <xf numFmtId="176" fontId="8" fillId="8" borderId="4" xfId="0" applyNumberFormat="1" applyFont="1" applyFill="1" applyBorder="1" applyAlignment="1">
      <alignment vertical="center"/>
    </xf>
    <xf numFmtId="176" fontId="8" fillId="8" borderId="4" xfId="0" applyNumberFormat="1" applyFont="1" applyFill="1" applyBorder="1" applyAlignment="1">
      <alignment horizontal="right" vertical="center"/>
    </xf>
    <xf numFmtId="176" fontId="8" fillId="8" borderId="15" xfId="0" applyNumberFormat="1" applyFont="1" applyFill="1" applyBorder="1" applyAlignment="1">
      <alignment vertical="center"/>
    </xf>
    <xf numFmtId="176" fontId="8" fillId="8" borderId="16" xfId="0" applyNumberFormat="1" applyFont="1" applyFill="1" applyBorder="1" applyAlignment="1">
      <alignment vertical="center"/>
    </xf>
    <xf numFmtId="176" fontId="8" fillId="8" borderId="16" xfId="0" applyNumberFormat="1" applyFont="1" applyFill="1" applyBorder="1" applyAlignment="1">
      <alignment horizontal="right" vertical="center"/>
    </xf>
    <xf numFmtId="176" fontId="8" fillId="8" borderId="15" xfId="0" applyNumberFormat="1" applyFont="1" applyFill="1" applyBorder="1" applyAlignment="1">
      <alignment horizontal="right" vertical="center"/>
    </xf>
    <xf numFmtId="176" fontId="8" fillId="8" borderId="15" xfId="0" applyNumberFormat="1" applyFont="1" applyFill="1" applyBorder="1" applyAlignment="1">
      <alignment horizontal="center" vertical="center"/>
    </xf>
    <xf numFmtId="177" fontId="9" fillId="8" borderId="4" xfId="0" applyNumberFormat="1" applyFont="1" applyFill="1" applyBorder="1" applyAlignment="1">
      <alignment horizontal="center" vertical="center"/>
    </xf>
    <xf numFmtId="0" fontId="11" fillId="8" borderId="4" xfId="0" applyFont="1" applyFill="1" applyBorder="1" applyAlignment="1">
      <alignment vertical="center"/>
    </xf>
    <xf numFmtId="178" fontId="8" fillId="7" borderId="15" xfId="0" applyNumberFormat="1" applyFont="1" applyFill="1" applyBorder="1" applyAlignment="1">
      <alignment horizontal="center" vertical="center"/>
    </xf>
    <xf numFmtId="176" fontId="8" fillId="7" borderId="15" xfId="0" applyNumberFormat="1" applyFont="1" applyFill="1" applyBorder="1" applyAlignment="1">
      <alignment horizontal="center" vertical="center"/>
    </xf>
    <xf numFmtId="0" fontId="11" fillId="7" borderId="4" xfId="0" applyFont="1" applyFill="1" applyBorder="1" applyAlignment="1">
      <alignment vertical="center"/>
    </xf>
    <xf numFmtId="177" fontId="8" fillId="8" borderId="17" xfId="0" applyNumberFormat="1" applyFont="1" applyFill="1" applyBorder="1" applyAlignment="1">
      <alignment horizontal="center" vertical="center"/>
    </xf>
    <xf numFmtId="176" fontId="8" fillId="8" borderId="14" xfId="0" applyNumberFormat="1" applyFont="1" applyFill="1" applyBorder="1" applyAlignment="1">
      <alignment vertical="center"/>
    </xf>
    <xf numFmtId="176" fontId="8" fillId="8" borderId="17" xfId="0" applyNumberFormat="1" applyFont="1" applyFill="1" applyBorder="1" applyAlignment="1">
      <alignment vertical="center"/>
    </xf>
    <xf numFmtId="176" fontId="8" fillId="7" borderId="16" xfId="0" applyNumberFormat="1" applyFont="1" applyFill="1" applyBorder="1" applyAlignment="1">
      <alignment vertical="center"/>
    </xf>
    <xf numFmtId="177" fontId="9" fillId="8" borderId="17" xfId="0" applyNumberFormat="1" applyFont="1" applyFill="1" applyBorder="1" applyAlignment="1">
      <alignment horizontal="center" vertical="center"/>
    </xf>
    <xf numFmtId="176" fontId="8" fillId="7" borderId="18" xfId="0" applyNumberFormat="1" applyFont="1" applyFill="1" applyBorder="1" applyAlignment="1">
      <alignment vertical="center"/>
    </xf>
    <xf numFmtId="176" fontId="8" fillId="7" borderId="15" xfId="0" applyNumberFormat="1" applyFont="1" applyFill="1" applyBorder="1" applyAlignment="1">
      <alignment horizontal="right" vertical="center"/>
    </xf>
    <xf numFmtId="176" fontId="8" fillId="7" borderId="15" xfId="0" applyNumberFormat="1" applyFont="1" applyFill="1" applyBorder="1" applyAlignment="1">
      <alignment vertical="center"/>
    </xf>
    <xf numFmtId="0" fontId="11" fillId="7" borderId="15" xfId="0" applyFont="1" applyFill="1" applyBorder="1" applyAlignment="1">
      <alignment vertical="center"/>
    </xf>
    <xf numFmtId="177" fontId="10" fillId="8" borderId="17" xfId="0" applyNumberFormat="1" applyFont="1" applyFill="1" applyBorder="1" applyAlignment="1">
      <alignment horizontal="center" vertical="center"/>
    </xf>
    <xf numFmtId="0" fontId="11" fillId="8" borderId="13" xfId="0" applyFont="1" applyFill="1" applyBorder="1" applyAlignment="1">
      <alignment vertical="center"/>
    </xf>
    <xf numFmtId="176" fontId="12" fillId="8" borderId="4" xfId="0" applyNumberFormat="1" applyFont="1" applyFill="1" applyBorder="1" applyAlignment="1">
      <alignment horizontal="center" vertical="center"/>
    </xf>
    <xf numFmtId="176" fontId="12" fillId="8" borderId="14" xfId="0" applyNumberFormat="1" applyFont="1" applyFill="1" applyBorder="1" applyAlignment="1">
      <alignment horizontal="center" vertical="center"/>
    </xf>
    <xf numFmtId="176" fontId="10" fillId="8" borderId="4" xfId="0" applyNumberFormat="1" applyFont="1" applyFill="1" applyBorder="1" applyAlignment="1">
      <alignment horizontal="center" vertical="center"/>
    </xf>
    <xf numFmtId="176" fontId="10" fillId="8" borderId="14" xfId="0" applyNumberFormat="1" applyFont="1" applyFill="1" applyBorder="1" applyAlignment="1">
      <alignment horizontal="center" vertical="center"/>
    </xf>
    <xf numFmtId="178" fontId="8" fillId="8" borderId="14" xfId="0" applyNumberFormat="1" applyFont="1" applyFill="1" applyBorder="1" applyAlignment="1">
      <alignment horizontal="center" vertical="center"/>
    </xf>
    <xf numFmtId="176" fontId="8" fillId="8" borderId="14" xfId="0" applyNumberFormat="1" applyFont="1" applyFill="1" applyBorder="1" applyAlignment="1">
      <alignment horizontal="center" vertical="center"/>
    </xf>
    <xf numFmtId="177" fontId="10" fillId="8" borderId="4" xfId="0" applyNumberFormat="1" applyFont="1" applyFill="1" applyBorder="1" applyAlignment="1">
      <alignment horizontal="center" vertical="center"/>
    </xf>
    <xf numFmtId="178" fontId="10" fillId="8" borderId="14" xfId="0" applyNumberFormat="1" applyFont="1" applyFill="1" applyBorder="1" applyAlignment="1">
      <alignment horizontal="center" vertical="center"/>
    </xf>
    <xf numFmtId="176" fontId="8" fillId="8" borderId="19" xfId="0" applyNumberFormat="1" applyFont="1" applyFill="1" applyBorder="1" applyAlignment="1">
      <alignment vertical="center"/>
    </xf>
    <xf numFmtId="177" fontId="10" fillId="7" borderId="4" xfId="0" applyNumberFormat="1" applyFont="1" applyFill="1" applyBorder="1" applyAlignment="1">
      <alignment horizontal="center" vertical="center"/>
    </xf>
    <xf numFmtId="178" fontId="8" fillId="7" borderId="14" xfId="0" applyNumberFormat="1" applyFont="1" applyFill="1" applyBorder="1" applyAlignment="1">
      <alignment horizontal="center" vertical="center"/>
    </xf>
    <xf numFmtId="176" fontId="8" fillId="7" borderId="14" xfId="0" applyNumberFormat="1" applyFont="1" applyFill="1" applyBorder="1" applyAlignment="1">
      <alignment horizontal="center" vertical="center"/>
    </xf>
    <xf numFmtId="180" fontId="8" fillId="7" borderId="4" xfId="0" applyNumberFormat="1" applyFont="1" applyFill="1" applyBorder="1" applyAlignment="1">
      <alignment vertical="center"/>
    </xf>
    <xf numFmtId="176" fontId="8" fillId="8" borderId="20" xfId="0" applyNumberFormat="1" applyFont="1" applyFill="1" applyBorder="1" applyAlignment="1">
      <alignment horizontal="center" vertical="center"/>
    </xf>
    <xf numFmtId="176" fontId="8" fillId="7" borderId="20" xfId="0" applyNumberFormat="1" applyFont="1" applyFill="1" applyBorder="1" applyAlignment="1">
      <alignment horizontal="center" vertical="center"/>
    </xf>
    <xf numFmtId="0" fontId="1" fillId="0" borderId="0" xfId="0" applyFont="1" applyAlignment="1">
      <alignment horizontal="center" vertical="center"/>
    </xf>
    <xf numFmtId="176" fontId="1" fillId="0" borderId="0" xfId="0" applyNumberFormat="1" applyFont="1" applyAlignment="1">
      <alignment horizontal="right" vertical="center"/>
    </xf>
    <xf numFmtId="176" fontId="13" fillId="0" borderId="0" xfId="0" applyNumberFormat="1" applyFont="1" applyAlignment="1">
      <alignment vertical="center"/>
    </xf>
    <xf numFmtId="0" fontId="14" fillId="0" borderId="0" xfId="0" applyFont="1" applyAlignment="1">
      <alignment horizontal="center" vertical="center"/>
    </xf>
    <xf numFmtId="0" fontId="11" fillId="7" borderId="13" xfId="0" applyFont="1" applyFill="1" applyBorder="1" applyAlignment="1">
      <alignment horizontal="left" vertical="center"/>
    </xf>
    <xf numFmtId="0" fontId="11" fillId="0" borderId="0" xfId="0" applyFont="1" applyAlignment="1">
      <alignment horizontal="left" vertical="center"/>
    </xf>
    <xf numFmtId="181" fontId="11" fillId="0" borderId="0" xfId="0" applyNumberFormat="1" applyFont="1" applyAlignment="1">
      <alignment vertical="center"/>
    </xf>
    <xf numFmtId="0" fontId="11" fillId="0" borderId="0" xfId="0" applyFont="1" applyAlignment="1">
      <alignment vertical="center" wrapText="1"/>
    </xf>
    <xf numFmtId="0" fontId="15" fillId="7" borderId="13" xfId="0" applyFont="1" applyFill="1" applyBorder="1" applyAlignment="1">
      <alignment vertical="center"/>
    </xf>
    <xf numFmtId="0" fontId="16" fillId="9" borderId="4" xfId="0" applyFont="1" applyFill="1" applyBorder="1" applyAlignment="1">
      <alignment horizontal="center" vertical="center" wrapText="1"/>
    </xf>
    <xf numFmtId="182" fontId="17" fillId="7" borderId="4" xfId="0" applyNumberFormat="1" applyFont="1" applyFill="1" applyBorder="1" applyAlignment="1">
      <alignment horizontal="center" vertical="center" wrapText="1"/>
    </xf>
    <xf numFmtId="3" fontId="18" fillId="7" borderId="4" xfId="0" applyNumberFormat="1" applyFont="1" applyFill="1" applyBorder="1" applyAlignment="1">
      <alignment horizontal="center" vertical="center" wrapText="1"/>
    </xf>
    <xf numFmtId="0" fontId="17" fillId="7" borderId="4" xfId="0" applyFont="1" applyFill="1" applyBorder="1" applyAlignment="1">
      <alignment horizontal="center" vertical="center" wrapText="1"/>
    </xf>
    <xf numFmtId="0" fontId="8" fillId="0" borderId="0" xfId="0" applyFont="1" applyAlignment="1">
      <alignment horizontal="center" vertical="center"/>
    </xf>
    <xf numFmtId="183" fontId="4" fillId="2" borderId="4" xfId="0" applyNumberFormat="1" applyFont="1" applyFill="1" applyBorder="1" applyAlignment="1">
      <alignment horizontal="center" vertical="center"/>
    </xf>
    <xf numFmtId="183" fontId="7" fillId="2" borderId="4" xfId="0" applyNumberFormat="1" applyFont="1" applyFill="1" applyBorder="1" applyAlignment="1">
      <alignment horizontal="center" vertical="center"/>
    </xf>
    <xf numFmtId="183" fontId="4" fillId="11" borderId="4" xfId="0" applyNumberFormat="1" applyFont="1" applyFill="1" applyBorder="1" applyAlignment="1">
      <alignment horizontal="center" vertical="center"/>
    </xf>
    <xf numFmtId="183" fontId="7" fillId="11" borderId="4" xfId="0" applyNumberFormat="1" applyFont="1" applyFill="1" applyBorder="1" applyAlignment="1">
      <alignment horizontal="center" vertical="center"/>
    </xf>
    <xf numFmtId="0" fontId="5" fillId="12" borderId="4" xfId="0" applyFont="1" applyFill="1" applyBorder="1" applyAlignment="1">
      <alignment horizontal="center" vertical="center"/>
    </xf>
    <xf numFmtId="176" fontId="2" fillId="2" borderId="4" xfId="0" applyNumberFormat="1" applyFont="1" applyFill="1" applyBorder="1" applyAlignment="1">
      <alignment horizontal="center" vertical="center"/>
    </xf>
    <xf numFmtId="0" fontId="8" fillId="0" borderId="4" xfId="0" applyFont="1" applyBorder="1" applyAlignment="1">
      <alignment horizontal="center" vertical="center"/>
    </xf>
    <xf numFmtId="183" fontId="8" fillId="0" borderId="4" xfId="0" applyNumberFormat="1" applyFont="1" applyBorder="1" applyAlignment="1">
      <alignment horizontal="left" vertical="center"/>
    </xf>
    <xf numFmtId="183" fontId="8" fillId="0" borderId="4" xfId="0" applyNumberFormat="1" applyFont="1" applyBorder="1" applyAlignment="1">
      <alignment horizontal="center" vertical="center"/>
    </xf>
    <xf numFmtId="183" fontId="8" fillId="0" borderId="4" xfId="0" quotePrefix="1" applyNumberFormat="1" applyFont="1" applyBorder="1" applyAlignment="1">
      <alignment horizontal="center" vertical="center"/>
    </xf>
    <xf numFmtId="0" fontId="8" fillId="0" borderId="4" xfId="0" applyFont="1" applyBorder="1" applyAlignment="1">
      <alignment vertical="center" wrapText="1"/>
    </xf>
    <xf numFmtId="0" fontId="14" fillId="0" borderId="0" xfId="0" applyFont="1" applyAlignment="1">
      <alignment vertical="center"/>
    </xf>
    <xf numFmtId="0" fontId="5" fillId="0" borderId="4" xfId="0" applyFont="1" applyBorder="1" applyAlignment="1">
      <alignment horizontal="center" vertical="center"/>
    </xf>
    <xf numFmtId="0" fontId="9" fillId="0" borderId="4" xfId="0" applyFont="1" applyBorder="1" applyAlignment="1">
      <alignment horizontal="center" vertical="center"/>
    </xf>
    <xf numFmtId="0" fontId="8" fillId="0" borderId="33" xfId="0" applyFont="1" applyBorder="1" applyAlignment="1">
      <alignment horizontal="center" vertical="center"/>
    </xf>
    <xf numFmtId="177" fontId="8" fillId="0" borderId="33" xfId="0" applyNumberFormat="1" applyFont="1" applyBorder="1" applyAlignment="1">
      <alignment horizontal="center" vertical="center"/>
    </xf>
    <xf numFmtId="183" fontId="8" fillId="0" borderId="33" xfId="0" applyNumberFormat="1" applyFont="1" applyBorder="1" applyAlignment="1">
      <alignment horizontal="left" vertical="center"/>
    </xf>
    <xf numFmtId="183" fontId="8" fillId="0" borderId="33" xfId="0" applyNumberFormat="1" applyFont="1" applyBorder="1" applyAlignment="1">
      <alignment horizontal="center" vertical="center"/>
    </xf>
    <xf numFmtId="183" fontId="8" fillId="0" borderId="33" xfId="0" quotePrefix="1" applyNumberFormat="1" applyFont="1" applyBorder="1" applyAlignment="1">
      <alignment horizontal="center" vertical="center"/>
    </xf>
    <xf numFmtId="176" fontId="8" fillId="0" borderId="33" xfId="0" applyNumberFormat="1" applyFont="1" applyBorder="1" applyAlignment="1">
      <alignment horizontal="center" vertical="center"/>
    </xf>
    <xf numFmtId="176" fontId="8" fillId="0" borderId="33" xfId="0" applyNumberFormat="1" applyFont="1" applyBorder="1" applyAlignment="1">
      <alignment horizontal="right" vertical="center"/>
    </xf>
    <xf numFmtId="176" fontId="8" fillId="0" borderId="33" xfId="0" applyNumberFormat="1" applyFont="1" applyBorder="1" applyAlignment="1">
      <alignment vertical="center"/>
    </xf>
    <xf numFmtId="0" fontId="8" fillId="0" borderId="33" xfId="0" applyFont="1" applyBorder="1" applyAlignment="1">
      <alignment vertical="center" wrapText="1"/>
    </xf>
    <xf numFmtId="183" fontId="19" fillId="0" borderId="4" xfId="0" applyNumberFormat="1" applyFont="1" applyBorder="1" applyAlignment="1">
      <alignment horizontal="center" vertical="center"/>
    </xf>
    <xf numFmtId="0" fontId="19" fillId="0" borderId="4" xfId="0" applyFont="1" applyBorder="1" applyAlignment="1">
      <alignment horizontal="center" vertical="center"/>
    </xf>
    <xf numFmtId="0" fontId="8" fillId="0" borderId="0" xfId="0" applyFont="1" applyAlignment="1">
      <alignment vertical="center"/>
    </xf>
    <xf numFmtId="183" fontId="8" fillId="7" borderId="4" xfId="0" quotePrefix="1" applyNumberFormat="1" applyFont="1" applyFill="1" applyBorder="1" applyAlignment="1">
      <alignment horizontal="right" vertical="center"/>
    </xf>
    <xf numFmtId="0" fontId="8" fillId="7" borderId="4" xfId="0" applyFont="1" applyFill="1" applyBorder="1" applyAlignment="1">
      <alignment horizontal="right" vertical="center" wrapText="1"/>
    </xf>
    <xf numFmtId="0" fontId="20" fillId="0" borderId="4" xfId="0" applyFont="1" applyBorder="1" applyAlignment="1">
      <alignment horizontal="left" vertical="center"/>
    </xf>
    <xf numFmtId="0" fontId="8" fillId="0" borderId="4" xfId="0" applyFont="1" applyBorder="1" applyAlignment="1">
      <alignment horizontal="left" vertical="center"/>
    </xf>
    <xf numFmtId="183" fontId="8" fillId="0" borderId="4" xfId="0" applyNumberFormat="1" applyFont="1" applyBorder="1" applyAlignment="1">
      <alignment vertical="center"/>
    </xf>
    <xf numFmtId="0" fontId="21" fillId="0" borderId="4" xfId="0" applyFont="1" applyBorder="1" applyAlignment="1">
      <alignment horizontal="center" vertical="center"/>
    </xf>
    <xf numFmtId="0" fontId="19" fillId="0" borderId="4" xfId="0" applyFont="1" applyBorder="1" applyAlignment="1">
      <alignment horizontal="left" vertical="center"/>
    </xf>
    <xf numFmtId="0" fontId="22" fillId="0" borderId="4" xfId="0" applyFont="1" applyBorder="1" applyAlignment="1">
      <alignment horizontal="center" vertical="center"/>
    </xf>
    <xf numFmtId="0" fontId="19" fillId="0" borderId="5" xfId="0" applyFont="1" applyBorder="1" applyAlignment="1">
      <alignment horizontal="left" vertical="center"/>
    </xf>
    <xf numFmtId="0" fontId="22" fillId="7" borderId="4" xfId="0" applyFont="1" applyFill="1" applyBorder="1" applyAlignment="1">
      <alignment horizontal="center" vertical="center"/>
    </xf>
    <xf numFmtId="0" fontId="19" fillId="7" borderId="4" xfId="0" applyFont="1" applyFill="1" applyBorder="1" applyAlignment="1">
      <alignment horizontal="left" vertical="center"/>
    </xf>
    <xf numFmtId="183" fontId="19" fillId="7" borderId="4" xfId="0" applyNumberFormat="1" applyFont="1" applyFill="1" applyBorder="1" applyAlignment="1">
      <alignment horizontal="center" vertical="center"/>
    </xf>
    <xf numFmtId="183" fontId="8" fillId="7" borderId="4" xfId="0" applyNumberFormat="1" applyFont="1" applyFill="1" applyBorder="1" applyAlignment="1">
      <alignment horizontal="center" vertical="center"/>
    </xf>
    <xf numFmtId="183" fontId="8" fillId="7" borderId="4" xfId="0" applyNumberFormat="1" applyFont="1" applyFill="1" applyBorder="1" applyAlignment="1">
      <alignment vertical="center"/>
    </xf>
    <xf numFmtId="0" fontId="8" fillId="7" borderId="4" xfId="0" applyFont="1" applyFill="1" applyBorder="1" applyAlignment="1">
      <alignment vertical="center" wrapText="1"/>
    </xf>
    <xf numFmtId="0" fontId="19" fillId="7" borderId="15" xfId="0" applyFont="1" applyFill="1" applyBorder="1" applyAlignment="1">
      <alignment horizontal="left" vertical="center"/>
    </xf>
    <xf numFmtId="183" fontId="19" fillId="7" borderId="15" xfId="0" applyNumberFormat="1" applyFont="1" applyFill="1" applyBorder="1" applyAlignment="1">
      <alignment horizontal="center" vertical="center"/>
    </xf>
    <xf numFmtId="183" fontId="8" fillId="7" borderId="15" xfId="0" applyNumberFormat="1" applyFont="1" applyFill="1" applyBorder="1" applyAlignment="1">
      <alignment horizontal="center" vertical="center"/>
    </xf>
    <xf numFmtId="183" fontId="8" fillId="7" borderId="15" xfId="0" applyNumberFormat="1" applyFont="1" applyFill="1" applyBorder="1" applyAlignment="1">
      <alignment vertical="center"/>
    </xf>
    <xf numFmtId="0" fontId="8" fillId="7" borderId="15" xfId="0" applyFont="1" applyFill="1" applyBorder="1" applyAlignment="1">
      <alignment vertical="center" wrapText="1"/>
    </xf>
    <xf numFmtId="0" fontId="21" fillId="7" borderId="4" xfId="0" applyFont="1" applyFill="1" applyBorder="1" applyAlignment="1">
      <alignment horizontal="center" vertical="center"/>
    </xf>
    <xf numFmtId="177" fontId="8" fillId="7" borderId="17" xfId="0" applyNumberFormat="1" applyFont="1" applyFill="1" applyBorder="1" applyAlignment="1">
      <alignment horizontal="center" vertical="center"/>
    </xf>
    <xf numFmtId="0" fontId="20" fillId="7" borderId="34" xfId="0" applyFont="1" applyFill="1" applyBorder="1" applyAlignment="1">
      <alignment horizontal="center" vertical="center"/>
    </xf>
    <xf numFmtId="183" fontId="19" fillId="7" borderId="34" xfId="0" applyNumberFormat="1" applyFont="1" applyFill="1" applyBorder="1" applyAlignment="1">
      <alignment horizontal="center" vertical="center"/>
    </xf>
    <xf numFmtId="183" fontId="8" fillId="7" borderId="4" xfId="0" quotePrefix="1" applyNumberFormat="1" applyFont="1" applyFill="1" applyBorder="1" applyAlignment="1">
      <alignment horizontal="center" vertical="center"/>
    </xf>
    <xf numFmtId="183" fontId="8" fillId="7" borderId="34" xfId="0" applyNumberFormat="1" applyFont="1" applyFill="1" applyBorder="1" applyAlignment="1">
      <alignment vertical="center"/>
    </xf>
    <xf numFmtId="183" fontId="8" fillId="7" borderId="34" xfId="0" applyNumberFormat="1" applyFont="1" applyFill="1" applyBorder="1" applyAlignment="1">
      <alignment horizontal="center" vertical="center"/>
    </xf>
    <xf numFmtId="176" fontId="8" fillId="7" borderId="34" xfId="0" applyNumberFormat="1" applyFont="1" applyFill="1" applyBorder="1" applyAlignment="1">
      <alignment horizontal="center" vertical="center"/>
    </xf>
    <xf numFmtId="0" fontId="8" fillId="7" borderId="34" xfId="0" applyFont="1" applyFill="1" applyBorder="1" applyAlignment="1">
      <alignment vertical="center" wrapText="1"/>
    </xf>
    <xf numFmtId="0" fontId="20" fillId="7" borderId="35" xfId="0" applyFont="1" applyFill="1" applyBorder="1" applyAlignment="1">
      <alignment horizontal="center" vertical="center"/>
    </xf>
    <xf numFmtId="183" fontId="19" fillId="7" borderId="35" xfId="0" applyNumberFormat="1" applyFont="1" applyFill="1" applyBorder="1" applyAlignment="1">
      <alignment horizontal="center" vertical="center"/>
    </xf>
    <xf numFmtId="183" fontId="8" fillId="7" borderId="35" xfId="0" applyNumberFormat="1" applyFont="1" applyFill="1" applyBorder="1" applyAlignment="1">
      <alignment vertical="center"/>
    </xf>
    <xf numFmtId="183" fontId="8" fillId="7" borderId="35" xfId="0" applyNumberFormat="1" applyFont="1" applyFill="1" applyBorder="1" applyAlignment="1">
      <alignment horizontal="center" vertical="center"/>
    </xf>
    <xf numFmtId="0" fontId="21" fillId="7" borderId="15" xfId="0" applyFont="1" applyFill="1" applyBorder="1" applyAlignment="1">
      <alignment horizontal="center" vertical="center"/>
    </xf>
    <xf numFmtId="177" fontId="8" fillId="7" borderId="18" xfId="0" applyNumberFormat="1" applyFont="1" applyFill="1" applyBorder="1" applyAlignment="1">
      <alignment horizontal="center" vertical="center"/>
    </xf>
    <xf numFmtId="0" fontId="8" fillId="7" borderId="15" xfId="0" applyFont="1" applyFill="1" applyBorder="1" applyAlignment="1">
      <alignment horizontal="center" vertical="center"/>
    </xf>
    <xf numFmtId="183" fontId="20" fillId="7" borderId="15" xfId="0" applyNumberFormat="1" applyFont="1" applyFill="1" applyBorder="1" applyAlignment="1">
      <alignment horizontal="center" vertical="center"/>
    </xf>
    <xf numFmtId="183" fontId="8" fillId="7" borderId="15" xfId="0" quotePrefix="1" applyNumberFormat="1" applyFont="1" applyFill="1" applyBorder="1" applyAlignment="1">
      <alignment horizontal="center" vertical="center"/>
    </xf>
    <xf numFmtId="176" fontId="8" fillId="0" borderId="5" xfId="0" applyNumberFormat="1" applyFont="1" applyBorder="1" applyAlignment="1">
      <alignment horizontal="center" vertical="center"/>
    </xf>
    <xf numFmtId="176" fontId="8" fillId="7" borderId="36" xfId="0" applyNumberFormat="1" applyFont="1" applyFill="1" applyBorder="1" applyAlignment="1">
      <alignment horizontal="center" vertical="center"/>
    </xf>
    <xf numFmtId="0" fontId="8" fillId="7" borderId="35" xfId="0" applyFont="1" applyFill="1" applyBorder="1" applyAlignment="1">
      <alignment vertical="center" wrapText="1"/>
    </xf>
    <xf numFmtId="0" fontId="8" fillId="7" borderId="4" xfId="0" applyFont="1" applyFill="1" applyBorder="1" applyAlignment="1">
      <alignment horizontal="center" vertical="center"/>
    </xf>
    <xf numFmtId="183" fontId="20" fillId="7" borderId="4"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15" xfId="0" applyFont="1" applyFill="1" applyBorder="1" applyAlignment="1">
      <alignment horizontal="center" vertical="center"/>
    </xf>
    <xf numFmtId="177" fontId="9" fillId="7" borderId="15" xfId="0" applyNumberFormat="1" applyFont="1" applyFill="1" applyBorder="1" applyAlignment="1">
      <alignment horizontal="center" vertical="center"/>
    </xf>
    <xf numFmtId="0" fontId="8" fillId="7" borderId="15" xfId="0" applyFont="1" applyFill="1" applyBorder="1" applyAlignment="1">
      <alignment horizontal="left" vertical="center"/>
    </xf>
    <xf numFmtId="183" fontId="8" fillId="7" borderId="18" xfId="0" quotePrefix="1" applyNumberFormat="1" applyFont="1" applyFill="1" applyBorder="1" applyAlignment="1">
      <alignment horizontal="center" vertical="center"/>
    </xf>
    <xf numFmtId="183" fontId="8" fillId="7" borderId="16" xfId="0" applyNumberFormat="1" applyFont="1" applyFill="1" applyBorder="1" applyAlignment="1">
      <alignment horizontal="center" vertical="center"/>
    </xf>
    <xf numFmtId="176" fontId="8" fillId="7" borderId="18" xfId="0" applyNumberFormat="1" applyFont="1" applyFill="1" applyBorder="1" applyAlignment="1">
      <alignment horizontal="center" vertical="center"/>
    </xf>
    <xf numFmtId="176" fontId="8" fillId="7" borderId="16" xfId="0" applyNumberFormat="1" applyFont="1" applyFill="1" applyBorder="1" applyAlignment="1">
      <alignment horizontal="center" vertical="center"/>
    </xf>
    <xf numFmtId="0" fontId="20" fillId="7" borderId="4" xfId="0" applyFont="1" applyFill="1" applyBorder="1" applyAlignment="1">
      <alignment horizontal="left" vertical="center"/>
    </xf>
    <xf numFmtId="183" fontId="8" fillId="7" borderId="17" xfId="0" quotePrefix="1" applyNumberFormat="1" applyFont="1" applyFill="1" applyBorder="1" applyAlignment="1">
      <alignment horizontal="center" vertical="center"/>
    </xf>
    <xf numFmtId="183" fontId="5" fillId="7" borderId="4" xfId="0" applyNumberFormat="1" applyFont="1" applyFill="1" applyBorder="1" applyAlignment="1">
      <alignment vertical="center"/>
    </xf>
    <xf numFmtId="183" fontId="5" fillId="7" borderId="18" xfId="0" applyNumberFormat="1" applyFont="1" applyFill="1" applyBorder="1" applyAlignment="1">
      <alignment vertical="center"/>
    </xf>
    <xf numFmtId="183" fontId="8" fillId="7" borderId="16" xfId="0" applyNumberFormat="1" applyFont="1" applyFill="1" applyBorder="1" applyAlignment="1">
      <alignment vertical="center"/>
    </xf>
    <xf numFmtId="177" fontId="8" fillId="7" borderId="15" xfId="0" applyNumberFormat="1" applyFont="1" applyFill="1" applyBorder="1" applyAlignment="1">
      <alignment horizontal="center" vertical="center"/>
    </xf>
    <xf numFmtId="0" fontId="20" fillId="7" borderId="15" xfId="0" applyFont="1" applyFill="1" applyBorder="1" applyAlignment="1">
      <alignment horizontal="left" vertical="center"/>
    </xf>
    <xf numFmtId="183" fontId="5" fillId="7" borderId="15" xfId="0" applyNumberFormat="1" applyFont="1" applyFill="1" applyBorder="1" applyAlignment="1">
      <alignment vertical="center"/>
    </xf>
    <xf numFmtId="0" fontId="8" fillId="7" borderId="17" xfId="0" applyFont="1" applyFill="1" applyBorder="1" applyAlignment="1">
      <alignment horizontal="left" vertical="center"/>
    </xf>
    <xf numFmtId="183" fontId="5" fillId="7" borderId="17" xfId="0" applyNumberFormat="1" applyFont="1" applyFill="1" applyBorder="1" applyAlignment="1">
      <alignment vertical="center"/>
    </xf>
    <xf numFmtId="183" fontId="8" fillId="7" borderId="14" xfId="0" applyNumberFormat="1" applyFont="1" applyFill="1" applyBorder="1" applyAlignment="1">
      <alignment vertical="center"/>
    </xf>
    <xf numFmtId="183" fontId="20" fillId="7" borderId="18" xfId="0" applyNumberFormat="1" applyFont="1" applyFill="1" applyBorder="1" applyAlignment="1">
      <alignment horizontal="center" vertical="center"/>
    </xf>
    <xf numFmtId="183" fontId="20" fillId="7" borderId="4" xfId="0" applyNumberFormat="1" applyFont="1" applyFill="1" applyBorder="1" applyAlignment="1">
      <alignment horizontal="left" vertical="center"/>
    </xf>
    <xf numFmtId="183" fontId="20" fillId="7" borderId="4" xfId="0" quotePrefix="1" applyNumberFormat="1" applyFont="1" applyFill="1" applyBorder="1" applyAlignment="1">
      <alignment horizontal="center" vertical="center"/>
    </xf>
    <xf numFmtId="183" fontId="20" fillId="7" borderId="15" xfId="0" quotePrefix="1" applyNumberFormat="1" applyFont="1" applyFill="1" applyBorder="1" applyAlignment="1">
      <alignment horizontal="center" vertical="center"/>
    </xf>
    <xf numFmtId="0" fontId="21" fillId="7" borderId="18" xfId="0" applyFont="1" applyFill="1" applyBorder="1" applyAlignment="1">
      <alignment horizontal="center" vertical="center"/>
    </xf>
    <xf numFmtId="183" fontId="8" fillId="7" borderId="17" xfId="0" applyNumberFormat="1" applyFont="1" applyFill="1" applyBorder="1" applyAlignment="1">
      <alignment horizontal="center" vertical="center"/>
    </xf>
    <xf numFmtId="0" fontId="8" fillId="7" borderId="13" xfId="0" applyFont="1" applyFill="1" applyBorder="1" applyAlignment="1">
      <alignment vertical="center"/>
    </xf>
    <xf numFmtId="183" fontId="20" fillId="7" borderId="4" xfId="0" applyNumberFormat="1" applyFont="1" applyFill="1" applyBorder="1" applyAlignment="1">
      <alignment vertical="center"/>
    </xf>
    <xf numFmtId="183" fontId="20" fillId="7" borderId="15" xfId="0" applyNumberFormat="1" applyFont="1" applyFill="1" applyBorder="1" applyAlignment="1">
      <alignment vertical="center"/>
    </xf>
    <xf numFmtId="183" fontId="8" fillId="7" borderId="18" xfId="0" applyNumberFormat="1" applyFont="1" applyFill="1" applyBorder="1" applyAlignment="1">
      <alignment horizontal="center" vertical="center"/>
    </xf>
    <xf numFmtId="0" fontId="8" fillId="7" borderId="14" xfId="0" applyFont="1" applyFill="1" applyBorder="1" applyAlignment="1">
      <alignment horizontal="left" vertical="center"/>
    </xf>
    <xf numFmtId="176" fontId="19" fillId="7" borderId="4" xfId="0" applyNumberFormat="1" applyFont="1" applyFill="1" applyBorder="1" applyAlignment="1">
      <alignment horizontal="center" vertical="center"/>
    </xf>
    <xf numFmtId="183" fontId="8" fillId="7" borderId="4" xfId="0" applyNumberFormat="1" applyFont="1" applyFill="1" applyBorder="1" applyAlignment="1">
      <alignment horizontal="right" vertical="center"/>
    </xf>
    <xf numFmtId="183" fontId="14" fillId="0" borderId="0" xfId="0" applyNumberFormat="1" applyFont="1" applyAlignment="1">
      <alignment horizontal="center" vertical="center"/>
    </xf>
    <xf numFmtId="183" fontId="14" fillId="0" borderId="0" xfId="0" applyNumberFormat="1" applyFont="1" applyAlignment="1">
      <alignment vertical="center"/>
    </xf>
    <xf numFmtId="183" fontId="23" fillId="0" borderId="0" xfId="0" applyNumberFormat="1" applyFont="1" applyAlignment="1">
      <alignment vertical="center"/>
    </xf>
    <xf numFmtId="0" fontId="7" fillId="2" borderId="4" xfId="0" applyFont="1" applyFill="1" applyBorder="1" applyAlignment="1">
      <alignment horizontal="center" vertical="center"/>
    </xf>
    <xf numFmtId="0" fontId="2" fillId="12" borderId="4" xfId="0" applyFont="1" applyFill="1" applyBorder="1" applyAlignment="1">
      <alignment horizontal="center" vertical="center"/>
    </xf>
    <xf numFmtId="0" fontId="12" fillId="0" borderId="4" xfId="0" applyFont="1" applyBorder="1" applyAlignment="1">
      <alignment horizontal="center" vertical="center"/>
    </xf>
    <xf numFmtId="177" fontId="12" fillId="0" borderId="4" xfId="0" applyNumberFormat="1" applyFont="1" applyBorder="1" applyAlignment="1">
      <alignment horizontal="center" vertical="center"/>
    </xf>
    <xf numFmtId="183" fontId="12" fillId="0" borderId="4" xfId="0" applyNumberFormat="1" applyFont="1" applyBorder="1" applyAlignment="1">
      <alignment horizontal="left" vertical="center"/>
    </xf>
    <xf numFmtId="183" fontId="12" fillId="0" borderId="4" xfId="0" applyNumberFormat="1" applyFont="1" applyBorder="1" applyAlignment="1">
      <alignment horizontal="center" vertical="center"/>
    </xf>
    <xf numFmtId="176" fontId="12" fillId="0" borderId="4" xfId="0" applyNumberFormat="1" applyFont="1" applyBorder="1" applyAlignment="1">
      <alignment horizontal="center" vertical="center"/>
    </xf>
    <xf numFmtId="176" fontId="12" fillId="13" borderId="4" xfId="0" applyNumberFormat="1" applyFont="1" applyFill="1" applyBorder="1" applyAlignment="1">
      <alignment horizontal="center" vertical="center"/>
    </xf>
    <xf numFmtId="177" fontId="19" fillId="0" borderId="4" xfId="0" applyNumberFormat="1" applyFont="1" applyBorder="1" applyAlignment="1">
      <alignment horizontal="center" vertical="center"/>
    </xf>
    <xf numFmtId="183" fontId="19" fillId="0" borderId="4" xfId="0" quotePrefix="1" applyNumberFormat="1" applyFont="1" applyBorder="1" applyAlignment="1">
      <alignment horizontal="left" vertical="center"/>
    </xf>
    <xf numFmtId="183" fontId="19" fillId="0" borderId="4" xfId="0" quotePrefix="1" applyNumberFormat="1" applyFont="1" applyBorder="1" applyAlignment="1">
      <alignment horizontal="center" vertical="center"/>
    </xf>
    <xf numFmtId="176" fontId="19" fillId="0" borderId="4" xfId="0" applyNumberFormat="1" applyFont="1" applyBorder="1" applyAlignment="1">
      <alignment vertical="center"/>
    </xf>
    <xf numFmtId="176" fontId="19" fillId="7" borderId="4" xfId="0" applyNumberFormat="1" applyFont="1" applyFill="1" applyBorder="1" applyAlignment="1">
      <alignment vertical="center"/>
    </xf>
    <xf numFmtId="176" fontId="19" fillId="0" borderId="4" xfId="0" applyNumberFormat="1" applyFont="1" applyBorder="1" applyAlignment="1">
      <alignment horizontal="center" vertical="center"/>
    </xf>
    <xf numFmtId="0" fontId="19" fillId="0" borderId="4" xfId="0" applyFont="1" applyBorder="1" applyAlignment="1">
      <alignment vertical="center" wrapText="1"/>
    </xf>
    <xf numFmtId="183" fontId="19" fillId="0" borderId="4" xfId="0" applyNumberFormat="1" applyFont="1" applyBorder="1" applyAlignment="1">
      <alignment horizontal="left" vertical="center"/>
    </xf>
    <xf numFmtId="0" fontId="24" fillId="0" borderId="4" xfId="0" applyFont="1" applyBorder="1" applyAlignment="1">
      <alignment horizontal="center" vertical="center"/>
    </xf>
    <xf numFmtId="177" fontId="24" fillId="0" borderId="4" xfId="0" applyNumberFormat="1" applyFont="1" applyBorder="1" applyAlignment="1">
      <alignment horizontal="center" vertical="center"/>
    </xf>
    <xf numFmtId="0" fontId="25" fillId="0" borderId="0" xfId="0" applyFont="1" applyAlignment="1">
      <alignment vertical="center"/>
    </xf>
    <xf numFmtId="0" fontId="19" fillId="0" borderId="33" xfId="0" applyFont="1" applyBorder="1" applyAlignment="1">
      <alignment horizontal="center" vertical="center"/>
    </xf>
    <xf numFmtId="177" fontId="19" fillId="0" borderId="33" xfId="0" applyNumberFormat="1" applyFont="1" applyBorder="1" applyAlignment="1">
      <alignment horizontal="center" vertical="center"/>
    </xf>
    <xf numFmtId="183" fontId="19" fillId="0" borderId="33" xfId="0" applyNumberFormat="1" applyFont="1" applyBorder="1" applyAlignment="1">
      <alignment horizontal="left" vertical="center"/>
    </xf>
    <xf numFmtId="183" fontId="19" fillId="0" borderId="33" xfId="0" applyNumberFormat="1" applyFont="1" applyBorder="1" applyAlignment="1">
      <alignment horizontal="center" vertical="center"/>
    </xf>
    <xf numFmtId="176" fontId="12" fillId="0" borderId="33" xfId="0" applyNumberFormat="1" applyFont="1" applyBorder="1" applyAlignment="1">
      <alignment horizontal="center" vertical="center"/>
    </xf>
    <xf numFmtId="176" fontId="19" fillId="0" borderId="33" xfId="0" applyNumberFormat="1" applyFont="1" applyBorder="1" applyAlignment="1">
      <alignment vertical="center"/>
    </xf>
    <xf numFmtId="176" fontId="12" fillId="7" borderId="33" xfId="0" applyNumberFormat="1" applyFont="1" applyFill="1" applyBorder="1" applyAlignment="1">
      <alignment horizontal="center" vertical="center"/>
    </xf>
    <xf numFmtId="176" fontId="12" fillId="13" borderId="33" xfId="0" applyNumberFormat="1" applyFont="1" applyFill="1" applyBorder="1" applyAlignment="1">
      <alignment horizontal="center" vertical="center"/>
    </xf>
    <xf numFmtId="0" fontId="19" fillId="0" borderId="9" xfId="0" applyFont="1" applyBorder="1" applyAlignment="1">
      <alignment horizontal="center" vertical="center"/>
    </xf>
    <xf numFmtId="177" fontId="19" fillId="0" borderId="9" xfId="0" applyNumberFormat="1" applyFont="1" applyBorder="1" applyAlignment="1">
      <alignment horizontal="center" vertical="center"/>
    </xf>
    <xf numFmtId="183" fontId="19" fillId="0" borderId="9" xfId="0" applyNumberFormat="1" applyFont="1" applyBorder="1" applyAlignment="1">
      <alignment horizontal="left" vertical="center"/>
    </xf>
    <xf numFmtId="183" fontId="19" fillId="0" borderId="9" xfId="0" applyNumberFormat="1" applyFont="1" applyBorder="1" applyAlignment="1">
      <alignment horizontal="center" vertical="center"/>
    </xf>
    <xf numFmtId="176" fontId="19" fillId="0" borderId="9" xfId="0" applyNumberFormat="1" applyFont="1" applyBorder="1" applyAlignment="1">
      <alignment vertical="center"/>
    </xf>
    <xf numFmtId="176" fontId="12" fillId="7" borderId="37" xfId="0" applyNumberFormat="1" applyFont="1" applyFill="1" applyBorder="1" applyAlignment="1">
      <alignment horizontal="center" vertical="center"/>
    </xf>
    <xf numFmtId="176" fontId="12" fillId="13" borderId="37" xfId="0" applyNumberFormat="1" applyFont="1" applyFill="1" applyBorder="1" applyAlignment="1">
      <alignment horizontal="center" vertical="center"/>
    </xf>
    <xf numFmtId="176" fontId="19" fillId="0" borderId="9" xfId="0" applyNumberFormat="1" applyFont="1" applyBorder="1" applyAlignment="1">
      <alignment horizontal="center" vertical="center"/>
    </xf>
    <xf numFmtId="176" fontId="12" fillId="7" borderId="4" xfId="0" applyNumberFormat="1" applyFont="1" applyFill="1" applyBorder="1" applyAlignment="1">
      <alignment horizontal="center" vertical="center"/>
    </xf>
    <xf numFmtId="176" fontId="12" fillId="0" borderId="4" xfId="0" applyNumberFormat="1" applyFont="1" applyBorder="1" applyAlignment="1">
      <alignment horizontal="right" vertical="center"/>
    </xf>
    <xf numFmtId="176" fontId="12" fillId="7" borderId="4" xfId="0" applyNumberFormat="1" applyFont="1" applyFill="1" applyBorder="1" applyAlignment="1">
      <alignment horizontal="right" vertical="center"/>
    </xf>
    <xf numFmtId="176" fontId="19" fillId="0" borderId="4" xfId="0" applyNumberFormat="1" applyFont="1" applyBorder="1" applyAlignment="1">
      <alignment horizontal="right" vertical="center"/>
    </xf>
    <xf numFmtId="176" fontId="12" fillId="13" borderId="4" xfId="0" applyNumberFormat="1" applyFont="1" applyFill="1" applyBorder="1" applyAlignment="1">
      <alignment horizontal="right" vertical="center"/>
    </xf>
    <xf numFmtId="183" fontId="19" fillId="0" borderId="4" xfId="0" applyNumberFormat="1" applyFont="1" applyBorder="1" applyAlignment="1">
      <alignment vertical="center"/>
    </xf>
    <xf numFmtId="183" fontId="19" fillId="7" borderId="4" xfId="0" applyNumberFormat="1" applyFont="1" applyFill="1" applyBorder="1" applyAlignment="1">
      <alignment vertical="center"/>
    </xf>
    <xf numFmtId="0" fontId="1" fillId="0" borderId="4" xfId="0" applyFont="1" applyBorder="1" applyAlignment="1">
      <alignment horizontal="center" vertical="center"/>
    </xf>
    <xf numFmtId="0" fontId="26" fillId="0" borderId="4" xfId="0" applyFont="1" applyBorder="1" applyAlignment="1">
      <alignment horizontal="center" vertical="center"/>
    </xf>
    <xf numFmtId="183" fontId="19" fillId="0" borderId="4" xfId="0" applyNumberFormat="1" applyFont="1" applyBorder="1" applyAlignment="1">
      <alignment horizontal="right" vertical="center"/>
    </xf>
    <xf numFmtId="183" fontId="19" fillId="7" borderId="4" xfId="0" applyNumberFormat="1" applyFont="1" applyFill="1" applyBorder="1" applyAlignment="1">
      <alignment horizontal="right" vertical="center"/>
    </xf>
    <xf numFmtId="176" fontId="19" fillId="7" borderId="4" xfId="0" applyNumberFormat="1" applyFont="1" applyFill="1" applyBorder="1" applyAlignment="1">
      <alignment horizontal="right" vertical="center"/>
    </xf>
    <xf numFmtId="0" fontId="19" fillId="7" borderId="4" xfId="0" applyFont="1" applyFill="1" applyBorder="1" applyAlignment="1">
      <alignment vertical="center" wrapText="1"/>
    </xf>
    <xf numFmtId="183" fontId="19" fillId="7" borderId="15" xfId="0" applyNumberFormat="1" applyFont="1" applyFill="1" applyBorder="1" applyAlignment="1">
      <alignment vertical="center"/>
    </xf>
    <xf numFmtId="176" fontId="19" fillId="7" borderId="15" xfId="0" applyNumberFormat="1" applyFont="1" applyFill="1" applyBorder="1" applyAlignment="1">
      <alignment horizontal="center" vertical="center"/>
    </xf>
    <xf numFmtId="183" fontId="19" fillId="7" borderId="15" xfId="0" applyNumberFormat="1" applyFont="1" applyFill="1" applyBorder="1" applyAlignment="1">
      <alignment horizontal="right" vertical="center"/>
    </xf>
    <xf numFmtId="176" fontId="19" fillId="7" borderId="15" xfId="0" applyNumberFormat="1" applyFont="1" applyFill="1" applyBorder="1" applyAlignment="1">
      <alignment horizontal="right" vertical="center"/>
    </xf>
    <xf numFmtId="0" fontId="19" fillId="7" borderId="15" xfId="0" applyFont="1" applyFill="1" applyBorder="1" applyAlignment="1">
      <alignment vertical="center" wrapText="1"/>
    </xf>
    <xf numFmtId="0" fontId="20" fillId="7" borderId="34" xfId="0" applyFont="1" applyFill="1" applyBorder="1" applyAlignment="1">
      <alignment horizontal="left" vertical="center"/>
    </xf>
    <xf numFmtId="176" fontId="19" fillId="7" borderId="34" xfId="0" applyNumberFormat="1" applyFont="1" applyFill="1" applyBorder="1" applyAlignment="1">
      <alignment horizontal="center" vertical="center"/>
    </xf>
    <xf numFmtId="176" fontId="19" fillId="7" borderId="35" xfId="0" applyNumberFormat="1" applyFont="1" applyFill="1" applyBorder="1" applyAlignment="1">
      <alignment horizontal="right" vertical="center"/>
    </xf>
    <xf numFmtId="0" fontId="19" fillId="7" borderId="35" xfId="0" applyFont="1" applyFill="1" applyBorder="1" applyAlignment="1">
      <alignment vertical="center" wrapText="1"/>
    </xf>
    <xf numFmtId="183" fontId="8" fillId="7" borderId="35" xfId="0" applyNumberFormat="1" applyFont="1" applyFill="1" applyBorder="1" applyAlignment="1">
      <alignment horizontal="right" vertical="center"/>
    </xf>
    <xf numFmtId="176" fontId="8" fillId="7" borderId="35" xfId="0" applyNumberFormat="1" applyFont="1" applyFill="1" applyBorder="1" applyAlignment="1">
      <alignment horizontal="center" vertical="center"/>
    </xf>
    <xf numFmtId="0" fontId="8" fillId="7" borderId="38" xfId="0" applyFont="1" applyFill="1" applyBorder="1" applyAlignment="1">
      <alignment vertical="center" wrapText="1"/>
    </xf>
    <xf numFmtId="0" fontId="27" fillId="7" borderId="4" xfId="0" applyFont="1" applyFill="1" applyBorder="1" applyAlignment="1">
      <alignment horizontal="center" vertical="center"/>
    </xf>
    <xf numFmtId="177" fontId="9" fillId="7" borderId="18" xfId="0" applyNumberFormat="1" applyFont="1" applyFill="1" applyBorder="1" applyAlignment="1">
      <alignment horizontal="center" vertical="center"/>
    </xf>
    <xf numFmtId="0" fontId="28" fillId="7" borderId="4" xfId="0" applyFont="1" applyFill="1" applyBorder="1" applyAlignment="1">
      <alignment horizontal="center" vertical="center"/>
    </xf>
    <xf numFmtId="177" fontId="9" fillId="7" borderId="17" xfId="0" applyNumberFormat="1" applyFont="1" applyFill="1" applyBorder="1" applyAlignment="1">
      <alignment horizontal="center" vertical="center"/>
    </xf>
    <xf numFmtId="177" fontId="9" fillId="7" borderId="20" xfId="0" applyNumberFormat="1" applyFont="1" applyFill="1" applyBorder="1" applyAlignment="1">
      <alignment horizontal="center" vertical="center"/>
    </xf>
    <xf numFmtId="176" fontId="19" fillId="7" borderId="14" xfId="0" applyNumberFormat="1" applyFont="1" applyFill="1" applyBorder="1" applyAlignment="1">
      <alignment horizontal="right" vertical="center"/>
    </xf>
    <xf numFmtId="177" fontId="8" fillId="7" borderId="20" xfId="0" applyNumberFormat="1" applyFont="1" applyFill="1" applyBorder="1" applyAlignment="1">
      <alignment horizontal="center" vertical="center"/>
    </xf>
    <xf numFmtId="176" fontId="19" fillId="7" borderId="16" xfId="0" applyNumberFormat="1" applyFont="1" applyFill="1" applyBorder="1" applyAlignment="1">
      <alignment horizontal="right" vertical="center"/>
    </xf>
    <xf numFmtId="183" fontId="20" fillId="7" borderId="17" xfId="0" applyNumberFormat="1" applyFont="1" applyFill="1" applyBorder="1" applyAlignment="1">
      <alignment horizontal="center" vertical="center"/>
    </xf>
    <xf numFmtId="183" fontId="8" fillId="7" borderId="15" xfId="0" applyNumberFormat="1" applyFont="1" applyFill="1" applyBorder="1" applyAlignment="1">
      <alignment horizontal="left" vertical="center"/>
    </xf>
    <xf numFmtId="183" fontId="8" fillId="7" borderId="4" xfId="0" applyNumberFormat="1" applyFont="1" applyFill="1" applyBorder="1" applyAlignment="1">
      <alignment horizontal="left" vertical="center"/>
    </xf>
    <xf numFmtId="183" fontId="20" fillId="7" borderId="17" xfId="0" applyNumberFormat="1" applyFont="1" applyFill="1" applyBorder="1" applyAlignment="1">
      <alignment horizontal="left" vertical="center"/>
    </xf>
    <xf numFmtId="0" fontId="21" fillId="7" borderId="17" xfId="0" applyFont="1" applyFill="1" applyBorder="1" applyAlignment="1">
      <alignment horizontal="center" vertical="center"/>
    </xf>
    <xf numFmtId="183" fontId="8" fillId="7" borderId="18" xfId="0" applyNumberFormat="1" applyFont="1" applyFill="1" applyBorder="1" applyAlignment="1">
      <alignment vertical="center"/>
    </xf>
    <xf numFmtId="0" fontId="19" fillId="7" borderId="16" xfId="0" applyFont="1" applyFill="1" applyBorder="1" applyAlignment="1">
      <alignment vertical="center" wrapText="1"/>
    </xf>
    <xf numFmtId="183" fontId="8" fillId="7" borderId="17" xfId="0" applyNumberFormat="1" applyFont="1" applyFill="1" applyBorder="1" applyAlignment="1">
      <alignment vertical="center"/>
    </xf>
    <xf numFmtId="3" fontId="8" fillId="7" borderId="17" xfId="0" applyNumberFormat="1" applyFont="1" applyFill="1" applyBorder="1" applyAlignment="1">
      <alignment vertical="center" wrapText="1"/>
    </xf>
    <xf numFmtId="183" fontId="8" fillId="7" borderId="39" xfId="0" applyNumberFormat="1" applyFont="1" applyFill="1" applyBorder="1" applyAlignment="1">
      <alignment vertical="center"/>
    </xf>
    <xf numFmtId="183" fontId="8" fillId="7" borderId="15" xfId="0" applyNumberFormat="1" applyFont="1" applyFill="1" applyBorder="1" applyAlignment="1">
      <alignment horizontal="right" vertical="center"/>
    </xf>
    <xf numFmtId="0" fontId="8" fillId="7" borderId="18" xfId="0" applyFont="1" applyFill="1" applyBorder="1" applyAlignment="1">
      <alignment vertical="center" wrapText="1"/>
    </xf>
    <xf numFmtId="0" fontId="8" fillId="7" borderId="18" xfId="0" applyFont="1" applyFill="1" applyBorder="1" applyAlignment="1">
      <alignment horizontal="left" vertical="center"/>
    </xf>
    <xf numFmtId="49" fontId="4" fillId="2" borderId="4" xfId="0" applyNumberFormat="1" applyFont="1" applyFill="1" applyBorder="1" applyAlignment="1">
      <alignment horizontal="center" vertical="center"/>
    </xf>
    <xf numFmtId="10" fontId="4" fillId="2" borderId="4" xfId="0" applyNumberFormat="1" applyFont="1" applyFill="1" applyBorder="1" applyAlignment="1">
      <alignment horizontal="center" vertical="center"/>
    </xf>
    <xf numFmtId="181" fontId="8" fillId="0" borderId="4" xfId="0" applyNumberFormat="1" applyFont="1" applyBorder="1" applyAlignment="1">
      <alignment horizontal="left" vertical="center"/>
    </xf>
    <xf numFmtId="49" fontId="8" fillId="0" borderId="4" xfId="0" applyNumberFormat="1" applyFont="1" applyBorder="1" applyAlignment="1">
      <alignment horizontal="center" vertical="center" wrapText="1"/>
    </xf>
    <xf numFmtId="184" fontId="8" fillId="0" borderId="4" xfId="0" applyNumberFormat="1" applyFont="1" applyBorder="1" applyAlignment="1">
      <alignment horizontal="center" vertical="center"/>
    </xf>
    <xf numFmtId="181" fontId="8" fillId="0" borderId="4" xfId="0" applyNumberFormat="1" applyFont="1" applyBorder="1" applyAlignment="1">
      <alignment horizontal="left" vertical="center" wrapText="1"/>
    </xf>
    <xf numFmtId="185" fontId="8" fillId="0" borderId="4" xfId="0" applyNumberFormat="1" applyFont="1" applyBorder="1" applyAlignment="1">
      <alignment horizontal="center" vertical="center"/>
    </xf>
    <xf numFmtId="49" fontId="8" fillId="0" borderId="4" xfId="0" applyNumberFormat="1" applyFont="1" applyBorder="1" applyAlignment="1">
      <alignment horizontal="center" vertical="center"/>
    </xf>
    <xf numFmtId="181" fontId="8" fillId="7" borderId="4" xfId="0" applyNumberFormat="1" applyFont="1" applyFill="1" applyBorder="1" applyAlignment="1">
      <alignment horizontal="left" vertical="center"/>
    </xf>
    <xf numFmtId="49" fontId="8" fillId="7" borderId="4" xfId="0" applyNumberFormat="1" applyFont="1" applyFill="1" applyBorder="1" applyAlignment="1">
      <alignment horizontal="center" vertical="center"/>
    </xf>
    <xf numFmtId="184" fontId="8" fillId="7" borderId="4" xfId="0" applyNumberFormat="1" applyFont="1" applyFill="1" applyBorder="1" applyAlignment="1">
      <alignment horizontal="center" vertical="center"/>
    </xf>
    <xf numFmtId="181" fontId="8" fillId="7" borderId="4" xfId="0" applyNumberFormat="1" applyFont="1" applyFill="1" applyBorder="1" applyAlignment="1">
      <alignment horizontal="left" vertical="center" wrapText="1"/>
    </xf>
    <xf numFmtId="185" fontId="8" fillId="7" borderId="4" xfId="0" applyNumberFormat="1" applyFont="1" applyFill="1" applyBorder="1" applyAlignment="1">
      <alignment horizontal="center" vertical="center"/>
    </xf>
    <xf numFmtId="176" fontId="8" fillId="7" borderId="4" xfId="0" applyNumberFormat="1" applyFont="1" applyFill="1" applyBorder="1" applyAlignment="1">
      <alignment horizontal="center" vertical="center" wrapText="1"/>
    </xf>
    <xf numFmtId="0" fontId="20" fillId="7" borderId="4" xfId="0" applyFont="1" applyFill="1" applyBorder="1" applyAlignment="1">
      <alignment horizontal="center" vertical="center"/>
    </xf>
    <xf numFmtId="176" fontId="8" fillId="7" borderId="4" xfId="0" applyNumberFormat="1" applyFont="1" applyFill="1" applyBorder="1" applyAlignment="1">
      <alignment horizontal="left" vertical="center"/>
    </xf>
    <xf numFmtId="0" fontId="19" fillId="7" borderId="4" xfId="0" applyFont="1" applyFill="1" applyBorder="1" applyAlignment="1">
      <alignment horizontal="center" vertical="center"/>
    </xf>
    <xf numFmtId="0" fontId="29" fillId="0" borderId="4" xfId="0" applyFont="1" applyBorder="1" applyAlignment="1">
      <alignment horizontal="center" vertical="center"/>
    </xf>
    <xf numFmtId="181" fontId="19" fillId="7" borderId="4" xfId="0" applyNumberFormat="1" applyFont="1" applyFill="1" applyBorder="1" applyAlignment="1">
      <alignment horizontal="left" vertical="center" wrapText="1"/>
    </xf>
    <xf numFmtId="0" fontId="30" fillId="0" borderId="4" xfId="0" applyFont="1" applyBorder="1" applyAlignment="1">
      <alignment horizontal="center" vertical="center"/>
    </xf>
    <xf numFmtId="176" fontId="19" fillId="0" borderId="4" xfId="0" applyNumberFormat="1" applyFont="1" applyBorder="1" applyAlignment="1">
      <alignment horizontal="left" vertical="center"/>
    </xf>
    <xf numFmtId="0" fontId="30" fillId="7" borderId="4" xfId="0" applyFont="1" applyFill="1" applyBorder="1" applyAlignment="1">
      <alignment horizontal="center" vertical="center"/>
    </xf>
    <xf numFmtId="0" fontId="19" fillId="7" borderId="4" xfId="0" applyFont="1" applyFill="1" applyBorder="1" applyAlignment="1">
      <alignment horizontal="center" vertical="center" wrapText="1"/>
    </xf>
    <xf numFmtId="0" fontId="19" fillId="7" borderId="4" xfId="0" applyFont="1" applyFill="1" applyBorder="1" applyAlignment="1">
      <alignment horizontal="left" vertical="center" wrapText="1"/>
    </xf>
    <xf numFmtId="0" fontId="20" fillId="0" borderId="4" xfId="0" applyFont="1" applyBorder="1" applyAlignment="1">
      <alignment horizontal="center" vertical="center"/>
    </xf>
    <xf numFmtId="0" fontId="19" fillId="0" borderId="4" xfId="0" applyFont="1" applyBorder="1" applyAlignment="1">
      <alignment horizontal="center" vertical="center" wrapText="1"/>
    </xf>
    <xf numFmtId="0" fontId="19" fillId="0" borderId="4" xfId="0" applyFont="1" applyBorder="1" applyAlignment="1">
      <alignment horizontal="left" vertical="center" wrapText="1"/>
    </xf>
    <xf numFmtId="176" fontId="20" fillId="0" borderId="4" xfId="0" applyNumberFormat="1" applyFont="1" applyBorder="1" applyAlignment="1">
      <alignment horizontal="center" vertical="center" wrapText="1"/>
    </xf>
    <xf numFmtId="0" fontId="20" fillId="7" borderId="15" xfId="0" applyFont="1" applyFill="1" applyBorder="1" applyAlignment="1">
      <alignment horizontal="center" vertical="center"/>
    </xf>
    <xf numFmtId="0" fontId="19" fillId="7" borderId="15" xfId="0" applyFont="1" applyFill="1" applyBorder="1" applyAlignment="1">
      <alignment horizontal="center" vertical="center" wrapText="1"/>
    </xf>
    <xf numFmtId="184" fontId="8" fillId="7" borderId="15" xfId="0" applyNumberFormat="1" applyFont="1" applyFill="1" applyBorder="1" applyAlignment="1">
      <alignment horizontal="center" vertical="center"/>
    </xf>
    <xf numFmtId="0" fontId="19" fillId="7" borderId="15" xfId="0" applyFont="1" applyFill="1" applyBorder="1" applyAlignment="1">
      <alignment horizontal="left" vertical="center" wrapText="1"/>
    </xf>
    <xf numFmtId="185" fontId="8" fillId="7" borderId="15" xfId="0" applyNumberFormat="1" applyFont="1" applyFill="1" applyBorder="1" applyAlignment="1">
      <alignment horizontal="center" vertical="center"/>
    </xf>
    <xf numFmtId="176" fontId="8" fillId="7" borderId="15" xfId="0" applyNumberFormat="1" applyFont="1" applyFill="1" applyBorder="1" applyAlignment="1">
      <alignment horizontal="center" vertical="center" wrapText="1"/>
    </xf>
    <xf numFmtId="176" fontId="20" fillId="7" borderId="15" xfId="0" applyNumberFormat="1" applyFont="1" applyFill="1" applyBorder="1" applyAlignment="1">
      <alignment horizontal="center" vertical="center" wrapText="1"/>
    </xf>
    <xf numFmtId="176" fontId="20" fillId="7" borderId="4" xfId="0" applyNumberFormat="1" applyFont="1" applyFill="1" applyBorder="1" applyAlignment="1">
      <alignment horizontal="center" vertical="center" wrapText="1"/>
    </xf>
    <xf numFmtId="176" fontId="8" fillId="0" borderId="0" xfId="0" applyNumberFormat="1" applyFont="1" applyAlignment="1">
      <alignment horizontal="center" vertical="center"/>
    </xf>
    <xf numFmtId="49" fontId="8" fillId="0" borderId="0" xfId="0" applyNumberFormat="1" applyFont="1" applyAlignment="1">
      <alignment horizontal="center" vertical="center"/>
    </xf>
    <xf numFmtId="10" fontId="8" fillId="0" borderId="0" xfId="0" applyNumberFormat="1" applyFont="1" applyAlignment="1">
      <alignment vertical="center"/>
    </xf>
    <xf numFmtId="176" fontId="5" fillId="0" borderId="0" xfId="0" applyNumberFormat="1" applyFont="1" applyAlignment="1">
      <alignment horizontal="center" vertical="center"/>
    </xf>
    <xf numFmtId="176" fontId="14" fillId="0" borderId="0" xfId="0" applyNumberFormat="1" applyFont="1" applyAlignment="1">
      <alignment horizontal="center" vertical="center"/>
    </xf>
    <xf numFmtId="49" fontId="14" fillId="0" borderId="0" xfId="0" applyNumberFormat="1" applyFont="1" applyAlignment="1">
      <alignment horizontal="center" vertical="center"/>
    </xf>
    <xf numFmtId="10" fontId="14" fillId="0" borderId="0" xfId="0" applyNumberFormat="1" applyFont="1" applyAlignment="1">
      <alignment vertical="center"/>
    </xf>
    <xf numFmtId="176" fontId="23" fillId="0" borderId="0" xfId="0" applyNumberFormat="1" applyFont="1" applyAlignment="1">
      <alignment horizontal="center" vertical="center"/>
    </xf>
    <xf numFmtId="0" fontId="31" fillId="0" borderId="0" xfId="0" applyFont="1" applyAlignment="1">
      <alignment vertical="center" shrinkToFit="1"/>
    </xf>
    <xf numFmtId="0" fontId="31" fillId="0" borderId="0" xfId="0" applyFont="1" applyAlignment="1">
      <alignment horizontal="center" vertical="center" shrinkToFit="1"/>
    </xf>
    <xf numFmtId="185" fontId="31" fillId="0" borderId="0" xfId="0" applyNumberFormat="1" applyFont="1" applyAlignment="1">
      <alignment horizontal="right" vertical="center" shrinkToFit="1"/>
    </xf>
    <xf numFmtId="176" fontId="31" fillId="0" borderId="0" xfId="0" applyNumberFormat="1" applyFont="1" applyAlignment="1">
      <alignment horizontal="right" vertical="center" shrinkToFit="1"/>
    </xf>
    <xf numFmtId="0" fontId="32" fillId="0" borderId="0" xfId="0" applyFont="1" applyAlignment="1">
      <alignment vertical="center"/>
    </xf>
    <xf numFmtId="0" fontId="31" fillId="8" borderId="13" xfId="0" applyFont="1" applyFill="1" applyBorder="1" applyAlignment="1">
      <alignment vertical="center" shrinkToFit="1"/>
    </xf>
    <xf numFmtId="0" fontId="33" fillId="8" borderId="13" xfId="0" applyFont="1" applyFill="1" applyBorder="1" applyAlignment="1">
      <alignment horizontal="left" vertical="center" shrinkToFit="1"/>
    </xf>
    <xf numFmtId="0" fontId="34" fillId="0" borderId="0" xfId="0" applyFont="1" applyAlignment="1">
      <alignment vertical="center"/>
    </xf>
    <xf numFmtId="181" fontId="35" fillId="0" borderId="0" xfId="0" applyNumberFormat="1" applyFont="1" applyAlignment="1">
      <alignment vertical="center" shrinkToFit="1"/>
    </xf>
    <xf numFmtId="181" fontId="36" fillId="0" borderId="0" xfId="0" applyNumberFormat="1" applyFont="1" applyAlignment="1">
      <alignment vertical="center" shrinkToFit="1"/>
    </xf>
    <xf numFmtId="0" fontId="37" fillId="10" borderId="41" xfId="0" applyFont="1" applyFill="1" applyBorder="1" applyAlignment="1">
      <alignment horizontal="center" vertical="center" shrinkToFit="1"/>
    </xf>
    <xf numFmtId="185" fontId="37" fillId="10" borderId="44" xfId="0" applyNumberFormat="1" applyFont="1" applyFill="1" applyBorder="1" applyAlignment="1">
      <alignment horizontal="center" vertical="center" shrinkToFit="1"/>
    </xf>
    <xf numFmtId="176" fontId="37" fillId="10" borderId="44" xfId="0" applyNumberFormat="1" applyFont="1" applyFill="1" applyBorder="1" applyAlignment="1">
      <alignment horizontal="center" vertical="center" shrinkToFit="1"/>
    </xf>
    <xf numFmtId="0" fontId="37" fillId="10" borderId="44" xfId="0" applyFont="1" applyFill="1" applyBorder="1" applyAlignment="1">
      <alignment horizontal="center" vertical="center" shrinkToFit="1"/>
    </xf>
    <xf numFmtId="176" fontId="37" fillId="10" borderId="45" xfId="0" applyNumberFormat="1" applyFont="1" applyFill="1" applyBorder="1" applyAlignment="1">
      <alignment horizontal="center" vertical="center" shrinkToFit="1"/>
    </xf>
    <xf numFmtId="0" fontId="37" fillId="0" borderId="46" xfId="0" applyFont="1" applyBorder="1" applyAlignment="1">
      <alignment horizontal="center" vertical="center" shrinkToFit="1"/>
    </xf>
    <xf numFmtId="176" fontId="31" fillId="0" borderId="9" xfId="0" applyNumberFormat="1" applyFont="1" applyBorder="1" applyAlignment="1">
      <alignment horizontal="center" vertical="center" shrinkToFit="1"/>
    </xf>
    <xf numFmtId="176" fontId="31" fillId="0" borderId="4" xfId="0" applyNumberFormat="1" applyFont="1" applyBorder="1" applyAlignment="1">
      <alignment horizontal="center" vertical="center" shrinkToFit="1"/>
    </xf>
    <xf numFmtId="180" fontId="31" fillId="8" borderId="4" xfId="0" applyNumberFormat="1" applyFont="1" applyFill="1" applyBorder="1" applyAlignment="1">
      <alignment horizontal="right" vertical="center" shrinkToFit="1"/>
    </xf>
    <xf numFmtId="10" fontId="31" fillId="8" borderId="4" xfId="0" applyNumberFormat="1" applyFont="1" applyFill="1" applyBorder="1" applyAlignment="1">
      <alignment horizontal="right" vertical="center" shrinkToFit="1"/>
    </xf>
    <xf numFmtId="10" fontId="31" fillId="7" borderId="4" xfId="0" applyNumberFormat="1" applyFont="1" applyFill="1" applyBorder="1" applyAlignment="1">
      <alignment horizontal="right" vertical="center" shrinkToFit="1"/>
    </xf>
    <xf numFmtId="176" fontId="31" fillId="0" borderId="4" xfId="0" applyNumberFormat="1" applyFont="1" applyBorder="1" applyAlignment="1">
      <alignment horizontal="right" vertical="center" shrinkToFit="1"/>
    </xf>
    <xf numFmtId="10" fontId="31" fillId="0" borderId="47" xfId="0" applyNumberFormat="1" applyFont="1" applyBorder="1" applyAlignment="1">
      <alignment horizontal="center" vertical="center" shrinkToFit="1"/>
    </xf>
    <xf numFmtId="176" fontId="38" fillId="14" borderId="4" xfId="0" applyNumberFormat="1" applyFont="1" applyFill="1" applyBorder="1" applyAlignment="1">
      <alignment horizontal="right" vertical="center" shrinkToFit="1"/>
    </xf>
    <xf numFmtId="10" fontId="38" fillId="14" borderId="4" xfId="0" applyNumberFormat="1" applyFont="1" applyFill="1" applyBorder="1" applyAlignment="1">
      <alignment horizontal="right" vertical="center" shrinkToFit="1"/>
    </xf>
    <xf numFmtId="10" fontId="38" fillId="14" borderId="4" xfId="0" applyNumberFormat="1" applyFont="1" applyFill="1" applyBorder="1" applyAlignment="1">
      <alignment horizontal="center" vertical="center" shrinkToFit="1"/>
    </xf>
    <xf numFmtId="176" fontId="38" fillId="15" borderId="50" xfId="0" applyNumberFormat="1" applyFont="1" applyFill="1" applyBorder="1" applyAlignment="1">
      <alignment horizontal="right" vertical="center" shrinkToFit="1"/>
    </xf>
    <xf numFmtId="10" fontId="38" fillId="15" borderId="50" xfId="0" applyNumberFormat="1" applyFont="1" applyFill="1" applyBorder="1" applyAlignment="1">
      <alignment horizontal="right" vertical="center" shrinkToFit="1"/>
    </xf>
    <xf numFmtId="10" fontId="38" fillId="15" borderId="50" xfId="0" applyNumberFormat="1" applyFont="1" applyFill="1" applyBorder="1" applyAlignment="1">
      <alignment horizontal="center" vertical="center" shrinkToFit="1"/>
    </xf>
    <xf numFmtId="10" fontId="31" fillId="0" borderId="0" xfId="0" applyNumberFormat="1" applyFont="1" applyAlignment="1">
      <alignment horizontal="right" vertical="center" shrinkToFit="1"/>
    </xf>
    <xf numFmtId="186" fontId="31" fillId="0" borderId="0" xfId="0" applyNumberFormat="1" applyFont="1" applyAlignment="1">
      <alignment horizontal="right" vertical="center" shrinkToFit="1"/>
    </xf>
    <xf numFmtId="10" fontId="8" fillId="0" borderId="4" xfId="0" applyNumberFormat="1" applyFont="1" applyBorder="1" applyAlignment="1">
      <alignment horizontal="center" vertical="center"/>
    </xf>
    <xf numFmtId="186" fontId="8" fillId="0" borderId="4" xfId="0" applyNumberFormat="1" applyFont="1" applyBorder="1" applyAlignment="1">
      <alignment horizontal="center" vertical="center"/>
    </xf>
    <xf numFmtId="10" fontId="8" fillId="0" borderId="4" xfId="0" applyNumberFormat="1" applyFont="1" applyBorder="1" applyAlignment="1">
      <alignment horizontal="right" vertical="center"/>
    </xf>
    <xf numFmtId="186" fontId="9" fillId="0" borderId="4" xfId="0" applyNumberFormat="1" applyFont="1" applyBorder="1" applyAlignment="1">
      <alignment horizontal="center" vertical="center"/>
    </xf>
    <xf numFmtId="176" fontId="8" fillId="13" borderId="4" xfId="0" applyNumberFormat="1" applyFont="1" applyFill="1" applyBorder="1" applyAlignment="1">
      <alignment horizontal="center" vertical="center"/>
    </xf>
    <xf numFmtId="10" fontId="8" fillId="13" borderId="4" xfId="0" applyNumberFormat="1" applyFont="1" applyFill="1" applyBorder="1" applyAlignment="1">
      <alignment horizontal="right" vertical="center"/>
    </xf>
    <xf numFmtId="10" fontId="8" fillId="7" borderId="4" xfId="0" applyNumberFormat="1" applyFont="1" applyFill="1" applyBorder="1" applyAlignment="1">
      <alignment horizontal="right" vertical="center"/>
    </xf>
    <xf numFmtId="0" fontId="39" fillId="0" borderId="4" xfId="0" applyFont="1" applyBorder="1" applyAlignment="1">
      <alignment horizontal="center" vertical="center"/>
    </xf>
    <xf numFmtId="176" fontId="8" fillId="17" borderId="4" xfId="0" applyNumberFormat="1" applyFont="1" applyFill="1" applyBorder="1" applyAlignment="1">
      <alignment horizontal="center" vertical="center"/>
    </xf>
    <xf numFmtId="10" fontId="8" fillId="17" borderId="4" xfId="0" applyNumberFormat="1" applyFont="1" applyFill="1" applyBorder="1" applyAlignment="1">
      <alignment horizontal="right" vertical="center"/>
    </xf>
    <xf numFmtId="183" fontId="5" fillId="0" borderId="0" xfId="0" applyNumberFormat="1" applyFont="1" applyAlignment="1">
      <alignment vertical="center"/>
    </xf>
    <xf numFmtId="10" fontId="8" fillId="0" borderId="0" xfId="0" applyNumberFormat="1" applyFont="1" applyAlignment="1">
      <alignment horizontal="right" vertical="center"/>
    </xf>
    <xf numFmtId="176" fontId="8" fillId="17" borderId="4" xfId="0" applyNumberFormat="1" applyFont="1" applyFill="1" applyBorder="1" applyAlignment="1">
      <alignment horizontal="right" vertical="center"/>
    </xf>
    <xf numFmtId="0" fontId="20" fillId="0" borderId="9" xfId="0" applyFont="1" applyBorder="1" applyAlignment="1">
      <alignment horizontal="center" vertical="center"/>
    </xf>
    <xf numFmtId="0" fontId="31" fillId="8" borderId="13" xfId="0" applyFont="1" applyFill="1" applyBorder="1" applyAlignment="1">
      <alignment vertical="center"/>
    </xf>
    <xf numFmtId="0" fontId="37" fillId="8" borderId="13" xfId="0" applyFont="1" applyFill="1" applyBorder="1" applyAlignment="1">
      <alignment horizontal="left" vertical="center"/>
    </xf>
    <xf numFmtId="185" fontId="31" fillId="8" borderId="13" xfId="0" applyNumberFormat="1" applyFont="1" applyFill="1" applyBorder="1" applyAlignment="1">
      <alignment horizontal="right" vertical="center" shrinkToFit="1"/>
    </xf>
    <xf numFmtId="176" fontId="31" fillId="8" borderId="13" xfId="0" applyNumberFormat="1" applyFont="1" applyFill="1" applyBorder="1" applyAlignment="1">
      <alignment horizontal="right" vertical="center" shrinkToFit="1"/>
    </xf>
    <xf numFmtId="0" fontId="40" fillId="18" borderId="53" xfId="0" applyFont="1" applyFill="1" applyBorder="1" applyAlignment="1">
      <alignment horizontal="center" vertical="center" shrinkToFit="1"/>
    </xf>
    <xf numFmtId="0" fontId="31" fillId="8" borderId="13" xfId="0" applyFont="1" applyFill="1" applyBorder="1" applyAlignment="1">
      <alignment horizontal="center" vertical="center"/>
    </xf>
    <xf numFmtId="0" fontId="37" fillId="8" borderId="13" xfId="0" applyFont="1" applyFill="1" applyBorder="1" applyAlignment="1">
      <alignment horizontal="center" vertical="center"/>
    </xf>
    <xf numFmtId="0" fontId="40" fillId="18" borderId="56" xfId="0" applyFont="1" applyFill="1" applyBorder="1" applyAlignment="1">
      <alignment horizontal="center" vertical="center" shrinkToFit="1"/>
    </xf>
    <xf numFmtId="3" fontId="31" fillId="8" borderId="13" xfId="0" applyNumberFormat="1" applyFont="1" applyFill="1" applyBorder="1" applyAlignment="1">
      <alignment horizontal="center" vertical="center"/>
    </xf>
    <xf numFmtId="3" fontId="37" fillId="8" borderId="13" xfId="0" applyNumberFormat="1" applyFont="1" applyFill="1" applyBorder="1" applyAlignment="1">
      <alignment horizontal="center" vertical="center"/>
    </xf>
    <xf numFmtId="0" fontId="40" fillId="18" borderId="59" xfId="0" applyFont="1" applyFill="1" applyBorder="1" applyAlignment="1">
      <alignment horizontal="center" vertical="center" shrinkToFit="1"/>
    </xf>
    <xf numFmtId="176" fontId="37" fillId="8" borderId="13" xfId="0" applyNumberFormat="1" applyFont="1" applyFill="1" applyBorder="1" applyAlignment="1">
      <alignment vertical="center"/>
    </xf>
    <xf numFmtId="176" fontId="37" fillId="0" borderId="0" xfId="0" applyNumberFormat="1" applyFont="1" applyAlignment="1">
      <alignment vertical="center"/>
    </xf>
    <xf numFmtId="176" fontId="37" fillId="0" borderId="0" xfId="0" applyNumberFormat="1" applyFont="1" applyAlignment="1">
      <alignment horizontal="center" vertical="center" wrapText="1"/>
    </xf>
    <xf numFmtId="0" fontId="31" fillId="0" borderId="62" xfId="0" applyFont="1" applyBorder="1" applyAlignment="1">
      <alignment vertical="center"/>
    </xf>
    <xf numFmtId="0" fontId="31" fillId="0" borderId="63" xfId="0" applyFont="1" applyBorder="1" applyAlignment="1">
      <alignment vertical="center"/>
    </xf>
    <xf numFmtId="0" fontId="31" fillId="0" borderId="0" xfId="0" applyFont="1" applyAlignment="1">
      <alignment vertical="center"/>
    </xf>
    <xf numFmtId="176" fontId="40" fillId="18" borderId="59" xfId="0" applyNumberFormat="1" applyFont="1" applyFill="1" applyBorder="1" applyAlignment="1">
      <alignment horizontal="center" vertical="center"/>
    </xf>
    <xf numFmtId="10" fontId="37" fillId="0" borderId="0" xfId="0" applyNumberFormat="1" applyFont="1" applyAlignment="1">
      <alignment horizontal="right" vertical="center" wrapText="1"/>
    </xf>
    <xf numFmtId="176" fontId="40" fillId="7" borderId="13" xfId="0" applyNumberFormat="1" applyFont="1" applyFill="1" applyBorder="1" applyAlignment="1">
      <alignment horizontal="center" vertical="center"/>
    </xf>
    <xf numFmtId="9" fontId="37" fillId="7" borderId="13" xfId="0" applyNumberFormat="1" applyFont="1" applyFill="1" applyBorder="1" applyAlignment="1">
      <alignment horizontal="right" vertical="center" wrapText="1"/>
    </xf>
    <xf numFmtId="176" fontId="36" fillId="0" borderId="0" xfId="0" applyNumberFormat="1" applyFont="1" applyAlignment="1">
      <alignment vertical="center"/>
    </xf>
    <xf numFmtId="0" fontId="38" fillId="0" borderId="0" xfId="0" applyFont="1" applyAlignment="1">
      <alignment vertical="center"/>
    </xf>
    <xf numFmtId="176" fontId="41" fillId="0" borderId="0" xfId="0" applyNumberFormat="1" applyFont="1" applyAlignment="1">
      <alignment horizontal="center" vertical="center"/>
    </xf>
    <xf numFmtId="9" fontId="38" fillId="8" borderId="13" xfId="0" applyNumberFormat="1" applyFont="1" applyFill="1" applyBorder="1" applyAlignment="1">
      <alignment vertical="center"/>
    </xf>
    <xf numFmtId="176" fontId="38" fillId="20" borderId="70" xfId="0" applyNumberFormat="1" applyFont="1" applyFill="1" applyBorder="1" applyAlignment="1">
      <alignment horizontal="center" vertical="center"/>
    </xf>
    <xf numFmtId="0" fontId="38" fillId="8" borderId="13" xfId="0" applyFont="1" applyFill="1" applyBorder="1" applyAlignment="1">
      <alignment vertical="center"/>
    </xf>
    <xf numFmtId="9" fontId="38" fillId="20" borderId="70" xfId="0" applyNumberFormat="1" applyFont="1" applyFill="1" applyBorder="1" applyAlignment="1">
      <alignment horizontal="center" vertical="center"/>
    </xf>
    <xf numFmtId="0" fontId="38" fillId="20" borderId="70" xfId="0" applyFont="1" applyFill="1" applyBorder="1" applyAlignment="1">
      <alignment horizontal="center" vertical="center"/>
    </xf>
    <xf numFmtId="0" fontId="38" fillId="20" borderId="79" xfId="0" applyFont="1" applyFill="1" applyBorder="1" applyAlignment="1">
      <alignment horizontal="center" vertical="center"/>
    </xf>
    <xf numFmtId="0" fontId="38" fillId="20" borderId="80" xfId="0" applyFont="1" applyFill="1" applyBorder="1" applyAlignment="1">
      <alignment horizontal="center" vertical="center"/>
    </xf>
    <xf numFmtId="0" fontId="38" fillId="20" borderId="81" xfId="0" applyFont="1" applyFill="1" applyBorder="1" applyAlignment="1">
      <alignment horizontal="center" vertical="center"/>
    </xf>
    <xf numFmtId="0" fontId="38" fillId="14" borderId="79" xfId="0" applyFont="1" applyFill="1" applyBorder="1" applyAlignment="1">
      <alignment horizontal="center" vertical="center"/>
    </xf>
    <xf numFmtId="0" fontId="38" fillId="14" borderId="80" xfId="0" applyFont="1" applyFill="1" applyBorder="1" applyAlignment="1">
      <alignment horizontal="center" vertical="center"/>
    </xf>
    <xf numFmtId="0" fontId="38" fillId="14" borderId="82" xfId="0" applyFont="1" applyFill="1" applyBorder="1" applyAlignment="1">
      <alignment horizontal="center" vertical="center"/>
    </xf>
    <xf numFmtId="0" fontId="38" fillId="0" borderId="0" xfId="0" applyFont="1" applyAlignment="1">
      <alignment horizontal="center" vertical="center"/>
    </xf>
    <xf numFmtId="0" fontId="37" fillId="19" borderId="70" xfId="0" applyFont="1" applyFill="1" applyBorder="1" applyAlignment="1">
      <alignment horizontal="center" vertical="center"/>
    </xf>
    <xf numFmtId="176" fontId="37" fillId="19" borderId="79" xfId="0" applyNumberFormat="1" applyFont="1" applyFill="1" applyBorder="1" applyAlignment="1">
      <alignment vertical="center"/>
    </xf>
    <xf numFmtId="10" fontId="37" fillId="19" borderId="80" xfId="0" applyNumberFormat="1" applyFont="1" applyFill="1" applyBorder="1" applyAlignment="1">
      <alignment vertical="center"/>
    </xf>
    <xf numFmtId="176" fontId="37" fillId="19" borderId="81" xfId="0" applyNumberFormat="1" applyFont="1" applyFill="1" applyBorder="1" applyAlignment="1">
      <alignment vertical="center"/>
    </xf>
    <xf numFmtId="176" fontId="37" fillId="19" borderId="83" xfId="0" applyNumberFormat="1" applyFont="1" applyFill="1" applyBorder="1" applyAlignment="1">
      <alignment vertical="center"/>
    </xf>
    <xf numFmtId="176" fontId="37" fillId="19" borderId="82" xfId="0" applyNumberFormat="1" applyFont="1" applyFill="1" applyBorder="1" applyAlignment="1">
      <alignment vertical="center"/>
    </xf>
    <xf numFmtId="187" fontId="32" fillId="0" borderId="0" xfId="0" applyNumberFormat="1" applyFont="1" applyAlignment="1">
      <alignment vertical="center"/>
    </xf>
    <xf numFmtId="188" fontId="37" fillId="0" borderId="70" xfId="0" applyNumberFormat="1" applyFont="1" applyBorder="1" applyAlignment="1">
      <alignment horizontal="center" vertical="center"/>
    </xf>
    <xf numFmtId="176" fontId="31" fillId="0" borderId="79" xfId="0" applyNumberFormat="1" applyFont="1" applyBorder="1" applyAlignment="1">
      <alignment vertical="center"/>
    </xf>
    <xf numFmtId="10" fontId="31" fillId="0" borderId="71" xfId="0" applyNumberFormat="1" applyFont="1" applyBorder="1" applyAlignment="1">
      <alignment vertical="center"/>
    </xf>
    <xf numFmtId="176" fontId="31" fillId="0" borderId="81" xfId="0" applyNumberFormat="1" applyFont="1" applyBorder="1" applyAlignment="1">
      <alignment vertical="center"/>
    </xf>
    <xf numFmtId="176" fontId="31" fillId="0" borderId="83" xfId="0" applyNumberFormat="1" applyFont="1" applyBorder="1" applyAlignment="1">
      <alignment vertical="center"/>
    </xf>
    <xf numFmtId="176" fontId="31" fillId="0" borderId="82" xfId="0" applyNumberFormat="1" applyFont="1" applyBorder="1" applyAlignment="1">
      <alignment vertical="center"/>
    </xf>
    <xf numFmtId="3" fontId="32" fillId="0" borderId="0" xfId="0" applyNumberFormat="1" applyFont="1" applyAlignment="1">
      <alignment vertical="center"/>
    </xf>
    <xf numFmtId="0" fontId="43" fillId="0" borderId="0" xfId="0" applyFont="1" applyAlignment="1">
      <alignment vertical="center"/>
    </xf>
    <xf numFmtId="176" fontId="44" fillId="0" borderId="0" xfId="0" applyNumberFormat="1" applyFont="1" applyAlignment="1">
      <alignment vertical="center"/>
    </xf>
    <xf numFmtId="0" fontId="44" fillId="0" borderId="0" xfId="0" applyFont="1" applyAlignment="1">
      <alignment vertical="center"/>
    </xf>
    <xf numFmtId="0" fontId="45" fillId="0" borderId="0" xfId="0" applyFont="1" applyAlignment="1">
      <alignment vertical="center"/>
    </xf>
    <xf numFmtId="0" fontId="46" fillId="0" borderId="0" xfId="0" applyFont="1" applyAlignment="1">
      <alignment vertical="center"/>
    </xf>
    <xf numFmtId="0" fontId="35" fillId="0" borderId="0" xfId="0" applyFont="1" applyAlignment="1">
      <alignment vertical="center"/>
    </xf>
    <xf numFmtId="176" fontId="32" fillId="0" borderId="0" xfId="0" applyNumberFormat="1" applyFont="1" applyAlignment="1">
      <alignment vertical="center"/>
    </xf>
    <xf numFmtId="189" fontId="32" fillId="0" borderId="0" xfId="0" applyNumberFormat="1" applyFont="1" applyAlignment="1">
      <alignment vertical="center"/>
    </xf>
    <xf numFmtId="190" fontId="32" fillId="0" borderId="0" xfId="0" applyNumberFormat="1" applyFont="1" applyAlignment="1">
      <alignment vertical="center"/>
    </xf>
    <xf numFmtId="188" fontId="37" fillId="0" borderId="84" xfId="0" applyNumberFormat="1" applyFont="1" applyBorder="1" applyAlignment="1">
      <alignment horizontal="center" vertical="center"/>
    </xf>
    <xf numFmtId="176" fontId="31" fillId="0" borderId="85" xfId="0" applyNumberFormat="1" applyFont="1" applyBorder="1" applyAlignment="1">
      <alignment vertical="center"/>
    </xf>
    <xf numFmtId="10" fontId="31" fillId="0" borderId="86" xfId="0" applyNumberFormat="1" applyFont="1" applyBorder="1" applyAlignment="1">
      <alignment vertical="center"/>
    </xf>
    <xf numFmtId="176" fontId="31" fillId="0" borderId="87" xfId="0" applyNumberFormat="1" applyFont="1" applyBorder="1" applyAlignment="1">
      <alignment vertical="center"/>
    </xf>
    <xf numFmtId="176" fontId="31" fillId="0" borderId="88" xfId="0" applyNumberFormat="1" applyFont="1" applyBorder="1" applyAlignment="1">
      <alignment vertical="center"/>
    </xf>
    <xf numFmtId="176" fontId="31" fillId="0" borderId="89" xfId="0" applyNumberFormat="1" applyFont="1" applyBorder="1" applyAlignment="1">
      <alignment vertical="center"/>
    </xf>
    <xf numFmtId="0" fontId="47" fillId="0" borderId="0" xfId="0" applyFont="1" applyAlignment="1">
      <alignment vertical="center"/>
    </xf>
    <xf numFmtId="176" fontId="47" fillId="0" borderId="0" xfId="0" applyNumberFormat="1" applyFont="1" applyAlignment="1">
      <alignment horizontal="right" vertical="center"/>
    </xf>
    <xf numFmtId="176" fontId="47" fillId="0" borderId="0" xfId="0" applyNumberFormat="1" applyFont="1" applyAlignment="1">
      <alignment vertical="center"/>
    </xf>
    <xf numFmtId="0" fontId="48" fillId="21" borderId="90" xfId="0" applyFont="1" applyFill="1" applyBorder="1" applyAlignment="1">
      <alignment horizontal="center" vertical="center"/>
    </xf>
    <xf numFmtId="38" fontId="47" fillId="0" borderId="0" xfId="0" applyNumberFormat="1" applyFont="1" applyAlignment="1">
      <alignment horizontal="center" vertical="center"/>
    </xf>
    <xf numFmtId="191" fontId="47" fillId="0" borderId="0" xfId="0" applyNumberFormat="1" applyFont="1" applyAlignment="1">
      <alignment horizontal="center" vertical="center"/>
    </xf>
    <xf numFmtId="186" fontId="47" fillId="0" borderId="0" xfId="0" applyNumberFormat="1" applyFont="1" applyAlignment="1">
      <alignment horizontal="center" vertical="center"/>
    </xf>
    <xf numFmtId="9" fontId="47" fillId="0" borderId="0" xfId="0" applyNumberFormat="1" applyFont="1" applyAlignment="1">
      <alignment horizontal="center" vertical="center"/>
    </xf>
    <xf numFmtId="0" fontId="47" fillId="7" borderId="13" xfId="0" applyFont="1" applyFill="1" applyBorder="1" applyAlignment="1">
      <alignment vertical="center"/>
    </xf>
    <xf numFmtId="0" fontId="48" fillId="7" borderId="13" xfId="0" applyFont="1" applyFill="1" applyBorder="1" applyAlignment="1">
      <alignment horizontal="center" vertical="center"/>
    </xf>
    <xf numFmtId="176" fontId="47" fillId="7" borderId="13" xfId="0" applyNumberFormat="1" applyFont="1" applyFill="1" applyBorder="1" applyAlignment="1">
      <alignment horizontal="right" vertical="center"/>
    </xf>
    <xf numFmtId="38" fontId="47" fillId="7" borderId="13" xfId="0" applyNumberFormat="1" applyFont="1" applyFill="1" applyBorder="1" applyAlignment="1">
      <alignment vertical="center"/>
    </xf>
    <xf numFmtId="40" fontId="47" fillId="7" borderId="13" xfId="0" applyNumberFormat="1" applyFont="1" applyFill="1" applyBorder="1" applyAlignment="1">
      <alignment vertical="center"/>
    </xf>
    <xf numFmtId="176" fontId="49" fillId="0" borderId="0" xfId="0" applyNumberFormat="1" applyFont="1" applyAlignment="1">
      <alignment horizontal="center" vertical="center"/>
    </xf>
    <xf numFmtId="176" fontId="47" fillId="0" borderId="0" xfId="0" applyNumberFormat="1" applyFont="1" applyAlignment="1">
      <alignment horizontal="center" vertical="center"/>
    </xf>
    <xf numFmtId="176" fontId="50" fillId="0" borderId="0" xfId="0" applyNumberFormat="1" applyFont="1" applyAlignment="1">
      <alignment vertical="center"/>
    </xf>
    <xf numFmtId="176" fontId="47" fillId="7" borderId="13" xfId="0" applyNumberFormat="1" applyFont="1" applyFill="1" applyBorder="1" applyAlignment="1">
      <alignment vertical="center"/>
    </xf>
    <xf numFmtId="0" fontId="49" fillId="7" borderId="13" xfId="0" applyFont="1" applyFill="1" applyBorder="1" applyAlignment="1">
      <alignment vertical="center"/>
    </xf>
    <xf numFmtId="176" fontId="51" fillId="7" borderId="13" xfId="0" applyNumberFormat="1" applyFont="1" applyFill="1" applyBorder="1" applyAlignment="1">
      <alignment horizontal="left" vertical="center"/>
    </xf>
    <xf numFmtId="0" fontId="48" fillId="0" borderId="0" xfId="0" applyFont="1" applyAlignment="1">
      <alignment vertical="center"/>
    </xf>
    <xf numFmtId="176" fontId="47" fillId="7" borderId="13" xfId="0" applyNumberFormat="1" applyFont="1" applyFill="1" applyBorder="1" applyAlignment="1">
      <alignment horizontal="center" vertical="center"/>
    </xf>
    <xf numFmtId="0" fontId="52" fillId="21" borderId="98" xfId="0" applyFont="1" applyFill="1" applyBorder="1" applyAlignment="1">
      <alignment horizontal="center" vertical="center"/>
    </xf>
    <xf numFmtId="176" fontId="52" fillId="21" borderId="98" xfId="0" applyNumberFormat="1" applyFont="1" applyFill="1" applyBorder="1" applyAlignment="1">
      <alignment horizontal="center" vertical="center"/>
    </xf>
    <xf numFmtId="0" fontId="47" fillId="0" borderId="0" xfId="0" applyFont="1" applyAlignment="1">
      <alignment horizontal="center" vertical="center"/>
    </xf>
    <xf numFmtId="0" fontId="47" fillId="0" borderId="98" xfId="0" applyFont="1" applyBorder="1" applyAlignment="1">
      <alignment horizontal="center" vertical="center" wrapText="1"/>
    </xf>
    <xf numFmtId="176" fontId="47" fillId="0" borderId="98" xfId="0" applyNumberFormat="1" applyFont="1" applyBorder="1" applyAlignment="1">
      <alignment horizontal="center" vertical="center"/>
    </xf>
    <xf numFmtId="9" fontId="47" fillId="0" borderId="98" xfId="0" applyNumberFormat="1" applyFont="1" applyBorder="1" applyAlignment="1">
      <alignment horizontal="center" vertical="center"/>
    </xf>
    <xf numFmtId="176" fontId="47" fillId="22" borderId="98" xfId="0" applyNumberFormat="1" applyFont="1" applyFill="1" applyBorder="1" applyAlignment="1">
      <alignment horizontal="center" vertical="center"/>
    </xf>
    <xf numFmtId="192" fontId="47" fillId="0" borderId="98" xfId="0" applyNumberFormat="1" applyFont="1" applyBorder="1" applyAlignment="1">
      <alignment horizontal="center" vertical="center" wrapText="1"/>
    </xf>
    <xf numFmtId="0" fontId="47" fillId="0" borderId="98" xfId="0" quotePrefix="1" applyFont="1" applyBorder="1" applyAlignment="1">
      <alignment horizontal="center" vertical="center" wrapText="1"/>
    </xf>
    <xf numFmtId="186" fontId="47" fillId="0" borderId="98" xfId="0" applyNumberFormat="1" applyFont="1" applyBorder="1" applyAlignment="1">
      <alignment horizontal="center" vertical="center" wrapText="1"/>
    </xf>
    <xf numFmtId="176" fontId="47" fillId="0" borderId="98" xfId="0" applyNumberFormat="1" applyFont="1" applyBorder="1" applyAlignment="1">
      <alignment vertical="center"/>
    </xf>
    <xf numFmtId="193" fontId="47" fillId="0" borderId="98" xfId="0" applyNumberFormat="1" applyFont="1" applyBorder="1" applyAlignment="1">
      <alignment vertical="center"/>
    </xf>
    <xf numFmtId="10" fontId="47" fillId="0" borderId="98" xfId="0" applyNumberFormat="1" applyFont="1" applyBorder="1" applyAlignment="1">
      <alignment vertical="center"/>
    </xf>
    <xf numFmtId="176" fontId="47" fillId="8" borderId="98" xfId="0" applyNumberFormat="1" applyFont="1" applyFill="1" applyBorder="1" applyAlignment="1">
      <alignment vertical="center"/>
    </xf>
    <xf numFmtId="10" fontId="47" fillId="8" borderId="98" xfId="0" applyNumberFormat="1" applyFont="1" applyFill="1" applyBorder="1" applyAlignment="1">
      <alignment vertical="center"/>
    </xf>
    <xf numFmtId="183" fontId="53" fillId="0" borderId="98" xfId="0" quotePrefix="1" applyNumberFormat="1" applyFont="1" applyBorder="1" applyAlignment="1">
      <alignment horizontal="left" vertical="center" wrapText="1"/>
    </xf>
    <xf numFmtId="0" fontId="54" fillId="14" borderId="98" xfId="0" applyFont="1" applyFill="1" applyBorder="1" applyAlignment="1">
      <alignment horizontal="center" vertical="center"/>
    </xf>
    <xf numFmtId="176" fontId="48" fillId="14" borderId="98" xfId="0" applyNumberFormat="1" applyFont="1" applyFill="1" applyBorder="1" applyAlignment="1">
      <alignment vertical="center"/>
    </xf>
    <xf numFmtId="9" fontId="48" fillId="14" borderId="98" xfId="0" applyNumberFormat="1" applyFont="1" applyFill="1" applyBorder="1" applyAlignment="1">
      <alignment horizontal="center" vertical="center"/>
    </xf>
    <xf numFmtId="0" fontId="48" fillId="14" borderId="98" xfId="0" applyFont="1" applyFill="1" applyBorder="1" applyAlignment="1">
      <alignment horizontal="center" vertical="center"/>
    </xf>
    <xf numFmtId="0" fontId="48" fillId="14" borderId="98" xfId="0" applyFont="1" applyFill="1" applyBorder="1" applyAlignment="1">
      <alignment vertical="center"/>
    </xf>
    <xf numFmtId="10" fontId="48" fillId="14" borderId="98" xfId="0" applyNumberFormat="1" applyFont="1" applyFill="1" applyBorder="1" applyAlignment="1">
      <alignment vertical="center"/>
    </xf>
    <xf numFmtId="187" fontId="48" fillId="14" borderId="98" xfId="0" applyNumberFormat="1" applyFont="1" applyFill="1" applyBorder="1" applyAlignment="1">
      <alignment vertical="center"/>
    </xf>
    <xf numFmtId="183" fontId="48" fillId="14" borderId="98" xfId="0" applyNumberFormat="1" applyFont="1" applyFill="1" applyBorder="1" applyAlignment="1">
      <alignment horizontal="left" vertical="center"/>
    </xf>
    <xf numFmtId="194" fontId="56" fillId="21" borderId="98" xfId="0" applyNumberFormat="1" applyFont="1" applyFill="1" applyBorder="1" applyAlignment="1">
      <alignment vertical="center"/>
    </xf>
    <xf numFmtId="9" fontId="48" fillId="21" borderId="98" xfId="0" applyNumberFormat="1" applyFont="1" applyFill="1" applyBorder="1" applyAlignment="1">
      <alignment horizontal="center" vertical="center"/>
    </xf>
    <xf numFmtId="0" fontId="56" fillId="21" borderId="98" xfId="0" applyFont="1" applyFill="1" applyBorder="1" applyAlignment="1">
      <alignment horizontal="center" vertical="center"/>
    </xf>
    <xf numFmtId="0" fontId="56" fillId="21" borderId="98" xfId="0" applyFont="1" applyFill="1" applyBorder="1" applyAlignment="1">
      <alignment vertical="center"/>
    </xf>
    <xf numFmtId="176" fontId="56" fillId="21" borderId="98" xfId="0" applyNumberFormat="1" applyFont="1" applyFill="1" applyBorder="1" applyAlignment="1">
      <alignment vertical="center"/>
    </xf>
    <xf numFmtId="10" fontId="56" fillId="21" borderId="98" xfId="0" applyNumberFormat="1" applyFont="1" applyFill="1" applyBorder="1" applyAlignment="1">
      <alignment vertical="center"/>
    </xf>
    <xf numFmtId="183" fontId="56" fillId="21" borderId="98" xfId="0" applyNumberFormat="1" applyFont="1" applyFill="1" applyBorder="1" applyAlignment="1">
      <alignment horizontal="left" vertical="center"/>
    </xf>
    <xf numFmtId="187" fontId="47" fillId="0" borderId="0" xfId="0" applyNumberFormat="1" applyFont="1" applyAlignment="1">
      <alignment horizontal="right" vertical="center"/>
    </xf>
    <xf numFmtId="9" fontId="47" fillId="0" borderId="0" xfId="0" applyNumberFormat="1" applyFont="1" applyAlignment="1">
      <alignment vertical="center"/>
    </xf>
    <xf numFmtId="0" fontId="48" fillId="13" borderId="13" xfId="0" applyFont="1" applyFill="1" applyBorder="1" applyAlignment="1">
      <alignment horizontal="center" vertical="center"/>
    </xf>
    <xf numFmtId="187" fontId="47" fillId="0" borderId="0" xfId="0" applyNumberFormat="1" applyFont="1" applyAlignment="1">
      <alignment vertical="center"/>
    </xf>
    <xf numFmtId="0" fontId="47" fillId="0" borderId="0" xfId="0" quotePrefix="1" applyFont="1" applyAlignment="1">
      <alignment vertical="center"/>
    </xf>
    <xf numFmtId="0" fontId="53" fillId="0" borderId="0" xfId="0" quotePrefix="1" applyFont="1" applyAlignment="1">
      <alignment vertical="center"/>
    </xf>
    <xf numFmtId="186" fontId="47" fillId="0" borderId="0" xfId="0" applyNumberFormat="1" applyFont="1" applyAlignment="1">
      <alignment vertical="center"/>
    </xf>
    <xf numFmtId="13" fontId="47" fillId="0" borderId="0" xfId="0" applyNumberFormat="1" applyFont="1" applyAlignment="1">
      <alignment vertical="center"/>
    </xf>
    <xf numFmtId="195" fontId="8" fillId="0" borderId="4" xfId="0" applyNumberFormat="1" applyFont="1" applyBorder="1" applyAlignment="1">
      <alignment horizontal="center" vertical="center"/>
    </xf>
    <xf numFmtId="176" fontId="5" fillId="9" borderId="4" xfId="0" applyNumberFormat="1" applyFont="1" applyFill="1" applyBorder="1" applyAlignment="1">
      <alignment horizontal="center" vertical="center"/>
    </xf>
    <xf numFmtId="10" fontId="5" fillId="9" borderId="4" xfId="0" applyNumberFormat="1" applyFont="1" applyFill="1" applyBorder="1" applyAlignment="1">
      <alignment horizontal="center" vertical="center"/>
    </xf>
    <xf numFmtId="195" fontId="8" fillId="0" borderId="0" xfId="0" applyNumberFormat="1" applyFont="1" applyAlignment="1">
      <alignment horizontal="center" vertical="center"/>
    </xf>
    <xf numFmtId="176" fontId="58" fillId="12" borderId="104" xfId="0" applyNumberFormat="1" applyFont="1" applyFill="1" applyBorder="1" applyAlignment="1">
      <alignment horizontal="center" vertical="center"/>
    </xf>
    <xf numFmtId="176" fontId="58" fillId="12" borderId="13" xfId="0" applyNumberFormat="1" applyFont="1" applyFill="1" applyBorder="1" applyAlignment="1">
      <alignment horizontal="center" vertical="center"/>
    </xf>
    <xf numFmtId="176" fontId="58" fillId="12" borderId="15" xfId="0" applyNumberFormat="1" applyFont="1" applyFill="1" applyBorder="1" applyAlignment="1">
      <alignment horizontal="center" vertical="center"/>
    </xf>
    <xf numFmtId="0" fontId="6" fillId="7" borderId="4" xfId="0" applyFont="1" applyFill="1" applyBorder="1" applyAlignment="1">
      <alignment horizontal="center" vertical="center"/>
    </xf>
    <xf numFmtId="181" fontId="6" fillId="7" borderId="4" xfId="0" applyNumberFormat="1" applyFont="1" applyFill="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left" vertical="center"/>
    </xf>
    <xf numFmtId="176" fontId="6" fillId="7" borderId="4" xfId="0" applyNumberFormat="1" applyFont="1" applyFill="1" applyBorder="1" applyAlignment="1">
      <alignment horizontal="center" vertical="center"/>
    </xf>
    <xf numFmtId="185" fontId="6" fillId="7" borderId="4" xfId="0" applyNumberFormat="1" applyFont="1" applyFill="1" applyBorder="1" applyAlignment="1">
      <alignment horizontal="center" vertical="center"/>
    </xf>
    <xf numFmtId="176" fontId="6" fillId="0" borderId="4" xfId="0" applyNumberFormat="1" applyFont="1" applyBorder="1" applyAlignment="1">
      <alignment horizontal="center" vertical="center"/>
    </xf>
    <xf numFmtId="181" fontId="6" fillId="0" borderId="4" xfId="0" applyNumberFormat="1" applyFont="1" applyBorder="1" applyAlignment="1">
      <alignment horizontal="center" vertical="center"/>
    </xf>
    <xf numFmtId="181"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176" fontId="6" fillId="5" borderId="4" xfId="0" applyNumberFormat="1" applyFont="1" applyFill="1" applyBorder="1" applyAlignment="1">
      <alignment horizontal="center" vertical="center"/>
    </xf>
    <xf numFmtId="185" fontId="6" fillId="5" borderId="4" xfId="0" applyNumberFormat="1" applyFont="1" applyFill="1" applyBorder="1" applyAlignment="1">
      <alignment horizontal="center" vertical="center"/>
    </xf>
    <xf numFmtId="181" fontId="6" fillId="3" borderId="4" xfId="0" applyNumberFormat="1" applyFont="1" applyFill="1" applyBorder="1" applyAlignment="1">
      <alignment horizontal="center" vertical="center"/>
    </xf>
    <xf numFmtId="0" fontId="6" fillId="3" borderId="4" xfId="0" applyFont="1" applyFill="1" applyBorder="1" applyAlignment="1">
      <alignment horizontal="center" vertical="center"/>
    </xf>
    <xf numFmtId="176" fontId="6" fillId="3" borderId="4" xfId="0" applyNumberFormat="1" applyFont="1" applyFill="1" applyBorder="1" applyAlignment="1">
      <alignment horizontal="center" vertical="center"/>
    </xf>
    <xf numFmtId="185" fontId="6" fillId="3" borderId="4" xfId="0" applyNumberFormat="1" applyFont="1" applyFill="1" applyBorder="1" applyAlignment="1">
      <alignment horizontal="center" vertical="center"/>
    </xf>
    <xf numFmtId="176" fontId="6" fillId="9" borderId="4" xfId="0" applyNumberFormat="1" applyFont="1" applyFill="1" applyBorder="1" applyAlignment="1">
      <alignment horizontal="center" vertical="center"/>
    </xf>
    <xf numFmtId="185" fontId="6" fillId="0" borderId="4" xfId="0" applyNumberFormat="1" applyFont="1" applyBorder="1" applyAlignment="1">
      <alignment horizontal="center" vertical="center"/>
    </xf>
    <xf numFmtId="0" fontId="6" fillId="3" borderId="4" xfId="0" applyFont="1" applyFill="1" applyBorder="1" applyAlignment="1">
      <alignment vertical="center"/>
    </xf>
    <xf numFmtId="0" fontId="6" fillId="3" borderId="4" xfId="0" applyFont="1" applyFill="1" applyBorder="1" applyAlignment="1">
      <alignment horizontal="left" vertical="center"/>
    </xf>
    <xf numFmtId="181" fontId="6" fillId="22" borderId="4" xfId="0" applyNumberFormat="1" applyFont="1" applyFill="1" applyBorder="1" applyAlignment="1">
      <alignment horizontal="center" vertical="center"/>
    </xf>
    <xf numFmtId="0" fontId="6" fillId="22" borderId="4" xfId="0" applyFont="1" applyFill="1" applyBorder="1" applyAlignment="1">
      <alignment horizontal="center" vertical="center"/>
    </xf>
    <xf numFmtId="176" fontId="6" fillId="22" borderId="4" xfId="0" applyNumberFormat="1" applyFont="1" applyFill="1" applyBorder="1" applyAlignment="1">
      <alignment horizontal="center" vertical="center"/>
    </xf>
    <xf numFmtId="185" fontId="6" fillId="22" borderId="4" xfId="0" applyNumberFormat="1" applyFont="1" applyFill="1" applyBorder="1" applyAlignment="1">
      <alignment horizontal="center" vertical="center"/>
    </xf>
    <xf numFmtId="0" fontId="6" fillId="3" borderId="4" xfId="0" applyFont="1" applyFill="1" applyBorder="1" applyAlignment="1">
      <alignment horizontal="center" vertical="center" wrapText="1"/>
    </xf>
    <xf numFmtId="181" fontId="6" fillId="23" borderId="4" xfId="0" applyNumberFormat="1" applyFont="1" applyFill="1" applyBorder="1" applyAlignment="1">
      <alignment horizontal="center" vertical="center"/>
    </xf>
    <xf numFmtId="0" fontId="6" fillId="23" borderId="4" xfId="0" applyFont="1" applyFill="1" applyBorder="1" applyAlignment="1">
      <alignment horizontal="center" vertical="center"/>
    </xf>
    <xf numFmtId="176" fontId="6" fillId="23" borderId="4" xfId="0" applyNumberFormat="1" applyFont="1" applyFill="1" applyBorder="1" applyAlignment="1">
      <alignment horizontal="center" vertical="center"/>
    </xf>
    <xf numFmtId="185" fontId="6" fillId="23" borderId="4" xfId="0" applyNumberFormat="1" applyFont="1" applyFill="1" applyBorder="1" applyAlignment="1">
      <alignment horizontal="center" vertical="center"/>
    </xf>
    <xf numFmtId="181" fontId="6" fillId="24" borderId="4" xfId="0" applyNumberFormat="1" applyFont="1" applyFill="1" applyBorder="1" applyAlignment="1">
      <alignment horizontal="center" vertical="center"/>
    </xf>
    <xf numFmtId="0" fontId="6" fillId="24" borderId="4" xfId="0" applyFont="1" applyFill="1" applyBorder="1" applyAlignment="1">
      <alignment horizontal="center" vertical="center"/>
    </xf>
    <xf numFmtId="176" fontId="6" fillId="24" borderId="4" xfId="0" applyNumberFormat="1" applyFont="1" applyFill="1" applyBorder="1" applyAlignment="1">
      <alignment horizontal="center" vertical="center"/>
    </xf>
    <xf numFmtId="185" fontId="6" fillId="24" borderId="4" xfId="0" applyNumberFormat="1" applyFont="1" applyFill="1" applyBorder="1" applyAlignment="1">
      <alignment horizontal="center" vertical="center"/>
    </xf>
    <xf numFmtId="181" fontId="6" fillId="25" borderId="4" xfId="0" applyNumberFormat="1" applyFont="1" applyFill="1" applyBorder="1" applyAlignment="1">
      <alignment horizontal="center" vertical="center"/>
    </xf>
    <xf numFmtId="0" fontId="6" fillId="25" borderId="4" xfId="0" applyFont="1" applyFill="1" applyBorder="1" applyAlignment="1">
      <alignment horizontal="center" vertical="center"/>
    </xf>
    <xf numFmtId="176" fontId="6" fillId="25" borderId="4" xfId="0" applyNumberFormat="1" applyFont="1" applyFill="1" applyBorder="1" applyAlignment="1">
      <alignment horizontal="center" vertical="center"/>
    </xf>
    <xf numFmtId="185" fontId="6" fillId="25" borderId="4" xfId="0" applyNumberFormat="1" applyFont="1" applyFill="1" applyBorder="1" applyAlignment="1">
      <alignment horizontal="center" vertical="center"/>
    </xf>
    <xf numFmtId="181" fontId="6" fillId="26" borderId="4" xfId="0" applyNumberFormat="1" applyFont="1" applyFill="1" applyBorder="1" applyAlignment="1">
      <alignment horizontal="center" vertical="center"/>
    </xf>
    <xf numFmtId="0" fontId="6" fillId="26" borderId="4" xfId="0" applyFont="1" applyFill="1" applyBorder="1" applyAlignment="1">
      <alignment horizontal="center" vertical="center"/>
    </xf>
    <xf numFmtId="176" fontId="6" fillId="26" borderId="4" xfId="0" applyNumberFormat="1" applyFont="1" applyFill="1" applyBorder="1" applyAlignment="1">
      <alignment horizontal="center" vertical="center"/>
    </xf>
    <xf numFmtId="185" fontId="6" fillId="26" borderId="4" xfId="0" applyNumberFormat="1" applyFont="1" applyFill="1" applyBorder="1" applyAlignment="1">
      <alignment horizontal="center" vertical="center"/>
    </xf>
    <xf numFmtId="181" fontId="6" fillId="27" borderId="4" xfId="0" applyNumberFormat="1" applyFont="1" applyFill="1" applyBorder="1" applyAlignment="1">
      <alignment horizontal="center" vertical="center"/>
    </xf>
    <xf numFmtId="0" fontId="6" fillId="27" borderId="4" xfId="0" applyFont="1" applyFill="1" applyBorder="1" applyAlignment="1">
      <alignment horizontal="center" vertical="center"/>
    </xf>
    <xf numFmtId="176" fontId="6" fillId="27" borderId="4" xfId="0" applyNumberFormat="1" applyFont="1" applyFill="1" applyBorder="1" applyAlignment="1">
      <alignment horizontal="center" vertical="center"/>
    </xf>
    <xf numFmtId="185" fontId="6" fillId="27" borderId="4" xfId="0" applyNumberFormat="1" applyFont="1" applyFill="1" applyBorder="1" applyAlignment="1">
      <alignment horizontal="center" vertical="center"/>
    </xf>
    <xf numFmtId="181" fontId="6" fillId="28" borderId="4" xfId="0" applyNumberFormat="1" applyFont="1" applyFill="1" applyBorder="1" applyAlignment="1">
      <alignment horizontal="center" vertical="center"/>
    </xf>
    <xf numFmtId="0" fontId="6" fillId="28" borderId="4" xfId="0" applyFont="1" applyFill="1" applyBorder="1" applyAlignment="1">
      <alignment horizontal="center" vertical="center"/>
    </xf>
    <xf numFmtId="176" fontId="6" fillId="28" borderId="4" xfId="0" applyNumberFormat="1" applyFont="1" applyFill="1" applyBorder="1" applyAlignment="1">
      <alignment horizontal="center" vertical="center"/>
    </xf>
    <xf numFmtId="185" fontId="6" fillId="28" borderId="4" xfId="0" applyNumberFormat="1" applyFont="1" applyFill="1" applyBorder="1" applyAlignment="1">
      <alignment horizontal="center" vertical="center"/>
    </xf>
    <xf numFmtId="181" fontId="6" fillId="29" borderId="4" xfId="0" applyNumberFormat="1" applyFont="1" applyFill="1" applyBorder="1" applyAlignment="1">
      <alignment horizontal="center" vertical="center"/>
    </xf>
    <xf numFmtId="0" fontId="6" fillId="29" borderId="4" xfId="0" applyFont="1" applyFill="1" applyBorder="1" applyAlignment="1">
      <alignment horizontal="center" vertical="center"/>
    </xf>
    <xf numFmtId="176" fontId="6" fillId="29" borderId="4" xfId="0" applyNumberFormat="1" applyFont="1" applyFill="1" applyBorder="1" applyAlignment="1">
      <alignment horizontal="center" vertical="center"/>
    </xf>
    <xf numFmtId="185" fontId="6" fillId="29" borderId="4" xfId="0" applyNumberFormat="1" applyFont="1" applyFill="1" applyBorder="1" applyAlignment="1">
      <alignment horizontal="center" vertical="center"/>
    </xf>
    <xf numFmtId="181" fontId="6" fillId="30" borderId="4" xfId="0" applyNumberFormat="1" applyFont="1" applyFill="1" applyBorder="1" applyAlignment="1">
      <alignment horizontal="center" vertical="center"/>
    </xf>
    <xf numFmtId="0" fontId="6" fillId="30" borderId="4" xfId="0" applyFont="1" applyFill="1" applyBorder="1" applyAlignment="1">
      <alignment horizontal="center" vertical="center"/>
    </xf>
    <xf numFmtId="176" fontId="6" fillId="30" borderId="4" xfId="0" applyNumberFormat="1" applyFont="1" applyFill="1" applyBorder="1" applyAlignment="1">
      <alignment horizontal="center" vertical="center"/>
    </xf>
    <xf numFmtId="185" fontId="6" fillId="30" borderId="4" xfId="0" applyNumberFormat="1" applyFont="1" applyFill="1" applyBorder="1" applyAlignment="1">
      <alignment horizontal="center" vertical="center"/>
    </xf>
    <xf numFmtId="181" fontId="6" fillId="31" borderId="4" xfId="0" applyNumberFormat="1" applyFont="1" applyFill="1" applyBorder="1" applyAlignment="1">
      <alignment horizontal="center" vertical="center"/>
    </xf>
    <xf numFmtId="0" fontId="6" fillId="31" borderId="4" xfId="0" applyFont="1" applyFill="1" applyBorder="1" applyAlignment="1">
      <alignment horizontal="center" vertical="center"/>
    </xf>
    <xf numFmtId="176" fontId="6" fillId="31" borderId="4" xfId="0" applyNumberFormat="1" applyFont="1" applyFill="1" applyBorder="1" applyAlignment="1">
      <alignment horizontal="center" vertical="center"/>
    </xf>
    <xf numFmtId="185" fontId="6" fillId="31" borderId="4" xfId="0" applyNumberFormat="1" applyFont="1" applyFill="1" applyBorder="1" applyAlignment="1">
      <alignment horizontal="center" vertical="center"/>
    </xf>
    <xf numFmtId="181" fontId="6" fillId="32" borderId="4" xfId="0" applyNumberFormat="1" applyFont="1" applyFill="1" applyBorder="1" applyAlignment="1">
      <alignment horizontal="center" vertical="center"/>
    </xf>
    <xf numFmtId="0" fontId="6" fillId="32" borderId="4" xfId="0" applyFont="1" applyFill="1" applyBorder="1" applyAlignment="1">
      <alignment horizontal="center" vertical="center"/>
    </xf>
    <xf numFmtId="176" fontId="6" fillId="32" borderId="4" xfId="0" applyNumberFormat="1" applyFont="1" applyFill="1" applyBorder="1" applyAlignment="1">
      <alignment horizontal="center" vertical="center"/>
    </xf>
    <xf numFmtId="185" fontId="6" fillId="32" borderId="4" xfId="0" applyNumberFormat="1" applyFont="1" applyFill="1" applyBorder="1" applyAlignment="1">
      <alignment horizontal="center" vertical="center"/>
    </xf>
    <xf numFmtId="181" fontId="6" fillId="19" borderId="4" xfId="0" applyNumberFormat="1" applyFont="1" applyFill="1" applyBorder="1" applyAlignment="1">
      <alignment horizontal="center" vertical="center"/>
    </xf>
    <xf numFmtId="0" fontId="6" fillId="19" borderId="4" xfId="0" applyFont="1" applyFill="1" applyBorder="1" applyAlignment="1">
      <alignment horizontal="center" vertical="center"/>
    </xf>
    <xf numFmtId="176" fontId="6" fillId="19" borderId="4" xfId="0" applyNumberFormat="1" applyFont="1" applyFill="1" applyBorder="1" applyAlignment="1">
      <alignment horizontal="center" vertical="center"/>
    </xf>
    <xf numFmtId="185" fontId="6" fillId="19" borderId="4" xfId="0" applyNumberFormat="1" applyFont="1" applyFill="1" applyBorder="1" applyAlignment="1">
      <alignment horizontal="center" vertical="center"/>
    </xf>
    <xf numFmtId="181" fontId="6" fillId="33" borderId="4" xfId="0" applyNumberFormat="1" applyFont="1" applyFill="1" applyBorder="1" applyAlignment="1">
      <alignment horizontal="center" vertical="center"/>
    </xf>
    <xf numFmtId="0" fontId="6" fillId="33" borderId="4" xfId="0" applyFont="1" applyFill="1" applyBorder="1" applyAlignment="1">
      <alignment horizontal="center" vertical="center"/>
    </xf>
    <xf numFmtId="176" fontId="6" fillId="33" borderId="4" xfId="0" applyNumberFormat="1" applyFont="1" applyFill="1" applyBorder="1" applyAlignment="1">
      <alignment horizontal="center" vertical="center"/>
    </xf>
    <xf numFmtId="185" fontId="6" fillId="33" borderId="4" xfId="0" applyNumberFormat="1" applyFont="1" applyFill="1" applyBorder="1" applyAlignment="1">
      <alignment horizontal="center" vertical="center"/>
    </xf>
    <xf numFmtId="181" fontId="6" fillId="34" borderId="4" xfId="0" applyNumberFormat="1" applyFont="1" applyFill="1" applyBorder="1" applyAlignment="1">
      <alignment horizontal="center" vertical="center"/>
    </xf>
    <xf numFmtId="0" fontId="6" fillId="34" borderId="4" xfId="0" applyFont="1" applyFill="1" applyBorder="1" applyAlignment="1">
      <alignment horizontal="center" vertical="center"/>
    </xf>
    <xf numFmtId="176" fontId="6" fillId="34" borderId="4" xfId="0" applyNumberFormat="1" applyFont="1" applyFill="1" applyBorder="1" applyAlignment="1">
      <alignment horizontal="center" vertical="center"/>
    </xf>
    <xf numFmtId="185" fontId="6" fillId="34" borderId="4" xfId="0" applyNumberFormat="1" applyFont="1" applyFill="1" applyBorder="1" applyAlignment="1">
      <alignment horizontal="center" vertical="center"/>
    </xf>
    <xf numFmtId="181" fontId="6" fillId="35" borderId="4" xfId="0" applyNumberFormat="1" applyFont="1" applyFill="1" applyBorder="1" applyAlignment="1">
      <alignment horizontal="center" vertical="center"/>
    </xf>
    <xf numFmtId="0" fontId="6" fillId="35" borderId="4" xfId="0" applyFont="1" applyFill="1" applyBorder="1" applyAlignment="1">
      <alignment horizontal="center" vertical="center"/>
    </xf>
    <xf numFmtId="176" fontId="6" fillId="35" borderId="4" xfId="0" applyNumberFormat="1" applyFont="1" applyFill="1" applyBorder="1" applyAlignment="1">
      <alignment horizontal="center" vertical="center"/>
    </xf>
    <xf numFmtId="185" fontId="6" fillId="35" borderId="4" xfId="0" applyNumberFormat="1" applyFont="1" applyFill="1" applyBorder="1" applyAlignment="1">
      <alignment horizontal="center" vertical="center"/>
    </xf>
    <xf numFmtId="181" fontId="6" fillId="36" borderId="4" xfId="0" applyNumberFormat="1" applyFont="1" applyFill="1" applyBorder="1" applyAlignment="1">
      <alignment horizontal="center" vertical="center"/>
    </xf>
    <xf numFmtId="0" fontId="6" fillId="36" borderId="4" xfId="0" applyFont="1" applyFill="1" applyBorder="1" applyAlignment="1">
      <alignment horizontal="center" vertical="center"/>
    </xf>
    <xf numFmtId="176" fontId="6" fillId="36" borderId="4" xfId="0" applyNumberFormat="1" applyFont="1" applyFill="1" applyBorder="1" applyAlignment="1">
      <alignment horizontal="center" vertical="center"/>
    </xf>
    <xf numFmtId="185" fontId="6" fillId="36" borderId="4" xfId="0" applyNumberFormat="1" applyFont="1" applyFill="1" applyBorder="1" applyAlignment="1">
      <alignment horizontal="center" vertical="center"/>
    </xf>
    <xf numFmtId="181" fontId="6" fillId="16" borderId="4" xfId="0" applyNumberFormat="1" applyFont="1" applyFill="1" applyBorder="1" applyAlignment="1">
      <alignment horizontal="center" vertical="center"/>
    </xf>
    <xf numFmtId="0" fontId="6" fillId="16" borderId="4" xfId="0" applyFont="1" applyFill="1" applyBorder="1" applyAlignment="1">
      <alignment horizontal="center" vertical="center"/>
    </xf>
    <xf numFmtId="176" fontId="6" fillId="16" borderId="4" xfId="0" applyNumberFormat="1" applyFont="1" applyFill="1" applyBorder="1" applyAlignment="1">
      <alignment horizontal="center" vertical="center"/>
    </xf>
    <xf numFmtId="185" fontId="6" fillId="16" borderId="4" xfId="0" applyNumberFormat="1" applyFont="1" applyFill="1" applyBorder="1" applyAlignment="1">
      <alignment horizontal="center" vertical="center"/>
    </xf>
    <xf numFmtId="181" fontId="6" fillId="37" borderId="4" xfId="0" applyNumberFormat="1" applyFont="1" applyFill="1" applyBorder="1" applyAlignment="1">
      <alignment horizontal="center" vertical="center"/>
    </xf>
    <xf numFmtId="0" fontId="6" fillId="37" borderId="4" xfId="0" applyFont="1" applyFill="1" applyBorder="1" applyAlignment="1">
      <alignment horizontal="center" vertical="center"/>
    </xf>
    <xf numFmtId="176" fontId="6" fillId="37" borderId="4" xfId="0" applyNumberFormat="1" applyFont="1" applyFill="1" applyBorder="1" applyAlignment="1">
      <alignment horizontal="center" vertical="center"/>
    </xf>
    <xf numFmtId="185" fontId="6" fillId="37" borderId="4" xfId="0" applyNumberFormat="1" applyFont="1" applyFill="1" applyBorder="1" applyAlignment="1">
      <alignment horizontal="center" vertical="center"/>
    </xf>
    <xf numFmtId="181" fontId="6" fillId="10" borderId="4" xfId="0" applyNumberFormat="1" applyFont="1" applyFill="1" applyBorder="1" applyAlignment="1">
      <alignment horizontal="center" vertical="center"/>
    </xf>
    <xf numFmtId="0" fontId="6" fillId="10" borderId="4" xfId="0" applyFont="1" applyFill="1" applyBorder="1" applyAlignment="1">
      <alignment horizontal="center" vertical="center"/>
    </xf>
    <xf numFmtId="176" fontId="6" fillId="10" borderId="4" xfId="0" applyNumberFormat="1" applyFont="1" applyFill="1" applyBorder="1" applyAlignment="1">
      <alignment horizontal="center" vertical="center"/>
    </xf>
    <xf numFmtId="185" fontId="6" fillId="10" borderId="4" xfId="0" applyNumberFormat="1" applyFont="1" applyFill="1" applyBorder="1" applyAlignment="1">
      <alignment horizontal="center" vertical="center"/>
    </xf>
    <xf numFmtId="185" fontId="6" fillId="0" borderId="5" xfId="0" applyNumberFormat="1" applyFont="1" applyBorder="1" applyAlignment="1">
      <alignment horizontal="center" vertical="center"/>
    </xf>
    <xf numFmtId="181" fontId="6" fillId="38" borderId="4" xfId="0" applyNumberFormat="1" applyFont="1" applyFill="1" applyBorder="1" applyAlignment="1">
      <alignment horizontal="center" vertical="center"/>
    </xf>
    <xf numFmtId="0" fontId="6" fillId="38" borderId="4" xfId="0" applyFont="1" applyFill="1" applyBorder="1" applyAlignment="1">
      <alignment horizontal="center" vertical="center"/>
    </xf>
    <xf numFmtId="0" fontId="6" fillId="38" borderId="4" xfId="0" applyFont="1" applyFill="1" applyBorder="1" applyAlignment="1">
      <alignment horizontal="left" vertical="center"/>
    </xf>
    <xf numFmtId="176" fontId="6" fillId="38" borderId="4" xfId="0" applyNumberFormat="1" applyFont="1" applyFill="1" applyBorder="1" applyAlignment="1">
      <alignment horizontal="center" vertical="center"/>
    </xf>
    <xf numFmtId="185" fontId="6" fillId="38" borderId="4" xfId="0" applyNumberFormat="1" applyFont="1" applyFill="1" applyBorder="1" applyAlignment="1">
      <alignment horizontal="center" vertical="center"/>
    </xf>
    <xf numFmtId="181" fontId="6" fillId="0" borderId="5" xfId="0" applyNumberFormat="1" applyFont="1" applyBorder="1" applyAlignment="1">
      <alignment horizontal="center" vertical="center"/>
    </xf>
    <xf numFmtId="185" fontId="6" fillId="2" borderId="4" xfId="0" applyNumberFormat="1" applyFont="1" applyFill="1" applyBorder="1" applyAlignment="1">
      <alignment horizontal="center" vertical="center"/>
    </xf>
    <xf numFmtId="185" fontId="6" fillId="0" borderId="4" xfId="0" applyNumberFormat="1" applyFont="1" applyBorder="1" applyAlignment="1">
      <alignment horizontal="center" vertical="center" wrapText="1"/>
    </xf>
    <xf numFmtId="196" fontId="6" fillId="0" borderId="4" xfId="0" applyNumberFormat="1" applyFont="1" applyBorder="1" applyAlignment="1">
      <alignment horizontal="center" vertical="center" wrapText="1"/>
    </xf>
    <xf numFmtId="0" fontId="6" fillId="2" borderId="4" xfId="0" applyFont="1" applyFill="1" applyBorder="1" applyAlignment="1">
      <alignment horizontal="center" vertical="center"/>
    </xf>
    <xf numFmtId="185" fontId="6" fillId="2" borderId="4" xfId="0" applyNumberFormat="1" applyFont="1" applyFill="1" applyBorder="1" applyAlignment="1">
      <alignment horizontal="center" vertical="center" wrapText="1"/>
    </xf>
    <xf numFmtId="181" fontId="6" fillId="39" borderId="4" xfId="0" applyNumberFormat="1" applyFont="1" applyFill="1" applyBorder="1" applyAlignment="1">
      <alignment horizontal="center" vertical="center"/>
    </xf>
    <xf numFmtId="0" fontId="6" fillId="39" borderId="4" xfId="0" applyFont="1" applyFill="1" applyBorder="1" applyAlignment="1">
      <alignment horizontal="center" vertical="center"/>
    </xf>
    <xf numFmtId="176" fontId="6" fillId="39" borderId="4" xfId="0" applyNumberFormat="1" applyFont="1" applyFill="1" applyBorder="1" applyAlignment="1">
      <alignment horizontal="center" vertical="center"/>
    </xf>
    <xf numFmtId="185" fontId="6" fillId="39" borderId="4" xfId="0" applyNumberFormat="1" applyFont="1" applyFill="1" applyBorder="1" applyAlignment="1">
      <alignment horizontal="center" vertical="center"/>
    </xf>
    <xf numFmtId="181" fontId="6" fillId="4" borderId="4" xfId="0" applyNumberFormat="1" applyFont="1" applyFill="1" applyBorder="1" applyAlignment="1">
      <alignment horizontal="center" vertical="center"/>
    </xf>
    <xf numFmtId="0" fontId="6" fillId="4" borderId="4" xfId="0" applyFont="1" applyFill="1" applyBorder="1" applyAlignment="1">
      <alignment horizontal="center" vertical="center"/>
    </xf>
    <xf numFmtId="176" fontId="6" fillId="4" borderId="4" xfId="0" applyNumberFormat="1" applyFont="1" applyFill="1" applyBorder="1" applyAlignment="1">
      <alignment horizontal="center" vertical="center"/>
    </xf>
    <xf numFmtId="185" fontId="6" fillId="4" borderId="4" xfId="0" applyNumberFormat="1" applyFont="1" applyFill="1" applyBorder="1" applyAlignment="1">
      <alignment horizontal="center" vertical="center"/>
    </xf>
    <xf numFmtId="185" fontId="6" fillId="4" borderId="4" xfId="0" applyNumberFormat="1" applyFont="1" applyFill="1" applyBorder="1" applyAlignment="1">
      <alignment horizontal="center" vertical="center" wrapText="1"/>
    </xf>
    <xf numFmtId="196" fontId="6" fillId="4" borderId="4" xfId="0" applyNumberFormat="1" applyFont="1" applyFill="1" applyBorder="1" applyAlignment="1">
      <alignment horizontal="center" vertical="center" wrapText="1"/>
    </xf>
    <xf numFmtId="176" fontId="6" fillId="2" borderId="4" xfId="0" applyNumberFormat="1" applyFont="1" applyFill="1" applyBorder="1" applyAlignment="1">
      <alignment horizontal="center" vertical="center"/>
    </xf>
    <xf numFmtId="3" fontId="6" fillId="0" borderId="4" xfId="0" applyNumberFormat="1" applyFont="1" applyBorder="1" applyAlignment="1">
      <alignment horizontal="center" vertical="center"/>
    </xf>
    <xf numFmtId="185" fontId="6" fillId="0" borderId="4" xfId="0" applyNumberFormat="1" applyFont="1" applyBorder="1" applyAlignment="1">
      <alignment vertical="center"/>
    </xf>
    <xf numFmtId="185" fontId="6" fillId="30" borderId="4" xfId="0" applyNumberFormat="1" applyFont="1" applyFill="1" applyBorder="1" applyAlignment="1">
      <alignment horizontal="center" vertical="center" wrapText="1"/>
    </xf>
    <xf numFmtId="196" fontId="6" fillId="30" borderId="4" xfId="0" applyNumberFormat="1" applyFont="1" applyFill="1" applyBorder="1" applyAlignment="1">
      <alignment horizontal="center" vertical="center" wrapText="1"/>
    </xf>
    <xf numFmtId="176" fontId="6" fillId="2" borderId="4" xfId="0" applyNumberFormat="1" applyFont="1" applyFill="1" applyBorder="1" applyAlignment="1">
      <alignment horizontal="center" vertical="center" wrapText="1"/>
    </xf>
    <xf numFmtId="196" fontId="6" fillId="7" borderId="4" xfId="0" applyNumberFormat="1" applyFont="1" applyFill="1" applyBorder="1" applyAlignment="1">
      <alignment horizontal="center" vertical="center" wrapText="1"/>
    </xf>
    <xf numFmtId="186" fontId="6" fillId="0" borderId="4" xfId="0" applyNumberFormat="1" applyFont="1" applyBorder="1" applyAlignment="1">
      <alignment horizontal="center" vertical="center"/>
    </xf>
    <xf numFmtId="176" fontId="6" fillId="0" borderId="4" xfId="0" applyNumberFormat="1" applyFont="1" applyBorder="1" applyAlignment="1">
      <alignment vertical="center"/>
    </xf>
    <xf numFmtId="176" fontId="6" fillId="38" borderId="4" xfId="0" applyNumberFormat="1" applyFont="1" applyFill="1" applyBorder="1" applyAlignment="1">
      <alignment horizontal="center" vertical="center" wrapText="1"/>
    </xf>
    <xf numFmtId="176" fontId="6" fillId="0" borderId="4" xfId="0" applyNumberFormat="1" applyFont="1" applyBorder="1" applyAlignment="1">
      <alignment horizontal="center" vertical="center" wrapText="1"/>
    </xf>
    <xf numFmtId="185" fontId="6" fillId="0" borderId="4" xfId="0" applyNumberFormat="1" applyFont="1" applyBorder="1" applyAlignment="1">
      <alignment vertical="center" wrapText="1"/>
    </xf>
    <xf numFmtId="186" fontId="6" fillId="0" borderId="4" xfId="0" applyNumberFormat="1" applyFont="1" applyBorder="1" applyAlignment="1">
      <alignment horizontal="center" vertical="center" wrapText="1"/>
    </xf>
    <xf numFmtId="185" fontId="6" fillId="7" borderId="4" xfId="0" applyNumberFormat="1" applyFont="1" applyFill="1" applyBorder="1" applyAlignment="1">
      <alignment vertical="center" wrapText="1"/>
    </xf>
    <xf numFmtId="49" fontId="6" fillId="7" borderId="4" xfId="0" applyNumberFormat="1" applyFont="1" applyFill="1" applyBorder="1" applyAlignment="1">
      <alignment horizontal="center" vertical="center" wrapText="1"/>
    </xf>
    <xf numFmtId="185" fontId="6" fillId="0" borderId="4" xfId="0" applyNumberFormat="1" applyFont="1" applyBorder="1" applyAlignment="1">
      <alignment horizontal="right" vertical="center" wrapText="1"/>
    </xf>
    <xf numFmtId="6" fontId="6" fillId="0" borderId="4" xfId="0" applyNumberFormat="1" applyFont="1" applyBorder="1" applyAlignment="1">
      <alignment horizontal="right" vertical="center" wrapText="1"/>
    </xf>
    <xf numFmtId="185" fontId="6" fillId="7" borderId="4" xfId="0" applyNumberFormat="1" applyFont="1" applyFill="1" applyBorder="1" applyAlignment="1">
      <alignment horizontal="center" vertical="center" wrapText="1"/>
    </xf>
    <xf numFmtId="6" fontId="6" fillId="7" borderId="4" xfId="0" applyNumberFormat="1" applyFont="1" applyFill="1" applyBorder="1" applyAlignment="1">
      <alignment horizontal="right" vertical="center" wrapText="1"/>
    </xf>
    <xf numFmtId="185" fontId="59" fillId="2" borderId="4" xfId="0" applyNumberFormat="1" applyFont="1" applyFill="1" applyBorder="1" applyAlignment="1">
      <alignment horizontal="center" vertical="center" wrapText="1"/>
    </xf>
    <xf numFmtId="185" fontId="59" fillId="7" borderId="4" xfId="0" applyNumberFormat="1" applyFont="1" applyFill="1" applyBorder="1" applyAlignment="1">
      <alignment horizontal="center" vertical="center" wrapText="1"/>
    </xf>
    <xf numFmtId="196" fontId="59" fillId="7" borderId="4" xfId="0" applyNumberFormat="1" applyFont="1" applyFill="1" applyBorder="1" applyAlignment="1">
      <alignment horizontal="center" vertical="center" wrapText="1"/>
    </xf>
    <xf numFmtId="6" fontId="59" fillId="7" borderId="4" xfId="0" applyNumberFormat="1" applyFont="1" applyFill="1" applyBorder="1" applyAlignment="1">
      <alignment horizontal="right" vertical="center" wrapText="1"/>
    </xf>
    <xf numFmtId="0" fontId="59" fillId="2" borderId="4" xfId="0" applyFont="1" applyFill="1" applyBorder="1" applyAlignment="1">
      <alignment horizontal="center" vertical="center"/>
    </xf>
    <xf numFmtId="185" fontId="59" fillId="0" borderId="4" xfId="0" applyNumberFormat="1" applyFont="1" applyBorder="1" applyAlignment="1">
      <alignment horizontal="center" vertical="center" wrapText="1"/>
    </xf>
    <xf numFmtId="196" fontId="59" fillId="0" borderId="4" xfId="0" applyNumberFormat="1" applyFont="1" applyBorder="1" applyAlignment="1">
      <alignment horizontal="center" vertical="center" wrapText="1"/>
    </xf>
    <xf numFmtId="6" fontId="59" fillId="0" borderId="4" xfId="0" applyNumberFormat="1" applyFont="1" applyBorder="1" applyAlignment="1">
      <alignment horizontal="right" vertical="center" wrapText="1"/>
    </xf>
    <xf numFmtId="183" fontId="6" fillId="0" borderId="4" xfId="0" applyNumberFormat="1" applyFont="1" applyBorder="1" applyAlignment="1">
      <alignment horizontal="center" vertical="center"/>
    </xf>
    <xf numFmtId="0" fontId="6" fillId="7" borderId="37" xfId="0" applyFont="1" applyFill="1" applyBorder="1" applyAlignment="1">
      <alignment horizontal="center" vertical="center"/>
    </xf>
    <xf numFmtId="0" fontId="6" fillId="0" borderId="9" xfId="0" applyFont="1" applyBorder="1" applyAlignment="1">
      <alignment horizontal="center" vertical="center"/>
    </xf>
    <xf numFmtId="0" fontId="6" fillId="0" borderId="9" xfId="0" applyFont="1" applyBorder="1" applyAlignment="1">
      <alignment horizontal="left" vertical="center"/>
    </xf>
    <xf numFmtId="176" fontId="6" fillId="0" borderId="9" xfId="0" applyNumberFormat="1" applyFont="1" applyBorder="1" applyAlignment="1">
      <alignment horizontal="center" vertical="center"/>
    </xf>
    <xf numFmtId="176" fontId="6" fillId="0" borderId="0" xfId="0" applyNumberFormat="1" applyFont="1" applyAlignment="1">
      <alignment horizontal="center" vertical="center"/>
    </xf>
    <xf numFmtId="0" fontId="59" fillId="7" borderId="4" xfId="0" applyFont="1" applyFill="1" applyBorder="1" applyAlignment="1">
      <alignment horizontal="center" vertical="center"/>
    </xf>
    <xf numFmtId="0" fontId="6" fillId="0" borderId="9" xfId="0" applyFont="1" applyBorder="1" applyAlignment="1">
      <alignment horizontal="right" vertical="center"/>
    </xf>
    <xf numFmtId="0" fontId="6" fillId="0" borderId="4" xfId="0" applyFont="1" applyBorder="1" applyAlignment="1">
      <alignment horizontal="right" vertical="center"/>
    </xf>
    <xf numFmtId="0" fontId="58" fillId="12" borderId="4" xfId="0" applyFont="1" applyFill="1" applyBorder="1" applyAlignment="1">
      <alignment vertical="center"/>
    </xf>
    <xf numFmtId="0" fontId="58" fillId="12" borderId="4" xfId="0" applyFont="1" applyFill="1" applyBorder="1" applyAlignment="1">
      <alignment horizontal="center" vertical="center"/>
    </xf>
    <xf numFmtId="184" fontId="58" fillId="12" borderId="4" xfId="0" applyNumberFormat="1" applyFont="1" applyFill="1" applyBorder="1" applyAlignment="1">
      <alignment horizontal="center" vertical="center" wrapText="1"/>
    </xf>
    <xf numFmtId="176" fontId="58" fillId="12" borderId="4" xfId="0" applyNumberFormat="1" applyFont="1" applyFill="1" applyBorder="1" applyAlignment="1">
      <alignment horizontal="center" vertical="center" wrapText="1"/>
    </xf>
    <xf numFmtId="176" fontId="58" fillId="12" borderId="4" xfId="0" applyNumberFormat="1" applyFont="1" applyFill="1" applyBorder="1" applyAlignment="1">
      <alignment horizontal="center" vertical="center"/>
    </xf>
    <xf numFmtId="184" fontId="6" fillId="38" borderId="4" xfId="0" applyNumberFormat="1" applyFont="1" applyFill="1" applyBorder="1" applyAlignment="1">
      <alignment horizontal="center" vertical="center"/>
    </xf>
    <xf numFmtId="185" fontId="6" fillId="38" borderId="4" xfId="0" applyNumberFormat="1" applyFont="1" applyFill="1" applyBorder="1" applyAlignment="1">
      <alignment vertical="center"/>
    </xf>
    <xf numFmtId="184" fontId="6" fillId="0" borderId="4" xfId="0" applyNumberFormat="1" applyFont="1" applyBorder="1" applyAlignment="1">
      <alignment horizontal="center" vertical="center"/>
    </xf>
    <xf numFmtId="184" fontId="6" fillId="33" borderId="4" xfId="0" applyNumberFormat="1" applyFont="1" applyFill="1" applyBorder="1" applyAlignment="1">
      <alignment horizontal="center" vertical="center"/>
    </xf>
    <xf numFmtId="185" fontId="6" fillId="33" borderId="4" xfId="0" applyNumberFormat="1" applyFont="1" applyFill="1" applyBorder="1" applyAlignment="1">
      <alignment vertical="center"/>
    </xf>
    <xf numFmtId="184" fontId="6" fillId="30" borderId="4" xfId="0" applyNumberFormat="1" applyFont="1" applyFill="1" applyBorder="1" applyAlignment="1">
      <alignment horizontal="center" vertical="center"/>
    </xf>
    <xf numFmtId="185" fontId="6" fillId="30" borderId="4" xfId="0" applyNumberFormat="1" applyFont="1" applyFill="1" applyBorder="1" applyAlignment="1">
      <alignment vertical="center"/>
    </xf>
    <xf numFmtId="184" fontId="6" fillId="34" borderId="4" xfId="0" applyNumberFormat="1" applyFont="1" applyFill="1" applyBorder="1" applyAlignment="1">
      <alignment horizontal="center" vertical="center"/>
    </xf>
    <xf numFmtId="185" fontId="6" fillId="34" borderId="4" xfId="0" applyNumberFormat="1" applyFont="1" applyFill="1" applyBorder="1" applyAlignment="1">
      <alignment vertical="center"/>
    </xf>
    <xf numFmtId="184" fontId="6" fillId="4" borderId="4" xfId="0" applyNumberFormat="1" applyFont="1" applyFill="1" applyBorder="1" applyAlignment="1">
      <alignment horizontal="center" vertical="center"/>
    </xf>
    <xf numFmtId="185" fontId="6" fillId="4" borderId="4" xfId="0" applyNumberFormat="1" applyFont="1" applyFill="1" applyBorder="1" applyAlignment="1">
      <alignment vertical="center"/>
    </xf>
    <xf numFmtId="181" fontId="6" fillId="40" borderId="4" xfId="0" applyNumberFormat="1" applyFont="1" applyFill="1" applyBorder="1" applyAlignment="1">
      <alignment horizontal="center" vertical="center"/>
    </xf>
    <xf numFmtId="184" fontId="6" fillId="40" borderId="4" xfId="0" applyNumberFormat="1" applyFont="1" applyFill="1" applyBorder="1" applyAlignment="1">
      <alignment horizontal="center" vertical="center"/>
    </xf>
    <xf numFmtId="185" fontId="6" fillId="40" borderId="4" xfId="0" applyNumberFormat="1" applyFont="1" applyFill="1" applyBorder="1" applyAlignment="1">
      <alignment vertical="center"/>
    </xf>
    <xf numFmtId="184" fontId="6" fillId="29" borderId="4" xfId="0" applyNumberFormat="1" applyFont="1" applyFill="1" applyBorder="1" applyAlignment="1">
      <alignment horizontal="center" vertical="center"/>
    </xf>
    <xf numFmtId="185" fontId="6" fillId="29" borderId="4" xfId="0" applyNumberFormat="1" applyFont="1" applyFill="1" applyBorder="1" applyAlignment="1">
      <alignment vertical="center"/>
    </xf>
    <xf numFmtId="181" fontId="6" fillId="41" borderId="4" xfId="0" applyNumberFormat="1" applyFont="1" applyFill="1" applyBorder="1" applyAlignment="1">
      <alignment horizontal="center" vertical="center"/>
    </xf>
    <xf numFmtId="184" fontId="6" fillId="41" borderId="4" xfId="0" applyNumberFormat="1" applyFont="1" applyFill="1" applyBorder="1" applyAlignment="1">
      <alignment horizontal="center" vertical="center"/>
    </xf>
    <xf numFmtId="185" fontId="6" fillId="41" borderId="4" xfId="0" applyNumberFormat="1" applyFont="1" applyFill="1" applyBorder="1" applyAlignment="1">
      <alignment vertical="center"/>
    </xf>
    <xf numFmtId="184" fontId="6" fillId="23" borderId="4" xfId="0" applyNumberFormat="1" applyFont="1" applyFill="1" applyBorder="1" applyAlignment="1">
      <alignment horizontal="center" vertical="center"/>
    </xf>
    <xf numFmtId="185" fontId="6" fillId="23" borderId="4" xfId="0" applyNumberFormat="1" applyFont="1" applyFill="1" applyBorder="1" applyAlignment="1">
      <alignment vertical="center"/>
    </xf>
    <xf numFmtId="0" fontId="6" fillId="7" borderId="33" xfId="0" applyFont="1" applyFill="1" applyBorder="1" applyAlignment="1">
      <alignment horizontal="center" vertical="center"/>
    </xf>
    <xf numFmtId="181" fontId="6" fillId="0" borderId="33" xfId="0" applyNumberFormat="1" applyFont="1" applyBorder="1" applyAlignment="1">
      <alignment horizontal="center" vertical="center"/>
    </xf>
    <xf numFmtId="184" fontId="6" fillId="0" borderId="33" xfId="0" applyNumberFormat="1" applyFont="1" applyBorder="1" applyAlignment="1">
      <alignment horizontal="center" vertical="center"/>
    </xf>
    <xf numFmtId="185" fontId="6" fillId="0" borderId="33" xfId="0" applyNumberFormat="1" applyFont="1" applyBorder="1" applyAlignment="1">
      <alignment vertical="center"/>
    </xf>
    <xf numFmtId="181" fontId="6" fillId="0" borderId="9" xfId="0" applyNumberFormat="1" applyFont="1" applyBorder="1" applyAlignment="1">
      <alignment horizontal="center" vertical="center"/>
    </xf>
    <xf numFmtId="184" fontId="6" fillId="0" borderId="9" xfId="0" applyNumberFormat="1" applyFont="1" applyBorder="1" applyAlignment="1">
      <alignment horizontal="center" vertical="center"/>
    </xf>
    <xf numFmtId="185" fontId="6" fillId="0" borderId="9" xfId="0" applyNumberFormat="1" applyFont="1" applyBorder="1" applyAlignment="1">
      <alignment vertical="center"/>
    </xf>
    <xf numFmtId="185" fontId="6" fillId="7" borderId="4" xfId="0" applyNumberFormat="1" applyFont="1" applyFill="1" applyBorder="1" applyAlignment="1">
      <alignment vertical="center"/>
    </xf>
    <xf numFmtId="185" fontId="6" fillId="7" borderId="33" xfId="0" applyNumberFormat="1" applyFont="1" applyFill="1" applyBorder="1" applyAlignment="1">
      <alignment vertical="center"/>
    </xf>
    <xf numFmtId="185" fontId="6" fillId="7" borderId="37" xfId="0" applyNumberFormat="1" applyFont="1" applyFill="1" applyBorder="1" applyAlignment="1">
      <alignment vertical="center"/>
    </xf>
    <xf numFmtId="181" fontId="6" fillId="42" borderId="4" xfId="0" applyNumberFormat="1" applyFont="1" applyFill="1" applyBorder="1" applyAlignment="1">
      <alignment horizontal="center" vertical="center"/>
    </xf>
    <xf numFmtId="184" fontId="6" fillId="42" borderId="4" xfId="0" applyNumberFormat="1" applyFont="1" applyFill="1" applyBorder="1" applyAlignment="1">
      <alignment horizontal="center" vertical="center"/>
    </xf>
    <xf numFmtId="185" fontId="6" fillId="42" borderId="4" xfId="0" applyNumberFormat="1" applyFont="1" applyFill="1" applyBorder="1" applyAlignment="1">
      <alignment vertical="center"/>
    </xf>
    <xf numFmtId="181" fontId="6" fillId="43" borderId="4" xfId="0" applyNumberFormat="1" applyFont="1" applyFill="1" applyBorder="1" applyAlignment="1">
      <alignment horizontal="center" vertical="center"/>
    </xf>
    <xf numFmtId="184" fontId="6" fillId="43" borderId="4" xfId="0" applyNumberFormat="1" applyFont="1" applyFill="1" applyBorder="1" applyAlignment="1">
      <alignment horizontal="center" vertical="center"/>
    </xf>
    <xf numFmtId="185" fontId="6" fillId="43" borderId="4" xfId="0" applyNumberFormat="1" applyFont="1" applyFill="1" applyBorder="1" applyAlignment="1">
      <alignment vertical="center"/>
    </xf>
    <xf numFmtId="0" fontId="6" fillId="43" borderId="4" xfId="0" applyFont="1" applyFill="1" applyBorder="1" applyAlignment="1">
      <alignment horizontal="center" vertical="center"/>
    </xf>
    <xf numFmtId="0" fontId="6" fillId="0" borderId="0" xfId="0" applyFont="1" applyAlignment="1">
      <alignment vertical="center"/>
    </xf>
    <xf numFmtId="181" fontId="6" fillId="36" borderId="37" xfId="0" applyNumberFormat="1" applyFont="1" applyFill="1" applyBorder="1" applyAlignment="1">
      <alignment horizontal="center" vertical="center"/>
    </xf>
    <xf numFmtId="185" fontId="6" fillId="36" borderId="4" xfId="0" applyNumberFormat="1" applyFont="1" applyFill="1" applyBorder="1" applyAlignment="1">
      <alignment vertical="center"/>
    </xf>
    <xf numFmtId="184" fontId="6" fillId="5" borderId="4" xfId="0" applyNumberFormat="1" applyFont="1" applyFill="1" applyBorder="1" applyAlignment="1">
      <alignment horizontal="center" vertical="center"/>
    </xf>
    <xf numFmtId="185" fontId="6" fillId="5" borderId="4" xfId="0" applyNumberFormat="1" applyFont="1" applyFill="1" applyBorder="1" applyAlignment="1">
      <alignment vertical="center"/>
    </xf>
    <xf numFmtId="184" fontId="6" fillId="36" borderId="4" xfId="0" applyNumberFormat="1" applyFont="1" applyFill="1" applyBorder="1" applyAlignment="1">
      <alignment horizontal="center" vertical="center"/>
    </xf>
    <xf numFmtId="181" fontId="6" fillId="42" borderId="37" xfId="0" applyNumberFormat="1" applyFont="1" applyFill="1" applyBorder="1" applyAlignment="1">
      <alignment horizontal="center" vertical="center"/>
    </xf>
    <xf numFmtId="184" fontId="6" fillId="3" borderId="4" xfId="0" applyNumberFormat="1" applyFont="1" applyFill="1" applyBorder="1" applyAlignment="1">
      <alignment horizontal="center" vertical="center"/>
    </xf>
    <xf numFmtId="185" fontId="6" fillId="3" borderId="4" xfId="0" applyNumberFormat="1" applyFont="1" applyFill="1" applyBorder="1" applyAlignment="1">
      <alignment vertical="center"/>
    </xf>
    <xf numFmtId="184" fontId="6" fillId="22" borderId="4" xfId="0" applyNumberFormat="1" applyFont="1" applyFill="1" applyBorder="1" applyAlignment="1">
      <alignment horizontal="center" vertical="center"/>
    </xf>
    <xf numFmtId="185" fontId="6" fillId="22" borderId="4" xfId="0" applyNumberFormat="1" applyFont="1" applyFill="1" applyBorder="1" applyAlignment="1">
      <alignment vertical="center"/>
    </xf>
    <xf numFmtId="184" fontId="6" fillId="35" borderId="4" xfId="0" applyNumberFormat="1" applyFont="1" applyFill="1" applyBorder="1" applyAlignment="1">
      <alignment horizontal="center" vertical="center"/>
    </xf>
    <xf numFmtId="185" fontId="6" fillId="35" borderId="4" xfId="0" applyNumberFormat="1" applyFont="1" applyFill="1" applyBorder="1" applyAlignment="1">
      <alignment vertical="center"/>
    </xf>
    <xf numFmtId="0" fontId="6" fillId="7" borderId="13" xfId="0" applyFont="1" applyFill="1" applyBorder="1" applyAlignment="1">
      <alignment horizontal="center" vertical="center"/>
    </xf>
    <xf numFmtId="184" fontId="6" fillId="0" borderId="5" xfId="0" applyNumberFormat="1" applyFont="1" applyBorder="1" applyAlignment="1">
      <alignment horizontal="center" vertical="center"/>
    </xf>
    <xf numFmtId="184" fontId="6" fillId="7" borderId="4" xfId="0" applyNumberFormat="1" applyFont="1" applyFill="1" applyBorder="1" applyAlignment="1">
      <alignment horizontal="center" vertical="center"/>
    </xf>
    <xf numFmtId="181" fontId="6" fillId="0" borderId="2" xfId="0" applyNumberFormat="1" applyFont="1" applyBorder="1" applyAlignment="1">
      <alignment horizontal="center" vertical="center"/>
    </xf>
    <xf numFmtId="181" fontId="6" fillId="0" borderId="4" xfId="0" applyNumberFormat="1" applyFont="1" applyBorder="1" applyAlignment="1">
      <alignment vertical="center"/>
    </xf>
    <xf numFmtId="181" fontId="6" fillId="5" borderId="15" xfId="0" applyNumberFormat="1" applyFont="1" applyFill="1" applyBorder="1" applyAlignment="1">
      <alignment horizontal="center" vertical="center"/>
    </xf>
    <xf numFmtId="184" fontId="6" fillId="5" borderId="15" xfId="0" applyNumberFormat="1" applyFont="1" applyFill="1" applyBorder="1" applyAlignment="1">
      <alignment horizontal="center" vertical="center"/>
    </xf>
    <xf numFmtId="185" fontId="6" fillId="5" borderId="15" xfId="0" applyNumberFormat="1" applyFont="1" applyFill="1" applyBorder="1" applyAlignment="1">
      <alignment horizontal="center" vertical="center"/>
    </xf>
    <xf numFmtId="0" fontId="6" fillId="7" borderId="17" xfId="0" applyFont="1" applyFill="1" applyBorder="1" applyAlignment="1">
      <alignment horizontal="center" vertical="center"/>
    </xf>
    <xf numFmtId="185" fontId="6" fillId="7" borderId="15" xfId="0" applyNumberFormat="1" applyFont="1" applyFill="1" applyBorder="1" applyAlignment="1">
      <alignment horizontal="center" vertical="center"/>
    </xf>
    <xf numFmtId="0" fontId="6" fillId="7" borderId="18" xfId="0" applyFont="1" applyFill="1" applyBorder="1" applyAlignment="1">
      <alignment horizontal="center" vertical="center"/>
    </xf>
    <xf numFmtId="181" fontId="6" fillId="44" borderId="4" xfId="0" applyNumberFormat="1" applyFont="1" applyFill="1" applyBorder="1" applyAlignment="1">
      <alignment horizontal="center" vertical="center"/>
    </xf>
    <xf numFmtId="184" fontId="6" fillId="44" borderId="4" xfId="0" applyNumberFormat="1" applyFont="1" applyFill="1" applyBorder="1" applyAlignment="1">
      <alignment horizontal="center" vertical="center"/>
    </xf>
    <xf numFmtId="185" fontId="6" fillId="44" borderId="4" xfId="0" applyNumberFormat="1" applyFont="1" applyFill="1" applyBorder="1" applyAlignment="1">
      <alignment horizontal="center" vertical="center"/>
    </xf>
    <xf numFmtId="181" fontId="6" fillId="3" borderId="37" xfId="0" applyNumberFormat="1" applyFont="1" applyFill="1" applyBorder="1" applyAlignment="1">
      <alignment horizontal="center" vertical="center"/>
    </xf>
    <xf numFmtId="185" fontId="6" fillId="3" borderId="15" xfId="0" applyNumberFormat="1" applyFont="1" applyFill="1" applyBorder="1" applyAlignment="1">
      <alignment horizontal="center" vertical="center"/>
    </xf>
    <xf numFmtId="181" fontId="6" fillId="43" borderId="15" xfId="0" applyNumberFormat="1" applyFont="1" applyFill="1" applyBorder="1" applyAlignment="1">
      <alignment horizontal="center" vertical="center"/>
    </xf>
    <xf numFmtId="185" fontId="6" fillId="43" borderId="15" xfId="0" applyNumberFormat="1" applyFont="1" applyFill="1" applyBorder="1" applyAlignment="1">
      <alignment horizontal="center" vertical="center"/>
    </xf>
    <xf numFmtId="181" fontId="6" fillId="45" borderId="4" xfId="0" applyNumberFormat="1" applyFont="1" applyFill="1" applyBorder="1" applyAlignment="1">
      <alignment horizontal="center" vertical="center"/>
    </xf>
    <xf numFmtId="184" fontId="6" fillId="45" borderId="4" xfId="0" applyNumberFormat="1" applyFont="1" applyFill="1" applyBorder="1" applyAlignment="1">
      <alignment horizontal="center" vertical="center"/>
    </xf>
    <xf numFmtId="185" fontId="6" fillId="45" borderId="15" xfId="0" applyNumberFormat="1" applyFont="1" applyFill="1" applyBorder="1" applyAlignment="1">
      <alignment horizontal="center" vertical="center"/>
    </xf>
    <xf numFmtId="185" fontId="6" fillId="45" borderId="4" xfId="0" applyNumberFormat="1" applyFont="1" applyFill="1" applyBorder="1" applyAlignment="1">
      <alignment horizontal="center" vertical="center"/>
    </xf>
    <xf numFmtId="185" fontId="6" fillId="36" borderId="15" xfId="0" applyNumberFormat="1" applyFont="1" applyFill="1" applyBorder="1" applyAlignment="1">
      <alignment horizontal="center" vertical="center"/>
    </xf>
    <xf numFmtId="184" fontId="6" fillId="16" borderId="4" xfId="0" applyNumberFormat="1" applyFont="1" applyFill="1" applyBorder="1" applyAlignment="1">
      <alignment horizontal="center" vertical="center"/>
    </xf>
    <xf numFmtId="185" fontId="6" fillId="16" borderId="15" xfId="0" applyNumberFormat="1" applyFont="1" applyFill="1" applyBorder="1" applyAlignment="1">
      <alignment horizontal="center" vertical="center"/>
    </xf>
    <xf numFmtId="185" fontId="6" fillId="41" borderId="15" xfId="0" applyNumberFormat="1" applyFont="1" applyFill="1" applyBorder="1" applyAlignment="1">
      <alignment horizontal="center" vertical="center"/>
    </xf>
    <xf numFmtId="184" fontId="6" fillId="10" borderId="4" xfId="0" applyNumberFormat="1" applyFont="1" applyFill="1" applyBorder="1" applyAlignment="1">
      <alignment horizontal="center" vertical="center"/>
    </xf>
    <xf numFmtId="185" fontId="6" fillId="10" borderId="4" xfId="0" applyNumberFormat="1" applyFont="1" applyFill="1" applyBorder="1" applyAlignment="1">
      <alignment vertical="center"/>
    </xf>
    <xf numFmtId="181" fontId="6" fillId="35" borderId="15" xfId="0" applyNumberFormat="1" applyFont="1" applyFill="1" applyBorder="1" applyAlignment="1">
      <alignment horizontal="center" vertical="center"/>
    </xf>
    <xf numFmtId="184" fontId="6" fillId="35" borderId="15" xfId="0" applyNumberFormat="1" applyFont="1" applyFill="1" applyBorder="1" applyAlignment="1">
      <alignment horizontal="center" vertical="center"/>
    </xf>
    <xf numFmtId="185" fontId="6" fillId="35" borderId="15" xfId="0" applyNumberFormat="1" applyFont="1" applyFill="1" applyBorder="1" applyAlignment="1">
      <alignment vertical="center"/>
    </xf>
    <xf numFmtId="198" fontId="6" fillId="0" borderId="4" xfId="0" applyNumberFormat="1" applyFont="1" applyBorder="1" applyAlignment="1">
      <alignment vertical="center"/>
    </xf>
    <xf numFmtId="181" fontId="6" fillId="46" borderId="4" xfId="0" applyNumberFormat="1" applyFont="1" applyFill="1" applyBorder="1" applyAlignment="1">
      <alignment horizontal="center" vertical="center"/>
    </xf>
    <xf numFmtId="184" fontId="6" fillId="46" borderId="4" xfId="0" applyNumberFormat="1" applyFont="1" applyFill="1" applyBorder="1" applyAlignment="1">
      <alignment horizontal="center" vertical="center"/>
    </xf>
    <xf numFmtId="185" fontId="6" fillId="46" borderId="4" xfId="0" applyNumberFormat="1" applyFont="1" applyFill="1" applyBorder="1" applyAlignment="1">
      <alignment vertical="center"/>
    </xf>
    <xf numFmtId="198" fontId="6" fillId="46" borderId="4" xfId="0" applyNumberFormat="1" applyFont="1" applyFill="1" applyBorder="1" applyAlignment="1">
      <alignment vertical="center"/>
    </xf>
    <xf numFmtId="198" fontId="6" fillId="5" borderId="4" xfId="0" applyNumberFormat="1" applyFont="1" applyFill="1" applyBorder="1" applyAlignment="1">
      <alignment vertical="center"/>
    </xf>
    <xf numFmtId="0" fontId="6" fillId="5" borderId="15" xfId="0" applyFont="1" applyFill="1" applyBorder="1" applyAlignment="1">
      <alignment horizontal="center" vertical="center"/>
    </xf>
    <xf numFmtId="181" fontId="6" fillId="5" borderId="14" xfId="0" applyNumberFormat="1" applyFont="1" applyFill="1" applyBorder="1" applyAlignment="1">
      <alignment horizontal="center" vertical="center" wrapText="1"/>
    </xf>
    <xf numFmtId="181" fontId="6" fillId="5" borderId="14" xfId="0" applyNumberFormat="1" applyFont="1" applyFill="1" applyBorder="1" applyAlignment="1">
      <alignment horizontal="center" vertical="center"/>
    </xf>
    <xf numFmtId="181" fontId="6" fillId="22" borderId="15" xfId="0" applyNumberFormat="1" applyFont="1" applyFill="1" applyBorder="1" applyAlignment="1">
      <alignment horizontal="center" vertical="center"/>
    </xf>
    <xf numFmtId="0" fontId="6" fillId="22" borderId="15" xfId="0" applyFont="1" applyFill="1" applyBorder="1" applyAlignment="1">
      <alignment horizontal="center" vertical="center"/>
    </xf>
    <xf numFmtId="184" fontId="6" fillId="22" borderId="15" xfId="0" applyNumberFormat="1" applyFont="1" applyFill="1" applyBorder="1" applyAlignment="1">
      <alignment horizontal="center" vertical="center"/>
    </xf>
    <xf numFmtId="185" fontId="6" fillId="22" borderId="15" xfId="0" applyNumberFormat="1" applyFont="1" applyFill="1" applyBorder="1" applyAlignment="1">
      <alignment horizontal="center" vertical="center"/>
    </xf>
    <xf numFmtId="198" fontId="6" fillId="22" borderId="4" xfId="0" applyNumberFormat="1" applyFont="1" applyFill="1" applyBorder="1" applyAlignment="1">
      <alignment vertical="center"/>
    </xf>
    <xf numFmtId="181" fontId="6" fillId="4" borderId="15" xfId="0" applyNumberFormat="1" applyFont="1" applyFill="1" applyBorder="1" applyAlignment="1">
      <alignment horizontal="center" vertical="center"/>
    </xf>
    <xf numFmtId="0" fontId="6" fillId="4" borderId="15" xfId="0" applyFont="1" applyFill="1" applyBorder="1" applyAlignment="1">
      <alignment horizontal="center" vertical="center"/>
    </xf>
    <xf numFmtId="184" fontId="6" fillId="4" borderId="15" xfId="0" applyNumberFormat="1" applyFont="1" applyFill="1" applyBorder="1" applyAlignment="1">
      <alignment horizontal="center" vertical="center"/>
    </xf>
    <xf numFmtId="185" fontId="6" fillId="4" borderId="15" xfId="0" applyNumberFormat="1" applyFont="1" applyFill="1" applyBorder="1" applyAlignment="1">
      <alignment horizontal="center" vertical="center"/>
    </xf>
    <xf numFmtId="198" fontId="6" fillId="4" borderId="4" xfId="0" applyNumberFormat="1" applyFont="1" applyFill="1" applyBorder="1" applyAlignment="1">
      <alignment vertical="center"/>
    </xf>
    <xf numFmtId="181" fontId="6" fillId="3" borderId="15" xfId="0" applyNumberFormat="1" applyFont="1" applyFill="1" applyBorder="1" applyAlignment="1">
      <alignment horizontal="center" vertical="center"/>
    </xf>
    <xf numFmtId="0" fontId="6" fillId="3" borderId="15" xfId="0" applyFont="1" applyFill="1" applyBorder="1" applyAlignment="1">
      <alignment horizontal="center" vertical="center"/>
    </xf>
    <xf numFmtId="184" fontId="6" fillId="3" borderId="15" xfId="0" applyNumberFormat="1" applyFont="1" applyFill="1" applyBorder="1" applyAlignment="1">
      <alignment horizontal="center" vertical="center"/>
    </xf>
    <xf numFmtId="198" fontId="6" fillId="3" borderId="4" xfId="0" applyNumberFormat="1" applyFont="1" applyFill="1" applyBorder="1" applyAlignment="1">
      <alignment vertical="center"/>
    </xf>
    <xf numFmtId="181" fontId="6" fillId="44" borderId="15" xfId="0" applyNumberFormat="1" applyFont="1" applyFill="1" applyBorder="1" applyAlignment="1">
      <alignment horizontal="center" vertical="center"/>
    </xf>
    <xf numFmtId="0" fontId="6" fillId="44" borderId="15" xfId="0" applyFont="1" applyFill="1" applyBorder="1" applyAlignment="1">
      <alignment horizontal="center" vertical="center"/>
    </xf>
    <xf numFmtId="184" fontId="6" fillId="44" borderId="15" xfId="0" applyNumberFormat="1" applyFont="1" applyFill="1" applyBorder="1" applyAlignment="1">
      <alignment horizontal="center" vertical="center"/>
    </xf>
    <xf numFmtId="185" fontId="6" fillId="44" borderId="15" xfId="0" applyNumberFormat="1" applyFont="1" applyFill="1" applyBorder="1" applyAlignment="1">
      <alignment horizontal="center" vertical="center"/>
    </xf>
    <xf numFmtId="198" fontId="6" fillId="44" borderId="4" xfId="0" applyNumberFormat="1" applyFont="1" applyFill="1" applyBorder="1" applyAlignment="1">
      <alignment vertical="center"/>
    </xf>
    <xf numFmtId="185" fontId="6" fillId="35" borderId="15" xfId="0" applyNumberFormat="1" applyFont="1" applyFill="1" applyBorder="1" applyAlignment="1">
      <alignment horizontal="center" vertical="center"/>
    </xf>
    <xf numFmtId="198" fontId="6" fillId="35" borderId="4" xfId="0" applyNumberFormat="1" applyFont="1" applyFill="1" applyBorder="1" applyAlignment="1">
      <alignment vertical="center"/>
    </xf>
    <xf numFmtId="181" fontId="6" fillId="35" borderId="4" xfId="0" applyNumberFormat="1" applyFont="1" applyFill="1" applyBorder="1" applyAlignment="1">
      <alignment horizontal="center" vertical="center" wrapText="1"/>
    </xf>
    <xf numFmtId="181" fontId="6" fillId="3" borderId="4" xfId="0" applyNumberFormat="1" applyFont="1" applyFill="1" applyBorder="1" applyAlignment="1">
      <alignment horizontal="center" vertical="center" wrapText="1"/>
    </xf>
    <xf numFmtId="0" fontId="61" fillId="47" borderId="112" xfId="0" applyFont="1" applyFill="1" applyBorder="1" applyAlignment="1">
      <alignment horizontal="center" vertical="center" wrapText="1"/>
    </xf>
    <xf numFmtId="0" fontId="61" fillId="8" borderId="117" xfId="0" applyFont="1" applyFill="1" applyBorder="1" applyAlignment="1">
      <alignment horizontal="center" vertical="center" wrapText="1"/>
    </xf>
    <xf numFmtId="0" fontId="61" fillId="8" borderId="119" xfId="0" applyFont="1" applyFill="1" applyBorder="1" applyAlignment="1">
      <alignment horizontal="center" vertical="center" wrapText="1"/>
    </xf>
    <xf numFmtId="0" fontId="16" fillId="8" borderId="117" xfId="0" applyFont="1" applyFill="1" applyBorder="1" applyAlignment="1">
      <alignment horizontal="center" vertical="center" wrapText="1"/>
    </xf>
    <xf numFmtId="0" fontId="22" fillId="0" borderId="121" xfId="0" applyFont="1" applyBorder="1" applyAlignment="1">
      <alignment vertical="center"/>
    </xf>
    <xf numFmtId="0" fontId="22" fillId="0" borderId="0" xfId="0" applyFont="1" applyAlignment="1">
      <alignment vertical="center"/>
    </xf>
    <xf numFmtId="0" fontId="13" fillId="39" borderId="15" xfId="0" applyFont="1" applyFill="1" applyBorder="1" applyAlignment="1">
      <alignment horizontal="center" vertical="center"/>
    </xf>
    <xf numFmtId="0" fontId="13" fillId="0" borderId="0" xfId="0" applyFont="1" applyAlignment="1">
      <alignment vertical="center"/>
    </xf>
    <xf numFmtId="0" fontId="1" fillId="0" borderId="2" xfId="0" applyFont="1" applyBorder="1" applyAlignment="1">
      <alignment vertical="center"/>
    </xf>
    <xf numFmtId="0" fontId="13" fillId="0" borderId="9" xfId="0" applyFont="1" applyBorder="1" applyAlignment="1">
      <alignment vertical="center"/>
    </xf>
    <xf numFmtId="181" fontId="1" fillId="0" borderId="123" xfId="0" applyNumberFormat="1" applyFont="1" applyBorder="1" applyAlignment="1">
      <alignment vertical="center"/>
    </xf>
    <xf numFmtId="0" fontId="1" fillId="0" borderId="124" xfId="0" applyFont="1" applyBorder="1" applyAlignment="1">
      <alignment vertical="center"/>
    </xf>
    <xf numFmtId="0" fontId="1" fillId="0" borderId="125" xfId="0" applyFont="1" applyBorder="1" applyAlignment="1">
      <alignment vertical="center"/>
    </xf>
    <xf numFmtId="181" fontId="1" fillId="0" borderId="126" xfId="0" applyNumberFormat="1" applyFont="1" applyBorder="1" applyAlignment="1">
      <alignment vertical="center"/>
    </xf>
    <xf numFmtId="0" fontId="1" fillId="0" borderId="4" xfId="0" applyFont="1" applyBorder="1" applyAlignment="1">
      <alignment vertical="center"/>
    </xf>
    <xf numFmtId="0" fontId="1" fillId="0" borderId="127" xfId="0" applyFont="1" applyBorder="1" applyAlignment="1">
      <alignment vertical="center"/>
    </xf>
    <xf numFmtId="181" fontId="1" fillId="0" borderId="128" xfId="0" applyNumberFormat="1" applyFont="1" applyBorder="1" applyAlignment="1">
      <alignment vertical="center"/>
    </xf>
    <xf numFmtId="0" fontId="1" fillId="0" borderId="129" xfId="0" applyFont="1" applyBorder="1" applyAlignment="1">
      <alignment vertical="center"/>
    </xf>
    <xf numFmtId="0" fontId="1" fillId="0" borderId="130" xfId="0" applyFont="1" applyBorder="1" applyAlignment="1">
      <alignment vertical="center"/>
    </xf>
    <xf numFmtId="0" fontId="1" fillId="0" borderId="0" xfId="0" applyFont="1" applyAlignment="1">
      <alignment horizontal="center" vertical="center" wrapText="1"/>
    </xf>
    <xf numFmtId="181" fontId="1" fillId="0" borderId="0" xfId="0" applyNumberFormat="1" applyFont="1" applyAlignment="1">
      <alignment horizontal="center" vertical="center"/>
    </xf>
    <xf numFmtId="0" fontId="13" fillId="39" borderId="4" xfId="0" applyFont="1" applyFill="1" applyBorder="1" applyAlignment="1">
      <alignment horizontal="center" vertical="center"/>
    </xf>
    <xf numFmtId="0" fontId="13" fillId="39" borderId="4" xfId="0" applyFont="1" applyFill="1" applyBorder="1" applyAlignment="1">
      <alignment horizontal="center" vertical="center" wrapText="1"/>
    </xf>
    <xf numFmtId="181" fontId="1" fillId="0" borderId="4" xfId="0" applyNumberFormat="1" applyFont="1" applyBorder="1" applyAlignment="1">
      <alignment horizontal="center" vertical="center"/>
    </xf>
    <xf numFmtId="0" fontId="21" fillId="0" borderId="4"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xf>
    <xf numFmtId="0" fontId="1" fillId="0" borderId="5" xfId="0" applyFont="1" applyBorder="1" applyAlignment="1">
      <alignment horizontal="center" vertical="center" wrapText="1"/>
    </xf>
    <xf numFmtId="0" fontId="1" fillId="3" borderId="4" xfId="0" applyFont="1" applyFill="1" applyBorder="1" applyAlignment="1">
      <alignment horizontal="center" vertical="center"/>
    </xf>
    <xf numFmtId="181" fontId="1" fillId="3" borderId="4" xfId="0" applyNumberFormat="1" applyFont="1" applyFill="1" applyBorder="1" applyAlignment="1">
      <alignment horizontal="center" vertical="center"/>
    </xf>
    <xf numFmtId="0" fontId="21"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7" borderId="4" xfId="0" applyFont="1" applyFill="1" applyBorder="1" applyAlignment="1">
      <alignment horizontal="center" vertical="center"/>
    </xf>
    <xf numFmtId="0" fontId="1" fillId="9" borderId="4" xfId="0" applyFont="1" applyFill="1" applyBorder="1" applyAlignment="1">
      <alignment horizontal="center" vertical="center"/>
    </xf>
    <xf numFmtId="181" fontId="1" fillId="9" borderId="4" xfId="0" applyNumberFormat="1" applyFont="1" applyFill="1" applyBorder="1" applyAlignment="1">
      <alignment horizontal="center" vertical="center"/>
    </xf>
    <xf numFmtId="0" fontId="21" fillId="9" borderId="4" xfId="0" applyFont="1" applyFill="1" applyBorder="1" applyAlignment="1">
      <alignment horizontal="center" vertical="center" wrapText="1"/>
    </xf>
    <xf numFmtId="0" fontId="1" fillId="9" borderId="4" xfId="0" applyFont="1" applyFill="1" applyBorder="1" applyAlignment="1">
      <alignment horizontal="center" vertical="center" wrapText="1"/>
    </xf>
    <xf numFmtId="0" fontId="1" fillId="0" borderId="1" xfId="0" applyFont="1" applyBorder="1" applyAlignment="1">
      <alignment horizontal="center" vertical="center"/>
    </xf>
    <xf numFmtId="0" fontId="1" fillId="7" borderId="15" xfId="0" applyFont="1" applyFill="1" applyBorder="1" applyAlignment="1">
      <alignment horizontal="center" vertical="center"/>
    </xf>
    <xf numFmtId="181" fontId="1" fillId="0" borderId="5" xfId="0" applyNumberFormat="1" applyFont="1" applyBorder="1" applyAlignment="1">
      <alignment horizontal="center" vertical="center"/>
    </xf>
    <xf numFmtId="0" fontId="21" fillId="0" borderId="5" xfId="0" applyFont="1" applyBorder="1" applyAlignment="1">
      <alignment horizontal="center" vertical="center" wrapText="1"/>
    </xf>
    <xf numFmtId="0" fontId="1" fillId="0" borderId="34" xfId="0" applyFont="1" applyBorder="1" applyAlignment="1">
      <alignment horizontal="center" vertical="center"/>
    </xf>
    <xf numFmtId="181" fontId="1" fillId="0" borderId="34" xfId="0" applyNumberFormat="1" applyFont="1" applyBorder="1" applyAlignment="1">
      <alignment horizontal="center" vertical="center"/>
    </xf>
    <xf numFmtId="0" fontId="1" fillId="0" borderId="34" xfId="0" applyFont="1" applyBorder="1" applyAlignment="1">
      <alignment horizontal="center" vertical="center" wrapText="1"/>
    </xf>
    <xf numFmtId="181" fontId="1" fillId="0" borderId="131" xfId="0" applyNumberFormat="1" applyFont="1" applyBorder="1" applyAlignment="1">
      <alignment horizontal="center" vertical="center"/>
    </xf>
    <xf numFmtId="0" fontId="1" fillId="0" borderId="131" xfId="0" applyFont="1" applyBorder="1" applyAlignment="1">
      <alignment horizontal="center" vertical="center"/>
    </xf>
    <xf numFmtId="0" fontId="1" fillId="0" borderId="131" xfId="0" applyFont="1" applyBorder="1" applyAlignment="1">
      <alignment horizontal="center" vertical="center" wrapText="1"/>
    </xf>
    <xf numFmtId="181" fontId="1" fillId="7" borderId="4" xfId="0" applyNumberFormat="1" applyFont="1" applyFill="1" applyBorder="1" applyAlignment="1">
      <alignment horizontal="center" vertical="center"/>
    </xf>
    <xf numFmtId="0" fontId="1" fillId="39" borderId="4" xfId="0" applyFont="1" applyFill="1" applyBorder="1" applyAlignment="1">
      <alignment horizontal="center" vertical="center"/>
    </xf>
    <xf numFmtId="181" fontId="1" fillId="39" borderId="4" xfId="0" applyNumberFormat="1" applyFont="1" applyFill="1" applyBorder="1" applyAlignment="1">
      <alignment horizontal="center" vertical="center"/>
    </xf>
    <xf numFmtId="0" fontId="21" fillId="39" borderId="4" xfId="0" applyFont="1" applyFill="1" applyBorder="1" applyAlignment="1">
      <alignment horizontal="center" vertical="center" wrapText="1"/>
    </xf>
    <xf numFmtId="0" fontId="1" fillId="39" borderId="15" xfId="0" applyFont="1" applyFill="1" applyBorder="1" applyAlignment="1">
      <alignment horizontal="center" vertical="center"/>
    </xf>
    <xf numFmtId="181" fontId="1" fillId="39" borderId="15" xfId="0" applyNumberFormat="1" applyFont="1" applyFill="1" applyBorder="1" applyAlignment="1">
      <alignment horizontal="center" vertical="center"/>
    </xf>
    <xf numFmtId="0" fontId="21" fillId="39" borderId="15" xfId="0" applyFont="1" applyFill="1" applyBorder="1" applyAlignment="1">
      <alignment horizontal="center" vertical="center" wrapText="1"/>
    </xf>
    <xf numFmtId="0" fontId="1" fillId="39" borderId="15" xfId="0" applyFont="1" applyFill="1" applyBorder="1" applyAlignment="1">
      <alignment horizontal="center" vertical="center" wrapText="1"/>
    </xf>
    <xf numFmtId="0" fontId="1" fillId="39" borderId="4" xfId="0" applyFont="1" applyFill="1" applyBorder="1" applyAlignment="1">
      <alignment horizontal="center" vertical="center" wrapText="1"/>
    </xf>
    <xf numFmtId="181" fontId="1" fillId="39" borderId="15" xfId="0" applyNumberFormat="1" applyFont="1" applyFill="1" applyBorder="1" applyAlignment="1">
      <alignment horizontal="center" vertical="center" wrapText="1"/>
    </xf>
    <xf numFmtId="181" fontId="1" fillId="0" borderId="4" xfId="0" applyNumberFormat="1" applyFont="1" applyBorder="1" applyAlignment="1">
      <alignment horizontal="center" vertical="center" wrapText="1"/>
    </xf>
    <xf numFmtId="181" fontId="1" fillId="39" borderId="4" xfId="0" applyNumberFormat="1" applyFont="1" applyFill="1" applyBorder="1" applyAlignment="1">
      <alignment horizontal="center" vertical="center" wrapText="1"/>
    </xf>
    <xf numFmtId="181" fontId="1" fillId="0" borderId="5" xfId="0" applyNumberFormat="1" applyFont="1" applyBorder="1" applyAlignment="1">
      <alignment horizontal="center" vertical="center" wrapText="1"/>
    </xf>
    <xf numFmtId="20" fontId="1" fillId="0" borderId="4" xfId="0" applyNumberFormat="1" applyFont="1" applyBorder="1" applyAlignment="1">
      <alignment horizontal="center" vertical="center"/>
    </xf>
    <xf numFmtId="20" fontId="1" fillId="0" borderId="4" xfId="0" applyNumberFormat="1" applyFont="1" applyBorder="1" applyAlignment="1">
      <alignment horizontal="center" vertical="center" wrapText="1"/>
    </xf>
    <xf numFmtId="20" fontId="1" fillId="39" borderId="15" xfId="0" applyNumberFormat="1" applyFont="1" applyFill="1" applyBorder="1" applyAlignment="1">
      <alignment horizontal="center" vertical="center" wrapText="1"/>
    </xf>
    <xf numFmtId="20" fontId="1" fillId="39" borderId="4" xfId="0" applyNumberFormat="1" applyFont="1" applyFill="1" applyBorder="1" applyAlignment="1">
      <alignment horizontal="center" vertical="center" wrapText="1"/>
    </xf>
    <xf numFmtId="20" fontId="1" fillId="0" borderId="5" xfId="0" applyNumberFormat="1" applyFont="1" applyBorder="1" applyAlignment="1">
      <alignment horizontal="center" vertical="center" wrapText="1"/>
    </xf>
    <xf numFmtId="0" fontId="1" fillId="0" borderId="5" xfId="0" quotePrefix="1" applyFont="1" applyBorder="1" applyAlignment="1">
      <alignment horizontal="center" vertical="center" wrapText="1"/>
    </xf>
    <xf numFmtId="0" fontId="1" fillId="0" borderId="4" xfId="0" quotePrefix="1" applyFont="1" applyBorder="1" applyAlignment="1">
      <alignment horizontal="center" vertical="center" wrapText="1"/>
    </xf>
    <xf numFmtId="0" fontId="1" fillId="39" borderId="34" xfId="0" applyFont="1" applyFill="1" applyBorder="1" applyAlignment="1">
      <alignment horizontal="center" vertical="center"/>
    </xf>
    <xf numFmtId="181" fontId="1" fillId="39" borderId="34" xfId="0" applyNumberFormat="1" applyFont="1" applyFill="1" applyBorder="1" applyAlignment="1">
      <alignment horizontal="center" vertical="center"/>
    </xf>
    <xf numFmtId="0" fontId="1" fillId="39" borderId="34" xfId="0" applyFont="1" applyFill="1" applyBorder="1" applyAlignment="1">
      <alignment horizontal="center" vertical="center" wrapText="1"/>
    </xf>
    <xf numFmtId="0" fontId="13" fillId="37" borderId="123" xfId="0" applyFont="1" applyFill="1" applyBorder="1" applyAlignment="1">
      <alignment horizontal="center" vertical="center"/>
    </xf>
    <xf numFmtId="0" fontId="13" fillId="37" borderId="124" xfId="0" applyFont="1" applyFill="1" applyBorder="1" applyAlignment="1">
      <alignment horizontal="center" vertical="center"/>
    </xf>
    <xf numFmtId="0" fontId="13" fillId="37" borderId="124" xfId="0" applyFont="1" applyFill="1" applyBorder="1" applyAlignment="1">
      <alignment horizontal="center" vertical="center" wrapText="1"/>
    </xf>
    <xf numFmtId="0" fontId="13" fillId="37" borderId="138" xfId="0" applyFont="1" applyFill="1" applyBorder="1" applyAlignment="1">
      <alignment horizontal="center" vertical="center"/>
    </xf>
    <xf numFmtId="0" fontId="1" fillId="0" borderId="126" xfId="0" applyFont="1" applyBorder="1" applyAlignment="1">
      <alignment horizontal="center" vertical="center"/>
    </xf>
    <xf numFmtId="0" fontId="64" fillId="0" borderId="4" xfId="0" applyFont="1" applyBorder="1" applyAlignment="1">
      <alignment horizontal="center" vertical="center" wrapText="1"/>
    </xf>
    <xf numFmtId="0" fontId="1" fillId="0" borderId="139" xfId="0" applyFont="1" applyBorder="1" applyAlignment="1">
      <alignment horizontal="center" vertical="center"/>
    </xf>
    <xf numFmtId="0" fontId="1" fillId="0" borderId="140" xfId="0" applyFont="1" applyBorder="1" applyAlignment="1">
      <alignment horizontal="center" vertical="center"/>
    </xf>
    <xf numFmtId="0" fontId="1" fillId="0" borderId="141" xfId="0" applyFont="1" applyBorder="1" applyAlignment="1">
      <alignment horizontal="center" vertical="center"/>
    </xf>
    <xf numFmtId="0" fontId="1" fillId="0" borderId="128" xfId="0" applyFont="1" applyBorder="1" applyAlignment="1">
      <alignment horizontal="center" vertical="center"/>
    </xf>
    <xf numFmtId="181" fontId="1" fillId="0" borderId="129" xfId="0" applyNumberFormat="1" applyFont="1" applyBorder="1" applyAlignment="1">
      <alignment horizontal="center" vertical="center"/>
    </xf>
    <xf numFmtId="0" fontId="1" fillId="0" borderId="129" xfId="0" applyFont="1" applyBorder="1" applyAlignment="1">
      <alignment horizontal="center" vertical="center" wrapText="1"/>
    </xf>
    <xf numFmtId="0" fontId="1" fillId="0" borderId="129" xfId="0" applyFont="1" applyBorder="1" applyAlignment="1">
      <alignment horizontal="center" vertical="center"/>
    </xf>
    <xf numFmtId="0" fontId="1" fillId="0" borderId="142" xfId="0" applyFont="1" applyBorder="1" applyAlignment="1">
      <alignment horizontal="center" vertical="center"/>
    </xf>
    <xf numFmtId="0" fontId="65" fillId="0" borderId="0" xfId="0" applyFont="1" applyAlignment="1">
      <alignment horizontal="center" vertical="center" wrapText="1"/>
    </xf>
    <xf numFmtId="0" fontId="1" fillId="0" borderId="139" xfId="0" applyFont="1" applyBorder="1" applyAlignment="1">
      <alignment vertical="center"/>
    </xf>
    <xf numFmtId="0" fontId="11" fillId="0" borderId="4" xfId="0" applyFont="1" applyBorder="1" applyAlignment="1">
      <alignment horizontal="center" vertical="center" wrapText="1"/>
    </xf>
    <xf numFmtId="0" fontId="1" fillId="0" borderId="139" xfId="0" applyFont="1" applyBorder="1" applyAlignment="1">
      <alignment vertical="center" wrapText="1"/>
    </xf>
    <xf numFmtId="0" fontId="1" fillId="3" borderId="139" xfId="0" applyFont="1" applyFill="1" applyBorder="1" applyAlignment="1">
      <alignment vertical="center"/>
    </xf>
    <xf numFmtId="0" fontId="1" fillId="0" borderId="141" xfId="0" applyFont="1" applyBorder="1" applyAlignment="1">
      <alignment vertical="center"/>
    </xf>
    <xf numFmtId="0" fontId="11" fillId="0" borderId="4" xfId="0" applyFont="1" applyBorder="1" applyAlignment="1">
      <alignment horizontal="center" vertical="center"/>
    </xf>
    <xf numFmtId="0" fontId="1" fillId="3" borderId="143" xfId="0" applyFont="1" applyFill="1" applyBorder="1" applyAlignment="1">
      <alignment horizontal="center" vertical="center"/>
    </xf>
    <xf numFmtId="181" fontId="1" fillId="3" borderId="15" xfId="0" applyNumberFormat="1" applyFont="1" applyFill="1" applyBorder="1" applyAlignment="1">
      <alignment horizontal="center" vertical="center"/>
    </xf>
    <xf numFmtId="0" fontId="1" fillId="3" borderId="15" xfId="0" applyFont="1" applyFill="1" applyBorder="1" applyAlignment="1">
      <alignment horizontal="center" vertical="center"/>
    </xf>
    <xf numFmtId="0" fontId="1" fillId="3" borderId="15" xfId="0" applyFont="1" applyFill="1" applyBorder="1" applyAlignment="1">
      <alignment horizontal="center" vertical="center" wrapText="1"/>
    </xf>
    <xf numFmtId="0" fontId="1" fillId="3" borderId="144" xfId="0" applyFont="1" applyFill="1" applyBorder="1" applyAlignment="1">
      <alignment horizontal="center" vertical="center"/>
    </xf>
    <xf numFmtId="0" fontId="1" fillId="3" borderId="126" xfId="0" applyFont="1" applyFill="1" applyBorder="1" applyAlignment="1">
      <alignment horizontal="center" vertical="center"/>
    </xf>
    <xf numFmtId="0" fontId="1" fillId="0" borderId="4" xfId="0" applyFont="1" applyBorder="1" applyAlignment="1">
      <alignment vertical="center" wrapText="1"/>
    </xf>
    <xf numFmtId="0" fontId="1" fillId="38" borderId="126" xfId="0" applyFont="1" applyFill="1" applyBorder="1" applyAlignment="1">
      <alignment horizontal="center" vertical="center"/>
    </xf>
    <xf numFmtId="181" fontId="1" fillId="38" borderId="4" xfId="0" applyNumberFormat="1" applyFont="1" applyFill="1" applyBorder="1" applyAlignment="1">
      <alignment horizontal="center" vertical="center"/>
    </xf>
    <xf numFmtId="0" fontId="1" fillId="38" borderId="4" xfId="0" applyFont="1" applyFill="1" applyBorder="1" applyAlignment="1">
      <alignment horizontal="center" vertical="center" wrapText="1"/>
    </xf>
    <xf numFmtId="0" fontId="1" fillId="38" borderId="4" xfId="0" applyFont="1" applyFill="1" applyBorder="1" applyAlignment="1">
      <alignment horizontal="center" vertical="center"/>
    </xf>
    <xf numFmtId="0" fontId="1" fillId="38" borderId="139" xfId="0" applyFont="1" applyFill="1" applyBorder="1" applyAlignment="1">
      <alignment vertical="center"/>
    </xf>
    <xf numFmtId="0" fontId="1" fillId="3" borderId="139" xfId="0" applyFont="1" applyFill="1" applyBorder="1" applyAlignment="1">
      <alignment horizontal="center" vertical="center"/>
    </xf>
    <xf numFmtId="0" fontId="66" fillId="0" borderId="4" xfId="0" applyFont="1" applyBorder="1" applyAlignment="1">
      <alignment horizontal="center" vertical="center" wrapText="1"/>
    </xf>
    <xf numFmtId="0" fontId="67" fillId="0" borderId="4" xfId="0" applyFont="1" applyBorder="1" applyAlignment="1">
      <alignment horizontal="center" vertical="center" wrapText="1"/>
    </xf>
    <xf numFmtId="0" fontId="1" fillId="38" borderId="139" xfId="0" applyFont="1" applyFill="1" applyBorder="1" applyAlignment="1">
      <alignment horizontal="center" vertical="center"/>
    </xf>
    <xf numFmtId="0" fontId="1" fillId="3" borderId="145" xfId="0" applyFont="1" applyFill="1" applyBorder="1" applyAlignment="1">
      <alignment horizontal="center" vertical="center"/>
    </xf>
    <xf numFmtId="181" fontId="1" fillId="3" borderId="104" xfId="0" applyNumberFormat="1" applyFont="1" applyFill="1" applyBorder="1" applyAlignment="1">
      <alignment horizontal="center" vertical="center"/>
    </xf>
    <xf numFmtId="0" fontId="1" fillId="3" borderId="104" xfId="0" applyFont="1" applyFill="1" applyBorder="1" applyAlignment="1">
      <alignment horizontal="center" vertical="center"/>
    </xf>
    <xf numFmtId="0" fontId="1" fillId="3" borderId="104" xfId="0" applyFont="1" applyFill="1" applyBorder="1" applyAlignment="1">
      <alignment horizontal="center" vertical="center" wrapText="1"/>
    </xf>
    <xf numFmtId="0" fontId="1" fillId="3" borderId="146" xfId="0" applyFont="1" applyFill="1" applyBorder="1" applyAlignment="1">
      <alignment vertical="center"/>
    </xf>
    <xf numFmtId="0" fontId="1" fillId="3" borderId="144" xfId="0" applyFont="1" applyFill="1" applyBorder="1" applyAlignment="1">
      <alignment vertical="center"/>
    </xf>
    <xf numFmtId="181" fontId="1" fillId="0" borderId="105" xfId="0" applyNumberFormat="1" applyFont="1" applyBorder="1" applyAlignment="1">
      <alignment horizontal="center" vertical="center"/>
    </xf>
    <xf numFmtId="0" fontId="1" fillId="0" borderId="105" xfId="0" applyFont="1" applyBorder="1" applyAlignment="1">
      <alignment horizontal="center" vertical="center"/>
    </xf>
    <xf numFmtId="0" fontId="1" fillId="0" borderId="105" xfId="0" applyFont="1" applyBorder="1" applyAlignment="1">
      <alignment horizontal="center" vertical="center" wrapText="1"/>
    </xf>
    <xf numFmtId="0" fontId="1" fillId="0" borderId="147" xfId="0" applyFont="1" applyBorder="1" applyAlignment="1">
      <alignment vertical="center"/>
    </xf>
    <xf numFmtId="0" fontId="1" fillId="0" borderId="148" xfId="0" applyFont="1" applyBorder="1" applyAlignment="1">
      <alignment horizontal="center" vertical="center"/>
    </xf>
    <xf numFmtId="0" fontId="1" fillId="0" borderId="142" xfId="0" applyFont="1" applyBorder="1" applyAlignment="1">
      <alignment vertical="center"/>
    </xf>
    <xf numFmtId="0" fontId="1" fillId="0" borderId="149" xfId="0" applyFont="1" applyBorder="1" applyAlignment="1">
      <alignment vertical="center"/>
    </xf>
    <xf numFmtId="0" fontId="1" fillId="0" borderId="150" xfId="0" applyFont="1" applyBorder="1" applyAlignment="1">
      <alignment vertical="center"/>
    </xf>
    <xf numFmtId="181" fontId="1" fillId="0" borderId="8" xfId="0" applyNumberFormat="1" applyFont="1" applyBorder="1" applyAlignment="1">
      <alignment horizontal="center" vertical="center"/>
    </xf>
    <xf numFmtId="0" fontId="1" fillId="0" borderId="6" xfId="0" applyFont="1" applyBorder="1" applyAlignment="1">
      <alignment horizontal="center" vertical="center" wrapText="1"/>
    </xf>
    <xf numFmtId="0" fontId="1" fillId="0" borderId="151" xfId="0" applyFont="1" applyBorder="1" applyAlignment="1">
      <alignment vertical="center"/>
    </xf>
    <xf numFmtId="0" fontId="1" fillId="0" borderId="139" xfId="0" applyFont="1" applyBorder="1" applyAlignment="1">
      <alignment horizontal="center" vertical="center" wrapText="1"/>
    </xf>
    <xf numFmtId="0" fontId="1" fillId="3" borderId="144" xfId="0" applyFont="1" applyFill="1" applyBorder="1" applyAlignment="1">
      <alignment vertical="center" wrapText="1"/>
    </xf>
    <xf numFmtId="0" fontId="1" fillId="38" borderId="143" xfId="0" applyFont="1" applyFill="1" applyBorder="1" applyAlignment="1">
      <alignment horizontal="center" vertical="center"/>
    </xf>
    <xf numFmtId="181" fontId="1" fillId="38" borderId="15" xfId="0" applyNumberFormat="1" applyFont="1" applyFill="1" applyBorder="1" applyAlignment="1">
      <alignment horizontal="center" vertical="center"/>
    </xf>
    <xf numFmtId="0" fontId="1" fillId="38" borderId="15" xfId="0" applyFont="1" applyFill="1" applyBorder="1" applyAlignment="1">
      <alignment horizontal="center" vertical="center" wrapText="1"/>
    </xf>
    <xf numFmtId="0" fontId="1" fillId="38" borderId="15" xfId="0" applyFont="1" applyFill="1" applyBorder="1" applyAlignment="1">
      <alignment horizontal="center" vertical="center"/>
    </xf>
    <xf numFmtId="0" fontId="1" fillId="38" borderId="144" xfId="0" applyFont="1" applyFill="1" applyBorder="1" applyAlignment="1">
      <alignment vertical="center"/>
    </xf>
    <xf numFmtId="0" fontId="11" fillId="0" borderId="5" xfId="0" applyFont="1" applyBorder="1" applyAlignment="1">
      <alignment horizontal="center" vertical="center" wrapText="1"/>
    </xf>
    <xf numFmtId="0" fontId="13" fillId="39" borderId="152" xfId="0" applyFont="1" applyFill="1" applyBorder="1" applyAlignment="1">
      <alignment horizontal="center" vertical="center"/>
    </xf>
    <xf numFmtId="0" fontId="13" fillId="39" borderId="153" xfId="0" applyFont="1" applyFill="1" applyBorder="1" applyAlignment="1">
      <alignment horizontal="center" vertical="center"/>
    </xf>
    <xf numFmtId="0" fontId="13" fillId="39" borderId="153" xfId="0" applyFont="1" applyFill="1" applyBorder="1" applyAlignment="1">
      <alignment horizontal="center" vertical="center" wrapText="1"/>
    </xf>
    <xf numFmtId="0" fontId="13" fillId="39" borderId="154" xfId="0" applyFont="1" applyFill="1" applyBorder="1" applyAlignment="1">
      <alignment horizontal="center" vertical="center"/>
    </xf>
    <xf numFmtId="181" fontId="21" fillId="0" borderId="126" xfId="0" applyNumberFormat="1" applyFont="1" applyBorder="1" applyAlignment="1">
      <alignment horizontal="center" vertical="center"/>
    </xf>
    <xf numFmtId="0" fontId="21" fillId="0" borderId="139" xfId="0" applyFont="1" applyBorder="1" applyAlignment="1">
      <alignment horizontal="center" vertical="center" wrapText="1"/>
    </xf>
    <xf numFmtId="181" fontId="21" fillId="3" borderId="155" xfId="0" applyNumberFormat="1" applyFont="1" applyFill="1" applyBorder="1" applyAlignment="1">
      <alignment horizontal="center" vertical="center"/>
    </xf>
    <xf numFmtId="0" fontId="21" fillId="3" borderId="37" xfId="0" applyFont="1" applyFill="1" applyBorder="1" applyAlignment="1">
      <alignment horizontal="center" vertical="center" wrapText="1"/>
    </xf>
    <xf numFmtId="0" fontId="21" fillId="3" borderId="37" xfId="0" applyFont="1" applyFill="1" applyBorder="1" applyAlignment="1">
      <alignment horizontal="center" vertical="center"/>
    </xf>
    <xf numFmtId="0" fontId="1" fillId="3" borderId="37" xfId="0" applyFont="1" applyFill="1" applyBorder="1" applyAlignment="1">
      <alignment horizontal="center" vertical="center" wrapText="1"/>
    </xf>
    <xf numFmtId="0" fontId="21" fillId="3" borderId="156" xfId="0" applyFont="1" applyFill="1" applyBorder="1" applyAlignment="1">
      <alignment horizontal="center" vertical="center"/>
    </xf>
    <xf numFmtId="181" fontId="21" fillId="0" borderId="157" xfId="0" applyNumberFormat="1" applyFont="1" applyBorder="1" applyAlignment="1">
      <alignment horizontal="center" vertical="center"/>
    </xf>
    <xf numFmtId="0" fontId="21" fillId="0" borderId="9" xfId="0" applyFont="1" applyBorder="1" applyAlignment="1">
      <alignment horizontal="center" vertical="center" wrapText="1"/>
    </xf>
    <xf numFmtId="0" fontId="21" fillId="0" borderId="9" xfId="0" applyFont="1" applyBorder="1" applyAlignment="1">
      <alignment horizontal="center" vertical="center"/>
    </xf>
    <xf numFmtId="0" fontId="1" fillId="0" borderId="9" xfId="0" applyFont="1" applyBorder="1" applyAlignment="1">
      <alignment horizontal="center" vertical="center" wrapText="1"/>
    </xf>
    <xf numFmtId="0" fontId="21" fillId="0" borderId="158" xfId="0" applyFont="1" applyBorder="1" applyAlignment="1">
      <alignment horizontal="center" vertical="center"/>
    </xf>
    <xf numFmtId="181" fontId="21" fillId="0" borderId="148" xfId="0" applyNumberFormat="1" applyFont="1" applyBorder="1" applyAlignment="1">
      <alignment horizontal="center" vertical="center"/>
    </xf>
    <xf numFmtId="0" fontId="21" fillId="0" borderId="105" xfId="0" applyFont="1" applyBorder="1" applyAlignment="1">
      <alignment horizontal="center" vertical="center" wrapText="1"/>
    </xf>
    <xf numFmtId="0" fontId="21" fillId="0" borderId="105" xfId="0" applyFont="1" applyBorder="1" applyAlignment="1">
      <alignment horizontal="center" vertical="center"/>
    </xf>
    <xf numFmtId="0" fontId="21" fillId="0" borderId="147" xfId="0" applyFont="1" applyBorder="1" applyAlignment="1">
      <alignment horizontal="center" vertical="center"/>
    </xf>
    <xf numFmtId="0" fontId="21" fillId="0" borderId="139" xfId="0" applyFont="1" applyBorder="1" applyAlignment="1">
      <alignment horizontal="center" vertical="center"/>
    </xf>
    <xf numFmtId="181" fontId="21" fillId="0" borderId="140" xfId="0" applyNumberFormat="1" applyFont="1" applyBorder="1" applyAlignment="1">
      <alignment horizontal="center" vertical="center"/>
    </xf>
    <xf numFmtId="0" fontId="21" fillId="0" borderId="5" xfId="0" applyFont="1" applyBorder="1" applyAlignment="1">
      <alignment horizontal="center" vertical="center"/>
    </xf>
    <xf numFmtId="0" fontId="21" fillId="0" borderId="141" xfId="0" applyFont="1" applyBorder="1" applyAlignment="1">
      <alignment horizontal="center" vertical="center"/>
    </xf>
    <xf numFmtId="181" fontId="21" fillId="3" borderId="126" xfId="0" applyNumberFormat="1" applyFont="1" applyFill="1" applyBorder="1" applyAlignment="1">
      <alignment horizontal="center" vertical="center"/>
    </xf>
    <xf numFmtId="0" fontId="21" fillId="3" borderId="139" xfId="0" applyFont="1" applyFill="1" applyBorder="1" applyAlignment="1">
      <alignment horizontal="center" vertical="center"/>
    </xf>
    <xf numFmtId="181" fontId="21" fillId="0" borderId="128" xfId="0" applyNumberFormat="1" applyFont="1" applyBorder="1" applyAlignment="1">
      <alignment horizontal="center" vertical="center"/>
    </xf>
    <xf numFmtId="0" fontId="21" fillId="0" borderId="129" xfId="0" applyFont="1" applyBorder="1" applyAlignment="1">
      <alignment horizontal="center" vertical="center" wrapText="1"/>
    </xf>
    <xf numFmtId="0" fontId="21" fillId="0" borderId="142" xfId="0" applyFont="1" applyBorder="1" applyAlignment="1">
      <alignment horizontal="center" vertical="center"/>
    </xf>
    <xf numFmtId="181" fontId="1" fillId="0" borderId="126" xfId="0" applyNumberFormat="1" applyFont="1" applyBorder="1" applyAlignment="1">
      <alignment horizontal="center" vertical="center"/>
    </xf>
    <xf numFmtId="181" fontId="1" fillId="3" borderId="126" xfId="0" applyNumberFormat="1" applyFont="1" applyFill="1" applyBorder="1" applyAlignment="1">
      <alignment horizontal="center" vertical="center"/>
    </xf>
    <xf numFmtId="0" fontId="1" fillId="3" borderId="139" xfId="0" applyFont="1" applyFill="1" applyBorder="1" applyAlignment="1">
      <alignment horizontal="center" vertical="center" wrapText="1"/>
    </xf>
    <xf numFmtId="181" fontId="1" fillId="0" borderId="140" xfId="0" applyNumberFormat="1" applyFont="1" applyBorder="1" applyAlignment="1">
      <alignment horizontal="center" vertical="center"/>
    </xf>
    <xf numFmtId="181" fontId="1" fillId="0" borderId="159" xfId="0" applyNumberFormat="1" applyFont="1" applyBorder="1" applyAlignment="1">
      <alignment horizontal="center" vertical="center"/>
    </xf>
    <xf numFmtId="0" fontId="21" fillId="0" borderId="34" xfId="0" applyFont="1" applyBorder="1" applyAlignment="1">
      <alignment horizontal="center" vertical="center" wrapText="1"/>
    </xf>
    <xf numFmtId="0" fontId="1" fillId="0" borderId="149" xfId="0" applyFont="1" applyBorder="1" applyAlignment="1">
      <alignment horizontal="center" vertical="center"/>
    </xf>
    <xf numFmtId="181" fontId="1" fillId="0" borderId="160" xfId="0" applyNumberFormat="1" applyFont="1" applyBorder="1" applyAlignment="1">
      <alignment horizontal="center" vertical="center"/>
    </xf>
    <xf numFmtId="0" fontId="21" fillId="0" borderId="131" xfId="0" applyFont="1" applyBorder="1" applyAlignment="1">
      <alignment horizontal="center" vertical="center" wrapText="1"/>
    </xf>
    <xf numFmtId="0" fontId="1" fillId="0" borderId="150" xfId="0" applyFont="1" applyBorder="1" applyAlignment="1">
      <alignment horizontal="center" vertical="center"/>
    </xf>
    <xf numFmtId="0" fontId="68" fillId="0" borderId="5" xfId="0" applyFont="1" applyBorder="1" applyAlignment="1">
      <alignment horizontal="center" vertical="center" wrapText="1"/>
    </xf>
    <xf numFmtId="0" fontId="68" fillId="0" borderId="4" xfId="0" applyFont="1" applyBorder="1" applyAlignment="1">
      <alignment horizontal="center" vertical="center" wrapText="1"/>
    </xf>
    <xf numFmtId="181" fontId="1" fillId="0" borderId="161" xfId="0" applyNumberFormat="1" applyFont="1" applyBorder="1" applyAlignment="1">
      <alignment horizontal="center" vertical="center"/>
    </xf>
    <xf numFmtId="0" fontId="21" fillId="0" borderId="19"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19" xfId="0" applyFont="1" applyBorder="1" applyAlignment="1">
      <alignment horizontal="center" vertical="center"/>
    </xf>
    <xf numFmtId="0" fontId="1" fillId="0" borderId="162" xfId="0" applyFont="1" applyBorder="1" applyAlignment="1">
      <alignment horizontal="center" vertical="center"/>
    </xf>
    <xf numFmtId="181" fontId="1" fillId="0" borderId="157" xfId="0" applyNumberFormat="1" applyFont="1" applyBorder="1" applyAlignment="1">
      <alignment horizontal="center" vertical="center"/>
    </xf>
    <xf numFmtId="0" fontId="1" fillId="0" borderId="9" xfId="0" applyFont="1" applyBorder="1" applyAlignment="1">
      <alignment horizontal="center" vertical="center"/>
    </xf>
    <xf numFmtId="0" fontId="1" fillId="0" borderId="163" xfId="0" applyFont="1" applyBorder="1" applyAlignment="1">
      <alignment horizontal="center" vertical="center"/>
    </xf>
    <xf numFmtId="181" fontId="1" fillId="3" borderId="159" xfId="0" applyNumberFormat="1" applyFont="1" applyFill="1" applyBorder="1" applyAlignment="1">
      <alignment horizontal="center" vertical="center"/>
    </xf>
    <xf numFmtId="0" fontId="21" fillId="3" borderId="34" xfId="0" applyFont="1" applyFill="1" applyBorder="1" applyAlignment="1">
      <alignment horizontal="center" vertical="center" wrapText="1"/>
    </xf>
    <xf numFmtId="0" fontId="1" fillId="3" borderId="34" xfId="0" applyFont="1" applyFill="1" applyBorder="1" applyAlignment="1">
      <alignment horizontal="center" vertical="center" wrapText="1"/>
    </xf>
    <xf numFmtId="0" fontId="1" fillId="3" borderId="34" xfId="0" applyFont="1" applyFill="1" applyBorder="1" applyAlignment="1">
      <alignment horizontal="center" vertical="center"/>
    </xf>
    <xf numFmtId="0" fontId="1" fillId="3" borderId="149" xfId="0" applyFont="1" applyFill="1" applyBorder="1" applyAlignment="1">
      <alignment horizontal="center" vertical="center"/>
    </xf>
    <xf numFmtId="181" fontId="1" fillId="0" borderId="164" xfId="0" applyNumberFormat="1" applyFont="1" applyBorder="1" applyAlignment="1">
      <alignment horizontal="center" vertical="center"/>
    </xf>
    <xf numFmtId="0" fontId="21" fillId="0" borderId="165" xfId="0" applyFont="1" applyBorder="1" applyAlignment="1">
      <alignment horizontal="center" vertical="center" wrapText="1"/>
    </xf>
    <xf numFmtId="0" fontId="1" fillId="0" borderId="165" xfId="0" applyFont="1" applyBorder="1" applyAlignment="1">
      <alignment horizontal="center" vertical="center" wrapText="1"/>
    </xf>
    <xf numFmtId="0" fontId="1" fillId="0" borderId="165" xfId="0" applyFont="1" applyBorder="1" applyAlignment="1">
      <alignment horizontal="center" vertical="center"/>
    </xf>
    <xf numFmtId="0" fontId="1" fillId="0" borderId="166" xfId="0" applyFont="1" applyBorder="1" applyAlignment="1">
      <alignment horizontal="center" vertical="center"/>
    </xf>
    <xf numFmtId="0" fontId="61" fillId="0" borderId="34" xfId="0" applyFont="1" applyBorder="1" applyAlignment="1">
      <alignment horizontal="center" vertical="center" wrapText="1"/>
    </xf>
    <xf numFmtId="181" fontId="1" fillId="0" borderId="167" xfId="0" applyNumberFormat="1" applyFont="1" applyBorder="1" applyAlignment="1">
      <alignment horizontal="center" vertical="center"/>
    </xf>
    <xf numFmtId="0" fontId="21" fillId="0" borderId="168" xfId="0" applyFont="1" applyBorder="1" applyAlignment="1">
      <alignment horizontal="center" vertical="center" wrapText="1"/>
    </xf>
    <xf numFmtId="0" fontId="1" fillId="0" borderId="168" xfId="0" applyFont="1" applyBorder="1" applyAlignment="1">
      <alignment horizontal="center" vertical="center" wrapText="1"/>
    </xf>
    <xf numFmtId="0" fontId="1" fillId="0" borderId="168" xfId="0" applyFont="1" applyBorder="1" applyAlignment="1">
      <alignment horizontal="center" vertical="center"/>
    </xf>
    <xf numFmtId="181" fontId="1" fillId="0" borderId="169" xfId="0" applyNumberFormat="1" applyFont="1" applyBorder="1" applyAlignment="1">
      <alignment horizontal="center" vertical="center"/>
    </xf>
    <xf numFmtId="0" fontId="21" fillId="0" borderId="170" xfId="0" applyFont="1" applyBorder="1" applyAlignment="1">
      <alignment horizontal="center" vertical="center" wrapText="1"/>
    </xf>
    <xf numFmtId="0" fontId="1" fillId="0" borderId="170" xfId="0" applyFont="1" applyBorder="1" applyAlignment="1">
      <alignment horizontal="center" vertical="center" wrapText="1"/>
    </xf>
    <xf numFmtId="0" fontId="1" fillId="0" borderId="170" xfId="0" applyFont="1" applyBorder="1" applyAlignment="1">
      <alignment horizontal="center" vertical="center"/>
    </xf>
    <xf numFmtId="0" fontId="1" fillId="0" borderId="171" xfId="0" applyFont="1" applyBorder="1" applyAlignment="1">
      <alignment horizontal="center" vertical="center"/>
    </xf>
    <xf numFmtId="181" fontId="1" fillId="39" borderId="159" xfId="0" applyNumberFormat="1" applyFont="1" applyFill="1" applyBorder="1" applyAlignment="1">
      <alignment horizontal="center" vertical="center"/>
    </xf>
    <xf numFmtId="0" fontId="21" fillId="39" borderId="34" xfId="0" applyFont="1" applyFill="1" applyBorder="1" applyAlignment="1">
      <alignment horizontal="center" vertical="center" wrapText="1"/>
    </xf>
    <xf numFmtId="0" fontId="1" fillId="39" borderId="149" xfId="0" applyFont="1" applyFill="1" applyBorder="1" applyAlignment="1">
      <alignment horizontal="center" vertical="center"/>
    </xf>
    <xf numFmtId="181" fontId="1" fillId="41" borderId="143" xfId="0" applyNumberFormat="1" applyFont="1" applyFill="1" applyBorder="1" applyAlignment="1">
      <alignment horizontal="center" vertical="center"/>
    </xf>
    <xf numFmtId="0" fontId="21" fillId="41" borderId="15" xfId="0" applyFont="1" applyFill="1" applyBorder="1" applyAlignment="1">
      <alignment horizontal="center" vertical="center" wrapText="1"/>
    </xf>
    <xf numFmtId="0" fontId="1" fillId="41" borderId="15" xfId="0" applyFont="1" applyFill="1" applyBorder="1" applyAlignment="1">
      <alignment horizontal="center" vertical="center"/>
    </xf>
    <xf numFmtId="0" fontId="1" fillId="41" borderId="15" xfId="0" applyFont="1" applyFill="1" applyBorder="1" applyAlignment="1">
      <alignment horizontal="center" vertical="center" wrapText="1"/>
    </xf>
    <xf numFmtId="0" fontId="1" fillId="41" borderId="144" xfId="0" applyFont="1" applyFill="1" applyBorder="1" applyAlignment="1">
      <alignment horizontal="center" vertical="center"/>
    </xf>
    <xf numFmtId="181" fontId="1" fillId="0" borderId="172" xfId="0" applyNumberFormat="1" applyFont="1" applyBorder="1" applyAlignment="1">
      <alignment horizontal="center" vertical="center"/>
    </xf>
    <xf numFmtId="0" fontId="21" fillId="0" borderId="173" xfId="0" applyFont="1" applyBorder="1" applyAlignment="1">
      <alignment horizontal="center" vertical="center" wrapText="1"/>
    </xf>
    <xf numFmtId="0" fontId="1" fillId="0" borderId="173" xfId="0" applyFont="1" applyBorder="1" applyAlignment="1">
      <alignment horizontal="center" vertical="center"/>
    </xf>
    <xf numFmtId="0" fontId="1" fillId="0" borderId="173" xfId="0" applyFont="1" applyBorder="1" applyAlignment="1">
      <alignment horizontal="center" vertical="center" wrapText="1"/>
    </xf>
    <xf numFmtId="0" fontId="1" fillId="0" borderId="174" xfId="0" applyFont="1" applyBorder="1" applyAlignment="1">
      <alignment horizontal="center" vertical="center"/>
    </xf>
    <xf numFmtId="181" fontId="1" fillId="0" borderId="175" xfId="0" applyNumberFormat="1" applyFont="1" applyBorder="1" applyAlignment="1">
      <alignment horizontal="center" vertical="center"/>
    </xf>
    <xf numFmtId="0" fontId="21" fillId="0" borderId="176" xfId="0" applyFont="1" applyBorder="1" applyAlignment="1">
      <alignment horizontal="center" vertical="center" wrapText="1"/>
    </xf>
    <xf numFmtId="0" fontId="1" fillId="0" borderId="176" xfId="0" applyFont="1" applyBorder="1" applyAlignment="1">
      <alignment horizontal="center" vertical="center"/>
    </xf>
    <xf numFmtId="0" fontId="1" fillId="0" borderId="176" xfId="0" applyFont="1" applyBorder="1" applyAlignment="1">
      <alignment horizontal="center" vertical="center" wrapText="1"/>
    </xf>
    <xf numFmtId="0" fontId="1" fillId="0" borderId="177" xfId="0" applyFont="1" applyBorder="1" applyAlignment="1">
      <alignment horizontal="center" vertical="center"/>
    </xf>
    <xf numFmtId="181" fontId="1" fillId="0" borderId="178" xfId="0" applyNumberFormat="1" applyFont="1" applyBorder="1" applyAlignment="1">
      <alignment horizontal="center" vertical="center"/>
    </xf>
    <xf numFmtId="0" fontId="21" fillId="0" borderId="179" xfId="0" applyFont="1" applyBorder="1" applyAlignment="1">
      <alignment horizontal="center" vertical="center" wrapText="1"/>
    </xf>
    <xf numFmtId="0" fontId="1" fillId="0" borderId="179" xfId="0" applyFont="1" applyBorder="1" applyAlignment="1">
      <alignment horizontal="center" vertical="center" wrapText="1"/>
    </xf>
    <xf numFmtId="0" fontId="1" fillId="0" borderId="179" xfId="0" applyFont="1" applyBorder="1" applyAlignment="1">
      <alignment horizontal="center" vertical="center"/>
    </xf>
    <xf numFmtId="0" fontId="1" fillId="0" borderId="180" xfId="0" applyFont="1" applyBorder="1" applyAlignment="1">
      <alignment horizontal="center" vertical="center"/>
    </xf>
    <xf numFmtId="181" fontId="1" fillId="0" borderId="128" xfId="0" applyNumberFormat="1" applyFont="1" applyBorder="1" applyAlignment="1">
      <alignment horizontal="center" vertical="center"/>
    </xf>
    <xf numFmtId="183" fontId="13" fillId="10" borderId="4" xfId="0" applyNumberFormat="1" applyFont="1" applyFill="1" applyBorder="1" applyAlignment="1">
      <alignment horizontal="center" vertical="center"/>
    </xf>
    <xf numFmtId="181" fontId="1" fillId="0" borderId="4" xfId="0" applyNumberFormat="1" applyFont="1" applyBorder="1" applyAlignment="1">
      <alignment vertical="center"/>
    </xf>
    <xf numFmtId="183" fontId="1" fillId="0" borderId="4" xfId="0" applyNumberFormat="1" applyFont="1" applyBorder="1" applyAlignment="1">
      <alignment vertical="center"/>
    </xf>
    <xf numFmtId="49" fontId="1" fillId="0" borderId="4" xfId="0" applyNumberFormat="1" applyFont="1" applyBorder="1" applyAlignment="1">
      <alignment horizontal="right" vertical="center"/>
    </xf>
    <xf numFmtId="183" fontId="1" fillId="0" borderId="0" xfId="0" applyNumberFormat="1" applyFont="1" applyAlignment="1">
      <alignment vertical="center"/>
    </xf>
    <xf numFmtId="0" fontId="13" fillId="10" borderId="4" xfId="0" applyFont="1" applyFill="1" applyBorder="1" applyAlignment="1">
      <alignment horizontal="center" vertical="center"/>
    </xf>
    <xf numFmtId="3" fontId="1" fillId="0" borderId="4" xfId="0" applyNumberFormat="1" applyFont="1" applyBorder="1" applyAlignment="1">
      <alignment vertical="center"/>
    </xf>
    <xf numFmtId="183" fontId="1" fillId="0" borderId="0" xfId="0" applyNumberFormat="1" applyFont="1" applyAlignment="1">
      <alignment horizontal="center" vertical="center"/>
    </xf>
    <xf numFmtId="183" fontId="1" fillId="0" borderId="5" xfId="0" applyNumberFormat="1" applyFont="1" applyBorder="1" applyAlignment="1">
      <alignment vertical="center"/>
    </xf>
    <xf numFmtId="0" fontId="1" fillId="0" borderId="11" xfId="0" applyFont="1" applyBorder="1" applyAlignment="1">
      <alignment vertical="center"/>
    </xf>
    <xf numFmtId="176" fontId="1" fillId="0" borderId="11" xfId="0" applyNumberFormat="1" applyFont="1" applyBorder="1" applyAlignment="1">
      <alignment horizontal="center" vertical="center"/>
    </xf>
    <xf numFmtId="183" fontId="1" fillId="0" borderId="11" xfId="0" applyNumberFormat="1" applyFont="1" applyBorder="1" applyAlignment="1">
      <alignment vertical="center"/>
    </xf>
    <xf numFmtId="183" fontId="1" fillId="0" borderId="11" xfId="0" applyNumberFormat="1" applyFont="1" applyBorder="1" applyAlignment="1">
      <alignment horizontal="right" vertical="center"/>
    </xf>
    <xf numFmtId="176" fontId="1" fillId="0" borderId="4" xfId="0" applyNumberFormat="1" applyFont="1" applyBorder="1" applyAlignment="1">
      <alignment horizontal="center" vertical="center"/>
    </xf>
    <xf numFmtId="183" fontId="1" fillId="0" borderId="4" xfId="0" applyNumberFormat="1" applyFont="1" applyBorder="1" applyAlignment="1">
      <alignment horizontal="center" vertical="center"/>
    </xf>
    <xf numFmtId="183" fontId="1" fillId="0" borderId="4" xfId="0" applyNumberFormat="1" applyFont="1" applyBorder="1" applyAlignment="1">
      <alignment horizontal="right" vertical="center"/>
    </xf>
    <xf numFmtId="183" fontId="1" fillId="0" borderId="6" xfId="0" applyNumberFormat="1" applyFont="1" applyBorder="1" applyAlignment="1">
      <alignment vertical="center"/>
    </xf>
    <xf numFmtId="183" fontId="1" fillId="0" borderId="8" xfId="0" applyNumberFormat="1" applyFont="1" applyBorder="1" applyAlignment="1">
      <alignment vertical="center"/>
    </xf>
    <xf numFmtId="183" fontId="68" fillId="0" borderId="4" xfId="0" applyNumberFormat="1" applyFont="1" applyBorder="1" applyAlignment="1">
      <alignment horizontal="right" vertical="center"/>
    </xf>
    <xf numFmtId="183" fontId="1" fillId="0" borderId="10" xfId="0" applyNumberFormat="1" applyFont="1" applyBorder="1" applyAlignment="1">
      <alignment vertical="center"/>
    </xf>
    <xf numFmtId="183" fontId="1" fillId="0" borderId="12" xfId="0" applyNumberFormat="1" applyFont="1" applyBorder="1" applyAlignment="1">
      <alignment vertical="center"/>
    </xf>
    <xf numFmtId="183" fontId="1" fillId="0" borderId="105" xfId="0" applyNumberFormat="1" applyFont="1" applyBorder="1" applyAlignment="1">
      <alignment vertical="center"/>
    </xf>
    <xf numFmtId="183" fontId="1" fillId="0" borderId="9" xfId="0" applyNumberFormat="1" applyFont="1" applyBorder="1" applyAlignment="1">
      <alignment vertical="center"/>
    </xf>
    <xf numFmtId="181" fontId="1" fillId="10" borderId="4" xfId="0" applyNumberFormat="1" applyFont="1" applyFill="1" applyBorder="1" applyAlignment="1">
      <alignment horizontal="center" vertical="center"/>
    </xf>
    <xf numFmtId="0" fontId="1" fillId="10" borderId="4" xfId="0" applyFont="1" applyFill="1" applyBorder="1" applyAlignment="1">
      <alignment horizontal="center" vertical="center"/>
    </xf>
    <xf numFmtId="0" fontId="1" fillId="4" borderId="4" xfId="0" applyFont="1" applyFill="1" applyBorder="1" applyAlignment="1">
      <alignment vertical="center"/>
    </xf>
    <xf numFmtId="0" fontId="1" fillId="4" borderId="4" xfId="0" applyFont="1" applyFill="1" applyBorder="1" applyAlignment="1">
      <alignment horizontal="center" vertical="center"/>
    </xf>
    <xf numFmtId="0" fontId="1" fillId="7" borderId="4" xfId="0" applyFont="1" applyFill="1" applyBorder="1" applyAlignment="1">
      <alignment vertical="center"/>
    </xf>
    <xf numFmtId="0" fontId="1" fillId="7" borderId="4" xfId="0" quotePrefix="1" applyFont="1" applyFill="1" applyBorder="1" applyAlignment="1">
      <alignment horizontal="center" vertical="center"/>
    </xf>
    <xf numFmtId="181" fontId="69" fillId="21" borderId="4" xfId="0" applyNumberFormat="1" applyFont="1" applyFill="1" applyBorder="1" applyAlignment="1">
      <alignment horizontal="center" vertical="center"/>
    </xf>
    <xf numFmtId="0" fontId="69" fillId="21" borderId="4" xfId="0" applyFont="1" applyFill="1" applyBorder="1" applyAlignment="1">
      <alignment horizontal="center" vertical="center" wrapText="1" readingOrder="1"/>
    </xf>
    <xf numFmtId="186" fontId="61" fillId="10" borderId="4" xfId="0" applyNumberFormat="1" applyFont="1" applyFill="1" applyBorder="1" applyAlignment="1">
      <alignment horizontal="center" vertical="center" wrapText="1"/>
    </xf>
    <xf numFmtId="0" fontId="61" fillId="10" borderId="4" xfId="0" applyFont="1" applyFill="1" applyBorder="1" applyAlignment="1">
      <alignment horizontal="center" vertical="center" wrapText="1"/>
    </xf>
    <xf numFmtId="0" fontId="72" fillId="7" borderId="4" xfId="0" applyFont="1" applyFill="1" applyBorder="1" applyAlignment="1">
      <alignment horizontal="center" vertical="center" wrapText="1" readingOrder="1"/>
    </xf>
    <xf numFmtId="180" fontId="72" fillId="7" borderId="4" xfId="0" applyNumberFormat="1" applyFont="1" applyFill="1" applyBorder="1" applyAlignment="1">
      <alignment horizontal="center" vertical="center" wrapText="1" readingOrder="1"/>
    </xf>
    <xf numFmtId="199" fontId="72" fillId="7" borderId="4" xfId="0" applyNumberFormat="1" applyFont="1" applyFill="1" applyBorder="1" applyAlignment="1">
      <alignment horizontal="center" vertical="center" wrapText="1" readingOrder="1"/>
    </xf>
    <xf numFmtId="0" fontId="61" fillId="7" borderId="4" xfId="0" applyFont="1" applyFill="1" applyBorder="1" applyAlignment="1">
      <alignment horizontal="center" vertical="center" wrapText="1"/>
    </xf>
    <xf numFmtId="3" fontId="72" fillId="7" borderId="4" xfId="0" applyNumberFormat="1" applyFont="1" applyFill="1" applyBorder="1" applyAlignment="1">
      <alignment horizontal="center" vertical="center" wrapText="1" readingOrder="1"/>
    </xf>
    <xf numFmtId="180" fontId="73" fillId="7" borderId="4" xfId="0" applyNumberFormat="1" applyFont="1" applyFill="1" applyBorder="1" applyAlignment="1">
      <alignment horizontal="center" vertical="center"/>
    </xf>
    <xf numFmtId="199" fontId="73" fillId="7" borderId="4" xfId="0" applyNumberFormat="1" applyFont="1" applyFill="1" applyBorder="1" applyAlignment="1">
      <alignment horizontal="center" vertical="center"/>
    </xf>
    <xf numFmtId="180" fontId="73" fillId="7" borderId="4" xfId="0" applyNumberFormat="1" applyFont="1" applyFill="1" applyBorder="1" applyAlignment="1">
      <alignment horizontal="center" vertical="center" wrapText="1" readingOrder="1"/>
    </xf>
    <xf numFmtId="0" fontId="1" fillId="4" borderId="50" xfId="0" applyFont="1" applyFill="1" applyBorder="1" applyAlignment="1">
      <alignment vertical="center"/>
    </xf>
    <xf numFmtId="0" fontId="1" fillId="4" borderId="50" xfId="0" applyFont="1" applyFill="1" applyBorder="1" applyAlignment="1">
      <alignment horizontal="center" vertical="center"/>
    </xf>
    <xf numFmtId="181" fontId="1" fillId="7" borderId="37" xfId="0" applyNumberFormat="1" applyFont="1" applyFill="1" applyBorder="1" applyAlignment="1">
      <alignment horizontal="center" vertical="center"/>
    </xf>
    <xf numFmtId="0" fontId="1" fillId="7" borderId="37" xfId="0" quotePrefix="1" applyFont="1" applyFill="1" applyBorder="1" applyAlignment="1">
      <alignment vertical="center"/>
    </xf>
    <xf numFmtId="0" fontId="1" fillId="7" borderId="37" xfId="0" applyFont="1" applyFill="1" applyBorder="1" applyAlignment="1">
      <alignment horizontal="center" vertical="center"/>
    </xf>
    <xf numFmtId="0" fontId="21" fillId="48" borderId="4" xfId="0" applyFont="1" applyFill="1" applyBorder="1" applyAlignment="1">
      <alignment horizontal="center" vertical="center"/>
    </xf>
    <xf numFmtId="177" fontId="8" fillId="48" borderId="4" xfId="0" applyNumberFormat="1" applyFont="1" applyFill="1" applyBorder="1" applyAlignment="1">
      <alignment horizontal="center" vertical="center"/>
    </xf>
    <xf numFmtId="0" fontId="20" fillId="48" borderId="14" xfId="0" applyFont="1" applyFill="1" applyBorder="1" applyAlignment="1">
      <alignment horizontal="left" vertical="center"/>
    </xf>
    <xf numFmtId="183" fontId="20" fillId="48" borderId="4" xfId="0" applyNumberFormat="1" applyFont="1" applyFill="1" applyBorder="1" applyAlignment="1">
      <alignment horizontal="center" vertical="center"/>
    </xf>
    <xf numFmtId="183" fontId="8" fillId="48" borderId="4" xfId="0" applyNumberFormat="1" applyFont="1" applyFill="1" applyBorder="1" applyAlignment="1">
      <alignment horizontal="center" vertical="center"/>
    </xf>
    <xf numFmtId="183" fontId="8" fillId="48" borderId="4" xfId="0" applyNumberFormat="1" applyFont="1" applyFill="1" applyBorder="1" applyAlignment="1">
      <alignment vertical="center"/>
    </xf>
    <xf numFmtId="176" fontId="19" fillId="48" borderId="4" xfId="0" applyNumberFormat="1" applyFont="1" applyFill="1" applyBorder="1" applyAlignment="1">
      <alignment horizontal="center" vertical="center"/>
    </xf>
    <xf numFmtId="183" fontId="5" fillId="48" borderId="4" xfId="0" applyNumberFormat="1" applyFont="1" applyFill="1" applyBorder="1" applyAlignment="1">
      <alignment vertical="center"/>
    </xf>
    <xf numFmtId="176" fontId="8" fillId="48" borderId="4" xfId="0" applyNumberFormat="1" applyFont="1" applyFill="1" applyBorder="1" applyAlignment="1">
      <alignment horizontal="center" vertical="center"/>
    </xf>
    <xf numFmtId="183" fontId="8" fillId="48" borderId="4" xfId="0" applyNumberFormat="1" applyFont="1" applyFill="1" applyBorder="1" applyAlignment="1">
      <alignment horizontal="right" vertical="center"/>
    </xf>
    <xf numFmtId="0" fontId="8" fillId="48" borderId="4" xfId="0" applyFont="1" applyFill="1" applyBorder="1" applyAlignment="1">
      <alignment vertical="center" wrapText="1"/>
    </xf>
    <xf numFmtId="183" fontId="8" fillId="48" borderId="17" xfId="0" applyNumberFormat="1" applyFont="1" applyFill="1" applyBorder="1" applyAlignment="1">
      <alignment horizontal="center" vertical="center"/>
    </xf>
    <xf numFmtId="176" fontId="19" fillId="48" borderId="4" xfId="0" applyNumberFormat="1" applyFont="1" applyFill="1" applyBorder="1" applyAlignment="1">
      <alignment horizontal="right" vertical="center"/>
    </xf>
    <xf numFmtId="0" fontId="19" fillId="48" borderId="4" xfId="0" applyFont="1" applyFill="1" applyBorder="1" applyAlignment="1">
      <alignment vertical="center" wrapText="1"/>
    </xf>
    <xf numFmtId="0" fontId="77" fillId="7" borderId="13" xfId="0" applyFont="1" applyFill="1" applyBorder="1" applyAlignment="1">
      <alignment horizontal="left" vertical="center"/>
    </xf>
    <xf numFmtId="183" fontId="81" fillId="48" borderId="4" xfId="0" applyNumberFormat="1" applyFont="1" applyFill="1" applyBorder="1" applyAlignment="1">
      <alignment horizontal="center" vertical="center"/>
    </xf>
    <xf numFmtId="177" fontId="10" fillId="49" borderId="4" xfId="0" applyNumberFormat="1" applyFont="1" applyFill="1" applyBorder="1" applyAlignment="1">
      <alignment horizontal="center" vertical="center"/>
    </xf>
    <xf numFmtId="178" fontId="8" fillId="49" borderId="14" xfId="0" applyNumberFormat="1" applyFont="1" applyFill="1" applyBorder="1" applyAlignment="1">
      <alignment horizontal="center" vertical="center"/>
    </xf>
    <xf numFmtId="176" fontId="8" fillId="49" borderId="14" xfId="0" applyNumberFormat="1" applyFont="1" applyFill="1" applyBorder="1" applyAlignment="1">
      <alignment horizontal="center" vertical="center"/>
    </xf>
    <xf numFmtId="176" fontId="8" fillId="49" borderId="20" xfId="0" applyNumberFormat="1" applyFont="1" applyFill="1" applyBorder="1" applyAlignment="1">
      <alignment horizontal="center" vertical="center"/>
    </xf>
    <xf numFmtId="176" fontId="8" fillId="49" borderId="4" xfId="0" applyNumberFormat="1" applyFont="1" applyFill="1" applyBorder="1" applyAlignment="1">
      <alignment vertical="center"/>
    </xf>
    <xf numFmtId="177" fontId="10" fillId="48" borderId="4" xfId="0" applyNumberFormat="1" applyFont="1" applyFill="1" applyBorder="1" applyAlignment="1">
      <alignment horizontal="center" vertical="center"/>
    </xf>
    <xf numFmtId="178" fontId="8" fillId="48" borderId="14" xfId="0" applyNumberFormat="1" applyFont="1" applyFill="1" applyBorder="1" applyAlignment="1">
      <alignment horizontal="center" vertical="center"/>
    </xf>
    <xf numFmtId="176" fontId="8" fillId="48" borderId="14" xfId="0" applyNumberFormat="1" applyFont="1" applyFill="1" applyBorder="1" applyAlignment="1">
      <alignment horizontal="center" vertical="center"/>
    </xf>
    <xf numFmtId="176" fontId="8" fillId="48" borderId="122" xfId="0" applyNumberFormat="1" applyFont="1" applyFill="1" applyBorder="1" applyAlignment="1">
      <alignment horizontal="center" vertical="center"/>
    </xf>
    <xf numFmtId="178" fontId="76" fillId="48" borderId="14" xfId="0" applyNumberFormat="1" applyFont="1" applyFill="1" applyBorder="1" applyAlignment="1">
      <alignment horizontal="center" vertical="center"/>
    </xf>
    <xf numFmtId="183" fontId="8" fillId="48" borderId="15" xfId="0" applyNumberFormat="1" applyFont="1" applyFill="1" applyBorder="1" applyAlignment="1">
      <alignment vertical="center"/>
    </xf>
    <xf numFmtId="183" fontId="8" fillId="48" borderId="17" xfId="0" applyNumberFormat="1" applyFont="1" applyFill="1" applyBorder="1" applyAlignment="1">
      <alignment vertical="center"/>
    </xf>
    <xf numFmtId="183" fontId="8" fillId="50" borderId="183" xfId="0" applyNumberFormat="1" applyFont="1" applyFill="1" applyBorder="1" applyAlignment="1">
      <alignment vertical="center"/>
    </xf>
    <xf numFmtId="0" fontId="0" fillId="0" borderId="0" xfId="0" applyFont="1" applyAlignment="1">
      <alignment vertical="center"/>
    </xf>
    <xf numFmtId="177" fontId="10" fillId="9" borderId="4" xfId="0" applyNumberFormat="1" applyFont="1" applyFill="1" applyBorder="1" applyAlignment="1">
      <alignment horizontal="center" vertical="center"/>
    </xf>
    <xf numFmtId="178" fontId="76" fillId="9" borderId="14" xfId="0" applyNumberFormat="1" applyFont="1" applyFill="1" applyBorder="1" applyAlignment="1">
      <alignment horizontal="center" vertical="center"/>
    </xf>
    <xf numFmtId="176" fontId="8" fillId="9" borderId="14" xfId="0" applyNumberFormat="1" applyFont="1" applyFill="1" applyBorder="1" applyAlignment="1">
      <alignment horizontal="center" vertical="center"/>
    </xf>
    <xf numFmtId="176" fontId="8" fillId="9" borderId="122" xfId="0" applyNumberFormat="1" applyFont="1" applyFill="1" applyBorder="1" applyAlignment="1">
      <alignment horizontal="center" vertical="center"/>
    </xf>
    <xf numFmtId="176" fontId="8" fillId="51" borderId="4" xfId="0" applyNumberFormat="1" applyFont="1" applyFill="1" applyBorder="1" applyAlignment="1">
      <alignment vertical="center"/>
    </xf>
    <xf numFmtId="176" fontId="8" fillId="9" borderId="4" xfId="0" applyNumberFormat="1" applyFont="1" applyFill="1" applyBorder="1" applyAlignment="1">
      <alignment vertical="center"/>
    </xf>
    <xf numFmtId="0" fontId="76" fillId="7" borderId="4" xfId="0" applyFont="1" applyFill="1" applyBorder="1" applyAlignment="1">
      <alignment horizontal="center" vertical="center"/>
    </xf>
    <xf numFmtId="177" fontId="76" fillId="7" borderId="4" xfId="0" applyNumberFormat="1" applyFont="1" applyFill="1" applyBorder="1" applyAlignment="1">
      <alignment horizontal="center" vertical="center"/>
    </xf>
    <xf numFmtId="0" fontId="76" fillId="7" borderId="14" xfId="0" applyFont="1" applyFill="1" applyBorder="1" applyAlignment="1">
      <alignment horizontal="left" vertical="center"/>
    </xf>
    <xf numFmtId="183" fontId="76" fillId="7" borderId="4" xfId="0" applyNumberFormat="1" applyFont="1" applyFill="1" applyBorder="1" applyAlignment="1">
      <alignment horizontal="center" vertical="center"/>
    </xf>
    <xf numFmtId="183" fontId="76" fillId="7" borderId="17" xfId="0" applyNumberFormat="1" applyFont="1" applyFill="1" applyBorder="1" applyAlignment="1">
      <alignment horizontal="center" vertical="center"/>
    </xf>
    <xf numFmtId="183" fontId="76" fillId="7" borderId="4" xfId="0" applyNumberFormat="1" applyFont="1" applyFill="1" applyBorder="1" applyAlignment="1">
      <alignment vertical="center"/>
    </xf>
    <xf numFmtId="176" fontId="76" fillId="7" borderId="4" xfId="0" applyNumberFormat="1" applyFont="1" applyFill="1" applyBorder="1" applyAlignment="1">
      <alignment horizontal="center" vertical="center"/>
    </xf>
    <xf numFmtId="183" fontId="102" fillId="7" borderId="4" xfId="0" applyNumberFormat="1" applyFont="1" applyFill="1" applyBorder="1" applyAlignment="1">
      <alignment vertical="center"/>
    </xf>
    <xf numFmtId="183" fontId="76" fillId="7" borderId="4" xfId="0" applyNumberFormat="1" applyFont="1" applyFill="1" applyBorder="1" applyAlignment="1">
      <alignment horizontal="right" vertical="center"/>
    </xf>
    <xf numFmtId="0" fontId="76" fillId="7" borderId="4" xfId="0" applyFont="1" applyFill="1" applyBorder="1" applyAlignment="1">
      <alignment vertical="center" wrapText="1"/>
    </xf>
    <xf numFmtId="0" fontId="20" fillId="7" borderId="14" xfId="0" applyFont="1" applyFill="1" applyBorder="1" applyAlignment="1">
      <alignment horizontal="left" vertical="center"/>
    </xf>
    <xf numFmtId="176" fontId="8" fillId="48" borderId="4" xfId="0" applyNumberFormat="1" applyFont="1" applyFill="1" applyBorder="1" applyAlignment="1">
      <alignment vertical="center"/>
    </xf>
    <xf numFmtId="0" fontId="0" fillId="0" borderId="0" xfId="0" applyFont="1" applyAlignment="1">
      <alignment vertical="center"/>
    </xf>
    <xf numFmtId="176" fontId="8" fillId="0" borderId="14" xfId="0" applyNumberFormat="1" applyFont="1" applyBorder="1" applyAlignment="1">
      <alignment vertical="center"/>
    </xf>
    <xf numFmtId="176" fontId="8" fillId="8" borderId="110" xfId="0" applyNumberFormat="1" applyFont="1" applyFill="1" applyBorder="1" applyAlignment="1">
      <alignment vertical="center"/>
    </xf>
    <xf numFmtId="176" fontId="8" fillId="7" borderId="110" xfId="0" applyNumberFormat="1" applyFont="1" applyFill="1" applyBorder="1" applyAlignment="1">
      <alignment vertical="center"/>
    </xf>
    <xf numFmtId="176" fontId="8" fillId="8" borderId="111" xfId="0" applyNumberFormat="1" applyFont="1" applyFill="1" applyBorder="1" applyAlignment="1">
      <alignment vertical="center"/>
    </xf>
    <xf numFmtId="176" fontId="8" fillId="7" borderId="111" xfId="0" applyNumberFormat="1" applyFont="1" applyFill="1" applyBorder="1" applyAlignment="1">
      <alignment vertical="center"/>
    </xf>
    <xf numFmtId="0" fontId="5" fillId="5" borderId="6" xfId="0" applyFont="1" applyFill="1" applyBorder="1" applyAlignment="1">
      <alignment horizontal="center" vertical="center"/>
    </xf>
    <xf numFmtId="0" fontId="3" fillId="0" borderId="7" xfId="0" applyFont="1" applyBorder="1" applyAlignment="1">
      <alignment vertical="center"/>
    </xf>
    <xf numFmtId="0" fontId="3" fillId="0" borderId="8" xfId="0" applyFont="1" applyBorder="1" applyAlignment="1">
      <alignment vertical="center"/>
    </xf>
    <xf numFmtId="0" fontId="3" fillId="0" borderId="10" xfId="0" applyFont="1" applyBorder="1" applyAlignment="1">
      <alignment vertical="center"/>
    </xf>
    <xf numFmtId="0" fontId="3" fillId="0" borderId="11" xfId="0" applyFont="1" applyBorder="1" applyAlignment="1">
      <alignment vertical="center"/>
    </xf>
    <xf numFmtId="0" fontId="3" fillId="0" borderId="12" xfId="0" applyFont="1" applyBorder="1" applyAlignment="1">
      <alignment vertical="center"/>
    </xf>
    <xf numFmtId="0" fontId="5" fillId="6" borderId="5" xfId="0" applyFont="1" applyFill="1" applyBorder="1" applyAlignment="1">
      <alignment horizontal="center" vertical="center"/>
    </xf>
    <xf numFmtId="0" fontId="3" fillId="0" borderId="9" xfId="0" applyFont="1" applyBorder="1" applyAlignment="1">
      <alignment vertical="center"/>
    </xf>
    <xf numFmtId="0" fontId="4" fillId="2" borderId="1" xfId="0" applyFont="1" applyFill="1" applyBorder="1" applyAlignment="1">
      <alignment horizontal="center" vertical="center"/>
    </xf>
    <xf numFmtId="0" fontId="3" fillId="0" borderId="2" xfId="0" applyFont="1" applyBorder="1" applyAlignment="1">
      <alignment vertical="center"/>
    </xf>
    <xf numFmtId="176" fontId="4" fillId="3" borderId="1" xfId="0" applyNumberFormat="1" applyFont="1" applyFill="1" applyBorder="1" applyAlignment="1">
      <alignment horizontal="center" vertical="center"/>
    </xf>
    <xf numFmtId="0" fontId="3" fillId="0" borderId="3" xfId="0" applyFont="1" applyBorder="1" applyAlignment="1">
      <alignment vertical="center"/>
    </xf>
    <xf numFmtId="176" fontId="4" fillId="4" borderId="1" xfId="0" applyNumberFormat="1" applyFont="1" applyFill="1" applyBorder="1" applyAlignment="1">
      <alignment horizontal="center" vertical="center"/>
    </xf>
    <xf numFmtId="176" fontId="4" fillId="4" borderId="122" xfId="0" applyNumberFormat="1" applyFont="1" applyFill="1" applyBorder="1" applyAlignment="1">
      <alignment horizontal="center" vertical="center"/>
    </xf>
    <xf numFmtId="0" fontId="5" fillId="5" borderId="1" xfId="0" applyFont="1" applyFill="1" applyBorder="1" applyAlignment="1">
      <alignment horizontal="center" vertical="center"/>
    </xf>
    <xf numFmtId="0" fontId="2" fillId="2" borderId="1" xfId="0" applyFont="1" applyFill="1" applyBorder="1" applyAlignment="1">
      <alignment horizontal="center" vertical="center"/>
    </xf>
    <xf numFmtId="0" fontId="4" fillId="3" borderId="1" xfId="0" applyFont="1" applyFill="1" applyBorder="1" applyAlignment="1">
      <alignment horizontal="center" vertical="center"/>
    </xf>
    <xf numFmtId="0" fontId="5" fillId="4" borderId="1" xfId="0" applyFont="1" applyFill="1" applyBorder="1" applyAlignment="1">
      <alignment horizontal="center" vertical="center"/>
    </xf>
    <xf numFmtId="0" fontId="5" fillId="4" borderId="122" xfId="0" applyFont="1" applyFill="1" applyBorder="1" applyAlignment="1">
      <alignment horizontal="center" vertical="center"/>
    </xf>
    <xf numFmtId="0" fontId="5" fillId="2" borderId="5" xfId="0" applyFont="1" applyFill="1" applyBorder="1" applyAlignment="1">
      <alignment horizontal="center" vertical="center"/>
    </xf>
    <xf numFmtId="0" fontId="4" fillId="3" borderId="6" xfId="0" applyFont="1" applyFill="1" applyBorder="1" applyAlignment="1">
      <alignment horizontal="center" vertical="center"/>
    </xf>
    <xf numFmtId="0" fontId="5" fillId="4" borderId="6" xfId="0" applyFont="1" applyFill="1" applyBorder="1" applyAlignment="1">
      <alignment horizontal="center" vertical="center"/>
    </xf>
    <xf numFmtId="0" fontId="11" fillId="7" borderId="21" xfId="0" applyFont="1" applyFill="1" applyBorder="1" applyAlignment="1">
      <alignment horizontal="left" vertical="center"/>
    </xf>
    <xf numFmtId="0" fontId="3" fillId="0" borderId="22" xfId="0" applyFont="1" applyBorder="1" applyAlignment="1">
      <alignment vertical="center"/>
    </xf>
    <xf numFmtId="0" fontId="3" fillId="0" borderId="23" xfId="0" applyFont="1" applyBorder="1" applyAlignment="1">
      <alignment vertical="center"/>
    </xf>
    <xf numFmtId="0" fontId="11" fillId="10" borderId="24" xfId="0" applyFont="1" applyFill="1" applyBorder="1" applyAlignment="1">
      <alignment horizontal="center" vertical="center"/>
    </xf>
    <xf numFmtId="0" fontId="3" fillId="0" borderId="25" xfId="0" applyFont="1" applyBorder="1" applyAlignment="1">
      <alignment vertical="center"/>
    </xf>
    <xf numFmtId="0" fontId="3" fillId="0" borderId="26" xfId="0" applyFont="1" applyBorder="1" applyAlignment="1">
      <alignment vertical="center"/>
    </xf>
    <xf numFmtId="0" fontId="101" fillId="9" borderId="27" xfId="0" applyFont="1" applyFill="1" applyBorder="1" applyAlignment="1">
      <alignment horizontal="center" vertical="center"/>
    </xf>
    <xf numFmtId="0" fontId="3" fillId="0" borderId="28" xfId="0" applyFont="1" applyBorder="1" applyAlignment="1">
      <alignment vertical="center"/>
    </xf>
    <xf numFmtId="0" fontId="3" fillId="0" borderId="29" xfId="0" applyFont="1" applyBorder="1" applyAlignment="1">
      <alignment vertical="center"/>
    </xf>
    <xf numFmtId="0" fontId="11" fillId="0" borderId="0" xfId="0" applyFont="1" applyAlignment="1">
      <alignment horizontal="center" vertical="center" wrapText="1"/>
    </xf>
    <xf numFmtId="0" fontId="0" fillId="0" borderId="0" xfId="0" applyFont="1" applyAlignment="1">
      <alignment vertical="center"/>
    </xf>
    <xf numFmtId="0" fontId="4" fillId="4" borderId="30" xfId="0" applyFont="1" applyFill="1" applyBorder="1" applyAlignment="1">
      <alignment horizontal="center" vertical="center"/>
    </xf>
    <xf numFmtId="0" fontId="3" fillId="0" borderId="31" xfId="0" applyFont="1" applyBorder="1" applyAlignment="1">
      <alignment vertical="center"/>
    </xf>
    <xf numFmtId="0" fontId="3" fillId="0" borderId="32" xfId="0" applyFont="1" applyBorder="1" applyAlignment="1">
      <alignment vertical="center"/>
    </xf>
    <xf numFmtId="0" fontId="4" fillId="4" borderId="1" xfId="0" applyFont="1" applyFill="1" applyBorder="1" applyAlignment="1">
      <alignment horizontal="center" vertical="center"/>
    </xf>
    <xf numFmtId="0" fontId="2" fillId="5" borderId="30" xfId="0" applyFont="1" applyFill="1" applyBorder="1" applyAlignment="1">
      <alignment horizontal="center" vertical="center"/>
    </xf>
    <xf numFmtId="0" fontId="7" fillId="5" borderId="1" xfId="0" applyFont="1" applyFill="1" applyBorder="1" applyAlignment="1">
      <alignment horizontal="center" vertical="center"/>
    </xf>
    <xf numFmtId="0" fontId="7" fillId="4" borderId="40" xfId="0" applyFont="1" applyFill="1" applyBorder="1" applyAlignment="1">
      <alignment horizontal="center" vertical="center"/>
    </xf>
    <xf numFmtId="0" fontId="33" fillId="8" borderId="21" xfId="0" applyFont="1" applyFill="1" applyBorder="1" applyAlignment="1">
      <alignment horizontal="left" vertical="center" shrinkToFit="1"/>
    </xf>
    <xf numFmtId="0" fontId="37" fillId="10" borderId="42" xfId="0" applyFont="1" applyFill="1" applyBorder="1" applyAlignment="1">
      <alignment horizontal="center" vertical="center" shrinkToFit="1"/>
    </xf>
    <xf numFmtId="0" fontId="3" fillId="0" borderId="43" xfId="0" applyFont="1" applyBorder="1" applyAlignment="1">
      <alignment vertical="center"/>
    </xf>
    <xf numFmtId="0" fontId="38" fillId="14" borderId="48" xfId="0" applyFont="1" applyFill="1" applyBorder="1" applyAlignment="1">
      <alignment horizontal="center" vertical="center" shrinkToFit="1"/>
    </xf>
    <xf numFmtId="0" fontId="38" fillId="15" borderId="27" xfId="0" applyFont="1" applyFill="1" applyBorder="1" applyAlignment="1">
      <alignment horizontal="center" vertical="center" shrinkToFit="1"/>
    </xf>
    <xf numFmtId="0" fontId="3" fillId="0" borderId="49" xfId="0" applyFont="1" applyBorder="1" applyAlignment="1">
      <alignment vertical="center"/>
    </xf>
    <xf numFmtId="0" fontId="5" fillId="4" borderId="51" xfId="0" applyFont="1" applyFill="1" applyBorder="1" applyAlignment="1">
      <alignment horizontal="center" vertical="center"/>
    </xf>
    <xf numFmtId="0" fontId="3" fillId="0" borderId="52" xfId="0" applyFont="1" applyBorder="1" applyAlignment="1">
      <alignment vertical="center"/>
    </xf>
    <xf numFmtId="183" fontId="4" fillId="2" borderId="1" xfId="0" applyNumberFormat="1" applyFont="1" applyFill="1" applyBorder="1" applyAlignment="1">
      <alignment horizontal="center" vertical="center"/>
    </xf>
    <xf numFmtId="0" fontId="4" fillId="16" borderId="1" xfId="0" applyFont="1" applyFill="1" applyBorder="1" applyAlignment="1">
      <alignment horizontal="center" vertical="center"/>
    </xf>
    <xf numFmtId="183" fontId="4" fillId="16" borderId="1" xfId="0" applyNumberFormat="1" applyFont="1" applyFill="1" applyBorder="1" applyAlignment="1">
      <alignment horizontal="center" vertical="center"/>
    </xf>
    <xf numFmtId="183" fontId="5" fillId="16" borderId="1" xfId="0" applyNumberFormat="1" applyFont="1" applyFill="1" applyBorder="1" applyAlignment="1">
      <alignment horizontal="center" vertical="center"/>
    </xf>
    <xf numFmtId="183" fontId="5" fillId="13" borderId="1" xfId="0" applyNumberFormat="1" applyFont="1" applyFill="1" applyBorder="1" applyAlignment="1">
      <alignment horizontal="center" vertical="center"/>
    </xf>
    <xf numFmtId="183" fontId="5" fillId="0" borderId="0" xfId="0" applyNumberFormat="1" applyFont="1" applyAlignment="1">
      <alignment horizontal="center" vertical="center"/>
    </xf>
    <xf numFmtId="176" fontId="37" fillId="19" borderId="57" xfId="0" applyNumberFormat="1" applyFont="1" applyFill="1" applyBorder="1" applyAlignment="1">
      <alignment horizontal="center" vertical="center" wrapText="1"/>
    </xf>
    <xf numFmtId="0" fontId="3" fillId="0" borderId="58" xfId="0" applyFont="1" applyBorder="1" applyAlignment="1">
      <alignment vertical="center"/>
    </xf>
    <xf numFmtId="10" fontId="37" fillId="19" borderId="60" xfId="0" applyNumberFormat="1" applyFont="1" applyFill="1" applyBorder="1" applyAlignment="1">
      <alignment horizontal="right" vertical="center" wrapText="1"/>
    </xf>
    <xf numFmtId="0" fontId="3" fillId="0" borderId="61" xfId="0" applyFont="1" applyBorder="1" applyAlignment="1">
      <alignment vertical="center"/>
    </xf>
    <xf numFmtId="176" fontId="38" fillId="20" borderId="64" xfId="0" applyNumberFormat="1" applyFont="1" applyFill="1" applyBorder="1" applyAlignment="1">
      <alignment horizontal="center" vertical="center"/>
    </xf>
    <xf numFmtId="0" fontId="3" fillId="0" borderId="65" xfId="0" applyFont="1" applyBorder="1" applyAlignment="1">
      <alignment vertical="center"/>
    </xf>
    <xf numFmtId="0" fontId="3" fillId="0" borderId="66" xfId="0" applyFont="1" applyBorder="1" applyAlignment="1">
      <alignment vertical="center"/>
    </xf>
    <xf numFmtId="176" fontId="41" fillId="14" borderId="67" xfId="0" applyNumberFormat="1" applyFont="1" applyFill="1" applyBorder="1" applyAlignment="1">
      <alignment horizontal="center" vertical="center"/>
    </xf>
    <xf numFmtId="0" fontId="3" fillId="0" borderId="68" xfId="0" applyFont="1" applyBorder="1" applyAlignment="1">
      <alignment vertical="center"/>
    </xf>
    <xf numFmtId="0" fontId="3" fillId="0" borderId="69" xfId="0" applyFont="1" applyBorder="1" applyAlignment="1">
      <alignment vertical="center"/>
    </xf>
    <xf numFmtId="0" fontId="3" fillId="0" borderId="74" xfId="0" applyFont="1" applyBorder="1" applyAlignment="1">
      <alignment vertical="center"/>
    </xf>
    <xf numFmtId="0" fontId="3" fillId="0" borderId="75" xfId="0" applyFont="1" applyBorder="1" applyAlignment="1">
      <alignment vertical="center"/>
    </xf>
    <xf numFmtId="0" fontId="3" fillId="0" borderId="76" xfId="0" applyFont="1" applyBorder="1" applyAlignment="1">
      <alignment vertical="center"/>
    </xf>
    <xf numFmtId="0" fontId="3" fillId="0" borderId="77" xfId="0" applyFont="1" applyBorder="1" applyAlignment="1">
      <alignment vertical="center"/>
    </xf>
    <xf numFmtId="0" fontId="3" fillId="0" borderId="78" xfId="0" applyFont="1" applyBorder="1" applyAlignment="1">
      <alignment vertical="center"/>
    </xf>
    <xf numFmtId="3" fontId="41" fillId="20" borderId="71" xfId="0" applyNumberFormat="1" applyFont="1" applyFill="1" applyBorder="1" applyAlignment="1">
      <alignment horizontal="center" vertical="center"/>
    </xf>
    <xf numFmtId="0" fontId="3" fillId="0" borderId="72" xfId="0" applyFont="1" applyBorder="1" applyAlignment="1">
      <alignment vertical="center"/>
    </xf>
    <xf numFmtId="0" fontId="3" fillId="0" borderId="73" xfId="0" applyFont="1" applyBorder="1" applyAlignment="1">
      <alignment vertical="center"/>
    </xf>
    <xf numFmtId="10" fontId="42" fillId="20" borderId="71" xfId="0" applyNumberFormat="1" applyFont="1" applyFill="1" applyBorder="1" applyAlignment="1">
      <alignment horizontal="center" vertical="center"/>
    </xf>
    <xf numFmtId="0" fontId="31" fillId="8" borderId="60" xfId="0" applyFont="1" applyFill="1" applyBorder="1" applyAlignment="1">
      <alignment horizontal="center" vertical="center"/>
    </xf>
    <xf numFmtId="176" fontId="37" fillId="19" borderId="54" xfId="0" applyNumberFormat="1" applyFont="1" applyFill="1" applyBorder="1" applyAlignment="1">
      <alignment horizontal="center" vertical="center" wrapText="1"/>
    </xf>
    <xf numFmtId="0" fontId="3" fillId="0" borderId="55" xfId="0" applyFont="1" applyBorder="1" applyAlignment="1">
      <alignment vertical="center"/>
    </xf>
    <xf numFmtId="0" fontId="31" fillId="8" borderId="54" xfId="0" applyFont="1" applyFill="1" applyBorder="1" applyAlignment="1">
      <alignment horizontal="center" vertical="center"/>
    </xf>
    <xf numFmtId="38" fontId="31" fillId="8" borderId="57" xfId="0" applyNumberFormat="1" applyFont="1" applyFill="1" applyBorder="1" applyAlignment="1">
      <alignment horizontal="center" vertical="center"/>
    </xf>
    <xf numFmtId="186" fontId="31" fillId="8" borderId="57" xfId="0" applyNumberFormat="1" applyFont="1" applyFill="1" applyBorder="1" applyAlignment="1">
      <alignment horizontal="center" vertical="center"/>
    </xf>
    <xf numFmtId="3" fontId="31" fillId="8" borderId="57" xfId="0" applyNumberFormat="1" applyFont="1" applyFill="1" applyBorder="1" applyAlignment="1">
      <alignment horizontal="center" vertical="center"/>
    </xf>
    <xf numFmtId="0" fontId="52" fillId="21" borderId="94" xfId="0" applyFont="1" applyFill="1" applyBorder="1" applyAlignment="1">
      <alignment horizontal="center" vertical="center"/>
    </xf>
    <xf numFmtId="0" fontId="3" fillId="0" borderId="95" xfId="0" applyFont="1" applyBorder="1" applyAlignment="1">
      <alignment vertical="center"/>
    </xf>
    <xf numFmtId="0" fontId="3" fillId="0" borderId="96" xfId="0" applyFont="1" applyBorder="1" applyAlignment="1">
      <alignment vertical="center"/>
    </xf>
    <xf numFmtId="0" fontId="52" fillId="21" borderId="93" xfId="0" applyFont="1" applyFill="1" applyBorder="1" applyAlignment="1">
      <alignment horizontal="center" vertical="center"/>
    </xf>
    <xf numFmtId="0" fontId="3" fillId="0" borderId="97" xfId="0" applyFont="1" applyBorder="1" applyAlignment="1">
      <alignment vertical="center"/>
    </xf>
    <xf numFmtId="0" fontId="47" fillId="7" borderId="99" xfId="0" applyFont="1" applyFill="1" applyBorder="1" applyAlignment="1">
      <alignment horizontal="center" vertical="center"/>
    </xf>
    <xf numFmtId="0" fontId="55" fillId="21" borderId="94" xfId="0" applyFont="1" applyFill="1" applyBorder="1" applyAlignment="1">
      <alignment horizontal="center" vertical="center"/>
    </xf>
    <xf numFmtId="38" fontId="47" fillId="0" borderId="91" xfId="0" applyNumberFormat="1" applyFont="1" applyBorder="1" applyAlignment="1">
      <alignment horizontal="center" vertical="center"/>
    </xf>
    <xf numFmtId="0" fontId="3" fillId="0" borderId="92" xfId="0" applyFont="1" applyBorder="1" applyAlignment="1">
      <alignment vertical="center"/>
    </xf>
    <xf numFmtId="191" fontId="47" fillId="0" borderId="91" xfId="0" applyNumberFormat="1" applyFont="1" applyBorder="1" applyAlignment="1">
      <alignment horizontal="center" vertical="center"/>
    </xf>
    <xf numFmtId="186" fontId="47" fillId="0" borderId="91" xfId="0" quotePrefix="1" applyNumberFormat="1" applyFont="1" applyBorder="1" applyAlignment="1">
      <alignment horizontal="center" vertical="center"/>
    </xf>
    <xf numFmtId="9" fontId="47" fillId="0" borderId="91" xfId="0" applyNumberFormat="1" applyFont="1" applyBorder="1" applyAlignment="1">
      <alignment horizontal="center" vertical="center"/>
    </xf>
    <xf numFmtId="0" fontId="57" fillId="2" borderId="1" xfId="0" applyFont="1" applyFill="1" applyBorder="1" applyAlignment="1">
      <alignment horizontal="center" vertical="center"/>
    </xf>
    <xf numFmtId="176" fontId="5" fillId="2" borderId="100" xfId="0" applyNumberFormat="1" applyFont="1" applyFill="1" applyBorder="1" applyAlignment="1">
      <alignment horizontal="center" vertical="center"/>
    </xf>
    <xf numFmtId="186" fontId="5" fillId="9" borderId="1" xfId="0" applyNumberFormat="1" applyFont="1" applyFill="1" applyBorder="1" applyAlignment="1">
      <alignment horizontal="center" vertical="center"/>
    </xf>
    <xf numFmtId="0" fontId="6" fillId="0" borderId="5" xfId="0" applyFont="1" applyBorder="1" applyAlignment="1">
      <alignment horizontal="center" vertical="center"/>
    </xf>
    <xf numFmtId="0" fontId="3" fillId="0" borderId="105" xfId="0" applyFont="1" applyBorder="1" applyAlignment="1">
      <alignment vertical="center"/>
    </xf>
    <xf numFmtId="176" fontId="6" fillId="0" borderId="5" xfId="0" applyNumberFormat="1" applyFont="1" applyBorder="1" applyAlignment="1">
      <alignment horizontal="center" vertical="center"/>
    </xf>
    <xf numFmtId="185" fontId="6" fillId="7" borderId="5" xfId="0" applyNumberFormat="1" applyFont="1" applyFill="1" applyBorder="1" applyAlignment="1">
      <alignment horizontal="center" vertical="center"/>
    </xf>
    <xf numFmtId="0" fontId="6" fillId="7" borderId="5" xfId="0" applyFont="1" applyFill="1" applyBorder="1" applyAlignment="1">
      <alignment horizontal="center" vertical="center"/>
    </xf>
    <xf numFmtId="181" fontId="6" fillId="0" borderId="5" xfId="0" applyNumberFormat="1" applyFont="1" applyBorder="1" applyAlignment="1">
      <alignment horizontal="center" vertical="center"/>
    </xf>
    <xf numFmtId="185" fontId="6" fillId="0" borderId="5" xfId="0" applyNumberFormat="1" applyFont="1" applyBorder="1" applyAlignment="1">
      <alignment horizontal="center" vertical="center"/>
    </xf>
    <xf numFmtId="0" fontId="6" fillId="0" borderId="5" xfId="0" applyFont="1" applyBorder="1" applyAlignment="1">
      <alignment horizontal="center" vertical="center" wrapText="1"/>
    </xf>
    <xf numFmtId="0" fontId="6" fillId="2" borderId="5" xfId="0" applyFont="1" applyFill="1" applyBorder="1" applyAlignment="1">
      <alignment horizontal="center" vertical="center"/>
    </xf>
    <xf numFmtId="185" fontId="6" fillId="0" borderId="5" xfId="0" applyNumberFormat="1" applyFont="1" applyBorder="1" applyAlignment="1">
      <alignment horizontal="center" vertical="center" wrapText="1"/>
    </xf>
    <xf numFmtId="196" fontId="6" fillId="0" borderId="5" xfId="0" applyNumberFormat="1" applyFont="1" applyBorder="1" applyAlignment="1">
      <alignment horizontal="center" vertical="center" wrapText="1"/>
    </xf>
    <xf numFmtId="185" fontId="6" fillId="3" borderId="5" xfId="0" applyNumberFormat="1" applyFont="1" applyFill="1" applyBorder="1" applyAlignment="1">
      <alignment horizontal="center" vertical="center"/>
    </xf>
    <xf numFmtId="185" fontId="6" fillId="7" borderId="5" xfId="0" applyNumberFormat="1" applyFont="1" applyFill="1" applyBorder="1" applyAlignment="1">
      <alignment horizontal="center" vertical="center" wrapText="1"/>
    </xf>
    <xf numFmtId="176" fontId="6" fillId="7" borderId="5" xfId="0" applyNumberFormat="1" applyFont="1" applyFill="1" applyBorder="1" applyAlignment="1">
      <alignment horizontal="center" vertical="center"/>
    </xf>
    <xf numFmtId="176" fontId="6" fillId="2" borderId="5" xfId="0" applyNumberFormat="1" applyFont="1" applyFill="1" applyBorder="1" applyAlignment="1">
      <alignment horizontal="center" vertical="center" wrapText="1"/>
    </xf>
    <xf numFmtId="176" fontId="6" fillId="2" borderId="5" xfId="0" applyNumberFormat="1" applyFont="1" applyFill="1" applyBorder="1" applyAlignment="1">
      <alignment horizontal="center" vertical="center"/>
    </xf>
    <xf numFmtId="185" fontId="6" fillId="39" borderId="5" xfId="0" applyNumberFormat="1" applyFont="1" applyFill="1" applyBorder="1" applyAlignment="1">
      <alignment horizontal="center" vertical="center" wrapText="1"/>
    </xf>
    <xf numFmtId="185" fontId="6" fillId="39" borderId="5" xfId="0" applyNumberFormat="1" applyFont="1" applyFill="1" applyBorder="1" applyAlignment="1">
      <alignment horizontal="center" vertical="center"/>
    </xf>
    <xf numFmtId="0" fontId="6" fillId="39" borderId="5" xfId="0" applyFont="1" applyFill="1" applyBorder="1" applyAlignment="1">
      <alignment horizontal="center" vertical="center"/>
    </xf>
    <xf numFmtId="3" fontId="6" fillId="39" borderId="5" xfId="0" applyNumberFormat="1" applyFont="1" applyFill="1" applyBorder="1" applyAlignment="1">
      <alignment horizontal="center" vertical="center"/>
    </xf>
    <xf numFmtId="0" fontId="6" fillId="5" borderId="5" xfId="0" applyFont="1" applyFill="1" applyBorder="1" applyAlignment="1">
      <alignment horizontal="center" vertical="center"/>
    </xf>
    <xf numFmtId="0" fontId="6" fillId="3" borderId="5" xfId="0" applyFont="1" applyFill="1" applyBorder="1" applyAlignment="1">
      <alignment horizontal="center" vertical="center" wrapText="1"/>
    </xf>
    <xf numFmtId="0" fontId="6" fillId="23" borderId="5" xfId="0" applyFont="1" applyFill="1" applyBorder="1" applyAlignment="1">
      <alignment horizontal="center" vertical="center" wrapText="1"/>
    </xf>
    <xf numFmtId="0" fontId="6" fillId="24" borderId="5" xfId="0" applyFont="1" applyFill="1" applyBorder="1" applyAlignment="1">
      <alignment horizontal="center" vertical="center" wrapText="1"/>
    </xf>
    <xf numFmtId="0" fontId="6" fillId="25" borderId="5" xfId="0" applyFont="1" applyFill="1" applyBorder="1" applyAlignment="1">
      <alignment horizontal="center" vertical="center" wrapText="1"/>
    </xf>
    <xf numFmtId="0" fontId="6" fillId="26" borderId="5" xfId="0" applyFont="1" applyFill="1" applyBorder="1" applyAlignment="1">
      <alignment horizontal="center" vertical="center" wrapText="1"/>
    </xf>
    <xf numFmtId="0" fontId="6" fillId="27" borderId="5" xfId="0" applyFont="1" applyFill="1" applyBorder="1" applyAlignment="1">
      <alignment horizontal="center" vertical="center" wrapText="1"/>
    </xf>
    <xf numFmtId="0" fontId="6" fillId="28" borderId="5" xfId="0" applyFont="1" applyFill="1" applyBorder="1" applyAlignment="1">
      <alignment horizontal="center" vertical="center" wrapText="1"/>
    </xf>
    <xf numFmtId="0" fontId="6" fillId="29" borderId="5" xfId="0" applyFont="1" applyFill="1" applyBorder="1" applyAlignment="1">
      <alignment horizontal="center" vertical="center" wrapText="1"/>
    </xf>
    <xf numFmtId="0" fontId="6" fillId="30" borderId="5" xfId="0" applyFont="1" applyFill="1" applyBorder="1" applyAlignment="1">
      <alignment horizontal="center" vertical="center" wrapText="1"/>
    </xf>
    <xf numFmtId="0" fontId="6" fillId="31" borderId="5" xfId="0" applyFont="1" applyFill="1" applyBorder="1" applyAlignment="1">
      <alignment horizontal="center" vertical="center" wrapText="1"/>
    </xf>
    <xf numFmtId="0" fontId="6" fillId="32" borderId="5" xfId="0" applyFont="1" applyFill="1" applyBorder="1" applyAlignment="1">
      <alignment horizontal="center" vertical="center" wrapText="1"/>
    </xf>
    <xf numFmtId="0" fontId="6" fillId="19" borderId="5" xfId="0" applyFont="1" applyFill="1" applyBorder="1" applyAlignment="1">
      <alignment horizontal="center" vertical="center" wrapText="1"/>
    </xf>
    <xf numFmtId="0" fontId="6" fillId="33" borderId="5" xfId="0" applyFont="1" applyFill="1" applyBorder="1" applyAlignment="1">
      <alignment horizontal="center" vertical="center" wrapText="1"/>
    </xf>
    <xf numFmtId="0" fontId="6" fillId="34" borderId="5" xfId="0" applyFont="1" applyFill="1" applyBorder="1" applyAlignment="1">
      <alignment horizontal="center" vertical="center" wrapText="1"/>
    </xf>
    <xf numFmtId="0" fontId="6" fillId="35" borderId="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22" borderId="5" xfId="0" applyFont="1" applyFill="1" applyBorder="1" applyAlignment="1">
      <alignment horizontal="center" vertical="center" wrapText="1"/>
    </xf>
    <xf numFmtId="0" fontId="6" fillId="36" borderId="5" xfId="0" applyFont="1" applyFill="1" applyBorder="1" applyAlignment="1">
      <alignment horizontal="center" vertical="center" wrapText="1"/>
    </xf>
    <xf numFmtId="0" fontId="6" fillId="16" borderId="5" xfId="0" applyFont="1" applyFill="1" applyBorder="1" applyAlignment="1">
      <alignment horizontal="center" vertical="center" wrapText="1"/>
    </xf>
    <xf numFmtId="0" fontId="6" fillId="37" borderId="5" xfId="0" applyFont="1" applyFill="1" applyBorder="1" applyAlignment="1">
      <alignment horizontal="center" vertical="center" wrapText="1"/>
    </xf>
    <xf numFmtId="0" fontId="6" fillId="10" borderId="5" xfId="0" applyFont="1" applyFill="1" applyBorder="1" applyAlignment="1">
      <alignment horizontal="center" vertical="center" wrapText="1"/>
    </xf>
    <xf numFmtId="0" fontId="6" fillId="38" borderId="5" xfId="0" applyFont="1" applyFill="1" applyBorder="1" applyAlignment="1">
      <alignment horizontal="center" vertical="center" wrapText="1"/>
    </xf>
    <xf numFmtId="0" fontId="6" fillId="39" borderId="5" xfId="0" applyFont="1" applyFill="1" applyBorder="1" applyAlignment="1">
      <alignment horizontal="center" vertical="center" wrapText="1"/>
    </xf>
    <xf numFmtId="0" fontId="6" fillId="4" borderId="5" xfId="0" applyFont="1" applyFill="1" applyBorder="1" applyAlignment="1">
      <alignment horizontal="center" vertical="center" wrapText="1"/>
    </xf>
    <xf numFmtId="176" fontId="58" fillId="12" borderId="5" xfId="0" applyNumberFormat="1" applyFont="1" applyFill="1" applyBorder="1" applyAlignment="1">
      <alignment horizontal="center" vertical="center" wrapText="1"/>
    </xf>
    <xf numFmtId="0" fontId="3" fillId="0" borderId="101" xfId="0" applyFont="1" applyBorder="1" applyAlignment="1">
      <alignment vertical="center"/>
    </xf>
    <xf numFmtId="176" fontId="58" fillId="12" borderId="5" xfId="0" applyNumberFormat="1" applyFont="1" applyFill="1" applyBorder="1" applyAlignment="1">
      <alignment horizontal="center" vertical="center"/>
    </xf>
    <xf numFmtId="0" fontId="58" fillId="12" borderId="5" xfId="0" applyFont="1" applyFill="1" applyBorder="1" applyAlignment="1">
      <alignment horizontal="center" vertical="center"/>
    </xf>
    <xf numFmtId="0" fontId="58" fillId="12" borderId="6" xfId="0" applyFont="1" applyFill="1" applyBorder="1" applyAlignment="1">
      <alignment horizontal="center" vertical="center"/>
    </xf>
    <xf numFmtId="0" fontId="3" fillId="0" borderId="102" xfId="0" applyFont="1" applyBorder="1" applyAlignment="1">
      <alignment vertical="center"/>
    </xf>
    <xf numFmtId="0" fontId="3" fillId="0" borderId="103" xfId="0" applyFont="1" applyBorder="1" applyAlignment="1">
      <alignment vertical="center"/>
    </xf>
    <xf numFmtId="0" fontId="6" fillId="0" borderId="5" xfId="0" applyFont="1" applyBorder="1" applyAlignment="1">
      <alignment horizontal="left" vertical="center"/>
    </xf>
    <xf numFmtId="0" fontId="6" fillId="5" borderId="5" xfId="0" applyFont="1" applyFill="1" applyBorder="1" applyAlignment="1">
      <alignment horizontal="left" vertical="center"/>
    </xf>
    <xf numFmtId="176" fontId="6" fillId="5" borderId="5" xfId="0" applyNumberFormat="1" applyFont="1" applyFill="1" applyBorder="1" applyAlignment="1">
      <alignment horizontal="center" vertical="center"/>
    </xf>
    <xf numFmtId="176" fontId="58" fillId="12" borderId="1" xfId="0" applyNumberFormat="1" applyFont="1" applyFill="1" applyBorder="1" applyAlignment="1">
      <alignment horizontal="center" vertical="center"/>
    </xf>
    <xf numFmtId="0" fontId="6" fillId="3" borderId="5" xfId="0" applyFont="1" applyFill="1" applyBorder="1" applyAlignment="1">
      <alignment horizontal="left" vertical="center"/>
    </xf>
    <xf numFmtId="176" fontId="6" fillId="3" borderId="5" xfId="0" applyNumberFormat="1" applyFont="1" applyFill="1" applyBorder="1" applyAlignment="1">
      <alignment horizontal="center" vertical="center"/>
    </xf>
    <xf numFmtId="0" fontId="6" fillId="22" borderId="5" xfId="0" applyFont="1" applyFill="1" applyBorder="1" applyAlignment="1">
      <alignment horizontal="left" vertical="center"/>
    </xf>
    <xf numFmtId="176" fontId="6" fillId="22" borderId="5" xfId="0" applyNumberFormat="1" applyFont="1" applyFill="1" applyBorder="1" applyAlignment="1">
      <alignment horizontal="center" vertical="center"/>
    </xf>
    <xf numFmtId="0" fontId="6" fillId="0" borderId="5" xfId="0" applyFont="1" applyBorder="1" applyAlignment="1">
      <alignment horizontal="left" vertical="center" wrapText="1"/>
    </xf>
    <xf numFmtId="0" fontId="6" fillId="23" borderId="5" xfId="0" applyFont="1" applyFill="1" applyBorder="1" applyAlignment="1">
      <alignment horizontal="left" vertical="center"/>
    </xf>
    <xf numFmtId="176" fontId="6" fillId="23" borderId="5" xfId="0" applyNumberFormat="1" applyFont="1" applyFill="1" applyBorder="1" applyAlignment="1">
      <alignment horizontal="center" vertical="center"/>
    </xf>
    <xf numFmtId="0" fontId="6" fillId="24" borderId="5" xfId="0" applyFont="1" applyFill="1" applyBorder="1" applyAlignment="1">
      <alignment horizontal="left" vertical="center"/>
    </xf>
    <xf numFmtId="176" fontId="6" fillId="24" borderId="5" xfId="0" applyNumberFormat="1" applyFont="1" applyFill="1" applyBorder="1" applyAlignment="1">
      <alignment horizontal="center" vertical="center"/>
    </xf>
    <xf numFmtId="0" fontId="6" fillId="25" borderId="5" xfId="0" applyFont="1" applyFill="1" applyBorder="1" applyAlignment="1">
      <alignment horizontal="left" vertical="center"/>
    </xf>
    <xf numFmtId="176" fontId="6" fillId="25" borderId="5" xfId="0" applyNumberFormat="1" applyFont="1" applyFill="1" applyBorder="1" applyAlignment="1">
      <alignment horizontal="center" vertical="center"/>
    </xf>
    <xf numFmtId="176" fontId="6" fillId="26" borderId="5" xfId="0" applyNumberFormat="1" applyFont="1" applyFill="1" applyBorder="1" applyAlignment="1">
      <alignment horizontal="center" vertical="center"/>
    </xf>
    <xf numFmtId="0" fontId="6" fillId="26" borderId="5" xfId="0" applyFont="1" applyFill="1" applyBorder="1" applyAlignment="1">
      <alignment horizontal="left" vertical="center"/>
    </xf>
    <xf numFmtId="0" fontId="6" fillId="27" borderId="5" xfId="0" applyFont="1" applyFill="1" applyBorder="1" applyAlignment="1">
      <alignment horizontal="left" vertical="center"/>
    </xf>
    <xf numFmtId="176" fontId="6" fillId="27" borderId="5" xfId="0" applyNumberFormat="1" applyFont="1" applyFill="1" applyBorder="1" applyAlignment="1">
      <alignment horizontal="center" vertical="center"/>
    </xf>
    <xf numFmtId="0" fontId="6" fillId="28" borderId="5" xfId="0" applyFont="1" applyFill="1" applyBorder="1" applyAlignment="1">
      <alignment horizontal="left" vertical="center"/>
    </xf>
    <xf numFmtId="176" fontId="6" fillId="28" borderId="5" xfId="0" applyNumberFormat="1" applyFont="1" applyFill="1" applyBorder="1" applyAlignment="1">
      <alignment horizontal="center" vertical="center"/>
    </xf>
    <xf numFmtId="176" fontId="6" fillId="29" borderId="5" xfId="0" applyNumberFormat="1" applyFont="1" applyFill="1" applyBorder="1" applyAlignment="1">
      <alignment horizontal="center" vertical="center"/>
    </xf>
    <xf numFmtId="0" fontId="6" fillId="29" borderId="5" xfId="0" applyFont="1" applyFill="1" applyBorder="1" applyAlignment="1">
      <alignment horizontal="left" vertical="center"/>
    </xf>
    <xf numFmtId="0" fontId="6" fillId="30" borderId="5" xfId="0" applyFont="1" applyFill="1" applyBorder="1" applyAlignment="1">
      <alignment horizontal="left" vertical="center"/>
    </xf>
    <xf numFmtId="176" fontId="6" fillId="30" borderId="5" xfId="0" applyNumberFormat="1" applyFont="1" applyFill="1" applyBorder="1" applyAlignment="1">
      <alignment horizontal="center" vertical="center"/>
    </xf>
    <xf numFmtId="0" fontId="6" fillId="31" borderId="5" xfId="0" applyFont="1" applyFill="1" applyBorder="1" applyAlignment="1">
      <alignment horizontal="left" vertical="center"/>
    </xf>
    <xf numFmtId="176" fontId="6" fillId="31" borderId="5" xfId="0" applyNumberFormat="1" applyFont="1" applyFill="1" applyBorder="1" applyAlignment="1">
      <alignment horizontal="center" vertical="center"/>
    </xf>
    <xf numFmtId="0" fontId="6" fillId="32" borderId="5" xfId="0" applyFont="1" applyFill="1" applyBorder="1" applyAlignment="1">
      <alignment horizontal="left" vertical="center"/>
    </xf>
    <xf numFmtId="176" fontId="6" fillId="32" borderId="5" xfId="0" applyNumberFormat="1" applyFont="1" applyFill="1" applyBorder="1" applyAlignment="1">
      <alignment horizontal="center" vertical="center"/>
    </xf>
    <xf numFmtId="0" fontId="6" fillId="19" borderId="5" xfId="0" applyFont="1" applyFill="1" applyBorder="1" applyAlignment="1">
      <alignment horizontal="left" vertical="center"/>
    </xf>
    <xf numFmtId="176" fontId="6" fillId="19" borderId="5" xfId="0" applyNumberFormat="1" applyFont="1" applyFill="1" applyBorder="1" applyAlignment="1">
      <alignment horizontal="center" vertical="center"/>
    </xf>
    <xf numFmtId="0" fontId="6" fillId="33" borderId="5" xfId="0" applyFont="1" applyFill="1" applyBorder="1" applyAlignment="1">
      <alignment horizontal="left" vertical="center"/>
    </xf>
    <xf numFmtId="176" fontId="6" fillId="33" borderId="5" xfId="0" applyNumberFormat="1" applyFont="1" applyFill="1" applyBorder="1" applyAlignment="1">
      <alignment horizontal="center" vertical="center"/>
    </xf>
    <xf numFmtId="0" fontId="6" fillId="34" borderId="5" xfId="0" applyFont="1" applyFill="1" applyBorder="1" applyAlignment="1">
      <alignment horizontal="left" vertical="center"/>
    </xf>
    <xf numFmtId="176" fontId="6" fillId="34" borderId="5" xfId="0" applyNumberFormat="1" applyFont="1" applyFill="1" applyBorder="1" applyAlignment="1">
      <alignment horizontal="center" vertical="center"/>
    </xf>
    <xf numFmtId="176" fontId="6" fillId="35" borderId="5" xfId="0" applyNumberFormat="1" applyFont="1" applyFill="1" applyBorder="1" applyAlignment="1">
      <alignment horizontal="left" vertical="center"/>
    </xf>
    <xf numFmtId="0" fontId="6" fillId="35" borderId="5" xfId="0" applyFont="1" applyFill="1" applyBorder="1" applyAlignment="1">
      <alignment horizontal="left" vertical="center"/>
    </xf>
    <xf numFmtId="0" fontId="6" fillId="36" borderId="5" xfId="0" applyFont="1" applyFill="1" applyBorder="1" applyAlignment="1">
      <alignment horizontal="left" vertical="center"/>
    </xf>
    <xf numFmtId="176" fontId="6" fillId="36" borderId="5" xfId="0" applyNumberFormat="1" applyFont="1" applyFill="1" applyBorder="1" applyAlignment="1">
      <alignment horizontal="center" vertical="center"/>
    </xf>
    <xf numFmtId="0" fontId="6" fillId="16" borderId="5" xfId="0" applyFont="1" applyFill="1" applyBorder="1" applyAlignment="1">
      <alignment horizontal="left" vertical="center"/>
    </xf>
    <xf numFmtId="176" fontId="6" fillId="16" borderId="5" xfId="0" applyNumberFormat="1" applyFont="1" applyFill="1" applyBorder="1" applyAlignment="1">
      <alignment horizontal="center" vertical="center"/>
    </xf>
    <xf numFmtId="49" fontId="6" fillId="0" borderId="5" xfId="0" applyNumberFormat="1" applyFont="1" applyBorder="1" applyAlignment="1">
      <alignment horizontal="center" vertical="center"/>
    </xf>
    <xf numFmtId="185" fontId="6" fillId="2" borderId="5" xfId="0" applyNumberFormat="1" applyFont="1" applyFill="1" applyBorder="1" applyAlignment="1">
      <alignment horizontal="center" vertical="center"/>
    </xf>
    <xf numFmtId="185" fontId="6" fillId="38" borderId="5" xfId="0" applyNumberFormat="1" applyFont="1" applyFill="1" applyBorder="1" applyAlignment="1">
      <alignment horizontal="center" vertical="center"/>
    </xf>
    <xf numFmtId="176" fontId="6" fillId="37" borderId="5" xfId="0" applyNumberFormat="1" applyFont="1" applyFill="1" applyBorder="1" applyAlignment="1">
      <alignment horizontal="center" vertical="center"/>
    </xf>
    <xf numFmtId="176" fontId="6" fillId="10" borderId="5" xfId="0" applyNumberFormat="1" applyFont="1" applyFill="1" applyBorder="1" applyAlignment="1">
      <alignment horizontal="center" vertical="center"/>
    </xf>
    <xf numFmtId="0" fontId="6" fillId="37" borderId="5" xfId="0" applyFont="1" applyFill="1" applyBorder="1" applyAlignment="1">
      <alignment horizontal="left" vertical="center"/>
    </xf>
    <xf numFmtId="0" fontId="6" fillId="10" borderId="5" xfId="0" applyFont="1" applyFill="1" applyBorder="1" applyAlignment="1">
      <alignment horizontal="left" vertical="center"/>
    </xf>
    <xf numFmtId="0" fontId="6" fillId="28" borderId="5" xfId="0" applyFont="1" applyFill="1" applyBorder="1" applyAlignment="1">
      <alignment horizontal="center" vertical="center"/>
    </xf>
    <xf numFmtId="176" fontId="6" fillId="38" borderId="5" xfId="0" applyNumberFormat="1" applyFont="1" applyFill="1" applyBorder="1" applyAlignment="1">
      <alignment horizontal="center" vertical="center"/>
    </xf>
    <xf numFmtId="0" fontId="6" fillId="38" borderId="5" xfId="0" applyFont="1" applyFill="1" applyBorder="1" applyAlignment="1">
      <alignment horizontal="left" vertical="center"/>
    </xf>
    <xf numFmtId="176" fontId="6" fillId="35" borderId="5" xfId="0" applyNumberFormat="1" applyFont="1" applyFill="1" applyBorder="1" applyAlignment="1">
      <alignment horizontal="center" vertical="center"/>
    </xf>
    <xf numFmtId="0" fontId="6" fillId="35" borderId="5" xfId="0" applyFont="1" applyFill="1" applyBorder="1" applyAlignment="1">
      <alignment horizontal="center" vertical="center"/>
    </xf>
    <xf numFmtId="0" fontId="6" fillId="4" borderId="5" xfId="0" applyFont="1" applyFill="1" applyBorder="1" applyAlignment="1">
      <alignment horizontal="center" vertical="center"/>
    </xf>
    <xf numFmtId="176" fontId="6" fillId="39" borderId="5" xfId="0" applyNumberFormat="1" applyFont="1" applyFill="1" applyBorder="1" applyAlignment="1">
      <alignment horizontal="center" vertical="center"/>
    </xf>
    <xf numFmtId="176" fontId="6" fillId="4" borderId="5" xfId="0" applyNumberFormat="1" applyFont="1" applyFill="1" applyBorder="1" applyAlignment="1">
      <alignment horizontal="center" vertical="center"/>
    </xf>
    <xf numFmtId="3" fontId="6" fillId="0" borderId="5" xfId="0" applyNumberFormat="1" applyFont="1" applyBorder="1" applyAlignment="1">
      <alignment horizontal="center" vertical="center"/>
    </xf>
    <xf numFmtId="176" fontId="6" fillId="10" borderId="5" xfId="0" applyNumberFormat="1" applyFont="1" applyFill="1" applyBorder="1" applyAlignment="1">
      <alignment horizontal="center" vertical="center" wrapText="1"/>
    </xf>
    <xf numFmtId="185" fontId="6" fillId="30" borderId="5" xfId="0" applyNumberFormat="1" applyFont="1" applyFill="1" applyBorder="1" applyAlignment="1">
      <alignment horizontal="center" vertical="center"/>
    </xf>
    <xf numFmtId="181" fontId="6" fillId="30" borderId="5" xfId="0" applyNumberFormat="1" applyFont="1" applyFill="1" applyBorder="1" applyAlignment="1">
      <alignment horizontal="center" vertical="center"/>
    </xf>
    <xf numFmtId="0" fontId="6" fillId="30" borderId="5" xfId="0" applyFont="1" applyFill="1" applyBorder="1" applyAlignment="1">
      <alignment horizontal="center" vertical="center"/>
    </xf>
    <xf numFmtId="185" fontId="6" fillId="2" borderId="5" xfId="0" applyNumberFormat="1" applyFont="1" applyFill="1" applyBorder="1" applyAlignment="1">
      <alignment horizontal="center" vertical="center" wrapText="1"/>
    </xf>
    <xf numFmtId="196" fontId="6" fillId="7" borderId="5" xfId="0" applyNumberFormat="1" applyFont="1" applyFill="1" applyBorder="1" applyAlignment="1">
      <alignment horizontal="center" vertical="center" wrapText="1"/>
    </xf>
    <xf numFmtId="176" fontId="6" fillId="0" borderId="5" xfId="0" applyNumberFormat="1" applyFont="1" applyBorder="1" applyAlignment="1">
      <alignment horizontal="center" vertical="center" wrapText="1"/>
    </xf>
    <xf numFmtId="176" fontId="6" fillId="38" borderId="5" xfId="0" applyNumberFormat="1" applyFont="1" applyFill="1" applyBorder="1" applyAlignment="1">
      <alignment horizontal="center" vertical="center" wrapText="1"/>
    </xf>
    <xf numFmtId="176" fontId="6" fillId="5" borderId="5" xfId="0" applyNumberFormat="1" applyFont="1" applyFill="1" applyBorder="1" applyAlignment="1">
      <alignment horizontal="center" vertical="center" wrapText="1"/>
    </xf>
    <xf numFmtId="185" fontId="6" fillId="4" borderId="5" xfId="0" applyNumberFormat="1" applyFont="1" applyFill="1" applyBorder="1" applyAlignment="1">
      <alignment horizontal="center" vertical="center"/>
    </xf>
    <xf numFmtId="185" fontId="6" fillId="4" borderId="6" xfId="0" applyNumberFormat="1" applyFont="1" applyFill="1" applyBorder="1" applyAlignment="1">
      <alignment horizontal="center" vertical="center" wrapText="1"/>
    </xf>
    <xf numFmtId="0" fontId="3" fillId="0" borderId="106" xfId="0" applyFont="1" applyBorder="1" applyAlignment="1">
      <alignment vertical="center"/>
    </xf>
    <xf numFmtId="0" fontId="3" fillId="0" borderId="107" xfId="0" applyFont="1" applyBorder="1" applyAlignment="1">
      <alignment vertical="center"/>
    </xf>
    <xf numFmtId="181" fontId="6" fillId="4" borderId="5" xfId="0" applyNumberFormat="1" applyFont="1" applyFill="1" applyBorder="1" applyAlignment="1">
      <alignment horizontal="center" vertical="center"/>
    </xf>
    <xf numFmtId="186" fontId="6" fillId="0" borderId="5" xfId="0" applyNumberFormat="1" applyFont="1" applyBorder="1" applyAlignment="1">
      <alignment horizontal="center" vertical="center" wrapText="1"/>
    </xf>
    <xf numFmtId="6" fontId="6" fillId="7" borderId="5" xfId="0" applyNumberFormat="1" applyFont="1" applyFill="1" applyBorder="1" applyAlignment="1">
      <alignment horizontal="right" vertical="center" wrapText="1"/>
    </xf>
    <xf numFmtId="185" fontId="6" fillId="7" borderId="5" xfId="0" applyNumberFormat="1" applyFont="1" applyFill="1" applyBorder="1" applyAlignment="1">
      <alignment horizontal="right" vertical="center"/>
    </xf>
    <xf numFmtId="176" fontId="6" fillId="0" borderId="5" xfId="0" applyNumberFormat="1" applyFont="1" applyBorder="1" applyAlignment="1">
      <alignment horizontal="right" vertical="center" wrapText="1"/>
    </xf>
    <xf numFmtId="6" fontId="6" fillId="7" borderId="5" xfId="0" applyNumberFormat="1" applyFont="1" applyFill="1" applyBorder="1" applyAlignment="1">
      <alignment horizontal="right" vertical="center"/>
    </xf>
    <xf numFmtId="181" fontId="6" fillId="0" borderId="5" xfId="0" applyNumberFormat="1" applyFont="1" applyBorder="1" applyAlignment="1">
      <alignment horizontal="center" vertical="center" wrapText="1"/>
    </xf>
    <xf numFmtId="6" fontId="6" fillId="0" borderId="5" xfId="0" applyNumberFormat="1" applyFont="1" applyBorder="1" applyAlignment="1">
      <alignment horizontal="right" vertical="center" wrapText="1"/>
    </xf>
    <xf numFmtId="6" fontId="6" fillId="0" borderId="5" xfId="0" applyNumberFormat="1" applyFont="1" applyBorder="1" applyAlignment="1">
      <alignment horizontal="right" vertical="center"/>
    </xf>
    <xf numFmtId="181" fontId="6" fillId="7" borderId="5" xfId="0" applyNumberFormat="1" applyFont="1" applyFill="1" applyBorder="1" applyAlignment="1">
      <alignment horizontal="center" vertical="center" wrapText="1"/>
    </xf>
    <xf numFmtId="0" fontId="6" fillId="7" borderId="5" xfId="0" applyFont="1" applyFill="1" applyBorder="1" applyAlignment="1">
      <alignment horizontal="center" vertical="center" wrapText="1"/>
    </xf>
    <xf numFmtId="176" fontId="6" fillId="7" borderId="5" xfId="0" applyNumberFormat="1" applyFont="1" applyFill="1" applyBorder="1" applyAlignment="1">
      <alignment horizontal="center" vertical="center" wrapText="1"/>
    </xf>
    <xf numFmtId="0" fontId="59" fillId="7" borderId="5" xfId="0" applyFont="1" applyFill="1" applyBorder="1" applyAlignment="1">
      <alignment horizontal="center" vertical="center" wrapText="1"/>
    </xf>
    <xf numFmtId="176" fontId="59" fillId="7" borderId="5" xfId="0" applyNumberFormat="1" applyFont="1" applyFill="1" applyBorder="1" applyAlignment="1">
      <alignment horizontal="center" vertical="center" wrapText="1"/>
    </xf>
    <xf numFmtId="176" fontId="59" fillId="7" borderId="5" xfId="0" applyNumberFormat="1" applyFont="1" applyFill="1" applyBorder="1" applyAlignment="1">
      <alignment horizontal="center" vertical="center"/>
    </xf>
    <xf numFmtId="6" fontId="59" fillId="7" borderId="5" xfId="0" applyNumberFormat="1" applyFont="1" applyFill="1" applyBorder="1" applyAlignment="1">
      <alignment horizontal="right" vertical="center" wrapText="1"/>
    </xf>
    <xf numFmtId="6" fontId="59" fillId="7" borderId="5" xfId="0" applyNumberFormat="1" applyFont="1" applyFill="1" applyBorder="1" applyAlignment="1">
      <alignment horizontal="right" vertical="center"/>
    </xf>
    <xf numFmtId="0" fontId="59" fillId="7" borderId="5" xfId="0" applyFont="1" applyFill="1" applyBorder="1" applyAlignment="1">
      <alignment horizontal="center" vertical="center"/>
    </xf>
    <xf numFmtId="181" fontId="59" fillId="7" borderId="5" xfId="0" applyNumberFormat="1" applyFont="1" applyFill="1" applyBorder="1" applyAlignment="1">
      <alignment horizontal="center" vertical="center" wrapText="1"/>
    </xf>
    <xf numFmtId="0" fontId="59" fillId="0" borderId="5" xfId="0" applyFont="1" applyBorder="1" applyAlignment="1">
      <alignment horizontal="center" vertical="center" wrapText="1"/>
    </xf>
    <xf numFmtId="176" fontId="59" fillId="0" borderId="5" xfId="0" applyNumberFormat="1" applyFont="1" applyBorder="1" applyAlignment="1">
      <alignment horizontal="center" vertical="center" wrapText="1"/>
    </xf>
    <xf numFmtId="176" fontId="59" fillId="0" borderId="5" xfId="0" applyNumberFormat="1" applyFont="1" applyBorder="1" applyAlignment="1">
      <alignment horizontal="center" vertical="center"/>
    </xf>
    <xf numFmtId="6" fontId="59" fillId="0" borderId="5" xfId="0" applyNumberFormat="1" applyFont="1" applyBorder="1" applyAlignment="1">
      <alignment horizontal="right" vertical="center" wrapText="1"/>
    </xf>
    <xf numFmtId="6" fontId="59" fillId="0" borderId="5" xfId="0" applyNumberFormat="1" applyFont="1" applyBorder="1" applyAlignment="1">
      <alignment horizontal="right" vertical="center"/>
    </xf>
    <xf numFmtId="181" fontId="59" fillId="0" borderId="5" xfId="0" applyNumberFormat="1" applyFont="1" applyBorder="1" applyAlignment="1">
      <alignment horizontal="center" vertical="center" wrapText="1"/>
    </xf>
    <xf numFmtId="0" fontId="59" fillId="0" borderId="5" xfId="0" applyFont="1" applyBorder="1" applyAlignment="1">
      <alignment horizontal="center" vertical="center"/>
    </xf>
    <xf numFmtId="0" fontId="59" fillId="0" borderId="5" xfId="0" quotePrefix="1" applyFont="1" applyBorder="1" applyAlignment="1">
      <alignment horizontal="center" vertical="center" wrapText="1"/>
    </xf>
    <xf numFmtId="49" fontId="6" fillId="7" borderId="5" xfId="0" applyNumberFormat="1" applyFont="1" applyFill="1" applyBorder="1" applyAlignment="1">
      <alignment horizontal="center" vertical="center" wrapText="1"/>
    </xf>
    <xf numFmtId="181" fontId="60" fillId="0" borderId="5" xfId="0" applyNumberFormat="1" applyFont="1" applyBorder="1" applyAlignment="1">
      <alignment horizontal="center" vertical="center" wrapText="1"/>
    </xf>
    <xf numFmtId="185" fontId="6" fillId="2" borderId="6" xfId="0" applyNumberFormat="1" applyFont="1" applyFill="1" applyBorder="1" applyAlignment="1">
      <alignment horizontal="center" vertical="center" wrapText="1"/>
    </xf>
    <xf numFmtId="176" fontId="58" fillId="12" borderId="40" xfId="0" applyNumberFormat="1" applyFont="1" applyFill="1" applyBorder="1" applyAlignment="1">
      <alignment horizontal="center" vertical="center"/>
    </xf>
    <xf numFmtId="176" fontId="58" fillId="12" borderId="1" xfId="0" applyNumberFormat="1" applyFont="1" applyFill="1" applyBorder="1" applyAlignment="1">
      <alignment horizontal="center" vertical="center" wrapText="1"/>
    </xf>
    <xf numFmtId="181" fontId="6" fillId="38" borderId="1" xfId="0" applyNumberFormat="1" applyFont="1" applyFill="1" applyBorder="1" applyAlignment="1">
      <alignment horizontal="center" vertical="center"/>
    </xf>
    <xf numFmtId="181" fontId="6" fillId="0" borderId="1" xfId="0" applyNumberFormat="1" applyFont="1" applyBorder="1" applyAlignment="1">
      <alignment horizontal="center" vertical="center"/>
    </xf>
    <xf numFmtId="181" fontId="6" fillId="33" borderId="1" xfId="0" applyNumberFormat="1" applyFont="1" applyFill="1" applyBorder="1" applyAlignment="1">
      <alignment horizontal="center" vertical="center"/>
    </xf>
    <xf numFmtId="197" fontId="6" fillId="0" borderId="1" xfId="0" applyNumberFormat="1" applyFont="1" applyBorder="1" applyAlignment="1">
      <alignment horizontal="center" vertical="center"/>
    </xf>
    <xf numFmtId="181" fontId="6" fillId="30" borderId="1" xfId="0" applyNumberFormat="1" applyFont="1" applyFill="1" applyBorder="1" applyAlignment="1">
      <alignment horizontal="center" vertical="center"/>
    </xf>
    <xf numFmtId="197" fontId="6" fillId="34" borderId="1" xfId="0" applyNumberFormat="1" applyFont="1" applyFill="1" applyBorder="1" applyAlignment="1">
      <alignment horizontal="center" vertical="center"/>
    </xf>
    <xf numFmtId="181" fontId="6" fillId="4" borderId="1" xfId="0" applyNumberFormat="1" applyFont="1" applyFill="1" applyBorder="1" applyAlignment="1">
      <alignment horizontal="center" vertical="center"/>
    </xf>
    <xf numFmtId="181" fontId="6" fillId="40" borderId="1" xfId="0" applyNumberFormat="1" applyFont="1" applyFill="1" applyBorder="1" applyAlignment="1">
      <alignment horizontal="center" vertical="center"/>
    </xf>
    <xf numFmtId="181" fontId="6" fillId="29" borderId="1" xfId="0" applyNumberFormat="1" applyFont="1" applyFill="1" applyBorder="1" applyAlignment="1">
      <alignment horizontal="center" vertical="center"/>
    </xf>
    <xf numFmtId="181" fontId="6" fillId="41" borderId="1" xfId="0" applyNumberFormat="1" applyFont="1" applyFill="1" applyBorder="1" applyAlignment="1">
      <alignment horizontal="center" vertical="center"/>
    </xf>
    <xf numFmtId="181" fontId="6" fillId="23" borderId="1" xfId="0" applyNumberFormat="1" applyFont="1" applyFill="1" applyBorder="1" applyAlignment="1">
      <alignment horizontal="center" vertical="center"/>
    </xf>
    <xf numFmtId="181" fontId="6" fillId="0" borderId="108" xfId="0" applyNumberFormat="1" applyFont="1" applyBorder="1" applyAlignment="1">
      <alignment horizontal="center" vertical="center"/>
    </xf>
    <xf numFmtId="0" fontId="3" fillId="0" borderId="109" xfId="0" applyFont="1" applyBorder="1" applyAlignment="1">
      <alignment vertical="center"/>
    </xf>
    <xf numFmtId="181" fontId="6" fillId="0" borderId="10" xfId="0" applyNumberFormat="1" applyFont="1" applyBorder="1" applyAlignment="1">
      <alignment horizontal="center" vertical="center"/>
    </xf>
    <xf numFmtId="181" fontId="6" fillId="42" borderId="1" xfId="0" applyNumberFormat="1" applyFont="1" applyFill="1" applyBorder="1" applyAlignment="1">
      <alignment horizontal="center" vertical="center"/>
    </xf>
    <xf numFmtId="181" fontId="6" fillId="43" borderId="1" xfId="0" applyNumberFormat="1" applyFont="1" applyFill="1" applyBorder="1" applyAlignment="1">
      <alignment horizontal="center" vertical="center"/>
    </xf>
    <xf numFmtId="0" fontId="6" fillId="36" borderId="1" xfId="0" applyFont="1" applyFill="1" applyBorder="1" applyAlignment="1">
      <alignment horizontal="center" vertical="center"/>
    </xf>
    <xf numFmtId="0" fontId="6" fillId="0" borderId="1" xfId="0" applyFont="1" applyBorder="1" applyAlignment="1">
      <alignment horizontal="center" vertical="center"/>
    </xf>
    <xf numFmtId="181" fontId="6" fillId="5" borderId="1" xfId="0" applyNumberFormat="1" applyFont="1" applyFill="1" applyBorder="1" applyAlignment="1">
      <alignment horizontal="center" vertical="center"/>
    </xf>
    <xf numFmtId="181" fontId="6" fillId="3" borderId="1" xfId="0" applyNumberFormat="1" applyFont="1" applyFill="1" applyBorder="1" applyAlignment="1">
      <alignment horizontal="center" vertical="center"/>
    </xf>
    <xf numFmtId="49" fontId="6" fillId="22" borderId="1" xfId="0" applyNumberFormat="1" applyFont="1" applyFill="1" applyBorder="1" applyAlignment="1">
      <alignment horizontal="center" vertical="center"/>
    </xf>
    <xf numFmtId="181" fontId="6" fillId="35" borderId="1" xfId="0" applyNumberFormat="1" applyFont="1" applyFill="1" applyBorder="1" applyAlignment="1">
      <alignment horizontal="center" vertical="center"/>
    </xf>
    <xf numFmtId="181" fontId="6" fillId="36" borderId="1" xfId="0" applyNumberFormat="1" applyFont="1" applyFill="1" applyBorder="1" applyAlignment="1">
      <alignment horizontal="center" vertical="center"/>
    </xf>
    <xf numFmtId="184" fontId="6" fillId="0" borderId="5" xfId="0" applyNumberFormat="1" applyFont="1" applyBorder="1" applyAlignment="1">
      <alignment horizontal="center" vertical="center"/>
    </xf>
    <xf numFmtId="185" fontId="6" fillId="0" borderId="1" xfId="0" applyNumberFormat="1" applyFont="1" applyBorder="1" applyAlignment="1">
      <alignment horizontal="center" vertical="center"/>
    </xf>
    <xf numFmtId="181" fontId="6" fillId="16" borderId="1" xfId="0" applyNumberFormat="1" applyFont="1" applyFill="1" applyBorder="1" applyAlignment="1">
      <alignment horizontal="center" vertical="center"/>
    </xf>
    <xf numFmtId="184" fontId="6" fillId="3" borderId="5" xfId="0" applyNumberFormat="1" applyFont="1" applyFill="1" applyBorder="1" applyAlignment="1">
      <alignment horizontal="center" vertical="center"/>
    </xf>
    <xf numFmtId="181" fontId="6" fillId="45" borderId="1" xfId="0" applyNumberFormat="1" applyFont="1" applyFill="1" applyBorder="1" applyAlignment="1">
      <alignment horizontal="center" vertical="center"/>
    </xf>
    <xf numFmtId="181" fontId="6" fillId="10" borderId="1" xfId="0" applyNumberFormat="1" applyFont="1" applyFill="1" applyBorder="1" applyAlignment="1">
      <alignment horizontal="center" vertical="center"/>
    </xf>
    <xf numFmtId="181" fontId="6" fillId="35" borderId="110" xfId="0" applyNumberFormat="1" applyFont="1" applyFill="1" applyBorder="1" applyAlignment="1">
      <alignment horizontal="center" vertical="center"/>
    </xf>
    <xf numFmtId="0" fontId="3" fillId="0" borderId="111" xfId="0" applyFont="1" applyBorder="1" applyAlignment="1">
      <alignment vertical="center"/>
    </xf>
    <xf numFmtId="181" fontId="6" fillId="46" borderId="1" xfId="0" applyNumberFormat="1" applyFont="1" applyFill="1" applyBorder="1" applyAlignment="1">
      <alignment horizontal="center" vertical="center"/>
    </xf>
    <xf numFmtId="181" fontId="6" fillId="5" borderId="110" xfId="0" applyNumberFormat="1" applyFont="1" applyFill="1" applyBorder="1" applyAlignment="1">
      <alignment horizontal="center" vertical="center"/>
    </xf>
    <xf numFmtId="181" fontId="6" fillId="5" borderId="5" xfId="0" applyNumberFormat="1" applyFont="1" applyFill="1" applyBorder="1" applyAlignment="1">
      <alignment horizontal="center" vertical="center"/>
    </xf>
    <xf numFmtId="184" fontId="6" fillId="5" borderId="5" xfId="0" applyNumberFormat="1" applyFont="1" applyFill="1" applyBorder="1" applyAlignment="1">
      <alignment horizontal="center" vertical="center"/>
    </xf>
    <xf numFmtId="181" fontId="6" fillId="5" borderId="6" xfId="0" applyNumberFormat="1" applyFont="1" applyFill="1" applyBorder="1" applyAlignment="1">
      <alignment horizontal="center" vertical="center"/>
    </xf>
    <xf numFmtId="181" fontId="6" fillId="22" borderId="110" xfId="0" applyNumberFormat="1" applyFont="1" applyFill="1" applyBorder="1" applyAlignment="1">
      <alignment horizontal="center" vertical="center"/>
    </xf>
    <xf numFmtId="181" fontId="6" fillId="4" borderId="110" xfId="0" applyNumberFormat="1" applyFont="1" applyFill="1" applyBorder="1" applyAlignment="1">
      <alignment horizontal="center" vertical="center"/>
    </xf>
    <xf numFmtId="181" fontId="6" fillId="3" borderId="110" xfId="0" applyNumberFormat="1" applyFont="1" applyFill="1" applyBorder="1" applyAlignment="1">
      <alignment horizontal="center" vertical="center"/>
    </xf>
    <xf numFmtId="181" fontId="6" fillId="44" borderId="110" xfId="0" applyNumberFormat="1" applyFont="1" applyFill="1" applyBorder="1" applyAlignment="1">
      <alignment horizontal="center" vertical="center"/>
    </xf>
    <xf numFmtId="181" fontId="6" fillId="0" borderId="6" xfId="0" applyNumberFormat="1" applyFont="1" applyBorder="1" applyAlignment="1">
      <alignment horizontal="center" vertical="center"/>
    </xf>
    <xf numFmtId="49" fontId="6" fillId="0" borderId="6" xfId="0" applyNumberFormat="1" applyFont="1" applyBorder="1" applyAlignment="1">
      <alignment horizontal="center" vertical="center"/>
    </xf>
    <xf numFmtId="181" fontId="6" fillId="22" borderId="1" xfId="0" applyNumberFormat="1" applyFont="1" applyFill="1" applyBorder="1" applyAlignment="1">
      <alignment horizontal="center" vertical="center"/>
    </xf>
    <xf numFmtId="181" fontId="6" fillId="7" borderId="1" xfId="0" applyNumberFormat="1" applyFont="1" applyFill="1" applyBorder="1" applyAlignment="1">
      <alignment horizontal="center" vertical="center"/>
    </xf>
    <xf numFmtId="184" fontId="6" fillId="0" borderId="6" xfId="0" applyNumberFormat="1" applyFont="1" applyBorder="1" applyAlignment="1">
      <alignment horizontal="center" vertical="center"/>
    </xf>
    <xf numFmtId="181" fontId="6" fillId="3" borderId="5" xfId="0" applyNumberFormat="1" applyFont="1" applyFill="1" applyBorder="1" applyAlignment="1">
      <alignment horizontal="center" vertical="center"/>
    </xf>
    <xf numFmtId="181" fontId="6" fillId="44" borderId="1" xfId="0" applyNumberFormat="1" applyFont="1" applyFill="1" applyBorder="1" applyAlignment="1">
      <alignment horizontal="center" vertical="center"/>
    </xf>
    <xf numFmtId="181" fontId="6" fillId="3" borderId="6" xfId="0" applyNumberFormat="1" applyFont="1" applyFill="1" applyBorder="1" applyAlignment="1">
      <alignment horizontal="center" vertical="center"/>
    </xf>
    <xf numFmtId="0" fontId="61" fillId="47" borderId="113" xfId="0" applyFont="1" applyFill="1" applyBorder="1" applyAlignment="1">
      <alignment horizontal="center" vertical="center" wrapText="1"/>
    </xf>
    <xf numFmtId="0" fontId="3" fillId="0" borderId="114" xfId="0" applyFont="1" applyBorder="1" applyAlignment="1">
      <alignment vertical="center"/>
    </xf>
    <xf numFmtId="0" fontId="3" fillId="0" borderId="115" xfId="0" applyFont="1" applyBorder="1" applyAlignment="1">
      <alignment vertical="center"/>
    </xf>
    <xf numFmtId="0" fontId="61" fillId="47" borderId="116" xfId="0" applyFont="1" applyFill="1" applyBorder="1" applyAlignment="1">
      <alignment horizontal="center" vertical="center" wrapText="1"/>
    </xf>
    <xf numFmtId="0" fontId="3" fillId="0" borderId="118" xfId="0" applyFont="1" applyBorder="1" applyAlignment="1">
      <alignment vertical="center"/>
    </xf>
    <xf numFmtId="0" fontId="3" fillId="0" borderId="120" xfId="0" applyFont="1" applyBorder="1" applyAlignment="1">
      <alignment vertical="center"/>
    </xf>
    <xf numFmtId="0" fontId="13" fillId="0" borderId="113" xfId="0" applyFont="1" applyBorder="1" applyAlignment="1">
      <alignment horizontal="center" vertical="center"/>
    </xf>
    <xf numFmtId="0" fontId="13" fillId="39" borderId="1" xfId="0" applyFont="1" applyFill="1" applyBorder="1" applyAlignment="1">
      <alignment horizontal="center" vertical="center"/>
    </xf>
    <xf numFmtId="181" fontId="1" fillId="0" borderId="1" xfId="0" applyNumberFormat="1" applyFont="1" applyBorder="1" applyAlignment="1">
      <alignment horizontal="center" vertical="center"/>
    </xf>
    <xf numFmtId="0" fontId="3" fillId="0" borderId="122" xfId="0" applyFont="1" applyBorder="1" applyAlignment="1">
      <alignment vertical="center"/>
    </xf>
    <xf numFmtId="0" fontId="62" fillId="0" borderId="113" xfId="0" applyFont="1" applyBorder="1" applyAlignment="1">
      <alignment horizontal="center" vertical="center"/>
    </xf>
    <xf numFmtId="0" fontId="63" fillId="41" borderId="132" xfId="0" applyFont="1" applyFill="1" applyBorder="1" applyAlignment="1">
      <alignment horizontal="center" vertical="center"/>
    </xf>
    <xf numFmtId="0" fontId="3" fillId="0" borderId="133" xfId="0" applyFont="1" applyBorder="1" applyAlignment="1">
      <alignment vertical="center"/>
    </xf>
    <xf numFmtId="0" fontId="3" fillId="0" borderId="134" xfId="0" applyFont="1" applyBorder="1" applyAlignment="1">
      <alignment vertical="center"/>
    </xf>
    <xf numFmtId="0" fontId="3" fillId="0" borderId="135" xfId="0" applyFont="1" applyBorder="1" applyAlignment="1">
      <alignment vertical="center"/>
    </xf>
    <xf numFmtId="0" fontId="3" fillId="0" borderId="136" xfId="0" applyFont="1" applyBorder="1" applyAlignment="1">
      <alignment vertical="center"/>
    </xf>
    <xf numFmtId="0" fontId="3" fillId="0" borderId="137" xfId="0" applyFont="1" applyBorder="1" applyAlignment="1">
      <alignment vertical="center"/>
    </xf>
    <xf numFmtId="0" fontId="1" fillId="0" borderId="5" xfId="0" applyFont="1" applyBorder="1" applyAlignment="1">
      <alignment horizontal="center" vertical="center"/>
    </xf>
    <xf numFmtId="0" fontId="13" fillId="10" borderId="5" xfId="0" applyFont="1" applyFill="1" applyBorder="1" applyAlignment="1">
      <alignment horizontal="center" vertical="center"/>
    </xf>
    <xf numFmtId="183" fontId="13" fillId="10" borderId="1" xfId="0" applyNumberFormat="1" applyFont="1" applyFill="1" applyBorder="1" applyAlignment="1">
      <alignment horizontal="center" vertical="center"/>
    </xf>
    <xf numFmtId="183" fontId="1" fillId="0" borderId="5" xfId="0" applyNumberFormat="1" applyFont="1" applyBorder="1" applyAlignment="1">
      <alignment horizontal="center" vertical="center"/>
    </xf>
    <xf numFmtId="0" fontId="13" fillId="10" borderId="181" xfId="0" applyFont="1" applyFill="1" applyBorder="1" applyAlignment="1">
      <alignment horizontal="center" vertical="center"/>
    </xf>
    <xf numFmtId="176" fontId="13" fillId="10" borderId="1" xfId="0" applyNumberFormat="1" applyFont="1" applyFill="1" applyBorder="1" applyAlignment="1">
      <alignment horizontal="center" vertical="center"/>
    </xf>
    <xf numFmtId="0" fontId="1" fillId="0" borderId="1" xfId="0" applyFont="1" applyBorder="1" applyAlignment="1">
      <alignment horizontal="center" vertical="center"/>
    </xf>
    <xf numFmtId="0" fontId="71" fillId="7" borderId="5" xfId="0" applyFont="1" applyFill="1" applyBorder="1" applyAlignment="1">
      <alignment horizontal="center" vertical="center" wrapText="1" readingOrder="1"/>
    </xf>
    <xf numFmtId="0" fontId="72" fillId="7" borderId="5" xfId="0" applyFont="1" applyFill="1" applyBorder="1" applyAlignment="1">
      <alignment horizontal="center" vertical="center" wrapText="1" readingOrder="1"/>
    </xf>
    <xf numFmtId="0" fontId="73" fillId="7" borderId="1" xfId="0" applyFont="1" applyFill="1" applyBorder="1" applyAlignment="1">
      <alignment horizontal="center" vertical="center"/>
    </xf>
    <xf numFmtId="181" fontId="1" fillId="7" borderId="5" xfId="0" applyNumberFormat="1" applyFont="1" applyFill="1" applyBorder="1" applyAlignment="1">
      <alignment horizontal="center" vertical="center"/>
    </xf>
    <xf numFmtId="181" fontId="70" fillId="7" borderId="5" xfId="0" applyNumberFormat="1" applyFont="1" applyFill="1" applyBorder="1" applyAlignment="1">
      <alignment horizontal="center" vertical="center" wrapText="1"/>
    </xf>
    <xf numFmtId="0" fontId="1" fillId="7" borderId="5" xfId="0" applyFont="1" applyFill="1" applyBorder="1" applyAlignment="1">
      <alignment horizontal="center" vertical="center" wrapText="1"/>
    </xf>
    <xf numFmtId="0" fontId="3" fillId="0" borderId="182" xfId="0" applyFont="1" applyBorder="1" applyAlignment="1">
      <alignment vertical="center"/>
    </xf>
    <xf numFmtId="0" fontId="1" fillId="7" borderId="181" xfId="0" applyFont="1" applyFill="1" applyBorder="1" applyAlignment="1">
      <alignment horizontal="center" vertical="center" wrapText="1"/>
    </xf>
  </cellXfs>
  <cellStyles count="1">
    <cellStyle name="표준" xfId="0" builtinId="0"/>
  </cellStyles>
  <dxfs count="12">
    <dxf>
      <font>
        <color rgb="FFFF0000"/>
      </font>
      <fill>
        <patternFill patternType="none"/>
      </fill>
    </dxf>
    <dxf>
      <font>
        <color rgb="FF0000FF"/>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0000FF"/>
      </font>
      <fill>
        <patternFill patternType="none"/>
      </fill>
    </dxf>
    <dxf>
      <font>
        <color rgb="FFFF0000"/>
      </font>
      <fill>
        <patternFill patternType="none"/>
      </fill>
    </dxf>
    <dxf>
      <font>
        <color rgb="FFFF0000"/>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schemas.openxmlformats.org/officeDocument/2006/relationships/externalLink" Target="externalLinks/externalLink14.xml"/><Relationship Id="rId21" Type="http://schemas.openxmlformats.org/officeDocument/2006/relationships/worksheet" Target="worksheets/sheet21.xml"/><Relationship Id="rId34" Type="http://schemas.openxmlformats.org/officeDocument/2006/relationships/externalLink" Target="externalLinks/externalLink9.xml"/><Relationship Id="rId42" Type="http://schemas.openxmlformats.org/officeDocument/2006/relationships/externalLink" Target="externalLinks/externalLink1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4.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7.xml"/><Relationship Id="rId37" Type="http://schemas.openxmlformats.org/officeDocument/2006/relationships/externalLink" Target="externalLinks/externalLink12.xml"/><Relationship Id="rId40" Type="http://schemas.openxmlformats.org/officeDocument/2006/relationships/externalLink" Target="externalLinks/externalLink15.xml"/><Relationship Id="rId45" Type="http://schemas.openxmlformats.org/officeDocument/2006/relationships/externalLink" Target="externalLinks/externalLink20.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36" Type="http://schemas.openxmlformats.org/officeDocument/2006/relationships/externalLink" Target="externalLinks/externalLink11.xml"/><Relationship Id="rId49"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6.xml"/><Relationship Id="rId44" Type="http://schemas.openxmlformats.org/officeDocument/2006/relationships/externalLink" Target="externalLinks/externalLink19.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externalLink" Target="externalLinks/externalLink5.xml"/><Relationship Id="rId35" Type="http://schemas.openxmlformats.org/officeDocument/2006/relationships/externalLink" Target="externalLinks/externalLink10.xml"/><Relationship Id="rId43" Type="http://schemas.openxmlformats.org/officeDocument/2006/relationships/externalLink" Target="externalLinks/externalLink1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8.xml"/><Relationship Id="rId38" Type="http://schemas.openxmlformats.org/officeDocument/2006/relationships/externalLink" Target="externalLinks/externalLink13.xml"/><Relationship Id="rId20" Type="http://schemas.openxmlformats.org/officeDocument/2006/relationships/worksheet" Target="worksheets/sheet20.xml"/><Relationship Id="rId41" Type="http://schemas.openxmlformats.org/officeDocument/2006/relationships/externalLink" Target="externalLinks/externalLink16.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Instagram</a:t>
            </a:r>
          </a:p>
        </c:rich>
      </c:tx>
      <c:layout>
        <c:manualLayout>
          <c:xMode val="edge"/>
          <c:yMode val="edge"/>
          <c:x val="9.2532604999499599E-2"/>
          <c:y val="1.6064257028112448E-2"/>
        </c:manualLayout>
      </c:layout>
      <c:overlay val="0"/>
    </c:title>
    <c:autoTitleDeleted val="0"/>
    <c:plotArea>
      <c:layout/>
      <c:lineChart>
        <c:grouping val="standard"/>
        <c:varyColors val="1"/>
        <c:ser>
          <c:idx val="0"/>
          <c:order val="0"/>
          <c:tx>
            <c:v>팔로워</c:v>
          </c:tx>
          <c:spPr>
            <a:ln w="28575" cmpd="sng">
              <a:solidFill>
                <a:schemeClr val="accent2"/>
              </a:solidFill>
            </a:ln>
          </c:spPr>
          <c:marker>
            <c:symbol val="circle"/>
            <c:size val="5"/>
            <c:spPr>
              <a:solidFill>
                <a:schemeClr val="accent2"/>
              </a:solidFill>
              <a:ln cmpd="sng">
                <a:solidFill>
                  <a:schemeClr val="accent2"/>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현황'!$U$4:$U$368</c:f>
              <c:numCache>
                <c:formatCode>_-* #,##0_-;\-* #,##0_-;_-* "-"_-;_-@</c:formatCode>
                <c:ptCount val="365"/>
                <c:pt idx="0">
                  <c:v>9097</c:v>
                </c:pt>
                <c:pt idx="1">
                  <c:v>9404</c:v>
                </c:pt>
                <c:pt idx="2">
                  <c:v>9685</c:v>
                </c:pt>
                <c:pt idx="3">
                  <c:v>9990</c:v>
                </c:pt>
                <c:pt idx="4">
                  <c:v>10262</c:v>
                </c:pt>
                <c:pt idx="5">
                  <c:v>10389</c:v>
                </c:pt>
                <c:pt idx="6">
                  <c:v>10693</c:v>
                </c:pt>
                <c:pt idx="7">
                  <c:v>11112</c:v>
                </c:pt>
                <c:pt idx="8">
                  <c:v>11532</c:v>
                </c:pt>
                <c:pt idx="9">
                  <c:v>11615</c:v>
                </c:pt>
                <c:pt idx="10">
                  <c:v>11901</c:v>
                </c:pt>
                <c:pt idx="11">
                  <c:v>12232</c:v>
                </c:pt>
                <c:pt idx="12">
                  <c:v>12814</c:v>
                </c:pt>
                <c:pt idx="13">
                  <c:v>13019</c:v>
                </c:pt>
                <c:pt idx="14">
                  <c:v>13124</c:v>
                </c:pt>
                <c:pt idx="15">
                  <c:v>13362</c:v>
                </c:pt>
                <c:pt idx="16">
                  <c:v>13655</c:v>
                </c:pt>
                <c:pt idx="17">
                  <c:v>13877</c:v>
                </c:pt>
                <c:pt idx="18">
                  <c:v>14156</c:v>
                </c:pt>
                <c:pt idx="19">
                  <c:v>15627</c:v>
                </c:pt>
                <c:pt idx="20">
                  <c:v>15627</c:v>
                </c:pt>
                <c:pt idx="21">
                  <c:v>15627</c:v>
                </c:pt>
                <c:pt idx="22">
                  <c:v>15627</c:v>
                </c:pt>
                <c:pt idx="23">
                  <c:v>15622</c:v>
                </c:pt>
                <c:pt idx="24">
                  <c:v>15835</c:v>
                </c:pt>
                <c:pt idx="25">
                  <c:v>16177</c:v>
                </c:pt>
                <c:pt idx="26">
                  <c:v>16461</c:v>
                </c:pt>
                <c:pt idx="27">
                  <c:v>16725</c:v>
                </c:pt>
                <c:pt idx="28">
                  <c:v>17084</c:v>
                </c:pt>
                <c:pt idx="29">
                  <c:v>17405</c:v>
                </c:pt>
                <c:pt idx="30">
                  <c:v>17086</c:v>
                </c:pt>
                <c:pt idx="31">
                  <c:v>17381</c:v>
                </c:pt>
                <c:pt idx="32">
                  <c:v>17621</c:v>
                </c:pt>
                <c:pt idx="33">
                  <c:v>17861</c:v>
                </c:pt>
                <c:pt idx="34">
                  <c:v>18008</c:v>
                </c:pt>
                <c:pt idx="35">
                  <c:v>18286</c:v>
                </c:pt>
                <c:pt idx="36">
                  <c:v>18548</c:v>
                </c:pt>
                <c:pt idx="37">
                  <c:v>18797</c:v>
                </c:pt>
                <c:pt idx="38">
                  <c:v>19102</c:v>
                </c:pt>
                <c:pt idx="39">
                  <c:v>19358</c:v>
                </c:pt>
                <c:pt idx="40">
                  <c:v>19650</c:v>
                </c:pt>
                <c:pt idx="41">
                  <c:v>19956</c:v>
                </c:pt>
                <c:pt idx="42">
                  <c:v>20265</c:v>
                </c:pt>
                <c:pt idx="43">
                  <c:v>20551</c:v>
                </c:pt>
                <c:pt idx="44">
                  <c:v>20829</c:v>
                </c:pt>
                <c:pt idx="45">
                  <c:v>21076</c:v>
                </c:pt>
                <c:pt idx="46">
                  <c:v>21351</c:v>
                </c:pt>
                <c:pt idx="47">
                  <c:v>21089</c:v>
                </c:pt>
                <c:pt idx="48">
                  <c:v>21640</c:v>
                </c:pt>
                <c:pt idx="49">
                  <c:v>22184</c:v>
                </c:pt>
                <c:pt idx="50">
                  <c:v>22459</c:v>
                </c:pt>
                <c:pt idx="51">
                  <c:v>22593</c:v>
                </c:pt>
                <c:pt idx="52">
                  <c:v>22779</c:v>
                </c:pt>
                <c:pt idx="53">
                  <c:v>22985</c:v>
                </c:pt>
                <c:pt idx="54">
                  <c:v>23736</c:v>
                </c:pt>
                <c:pt idx="55">
                  <c:v>23736</c:v>
                </c:pt>
                <c:pt idx="56">
                  <c:v>23736</c:v>
                </c:pt>
                <c:pt idx="57">
                  <c:v>23947</c:v>
                </c:pt>
                <c:pt idx="58">
                  <c:v>24153</c:v>
                </c:pt>
                <c:pt idx="59">
                  <c:v>24484</c:v>
                </c:pt>
                <c:pt idx="60">
                  <c:v>24484</c:v>
                </c:pt>
                <c:pt idx="61">
                  <c:v>24544</c:v>
                </c:pt>
                <c:pt idx="62">
                  <c:v>24405</c:v>
                </c:pt>
                <c:pt idx="63">
                  <c:v>24072</c:v>
                </c:pt>
                <c:pt idx="64">
                  <c:v>24021</c:v>
                </c:pt>
                <c:pt idx="65">
                  <c:v>23887</c:v>
                </c:pt>
                <c:pt idx="66">
                  <c:v>23780</c:v>
                </c:pt>
                <c:pt idx="67">
                  <c:v>23686</c:v>
                </c:pt>
                <c:pt idx="68">
                  <c:v>23492</c:v>
                </c:pt>
                <c:pt idx="69">
                  <c:v>23190</c:v>
                </c:pt>
                <c:pt idx="70">
                  <c:v>23393</c:v>
                </c:pt>
                <c:pt idx="71">
                  <c:v>23319</c:v>
                </c:pt>
                <c:pt idx="72">
                  <c:v>23232</c:v>
                </c:pt>
                <c:pt idx="73">
                  <c:v>23142</c:v>
                </c:pt>
                <c:pt idx="74">
                  <c:v>23064</c:v>
                </c:pt>
                <c:pt idx="75">
                  <c:v>22663</c:v>
                </c:pt>
                <c:pt idx="76">
                  <c:v>22671</c:v>
                </c:pt>
                <c:pt idx="77">
                  <c:v>22830</c:v>
                </c:pt>
                <c:pt idx="78">
                  <c:v>22754</c:v>
                </c:pt>
                <c:pt idx="79">
                  <c:v>22695</c:v>
                </c:pt>
                <c:pt idx="80">
                  <c:v>22619</c:v>
                </c:pt>
                <c:pt idx="81">
                  <c:v>22697</c:v>
                </c:pt>
                <c:pt idx="82">
                  <c:v>22557</c:v>
                </c:pt>
                <c:pt idx="83">
                  <c:v>22417</c:v>
                </c:pt>
                <c:pt idx="84">
                  <c:v>22361</c:v>
                </c:pt>
                <c:pt idx="85">
                  <c:v>22314</c:v>
                </c:pt>
                <c:pt idx="86">
                  <c:v>22256</c:v>
                </c:pt>
                <c:pt idx="87">
                  <c:v>22226</c:v>
                </c:pt>
                <c:pt idx="88">
                  <c:v>22190</c:v>
                </c:pt>
                <c:pt idx="89">
                  <c:v>22251</c:v>
                </c:pt>
                <c:pt idx="90">
                  <c:v>22152</c:v>
                </c:pt>
                <c:pt idx="91">
                  <c:v>22047</c:v>
                </c:pt>
                <c:pt idx="92">
                  <c:v>22013</c:v>
                </c:pt>
                <c:pt idx="93">
                  <c:v>21954</c:v>
                </c:pt>
                <c:pt idx="94">
                  <c:v>21913</c:v>
                </c:pt>
                <c:pt idx="95">
                  <c:v>21877</c:v>
                </c:pt>
                <c:pt idx="96">
                  <c:v>21789</c:v>
                </c:pt>
                <c:pt idx="97">
                  <c:v>21768</c:v>
                </c:pt>
                <c:pt idx="98">
                  <c:v>21755</c:v>
                </c:pt>
                <c:pt idx="99">
                  <c:v>21725</c:v>
                </c:pt>
                <c:pt idx="100">
                  <c:v>21684</c:v>
                </c:pt>
                <c:pt idx="101">
                  <c:v>21657</c:v>
                </c:pt>
                <c:pt idx="102">
                  <c:v>21615</c:v>
                </c:pt>
                <c:pt idx="103">
                  <c:v>21506</c:v>
                </c:pt>
                <c:pt idx="104">
                  <c:v>21506</c:v>
                </c:pt>
                <c:pt idx="105">
                  <c:v>21506</c:v>
                </c:pt>
                <c:pt idx="106">
                  <c:v>21466</c:v>
                </c:pt>
                <c:pt idx="107">
                  <c:v>21434</c:v>
                </c:pt>
                <c:pt idx="108">
                  <c:v>21415</c:v>
                </c:pt>
                <c:pt idx="109">
                  <c:v>21365</c:v>
                </c:pt>
                <c:pt idx="110">
                  <c:v>21252</c:v>
                </c:pt>
                <c:pt idx="111">
                  <c:v>21252</c:v>
                </c:pt>
                <c:pt idx="112">
                  <c:v>21252</c:v>
                </c:pt>
                <c:pt idx="113">
                  <c:v>21217</c:v>
                </c:pt>
                <c:pt idx="114">
                  <c:v>21189</c:v>
                </c:pt>
                <c:pt idx="115">
                  <c:v>21151</c:v>
                </c:pt>
                <c:pt idx="116">
                  <c:v>21119</c:v>
                </c:pt>
                <c:pt idx="117">
                  <c:v>20955</c:v>
                </c:pt>
                <c:pt idx="118">
                  <c:v>20987</c:v>
                </c:pt>
                <c:pt idx="119">
                  <c:v>20996</c:v>
                </c:pt>
                <c:pt idx="120">
                  <c:v>21021</c:v>
                </c:pt>
                <c:pt idx="121">
                  <c:v>21003</c:v>
                </c:pt>
                <c:pt idx="122">
                  <c:v>21003</c:v>
                </c:pt>
                <c:pt idx="123">
                  <c:v>21015</c:v>
                </c:pt>
                <c:pt idx="124">
                  <c:v>21040</c:v>
                </c:pt>
                <c:pt idx="125">
                  <c:v>21084</c:v>
                </c:pt>
                <c:pt idx="126">
                  <c:v>21073</c:v>
                </c:pt>
                <c:pt idx="127">
                  <c:v>21237</c:v>
                </c:pt>
                <c:pt idx="128">
                  <c:v>21660</c:v>
                </c:pt>
                <c:pt idx="129">
                  <c:v>22917</c:v>
                </c:pt>
                <c:pt idx="130">
                  <c:v>23369</c:v>
                </c:pt>
                <c:pt idx="131">
                  <c:v>24631</c:v>
                </c:pt>
                <c:pt idx="132">
                  <c:v>24631</c:v>
                </c:pt>
                <c:pt idx="133">
                  <c:v>24631</c:v>
                </c:pt>
                <c:pt idx="134">
                  <c:v>24729</c:v>
                </c:pt>
                <c:pt idx="135">
                  <c:v>24926</c:v>
                </c:pt>
                <c:pt idx="136">
                  <c:v>25123</c:v>
                </c:pt>
                <c:pt idx="137">
                  <c:v>25316</c:v>
                </c:pt>
                <c:pt idx="138">
                  <c:v>25941</c:v>
                </c:pt>
                <c:pt idx="139">
                  <c:v>25941</c:v>
                </c:pt>
                <c:pt idx="140">
                  <c:v>25911</c:v>
                </c:pt>
                <c:pt idx="141">
                  <c:v>26077</c:v>
                </c:pt>
                <c:pt idx="142">
                  <c:v>26263</c:v>
                </c:pt>
                <c:pt idx="143">
                  <c:v>26500</c:v>
                </c:pt>
                <c:pt idx="144">
                  <c:v>26651</c:v>
                </c:pt>
                <c:pt idx="145">
                  <c:v>27161</c:v>
                </c:pt>
                <c:pt idx="146">
                  <c:v>27161</c:v>
                </c:pt>
                <c:pt idx="147">
                  <c:v>27161</c:v>
                </c:pt>
                <c:pt idx="148">
                  <c:v>27161</c:v>
                </c:pt>
                <c:pt idx="149">
                  <c:v>27045</c:v>
                </c:pt>
                <c:pt idx="150">
                  <c:v>26881</c:v>
                </c:pt>
                <c:pt idx="151">
                  <c:v>26797</c:v>
                </c:pt>
                <c:pt idx="152">
                  <c:v>26566</c:v>
                </c:pt>
                <c:pt idx="153">
                  <c:v>26329</c:v>
                </c:pt>
                <c:pt idx="154">
                  <c:v>26566</c:v>
                </c:pt>
                <c:pt idx="155">
                  <c:v>26275</c:v>
                </c:pt>
                <c:pt idx="156">
                  <c:v>26392</c:v>
                </c:pt>
                <c:pt idx="157">
                  <c:v>26329</c:v>
                </c:pt>
                <c:pt idx="158">
                  <c:v>26329</c:v>
                </c:pt>
                <c:pt idx="159">
                  <c:v>26134</c:v>
                </c:pt>
                <c:pt idx="160">
                  <c:v>26134</c:v>
                </c:pt>
                <c:pt idx="161">
                  <c:v>26134</c:v>
                </c:pt>
                <c:pt idx="162">
                  <c:v>26100</c:v>
                </c:pt>
                <c:pt idx="163">
                  <c:v>26031</c:v>
                </c:pt>
                <c:pt idx="164">
                  <c:v>25989</c:v>
                </c:pt>
                <c:pt idx="165">
                  <c:v>25960</c:v>
                </c:pt>
                <c:pt idx="166">
                  <c:v>25861</c:v>
                </c:pt>
                <c:pt idx="167">
                  <c:v>25861</c:v>
                </c:pt>
                <c:pt idx="168">
                  <c:v>25861</c:v>
                </c:pt>
                <c:pt idx="169">
                  <c:v>25820</c:v>
                </c:pt>
                <c:pt idx="170">
                  <c:v>25799</c:v>
                </c:pt>
                <c:pt idx="171">
                  <c:v>25753</c:v>
                </c:pt>
                <c:pt idx="172">
                  <c:v>25753</c:v>
                </c:pt>
                <c:pt idx="173">
                  <c:v>25630</c:v>
                </c:pt>
                <c:pt idx="174">
                  <c:v>25630</c:v>
                </c:pt>
                <c:pt idx="175">
                  <c:v>25630</c:v>
                </c:pt>
                <c:pt idx="176">
                  <c:v>25581</c:v>
                </c:pt>
                <c:pt idx="177">
                  <c:v>25552</c:v>
                </c:pt>
                <c:pt idx="178">
                  <c:v>25500</c:v>
                </c:pt>
                <c:pt idx="179">
                  <c:v>25445</c:v>
                </c:pt>
                <c:pt idx="180">
                  <c:v>25330</c:v>
                </c:pt>
                <c:pt idx="181">
                  <c:v>25330</c:v>
                </c:pt>
                <c:pt idx="182">
                  <c:v>25330</c:v>
                </c:pt>
                <c:pt idx="183">
                  <c:v>25305</c:v>
                </c:pt>
                <c:pt idx="184">
                  <c:v>25270</c:v>
                </c:pt>
                <c:pt idx="185">
                  <c:v>25263</c:v>
                </c:pt>
                <c:pt idx="186">
                  <c:v>25235</c:v>
                </c:pt>
                <c:pt idx="187">
                  <c:v>25161</c:v>
                </c:pt>
                <c:pt idx="188">
                  <c:v>25161</c:v>
                </c:pt>
                <c:pt idx="189">
                  <c:v>25161</c:v>
                </c:pt>
                <c:pt idx="190">
                  <c:v>25113</c:v>
                </c:pt>
                <c:pt idx="191">
                  <c:v>25019</c:v>
                </c:pt>
                <c:pt idx="192">
                  <c:v>25169</c:v>
                </c:pt>
                <c:pt idx="193">
                  <c:v>25196</c:v>
                </c:pt>
                <c:pt idx="194">
                  <c:v>25166</c:v>
                </c:pt>
                <c:pt idx="195">
                  <c:v>25166</c:v>
                </c:pt>
                <c:pt idx="196">
                  <c:v>25166</c:v>
                </c:pt>
                <c:pt idx="197">
                  <c:v>25161</c:v>
                </c:pt>
                <c:pt idx="198">
                  <c:v>25146</c:v>
                </c:pt>
                <c:pt idx="199">
                  <c:v>25170</c:v>
                </c:pt>
                <c:pt idx="200">
                  <c:v>25242</c:v>
                </c:pt>
                <c:pt idx="201">
                  <c:v>25152</c:v>
                </c:pt>
                <c:pt idx="202">
                  <c:v>25152</c:v>
                </c:pt>
                <c:pt idx="203">
                  <c:v>25152</c:v>
                </c:pt>
                <c:pt idx="204">
                  <c:v>25108</c:v>
                </c:pt>
                <c:pt idx="205">
                  <c:v>25070</c:v>
                </c:pt>
                <c:pt idx="206">
                  <c:v>25043</c:v>
                </c:pt>
                <c:pt idx="207">
                  <c:v>24888</c:v>
                </c:pt>
                <c:pt idx="208">
                  <c:v>24800</c:v>
                </c:pt>
                <c:pt idx="209">
                  <c:v>24800</c:v>
                </c:pt>
                <c:pt idx="210">
                  <c:v>24800</c:v>
                </c:pt>
                <c:pt idx="211">
                  <c:v>24784</c:v>
                </c:pt>
                <c:pt idx="212">
                  <c:v>24738</c:v>
                </c:pt>
                <c:pt idx="213">
                  <c:v>24729</c:v>
                </c:pt>
                <c:pt idx="214">
                  <c:v>24704</c:v>
                </c:pt>
                <c:pt idx="215">
                  <c:v>24832</c:v>
                </c:pt>
                <c:pt idx="216">
                  <c:v>24832</c:v>
                </c:pt>
                <c:pt idx="217">
                  <c:v>24832</c:v>
                </c:pt>
                <c:pt idx="218">
                  <c:v>24714</c:v>
                </c:pt>
                <c:pt idx="219">
                  <c:v>24692</c:v>
                </c:pt>
                <c:pt idx="220">
                  <c:v>24797</c:v>
                </c:pt>
                <c:pt idx="221">
                  <c:v>24657</c:v>
                </c:pt>
                <c:pt idx="222">
                  <c:v>24578</c:v>
                </c:pt>
                <c:pt idx="223">
                  <c:v>24578</c:v>
                </c:pt>
                <c:pt idx="224">
                  <c:v>24578</c:v>
                </c:pt>
                <c:pt idx="225">
                  <c:v>24522</c:v>
                </c:pt>
                <c:pt idx="226">
                  <c:v>24522</c:v>
                </c:pt>
                <c:pt idx="227">
                  <c:v>24506</c:v>
                </c:pt>
                <c:pt idx="228">
                  <c:v>24476</c:v>
                </c:pt>
                <c:pt idx="229">
                  <c:v>24453</c:v>
                </c:pt>
                <c:pt idx="230">
                  <c:v>24415</c:v>
                </c:pt>
                <c:pt idx="231">
                  <c:v>24401</c:v>
                </c:pt>
                <c:pt idx="232">
                  <c:v>24369</c:v>
                </c:pt>
                <c:pt idx="233">
                  <c:v>24336</c:v>
                </c:pt>
                <c:pt idx="234">
                  <c:v>24327</c:v>
                </c:pt>
                <c:pt idx="235">
                  <c:v>24312</c:v>
                </c:pt>
                <c:pt idx="236">
                  <c:v>24279</c:v>
                </c:pt>
                <c:pt idx="237">
                  <c:v>24272</c:v>
                </c:pt>
                <c:pt idx="238">
                  <c:v>24230</c:v>
                </c:pt>
                <c:pt idx="239">
                  <c:v>24204</c:v>
                </c:pt>
                <c:pt idx="240">
                  <c:v>24168</c:v>
                </c:pt>
                <c:pt idx="241">
                  <c:v>24156</c:v>
                </c:pt>
                <c:pt idx="242">
                  <c:v>24120</c:v>
                </c:pt>
                <c:pt idx="243">
                  <c:v>24107</c:v>
                </c:pt>
                <c:pt idx="244">
                  <c:v>24202</c:v>
                </c:pt>
                <c:pt idx="245">
                  <c:v>24061</c:v>
                </c:pt>
                <c:pt idx="246">
                  <c:v>24041</c:v>
                </c:pt>
                <c:pt idx="247">
                  <c:v>24046</c:v>
                </c:pt>
                <c:pt idx="248">
                  <c:v>24007</c:v>
                </c:pt>
                <c:pt idx="249">
                  <c:v>24045</c:v>
                </c:pt>
                <c:pt idx="250">
                  <c:v>24021</c:v>
                </c:pt>
                <c:pt idx="251">
                  <c:v>24117</c:v>
                </c:pt>
                <c:pt idx="252">
                  <c:v>24014</c:v>
                </c:pt>
                <c:pt idx="253">
                  <c:v>24116</c:v>
                </c:pt>
                <c:pt idx="254">
                  <c:v>23997</c:v>
                </c:pt>
                <c:pt idx="255">
                  <c:v>23990</c:v>
                </c:pt>
                <c:pt idx="256">
                  <c:v>24063</c:v>
                </c:pt>
                <c:pt idx="257">
                  <c:v>23958</c:v>
                </c:pt>
                <c:pt idx="258">
                  <c:v>24098</c:v>
                </c:pt>
                <c:pt idx="259">
                  <c:v>23986</c:v>
                </c:pt>
                <c:pt idx="260">
                  <c:v>24101</c:v>
                </c:pt>
                <c:pt idx="261">
                  <c:v>23978</c:v>
                </c:pt>
                <c:pt idx="262">
                  <c:v>24002</c:v>
                </c:pt>
                <c:pt idx="263">
                  <c:v>24101</c:v>
                </c:pt>
                <c:pt idx="264">
                  <c:v>24115</c:v>
                </c:pt>
                <c:pt idx="265">
                  <c:v>24113</c:v>
                </c:pt>
                <c:pt idx="266">
                  <c:v>24117</c:v>
                </c:pt>
                <c:pt idx="267">
                  <c:v>24178</c:v>
                </c:pt>
                <c:pt idx="268">
                  <c:v>24366</c:v>
                </c:pt>
                <c:pt idx="269">
                  <c:v>24366</c:v>
                </c:pt>
                <c:pt idx="270">
                  <c:v>24360</c:v>
                </c:pt>
                <c:pt idx="271">
                  <c:v>24356</c:v>
                </c:pt>
                <c:pt idx="272">
                  <c:v>24351</c:v>
                </c:pt>
                <c:pt idx="273">
                  <c:v>24322</c:v>
                </c:pt>
                <c:pt idx="274">
                  <c:v>24308</c:v>
                </c:pt>
                <c:pt idx="275">
                  <c:v>24296</c:v>
                </c:pt>
                <c:pt idx="276">
                  <c:v>24302</c:v>
                </c:pt>
                <c:pt idx="277">
                  <c:v>24311</c:v>
                </c:pt>
                <c:pt idx="278">
                  <c:v>24316</c:v>
                </c:pt>
                <c:pt idx="279">
                  <c:v>24339</c:v>
                </c:pt>
                <c:pt idx="280">
                  <c:v>24348</c:v>
                </c:pt>
                <c:pt idx="281">
                  <c:v>24343</c:v>
                </c:pt>
                <c:pt idx="282">
                  <c:v>24359</c:v>
                </c:pt>
                <c:pt idx="283">
                  <c:v>24380</c:v>
                </c:pt>
                <c:pt idx="284">
                  <c:v>24382</c:v>
                </c:pt>
                <c:pt idx="285">
                  <c:v>24385</c:v>
                </c:pt>
                <c:pt idx="286">
                  <c:v>24373</c:v>
                </c:pt>
                <c:pt idx="287">
                  <c:v>24359</c:v>
                </c:pt>
                <c:pt idx="288">
                  <c:v>24350</c:v>
                </c:pt>
                <c:pt idx="289">
                  <c:v>24332</c:v>
                </c:pt>
                <c:pt idx="290">
                  <c:v>24332</c:v>
                </c:pt>
                <c:pt idx="291">
                  <c:v>24308</c:v>
                </c:pt>
                <c:pt idx="292">
                  <c:v>24296</c:v>
                </c:pt>
                <c:pt idx="293">
                  <c:v>24285</c:v>
                </c:pt>
                <c:pt idx="294">
                  <c:v>24272</c:v>
                </c:pt>
                <c:pt idx="295">
                  <c:v>24270</c:v>
                </c:pt>
                <c:pt idx="296">
                  <c:v>24268</c:v>
                </c:pt>
                <c:pt idx="297">
                  <c:v>24256</c:v>
                </c:pt>
                <c:pt idx="298">
                  <c:v>24248</c:v>
                </c:pt>
                <c:pt idx="299">
                  <c:v>24240</c:v>
                </c:pt>
                <c:pt idx="300">
                  <c:v>24225</c:v>
                </c:pt>
                <c:pt idx="301">
                  <c:v>24207</c:v>
                </c:pt>
                <c:pt idx="302">
                  <c:v>24190</c:v>
                </c:pt>
                <c:pt idx="303">
                  <c:v>24169</c:v>
                </c:pt>
                <c:pt idx="304">
                  <c:v>24152</c:v>
                </c:pt>
                <c:pt idx="305">
                  <c:v>24157</c:v>
                </c:pt>
                <c:pt idx="306">
                  <c:v>24161</c:v>
                </c:pt>
                <c:pt idx="307">
                  <c:v>24170</c:v>
                </c:pt>
                <c:pt idx="308">
                  <c:v>24215</c:v>
                </c:pt>
                <c:pt idx="309">
                  <c:v>24241</c:v>
                </c:pt>
                <c:pt idx="310">
                  <c:v>24266</c:v>
                </c:pt>
                <c:pt idx="311">
                  <c:v>24270</c:v>
                </c:pt>
                <c:pt idx="312">
                  <c:v>24297</c:v>
                </c:pt>
                <c:pt idx="313">
                  <c:v>24329</c:v>
                </c:pt>
                <c:pt idx="314">
                  <c:v>24329</c:v>
                </c:pt>
                <c:pt idx="315">
                  <c:v>24320</c:v>
                </c:pt>
                <c:pt idx="316">
                  <c:v>24311</c:v>
                </c:pt>
                <c:pt idx="317">
                  <c:v>24299</c:v>
                </c:pt>
                <c:pt idx="318">
                  <c:v>24292</c:v>
                </c:pt>
                <c:pt idx="319">
                  <c:v>24282</c:v>
                </c:pt>
                <c:pt idx="320">
                  <c:v>24273</c:v>
                </c:pt>
                <c:pt idx="321">
                  <c:v>24263</c:v>
                </c:pt>
                <c:pt idx="322">
                  <c:v>24243</c:v>
                </c:pt>
                <c:pt idx="323">
                  <c:v>24236</c:v>
                </c:pt>
                <c:pt idx="324">
                  <c:v>24242</c:v>
                </c:pt>
                <c:pt idx="325">
                  <c:v>24297</c:v>
                </c:pt>
                <c:pt idx="326">
                  <c:v>24325</c:v>
                </c:pt>
                <c:pt idx="327">
                  <c:v>24348</c:v>
                </c:pt>
                <c:pt idx="328">
                  <c:v>24363</c:v>
                </c:pt>
                <c:pt idx="329">
                  <c:v>24378</c:v>
                </c:pt>
                <c:pt idx="330">
                  <c:v>24384</c:v>
                </c:pt>
                <c:pt idx="331">
                  <c:v>24361</c:v>
                </c:pt>
                <c:pt idx="332">
                  <c:v>24357</c:v>
                </c:pt>
                <c:pt idx="333">
                  <c:v>24349</c:v>
                </c:pt>
                <c:pt idx="334">
                  <c:v>24351</c:v>
                </c:pt>
                <c:pt idx="335">
                  <c:v>24354</c:v>
                </c:pt>
                <c:pt idx="336">
                  <c:v>24341</c:v>
                </c:pt>
                <c:pt idx="337">
                  <c:v>24339</c:v>
                </c:pt>
                <c:pt idx="338">
                  <c:v>24332</c:v>
                </c:pt>
                <c:pt idx="339">
                  <c:v>24331</c:v>
                </c:pt>
                <c:pt idx="340">
                  <c:v>24323</c:v>
                </c:pt>
                <c:pt idx="341">
                  <c:v>24313</c:v>
                </c:pt>
                <c:pt idx="342">
                  <c:v>24308</c:v>
                </c:pt>
                <c:pt idx="343">
                  <c:v>24289</c:v>
                </c:pt>
                <c:pt idx="344">
                  <c:v>24275</c:v>
                </c:pt>
                <c:pt idx="345">
                  <c:v>24264</c:v>
                </c:pt>
                <c:pt idx="346">
                  <c:v>24261</c:v>
                </c:pt>
                <c:pt idx="347">
                  <c:v>24246</c:v>
                </c:pt>
                <c:pt idx="348">
                  <c:v>24229</c:v>
                </c:pt>
                <c:pt idx="349">
                  <c:v>24209</c:v>
                </c:pt>
                <c:pt idx="350">
                  <c:v>24185</c:v>
                </c:pt>
                <c:pt idx="351">
                  <c:v>24179</c:v>
                </c:pt>
                <c:pt idx="352">
                  <c:v>24172</c:v>
                </c:pt>
                <c:pt idx="353">
                  <c:v>24164</c:v>
                </c:pt>
                <c:pt idx="354">
                  <c:v>24157</c:v>
                </c:pt>
                <c:pt idx="355">
                  <c:v>24148</c:v>
                </c:pt>
                <c:pt idx="356">
                  <c:v>24136</c:v>
                </c:pt>
                <c:pt idx="357">
                  <c:v>24129</c:v>
                </c:pt>
                <c:pt idx="358">
                  <c:v>24110</c:v>
                </c:pt>
                <c:pt idx="359">
                  <c:v>24098</c:v>
                </c:pt>
                <c:pt idx="360">
                  <c:v>24088</c:v>
                </c:pt>
                <c:pt idx="361">
                  <c:v>24084</c:v>
                </c:pt>
                <c:pt idx="362">
                  <c:v>24085</c:v>
                </c:pt>
                <c:pt idx="363">
                  <c:v>24077</c:v>
                </c:pt>
                <c:pt idx="364">
                  <c:v>24077</c:v>
                </c:pt>
              </c:numCache>
            </c:numRef>
          </c:val>
          <c:smooth val="0"/>
        </c:ser>
        <c:ser>
          <c:idx val="1"/>
          <c:order val="1"/>
          <c:tx>
            <c:v>도달 </c:v>
          </c:tx>
          <c:spPr>
            <a:ln w="28575" cmpd="sng">
              <a:solidFill>
                <a:schemeClr val="accent3"/>
              </a:solidFill>
            </a:ln>
          </c:spPr>
          <c:marker>
            <c:symbol val="circle"/>
            <c:size val="5"/>
            <c:spPr>
              <a:solidFill>
                <a:schemeClr val="accent3"/>
              </a:solidFill>
              <a:ln cmpd="sng">
                <a:solidFill>
                  <a:schemeClr val="accent3"/>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현황'!$X$4:$X$368</c:f>
              <c:numCache>
                <c:formatCode>_-* #,##0_-;\-* #,##0_-;_-* "-"_-;_-@</c:formatCode>
                <c:ptCount val="365"/>
                <c:pt idx="0">
                  <c:v>79628</c:v>
                </c:pt>
                <c:pt idx="1">
                  <c:v>59703</c:v>
                </c:pt>
                <c:pt idx="2">
                  <c:v>62871</c:v>
                </c:pt>
                <c:pt idx="3">
                  <c:v>98339</c:v>
                </c:pt>
                <c:pt idx="4">
                  <c:v>107163</c:v>
                </c:pt>
                <c:pt idx="5">
                  <c:v>85985</c:v>
                </c:pt>
                <c:pt idx="6">
                  <c:v>80963</c:v>
                </c:pt>
                <c:pt idx="7">
                  <c:v>72344</c:v>
                </c:pt>
                <c:pt idx="8">
                  <c:v>73646</c:v>
                </c:pt>
                <c:pt idx="9">
                  <c:v>63002</c:v>
                </c:pt>
                <c:pt idx="10">
                  <c:v>17923</c:v>
                </c:pt>
                <c:pt idx="11">
                  <c:v>7895</c:v>
                </c:pt>
                <c:pt idx="12">
                  <c:v>5253</c:v>
                </c:pt>
                <c:pt idx="13">
                  <c:v>1074</c:v>
                </c:pt>
                <c:pt idx="14">
                  <c:v>704</c:v>
                </c:pt>
                <c:pt idx="15">
                  <c:v>507</c:v>
                </c:pt>
                <c:pt idx="16">
                  <c:v>460</c:v>
                </c:pt>
                <c:pt idx="17">
                  <c:v>460</c:v>
                </c:pt>
                <c:pt idx="18">
                  <c:v>1604</c:v>
                </c:pt>
                <c:pt idx="19">
                  <c:v>1370</c:v>
                </c:pt>
                <c:pt idx="20">
                  <c:v>889</c:v>
                </c:pt>
                <c:pt idx="21">
                  <c:v>702</c:v>
                </c:pt>
                <c:pt idx="22">
                  <c:v>524</c:v>
                </c:pt>
                <c:pt idx="23">
                  <c:v>524</c:v>
                </c:pt>
                <c:pt idx="24">
                  <c:v>495</c:v>
                </c:pt>
                <c:pt idx="25">
                  <c:v>495</c:v>
                </c:pt>
                <c:pt idx="26">
                  <c:v>497</c:v>
                </c:pt>
                <c:pt idx="27">
                  <c:v>451</c:v>
                </c:pt>
                <c:pt idx="28">
                  <c:v>490</c:v>
                </c:pt>
                <c:pt idx="29">
                  <c:v>463</c:v>
                </c:pt>
                <c:pt idx="30">
                  <c:v>453</c:v>
                </c:pt>
                <c:pt idx="31">
                  <c:v>2190</c:v>
                </c:pt>
                <c:pt idx="32">
                  <c:v>28751</c:v>
                </c:pt>
                <c:pt idx="33">
                  <c:v>28271</c:v>
                </c:pt>
                <c:pt idx="34">
                  <c:v>27715</c:v>
                </c:pt>
                <c:pt idx="35">
                  <c:v>36830</c:v>
                </c:pt>
                <c:pt idx="36">
                  <c:v>1169</c:v>
                </c:pt>
                <c:pt idx="37">
                  <c:v>440</c:v>
                </c:pt>
                <c:pt idx="38">
                  <c:v>340</c:v>
                </c:pt>
                <c:pt idx="39">
                  <c:v>321</c:v>
                </c:pt>
                <c:pt idx="40">
                  <c:v>334</c:v>
                </c:pt>
                <c:pt idx="41">
                  <c:v>291</c:v>
                </c:pt>
                <c:pt idx="42">
                  <c:v>0</c:v>
                </c:pt>
                <c:pt idx="43">
                  <c:v>356</c:v>
                </c:pt>
                <c:pt idx="44">
                  <c:v>336</c:v>
                </c:pt>
                <c:pt idx="45">
                  <c:v>295</c:v>
                </c:pt>
                <c:pt idx="46">
                  <c:v>265</c:v>
                </c:pt>
                <c:pt idx="47">
                  <c:v>267</c:v>
                </c:pt>
                <c:pt idx="48">
                  <c:v>271</c:v>
                </c:pt>
                <c:pt idx="49">
                  <c:v>328</c:v>
                </c:pt>
                <c:pt idx="50">
                  <c:v>367</c:v>
                </c:pt>
                <c:pt idx="51">
                  <c:v>8099</c:v>
                </c:pt>
                <c:pt idx="52">
                  <c:v>20693</c:v>
                </c:pt>
                <c:pt idx="53">
                  <c:v>15373</c:v>
                </c:pt>
                <c:pt idx="54">
                  <c:v>3893</c:v>
                </c:pt>
                <c:pt idx="55">
                  <c:v>3482</c:v>
                </c:pt>
                <c:pt idx="56">
                  <c:v>2464</c:v>
                </c:pt>
                <c:pt idx="57">
                  <c:v>2980</c:v>
                </c:pt>
                <c:pt idx="58">
                  <c:v>2753</c:v>
                </c:pt>
                <c:pt idx="59">
                  <c:v>1907</c:v>
                </c:pt>
                <c:pt idx="60">
                  <c:v>1907</c:v>
                </c:pt>
                <c:pt idx="61">
                  <c:v>2246</c:v>
                </c:pt>
                <c:pt idx="62">
                  <c:v>4460</c:v>
                </c:pt>
                <c:pt idx="63">
                  <c:v>6802</c:v>
                </c:pt>
                <c:pt idx="64">
                  <c:v>4120</c:v>
                </c:pt>
                <c:pt idx="65">
                  <c:v>1105</c:v>
                </c:pt>
                <c:pt idx="66">
                  <c:v>19660</c:v>
                </c:pt>
                <c:pt idx="67">
                  <c:v>24061</c:v>
                </c:pt>
                <c:pt idx="68">
                  <c:v>8133</c:v>
                </c:pt>
                <c:pt idx="69">
                  <c:v>3154</c:v>
                </c:pt>
                <c:pt idx="70">
                  <c:v>2267</c:v>
                </c:pt>
                <c:pt idx="71">
                  <c:v>2006</c:v>
                </c:pt>
                <c:pt idx="72">
                  <c:v>1454</c:v>
                </c:pt>
                <c:pt idx="73">
                  <c:v>601</c:v>
                </c:pt>
                <c:pt idx="74">
                  <c:v>26451</c:v>
                </c:pt>
                <c:pt idx="75">
                  <c:v>39936</c:v>
                </c:pt>
                <c:pt idx="76">
                  <c:v>18211</c:v>
                </c:pt>
                <c:pt idx="77">
                  <c:v>1450</c:v>
                </c:pt>
                <c:pt idx="78">
                  <c:v>8233</c:v>
                </c:pt>
                <c:pt idx="79">
                  <c:v>15242</c:v>
                </c:pt>
                <c:pt idx="80">
                  <c:v>25050</c:v>
                </c:pt>
                <c:pt idx="81">
                  <c:v>19389</c:v>
                </c:pt>
                <c:pt idx="82">
                  <c:v>13813</c:v>
                </c:pt>
                <c:pt idx="83">
                  <c:v>20795</c:v>
                </c:pt>
                <c:pt idx="84">
                  <c:v>10985</c:v>
                </c:pt>
                <c:pt idx="85">
                  <c:v>8531</c:v>
                </c:pt>
                <c:pt idx="86">
                  <c:v>25859</c:v>
                </c:pt>
                <c:pt idx="87">
                  <c:v>26501</c:v>
                </c:pt>
                <c:pt idx="88">
                  <c:v>12448</c:v>
                </c:pt>
                <c:pt idx="89">
                  <c:v>42219</c:v>
                </c:pt>
                <c:pt idx="90">
                  <c:v>82087</c:v>
                </c:pt>
                <c:pt idx="91">
                  <c:v>67067</c:v>
                </c:pt>
                <c:pt idx="92">
                  <c:v>12820</c:v>
                </c:pt>
                <c:pt idx="93">
                  <c:v>559</c:v>
                </c:pt>
                <c:pt idx="94">
                  <c:v>2577</c:v>
                </c:pt>
                <c:pt idx="95">
                  <c:v>10144</c:v>
                </c:pt>
                <c:pt idx="96">
                  <c:v>67998</c:v>
                </c:pt>
                <c:pt idx="97">
                  <c:v>137184</c:v>
                </c:pt>
                <c:pt idx="98">
                  <c:v>133435</c:v>
                </c:pt>
                <c:pt idx="99">
                  <c:v>133435</c:v>
                </c:pt>
                <c:pt idx="100">
                  <c:v>23296</c:v>
                </c:pt>
                <c:pt idx="101">
                  <c:v>9546</c:v>
                </c:pt>
                <c:pt idx="102">
                  <c:v>60108</c:v>
                </c:pt>
                <c:pt idx="103">
                  <c:v>129829</c:v>
                </c:pt>
                <c:pt idx="104">
                  <c:v>177653</c:v>
                </c:pt>
                <c:pt idx="105">
                  <c:v>136945</c:v>
                </c:pt>
                <c:pt idx="106">
                  <c:v>27321</c:v>
                </c:pt>
                <c:pt idx="107">
                  <c:v>88</c:v>
                </c:pt>
                <c:pt idx="108">
                  <c:v>57</c:v>
                </c:pt>
                <c:pt idx="109">
                  <c:v>40840</c:v>
                </c:pt>
                <c:pt idx="110">
                  <c:v>100655</c:v>
                </c:pt>
                <c:pt idx="111">
                  <c:v>92682</c:v>
                </c:pt>
                <c:pt idx="112">
                  <c:v>26964</c:v>
                </c:pt>
                <c:pt idx="113">
                  <c:v>397</c:v>
                </c:pt>
                <c:pt idx="114">
                  <c:v>95</c:v>
                </c:pt>
                <c:pt idx="115">
                  <c:v>2776</c:v>
                </c:pt>
                <c:pt idx="116">
                  <c:v>12515</c:v>
                </c:pt>
                <c:pt idx="117">
                  <c:v>23845</c:v>
                </c:pt>
                <c:pt idx="118">
                  <c:v>22295</c:v>
                </c:pt>
                <c:pt idx="119">
                  <c:v>8644</c:v>
                </c:pt>
                <c:pt idx="120">
                  <c:v>12515</c:v>
                </c:pt>
                <c:pt idx="121">
                  <c:v>62</c:v>
                </c:pt>
                <c:pt idx="122">
                  <c:v>1124</c:v>
                </c:pt>
                <c:pt idx="123">
                  <c:v>1408</c:v>
                </c:pt>
                <c:pt idx="124">
                  <c:v>2780</c:v>
                </c:pt>
                <c:pt idx="125">
                  <c:v>2457</c:v>
                </c:pt>
                <c:pt idx="126">
                  <c:v>2014</c:v>
                </c:pt>
                <c:pt idx="127">
                  <c:v>6247</c:v>
                </c:pt>
                <c:pt idx="128">
                  <c:v>19341</c:v>
                </c:pt>
                <c:pt idx="129">
                  <c:v>1038</c:v>
                </c:pt>
                <c:pt idx="130">
                  <c:v>1205</c:v>
                </c:pt>
                <c:pt idx="131">
                  <c:v>32949</c:v>
                </c:pt>
                <c:pt idx="132">
                  <c:v>85401</c:v>
                </c:pt>
                <c:pt idx="133">
                  <c:v>111858</c:v>
                </c:pt>
                <c:pt idx="134">
                  <c:v>111923</c:v>
                </c:pt>
                <c:pt idx="135">
                  <c:v>103860</c:v>
                </c:pt>
                <c:pt idx="136">
                  <c:v>102124</c:v>
                </c:pt>
                <c:pt idx="137">
                  <c:v>63562</c:v>
                </c:pt>
                <c:pt idx="138">
                  <c:v>1951</c:v>
                </c:pt>
                <c:pt idx="139">
                  <c:v>280</c:v>
                </c:pt>
                <c:pt idx="140">
                  <c:v>283</c:v>
                </c:pt>
                <c:pt idx="141">
                  <c:v>272</c:v>
                </c:pt>
                <c:pt idx="142">
                  <c:v>237</c:v>
                </c:pt>
                <c:pt idx="143">
                  <c:v>240</c:v>
                </c:pt>
                <c:pt idx="144">
                  <c:v>239</c:v>
                </c:pt>
                <c:pt idx="145">
                  <c:v>18157</c:v>
                </c:pt>
                <c:pt idx="146">
                  <c:v>22247</c:v>
                </c:pt>
                <c:pt idx="147">
                  <c:v>13447</c:v>
                </c:pt>
                <c:pt idx="148">
                  <c:v>1732</c:v>
                </c:pt>
                <c:pt idx="149">
                  <c:v>241</c:v>
                </c:pt>
                <c:pt idx="150">
                  <c:v>958</c:v>
                </c:pt>
                <c:pt idx="151">
                  <c:v>13661</c:v>
                </c:pt>
                <c:pt idx="152">
                  <c:v>34768</c:v>
                </c:pt>
                <c:pt idx="153">
                  <c:v>41932</c:v>
                </c:pt>
                <c:pt idx="154">
                  <c:v>40043</c:v>
                </c:pt>
                <c:pt idx="155">
                  <c:v>31040</c:v>
                </c:pt>
                <c:pt idx="156">
                  <c:v>17977</c:v>
                </c:pt>
                <c:pt idx="157">
                  <c:v>12403</c:v>
                </c:pt>
                <c:pt idx="158">
                  <c:v>2276</c:v>
                </c:pt>
                <c:pt idx="159">
                  <c:v>104</c:v>
                </c:pt>
                <c:pt idx="160">
                  <c:v>87</c:v>
                </c:pt>
                <c:pt idx="161">
                  <c:v>1307</c:v>
                </c:pt>
                <c:pt idx="162">
                  <c:v>11843</c:v>
                </c:pt>
                <c:pt idx="163">
                  <c:v>21413</c:v>
                </c:pt>
                <c:pt idx="164">
                  <c:v>22013</c:v>
                </c:pt>
                <c:pt idx="165">
                  <c:v>18038</c:v>
                </c:pt>
                <c:pt idx="166">
                  <c:v>8505</c:v>
                </c:pt>
                <c:pt idx="167">
                  <c:v>57</c:v>
                </c:pt>
                <c:pt idx="168">
                  <c:v>48</c:v>
                </c:pt>
                <c:pt idx="169">
                  <c:v>43</c:v>
                </c:pt>
                <c:pt idx="170">
                  <c:v>65</c:v>
                </c:pt>
                <c:pt idx="171">
                  <c:v>74</c:v>
                </c:pt>
                <c:pt idx="172">
                  <c:v>48</c:v>
                </c:pt>
                <c:pt idx="173">
                  <c:v>1646</c:v>
                </c:pt>
                <c:pt idx="174">
                  <c:v>1982</c:v>
                </c:pt>
                <c:pt idx="175">
                  <c:v>689</c:v>
                </c:pt>
                <c:pt idx="176">
                  <c:v>310</c:v>
                </c:pt>
                <c:pt idx="177">
                  <c:v>70</c:v>
                </c:pt>
                <c:pt idx="178">
                  <c:v>406</c:v>
                </c:pt>
                <c:pt idx="179">
                  <c:v>5853</c:v>
                </c:pt>
                <c:pt idx="180">
                  <c:v>13118</c:v>
                </c:pt>
                <c:pt idx="181">
                  <c:v>13431</c:v>
                </c:pt>
                <c:pt idx="182">
                  <c:v>11829</c:v>
                </c:pt>
                <c:pt idx="183">
                  <c:v>6187</c:v>
                </c:pt>
                <c:pt idx="184">
                  <c:v>75</c:v>
                </c:pt>
                <c:pt idx="185">
                  <c:v>61</c:v>
                </c:pt>
                <c:pt idx="186">
                  <c:v>74</c:v>
                </c:pt>
                <c:pt idx="187">
                  <c:v>98</c:v>
                </c:pt>
                <c:pt idx="188">
                  <c:v>81</c:v>
                </c:pt>
                <c:pt idx="189">
                  <c:v>74</c:v>
                </c:pt>
                <c:pt idx="190">
                  <c:v>59</c:v>
                </c:pt>
                <c:pt idx="191">
                  <c:v>2827</c:v>
                </c:pt>
                <c:pt idx="192">
                  <c:v>37004</c:v>
                </c:pt>
                <c:pt idx="193">
                  <c:v>164486</c:v>
                </c:pt>
                <c:pt idx="194">
                  <c:v>151323</c:v>
                </c:pt>
                <c:pt idx="195">
                  <c:v>31963</c:v>
                </c:pt>
                <c:pt idx="196">
                  <c:v>7976</c:v>
                </c:pt>
                <c:pt idx="197">
                  <c:v>16463</c:v>
                </c:pt>
                <c:pt idx="198">
                  <c:v>23650</c:v>
                </c:pt>
                <c:pt idx="199">
                  <c:v>41950</c:v>
                </c:pt>
                <c:pt idx="200">
                  <c:v>67189</c:v>
                </c:pt>
                <c:pt idx="201">
                  <c:v>60542</c:v>
                </c:pt>
                <c:pt idx="202">
                  <c:v>87932</c:v>
                </c:pt>
                <c:pt idx="203">
                  <c:v>16164</c:v>
                </c:pt>
                <c:pt idx="204">
                  <c:v>11335</c:v>
                </c:pt>
                <c:pt idx="205">
                  <c:v>5656</c:v>
                </c:pt>
                <c:pt idx="206">
                  <c:v>1448</c:v>
                </c:pt>
                <c:pt idx="207">
                  <c:v>4105</c:v>
                </c:pt>
                <c:pt idx="208">
                  <c:v>9522</c:v>
                </c:pt>
                <c:pt idx="209">
                  <c:v>8142</c:v>
                </c:pt>
                <c:pt idx="210">
                  <c:v>3989</c:v>
                </c:pt>
                <c:pt idx="211">
                  <c:v>2328</c:v>
                </c:pt>
                <c:pt idx="212">
                  <c:v>2219</c:v>
                </c:pt>
                <c:pt idx="213">
                  <c:v>3450</c:v>
                </c:pt>
                <c:pt idx="214">
                  <c:v>2082</c:v>
                </c:pt>
                <c:pt idx="215">
                  <c:v>12595</c:v>
                </c:pt>
                <c:pt idx="216">
                  <c:v>28448</c:v>
                </c:pt>
                <c:pt idx="217">
                  <c:v>38266</c:v>
                </c:pt>
                <c:pt idx="218">
                  <c:v>59031</c:v>
                </c:pt>
                <c:pt idx="219">
                  <c:v>68886</c:v>
                </c:pt>
                <c:pt idx="220">
                  <c:v>55724</c:v>
                </c:pt>
                <c:pt idx="221">
                  <c:v>34766</c:v>
                </c:pt>
                <c:pt idx="222">
                  <c:v>9486</c:v>
                </c:pt>
                <c:pt idx="223">
                  <c:v>2637</c:v>
                </c:pt>
                <c:pt idx="224">
                  <c:v>1312</c:v>
                </c:pt>
                <c:pt idx="225">
                  <c:v>903</c:v>
                </c:pt>
                <c:pt idx="226">
                  <c:v>204</c:v>
                </c:pt>
                <c:pt idx="227">
                  <c:v>161</c:v>
                </c:pt>
                <c:pt idx="228">
                  <c:v>1162</c:v>
                </c:pt>
                <c:pt idx="229">
                  <c:v>6638</c:v>
                </c:pt>
                <c:pt idx="230">
                  <c:v>8234</c:v>
                </c:pt>
                <c:pt idx="231">
                  <c:v>7330</c:v>
                </c:pt>
                <c:pt idx="232">
                  <c:v>18272</c:v>
                </c:pt>
                <c:pt idx="233">
                  <c:v>25865</c:v>
                </c:pt>
                <c:pt idx="234">
                  <c:v>25434</c:v>
                </c:pt>
                <c:pt idx="235">
                  <c:v>28465</c:v>
                </c:pt>
                <c:pt idx="236">
                  <c:v>36056</c:v>
                </c:pt>
                <c:pt idx="237">
                  <c:v>37244</c:v>
                </c:pt>
                <c:pt idx="238">
                  <c:v>28307</c:v>
                </c:pt>
                <c:pt idx="239">
                  <c:v>15874</c:v>
                </c:pt>
                <c:pt idx="240">
                  <c:v>8136</c:v>
                </c:pt>
                <c:pt idx="241">
                  <c:v>7098</c:v>
                </c:pt>
                <c:pt idx="242">
                  <c:v>18344</c:v>
                </c:pt>
                <c:pt idx="243">
                  <c:v>27286</c:v>
                </c:pt>
                <c:pt idx="244">
                  <c:v>28570</c:v>
                </c:pt>
                <c:pt idx="245">
                  <c:v>31702</c:v>
                </c:pt>
                <c:pt idx="246">
                  <c:v>48261</c:v>
                </c:pt>
                <c:pt idx="247">
                  <c:v>60053</c:v>
                </c:pt>
                <c:pt idx="248">
                  <c:v>52313</c:v>
                </c:pt>
                <c:pt idx="249">
                  <c:v>35391</c:v>
                </c:pt>
                <c:pt idx="250">
                  <c:v>20950</c:v>
                </c:pt>
                <c:pt idx="251">
                  <c:v>16461</c:v>
                </c:pt>
                <c:pt idx="252">
                  <c:v>9925</c:v>
                </c:pt>
                <c:pt idx="253">
                  <c:v>23289</c:v>
                </c:pt>
                <c:pt idx="254">
                  <c:v>38338</c:v>
                </c:pt>
                <c:pt idx="255">
                  <c:v>40795</c:v>
                </c:pt>
                <c:pt idx="256">
                  <c:v>42915</c:v>
                </c:pt>
                <c:pt idx="257">
                  <c:v>107977</c:v>
                </c:pt>
                <c:pt idx="258">
                  <c:v>177075</c:v>
                </c:pt>
                <c:pt idx="259">
                  <c:v>215316</c:v>
                </c:pt>
                <c:pt idx="260">
                  <c:v>280961</c:v>
                </c:pt>
                <c:pt idx="261">
                  <c:v>287795</c:v>
                </c:pt>
                <c:pt idx="262">
                  <c:v>288714</c:v>
                </c:pt>
                <c:pt idx="263">
                  <c:v>331014</c:v>
                </c:pt>
                <c:pt idx="264">
                  <c:v>339324</c:v>
                </c:pt>
                <c:pt idx="265">
                  <c:v>307583</c:v>
                </c:pt>
                <c:pt idx="266">
                  <c:v>305692</c:v>
                </c:pt>
                <c:pt idx="267">
                  <c:v>326713</c:v>
                </c:pt>
                <c:pt idx="268">
                  <c:v>326747</c:v>
                </c:pt>
                <c:pt idx="269">
                  <c:v>361621</c:v>
                </c:pt>
                <c:pt idx="270">
                  <c:v>393235</c:v>
                </c:pt>
                <c:pt idx="271">
                  <c:v>388834</c:v>
                </c:pt>
                <c:pt idx="272">
                  <c:v>398319</c:v>
                </c:pt>
                <c:pt idx="273">
                  <c:v>27286</c:v>
                </c:pt>
                <c:pt idx="274">
                  <c:v>407612</c:v>
                </c:pt>
                <c:pt idx="275">
                  <c:v>399833</c:v>
                </c:pt>
                <c:pt idx="276">
                  <c:v>366175</c:v>
                </c:pt>
                <c:pt idx="277">
                  <c:v>366143</c:v>
                </c:pt>
                <c:pt idx="278">
                  <c:v>369487</c:v>
                </c:pt>
                <c:pt idx="279">
                  <c:v>414548</c:v>
                </c:pt>
                <c:pt idx="280">
                  <c:v>430277</c:v>
                </c:pt>
                <c:pt idx="281">
                  <c:v>393915</c:v>
                </c:pt>
                <c:pt idx="282">
                  <c:v>335994</c:v>
                </c:pt>
                <c:pt idx="283">
                  <c:v>323766</c:v>
                </c:pt>
                <c:pt idx="284">
                  <c:v>450762</c:v>
                </c:pt>
                <c:pt idx="285">
                  <c:v>377155</c:v>
                </c:pt>
                <c:pt idx="286">
                  <c:v>151114</c:v>
                </c:pt>
                <c:pt idx="287">
                  <c:v>117990</c:v>
                </c:pt>
                <c:pt idx="288">
                  <c:v>125507</c:v>
                </c:pt>
                <c:pt idx="289">
                  <c:v>169278</c:v>
                </c:pt>
                <c:pt idx="290">
                  <c:v>108126</c:v>
                </c:pt>
                <c:pt idx="291">
                  <c:v>208798</c:v>
                </c:pt>
                <c:pt idx="292">
                  <c:v>245984</c:v>
                </c:pt>
                <c:pt idx="293">
                  <c:v>304172</c:v>
                </c:pt>
                <c:pt idx="294">
                  <c:v>318923</c:v>
                </c:pt>
                <c:pt idx="295">
                  <c:v>298483</c:v>
                </c:pt>
                <c:pt idx="296">
                  <c:v>267697</c:v>
                </c:pt>
                <c:pt idx="297">
                  <c:v>272995</c:v>
                </c:pt>
                <c:pt idx="298">
                  <c:v>249209</c:v>
                </c:pt>
                <c:pt idx="299">
                  <c:v>175693</c:v>
                </c:pt>
                <c:pt idx="300">
                  <c:v>175412</c:v>
                </c:pt>
                <c:pt idx="301">
                  <c:v>183077</c:v>
                </c:pt>
                <c:pt idx="302">
                  <c:v>211150</c:v>
                </c:pt>
                <c:pt idx="303">
                  <c:v>231163</c:v>
                </c:pt>
                <c:pt idx="304">
                  <c:v>215276</c:v>
                </c:pt>
                <c:pt idx="305">
                  <c:v>190048</c:v>
                </c:pt>
                <c:pt idx="306">
                  <c:v>164253</c:v>
                </c:pt>
                <c:pt idx="307">
                  <c:v>151055</c:v>
                </c:pt>
                <c:pt idx="308">
                  <c:v>109577</c:v>
                </c:pt>
                <c:pt idx="309">
                  <c:v>53815</c:v>
                </c:pt>
                <c:pt idx="310">
                  <c:v>28034</c:v>
                </c:pt>
                <c:pt idx="311">
                  <c:v>25603</c:v>
                </c:pt>
                <c:pt idx="312">
                  <c:v>23997</c:v>
                </c:pt>
                <c:pt idx="313">
                  <c:v>51778</c:v>
                </c:pt>
                <c:pt idx="314">
                  <c:v>73727</c:v>
                </c:pt>
                <c:pt idx="315">
                  <c:v>78986</c:v>
                </c:pt>
                <c:pt idx="316">
                  <c:v>74500</c:v>
                </c:pt>
                <c:pt idx="317">
                  <c:v>87509</c:v>
                </c:pt>
                <c:pt idx="318">
                  <c:v>90309</c:v>
                </c:pt>
                <c:pt idx="319">
                  <c:v>78075</c:v>
                </c:pt>
                <c:pt idx="320">
                  <c:v>59183</c:v>
                </c:pt>
                <c:pt idx="321">
                  <c:v>52253</c:v>
                </c:pt>
                <c:pt idx="322">
                  <c:v>56746</c:v>
                </c:pt>
                <c:pt idx="323">
                  <c:v>49090</c:v>
                </c:pt>
                <c:pt idx="324">
                  <c:v>48289</c:v>
                </c:pt>
                <c:pt idx="325">
                  <c:v>54560</c:v>
                </c:pt>
                <c:pt idx="326">
                  <c:v>47071</c:v>
                </c:pt>
                <c:pt idx="327">
                  <c:v>54193</c:v>
                </c:pt>
                <c:pt idx="328">
                  <c:v>74245</c:v>
                </c:pt>
                <c:pt idx="329">
                  <c:v>91738</c:v>
                </c:pt>
                <c:pt idx="330">
                  <c:v>72637</c:v>
                </c:pt>
                <c:pt idx="331">
                  <c:v>22567</c:v>
                </c:pt>
                <c:pt idx="332">
                  <c:v>9833</c:v>
                </c:pt>
                <c:pt idx="333">
                  <c:v>14755</c:v>
                </c:pt>
                <c:pt idx="334">
                  <c:v>18479</c:v>
                </c:pt>
                <c:pt idx="335">
                  <c:v>19652</c:v>
                </c:pt>
                <c:pt idx="336">
                  <c:v>20820</c:v>
                </c:pt>
                <c:pt idx="337">
                  <c:v>30059</c:v>
                </c:pt>
                <c:pt idx="338">
                  <c:v>37849</c:v>
                </c:pt>
                <c:pt idx="339">
                  <c:v>39789</c:v>
                </c:pt>
                <c:pt idx="340">
                  <c:v>40214</c:v>
                </c:pt>
                <c:pt idx="341">
                  <c:v>45779</c:v>
                </c:pt>
                <c:pt idx="342">
                  <c:v>58740</c:v>
                </c:pt>
                <c:pt idx="343">
                  <c:v>60019</c:v>
                </c:pt>
                <c:pt idx="344">
                  <c:v>41597</c:v>
                </c:pt>
                <c:pt idx="345">
                  <c:v>25174</c:v>
                </c:pt>
                <c:pt idx="346">
                  <c:v>15907</c:v>
                </c:pt>
                <c:pt idx="347">
                  <c:v>11757</c:v>
                </c:pt>
                <c:pt idx="348">
                  <c:v>6932</c:v>
                </c:pt>
                <c:pt idx="349">
                  <c:v>3555</c:v>
                </c:pt>
                <c:pt idx="350">
                  <c:v>3402</c:v>
                </c:pt>
                <c:pt idx="351">
                  <c:v>4135</c:v>
                </c:pt>
                <c:pt idx="352">
                  <c:v>17694</c:v>
                </c:pt>
                <c:pt idx="353">
                  <c:v>30604</c:v>
                </c:pt>
                <c:pt idx="354">
                  <c:v>37842</c:v>
                </c:pt>
                <c:pt idx="355">
                  <c:v>57122</c:v>
                </c:pt>
                <c:pt idx="356">
                  <c:v>75170</c:v>
                </c:pt>
                <c:pt idx="357">
                  <c:v>83756</c:v>
                </c:pt>
                <c:pt idx="358">
                  <c:v>73646</c:v>
                </c:pt>
                <c:pt idx="359">
                  <c:v>57110</c:v>
                </c:pt>
                <c:pt idx="360">
                  <c:v>53523</c:v>
                </c:pt>
                <c:pt idx="361">
                  <c:v>54261</c:v>
                </c:pt>
                <c:pt idx="362">
                  <c:v>47618</c:v>
                </c:pt>
                <c:pt idx="363">
                  <c:v>53751</c:v>
                </c:pt>
                <c:pt idx="364">
                  <c:v>61724</c:v>
                </c:pt>
              </c:numCache>
            </c:numRef>
          </c:val>
          <c:smooth val="0"/>
        </c:ser>
        <c:ser>
          <c:idx val="2"/>
          <c:order val="2"/>
          <c:tx>
            <c:v>노출</c:v>
          </c:tx>
          <c:spPr>
            <a:ln cmpd="sng">
              <a:solidFill>
                <a:srgbClr val="9BBB59"/>
              </a:solidFill>
            </a:ln>
          </c:spPr>
          <c:marker>
            <c:symbol val="none"/>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현황'!$Y$4:$Y$368</c:f>
              <c:numCache>
                <c:formatCode>_-* #,##0_-;\-* #,##0_-;_-* "-"_-;_-@</c:formatCode>
                <c:ptCount val="365"/>
                <c:pt idx="0">
                  <c:v>148096</c:v>
                </c:pt>
                <c:pt idx="1">
                  <c:v>112870</c:v>
                </c:pt>
                <c:pt idx="2">
                  <c:v>111852</c:v>
                </c:pt>
                <c:pt idx="3">
                  <c:v>169889</c:v>
                </c:pt>
                <c:pt idx="4">
                  <c:v>194861</c:v>
                </c:pt>
                <c:pt idx="5">
                  <c:v>159890</c:v>
                </c:pt>
                <c:pt idx="6">
                  <c:v>160230</c:v>
                </c:pt>
                <c:pt idx="7">
                  <c:v>136079</c:v>
                </c:pt>
                <c:pt idx="8">
                  <c:v>130696</c:v>
                </c:pt>
                <c:pt idx="9">
                  <c:v>100159</c:v>
                </c:pt>
                <c:pt idx="10">
                  <c:v>25482</c:v>
                </c:pt>
                <c:pt idx="11">
                  <c:v>5465</c:v>
                </c:pt>
                <c:pt idx="12">
                  <c:v>7687</c:v>
                </c:pt>
                <c:pt idx="13">
                  <c:v>1909</c:v>
                </c:pt>
                <c:pt idx="14">
                  <c:v>1217</c:v>
                </c:pt>
                <c:pt idx="15">
                  <c:v>1048</c:v>
                </c:pt>
                <c:pt idx="16">
                  <c:v>970</c:v>
                </c:pt>
                <c:pt idx="17">
                  <c:v>970</c:v>
                </c:pt>
                <c:pt idx="18">
                  <c:v>3758</c:v>
                </c:pt>
                <c:pt idx="19">
                  <c:v>2286</c:v>
                </c:pt>
                <c:pt idx="20">
                  <c:v>1482</c:v>
                </c:pt>
                <c:pt idx="21">
                  <c:v>1148</c:v>
                </c:pt>
                <c:pt idx="22">
                  <c:v>966</c:v>
                </c:pt>
                <c:pt idx="23">
                  <c:v>1076</c:v>
                </c:pt>
                <c:pt idx="24">
                  <c:v>997</c:v>
                </c:pt>
                <c:pt idx="25">
                  <c:v>896</c:v>
                </c:pt>
                <c:pt idx="26">
                  <c:v>896</c:v>
                </c:pt>
                <c:pt idx="27">
                  <c:v>1007</c:v>
                </c:pt>
                <c:pt idx="28">
                  <c:v>1099</c:v>
                </c:pt>
                <c:pt idx="29">
                  <c:v>1040</c:v>
                </c:pt>
                <c:pt idx="30">
                  <c:v>989</c:v>
                </c:pt>
                <c:pt idx="31">
                  <c:v>3765</c:v>
                </c:pt>
                <c:pt idx="32">
                  <c:v>52739</c:v>
                </c:pt>
                <c:pt idx="33">
                  <c:v>53024</c:v>
                </c:pt>
                <c:pt idx="34">
                  <c:v>53451</c:v>
                </c:pt>
                <c:pt idx="35">
                  <c:v>75016</c:v>
                </c:pt>
                <c:pt idx="36">
                  <c:v>1959</c:v>
                </c:pt>
                <c:pt idx="37">
                  <c:v>726</c:v>
                </c:pt>
                <c:pt idx="38">
                  <c:v>562</c:v>
                </c:pt>
                <c:pt idx="39">
                  <c:v>529</c:v>
                </c:pt>
                <c:pt idx="40">
                  <c:v>572</c:v>
                </c:pt>
                <c:pt idx="41">
                  <c:v>695</c:v>
                </c:pt>
                <c:pt idx="42">
                  <c:v>0</c:v>
                </c:pt>
                <c:pt idx="43">
                  <c:v>731</c:v>
                </c:pt>
                <c:pt idx="44">
                  <c:v>733</c:v>
                </c:pt>
                <c:pt idx="45">
                  <c:v>624</c:v>
                </c:pt>
                <c:pt idx="46">
                  <c:v>548</c:v>
                </c:pt>
                <c:pt idx="47">
                  <c:v>517</c:v>
                </c:pt>
                <c:pt idx="48">
                  <c:v>500</c:v>
                </c:pt>
                <c:pt idx="49">
                  <c:v>715</c:v>
                </c:pt>
                <c:pt idx="50">
                  <c:v>842</c:v>
                </c:pt>
                <c:pt idx="51">
                  <c:v>14145</c:v>
                </c:pt>
                <c:pt idx="52">
                  <c:v>39243</c:v>
                </c:pt>
                <c:pt idx="53">
                  <c:v>29178</c:v>
                </c:pt>
                <c:pt idx="54">
                  <c:v>7709</c:v>
                </c:pt>
                <c:pt idx="55">
                  <c:v>6669</c:v>
                </c:pt>
                <c:pt idx="56">
                  <c:v>4565</c:v>
                </c:pt>
                <c:pt idx="57">
                  <c:v>5420</c:v>
                </c:pt>
                <c:pt idx="58">
                  <c:v>4811</c:v>
                </c:pt>
                <c:pt idx="59">
                  <c:v>3199</c:v>
                </c:pt>
                <c:pt idx="60">
                  <c:v>3199</c:v>
                </c:pt>
                <c:pt idx="61">
                  <c:v>3869</c:v>
                </c:pt>
                <c:pt idx="62">
                  <c:v>7444</c:v>
                </c:pt>
                <c:pt idx="63">
                  <c:v>10264</c:v>
                </c:pt>
                <c:pt idx="64">
                  <c:v>5460</c:v>
                </c:pt>
                <c:pt idx="65">
                  <c:v>1618</c:v>
                </c:pt>
                <c:pt idx="66">
                  <c:v>41489</c:v>
                </c:pt>
                <c:pt idx="67">
                  <c:v>51947</c:v>
                </c:pt>
                <c:pt idx="68">
                  <c:v>14179</c:v>
                </c:pt>
                <c:pt idx="69">
                  <c:v>5296</c:v>
                </c:pt>
                <c:pt idx="70">
                  <c:v>3602</c:v>
                </c:pt>
                <c:pt idx="71">
                  <c:v>3437</c:v>
                </c:pt>
                <c:pt idx="72">
                  <c:v>2524</c:v>
                </c:pt>
                <c:pt idx="73">
                  <c:v>918</c:v>
                </c:pt>
                <c:pt idx="74">
                  <c:v>36976</c:v>
                </c:pt>
                <c:pt idx="75">
                  <c:v>65624</c:v>
                </c:pt>
                <c:pt idx="76">
                  <c:v>30013</c:v>
                </c:pt>
                <c:pt idx="77">
                  <c:v>2142</c:v>
                </c:pt>
                <c:pt idx="78">
                  <c:v>19968</c:v>
                </c:pt>
                <c:pt idx="79">
                  <c:v>39814</c:v>
                </c:pt>
                <c:pt idx="80">
                  <c:v>47405</c:v>
                </c:pt>
                <c:pt idx="81">
                  <c:v>30516</c:v>
                </c:pt>
                <c:pt idx="82">
                  <c:v>22462</c:v>
                </c:pt>
                <c:pt idx="83">
                  <c:v>35566</c:v>
                </c:pt>
                <c:pt idx="84">
                  <c:v>17246</c:v>
                </c:pt>
                <c:pt idx="85">
                  <c:v>11919</c:v>
                </c:pt>
                <c:pt idx="86">
                  <c:v>35469</c:v>
                </c:pt>
                <c:pt idx="87">
                  <c:v>34154</c:v>
                </c:pt>
                <c:pt idx="88">
                  <c:v>13961</c:v>
                </c:pt>
                <c:pt idx="89">
                  <c:v>75839</c:v>
                </c:pt>
                <c:pt idx="90">
                  <c:v>176677</c:v>
                </c:pt>
                <c:pt idx="91">
                  <c:v>125807</c:v>
                </c:pt>
                <c:pt idx="92">
                  <c:v>21396</c:v>
                </c:pt>
                <c:pt idx="93">
                  <c:v>1003</c:v>
                </c:pt>
                <c:pt idx="94">
                  <c:v>3405</c:v>
                </c:pt>
                <c:pt idx="95">
                  <c:v>17775</c:v>
                </c:pt>
                <c:pt idx="96">
                  <c:v>114631</c:v>
                </c:pt>
                <c:pt idx="97">
                  <c:v>256907</c:v>
                </c:pt>
                <c:pt idx="98">
                  <c:v>285249</c:v>
                </c:pt>
                <c:pt idx="99">
                  <c:v>74824</c:v>
                </c:pt>
                <c:pt idx="100">
                  <c:v>40444</c:v>
                </c:pt>
                <c:pt idx="101">
                  <c:v>13453</c:v>
                </c:pt>
                <c:pt idx="102">
                  <c:v>78294</c:v>
                </c:pt>
                <c:pt idx="103">
                  <c:v>202900</c:v>
                </c:pt>
                <c:pt idx="104">
                  <c:v>308211</c:v>
                </c:pt>
                <c:pt idx="105">
                  <c:v>222808</c:v>
                </c:pt>
                <c:pt idx="106">
                  <c:v>45488</c:v>
                </c:pt>
                <c:pt idx="107">
                  <c:v>276</c:v>
                </c:pt>
                <c:pt idx="108">
                  <c:v>272</c:v>
                </c:pt>
                <c:pt idx="109">
                  <c:v>74126</c:v>
                </c:pt>
                <c:pt idx="110">
                  <c:v>249125</c:v>
                </c:pt>
                <c:pt idx="111">
                  <c:v>219163</c:v>
                </c:pt>
                <c:pt idx="112">
                  <c:v>44545</c:v>
                </c:pt>
                <c:pt idx="113">
                  <c:v>705</c:v>
                </c:pt>
                <c:pt idx="114">
                  <c:v>378</c:v>
                </c:pt>
                <c:pt idx="115">
                  <c:v>3865</c:v>
                </c:pt>
                <c:pt idx="116">
                  <c:v>22031</c:v>
                </c:pt>
                <c:pt idx="117">
                  <c:v>51060</c:v>
                </c:pt>
                <c:pt idx="118">
                  <c:v>47700</c:v>
                </c:pt>
                <c:pt idx="119">
                  <c:v>15254</c:v>
                </c:pt>
                <c:pt idx="120">
                  <c:v>22031</c:v>
                </c:pt>
                <c:pt idx="121">
                  <c:v>313</c:v>
                </c:pt>
                <c:pt idx="122">
                  <c:v>1452</c:v>
                </c:pt>
                <c:pt idx="123">
                  <c:v>1582</c:v>
                </c:pt>
                <c:pt idx="124">
                  <c:v>3541</c:v>
                </c:pt>
                <c:pt idx="125">
                  <c:v>2862</c:v>
                </c:pt>
                <c:pt idx="126">
                  <c:v>2519</c:v>
                </c:pt>
                <c:pt idx="127">
                  <c:v>7411</c:v>
                </c:pt>
                <c:pt idx="128">
                  <c:v>20928</c:v>
                </c:pt>
                <c:pt idx="129">
                  <c:v>1606</c:v>
                </c:pt>
                <c:pt idx="130">
                  <c:v>2218</c:v>
                </c:pt>
                <c:pt idx="131">
                  <c:v>74677</c:v>
                </c:pt>
                <c:pt idx="132">
                  <c:v>238089</c:v>
                </c:pt>
                <c:pt idx="133">
                  <c:v>340207</c:v>
                </c:pt>
                <c:pt idx="134">
                  <c:v>340225</c:v>
                </c:pt>
                <c:pt idx="135">
                  <c:v>296749</c:v>
                </c:pt>
                <c:pt idx="136">
                  <c:v>262894</c:v>
                </c:pt>
                <c:pt idx="137">
                  <c:v>125026</c:v>
                </c:pt>
                <c:pt idx="138">
                  <c:v>3752</c:v>
                </c:pt>
                <c:pt idx="139">
                  <c:v>516</c:v>
                </c:pt>
                <c:pt idx="140">
                  <c:v>530</c:v>
                </c:pt>
                <c:pt idx="141">
                  <c:v>470</c:v>
                </c:pt>
                <c:pt idx="142">
                  <c:v>499</c:v>
                </c:pt>
                <c:pt idx="143">
                  <c:v>563</c:v>
                </c:pt>
                <c:pt idx="144">
                  <c:v>562</c:v>
                </c:pt>
                <c:pt idx="145">
                  <c:v>30126</c:v>
                </c:pt>
                <c:pt idx="146">
                  <c:v>34635</c:v>
                </c:pt>
                <c:pt idx="147">
                  <c:v>18957</c:v>
                </c:pt>
                <c:pt idx="148">
                  <c:v>2450</c:v>
                </c:pt>
                <c:pt idx="149">
                  <c:v>480</c:v>
                </c:pt>
                <c:pt idx="150">
                  <c:v>1965</c:v>
                </c:pt>
                <c:pt idx="151">
                  <c:v>16157</c:v>
                </c:pt>
                <c:pt idx="152">
                  <c:v>46697</c:v>
                </c:pt>
                <c:pt idx="153">
                  <c:v>61199</c:v>
                </c:pt>
                <c:pt idx="154">
                  <c:v>58184</c:v>
                </c:pt>
                <c:pt idx="155">
                  <c:v>50817</c:v>
                </c:pt>
                <c:pt idx="156">
                  <c:v>52610</c:v>
                </c:pt>
                <c:pt idx="157">
                  <c:v>36588</c:v>
                </c:pt>
                <c:pt idx="158">
                  <c:v>5717</c:v>
                </c:pt>
                <c:pt idx="159">
                  <c:v>329</c:v>
                </c:pt>
                <c:pt idx="160">
                  <c:v>223</c:v>
                </c:pt>
                <c:pt idx="161">
                  <c:v>2126</c:v>
                </c:pt>
                <c:pt idx="162">
                  <c:v>29672</c:v>
                </c:pt>
                <c:pt idx="163">
                  <c:v>60861</c:v>
                </c:pt>
                <c:pt idx="164">
                  <c:v>56285</c:v>
                </c:pt>
                <c:pt idx="165">
                  <c:v>35610</c:v>
                </c:pt>
                <c:pt idx="166">
                  <c:v>12614</c:v>
                </c:pt>
                <c:pt idx="167">
                  <c:v>151</c:v>
                </c:pt>
                <c:pt idx="168">
                  <c:v>137</c:v>
                </c:pt>
                <c:pt idx="169">
                  <c:v>89</c:v>
                </c:pt>
                <c:pt idx="170">
                  <c:v>102</c:v>
                </c:pt>
                <c:pt idx="171">
                  <c:v>110</c:v>
                </c:pt>
                <c:pt idx="172">
                  <c:v>79</c:v>
                </c:pt>
                <c:pt idx="173">
                  <c:v>1937</c:v>
                </c:pt>
                <c:pt idx="174">
                  <c:v>2403</c:v>
                </c:pt>
                <c:pt idx="175">
                  <c:v>945</c:v>
                </c:pt>
                <c:pt idx="176">
                  <c:v>559</c:v>
                </c:pt>
                <c:pt idx="177">
                  <c:v>197</c:v>
                </c:pt>
                <c:pt idx="178">
                  <c:v>689</c:v>
                </c:pt>
                <c:pt idx="179">
                  <c:v>10198</c:v>
                </c:pt>
                <c:pt idx="180">
                  <c:v>28164</c:v>
                </c:pt>
                <c:pt idx="181">
                  <c:v>35395</c:v>
                </c:pt>
                <c:pt idx="182">
                  <c:v>33934</c:v>
                </c:pt>
                <c:pt idx="183">
                  <c:v>17176</c:v>
                </c:pt>
                <c:pt idx="184">
                  <c:v>247</c:v>
                </c:pt>
                <c:pt idx="185">
                  <c:v>191</c:v>
                </c:pt>
                <c:pt idx="186">
                  <c:v>273</c:v>
                </c:pt>
                <c:pt idx="187">
                  <c:v>317</c:v>
                </c:pt>
                <c:pt idx="188">
                  <c:v>213</c:v>
                </c:pt>
                <c:pt idx="189">
                  <c:v>273</c:v>
                </c:pt>
                <c:pt idx="190">
                  <c:v>196</c:v>
                </c:pt>
                <c:pt idx="191">
                  <c:v>6891</c:v>
                </c:pt>
                <c:pt idx="192">
                  <c:v>96753</c:v>
                </c:pt>
                <c:pt idx="193">
                  <c:v>265899</c:v>
                </c:pt>
                <c:pt idx="194">
                  <c:v>214780</c:v>
                </c:pt>
                <c:pt idx="195">
                  <c:v>43227</c:v>
                </c:pt>
                <c:pt idx="196">
                  <c:v>9859</c:v>
                </c:pt>
                <c:pt idx="197">
                  <c:v>22624</c:v>
                </c:pt>
                <c:pt idx="198">
                  <c:v>32859</c:v>
                </c:pt>
                <c:pt idx="199">
                  <c:v>51877</c:v>
                </c:pt>
                <c:pt idx="200">
                  <c:v>85654</c:v>
                </c:pt>
                <c:pt idx="201">
                  <c:v>82769</c:v>
                </c:pt>
                <c:pt idx="202">
                  <c:v>117998</c:v>
                </c:pt>
                <c:pt idx="203">
                  <c:v>21416</c:v>
                </c:pt>
                <c:pt idx="204">
                  <c:v>14309</c:v>
                </c:pt>
                <c:pt idx="205">
                  <c:v>7767</c:v>
                </c:pt>
                <c:pt idx="206">
                  <c:v>3012</c:v>
                </c:pt>
                <c:pt idx="207">
                  <c:v>5281</c:v>
                </c:pt>
                <c:pt idx="208">
                  <c:v>12098</c:v>
                </c:pt>
                <c:pt idx="209">
                  <c:v>10951</c:v>
                </c:pt>
                <c:pt idx="210">
                  <c:v>5251</c:v>
                </c:pt>
                <c:pt idx="211">
                  <c:v>3414</c:v>
                </c:pt>
                <c:pt idx="212">
                  <c:v>4104</c:v>
                </c:pt>
                <c:pt idx="213">
                  <c:v>4855</c:v>
                </c:pt>
                <c:pt idx="214">
                  <c:v>2843</c:v>
                </c:pt>
                <c:pt idx="215">
                  <c:v>19174</c:v>
                </c:pt>
                <c:pt idx="216">
                  <c:v>49931</c:v>
                </c:pt>
                <c:pt idx="217">
                  <c:v>71071</c:v>
                </c:pt>
                <c:pt idx="218">
                  <c:v>88812</c:v>
                </c:pt>
                <c:pt idx="219">
                  <c:v>81805</c:v>
                </c:pt>
                <c:pt idx="220">
                  <c:v>61319</c:v>
                </c:pt>
                <c:pt idx="221">
                  <c:v>37361</c:v>
                </c:pt>
                <c:pt idx="222">
                  <c:v>11217</c:v>
                </c:pt>
                <c:pt idx="223">
                  <c:v>3676</c:v>
                </c:pt>
                <c:pt idx="224">
                  <c:v>1827</c:v>
                </c:pt>
                <c:pt idx="225">
                  <c:v>1214</c:v>
                </c:pt>
                <c:pt idx="226">
                  <c:v>438</c:v>
                </c:pt>
                <c:pt idx="227">
                  <c:v>369</c:v>
                </c:pt>
                <c:pt idx="228">
                  <c:v>1821</c:v>
                </c:pt>
                <c:pt idx="229">
                  <c:v>7794</c:v>
                </c:pt>
                <c:pt idx="230">
                  <c:v>9761</c:v>
                </c:pt>
                <c:pt idx="231">
                  <c:v>9271</c:v>
                </c:pt>
                <c:pt idx="232">
                  <c:v>23553</c:v>
                </c:pt>
                <c:pt idx="233">
                  <c:v>34524</c:v>
                </c:pt>
                <c:pt idx="234">
                  <c:v>33707</c:v>
                </c:pt>
                <c:pt idx="235">
                  <c:v>36370</c:v>
                </c:pt>
                <c:pt idx="236">
                  <c:v>44798</c:v>
                </c:pt>
                <c:pt idx="237">
                  <c:v>47771</c:v>
                </c:pt>
                <c:pt idx="238">
                  <c:v>36172</c:v>
                </c:pt>
                <c:pt idx="239">
                  <c:v>19478</c:v>
                </c:pt>
                <c:pt idx="240">
                  <c:v>10756</c:v>
                </c:pt>
                <c:pt idx="241">
                  <c:v>9318</c:v>
                </c:pt>
                <c:pt idx="242">
                  <c:v>25049</c:v>
                </c:pt>
                <c:pt idx="243">
                  <c:v>42027</c:v>
                </c:pt>
                <c:pt idx="244">
                  <c:v>45878</c:v>
                </c:pt>
                <c:pt idx="245">
                  <c:v>51525</c:v>
                </c:pt>
                <c:pt idx="246">
                  <c:v>69592</c:v>
                </c:pt>
                <c:pt idx="247">
                  <c:v>82447</c:v>
                </c:pt>
                <c:pt idx="248">
                  <c:v>74885</c:v>
                </c:pt>
                <c:pt idx="249">
                  <c:v>57322</c:v>
                </c:pt>
                <c:pt idx="250">
                  <c:v>34039</c:v>
                </c:pt>
                <c:pt idx="251">
                  <c:v>20682</c:v>
                </c:pt>
                <c:pt idx="252">
                  <c:v>12214</c:v>
                </c:pt>
                <c:pt idx="253">
                  <c:v>27917</c:v>
                </c:pt>
                <c:pt idx="254">
                  <c:v>47357</c:v>
                </c:pt>
                <c:pt idx="255">
                  <c:v>48388</c:v>
                </c:pt>
                <c:pt idx="256">
                  <c:v>51932</c:v>
                </c:pt>
                <c:pt idx="257">
                  <c:v>127061</c:v>
                </c:pt>
                <c:pt idx="258">
                  <c:v>221524</c:v>
                </c:pt>
                <c:pt idx="259">
                  <c:v>262814</c:v>
                </c:pt>
                <c:pt idx="260">
                  <c:v>337944</c:v>
                </c:pt>
                <c:pt idx="261">
                  <c:v>343498</c:v>
                </c:pt>
                <c:pt idx="262">
                  <c:v>331350</c:v>
                </c:pt>
                <c:pt idx="263">
                  <c:v>374223</c:v>
                </c:pt>
                <c:pt idx="264">
                  <c:v>378246</c:v>
                </c:pt>
                <c:pt idx="265">
                  <c:v>353497</c:v>
                </c:pt>
                <c:pt idx="266">
                  <c:v>344080</c:v>
                </c:pt>
                <c:pt idx="267">
                  <c:v>366947</c:v>
                </c:pt>
                <c:pt idx="268">
                  <c:v>366995</c:v>
                </c:pt>
                <c:pt idx="269">
                  <c:v>421872</c:v>
                </c:pt>
                <c:pt idx="270">
                  <c:v>442761</c:v>
                </c:pt>
                <c:pt idx="271">
                  <c:v>445902</c:v>
                </c:pt>
                <c:pt idx="272">
                  <c:v>445613</c:v>
                </c:pt>
                <c:pt idx="273">
                  <c:v>42027</c:v>
                </c:pt>
                <c:pt idx="274">
                  <c:v>460509</c:v>
                </c:pt>
                <c:pt idx="275">
                  <c:v>454333</c:v>
                </c:pt>
                <c:pt idx="276">
                  <c:v>411548</c:v>
                </c:pt>
                <c:pt idx="277">
                  <c:v>392887</c:v>
                </c:pt>
                <c:pt idx="278">
                  <c:v>410277</c:v>
                </c:pt>
                <c:pt idx="279">
                  <c:v>456600</c:v>
                </c:pt>
                <c:pt idx="280">
                  <c:v>488222</c:v>
                </c:pt>
                <c:pt idx="281">
                  <c:v>456860</c:v>
                </c:pt>
                <c:pt idx="282">
                  <c:v>371807</c:v>
                </c:pt>
                <c:pt idx="283">
                  <c:v>360161</c:v>
                </c:pt>
                <c:pt idx="284">
                  <c:v>499898</c:v>
                </c:pt>
                <c:pt idx="285">
                  <c:v>401638</c:v>
                </c:pt>
                <c:pt idx="286">
                  <c:v>174049</c:v>
                </c:pt>
                <c:pt idx="287">
                  <c:v>137006</c:v>
                </c:pt>
                <c:pt idx="288">
                  <c:v>140819</c:v>
                </c:pt>
                <c:pt idx="289">
                  <c:v>186555</c:v>
                </c:pt>
                <c:pt idx="290">
                  <c:v>112111</c:v>
                </c:pt>
                <c:pt idx="291">
                  <c:v>225058</c:v>
                </c:pt>
                <c:pt idx="292">
                  <c:v>284727</c:v>
                </c:pt>
                <c:pt idx="293">
                  <c:v>358955</c:v>
                </c:pt>
                <c:pt idx="294">
                  <c:v>368268</c:v>
                </c:pt>
                <c:pt idx="295">
                  <c:v>338857</c:v>
                </c:pt>
                <c:pt idx="296">
                  <c:v>310978</c:v>
                </c:pt>
                <c:pt idx="297">
                  <c:v>320110</c:v>
                </c:pt>
                <c:pt idx="298">
                  <c:v>268472</c:v>
                </c:pt>
                <c:pt idx="299">
                  <c:v>188879</c:v>
                </c:pt>
                <c:pt idx="300">
                  <c:v>181660</c:v>
                </c:pt>
                <c:pt idx="301">
                  <c:v>189929</c:v>
                </c:pt>
                <c:pt idx="302">
                  <c:v>221220</c:v>
                </c:pt>
                <c:pt idx="303">
                  <c:v>246089</c:v>
                </c:pt>
                <c:pt idx="304">
                  <c:v>239173</c:v>
                </c:pt>
                <c:pt idx="305">
                  <c:v>209325</c:v>
                </c:pt>
                <c:pt idx="306">
                  <c:v>181566</c:v>
                </c:pt>
                <c:pt idx="307">
                  <c:v>165812</c:v>
                </c:pt>
                <c:pt idx="308">
                  <c:v>118042</c:v>
                </c:pt>
                <c:pt idx="309">
                  <c:v>61123</c:v>
                </c:pt>
                <c:pt idx="310">
                  <c:v>41753</c:v>
                </c:pt>
                <c:pt idx="311">
                  <c:v>44439</c:v>
                </c:pt>
                <c:pt idx="312">
                  <c:v>42542</c:v>
                </c:pt>
                <c:pt idx="313">
                  <c:v>87950</c:v>
                </c:pt>
                <c:pt idx="314">
                  <c:v>134240</c:v>
                </c:pt>
                <c:pt idx="315">
                  <c:v>130490</c:v>
                </c:pt>
                <c:pt idx="316">
                  <c:v>124092</c:v>
                </c:pt>
                <c:pt idx="317">
                  <c:v>137419</c:v>
                </c:pt>
                <c:pt idx="318">
                  <c:v>143864</c:v>
                </c:pt>
                <c:pt idx="319">
                  <c:v>130231</c:v>
                </c:pt>
                <c:pt idx="320">
                  <c:v>111269</c:v>
                </c:pt>
                <c:pt idx="321">
                  <c:v>103908</c:v>
                </c:pt>
                <c:pt idx="322">
                  <c:v>106335</c:v>
                </c:pt>
                <c:pt idx="323">
                  <c:v>86475</c:v>
                </c:pt>
                <c:pt idx="324">
                  <c:v>89111</c:v>
                </c:pt>
                <c:pt idx="325">
                  <c:v>108156</c:v>
                </c:pt>
                <c:pt idx="326">
                  <c:v>86674</c:v>
                </c:pt>
                <c:pt idx="327">
                  <c:v>93673</c:v>
                </c:pt>
                <c:pt idx="328">
                  <c:v>140070</c:v>
                </c:pt>
                <c:pt idx="329">
                  <c:v>162794</c:v>
                </c:pt>
                <c:pt idx="330">
                  <c:v>109579</c:v>
                </c:pt>
                <c:pt idx="331">
                  <c:v>31671</c:v>
                </c:pt>
                <c:pt idx="332">
                  <c:v>12802</c:v>
                </c:pt>
                <c:pt idx="333">
                  <c:v>21012</c:v>
                </c:pt>
                <c:pt idx="334">
                  <c:v>27383</c:v>
                </c:pt>
                <c:pt idx="335">
                  <c:v>26769</c:v>
                </c:pt>
                <c:pt idx="336">
                  <c:v>26616</c:v>
                </c:pt>
                <c:pt idx="337">
                  <c:v>35045</c:v>
                </c:pt>
                <c:pt idx="338">
                  <c:v>48232</c:v>
                </c:pt>
                <c:pt idx="339">
                  <c:v>50991</c:v>
                </c:pt>
                <c:pt idx="340">
                  <c:v>48914</c:v>
                </c:pt>
                <c:pt idx="341">
                  <c:v>55937</c:v>
                </c:pt>
                <c:pt idx="342">
                  <c:v>69836</c:v>
                </c:pt>
                <c:pt idx="343">
                  <c:v>70181</c:v>
                </c:pt>
                <c:pt idx="344">
                  <c:v>51512</c:v>
                </c:pt>
                <c:pt idx="345">
                  <c:v>31112</c:v>
                </c:pt>
                <c:pt idx="346">
                  <c:v>19443</c:v>
                </c:pt>
                <c:pt idx="347">
                  <c:v>14106</c:v>
                </c:pt>
                <c:pt idx="348">
                  <c:v>8428</c:v>
                </c:pt>
                <c:pt idx="349">
                  <c:v>4702</c:v>
                </c:pt>
                <c:pt idx="350">
                  <c:v>4250</c:v>
                </c:pt>
                <c:pt idx="351">
                  <c:v>6033</c:v>
                </c:pt>
                <c:pt idx="352">
                  <c:v>19578</c:v>
                </c:pt>
                <c:pt idx="353">
                  <c:v>33230</c:v>
                </c:pt>
                <c:pt idx="354">
                  <c:v>43667</c:v>
                </c:pt>
                <c:pt idx="355">
                  <c:v>68017</c:v>
                </c:pt>
                <c:pt idx="356">
                  <c:v>88090</c:v>
                </c:pt>
                <c:pt idx="357">
                  <c:v>92761</c:v>
                </c:pt>
                <c:pt idx="358">
                  <c:v>78947</c:v>
                </c:pt>
                <c:pt idx="359">
                  <c:v>59046</c:v>
                </c:pt>
                <c:pt idx="360">
                  <c:v>59008</c:v>
                </c:pt>
                <c:pt idx="361">
                  <c:v>60639</c:v>
                </c:pt>
                <c:pt idx="362">
                  <c:v>56409</c:v>
                </c:pt>
                <c:pt idx="363">
                  <c:v>63937</c:v>
                </c:pt>
                <c:pt idx="364">
                  <c:v>72458</c:v>
                </c:pt>
              </c:numCache>
            </c:numRef>
          </c:val>
          <c:smooth val="0"/>
        </c:ser>
        <c:dLbls>
          <c:showLegendKey val="0"/>
          <c:showVal val="0"/>
          <c:showCatName val="0"/>
          <c:showSerName val="0"/>
          <c:showPercent val="0"/>
          <c:showBubbleSize val="0"/>
        </c:dLbls>
        <c:marker val="1"/>
        <c:smooth val="0"/>
        <c:axId val="-2013096416"/>
        <c:axId val="-2013103488"/>
      </c:lineChart>
      <c:dateAx>
        <c:axId val="-2013096416"/>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2013103488"/>
        <c:crosses val="autoZero"/>
        <c:auto val="1"/>
        <c:lblOffset val="100"/>
        <c:baseTimeUnit val="days"/>
      </c:dateAx>
      <c:valAx>
        <c:axId val="-20131034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2013096416"/>
        <c:crosses val="autoZero"/>
        <c:crossBetween val="between"/>
      </c:valAx>
    </c:plotArea>
    <c:legend>
      <c:legendPos val="b"/>
      <c:layout/>
      <c:overlay val="0"/>
      <c:txPr>
        <a:bodyPr/>
        <a:lstStyle/>
        <a:p>
          <a:pPr lvl="0">
            <a:defRPr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Facebook Contents</a:t>
            </a:r>
          </a:p>
        </c:rich>
      </c:tx>
      <c:layout>
        <c:manualLayout>
          <c:xMode val="edge"/>
          <c:yMode val="edge"/>
          <c:x val="9.3670033670033667E-2"/>
          <c:y val="9.2592592592592587E-3"/>
        </c:manualLayout>
      </c:layout>
      <c:overlay val="0"/>
    </c:title>
    <c:autoTitleDeleted val="0"/>
    <c:plotArea>
      <c:layout>
        <c:manualLayout>
          <c:layoutTarget val="inner"/>
          <c:xMode val="edge"/>
          <c:yMode val="edge"/>
          <c:x val="0.13930728941200327"/>
          <c:y val="0.21920283220411402"/>
          <c:w val="0.84286210137551532"/>
          <c:h val="0.55710745459143185"/>
        </c:manualLayout>
      </c:layout>
      <c:lineChart>
        <c:grouping val="standard"/>
        <c:varyColors val="1"/>
        <c:ser>
          <c:idx val="0"/>
          <c:order val="0"/>
          <c:tx>
            <c:v>노출</c:v>
          </c:tx>
          <c:spPr>
            <a:ln w="28575" cmpd="sng">
              <a:solidFill>
                <a:schemeClr val="accent2"/>
              </a:solidFill>
            </a:ln>
          </c:spPr>
          <c:marker>
            <c:symbol val="circle"/>
            <c:size val="5"/>
            <c:spPr>
              <a:solidFill>
                <a:schemeClr val="accent2"/>
              </a:solidFill>
              <a:ln cmpd="sng">
                <a:solidFill>
                  <a:schemeClr val="accent2"/>
                </a:solidFill>
              </a:ln>
            </c:spPr>
          </c:marker>
          <c:cat>
            <c:numRef>
              <c:f>'Facebook AD _ Post'!$B$3:$B$369</c:f>
              <c:numCache>
                <c:formatCode>m\/d</c:formatCode>
                <c:ptCount val="367"/>
                <c:pt idx="0">
                  <c:v>44928</c:v>
                </c:pt>
                <c:pt idx="1">
                  <c:v>4</c:v>
                </c:pt>
                <c:pt idx="2">
                  <c:v>5</c:v>
                </c:pt>
                <c:pt idx="3">
                  <c:v>6</c:v>
                </c:pt>
                <c:pt idx="4">
                  <c:v>7</c:v>
                </c:pt>
                <c:pt idx="5">
                  <c:v>8</c:v>
                </c:pt>
                <c:pt idx="6">
                  <c:v>9</c:v>
                </c:pt>
                <c:pt idx="7">
                  <c:v>9</c:v>
                </c:pt>
                <c:pt idx="8">
                  <c:v>10</c:v>
                </c:pt>
                <c:pt idx="9">
                  <c:v>16</c:v>
                </c:pt>
                <c:pt idx="10">
                  <c:v>30</c:v>
                </c:pt>
                <c:pt idx="11">
                  <c:v>44958</c:v>
                </c:pt>
                <c:pt idx="12">
                  <c:v>34</c:v>
                </c:pt>
                <c:pt idx="13">
                  <c:v>37</c:v>
                </c:pt>
                <c:pt idx="14">
                  <c:v>44970</c:v>
                </c:pt>
                <c:pt idx="15">
                  <c:v>44977</c:v>
                </c:pt>
                <c:pt idx="16">
                  <c:v>44979</c:v>
                </c:pt>
                <c:pt idx="17">
                  <c:v>44980</c:v>
                </c:pt>
                <c:pt idx="18">
                  <c:v>44984</c:v>
                </c:pt>
                <c:pt idx="19">
                  <c:v>44988</c:v>
                </c:pt>
                <c:pt idx="20">
                  <c:v>44988</c:v>
                </c:pt>
                <c:pt idx="21">
                  <c:v>44991</c:v>
                </c:pt>
                <c:pt idx="22">
                  <c:v>44993</c:v>
                </c:pt>
                <c:pt idx="23">
                  <c:v>44995</c:v>
                </c:pt>
                <c:pt idx="24">
                  <c:v>44998</c:v>
                </c:pt>
                <c:pt idx="25">
                  <c:v>44998</c:v>
                </c:pt>
                <c:pt idx="26">
                  <c:v>45000</c:v>
                </c:pt>
                <c:pt idx="27">
                  <c:v>45001</c:v>
                </c:pt>
                <c:pt idx="28">
                  <c:v>45002</c:v>
                </c:pt>
                <c:pt idx="29">
                  <c:v>45005</c:v>
                </c:pt>
                <c:pt idx="30">
                  <c:v>45005</c:v>
                </c:pt>
                <c:pt idx="31">
                  <c:v>45007</c:v>
                </c:pt>
                <c:pt idx="32">
                  <c:v>45010</c:v>
                </c:pt>
                <c:pt idx="33">
                  <c:v>45012</c:v>
                </c:pt>
                <c:pt idx="34">
                  <c:v>45013</c:v>
                </c:pt>
                <c:pt idx="35">
                  <c:v>45015</c:v>
                </c:pt>
                <c:pt idx="36">
                  <c:v>45016</c:v>
                </c:pt>
                <c:pt idx="37">
                  <c:v>45018</c:v>
                </c:pt>
                <c:pt idx="38">
                  <c:v>45019</c:v>
                </c:pt>
                <c:pt idx="39">
                  <c:v>45023</c:v>
                </c:pt>
                <c:pt idx="40">
                  <c:v>45026</c:v>
                </c:pt>
                <c:pt idx="41">
                  <c:v>45031</c:v>
                </c:pt>
                <c:pt idx="42">
                  <c:v>45032</c:v>
                </c:pt>
                <c:pt idx="43">
                  <c:v>45032</c:v>
                </c:pt>
                <c:pt idx="44">
                  <c:v>45033</c:v>
                </c:pt>
                <c:pt idx="45">
                  <c:v>45040</c:v>
                </c:pt>
                <c:pt idx="46">
                  <c:v>45043</c:v>
                </c:pt>
                <c:pt idx="47">
                  <c:v>45044</c:v>
                </c:pt>
                <c:pt idx="48">
                  <c:v>45048</c:v>
                </c:pt>
                <c:pt idx="49">
                  <c:v>45050</c:v>
                </c:pt>
                <c:pt idx="50">
                  <c:v>45054</c:v>
                </c:pt>
                <c:pt idx="51">
                  <c:v>45054</c:v>
                </c:pt>
                <c:pt idx="52">
                  <c:v>45062</c:v>
                </c:pt>
                <c:pt idx="53">
                  <c:v>45064</c:v>
                </c:pt>
                <c:pt idx="54">
                  <c:v>45069</c:v>
                </c:pt>
                <c:pt idx="55">
                  <c:v>45074</c:v>
                </c:pt>
                <c:pt idx="56">
                  <c:v>45077</c:v>
                </c:pt>
                <c:pt idx="57">
                  <c:v>45082</c:v>
                </c:pt>
                <c:pt idx="58">
                  <c:v>45082</c:v>
                </c:pt>
                <c:pt idx="59">
                  <c:v>45083</c:v>
                </c:pt>
                <c:pt idx="60">
                  <c:v>45084</c:v>
                </c:pt>
                <c:pt idx="61">
                  <c:v>45090</c:v>
                </c:pt>
                <c:pt idx="62">
                  <c:v>45093</c:v>
                </c:pt>
                <c:pt idx="63">
                  <c:v>45097</c:v>
                </c:pt>
                <c:pt idx="64">
                  <c:v>45104</c:v>
                </c:pt>
                <c:pt idx="65">
                  <c:v>45107</c:v>
                </c:pt>
                <c:pt idx="66">
                  <c:v>45110</c:v>
                </c:pt>
                <c:pt idx="67">
                  <c:v>45111</c:v>
                </c:pt>
                <c:pt idx="68">
                  <c:v>45122</c:v>
                </c:pt>
                <c:pt idx="69">
                  <c:v>45122</c:v>
                </c:pt>
                <c:pt idx="70">
                  <c:v>45122</c:v>
                </c:pt>
                <c:pt idx="71">
                  <c:v>45122</c:v>
                </c:pt>
                <c:pt idx="72">
                  <c:v>45125</c:v>
                </c:pt>
                <c:pt idx="73">
                  <c:v>45128</c:v>
                </c:pt>
                <c:pt idx="74">
                  <c:v>45130</c:v>
                </c:pt>
                <c:pt idx="75">
                  <c:v>45134</c:v>
                </c:pt>
                <c:pt idx="76">
                  <c:v>45135</c:v>
                </c:pt>
                <c:pt idx="77">
                  <c:v>45135</c:v>
                </c:pt>
                <c:pt idx="78">
                  <c:v>45136</c:v>
                </c:pt>
                <c:pt idx="79">
                  <c:v>45137</c:v>
                </c:pt>
                <c:pt idx="80">
                  <c:v>45139</c:v>
                </c:pt>
                <c:pt idx="81">
                  <c:v>45140</c:v>
                </c:pt>
                <c:pt idx="82">
                  <c:v>45141</c:v>
                </c:pt>
                <c:pt idx="83">
                  <c:v>45142</c:v>
                </c:pt>
                <c:pt idx="84">
                  <c:v>45142</c:v>
                </c:pt>
                <c:pt idx="85">
                  <c:v>45146</c:v>
                </c:pt>
                <c:pt idx="86">
                  <c:v>45148</c:v>
                </c:pt>
                <c:pt idx="87">
                  <c:v>45149</c:v>
                </c:pt>
                <c:pt idx="88">
                  <c:v>45150</c:v>
                </c:pt>
                <c:pt idx="89">
                  <c:v>45152</c:v>
                </c:pt>
                <c:pt idx="90">
                  <c:v>45152</c:v>
                </c:pt>
                <c:pt idx="91">
                  <c:v>45154</c:v>
                </c:pt>
                <c:pt idx="92">
                  <c:v>45161</c:v>
                </c:pt>
                <c:pt idx="93">
                  <c:v>45165</c:v>
                </c:pt>
                <c:pt idx="94">
                  <c:v>45165</c:v>
                </c:pt>
                <c:pt idx="95">
                  <c:v>45165</c:v>
                </c:pt>
                <c:pt idx="96">
                  <c:v>45168</c:v>
                </c:pt>
                <c:pt idx="97">
                  <c:v>45174</c:v>
                </c:pt>
                <c:pt idx="98">
                  <c:v>45175</c:v>
                </c:pt>
                <c:pt idx="99">
                  <c:v>45175</c:v>
                </c:pt>
                <c:pt idx="100">
                  <c:v>45177</c:v>
                </c:pt>
                <c:pt idx="101">
                  <c:v>45179</c:v>
                </c:pt>
                <c:pt idx="102">
                  <c:v>45183</c:v>
                </c:pt>
                <c:pt idx="103">
                  <c:v>45185</c:v>
                </c:pt>
                <c:pt idx="104">
                  <c:v>45187</c:v>
                </c:pt>
                <c:pt idx="105">
                  <c:v>45188</c:v>
                </c:pt>
                <c:pt idx="106">
                  <c:v>45191</c:v>
                </c:pt>
                <c:pt idx="107">
                  <c:v>45193</c:v>
                </c:pt>
                <c:pt idx="108">
                  <c:v>45196</c:v>
                </c:pt>
                <c:pt idx="109">
                  <c:v>45201</c:v>
                </c:pt>
                <c:pt idx="110">
                  <c:v>45202</c:v>
                </c:pt>
                <c:pt idx="111">
                  <c:v>45216</c:v>
                </c:pt>
                <c:pt idx="112">
                  <c:v>45218</c:v>
                </c:pt>
                <c:pt idx="113">
                  <c:v>45218</c:v>
                </c:pt>
                <c:pt idx="114">
                  <c:v>45222</c:v>
                </c:pt>
                <c:pt idx="115">
                  <c:v>45222</c:v>
                </c:pt>
                <c:pt idx="116">
                  <c:v>45225</c:v>
                </c:pt>
                <c:pt idx="117">
                  <c:v>45225</c:v>
                </c:pt>
                <c:pt idx="118">
                  <c:v>45225</c:v>
                </c:pt>
                <c:pt idx="119">
                  <c:v>45228</c:v>
                </c:pt>
                <c:pt idx="120">
                  <c:v>45232</c:v>
                </c:pt>
                <c:pt idx="121">
                  <c:v>45235</c:v>
                </c:pt>
                <c:pt idx="122">
                  <c:v>45235</c:v>
                </c:pt>
                <c:pt idx="123">
                  <c:v>45236</c:v>
                </c:pt>
                <c:pt idx="124">
                  <c:v>45240</c:v>
                </c:pt>
                <c:pt idx="125">
                  <c:v>45242</c:v>
                </c:pt>
                <c:pt idx="126">
                  <c:v>45246</c:v>
                </c:pt>
                <c:pt idx="127">
                  <c:v>45249</c:v>
                </c:pt>
                <c:pt idx="128">
                  <c:v>45249</c:v>
                </c:pt>
                <c:pt idx="129">
                  <c:v>45250</c:v>
                </c:pt>
                <c:pt idx="130">
                  <c:v>45253</c:v>
                </c:pt>
                <c:pt idx="131">
                  <c:v>45253</c:v>
                </c:pt>
                <c:pt idx="132">
                  <c:v>45255</c:v>
                </c:pt>
                <c:pt idx="133">
                  <c:v>45257</c:v>
                </c:pt>
                <c:pt idx="134">
                  <c:v>45257</c:v>
                </c:pt>
                <c:pt idx="135">
                  <c:v>45258</c:v>
                </c:pt>
                <c:pt idx="136">
                  <c:v>45260</c:v>
                </c:pt>
                <c:pt idx="137">
                  <c:v>45265</c:v>
                </c:pt>
                <c:pt idx="138">
                  <c:v>45267</c:v>
                </c:pt>
                <c:pt idx="139">
                  <c:v>45270</c:v>
                </c:pt>
                <c:pt idx="140">
                  <c:v>45270</c:v>
                </c:pt>
                <c:pt idx="141">
                  <c:v>45271</c:v>
                </c:pt>
                <c:pt idx="142">
                  <c:v>45272</c:v>
                </c:pt>
                <c:pt idx="143">
                  <c:v>45274</c:v>
                </c:pt>
                <c:pt idx="144">
                  <c:v>45277</c:v>
                </c:pt>
                <c:pt idx="145">
                  <c:v>45284</c:v>
                </c:pt>
                <c:pt idx="146">
                  <c:v>45284</c:v>
                </c:pt>
                <c:pt idx="147">
                  <c:v>45285</c:v>
                </c:pt>
                <c:pt idx="148">
                  <c:v>45285</c:v>
                </c:pt>
                <c:pt idx="149">
                  <c:v>45286</c:v>
                </c:pt>
                <c:pt idx="150">
                  <c:v>45288</c:v>
                </c:pt>
                <c:pt idx="151">
                  <c:v>45292</c:v>
                </c:pt>
                <c:pt idx="152">
                  <c:v>45293</c:v>
                </c:pt>
                <c:pt idx="153">
                  <c:v>45294</c:v>
                </c:pt>
                <c:pt idx="154">
                  <c:v>45295</c:v>
                </c:pt>
                <c:pt idx="155">
                  <c:v>45295</c:v>
                </c:pt>
                <c:pt idx="156">
                  <c:v>45298</c:v>
                </c:pt>
                <c:pt idx="157">
                  <c:v>45301</c:v>
                </c:pt>
                <c:pt idx="158">
                  <c:v>45301</c:v>
                </c:pt>
                <c:pt idx="159">
                  <c:v>45302</c:v>
                </c:pt>
                <c:pt idx="160">
                  <c:v>45302</c:v>
                </c:pt>
                <c:pt idx="161">
                  <c:v>45305</c:v>
                </c:pt>
                <c:pt idx="162">
                  <c:v>45305</c:v>
                </c:pt>
                <c:pt idx="163">
                  <c:v>45307</c:v>
                </c:pt>
                <c:pt idx="164">
                  <c:v>45308</c:v>
                </c:pt>
                <c:pt idx="165">
                  <c:v>45309</c:v>
                </c:pt>
                <c:pt idx="166">
                  <c:v>45309</c:v>
                </c:pt>
                <c:pt idx="167">
                  <c:v>45312</c:v>
                </c:pt>
                <c:pt idx="168">
                  <c:v>45312</c:v>
                </c:pt>
                <c:pt idx="169">
                  <c:v>45313</c:v>
                </c:pt>
                <c:pt idx="170">
                  <c:v>45319</c:v>
                </c:pt>
                <c:pt idx="171">
                  <c:v>45321</c:v>
                </c:pt>
                <c:pt idx="172">
                  <c:v>45322</c:v>
                </c:pt>
                <c:pt idx="173">
                  <c:v>45326</c:v>
                </c:pt>
                <c:pt idx="174">
                  <c:v>45326</c:v>
                </c:pt>
                <c:pt idx="175">
                  <c:v>45326</c:v>
                </c:pt>
                <c:pt idx="176">
                  <c:v>45330</c:v>
                </c:pt>
                <c:pt idx="177">
                  <c:v>45333</c:v>
                </c:pt>
                <c:pt idx="178">
                  <c:v>45334</c:v>
                </c:pt>
                <c:pt idx="179">
                  <c:v>45334</c:v>
                </c:pt>
                <c:pt idx="180">
                  <c:v>45339</c:v>
                </c:pt>
                <c:pt idx="181">
                  <c:v>45339</c:v>
                </c:pt>
                <c:pt idx="182">
                  <c:v>45345</c:v>
                </c:pt>
                <c:pt idx="183">
                  <c:v>45347</c:v>
                </c:pt>
                <c:pt idx="184">
                  <c:v>45349</c:v>
                </c:pt>
                <c:pt idx="185">
                  <c:v>45349</c:v>
                </c:pt>
                <c:pt idx="186">
                  <c:v>45352</c:v>
                </c:pt>
                <c:pt idx="187">
                  <c:v>45352</c:v>
                </c:pt>
                <c:pt idx="188">
                  <c:v>45352</c:v>
                </c:pt>
                <c:pt idx="189">
                  <c:v>45352</c:v>
                </c:pt>
                <c:pt idx="190">
                  <c:v>45352</c:v>
                </c:pt>
                <c:pt idx="191">
                  <c:v>45355</c:v>
                </c:pt>
              </c:numCache>
            </c:numRef>
          </c:cat>
          <c:val>
            <c:numRef>
              <c:f>'Facebook AD _ Post'!$F$3:$F$369</c:f>
              <c:numCache>
                <c:formatCode>_-* #,##0_-;\-* #,##0_-;_-* "-"_-;_-@</c:formatCode>
                <c:ptCount val="367"/>
                <c:pt idx="0">
                  <c:v>2088</c:v>
                </c:pt>
                <c:pt idx="1">
                  <c:v>19579</c:v>
                </c:pt>
                <c:pt idx="2">
                  <c:v>1497</c:v>
                </c:pt>
                <c:pt idx="3">
                  <c:v>19416</c:v>
                </c:pt>
                <c:pt idx="4">
                  <c:v>18511</c:v>
                </c:pt>
                <c:pt idx="5">
                  <c:v>1648</c:v>
                </c:pt>
                <c:pt idx="6">
                  <c:v>1734</c:v>
                </c:pt>
                <c:pt idx="7">
                  <c:v>1545</c:v>
                </c:pt>
                <c:pt idx="8">
                  <c:v>2134</c:v>
                </c:pt>
                <c:pt idx="9">
                  <c:v>1547</c:v>
                </c:pt>
                <c:pt idx="10">
                  <c:v>1703</c:v>
                </c:pt>
                <c:pt idx="11">
                  <c:v>6748</c:v>
                </c:pt>
                <c:pt idx="12">
                  <c:v>6269</c:v>
                </c:pt>
                <c:pt idx="13">
                  <c:v>1620</c:v>
                </c:pt>
                <c:pt idx="14">
                  <c:v>2309</c:v>
                </c:pt>
                <c:pt idx="15">
                  <c:v>935</c:v>
                </c:pt>
                <c:pt idx="16">
                  <c:v>26087</c:v>
                </c:pt>
                <c:pt idx="17">
                  <c:v>0</c:v>
                </c:pt>
                <c:pt idx="18">
                  <c:v>1135</c:v>
                </c:pt>
                <c:pt idx="19">
                  <c:v>24550</c:v>
                </c:pt>
                <c:pt idx="20">
                  <c:v>35479</c:v>
                </c:pt>
                <c:pt idx="21">
                  <c:v>35479</c:v>
                </c:pt>
                <c:pt idx="22">
                  <c:v>2577</c:v>
                </c:pt>
                <c:pt idx="23">
                  <c:v>21713</c:v>
                </c:pt>
                <c:pt idx="24">
                  <c:v>1478</c:v>
                </c:pt>
                <c:pt idx="25">
                  <c:v>5717</c:v>
                </c:pt>
                <c:pt idx="26">
                  <c:v>2514</c:v>
                </c:pt>
                <c:pt idx="27">
                  <c:v>6749</c:v>
                </c:pt>
                <c:pt idx="28">
                  <c:v>6270</c:v>
                </c:pt>
                <c:pt idx="29">
                  <c:v>1408</c:v>
                </c:pt>
                <c:pt idx="30">
                  <c:v>9704</c:v>
                </c:pt>
                <c:pt idx="31">
                  <c:v>16504</c:v>
                </c:pt>
                <c:pt idx="32" formatCode="#,##0_);[Red]\(#,##0\)">
                  <c:v>21662</c:v>
                </c:pt>
                <c:pt idx="33" formatCode="#,##0_);[Red]\(#,##0\)">
                  <c:v>1672</c:v>
                </c:pt>
                <c:pt idx="34" formatCode="#,##0_);[Red]\(#,##0\)">
                  <c:v>4474</c:v>
                </c:pt>
                <c:pt idx="35" formatCode="#,##0_);[Red]\(#,##0\)">
                  <c:v>4486</c:v>
                </c:pt>
                <c:pt idx="36" formatCode="#,##0_);[Red]\(#,##0\)">
                  <c:v>2532</c:v>
                </c:pt>
                <c:pt idx="37" formatCode="#,##0_);[Red]\(#,##0\)">
                  <c:v>6855</c:v>
                </c:pt>
                <c:pt idx="38" formatCode="#,##0_);[Red]\(#,##0\)">
                  <c:v>1735</c:v>
                </c:pt>
                <c:pt idx="39" formatCode="#,##0_);[Red]\(#,##0\)">
                  <c:v>4023</c:v>
                </c:pt>
                <c:pt idx="40" formatCode="#,##0_);[Red]\(#,##0\)">
                  <c:v>1467</c:v>
                </c:pt>
                <c:pt idx="41" formatCode="#,##0_);[Red]\(#,##0\)">
                  <c:v>132537</c:v>
                </c:pt>
                <c:pt idx="42" formatCode="#,##0_);[Red]\(#,##0\)">
                  <c:v>18835</c:v>
                </c:pt>
                <c:pt idx="43" formatCode="#,##0_);[Red]\(#,##0\)">
                  <c:v>3988</c:v>
                </c:pt>
                <c:pt idx="44" formatCode="#,##0_);[Red]\(#,##0\)">
                  <c:v>1615</c:v>
                </c:pt>
                <c:pt idx="45" formatCode="#,##0_);[Red]\(#,##0\)">
                  <c:v>1654</c:v>
                </c:pt>
                <c:pt idx="46" formatCode="#,##0_);[Red]\(#,##0\)">
                  <c:v>21409</c:v>
                </c:pt>
                <c:pt idx="47" formatCode="#,##0_);[Red]\(#,##0\)">
                  <c:v>19123</c:v>
                </c:pt>
                <c:pt idx="48" formatCode="#,##0_);[Red]\(#,##0\)">
                  <c:v>1372</c:v>
                </c:pt>
                <c:pt idx="49" formatCode="#,##0_);[Red]\(#,##0\)">
                  <c:v>3295</c:v>
                </c:pt>
                <c:pt idx="50" formatCode="#,##0_);[Red]\(#,##0\)">
                  <c:v>3987</c:v>
                </c:pt>
                <c:pt idx="51" formatCode="#,##0_);[Red]\(#,##0\)">
                  <c:v>1917</c:v>
                </c:pt>
                <c:pt idx="52" formatCode="#,##0_);[Red]\(#,##0\)">
                  <c:v>1016</c:v>
                </c:pt>
                <c:pt idx="53" formatCode="#,##0_);[Red]\(#,##0\)">
                  <c:v>89488</c:v>
                </c:pt>
                <c:pt idx="54" formatCode="#,##0_);[Red]\(#,##0\)">
                  <c:v>1564</c:v>
                </c:pt>
                <c:pt idx="55" formatCode="#,##0_);[Red]\(#,##0\)">
                  <c:v>32437</c:v>
                </c:pt>
                <c:pt idx="56" formatCode="#,##0_);[Red]\(#,##0\)">
                  <c:v>2123</c:v>
                </c:pt>
                <c:pt idx="57" formatCode="#,##0_);[Red]\(#,##0\)">
                  <c:v>60122</c:v>
                </c:pt>
                <c:pt idx="58" formatCode="#,##0_);[Red]\(#,##0\)">
                  <c:v>27353</c:v>
                </c:pt>
                <c:pt idx="59" formatCode="#,##0_);[Red]\(#,##0\)">
                  <c:v>2070</c:v>
                </c:pt>
                <c:pt idx="60" formatCode="#,##0_);[Red]\(#,##0\)">
                  <c:v>8701</c:v>
                </c:pt>
                <c:pt idx="61" formatCode="#,##0_);[Red]\(#,##0\)">
                  <c:v>1413</c:v>
                </c:pt>
                <c:pt idx="62" formatCode="#,##0_);[Red]\(#,##0\)">
                  <c:v>33231</c:v>
                </c:pt>
                <c:pt idx="63" formatCode="#,##0_);[Red]\(#,##0\)">
                  <c:v>1425</c:v>
                </c:pt>
                <c:pt idx="64" formatCode="#,##0_);[Red]\(#,##0\)">
                  <c:v>1682</c:v>
                </c:pt>
                <c:pt idx="65" formatCode="#,##0_);[Red]\(#,##0\)">
                  <c:v>2823</c:v>
                </c:pt>
                <c:pt idx="66" formatCode="#,##0_);[Red]\(#,##0\)">
                  <c:v>25967</c:v>
                </c:pt>
                <c:pt idx="67" formatCode="#,##0_);[Red]\(#,##0\)">
                  <c:v>2167</c:v>
                </c:pt>
                <c:pt idx="68" formatCode="#,##0_);[Red]\(#,##0\)">
                  <c:v>11271</c:v>
                </c:pt>
                <c:pt idx="69" formatCode="#,##0_);[Red]\(#,##0\)">
                  <c:v>5026</c:v>
                </c:pt>
                <c:pt idx="70" formatCode="#,##0_);[Red]\(#,##0\)">
                  <c:v>25576</c:v>
                </c:pt>
                <c:pt idx="71" formatCode="#,##0_);[Red]\(#,##0\)">
                  <c:v>148672</c:v>
                </c:pt>
                <c:pt idx="72" formatCode="#,##0_);[Red]\(#,##0\)">
                  <c:v>30817</c:v>
                </c:pt>
                <c:pt idx="73" formatCode="#,##0_);[Red]\(#,##0\)">
                  <c:v>86592</c:v>
                </c:pt>
                <c:pt idx="74" formatCode="#,##0_);[Red]\(#,##0\)">
                  <c:v>59313</c:v>
                </c:pt>
                <c:pt idx="75" formatCode="#,##0_);[Red]\(#,##0\)">
                  <c:v>7351</c:v>
                </c:pt>
                <c:pt idx="76" formatCode="#,##0_);[Red]\(#,##0\)">
                  <c:v>7158</c:v>
                </c:pt>
                <c:pt idx="77" formatCode="#,##0_);[Red]\(#,##0\)">
                  <c:v>9245</c:v>
                </c:pt>
                <c:pt idx="78" formatCode="#,##0_);[Red]\(#,##0\)">
                  <c:v>8901</c:v>
                </c:pt>
                <c:pt idx="79" formatCode="#,##0_);[Red]\(#,##0\)">
                  <c:v>7869</c:v>
                </c:pt>
                <c:pt idx="80" formatCode="#,##0_);[Red]\(#,##0\)">
                  <c:v>3009</c:v>
                </c:pt>
                <c:pt idx="81" formatCode="#,##0_);[Red]\(#,##0\)">
                  <c:v>31449</c:v>
                </c:pt>
                <c:pt idx="82" formatCode="#,##0_);[Red]\(#,##0\)">
                  <c:v>28339</c:v>
                </c:pt>
                <c:pt idx="83" formatCode="#,##0_);[Red]\(#,##0\)">
                  <c:v>27681</c:v>
                </c:pt>
                <c:pt idx="84" formatCode="#,##0_);[Red]\(#,##0\)">
                  <c:v>43681</c:v>
                </c:pt>
                <c:pt idx="85" formatCode="#,##0_);[Red]\(#,##0\)">
                  <c:v>3015</c:v>
                </c:pt>
                <c:pt idx="86" formatCode="#,##0_);[Red]\(#,##0\)">
                  <c:v>81401</c:v>
                </c:pt>
                <c:pt idx="87" formatCode="#,##0_);[Red]\(#,##0\)">
                  <c:v>4896</c:v>
                </c:pt>
                <c:pt idx="88" formatCode="#,##0_);[Red]\(#,##0\)">
                  <c:v>48784</c:v>
                </c:pt>
                <c:pt idx="89" formatCode="#,##0_);[Red]\(#,##0\)">
                  <c:v>46381</c:v>
                </c:pt>
                <c:pt idx="90" formatCode="#,##0_);[Red]\(#,##0\)">
                  <c:v>52565</c:v>
                </c:pt>
                <c:pt idx="91" formatCode="#,##0_);[Red]\(#,##0\)">
                  <c:v>6447</c:v>
                </c:pt>
                <c:pt idx="92" formatCode="#,##0_);[Red]\(#,##0\)">
                  <c:v>12075</c:v>
                </c:pt>
                <c:pt idx="93" formatCode="#,##0_);[Red]\(#,##0\)">
                  <c:v>14593</c:v>
                </c:pt>
                <c:pt idx="94" formatCode="#,##0_);[Red]\(#,##0\)">
                  <c:v>113564</c:v>
                </c:pt>
                <c:pt idx="95" formatCode="#,##0_);[Red]\(#,##0\)">
                  <c:v>51172</c:v>
                </c:pt>
                <c:pt idx="96" formatCode="#,##0_);[Red]\(#,##0\)">
                  <c:v>39113</c:v>
                </c:pt>
                <c:pt idx="97" formatCode="#,##0_);[Red]\(#,##0\)">
                  <c:v>43337</c:v>
                </c:pt>
                <c:pt idx="98" formatCode="#,##0_);[Red]\(#,##0\)">
                  <c:v>30058</c:v>
                </c:pt>
                <c:pt idx="99" formatCode="#,##0_);[Red]\(#,##0\)">
                  <c:v>44463</c:v>
                </c:pt>
                <c:pt idx="100" formatCode="#,##0_);[Red]\(#,##0\)">
                  <c:v>18882</c:v>
                </c:pt>
                <c:pt idx="101" formatCode="#,##0_);[Red]\(#,##0\)">
                  <c:v>30636</c:v>
                </c:pt>
                <c:pt idx="102" formatCode="#,##0_);[Red]\(#,##0\)">
                  <c:v>10098</c:v>
                </c:pt>
                <c:pt idx="103" formatCode="#,##0_);[Red]\(#,##0\)">
                  <c:v>28039</c:v>
                </c:pt>
                <c:pt idx="104" formatCode="#,##0_);[Red]\(#,##0\)">
                  <c:v>59614</c:v>
                </c:pt>
                <c:pt idx="105" formatCode="#,##0_);[Red]\(#,##0\)">
                  <c:v>50403</c:v>
                </c:pt>
                <c:pt idx="106" formatCode="#,##0_);[Red]\(#,##0\)">
                  <c:v>24291</c:v>
                </c:pt>
                <c:pt idx="107" formatCode="#,##0_);[Red]\(#,##0\)">
                  <c:v>25096</c:v>
                </c:pt>
                <c:pt idx="108" formatCode="#,##0_);[Red]\(#,##0\)">
                  <c:v>28865</c:v>
                </c:pt>
                <c:pt idx="109" formatCode="#,##0_);[Red]\(#,##0\)">
                  <c:v>32665</c:v>
                </c:pt>
                <c:pt idx="110" formatCode="#,##0_);[Red]\(#,##0\)">
                  <c:v>40026</c:v>
                </c:pt>
                <c:pt idx="111" formatCode="#,##0_);[Red]\(#,##0\)">
                  <c:v>31141</c:v>
                </c:pt>
                <c:pt idx="112" formatCode="#,##0_);[Red]\(#,##0\)">
                  <c:v>95922</c:v>
                </c:pt>
                <c:pt idx="113" formatCode="#,##0_);[Red]\(#,##0\)">
                  <c:v>45837</c:v>
                </c:pt>
                <c:pt idx="114" formatCode="#,##0_);[Red]\(#,##0\)">
                  <c:v>48359</c:v>
                </c:pt>
                <c:pt idx="115" formatCode="#,##0_);[Red]\(#,##0\)">
                  <c:v>42608</c:v>
                </c:pt>
                <c:pt idx="116" formatCode="#,##0_);[Red]\(#,##0\)">
                  <c:v>97046</c:v>
                </c:pt>
                <c:pt idx="117" formatCode="#,##0_);[Red]\(#,##0\)">
                  <c:v>82698</c:v>
                </c:pt>
                <c:pt idx="118" formatCode="#,##0_);[Red]\(#,##0\)">
                  <c:v>57391</c:v>
                </c:pt>
                <c:pt idx="119" formatCode="#,##0_);[Red]\(#,##0\)">
                  <c:v>49503</c:v>
                </c:pt>
                <c:pt idx="120" formatCode="#,##0_);[Red]\(#,##0\)">
                  <c:v>54843</c:v>
                </c:pt>
                <c:pt idx="121" formatCode="#,##0_);[Red]\(#,##0\)">
                  <c:v>143996</c:v>
                </c:pt>
                <c:pt idx="122" formatCode="#,##0_);[Red]\(#,##0\)">
                  <c:v>49794</c:v>
                </c:pt>
                <c:pt idx="123" formatCode="#,##0_);[Red]\(#,##0\)">
                  <c:v>56743</c:v>
                </c:pt>
                <c:pt idx="124" formatCode="#,##0_);[Red]\(#,##0\)">
                  <c:v>8075</c:v>
                </c:pt>
                <c:pt idx="125" formatCode="#,##0_);[Red]\(#,##0\)">
                  <c:v>44716</c:v>
                </c:pt>
                <c:pt idx="126" formatCode="#,##0_);[Red]\(#,##0\)">
                  <c:v>79387</c:v>
                </c:pt>
                <c:pt idx="127" formatCode="#,##0_);[Red]\(#,##0\)">
                  <c:v>46904</c:v>
                </c:pt>
                <c:pt idx="128" formatCode="#,##0_);[Red]\(#,##0\)">
                  <c:v>149522</c:v>
                </c:pt>
                <c:pt idx="129" formatCode="#,##0_);[Red]\(#,##0\)">
                  <c:v>92911</c:v>
                </c:pt>
                <c:pt idx="130" formatCode="#,##0_);[Red]\(#,##0\)">
                  <c:v>52654</c:v>
                </c:pt>
                <c:pt idx="131" formatCode="#,##0_);[Red]\(#,##0\)">
                  <c:v>7615</c:v>
                </c:pt>
                <c:pt idx="132" formatCode="#,##0_);[Red]\(#,##0\)">
                  <c:v>45169</c:v>
                </c:pt>
                <c:pt idx="133" formatCode="#,##0_);[Red]\(#,##0\)">
                  <c:v>83202</c:v>
                </c:pt>
                <c:pt idx="134" formatCode="#,##0_);[Red]\(#,##0\)">
                  <c:v>66402</c:v>
                </c:pt>
                <c:pt idx="135" formatCode="#,##0_);[Red]\(#,##0\)">
                  <c:v>17033</c:v>
                </c:pt>
                <c:pt idx="136" formatCode="#,##0_);[Red]\(#,##0\)">
                  <c:v>8855</c:v>
                </c:pt>
                <c:pt idx="137" formatCode="#,##0_);[Red]\(#,##0\)">
                  <c:v>70899</c:v>
                </c:pt>
                <c:pt idx="138" formatCode="#,##0_);[Red]\(#,##0\)">
                  <c:v>2695</c:v>
                </c:pt>
                <c:pt idx="139" formatCode="#,##0_);[Red]\(#,##0\)">
                  <c:v>47745</c:v>
                </c:pt>
                <c:pt idx="140" formatCode="#,##0_);[Red]\(#,##0\)">
                  <c:v>17055</c:v>
                </c:pt>
                <c:pt idx="141" formatCode="#,##0_);[Red]\(#,##0\)">
                  <c:v>24307</c:v>
                </c:pt>
                <c:pt idx="142" formatCode="#,##0_);[Red]\(#,##0\)">
                  <c:v>27003</c:v>
                </c:pt>
                <c:pt idx="143" formatCode="#,##0_);[Red]\(#,##0\)">
                  <c:v>36741</c:v>
                </c:pt>
                <c:pt idx="144" formatCode="#,##0_);[Red]\(#,##0\)">
                  <c:v>16587</c:v>
                </c:pt>
                <c:pt idx="145" formatCode="#,##0_);[Red]\(#,##0\)">
                  <c:v>17253</c:v>
                </c:pt>
                <c:pt idx="146" formatCode="#,##0_);[Red]\(#,##0\)">
                  <c:v>10369</c:v>
                </c:pt>
                <c:pt idx="147" formatCode="#,##0_);[Red]\(#,##0\)">
                  <c:v>59386</c:v>
                </c:pt>
                <c:pt idx="148" formatCode="#,##0_);[Red]\(#,##0\)">
                  <c:v>29472</c:v>
                </c:pt>
                <c:pt idx="149" formatCode="#,##0_);[Red]\(#,##0\)">
                  <c:v>40423</c:v>
                </c:pt>
                <c:pt idx="150" formatCode="#,##0_);[Red]\(#,##0\)">
                  <c:v>69962</c:v>
                </c:pt>
                <c:pt idx="151" formatCode="#,##0_);[Red]\(#,##0\)">
                  <c:v>20694</c:v>
                </c:pt>
                <c:pt idx="152" formatCode="#,##0_);[Red]\(#,##0\)">
                  <c:v>76376</c:v>
                </c:pt>
                <c:pt idx="153" formatCode="#,##0_);[Red]\(#,##0\)">
                  <c:v>115683</c:v>
                </c:pt>
                <c:pt idx="154" formatCode="#,##0_);[Red]\(#,##0\)">
                  <c:v>26662</c:v>
                </c:pt>
                <c:pt idx="155" formatCode="#,##0_);[Red]\(#,##0\)">
                  <c:v>48251</c:v>
                </c:pt>
                <c:pt idx="156" formatCode="#,##0_);[Red]\(#,##0\)">
                  <c:v>25301</c:v>
                </c:pt>
                <c:pt idx="157" formatCode="#,##0_);[Red]\(#,##0\)">
                  <c:v>52850</c:v>
                </c:pt>
                <c:pt idx="158" formatCode="#,##0_);[Red]\(#,##0\)">
                  <c:v>44516</c:v>
                </c:pt>
                <c:pt idx="159" formatCode="#,##0_);[Red]\(#,##0\)">
                  <c:v>46825</c:v>
                </c:pt>
                <c:pt idx="160" formatCode="#,##0_);[Red]\(#,##0\)">
                  <c:v>165616</c:v>
                </c:pt>
                <c:pt idx="161" formatCode="#,##0_);[Red]\(#,##0\)">
                  <c:v>24348</c:v>
                </c:pt>
                <c:pt idx="162" formatCode="#,##0_);[Red]\(#,##0\)">
                  <c:v>469</c:v>
                </c:pt>
                <c:pt idx="163" formatCode="#,##0_);[Red]\(#,##0\)">
                  <c:v>49006</c:v>
                </c:pt>
                <c:pt idx="164" formatCode="#,##0_);[Red]\(#,##0\)">
                  <c:v>63348</c:v>
                </c:pt>
                <c:pt idx="165" formatCode="#,##0_);[Red]\(#,##0\)">
                  <c:v>51612</c:v>
                </c:pt>
                <c:pt idx="166" formatCode="#,##0_);[Red]\(#,##0\)">
                  <c:v>31676</c:v>
                </c:pt>
                <c:pt idx="167" formatCode="#,##0_);[Red]\(#,##0\)">
                  <c:v>89657</c:v>
                </c:pt>
                <c:pt idx="168" formatCode="#,##0_);[Red]\(#,##0\)">
                  <c:v>26680</c:v>
                </c:pt>
                <c:pt idx="169" formatCode="#,##0_);[Red]\(#,##0\)">
                  <c:v>61325</c:v>
                </c:pt>
                <c:pt idx="170" formatCode="#,##0_);[Red]\(#,##0\)">
                  <c:v>30283</c:v>
                </c:pt>
                <c:pt idx="171" formatCode="#,##0_);[Red]\(#,##0\)">
                  <c:v>35395</c:v>
                </c:pt>
                <c:pt idx="172" formatCode="#,##0_);[Red]\(#,##0\)">
                  <c:v>41602</c:v>
                </c:pt>
                <c:pt idx="173" formatCode="#,##0_);[Red]\(#,##0\)">
                  <c:v>13242</c:v>
                </c:pt>
                <c:pt idx="174" formatCode="#,##0_);[Red]\(#,##0\)">
                  <c:v>14543</c:v>
                </c:pt>
                <c:pt idx="175" formatCode="#,##0_);[Red]\(#,##0\)">
                  <c:v>25454</c:v>
                </c:pt>
                <c:pt idx="176" formatCode="#,##0_);[Red]\(#,##0\)">
                  <c:v>34526</c:v>
                </c:pt>
                <c:pt idx="177" formatCode="#,##0_);[Red]\(#,##0\)">
                  <c:v>17509</c:v>
                </c:pt>
                <c:pt idx="178" formatCode="#,##0_);[Red]\(#,##0\)">
                  <c:v>27698</c:v>
                </c:pt>
                <c:pt idx="179" formatCode="#,##0_);[Red]\(#,##0\)">
                  <c:v>37691</c:v>
                </c:pt>
                <c:pt idx="180" formatCode="#,##0_);[Red]\(#,##0\)">
                  <c:v>35658</c:v>
                </c:pt>
                <c:pt idx="181" formatCode="#,##0_);[Red]\(#,##0\)">
                  <c:v>10202</c:v>
                </c:pt>
                <c:pt idx="182" formatCode="#,##0_);[Red]\(#,##0\)">
                  <c:v>10651</c:v>
                </c:pt>
                <c:pt idx="183" formatCode="#,##0_);[Red]\(#,##0\)">
                  <c:v>23076</c:v>
                </c:pt>
                <c:pt idx="184" formatCode="#,##0_);[Red]\(#,##0\)">
                  <c:v>21786</c:v>
                </c:pt>
                <c:pt idx="185" formatCode="#,##0_);[Red]\(#,##0\)">
                  <c:v>29621</c:v>
                </c:pt>
                <c:pt idx="186" formatCode="#,##0_);[Red]\(#,##0\)">
                  <c:v>16155</c:v>
                </c:pt>
                <c:pt idx="187" formatCode="#,##0_);[Red]\(#,##0\)">
                  <c:v>17235</c:v>
                </c:pt>
                <c:pt idx="188" formatCode="#,##0_);[Red]\(#,##0\)">
                  <c:v>14616</c:v>
                </c:pt>
                <c:pt idx="189" formatCode="#,##0_);[Red]\(#,##0\)">
                  <c:v>13360</c:v>
                </c:pt>
                <c:pt idx="190" formatCode="#,##0_);[Red]\(#,##0\)">
                  <c:v>6936</c:v>
                </c:pt>
                <c:pt idx="191" formatCode="#,##0_);[Red]\(#,##0\)">
                  <c:v>39534</c:v>
                </c:pt>
              </c:numCache>
            </c:numRef>
          </c:val>
          <c:smooth val="0"/>
        </c:ser>
        <c:ser>
          <c:idx val="1"/>
          <c:order val="1"/>
          <c:tx>
            <c:v>도달</c:v>
          </c:tx>
          <c:spPr>
            <a:ln w="28575" cmpd="sng">
              <a:solidFill>
                <a:schemeClr val="accent3"/>
              </a:solidFill>
            </a:ln>
          </c:spPr>
          <c:marker>
            <c:symbol val="circle"/>
            <c:size val="5"/>
            <c:spPr>
              <a:solidFill>
                <a:schemeClr val="accent3"/>
              </a:solidFill>
              <a:ln cmpd="sng">
                <a:solidFill>
                  <a:schemeClr val="accent3"/>
                </a:solidFill>
              </a:ln>
            </c:spPr>
          </c:marker>
          <c:cat>
            <c:numRef>
              <c:f>'Facebook AD _ Post'!$B$3:$B$369</c:f>
              <c:numCache>
                <c:formatCode>m\/d</c:formatCode>
                <c:ptCount val="367"/>
                <c:pt idx="0">
                  <c:v>44928</c:v>
                </c:pt>
                <c:pt idx="1">
                  <c:v>4</c:v>
                </c:pt>
                <c:pt idx="2">
                  <c:v>5</c:v>
                </c:pt>
                <c:pt idx="3">
                  <c:v>6</c:v>
                </c:pt>
                <c:pt idx="4">
                  <c:v>7</c:v>
                </c:pt>
                <c:pt idx="5">
                  <c:v>8</c:v>
                </c:pt>
                <c:pt idx="6">
                  <c:v>9</c:v>
                </c:pt>
                <c:pt idx="7">
                  <c:v>9</c:v>
                </c:pt>
                <c:pt idx="8">
                  <c:v>10</c:v>
                </c:pt>
                <c:pt idx="9">
                  <c:v>16</c:v>
                </c:pt>
                <c:pt idx="10">
                  <c:v>30</c:v>
                </c:pt>
                <c:pt idx="11">
                  <c:v>44958</c:v>
                </c:pt>
                <c:pt idx="12">
                  <c:v>34</c:v>
                </c:pt>
                <c:pt idx="13">
                  <c:v>37</c:v>
                </c:pt>
                <c:pt idx="14">
                  <c:v>44970</c:v>
                </c:pt>
                <c:pt idx="15">
                  <c:v>44977</c:v>
                </c:pt>
                <c:pt idx="16">
                  <c:v>44979</c:v>
                </c:pt>
                <c:pt idx="17">
                  <c:v>44980</c:v>
                </c:pt>
                <c:pt idx="18">
                  <c:v>44984</c:v>
                </c:pt>
                <c:pt idx="19">
                  <c:v>44988</c:v>
                </c:pt>
                <c:pt idx="20">
                  <c:v>44988</c:v>
                </c:pt>
                <c:pt idx="21">
                  <c:v>44991</c:v>
                </c:pt>
                <c:pt idx="22">
                  <c:v>44993</c:v>
                </c:pt>
                <c:pt idx="23">
                  <c:v>44995</c:v>
                </c:pt>
                <c:pt idx="24">
                  <c:v>44998</c:v>
                </c:pt>
                <c:pt idx="25">
                  <c:v>44998</c:v>
                </c:pt>
                <c:pt idx="26">
                  <c:v>45000</c:v>
                </c:pt>
                <c:pt idx="27">
                  <c:v>45001</c:v>
                </c:pt>
                <c:pt idx="28">
                  <c:v>45002</c:v>
                </c:pt>
                <c:pt idx="29">
                  <c:v>45005</c:v>
                </c:pt>
                <c:pt idx="30">
                  <c:v>45005</c:v>
                </c:pt>
                <c:pt idx="31">
                  <c:v>45007</c:v>
                </c:pt>
                <c:pt idx="32">
                  <c:v>45010</c:v>
                </c:pt>
                <c:pt idx="33">
                  <c:v>45012</c:v>
                </c:pt>
                <c:pt idx="34">
                  <c:v>45013</c:v>
                </c:pt>
                <c:pt idx="35">
                  <c:v>45015</c:v>
                </c:pt>
                <c:pt idx="36">
                  <c:v>45016</c:v>
                </c:pt>
                <c:pt idx="37">
                  <c:v>45018</c:v>
                </c:pt>
                <c:pt idx="38">
                  <c:v>45019</c:v>
                </c:pt>
                <c:pt idx="39">
                  <c:v>45023</c:v>
                </c:pt>
                <c:pt idx="40">
                  <c:v>45026</c:v>
                </c:pt>
                <c:pt idx="41">
                  <c:v>45031</c:v>
                </c:pt>
                <c:pt idx="42">
                  <c:v>45032</c:v>
                </c:pt>
                <c:pt idx="43">
                  <c:v>45032</c:v>
                </c:pt>
                <c:pt idx="44">
                  <c:v>45033</c:v>
                </c:pt>
                <c:pt idx="45">
                  <c:v>45040</c:v>
                </c:pt>
                <c:pt idx="46">
                  <c:v>45043</c:v>
                </c:pt>
                <c:pt idx="47">
                  <c:v>45044</c:v>
                </c:pt>
                <c:pt idx="48">
                  <c:v>45048</c:v>
                </c:pt>
                <c:pt idx="49">
                  <c:v>45050</c:v>
                </c:pt>
                <c:pt idx="50">
                  <c:v>45054</c:v>
                </c:pt>
                <c:pt idx="51">
                  <c:v>45054</c:v>
                </c:pt>
                <c:pt idx="52">
                  <c:v>45062</c:v>
                </c:pt>
                <c:pt idx="53">
                  <c:v>45064</c:v>
                </c:pt>
                <c:pt idx="54">
                  <c:v>45069</c:v>
                </c:pt>
                <c:pt idx="55">
                  <c:v>45074</c:v>
                </c:pt>
                <c:pt idx="56">
                  <c:v>45077</c:v>
                </c:pt>
                <c:pt idx="57">
                  <c:v>45082</c:v>
                </c:pt>
                <c:pt idx="58">
                  <c:v>45082</c:v>
                </c:pt>
                <c:pt idx="59">
                  <c:v>45083</c:v>
                </c:pt>
                <c:pt idx="60">
                  <c:v>45084</c:v>
                </c:pt>
                <c:pt idx="61">
                  <c:v>45090</c:v>
                </c:pt>
                <c:pt idx="62">
                  <c:v>45093</c:v>
                </c:pt>
                <c:pt idx="63">
                  <c:v>45097</c:v>
                </c:pt>
                <c:pt idx="64">
                  <c:v>45104</c:v>
                </c:pt>
                <c:pt idx="65">
                  <c:v>45107</c:v>
                </c:pt>
                <c:pt idx="66">
                  <c:v>45110</c:v>
                </c:pt>
                <c:pt idx="67">
                  <c:v>45111</c:v>
                </c:pt>
                <c:pt idx="68">
                  <c:v>45122</c:v>
                </c:pt>
                <c:pt idx="69">
                  <c:v>45122</c:v>
                </c:pt>
                <c:pt idx="70">
                  <c:v>45122</c:v>
                </c:pt>
                <c:pt idx="71">
                  <c:v>45122</c:v>
                </c:pt>
                <c:pt idx="72">
                  <c:v>45125</c:v>
                </c:pt>
                <c:pt idx="73">
                  <c:v>45128</c:v>
                </c:pt>
                <c:pt idx="74">
                  <c:v>45130</c:v>
                </c:pt>
                <c:pt idx="75">
                  <c:v>45134</c:v>
                </c:pt>
                <c:pt idx="76">
                  <c:v>45135</c:v>
                </c:pt>
                <c:pt idx="77">
                  <c:v>45135</c:v>
                </c:pt>
                <c:pt idx="78">
                  <c:v>45136</c:v>
                </c:pt>
                <c:pt idx="79">
                  <c:v>45137</c:v>
                </c:pt>
                <c:pt idx="80">
                  <c:v>45139</c:v>
                </c:pt>
                <c:pt idx="81">
                  <c:v>45140</c:v>
                </c:pt>
                <c:pt idx="82">
                  <c:v>45141</c:v>
                </c:pt>
                <c:pt idx="83">
                  <c:v>45142</c:v>
                </c:pt>
                <c:pt idx="84">
                  <c:v>45142</c:v>
                </c:pt>
                <c:pt idx="85">
                  <c:v>45146</c:v>
                </c:pt>
                <c:pt idx="86">
                  <c:v>45148</c:v>
                </c:pt>
                <c:pt idx="87">
                  <c:v>45149</c:v>
                </c:pt>
                <c:pt idx="88">
                  <c:v>45150</c:v>
                </c:pt>
                <c:pt idx="89">
                  <c:v>45152</c:v>
                </c:pt>
                <c:pt idx="90">
                  <c:v>45152</c:v>
                </c:pt>
                <c:pt idx="91">
                  <c:v>45154</c:v>
                </c:pt>
                <c:pt idx="92">
                  <c:v>45161</c:v>
                </c:pt>
                <c:pt idx="93">
                  <c:v>45165</c:v>
                </c:pt>
                <c:pt idx="94">
                  <c:v>45165</c:v>
                </c:pt>
                <c:pt idx="95">
                  <c:v>45165</c:v>
                </c:pt>
                <c:pt idx="96">
                  <c:v>45168</c:v>
                </c:pt>
                <c:pt idx="97">
                  <c:v>45174</c:v>
                </c:pt>
                <c:pt idx="98">
                  <c:v>45175</c:v>
                </c:pt>
                <c:pt idx="99">
                  <c:v>45175</c:v>
                </c:pt>
                <c:pt idx="100">
                  <c:v>45177</c:v>
                </c:pt>
                <c:pt idx="101">
                  <c:v>45179</c:v>
                </c:pt>
                <c:pt idx="102">
                  <c:v>45183</c:v>
                </c:pt>
                <c:pt idx="103">
                  <c:v>45185</c:v>
                </c:pt>
                <c:pt idx="104">
                  <c:v>45187</c:v>
                </c:pt>
                <c:pt idx="105">
                  <c:v>45188</c:v>
                </c:pt>
                <c:pt idx="106">
                  <c:v>45191</c:v>
                </c:pt>
                <c:pt idx="107">
                  <c:v>45193</c:v>
                </c:pt>
                <c:pt idx="108">
                  <c:v>45196</c:v>
                </c:pt>
                <c:pt idx="109">
                  <c:v>45201</c:v>
                </c:pt>
                <c:pt idx="110">
                  <c:v>45202</c:v>
                </c:pt>
                <c:pt idx="111">
                  <c:v>45216</c:v>
                </c:pt>
                <c:pt idx="112">
                  <c:v>45218</c:v>
                </c:pt>
                <c:pt idx="113">
                  <c:v>45218</c:v>
                </c:pt>
                <c:pt idx="114">
                  <c:v>45222</c:v>
                </c:pt>
                <c:pt idx="115">
                  <c:v>45222</c:v>
                </c:pt>
                <c:pt idx="116">
                  <c:v>45225</c:v>
                </c:pt>
                <c:pt idx="117">
                  <c:v>45225</c:v>
                </c:pt>
                <c:pt idx="118">
                  <c:v>45225</c:v>
                </c:pt>
                <c:pt idx="119">
                  <c:v>45228</c:v>
                </c:pt>
                <c:pt idx="120">
                  <c:v>45232</c:v>
                </c:pt>
                <c:pt idx="121">
                  <c:v>45235</c:v>
                </c:pt>
                <c:pt idx="122">
                  <c:v>45235</c:v>
                </c:pt>
                <c:pt idx="123">
                  <c:v>45236</c:v>
                </c:pt>
                <c:pt idx="124">
                  <c:v>45240</c:v>
                </c:pt>
                <c:pt idx="125">
                  <c:v>45242</c:v>
                </c:pt>
                <c:pt idx="126">
                  <c:v>45246</c:v>
                </c:pt>
                <c:pt idx="127">
                  <c:v>45249</c:v>
                </c:pt>
                <c:pt idx="128">
                  <c:v>45249</c:v>
                </c:pt>
                <c:pt idx="129">
                  <c:v>45250</c:v>
                </c:pt>
                <c:pt idx="130">
                  <c:v>45253</c:v>
                </c:pt>
                <c:pt idx="131">
                  <c:v>45253</c:v>
                </c:pt>
                <c:pt idx="132">
                  <c:v>45255</c:v>
                </c:pt>
                <c:pt idx="133">
                  <c:v>45257</c:v>
                </c:pt>
                <c:pt idx="134">
                  <c:v>45257</c:v>
                </c:pt>
                <c:pt idx="135">
                  <c:v>45258</c:v>
                </c:pt>
                <c:pt idx="136">
                  <c:v>45260</c:v>
                </c:pt>
                <c:pt idx="137">
                  <c:v>45265</c:v>
                </c:pt>
                <c:pt idx="138">
                  <c:v>45267</c:v>
                </c:pt>
                <c:pt idx="139">
                  <c:v>45270</c:v>
                </c:pt>
                <c:pt idx="140">
                  <c:v>45270</c:v>
                </c:pt>
                <c:pt idx="141">
                  <c:v>45271</c:v>
                </c:pt>
                <c:pt idx="142">
                  <c:v>45272</c:v>
                </c:pt>
                <c:pt idx="143">
                  <c:v>45274</c:v>
                </c:pt>
                <c:pt idx="144">
                  <c:v>45277</c:v>
                </c:pt>
                <c:pt idx="145">
                  <c:v>45284</c:v>
                </c:pt>
                <c:pt idx="146">
                  <c:v>45284</c:v>
                </c:pt>
                <c:pt idx="147">
                  <c:v>45285</c:v>
                </c:pt>
                <c:pt idx="148">
                  <c:v>45285</c:v>
                </c:pt>
                <c:pt idx="149">
                  <c:v>45286</c:v>
                </c:pt>
                <c:pt idx="150">
                  <c:v>45288</c:v>
                </c:pt>
                <c:pt idx="151">
                  <c:v>45292</c:v>
                </c:pt>
                <c:pt idx="152">
                  <c:v>45293</c:v>
                </c:pt>
                <c:pt idx="153">
                  <c:v>45294</c:v>
                </c:pt>
                <c:pt idx="154">
                  <c:v>45295</c:v>
                </c:pt>
                <c:pt idx="155">
                  <c:v>45295</c:v>
                </c:pt>
                <c:pt idx="156">
                  <c:v>45298</c:v>
                </c:pt>
                <c:pt idx="157">
                  <c:v>45301</c:v>
                </c:pt>
                <c:pt idx="158">
                  <c:v>45301</c:v>
                </c:pt>
                <c:pt idx="159">
                  <c:v>45302</c:v>
                </c:pt>
                <c:pt idx="160">
                  <c:v>45302</c:v>
                </c:pt>
                <c:pt idx="161">
                  <c:v>45305</c:v>
                </c:pt>
                <c:pt idx="162">
                  <c:v>45305</c:v>
                </c:pt>
                <c:pt idx="163">
                  <c:v>45307</c:v>
                </c:pt>
                <c:pt idx="164">
                  <c:v>45308</c:v>
                </c:pt>
                <c:pt idx="165">
                  <c:v>45309</c:v>
                </c:pt>
                <c:pt idx="166">
                  <c:v>45309</c:v>
                </c:pt>
                <c:pt idx="167">
                  <c:v>45312</c:v>
                </c:pt>
                <c:pt idx="168">
                  <c:v>45312</c:v>
                </c:pt>
                <c:pt idx="169">
                  <c:v>45313</c:v>
                </c:pt>
                <c:pt idx="170">
                  <c:v>45319</c:v>
                </c:pt>
                <c:pt idx="171">
                  <c:v>45321</c:v>
                </c:pt>
                <c:pt idx="172">
                  <c:v>45322</c:v>
                </c:pt>
                <c:pt idx="173">
                  <c:v>45326</c:v>
                </c:pt>
                <c:pt idx="174">
                  <c:v>45326</c:v>
                </c:pt>
                <c:pt idx="175">
                  <c:v>45326</c:v>
                </c:pt>
                <c:pt idx="176">
                  <c:v>45330</c:v>
                </c:pt>
                <c:pt idx="177">
                  <c:v>45333</c:v>
                </c:pt>
                <c:pt idx="178">
                  <c:v>45334</c:v>
                </c:pt>
                <c:pt idx="179">
                  <c:v>45334</c:v>
                </c:pt>
                <c:pt idx="180">
                  <c:v>45339</c:v>
                </c:pt>
                <c:pt idx="181">
                  <c:v>45339</c:v>
                </c:pt>
                <c:pt idx="182">
                  <c:v>45345</c:v>
                </c:pt>
                <c:pt idx="183">
                  <c:v>45347</c:v>
                </c:pt>
                <c:pt idx="184">
                  <c:v>45349</c:v>
                </c:pt>
                <c:pt idx="185">
                  <c:v>45349</c:v>
                </c:pt>
                <c:pt idx="186">
                  <c:v>45352</c:v>
                </c:pt>
                <c:pt idx="187">
                  <c:v>45352</c:v>
                </c:pt>
                <c:pt idx="188">
                  <c:v>45352</c:v>
                </c:pt>
                <c:pt idx="189">
                  <c:v>45352</c:v>
                </c:pt>
                <c:pt idx="190">
                  <c:v>45352</c:v>
                </c:pt>
                <c:pt idx="191">
                  <c:v>45355</c:v>
                </c:pt>
              </c:numCache>
            </c:numRef>
          </c:cat>
          <c:val>
            <c:numRef>
              <c:f>'Facebook AD _ Post'!$G$3:$G$369</c:f>
              <c:numCache>
                <c:formatCode>_-* #,##0_-;\-* #,##0_-;_-* "-"_-;_-@</c:formatCode>
                <c:ptCount val="367"/>
                <c:pt idx="0">
                  <c:v>1736</c:v>
                </c:pt>
                <c:pt idx="1">
                  <c:v>14613</c:v>
                </c:pt>
                <c:pt idx="2">
                  <c:v>1074</c:v>
                </c:pt>
                <c:pt idx="3">
                  <c:v>15944</c:v>
                </c:pt>
                <c:pt idx="4">
                  <c:v>14480</c:v>
                </c:pt>
                <c:pt idx="5">
                  <c:v>1221</c:v>
                </c:pt>
                <c:pt idx="6">
                  <c:v>1359</c:v>
                </c:pt>
                <c:pt idx="7">
                  <c:v>1200</c:v>
                </c:pt>
                <c:pt idx="8">
                  <c:v>1738</c:v>
                </c:pt>
                <c:pt idx="9">
                  <c:v>1201</c:v>
                </c:pt>
                <c:pt idx="10">
                  <c:v>1314</c:v>
                </c:pt>
                <c:pt idx="11">
                  <c:v>4675</c:v>
                </c:pt>
                <c:pt idx="12">
                  <c:v>4376</c:v>
                </c:pt>
                <c:pt idx="13">
                  <c:v>1257</c:v>
                </c:pt>
                <c:pt idx="14">
                  <c:v>1852</c:v>
                </c:pt>
                <c:pt idx="15">
                  <c:v>653</c:v>
                </c:pt>
                <c:pt idx="16">
                  <c:v>20940</c:v>
                </c:pt>
                <c:pt idx="17">
                  <c:v>0</c:v>
                </c:pt>
                <c:pt idx="18">
                  <c:v>934</c:v>
                </c:pt>
                <c:pt idx="19">
                  <c:v>17980</c:v>
                </c:pt>
                <c:pt idx="20">
                  <c:v>24256</c:v>
                </c:pt>
                <c:pt idx="21">
                  <c:v>864</c:v>
                </c:pt>
                <c:pt idx="22">
                  <c:v>2228</c:v>
                </c:pt>
                <c:pt idx="23">
                  <c:v>16416</c:v>
                </c:pt>
                <c:pt idx="24">
                  <c:v>1186</c:v>
                </c:pt>
                <c:pt idx="25">
                  <c:v>4774</c:v>
                </c:pt>
                <c:pt idx="26">
                  <c:v>1644</c:v>
                </c:pt>
                <c:pt idx="27">
                  <c:v>4804</c:v>
                </c:pt>
                <c:pt idx="28">
                  <c:v>4998</c:v>
                </c:pt>
                <c:pt idx="29">
                  <c:v>1170</c:v>
                </c:pt>
                <c:pt idx="30">
                  <c:v>7016</c:v>
                </c:pt>
                <c:pt idx="31">
                  <c:v>14472</c:v>
                </c:pt>
                <c:pt idx="32" formatCode="#,##0_);[Red]\(#,##0\)">
                  <c:v>15660</c:v>
                </c:pt>
                <c:pt idx="33" formatCode="#,##0_);[Red]\(#,##0\)">
                  <c:v>1304</c:v>
                </c:pt>
                <c:pt idx="34" formatCode="#,##0_);[Red]\(#,##0\)">
                  <c:v>3864</c:v>
                </c:pt>
                <c:pt idx="35" formatCode="#,##0_);[Red]\(#,##0\)">
                  <c:v>2683</c:v>
                </c:pt>
                <c:pt idx="36" formatCode="#,##0_);[Red]\(#,##0\)">
                  <c:v>1614</c:v>
                </c:pt>
                <c:pt idx="37" formatCode="#,##0_);[Red]\(#,##0\)">
                  <c:v>4684</c:v>
                </c:pt>
                <c:pt idx="38" formatCode="#,##0_);[Red]\(#,##0\)">
                  <c:v>1502</c:v>
                </c:pt>
                <c:pt idx="39" formatCode="#,##0_);[Red]\(#,##0\)">
                  <c:v>2248</c:v>
                </c:pt>
                <c:pt idx="40" formatCode="#,##0_);[Red]\(#,##0\)">
                  <c:v>1134</c:v>
                </c:pt>
                <c:pt idx="41" formatCode="#,##0_);[Red]\(#,##0\)">
                  <c:v>48919</c:v>
                </c:pt>
                <c:pt idx="42" formatCode="#,##0_);[Red]\(#,##0\)">
                  <c:v>12780</c:v>
                </c:pt>
                <c:pt idx="43" formatCode="#,##0_);[Red]\(#,##0\)">
                  <c:v>2358</c:v>
                </c:pt>
                <c:pt idx="44" formatCode="#,##0_);[Red]\(#,##0\)">
                  <c:v>1307</c:v>
                </c:pt>
                <c:pt idx="45" formatCode="#,##0_);[Red]\(#,##0\)">
                  <c:v>1284</c:v>
                </c:pt>
                <c:pt idx="46" formatCode="#,##0_);[Red]\(#,##0\)">
                  <c:v>16256</c:v>
                </c:pt>
                <c:pt idx="47" formatCode="#,##0_);[Red]\(#,##0\)">
                  <c:v>13936</c:v>
                </c:pt>
                <c:pt idx="48" formatCode="#,##0_);[Red]\(#,##0\)">
                  <c:v>1110</c:v>
                </c:pt>
                <c:pt idx="49" formatCode="#,##0_);[Red]\(#,##0\)">
                  <c:v>2630</c:v>
                </c:pt>
                <c:pt idx="50" formatCode="#,##0_);[Red]\(#,##0\)">
                  <c:v>3897</c:v>
                </c:pt>
                <c:pt idx="51" formatCode="#,##0_);[Red]\(#,##0\)">
                  <c:v>1550</c:v>
                </c:pt>
                <c:pt idx="52" formatCode="#,##0_);[Red]\(#,##0\)">
                  <c:v>816</c:v>
                </c:pt>
                <c:pt idx="53" formatCode="#,##0_);[Red]\(#,##0\)">
                  <c:v>47096</c:v>
                </c:pt>
                <c:pt idx="54" formatCode="#,##0_);[Red]\(#,##0\)">
                  <c:v>1249</c:v>
                </c:pt>
                <c:pt idx="55" formatCode="#,##0_);[Red]\(#,##0\)">
                  <c:v>21621</c:v>
                </c:pt>
                <c:pt idx="56" formatCode="#,##0_);[Red]\(#,##0\)">
                  <c:v>1730</c:v>
                </c:pt>
                <c:pt idx="57" formatCode="#,##0_);[Red]\(#,##0\)">
                  <c:v>45443</c:v>
                </c:pt>
                <c:pt idx="58" formatCode="#,##0_);[Red]\(#,##0\)">
                  <c:v>21236</c:v>
                </c:pt>
                <c:pt idx="59" formatCode="#,##0_);[Red]\(#,##0\)">
                  <c:v>1722</c:v>
                </c:pt>
                <c:pt idx="60" formatCode="#,##0_);[Red]\(#,##0\)">
                  <c:v>6030</c:v>
                </c:pt>
                <c:pt idx="61" formatCode="#,##0_);[Red]\(#,##0\)">
                  <c:v>1104</c:v>
                </c:pt>
                <c:pt idx="62" formatCode="#,##0_);[Red]\(#,##0\)">
                  <c:v>21391</c:v>
                </c:pt>
                <c:pt idx="63" formatCode="#,##0_);[Red]\(#,##0\)">
                  <c:v>1115</c:v>
                </c:pt>
                <c:pt idx="64" formatCode="#,##0_);[Red]\(#,##0\)">
                  <c:v>1319</c:v>
                </c:pt>
                <c:pt idx="65" formatCode="#,##0_);[Red]\(#,##0\)">
                  <c:v>2312</c:v>
                </c:pt>
                <c:pt idx="66" formatCode="#,##0_);[Red]\(#,##0\)">
                  <c:v>16620</c:v>
                </c:pt>
                <c:pt idx="67" formatCode="#,##0_);[Red]\(#,##0\)">
                  <c:v>1745</c:v>
                </c:pt>
                <c:pt idx="68" formatCode="#,##0_);[Red]\(#,##0\)">
                  <c:v>6646</c:v>
                </c:pt>
                <c:pt idx="69" formatCode="#,##0_);[Red]\(#,##0\)">
                  <c:v>3072</c:v>
                </c:pt>
                <c:pt idx="70" formatCode="#,##0_);[Red]\(#,##0\)">
                  <c:v>17552</c:v>
                </c:pt>
                <c:pt idx="71" formatCode="#,##0_);[Red]\(#,##0\)">
                  <c:v>55296</c:v>
                </c:pt>
                <c:pt idx="72" formatCode="#,##0_);[Red]\(#,##0\)">
                  <c:v>21844</c:v>
                </c:pt>
                <c:pt idx="73" formatCode="#,##0_);[Red]\(#,##0\)">
                  <c:v>54145</c:v>
                </c:pt>
                <c:pt idx="74" formatCode="#,##0_);[Red]\(#,##0\)">
                  <c:v>51521</c:v>
                </c:pt>
                <c:pt idx="75" formatCode="#,##0_);[Red]\(#,##0\)">
                  <c:v>6352</c:v>
                </c:pt>
                <c:pt idx="76" formatCode="#,##0_);[Red]\(#,##0\)">
                  <c:v>6402</c:v>
                </c:pt>
                <c:pt idx="77" formatCode="#,##0_);[Red]\(#,##0\)">
                  <c:v>8036</c:v>
                </c:pt>
                <c:pt idx="78" formatCode="#,##0_);[Red]\(#,##0\)">
                  <c:v>7350</c:v>
                </c:pt>
                <c:pt idx="79" formatCode="#,##0_);[Red]\(#,##0\)">
                  <c:v>6628</c:v>
                </c:pt>
                <c:pt idx="80" formatCode="#,##0_);[Red]\(#,##0\)">
                  <c:v>2494</c:v>
                </c:pt>
                <c:pt idx="81" formatCode="#,##0_);[Red]\(#,##0\)">
                  <c:v>29192</c:v>
                </c:pt>
                <c:pt idx="82" formatCode="#,##0_);[Red]\(#,##0\)">
                  <c:v>26643</c:v>
                </c:pt>
                <c:pt idx="83" formatCode="#,##0_);[Red]\(#,##0\)">
                  <c:v>26656</c:v>
                </c:pt>
                <c:pt idx="84" formatCode="#,##0_);[Red]\(#,##0\)">
                  <c:v>35041</c:v>
                </c:pt>
                <c:pt idx="85" formatCode="#,##0_);[Red]\(#,##0\)">
                  <c:v>2465</c:v>
                </c:pt>
                <c:pt idx="86" formatCode="#,##0_);[Red]\(#,##0\)">
                  <c:v>77151</c:v>
                </c:pt>
                <c:pt idx="87" formatCode="#,##0_);[Red]\(#,##0\)">
                  <c:v>3687</c:v>
                </c:pt>
                <c:pt idx="88" formatCode="#,##0_);[Red]\(#,##0\)">
                  <c:v>30544</c:v>
                </c:pt>
                <c:pt idx="89" formatCode="#,##0_);[Red]\(#,##0\)">
                  <c:v>40208</c:v>
                </c:pt>
                <c:pt idx="90" formatCode="#,##0_);[Red]\(#,##0\)">
                  <c:v>44288</c:v>
                </c:pt>
                <c:pt idx="91" formatCode="#,##0_);[Red]\(#,##0\)">
                  <c:v>4796</c:v>
                </c:pt>
                <c:pt idx="92" formatCode="#,##0_);[Red]\(#,##0\)">
                  <c:v>9882</c:v>
                </c:pt>
                <c:pt idx="93" formatCode="#,##0_);[Red]\(#,##0\)">
                  <c:v>10964</c:v>
                </c:pt>
                <c:pt idx="94" formatCode="#,##0_);[Red]\(#,##0\)">
                  <c:v>75753</c:v>
                </c:pt>
                <c:pt idx="95" formatCode="#,##0_);[Red]\(#,##0\)">
                  <c:v>22840</c:v>
                </c:pt>
                <c:pt idx="96" formatCode="#,##0_);[Red]\(#,##0\)">
                  <c:v>21365</c:v>
                </c:pt>
                <c:pt idx="97" formatCode="#,##0_);[Red]\(#,##0\)">
                  <c:v>21956</c:v>
                </c:pt>
                <c:pt idx="98" formatCode="#,##0_);[Red]\(#,##0\)">
                  <c:v>19732</c:v>
                </c:pt>
                <c:pt idx="99" formatCode="#,##0_);[Red]\(#,##0\)">
                  <c:v>27969</c:v>
                </c:pt>
                <c:pt idx="100" formatCode="#,##0_);[Red]\(#,##0\)">
                  <c:v>11616</c:v>
                </c:pt>
                <c:pt idx="101" formatCode="#,##0_);[Red]\(#,##0\)">
                  <c:v>15945</c:v>
                </c:pt>
                <c:pt idx="102" formatCode="#,##0_);[Red]\(#,##0\)">
                  <c:v>8507</c:v>
                </c:pt>
                <c:pt idx="103" formatCode="#,##0_);[Red]\(#,##0\)">
                  <c:v>14302</c:v>
                </c:pt>
                <c:pt idx="104" formatCode="#,##0_);[Red]\(#,##0\)">
                  <c:v>30607</c:v>
                </c:pt>
                <c:pt idx="105" formatCode="#,##0_);[Red]\(#,##0\)">
                  <c:v>24244</c:v>
                </c:pt>
                <c:pt idx="106" formatCode="#,##0_);[Red]\(#,##0\)">
                  <c:v>14691</c:v>
                </c:pt>
                <c:pt idx="107" formatCode="#,##0_);[Red]\(#,##0\)">
                  <c:v>14172</c:v>
                </c:pt>
                <c:pt idx="108" formatCode="#,##0_);[Red]\(#,##0\)">
                  <c:v>16644</c:v>
                </c:pt>
                <c:pt idx="109" formatCode="#,##0_);[Red]\(#,##0\)">
                  <c:v>15697</c:v>
                </c:pt>
                <c:pt idx="110" formatCode="#,##0_);[Red]\(#,##0\)">
                  <c:v>18912</c:v>
                </c:pt>
                <c:pt idx="111" formatCode="#,##0_);[Red]\(#,##0\)">
                  <c:v>20102</c:v>
                </c:pt>
                <c:pt idx="112" formatCode="#,##0_);[Red]\(#,##0\)">
                  <c:v>54413</c:v>
                </c:pt>
                <c:pt idx="113" formatCode="#,##0_);[Red]\(#,##0\)">
                  <c:v>29438</c:v>
                </c:pt>
                <c:pt idx="114" formatCode="#,##0_);[Red]\(#,##0\)">
                  <c:v>21337</c:v>
                </c:pt>
                <c:pt idx="115" formatCode="#,##0_);[Red]\(#,##0\)">
                  <c:v>24445</c:v>
                </c:pt>
                <c:pt idx="116" formatCode="#,##0_);[Red]\(#,##0\)">
                  <c:v>51616</c:v>
                </c:pt>
                <c:pt idx="117" formatCode="#,##0_);[Red]\(#,##0\)">
                  <c:v>44798</c:v>
                </c:pt>
                <c:pt idx="118" formatCode="#,##0_);[Red]\(#,##0\)">
                  <c:v>34584</c:v>
                </c:pt>
                <c:pt idx="119" formatCode="#,##0_);[Red]\(#,##0\)">
                  <c:v>24668</c:v>
                </c:pt>
                <c:pt idx="120" formatCode="#,##0_);[Red]\(#,##0\)">
                  <c:v>31635</c:v>
                </c:pt>
                <c:pt idx="121" formatCode="#,##0_);[Red]\(#,##0\)">
                  <c:v>95775</c:v>
                </c:pt>
                <c:pt idx="122" formatCode="#,##0_);[Red]\(#,##0\)">
                  <c:v>22902</c:v>
                </c:pt>
                <c:pt idx="123" formatCode="#,##0_);[Red]\(#,##0\)">
                  <c:v>24729</c:v>
                </c:pt>
                <c:pt idx="124" formatCode="#,##0_);[Red]\(#,##0\)">
                  <c:v>4528</c:v>
                </c:pt>
                <c:pt idx="125" formatCode="#,##0_);[Red]\(#,##0\)">
                  <c:v>20107</c:v>
                </c:pt>
                <c:pt idx="126" formatCode="#,##0_);[Red]\(#,##0\)">
                  <c:v>41239</c:v>
                </c:pt>
                <c:pt idx="127" formatCode="#,##0_);[Red]\(#,##0\)">
                  <c:v>22113</c:v>
                </c:pt>
                <c:pt idx="128" formatCode="#,##0_);[Red]\(#,##0\)">
                  <c:v>109946</c:v>
                </c:pt>
                <c:pt idx="129" formatCode="#,##0_);[Red]\(#,##0\)">
                  <c:v>54254</c:v>
                </c:pt>
                <c:pt idx="130" formatCode="#,##0_);[Red]\(#,##0\)">
                  <c:v>22608</c:v>
                </c:pt>
                <c:pt idx="131" formatCode="#,##0_);[Red]\(#,##0\)">
                  <c:v>4092</c:v>
                </c:pt>
                <c:pt idx="132" formatCode="#,##0_);[Red]\(#,##0\)">
                  <c:v>34708</c:v>
                </c:pt>
                <c:pt idx="133" formatCode="#,##0_);[Red]\(#,##0\)">
                  <c:v>47245</c:v>
                </c:pt>
                <c:pt idx="134" formatCode="#,##0_);[Red]\(#,##0\)">
                  <c:v>46719</c:v>
                </c:pt>
                <c:pt idx="135" formatCode="#,##0_);[Red]\(#,##0\)">
                  <c:v>14456</c:v>
                </c:pt>
                <c:pt idx="136" formatCode="#,##0_);[Red]\(#,##0\)">
                  <c:v>5017</c:v>
                </c:pt>
                <c:pt idx="137" formatCode="#,##0_);[Red]\(#,##0\)">
                  <c:v>41828</c:v>
                </c:pt>
                <c:pt idx="138" formatCode="#,##0_);[Red]\(#,##0\)">
                  <c:v>2370</c:v>
                </c:pt>
                <c:pt idx="139" formatCode="#,##0_);[Red]\(#,##0\)">
                  <c:v>33892</c:v>
                </c:pt>
                <c:pt idx="140" formatCode="#,##0_);[Red]\(#,##0\)">
                  <c:v>8147</c:v>
                </c:pt>
                <c:pt idx="141" formatCode="#,##0_);[Red]\(#,##0\)">
                  <c:v>12289</c:v>
                </c:pt>
                <c:pt idx="142" formatCode="#,##0_);[Red]\(#,##0\)">
                  <c:v>15551</c:v>
                </c:pt>
                <c:pt idx="143" formatCode="#,##0_);[Red]\(#,##0\)">
                  <c:v>22330</c:v>
                </c:pt>
                <c:pt idx="144" formatCode="#,##0_);[Red]\(#,##0\)">
                  <c:v>7558</c:v>
                </c:pt>
                <c:pt idx="145" formatCode="#,##0_);[Red]\(#,##0\)">
                  <c:v>9785</c:v>
                </c:pt>
                <c:pt idx="146" formatCode="#,##0_);[Red]\(#,##0\)">
                  <c:v>21876</c:v>
                </c:pt>
                <c:pt idx="147" formatCode="#,##0_);[Red]\(#,##0\)">
                  <c:v>44359</c:v>
                </c:pt>
                <c:pt idx="148" formatCode="#,##0_);[Red]\(#,##0\)">
                  <c:v>41310</c:v>
                </c:pt>
                <c:pt idx="149" formatCode="#,##0_);[Red]\(#,##0\)">
                  <c:v>26719</c:v>
                </c:pt>
                <c:pt idx="150" formatCode="#,##0_);[Red]\(#,##0\)">
                  <c:v>50767</c:v>
                </c:pt>
                <c:pt idx="151" formatCode="#,##0_);[Red]\(#,##0\)">
                  <c:v>10038</c:v>
                </c:pt>
                <c:pt idx="152" formatCode="#,##0_);[Red]\(#,##0\)">
                  <c:v>44103</c:v>
                </c:pt>
                <c:pt idx="153" formatCode="#,##0_);[Red]\(#,##0\)">
                  <c:v>72219</c:v>
                </c:pt>
                <c:pt idx="154" formatCode="#,##0_);[Red]\(#,##0\)">
                  <c:v>16224</c:v>
                </c:pt>
                <c:pt idx="155" formatCode="#,##0_);[Red]\(#,##0\)">
                  <c:v>31496</c:v>
                </c:pt>
                <c:pt idx="156" formatCode="#,##0_);[Red]\(#,##0\)">
                  <c:v>12650</c:v>
                </c:pt>
                <c:pt idx="157" formatCode="#,##0_);[Red]\(#,##0\)">
                  <c:v>28444</c:v>
                </c:pt>
                <c:pt idx="158" formatCode="#,##0_);[Red]\(#,##0\)">
                  <c:v>30687</c:v>
                </c:pt>
                <c:pt idx="159" formatCode="#,##0_);[Red]\(#,##0\)">
                  <c:v>67634</c:v>
                </c:pt>
                <c:pt idx="160" formatCode="#,##0_);[Red]\(#,##0\)">
                  <c:v>57194</c:v>
                </c:pt>
                <c:pt idx="161" formatCode="#,##0_);[Red]\(#,##0\)">
                  <c:v>10437</c:v>
                </c:pt>
                <c:pt idx="162" formatCode="#,##0_);[Red]\(#,##0\)">
                  <c:v>34999</c:v>
                </c:pt>
                <c:pt idx="163" formatCode="#,##0_);[Red]\(#,##0\)">
                  <c:v>30751</c:v>
                </c:pt>
                <c:pt idx="164" formatCode="#,##0_);[Red]\(#,##0\)">
                  <c:v>37035</c:v>
                </c:pt>
                <c:pt idx="165" formatCode="#,##0_);[Red]\(#,##0\)">
                  <c:v>38574</c:v>
                </c:pt>
                <c:pt idx="166" formatCode="#,##0_);[Red]\(#,##0\)">
                  <c:v>19355</c:v>
                </c:pt>
                <c:pt idx="167" formatCode="#,##0_);[Red]\(#,##0\)">
                  <c:v>54604</c:v>
                </c:pt>
                <c:pt idx="168" formatCode="#,##0_);[Red]\(#,##0\)">
                  <c:v>12285</c:v>
                </c:pt>
                <c:pt idx="169" formatCode="#,##0_);[Red]\(#,##0\)">
                  <c:v>30989</c:v>
                </c:pt>
                <c:pt idx="170" formatCode="#,##0_);[Red]\(#,##0\)">
                  <c:v>16178</c:v>
                </c:pt>
                <c:pt idx="171" formatCode="#,##0_);[Red]\(#,##0\)">
                  <c:v>19493</c:v>
                </c:pt>
                <c:pt idx="172" formatCode="#,##0_);[Red]\(#,##0\)">
                  <c:v>29004</c:v>
                </c:pt>
                <c:pt idx="173" formatCode="#,##0_);[Red]\(#,##0\)">
                  <c:v>6331</c:v>
                </c:pt>
                <c:pt idx="174" formatCode="#,##0_);[Red]\(#,##0\)">
                  <c:v>8626</c:v>
                </c:pt>
                <c:pt idx="175" formatCode="#,##0_);[Red]\(#,##0\)">
                  <c:v>15778</c:v>
                </c:pt>
                <c:pt idx="176" formatCode="#,##0_);[Red]\(#,##0\)">
                  <c:v>17335</c:v>
                </c:pt>
                <c:pt idx="177" formatCode="#,##0_);[Red]\(#,##0\)">
                  <c:v>9128</c:v>
                </c:pt>
                <c:pt idx="178" formatCode="#,##0_);[Red]\(#,##0\)">
                  <c:v>19366</c:v>
                </c:pt>
                <c:pt idx="179" formatCode="#,##0_);[Red]\(#,##0\)">
                  <c:v>27578</c:v>
                </c:pt>
                <c:pt idx="180" formatCode="#,##0_);[Red]\(#,##0\)">
                  <c:v>25209</c:v>
                </c:pt>
                <c:pt idx="181" formatCode="#,##0_);[Red]\(#,##0\)">
                  <c:v>5312</c:v>
                </c:pt>
                <c:pt idx="182" formatCode="#,##0_);[Red]\(#,##0\)">
                  <c:v>5212</c:v>
                </c:pt>
                <c:pt idx="183" formatCode="#,##0_);[Red]\(#,##0\)">
                  <c:v>15998</c:v>
                </c:pt>
                <c:pt idx="184" formatCode="#,##0_);[Red]\(#,##0\)">
                  <c:v>14577</c:v>
                </c:pt>
                <c:pt idx="185" formatCode="#,##0_);[Red]\(#,##0\)">
                  <c:v>23397</c:v>
                </c:pt>
                <c:pt idx="186" formatCode="#,##0_);[Red]\(#,##0\)">
                  <c:v>14141</c:v>
                </c:pt>
                <c:pt idx="187" formatCode="#,##0_);[Red]\(#,##0\)">
                  <c:v>9775</c:v>
                </c:pt>
                <c:pt idx="188" formatCode="#,##0_);[Red]\(#,##0\)">
                  <c:v>10644</c:v>
                </c:pt>
                <c:pt idx="189" formatCode="#,##0_);[Red]\(#,##0\)">
                  <c:v>10110</c:v>
                </c:pt>
                <c:pt idx="190" formatCode="#,##0_);[Red]\(#,##0\)">
                  <c:v>13193</c:v>
                </c:pt>
                <c:pt idx="191" formatCode="#,##0_);[Red]\(#,##0\)">
                  <c:v>22343</c:v>
                </c:pt>
              </c:numCache>
            </c:numRef>
          </c:val>
          <c:smooth val="0"/>
        </c:ser>
        <c:dLbls>
          <c:showLegendKey val="0"/>
          <c:showVal val="0"/>
          <c:showCatName val="0"/>
          <c:showSerName val="0"/>
          <c:showPercent val="0"/>
          <c:showBubbleSize val="0"/>
        </c:dLbls>
        <c:marker val="1"/>
        <c:smooth val="0"/>
        <c:axId val="-2013107840"/>
        <c:axId val="-2013101312"/>
      </c:lineChart>
      <c:dateAx>
        <c:axId val="-2013107840"/>
        <c:scaling>
          <c:orientation val="minMax"/>
          <c:min val="44927"/>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2013101312"/>
        <c:crosses val="autoZero"/>
        <c:auto val="1"/>
        <c:lblOffset val="100"/>
        <c:baseTimeUnit val="days"/>
      </c:dateAx>
      <c:valAx>
        <c:axId val="-201310131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out"/>
        <c:minorTickMark val="none"/>
        <c:tickLblPos val="nextTo"/>
        <c:spPr>
          <a:ln/>
        </c:spPr>
        <c:txPr>
          <a:bodyPr/>
          <a:lstStyle/>
          <a:p>
            <a:pPr lvl="0">
              <a:defRPr sz="800" b="0" i="0">
                <a:solidFill>
                  <a:srgbClr val="000000"/>
                </a:solidFill>
                <a:latin typeface="Century Gothic"/>
              </a:defRPr>
            </a:pPr>
            <a:endParaRPr lang="ko-KR"/>
          </a:p>
        </c:txPr>
        <c:crossAx val="-2013107840"/>
        <c:crosses val="autoZero"/>
        <c:crossBetween val="between"/>
      </c:valAx>
    </c:plotArea>
    <c:legend>
      <c:legendPos val="b"/>
      <c:layout/>
      <c:overlay val="0"/>
      <c:txPr>
        <a:bodyPr/>
        <a:lstStyle/>
        <a:p>
          <a:pPr lvl="0">
            <a:defRPr b="0" i="0">
              <a:solidFill>
                <a:srgbClr val="1A1A1A"/>
              </a:solidFill>
              <a:latin typeface="+mn-lt"/>
            </a:defRPr>
          </a:pPr>
          <a:endParaRPr lang="ko-KR"/>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lineChart>
        <c:grouping val="standard"/>
        <c:varyColors val="0"/>
        <c:ser>
          <c:idx val="0"/>
          <c:order val="0"/>
          <c:tx>
            <c:v>도달</c:v>
          </c:tx>
          <c:spPr>
            <a:ln w="28575" cmpd="sng">
              <a:solidFill>
                <a:schemeClr val="accent6"/>
              </a:solidFill>
            </a:ln>
          </c:spPr>
          <c:marker>
            <c:symbol val="circle"/>
            <c:size val="5"/>
            <c:spPr>
              <a:solidFill>
                <a:schemeClr val="accent6"/>
              </a:solidFill>
              <a:ln cmpd="sng">
                <a:solidFill>
                  <a:schemeClr val="accent6"/>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현황'!$S$4:$S$368</c:f>
              <c:numCache>
                <c:formatCode>_-* #,##0_-;\-* #,##0_-;_-* "-"_-;_-@</c:formatCode>
                <c:ptCount val="365"/>
                <c:pt idx="0">
                  <c:v>25594</c:v>
                </c:pt>
                <c:pt idx="1">
                  <c:v>23316</c:v>
                </c:pt>
                <c:pt idx="2">
                  <c:v>19739</c:v>
                </c:pt>
                <c:pt idx="3">
                  <c:v>30635</c:v>
                </c:pt>
                <c:pt idx="4">
                  <c:v>24651</c:v>
                </c:pt>
                <c:pt idx="5">
                  <c:v>33153</c:v>
                </c:pt>
                <c:pt idx="6">
                  <c:v>35264</c:v>
                </c:pt>
                <c:pt idx="7">
                  <c:v>24227</c:v>
                </c:pt>
                <c:pt idx="8">
                  <c:v>27573</c:v>
                </c:pt>
                <c:pt idx="9">
                  <c:v>15491</c:v>
                </c:pt>
                <c:pt idx="10">
                  <c:v>5745</c:v>
                </c:pt>
                <c:pt idx="11">
                  <c:v>7385</c:v>
                </c:pt>
                <c:pt idx="12">
                  <c:v>3654</c:v>
                </c:pt>
                <c:pt idx="13">
                  <c:v>4578</c:v>
                </c:pt>
                <c:pt idx="14">
                  <c:v>5623</c:v>
                </c:pt>
                <c:pt idx="15">
                  <c:v>9215</c:v>
                </c:pt>
                <c:pt idx="16">
                  <c:v>5586</c:v>
                </c:pt>
                <c:pt idx="17">
                  <c:v>5894</c:v>
                </c:pt>
                <c:pt idx="18">
                  <c:v>5869</c:v>
                </c:pt>
                <c:pt idx="19">
                  <c:v>4460</c:v>
                </c:pt>
                <c:pt idx="20">
                  <c:v>3624</c:v>
                </c:pt>
                <c:pt idx="21">
                  <c:v>3860</c:v>
                </c:pt>
                <c:pt idx="22">
                  <c:v>7553</c:v>
                </c:pt>
                <c:pt idx="23">
                  <c:v>4275</c:v>
                </c:pt>
                <c:pt idx="24">
                  <c:v>2298</c:v>
                </c:pt>
                <c:pt idx="25">
                  <c:v>3764</c:v>
                </c:pt>
                <c:pt idx="26">
                  <c:v>4714</c:v>
                </c:pt>
                <c:pt idx="27">
                  <c:v>1311</c:v>
                </c:pt>
                <c:pt idx="28">
                  <c:v>4227</c:v>
                </c:pt>
                <c:pt idx="29">
                  <c:v>5201</c:v>
                </c:pt>
                <c:pt idx="30">
                  <c:v>9409</c:v>
                </c:pt>
                <c:pt idx="31">
                  <c:v>11982</c:v>
                </c:pt>
                <c:pt idx="32">
                  <c:v>9907</c:v>
                </c:pt>
                <c:pt idx="33">
                  <c:v>12066</c:v>
                </c:pt>
                <c:pt idx="34">
                  <c:v>11288</c:v>
                </c:pt>
                <c:pt idx="35">
                  <c:v>12478</c:v>
                </c:pt>
                <c:pt idx="36">
                  <c:v>8777</c:v>
                </c:pt>
                <c:pt idx="37">
                  <c:v>1998</c:v>
                </c:pt>
                <c:pt idx="38">
                  <c:v>6128</c:v>
                </c:pt>
                <c:pt idx="39">
                  <c:v>6856</c:v>
                </c:pt>
                <c:pt idx="40">
                  <c:v>4655</c:v>
                </c:pt>
                <c:pt idx="41">
                  <c:v>7220</c:v>
                </c:pt>
                <c:pt idx="42">
                  <c:v>6663</c:v>
                </c:pt>
                <c:pt idx="43">
                  <c:v>5504</c:v>
                </c:pt>
                <c:pt idx="44">
                  <c:v>7105</c:v>
                </c:pt>
                <c:pt idx="45">
                  <c:v>6923</c:v>
                </c:pt>
                <c:pt idx="46">
                  <c:v>9899</c:v>
                </c:pt>
                <c:pt idx="47">
                  <c:v>1133</c:v>
                </c:pt>
                <c:pt idx="48">
                  <c:v>241</c:v>
                </c:pt>
                <c:pt idx="49">
                  <c:v>1923</c:v>
                </c:pt>
                <c:pt idx="50">
                  <c:v>2584</c:v>
                </c:pt>
                <c:pt idx="51">
                  <c:v>5463</c:v>
                </c:pt>
                <c:pt idx="52">
                  <c:v>16330</c:v>
                </c:pt>
                <c:pt idx="53">
                  <c:v>17468</c:v>
                </c:pt>
                <c:pt idx="54">
                  <c:v>16918</c:v>
                </c:pt>
                <c:pt idx="55">
                  <c:v>15361</c:v>
                </c:pt>
                <c:pt idx="56">
                  <c:v>8158</c:v>
                </c:pt>
                <c:pt idx="57">
                  <c:v>19277</c:v>
                </c:pt>
                <c:pt idx="58">
                  <c:v>28143</c:v>
                </c:pt>
                <c:pt idx="59">
                  <c:v>27222</c:v>
                </c:pt>
                <c:pt idx="60">
                  <c:v>32664</c:v>
                </c:pt>
                <c:pt idx="61">
                  <c:v>25871</c:v>
                </c:pt>
                <c:pt idx="62">
                  <c:v>17020</c:v>
                </c:pt>
                <c:pt idx="63">
                  <c:v>11339</c:v>
                </c:pt>
                <c:pt idx="64">
                  <c:v>11031</c:v>
                </c:pt>
                <c:pt idx="65">
                  <c:v>14231</c:v>
                </c:pt>
                <c:pt idx="66">
                  <c:v>12657</c:v>
                </c:pt>
                <c:pt idx="67">
                  <c:v>13853</c:v>
                </c:pt>
                <c:pt idx="68">
                  <c:v>19078</c:v>
                </c:pt>
                <c:pt idx="69">
                  <c:v>15513</c:v>
                </c:pt>
                <c:pt idx="70">
                  <c:v>10677</c:v>
                </c:pt>
                <c:pt idx="71">
                  <c:v>9972</c:v>
                </c:pt>
                <c:pt idx="72">
                  <c:v>2637</c:v>
                </c:pt>
                <c:pt idx="73">
                  <c:v>2261</c:v>
                </c:pt>
                <c:pt idx="74">
                  <c:v>8720</c:v>
                </c:pt>
                <c:pt idx="75">
                  <c:v>14104</c:v>
                </c:pt>
                <c:pt idx="76">
                  <c:v>7595</c:v>
                </c:pt>
                <c:pt idx="77">
                  <c:v>9580</c:v>
                </c:pt>
                <c:pt idx="78">
                  <c:v>10922</c:v>
                </c:pt>
                <c:pt idx="79">
                  <c:v>15565</c:v>
                </c:pt>
                <c:pt idx="80">
                  <c:v>25620</c:v>
                </c:pt>
                <c:pt idx="81">
                  <c:v>12452</c:v>
                </c:pt>
                <c:pt idx="82">
                  <c:v>21220</c:v>
                </c:pt>
                <c:pt idx="83">
                  <c:v>18460</c:v>
                </c:pt>
                <c:pt idx="84">
                  <c:v>12339</c:v>
                </c:pt>
                <c:pt idx="85">
                  <c:v>15539</c:v>
                </c:pt>
                <c:pt idx="86">
                  <c:v>17376</c:v>
                </c:pt>
                <c:pt idx="87">
                  <c:v>12614</c:v>
                </c:pt>
                <c:pt idx="88">
                  <c:v>10298</c:v>
                </c:pt>
                <c:pt idx="89">
                  <c:v>8914</c:v>
                </c:pt>
                <c:pt idx="90">
                  <c:v>4003</c:v>
                </c:pt>
                <c:pt idx="91">
                  <c:v>4859</c:v>
                </c:pt>
                <c:pt idx="92">
                  <c:v>12262</c:v>
                </c:pt>
                <c:pt idx="93">
                  <c:v>12324</c:v>
                </c:pt>
                <c:pt idx="94">
                  <c:v>13738</c:v>
                </c:pt>
                <c:pt idx="95">
                  <c:v>20083</c:v>
                </c:pt>
                <c:pt idx="96">
                  <c:v>23734</c:v>
                </c:pt>
                <c:pt idx="97">
                  <c:v>26573</c:v>
                </c:pt>
                <c:pt idx="98">
                  <c:v>27924</c:v>
                </c:pt>
                <c:pt idx="99">
                  <c:v>25387</c:v>
                </c:pt>
                <c:pt idx="100">
                  <c:v>21955</c:v>
                </c:pt>
                <c:pt idx="101">
                  <c:v>22817</c:v>
                </c:pt>
                <c:pt idx="102">
                  <c:v>27467</c:v>
                </c:pt>
                <c:pt idx="103">
                  <c:v>32440</c:v>
                </c:pt>
                <c:pt idx="104">
                  <c:v>20633</c:v>
                </c:pt>
                <c:pt idx="105">
                  <c:v>12093</c:v>
                </c:pt>
                <c:pt idx="106">
                  <c:v>10607</c:v>
                </c:pt>
                <c:pt idx="107">
                  <c:v>9700</c:v>
                </c:pt>
                <c:pt idx="108">
                  <c:v>8695</c:v>
                </c:pt>
                <c:pt idx="109">
                  <c:v>10762</c:v>
                </c:pt>
                <c:pt idx="110">
                  <c:v>10337</c:v>
                </c:pt>
                <c:pt idx="111">
                  <c:v>9367</c:v>
                </c:pt>
                <c:pt idx="112">
                  <c:v>7914</c:v>
                </c:pt>
                <c:pt idx="113">
                  <c:v>10438</c:v>
                </c:pt>
                <c:pt idx="114">
                  <c:v>6590</c:v>
                </c:pt>
                <c:pt idx="115">
                  <c:v>6296</c:v>
                </c:pt>
                <c:pt idx="116">
                  <c:v>9725</c:v>
                </c:pt>
                <c:pt idx="117">
                  <c:v>16474</c:v>
                </c:pt>
                <c:pt idx="118">
                  <c:v>15560</c:v>
                </c:pt>
                <c:pt idx="119">
                  <c:v>3726</c:v>
                </c:pt>
                <c:pt idx="120">
                  <c:v>1977</c:v>
                </c:pt>
                <c:pt idx="121">
                  <c:v>9451</c:v>
                </c:pt>
                <c:pt idx="122">
                  <c:v>7249</c:v>
                </c:pt>
                <c:pt idx="123">
                  <c:v>11507</c:v>
                </c:pt>
                <c:pt idx="124">
                  <c:v>9652</c:v>
                </c:pt>
                <c:pt idx="125">
                  <c:v>7596</c:v>
                </c:pt>
                <c:pt idx="126">
                  <c:v>12689</c:v>
                </c:pt>
                <c:pt idx="127">
                  <c:v>8309</c:v>
                </c:pt>
                <c:pt idx="128">
                  <c:v>1384</c:v>
                </c:pt>
                <c:pt idx="129">
                  <c:v>1632</c:v>
                </c:pt>
                <c:pt idx="130">
                  <c:v>1539</c:v>
                </c:pt>
                <c:pt idx="131">
                  <c:v>11790</c:v>
                </c:pt>
                <c:pt idx="132">
                  <c:v>15549</c:v>
                </c:pt>
                <c:pt idx="133">
                  <c:v>17616</c:v>
                </c:pt>
                <c:pt idx="134">
                  <c:v>17836</c:v>
                </c:pt>
                <c:pt idx="135">
                  <c:v>15524</c:v>
                </c:pt>
                <c:pt idx="136">
                  <c:v>13569</c:v>
                </c:pt>
                <c:pt idx="137">
                  <c:v>950</c:v>
                </c:pt>
                <c:pt idx="138">
                  <c:v>422</c:v>
                </c:pt>
                <c:pt idx="139">
                  <c:v>379</c:v>
                </c:pt>
                <c:pt idx="140">
                  <c:v>1995</c:v>
                </c:pt>
                <c:pt idx="141">
                  <c:v>3439</c:v>
                </c:pt>
                <c:pt idx="142">
                  <c:v>695</c:v>
                </c:pt>
                <c:pt idx="143">
                  <c:v>449</c:v>
                </c:pt>
                <c:pt idx="144">
                  <c:v>11828</c:v>
                </c:pt>
                <c:pt idx="145">
                  <c:v>11356</c:v>
                </c:pt>
                <c:pt idx="146">
                  <c:v>10726</c:v>
                </c:pt>
                <c:pt idx="147">
                  <c:v>1282</c:v>
                </c:pt>
                <c:pt idx="148">
                  <c:v>3054</c:v>
                </c:pt>
                <c:pt idx="149">
                  <c:v>5546</c:v>
                </c:pt>
                <c:pt idx="150">
                  <c:v>2216</c:v>
                </c:pt>
                <c:pt idx="151">
                  <c:v>16651</c:v>
                </c:pt>
                <c:pt idx="152">
                  <c:v>28014</c:v>
                </c:pt>
                <c:pt idx="153">
                  <c:v>28726</c:v>
                </c:pt>
                <c:pt idx="154">
                  <c:v>21351</c:v>
                </c:pt>
                <c:pt idx="155">
                  <c:v>9279</c:v>
                </c:pt>
                <c:pt idx="156">
                  <c:v>5795</c:v>
                </c:pt>
                <c:pt idx="157">
                  <c:v>2033</c:v>
                </c:pt>
                <c:pt idx="158">
                  <c:v>1324</c:v>
                </c:pt>
                <c:pt idx="159">
                  <c:v>1249</c:v>
                </c:pt>
                <c:pt idx="160">
                  <c:v>1193</c:v>
                </c:pt>
                <c:pt idx="161">
                  <c:v>4227</c:v>
                </c:pt>
                <c:pt idx="162">
                  <c:v>11756</c:v>
                </c:pt>
                <c:pt idx="163">
                  <c:v>10314</c:v>
                </c:pt>
                <c:pt idx="164">
                  <c:v>9207</c:v>
                </c:pt>
                <c:pt idx="165">
                  <c:v>8791</c:v>
                </c:pt>
                <c:pt idx="166">
                  <c:v>1402</c:v>
                </c:pt>
                <c:pt idx="167">
                  <c:v>1414</c:v>
                </c:pt>
                <c:pt idx="168">
                  <c:v>2904</c:v>
                </c:pt>
                <c:pt idx="169">
                  <c:v>4775</c:v>
                </c:pt>
                <c:pt idx="170">
                  <c:v>2019</c:v>
                </c:pt>
                <c:pt idx="171">
                  <c:v>1514</c:v>
                </c:pt>
                <c:pt idx="172">
                  <c:v>2264</c:v>
                </c:pt>
                <c:pt idx="173">
                  <c:v>3612</c:v>
                </c:pt>
                <c:pt idx="174">
                  <c:v>2627</c:v>
                </c:pt>
                <c:pt idx="175">
                  <c:v>4135</c:v>
                </c:pt>
                <c:pt idx="176">
                  <c:v>6533</c:v>
                </c:pt>
                <c:pt idx="177">
                  <c:v>3136</c:v>
                </c:pt>
                <c:pt idx="178">
                  <c:v>3423</c:v>
                </c:pt>
                <c:pt idx="179">
                  <c:v>8816</c:v>
                </c:pt>
                <c:pt idx="180">
                  <c:v>12530</c:v>
                </c:pt>
                <c:pt idx="181">
                  <c:v>9924</c:v>
                </c:pt>
                <c:pt idx="182">
                  <c:v>11890</c:v>
                </c:pt>
                <c:pt idx="183">
                  <c:v>4523</c:v>
                </c:pt>
                <c:pt idx="184">
                  <c:v>917</c:v>
                </c:pt>
                <c:pt idx="185">
                  <c:v>696</c:v>
                </c:pt>
                <c:pt idx="186">
                  <c:v>544</c:v>
                </c:pt>
                <c:pt idx="187">
                  <c:v>3423</c:v>
                </c:pt>
                <c:pt idx="188">
                  <c:v>1159</c:v>
                </c:pt>
                <c:pt idx="189">
                  <c:v>664</c:v>
                </c:pt>
                <c:pt idx="190">
                  <c:v>521</c:v>
                </c:pt>
                <c:pt idx="191">
                  <c:v>5268</c:v>
                </c:pt>
                <c:pt idx="192">
                  <c:v>43367</c:v>
                </c:pt>
                <c:pt idx="193">
                  <c:v>57885</c:v>
                </c:pt>
                <c:pt idx="194">
                  <c:v>57957</c:v>
                </c:pt>
                <c:pt idx="195">
                  <c:v>12947</c:v>
                </c:pt>
                <c:pt idx="196">
                  <c:v>11812</c:v>
                </c:pt>
                <c:pt idx="197">
                  <c:v>21571</c:v>
                </c:pt>
                <c:pt idx="198">
                  <c:v>21778</c:v>
                </c:pt>
                <c:pt idx="199">
                  <c:v>8480</c:v>
                </c:pt>
                <c:pt idx="200">
                  <c:v>29558</c:v>
                </c:pt>
                <c:pt idx="201">
                  <c:v>127176</c:v>
                </c:pt>
                <c:pt idx="202">
                  <c:v>154684</c:v>
                </c:pt>
                <c:pt idx="203">
                  <c:v>106536</c:v>
                </c:pt>
                <c:pt idx="204">
                  <c:v>91220</c:v>
                </c:pt>
                <c:pt idx="205">
                  <c:v>80744</c:v>
                </c:pt>
                <c:pt idx="206">
                  <c:v>8321</c:v>
                </c:pt>
                <c:pt idx="207">
                  <c:v>26868</c:v>
                </c:pt>
                <c:pt idx="208">
                  <c:v>19607</c:v>
                </c:pt>
                <c:pt idx="209">
                  <c:v>18822</c:v>
                </c:pt>
                <c:pt idx="210">
                  <c:v>2641</c:v>
                </c:pt>
                <c:pt idx="211">
                  <c:v>6982</c:v>
                </c:pt>
                <c:pt idx="212">
                  <c:v>65689</c:v>
                </c:pt>
                <c:pt idx="213">
                  <c:v>78323</c:v>
                </c:pt>
                <c:pt idx="214">
                  <c:v>93344</c:v>
                </c:pt>
                <c:pt idx="215">
                  <c:v>48394</c:v>
                </c:pt>
                <c:pt idx="216">
                  <c:v>1491</c:v>
                </c:pt>
                <c:pt idx="217">
                  <c:v>627</c:v>
                </c:pt>
                <c:pt idx="218">
                  <c:v>25839</c:v>
                </c:pt>
                <c:pt idx="219">
                  <c:v>52089</c:v>
                </c:pt>
                <c:pt idx="220">
                  <c:v>57384</c:v>
                </c:pt>
                <c:pt idx="221">
                  <c:v>58009</c:v>
                </c:pt>
                <c:pt idx="222">
                  <c:v>49480</c:v>
                </c:pt>
                <c:pt idx="223">
                  <c:v>33554</c:v>
                </c:pt>
                <c:pt idx="224">
                  <c:v>26338</c:v>
                </c:pt>
                <c:pt idx="225">
                  <c:v>6539</c:v>
                </c:pt>
                <c:pt idx="226">
                  <c:v>4408</c:v>
                </c:pt>
                <c:pt idx="227">
                  <c:v>2113</c:v>
                </c:pt>
                <c:pt idx="228">
                  <c:v>2240</c:v>
                </c:pt>
                <c:pt idx="229">
                  <c:v>4578</c:v>
                </c:pt>
                <c:pt idx="230">
                  <c:v>4795</c:v>
                </c:pt>
                <c:pt idx="231">
                  <c:v>4532</c:v>
                </c:pt>
                <c:pt idx="232">
                  <c:v>1390</c:v>
                </c:pt>
                <c:pt idx="233">
                  <c:v>33088</c:v>
                </c:pt>
                <c:pt idx="234">
                  <c:v>43441</c:v>
                </c:pt>
                <c:pt idx="235">
                  <c:v>49198</c:v>
                </c:pt>
                <c:pt idx="236">
                  <c:v>43103</c:v>
                </c:pt>
                <c:pt idx="237">
                  <c:v>35551</c:v>
                </c:pt>
                <c:pt idx="238">
                  <c:v>20100</c:v>
                </c:pt>
                <c:pt idx="239">
                  <c:v>6575</c:v>
                </c:pt>
                <c:pt idx="240">
                  <c:v>3466</c:v>
                </c:pt>
                <c:pt idx="241">
                  <c:v>612</c:v>
                </c:pt>
                <c:pt idx="242">
                  <c:v>4724</c:v>
                </c:pt>
                <c:pt idx="243">
                  <c:v>8025</c:v>
                </c:pt>
                <c:pt idx="244">
                  <c:v>8730</c:v>
                </c:pt>
                <c:pt idx="245">
                  <c:v>8692</c:v>
                </c:pt>
                <c:pt idx="246">
                  <c:v>25568</c:v>
                </c:pt>
                <c:pt idx="247">
                  <c:v>24833</c:v>
                </c:pt>
                <c:pt idx="248">
                  <c:v>21859</c:v>
                </c:pt>
                <c:pt idx="249">
                  <c:v>14235</c:v>
                </c:pt>
                <c:pt idx="250">
                  <c:v>10713</c:v>
                </c:pt>
                <c:pt idx="251">
                  <c:v>5572</c:v>
                </c:pt>
                <c:pt idx="252">
                  <c:v>2843</c:v>
                </c:pt>
                <c:pt idx="253">
                  <c:v>15487</c:v>
                </c:pt>
                <c:pt idx="254">
                  <c:v>10602</c:v>
                </c:pt>
                <c:pt idx="255">
                  <c:v>13256</c:v>
                </c:pt>
                <c:pt idx="256">
                  <c:v>12987</c:v>
                </c:pt>
                <c:pt idx="257">
                  <c:v>105758</c:v>
                </c:pt>
                <c:pt idx="258">
                  <c:v>127626</c:v>
                </c:pt>
                <c:pt idx="259">
                  <c:v>94411</c:v>
                </c:pt>
                <c:pt idx="260">
                  <c:v>4578</c:v>
                </c:pt>
                <c:pt idx="261">
                  <c:v>59035</c:v>
                </c:pt>
                <c:pt idx="262">
                  <c:v>43042</c:v>
                </c:pt>
                <c:pt idx="263">
                  <c:v>35393</c:v>
                </c:pt>
                <c:pt idx="264">
                  <c:v>75895</c:v>
                </c:pt>
                <c:pt idx="265">
                  <c:v>77474</c:v>
                </c:pt>
                <c:pt idx="266">
                  <c:v>51112</c:v>
                </c:pt>
                <c:pt idx="267">
                  <c:v>87124</c:v>
                </c:pt>
                <c:pt idx="268">
                  <c:v>78965</c:v>
                </c:pt>
                <c:pt idx="269">
                  <c:v>79638</c:v>
                </c:pt>
                <c:pt idx="270">
                  <c:v>71095</c:v>
                </c:pt>
                <c:pt idx="271">
                  <c:v>91149</c:v>
                </c:pt>
                <c:pt idx="272">
                  <c:v>97632</c:v>
                </c:pt>
                <c:pt idx="273">
                  <c:v>98780</c:v>
                </c:pt>
                <c:pt idx="274">
                  <c:v>97589</c:v>
                </c:pt>
                <c:pt idx="275">
                  <c:v>92963</c:v>
                </c:pt>
                <c:pt idx="276">
                  <c:v>73044</c:v>
                </c:pt>
                <c:pt idx="277">
                  <c:v>76637</c:v>
                </c:pt>
                <c:pt idx="278">
                  <c:v>72298</c:v>
                </c:pt>
                <c:pt idx="279">
                  <c:v>60329</c:v>
                </c:pt>
                <c:pt idx="280">
                  <c:v>71416</c:v>
                </c:pt>
                <c:pt idx="281">
                  <c:v>83860</c:v>
                </c:pt>
                <c:pt idx="282">
                  <c:v>98552</c:v>
                </c:pt>
                <c:pt idx="283">
                  <c:v>73307</c:v>
                </c:pt>
                <c:pt idx="284">
                  <c:v>108035</c:v>
                </c:pt>
                <c:pt idx="285">
                  <c:v>33873</c:v>
                </c:pt>
                <c:pt idx="286">
                  <c:v>25627</c:v>
                </c:pt>
                <c:pt idx="287">
                  <c:v>22365</c:v>
                </c:pt>
                <c:pt idx="288">
                  <c:v>21076</c:v>
                </c:pt>
                <c:pt idx="289">
                  <c:v>25183</c:v>
                </c:pt>
                <c:pt idx="290">
                  <c:v>26514</c:v>
                </c:pt>
                <c:pt idx="291">
                  <c:v>20302</c:v>
                </c:pt>
                <c:pt idx="292">
                  <c:v>30860</c:v>
                </c:pt>
                <c:pt idx="293">
                  <c:v>35299</c:v>
                </c:pt>
                <c:pt idx="294">
                  <c:v>27232</c:v>
                </c:pt>
                <c:pt idx="295">
                  <c:v>31946</c:v>
                </c:pt>
                <c:pt idx="296">
                  <c:v>32489</c:v>
                </c:pt>
                <c:pt idx="297">
                  <c:v>34075</c:v>
                </c:pt>
                <c:pt idx="298">
                  <c:v>21510</c:v>
                </c:pt>
                <c:pt idx="299">
                  <c:v>12655</c:v>
                </c:pt>
                <c:pt idx="300">
                  <c:v>14760</c:v>
                </c:pt>
                <c:pt idx="301">
                  <c:v>9830</c:v>
                </c:pt>
                <c:pt idx="302">
                  <c:v>36266</c:v>
                </c:pt>
                <c:pt idx="303">
                  <c:v>39080</c:v>
                </c:pt>
                <c:pt idx="304">
                  <c:v>45272</c:v>
                </c:pt>
                <c:pt idx="305">
                  <c:v>35508</c:v>
                </c:pt>
                <c:pt idx="306">
                  <c:v>37842</c:v>
                </c:pt>
                <c:pt idx="307">
                  <c:v>37047</c:v>
                </c:pt>
                <c:pt idx="308">
                  <c:v>21068</c:v>
                </c:pt>
                <c:pt idx="309">
                  <c:v>10043</c:v>
                </c:pt>
                <c:pt idx="310">
                  <c:v>7428</c:v>
                </c:pt>
                <c:pt idx="311">
                  <c:v>8291</c:v>
                </c:pt>
                <c:pt idx="312">
                  <c:v>7397</c:v>
                </c:pt>
                <c:pt idx="313">
                  <c:v>18769</c:v>
                </c:pt>
                <c:pt idx="314">
                  <c:v>16247</c:v>
                </c:pt>
                <c:pt idx="315">
                  <c:v>19740</c:v>
                </c:pt>
                <c:pt idx="316">
                  <c:v>38921</c:v>
                </c:pt>
                <c:pt idx="317">
                  <c:v>51006</c:v>
                </c:pt>
                <c:pt idx="318">
                  <c:v>48085</c:v>
                </c:pt>
                <c:pt idx="319">
                  <c:v>50748</c:v>
                </c:pt>
                <c:pt idx="320">
                  <c:v>48491</c:v>
                </c:pt>
                <c:pt idx="321">
                  <c:v>46813</c:v>
                </c:pt>
                <c:pt idx="322">
                  <c:v>28444</c:v>
                </c:pt>
                <c:pt idx="323">
                  <c:v>20382</c:v>
                </c:pt>
                <c:pt idx="324">
                  <c:v>18522</c:v>
                </c:pt>
                <c:pt idx="325">
                  <c:v>21071</c:v>
                </c:pt>
                <c:pt idx="326">
                  <c:v>32771</c:v>
                </c:pt>
                <c:pt idx="327">
                  <c:v>38005</c:v>
                </c:pt>
                <c:pt idx="328">
                  <c:v>24803</c:v>
                </c:pt>
                <c:pt idx="329">
                  <c:v>13050</c:v>
                </c:pt>
                <c:pt idx="330">
                  <c:v>20618</c:v>
                </c:pt>
                <c:pt idx="331">
                  <c:v>8404</c:v>
                </c:pt>
                <c:pt idx="332">
                  <c:v>7412</c:v>
                </c:pt>
                <c:pt idx="333">
                  <c:v>8242</c:v>
                </c:pt>
                <c:pt idx="334">
                  <c:v>12308</c:v>
                </c:pt>
                <c:pt idx="335">
                  <c:v>13613</c:v>
                </c:pt>
                <c:pt idx="336">
                  <c:v>13803</c:v>
                </c:pt>
                <c:pt idx="337">
                  <c:v>24447</c:v>
                </c:pt>
                <c:pt idx="338">
                  <c:v>20126</c:v>
                </c:pt>
                <c:pt idx="339">
                  <c:v>19242</c:v>
                </c:pt>
                <c:pt idx="340">
                  <c:v>16268</c:v>
                </c:pt>
                <c:pt idx="341">
                  <c:v>22114</c:v>
                </c:pt>
                <c:pt idx="342">
                  <c:v>21959</c:v>
                </c:pt>
                <c:pt idx="343">
                  <c:v>15737</c:v>
                </c:pt>
                <c:pt idx="344">
                  <c:v>15240</c:v>
                </c:pt>
                <c:pt idx="345">
                  <c:v>9805</c:v>
                </c:pt>
                <c:pt idx="346">
                  <c:v>8053</c:v>
                </c:pt>
                <c:pt idx="347">
                  <c:v>5633</c:v>
                </c:pt>
                <c:pt idx="348">
                  <c:v>2888</c:v>
                </c:pt>
                <c:pt idx="349">
                  <c:v>2338</c:v>
                </c:pt>
                <c:pt idx="350">
                  <c:v>3164</c:v>
                </c:pt>
                <c:pt idx="351">
                  <c:v>5943</c:v>
                </c:pt>
                <c:pt idx="352">
                  <c:v>16407</c:v>
                </c:pt>
                <c:pt idx="353">
                  <c:v>22678</c:v>
                </c:pt>
                <c:pt idx="354">
                  <c:v>28676</c:v>
                </c:pt>
                <c:pt idx="355">
                  <c:v>37710</c:v>
                </c:pt>
                <c:pt idx="356">
                  <c:v>37263</c:v>
                </c:pt>
                <c:pt idx="357">
                  <c:v>44535</c:v>
                </c:pt>
                <c:pt idx="358">
                  <c:v>31153</c:v>
                </c:pt>
                <c:pt idx="359">
                  <c:v>18143</c:v>
                </c:pt>
                <c:pt idx="360">
                  <c:v>20767</c:v>
                </c:pt>
                <c:pt idx="361">
                  <c:v>27559</c:v>
                </c:pt>
                <c:pt idx="362">
                  <c:v>34742</c:v>
                </c:pt>
                <c:pt idx="363">
                  <c:v>41391</c:v>
                </c:pt>
                <c:pt idx="364">
                  <c:v>53459</c:v>
                </c:pt>
              </c:numCache>
            </c:numRef>
          </c:val>
          <c:smooth val="0"/>
        </c:ser>
        <c:dLbls>
          <c:showLegendKey val="0"/>
          <c:showVal val="0"/>
          <c:showCatName val="0"/>
          <c:showSerName val="0"/>
          <c:showPercent val="0"/>
          <c:showBubbleSize val="0"/>
        </c:dLbls>
        <c:marker val="1"/>
        <c:smooth val="0"/>
        <c:axId val="-2013102400"/>
        <c:axId val="-2013100768"/>
      </c:lineChart>
      <c:dateAx>
        <c:axId val="-2013102400"/>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2013100768"/>
        <c:crosses val="autoZero"/>
        <c:auto val="1"/>
        <c:lblOffset val="100"/>
        <c:baseTimeUnit val="days"/>
      </c:dateAx>
      <c:valAx>
        <c:axId val="-201310076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2013102400"/>
        <c:crosses val="autoZero"/>
        <c:crossBetween val="between"/>
      </c:valAx>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Facebook Page</a:t>
            </a:r>
          </a:p>
        </c:rich>
      </c:tx>
      <c:layout>
        <c:manualLayout>
          <c:xMode val="edge"/>
          <c:yMode val="edge"/>
          <c:x val="9.5662447257383973E-2"/>
          <c:y val="0"/>
        </c:manualLayout>
      </c:layout>
      <c:overlay val="0"/>
    </c:title>
    <c:autoTitleDeleted val="0"/>
    <c:plotArea>
      <c:layout>
        <c:manualLayout>
          <c:xMode val="edge"/>
          <c:yMode val="edge"/>
          <c:x val="7.9110520504836135E-2"/>
          <c:y val="0.20202154560781521"/>
          <c:w val="0.91174821661146266"/>
          <c:h val="0.67001453190772742"/>
        </c:manualLayout>
      </c:layout>
      <c:lineChart>
        <c:grouping val="standard"/>
        <c:varyColors val="0"/>
        <c:ser>
          <c:idx val="0"/>
          <c:order val="0"/>
          <c:tx>
            <c:v>Facebook</c:v>
          </c:tx>
          <c:spPr>
            <a:ln w="28575" cmpd="sng">
              <a:solidFill>
                <a:schemeClr val="accent1"/>
              </a:solidFill>
            </a:ln>
          </c:spPr>
          <c:marker>
            <c:symbol val="circle"/>
            <c:size val="5"/>
            <c:spPr>
              <a:solidFill>
                <a:schemeClr val="accent1"/>
              </a:solidFill>
              <a:ln cmpd="sng">
                <a:solidFill>
                  <a:schemeClr val="accent1"/>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현황'!$M$4:$M$368</c:f>
              <c:numCache>
                <c:formatCode>_-* #,##0_-;\-* #,##0_-;_-* "-"_-;_-@</c:formatCode>
                <c:ptCount val="365"/>
                <c:pt idx="0">
                  <c:v>302849</c:v>
                </c:pt>
                <c:pt idx="1">
                  <c:v>302935</c:v>
                </c:pt>
                <c:pt idx="2">
                  <c:v>303062</c:v>
                </c:pt>
                <c:pt idx="3">
                  <c:v>303122</c:v>
                </c:pt>
                <c:pt idx="4">
                  <c:v>303180</c:v>
                </c:pt>
                <c:pt idx="5">
                  <c:v>303241</c:v>
                </c:pt>
                <c:pt idx="6">
                  <c:v>303212</c:v>
                </c:pt>
                <c:pt idx="7">
                  <c:v>303281</c:v>
                </c:pt>
                <c:pt idx="8">
                  <c:v>303279</c:v>
                </c:pt>
                <c:pt idx="9">
                  <c:v>303304</c:v>
                </c:pt>
                <c:pt idx="10">
                  <c:v>303320</c:v>
                </c:pt>
                <c:pt idx="11">
                  <c:v>303374</c:v>
                </c:pt>
                <c:pt idx="12">
                  <c:v>303402</c:v>
                </c:pt>
                <c:pt idx="13">
                  <c:v>303420</c:v>
                </c:pt>
                <c:pt idx="14">
                  <c:v>303456</c:v>
                </c:pt>
                <c:pt idx="15">
                  <c:v>303482</c:v>
                </c:pt>
                <c:pt idx="16">
                  <c:v>303484</c:v>
                </c:pt>
                <c:pt idx="17">
                  <c:v>303472</c:v>
                </c:pt>
                <c:pt idx="18">
                  <c:v>303525</c:v>
                </c:pt>
                <c:pt idx="19">
                  <c:v>303545</c:v>
                </c:pt>
                <c:pt idx="20">
                  <c:v>303574</c:v>
                </c:pt>
                <c:pt idx="21">
                  <c:v>303593</c:v>
                </c:pt>
                <c:pt idx="22">
                  <c:v>303572</c:v>
                </c:pt>
                <c:pt idx="23">
                  <c:v>303622</c:v>
                </c:pt>
                <c:pt idx="24">
                  <c:v>303563</c:v>
                </c:pt>
                <c:pt idx="25">
                  <c:v>303609</c:v>
                </c:pt>
                <c:pt idx="26">
                  <c:v>303622</c:v>
                </c:pt>
                <c:pt idx="27">
                  <c:v>303607</c:v>
                </c:pt>
                <c:pt idx="28">
                  <c:v>303623</c:v>
                </c:pt>
                <c:pt idx="29">
                  <c:v>303619</c:v>
                </c:pt>
                <c:pt idx="30">
                  <c:v>303610</c:v>
                </c:pt>
                <c:pt idx="31">
                  <c:v>303602</c:v>
                </c:pt>
                <c:pt idx="32">
                  <c:v>303609</c:v>
                </c:pt>
                <c:pt idx="33">
                  <c:v>303617</c:v>
                </c:pt>
                <c:pt idx="34">
                  <c:v>303623</c:v>
                </c:pt>
                <c:pt idx="35">
                  <c:v>303495</c:v>
                </c:pt>
                <c:pt idx="36">
                  <c:v>303469</c:v>
                </c:pt>
                <c:pt idx="37">
                  <c:v>303543</c:v>
                </c:pt>
                <c:pt idx="38">
                  <c:v>303520</c:v>
                </c:pt>
                <c:pt idx="39">
                  <c:v>303472</c:v>
                </c:pt>
                <c:pt idx="40">
                  <c:v>303470</c:v>
                </c:pt>
                <c:pt idx="41">
                  <c:v>303464</c:v>
                </c:pt>
                <c:pt idx="42">
                  <c:v>303330</c:v>
                </c:pt>
                <c:pt idx="43">
                  <c:v>303393</c:v>
                </c:pt>
                <c:pt idx="44">
                  <c:v>303395</c:v>
                </c:pt>
                <c:pt idx="45">
                  <c:v>303267</c:v>
                </c:pt>
                <c:pt idx="46">
                  <c:v>303309</c:v>
                </c:pt>
                <c:pt idx="47">
                  <c:v>303301</c:v>
                </c:pt>
                <c:pt idx="48">
                  <c:v>303281</c:v>
                </c:pt>
                <c:pt idx="49">
                  <c:v>303259</c:v>
                </c:pt>
                <c:pt idx="50">
                  <c:v>303220</c:v>
                </c:pt>
                <c:pt idx="51">
                  <c:v>303212</c:v>
                </c:pt>
                <c:pt idx="52">
                  <c:v>303203</c:v>
                </c:pt>
                <c:pt idx="53">
                  <c:v>303205</c:v>
                </c:pt>
                <c:pt idx="54">
                  <c:v>303182</c:v>
                </c:pt>
                <c:pt idx="55">
                  <c:v>303189</c:v>
                </c:pt>
                <c:pt idx="56">
                  <c:v>303195</c:v>
                </c:pt>
                <c:pt idx="57">
                  <c:v>303126</c:v>
                </c:pt>
                <c:pt idx="58">
                  <c:v>303181</c:v>
                </c:pt>
                <c:pt idx="59">
                  <c:v>303116</c:v>
                </c:pt>
                <c:pt idx="60">
                  <c:v>303107</c:v>
                </c:pt>
                <c:pt idx="61">
                  <c:v>303126</c:v>
                </c:pt>
                <c:pt idx="62">
                  <c:v>303130</c:v>
                </c:pt>
                <c:pt idx="63">
                  <c:v>303138</c:v>
                </c:pt>
                <c:pt idx="64">
                  <c:v>303151</c:v>
                </c:pt>
                <c:pt idx="65">
                  <c:v>303153</c:v>
                </c:pt>
                <c:pt idx="66">
                  <c:v>303112</c:v>
                </c:pt>
                <c:pt idx="67">
                  <c:v>303113</c:v>
                </c:pt>
                <c:pt idx="68">
                  <c:v>303113</c:v>
                </c:pt>
                <c:pt idx="69">
                  <c:v>303115</c:v>
                </c:pt>
                <c:pt idx="70">
                  <c:v>303102</c:v>
                </c:pt>
                <c:pt idx="71">
                  <c:v>303078</c:v>
                </c:pt>
                <c:pt idx="72">
                  <c:v>303052</c:v>
                </c:pt>
                <c:pt idx="73">
                  <c:v>302991</c:v>
                </c:pt>
                <c:pt idx="74">
                  <c:v>302997</c:v>
                </c:pt>
                <c:pt idx="75">
                  <c:v>302999</c:v>
                </c:pt>
                <c:pt idx="76">
                  <c:v>303001</c:v>
                </c:pt>
                <c:pt idx="77">
                  <c:v>302995</c:v>
                </c:pt>
                <c:pt idx="78">
                  <c:v>302994</c:v>
                </c:pt>
                <c:pt idx="79">
                  <c:v>302992</c:v>
                </c:pt>
                <c:pt idx="80">
                  <c:v>303005</c:v>
                </c:pt>
                <c:pt idx="81">
                  <c:v>302991</c:v>
                </c:pt>
                <c:pt idx="82">
                  <c:v>303001</c:v>
                </c:pt>
                <c:pt idx="83">
                  <c:v>303007</c:v>
                </c:pt>
                <c:pt idx="84">
                  <c:v>302946</c:v>
                </c:pt>
                <c:pt idx="85">
                  <c:v>302993</c:v>
                </c:pt>
                <c:pt idx="86">
                  <c:v>302929</c:v>
                </c:pt>
                <c:pt idx="87">
                  <c:v>302948</c:v>
                </c:pt>
                <c:pt idx="88">
                  <c:v>302951</c:v>
                </c:pt>
                <c:pt idx="89">
                  <c:v>302974</c:v>
                </c:pt>
                <c:pt idx="90">
                  <c:v>302973</c:v>
                </c:pt>
                <c:pt idx="91">
                  <c:v>302903</c:v>
                </c:pt>
                <c:pt idx="92">
                  <c:v>302932</c:v>
                </c:pt>
                <c:pt idx="93">
                  <c:v>303011</c:v>
                </c:pt>
                <c:pt idx="94">
                  <c:v>303038</c:v>
                </c:pt>
                <c:pt idx="95">
                  <c:v>303015</c:v>
                </c:pt>
                <c:pt idx="96">
                  <c:v>303046</c:v>
                </c:pt>
                <c:pt idx="97">
                  <c:v>303067</c:v>
                </c:pt>
                <c:pt idx="98">
                  <c:v>303070</c:v>
                </c:pt>
                <c:pt idx="99">
                  <c:v>303094</c:v>
                </c:pt>
                <c:pt idx="100">
                  <c:v>303103</c:v>
                </c:pt>
                <c:pt idx="101">
                  <c:v>303100</c:v>
                </c:pt>
                <c:pt idx="102">
                  <c:v>303020</c:v>
                </c:pt>
                <c:pt idx="103">
                  <c:v>303092</c:v>
                </c:pt>
                <c:pt idx="104">
                  <c:v>303088</c:v>
                </c:pt>
                <c:pt idx="105">
                  <c:v>303110</c:v>
                </c:pt>
                <c:pt idx="106">
                  <c:v>303060</c:v>
                </c:pt>
                <c:pt idx="107">
                  <c:v>303082</c:v>
                </c:pt>
                <c:pt idx="108">
                  <c:v>303086</c:v>
                </c:pt>
                <c:pt idx="109">
                  <c:v>303092</c:v>
                </c:pt>
                <c:pt idx="110">
                  <c:v>303122</c:v>
                </c:pt>
                <c:pt idx="111">
                  <c:v>303088</c:v>
                </c:pt>
                <c:pt idx="112">
                  <c:v>303092</c:v>
                </c:pt>
                <c:pt idx="113">
                  <c:v>303096</c:v>
                </c:pt>
                <c:pt idx="114">
                  <c:v>303114</c:v>
                </c:pt>
                <c:pt idx="115">
                  <c:v>303118</c:v>
                </c:pt>
                <c:pt idx="116">
                  <c:v>303113</c:v>
                </c:pt>
                <c:pt idx="117">
                  <c:v>303119</c:v>
                </c:pt>
                <c:pt idx="118">
                  <c:v>303126</c:v>
                </c:pt>
                <c:pt idx="119">
                  <c:v>303115</c:v>
                </c:pt>
                <c:pt idx="120">
                  <c:v>303110</c:v>
                </c:pt>
                <c:pt idx="121">
                  <c:v>303071</c:v>
                </c:pt>
                <c:pt idx="122">
                  <c:v>303021</c:v>
                </c:pt>
                <c:pt idx="123">
                  <c:v>303031</c:v>
                </c:pt>
                <c:pt idx="124">
                  <c:v>303066</c:v>
                </c:pt>
                <c:pt idx="125">
                  <c:v>303011</c:v>
                </c:pt>
                <c:pt idx="126">
                  <c:v>303025</c:v>
                </c:pt>
                <c:pt idx="127">
                  <c:v>303016</c:v>
                </c:pt>
                <c:pt idx="128">
                  <c:v>303005</c:v>
                </c:pt>
                <c:pt idx="129">
                  <c:v>302995</c:v>
                </c:pt>
                <c:pt idx="130">
                  <c:v>302934</c:v>
                </c:pt>
                <c:pt idx="131">
                  <c:v>302968</c:v>
                </c:pt>
                <c:pt idx="132">
                  <c:v>302969</c:v>
                </c:pt>
                <c:pt idx="133">
                  <c:v>302922</c:v>
                </c:pt>
                <c:pt idx="134">
                  <c:v>302909</c:v>
                </c:pt>
                <c:pt idx="135">
                  <c:v>302898</c:v>
                </c:pt>
                <c:pt idx="136">
                  <c:v>302839</c:v>
                </c:pt>
                <c:pt idx="137">
                  <c:v>302827</c:v>
                </c:pt>
                <c:pt idx="138">
                  <c:v>302857</c:v>
                </c:pt>
                <c:pt idx="139">
                  <c:v>302797</c:v>
                </c:pt>
                <c:pt idx="140">
                  <c:v>302796</c:v>
                </c:pt>
                <c:pt idx="141">
                  <c:v>302778</c:v>
                </c:pt>
                <c:pt idx="142">
                  <c:v>302779</c:v>
                </c:pt>
                <c:pt idx="143">
                  <c:v>302738</c:v>
                </c:pt>
                <c:pt idx="144">
                  <c:v>302726</c:v>
                </c:pt>
                <c:pt idx="145">
                  <c:v>302713</c:v>
                </c:pt>
                <c:pt idx="146">
                  <c:v>302701</c:v>
                </c:pt>
                <c:pt idx="147">
                  <c:v>303602</c:v>
                </c:pt>
                <c:pt idx="148">
                  <c:v>304482</c:v>
                </c:pt>
                <c:pt idx="149">
                  <c:v>305348</c:v>
                </c:pt>
                <c:pt idx="150">
                  <c:v>306251</c:v>
                </c:pt>
                <c:pt idx="151">
                  <c:v>307073</c:v>
                </c:pt>
                <c:pt idx="152">
                  <c:v>307887</c:v>
                </c:pt>
                <c:pt idx="153">
                  <c:v>308732</c:v>
                </c:pt>
                <c:pt idx="154">
                  <c:v>309519</c:v>
                </c:pt>
                <c:pt idx="155">
                  <c:v>310298</c:v>
                </c:pt>
                <c:pt idx="156">
                  <c:v>311116</c:v>
                </c:pt>
                <c:pt idx="157">
                  <c:v>311948</c:v>
                </c:pt>
                <c:pt idx="158">
                  <c:v>312803</c:v>
                </c:pt>
                <c:pt idx="159">
                  <c:v>313589</c:v>
                </c:pt>
                <c:pt idx="160">
                  <c:v>314403</c:v>
                </c:pt>
                <c:pt idx="161">
                  <c:v>315225</c:v>
                </c:pt>
                <c:pt idx="162">
                  <c:v>316046</c:v>
                </c:pt>
                <c:pt idx="163">
                  <c:v>316849</c:v>
                </c:pt>
                <c:pt idx="164">
                  <c:v>317663</c:v>
                </c:pt>
                <c:pt idx="165">
                  <c:v>318386</c:v>
                </c:pt>
                <c:pt idx="166">
                  <c:v>319082</c:v>
                </c:pt>
                <c:pt idx="167">
                  <c:v>319803</c:v>
                </c:pt>
                <c:pt idx="168">
                  <c:v>320464</c:v>
                </c:pt>
                <c:pt idx="169">
                  <c:v>321164</c:v>
                </c:pt>
                <c:pt idx="170">
                  <c:v>321828</c:v>
                </c:pt>
                <c:pt idx="171">
                  <c:v>322594</c:v>
                </c:pt>
                <c:pt idx="172">
                  <c:v>321809</c:v>
                </c:pt>
                <c:pt idx="173">
                  <c:v>325380</c:v>
                </c:pt>
                <c:pt idx="174">
                  <c:v>325380</c:v>
                </c:pt>
                <c:pt idx="175">
                  <c:v>325380</c:v>
                </c:pt>
                <c:pt idx="176">
                  <c:v>326784</c:v>
                </c:pt>
                <c:pt idx="177">
                  <c:v>328095</c:v>
                </c:pt>
                <c:pt idx="178">
                  <c:v>329100</c:v>
                </c:pt>
                <c:pt idx="179">
                  <c:v>329962</c:v>
                </c:pt>
                <c:pt idx="180">
                  <c:v>330054</c:v>
                </c:pt>
                <c:pt idx="181">
                  <c:v>330054</c:v>
                </c:pt>
                <c:pt idx="182">
                  <c:v>330054</c:v>
                </c:pt>
                <c:pt idx="183">
                  <c:v>330054</c:v>
                </c:pt>
                <c:pt idx="184">
                  <c:v>330022</c:v>
                </c:pt>
                <c:pt idx="185">
                  <c:v>330019</c:v>
                </c:pt>
                <c:pt idx="186">
                  <c:v>329981</c:v>
                </c:pt>
                <c:pt idx="187">
                  <c:v>329903</c:v>
                </c:pt>
                <c:pt idx="188">
                  <c:v>329903</c:v>
                </c:pt>
                <c:pt idx="189">
                  <c:v>329896</c:v>
                </c:pt>
                <c:pt idx="190">
                  <c:v>329868</c:v>
                </c:pt>
                <c:pt idx="191">
                  <c:v>329829</c:v>
                </c:pt>
                <c:pt idx="192">
                  <c:v>329793</c:v>
                </c:pt>
                <c:pt idx="193">
                  <c:v>329751</c:v>
                </c:pt>
                <c:pt idx="194">
                  <c:v>329642</c:v>
                </c:pt>
                <c:pt idx="195">
                  <c:v>329642</c:v>
                </c:pt>
                <c:pt idx="196">
                  <c:v>329642</c:v>
                </c:pt>
                <c:pt idx="197">
                  <c:v>329614</c:v>
                </c:pt>
                <c:pt idx="198">
                  <c:v>329578</c:v>
                </c:pt>
                <c:pt idx="199">
                  <c:v>329547</c:v>
                </c:pt>
                <c:pt idx="200">
                  <c:v>329524</c:v>
                </c:pt>
                <c:pt idx="201">
                  <c:v>329448</c:v>
                </c:pt>
                <c:pt idx="202">
                  <c:v>329448</c:v>
                </c:pt>
                <c:pt idx="203">
                  <c:v>329448</c:v>
                </c:pt>
                <c:pt idx="204">
                  <c:v>329408</c:v>
                </c:pt>
                <c:pt idx="205">
                  <c:v>329380</c:v>
                </c:pt>
                <c:pt idx="206">
                  <c:v>329361</c:v>
                </c:pt>
                <c:pt idx="207">
                  <c:v>329248</c:v>
                </c:pt>
                <c:pt idx="208">
                  <c:v>329260</c:v>
                </c:pt>
                <c:pt idx="209">
                  <c:v>329260</c:v>
                </c:pt>
                <c:pt idx="210">
                  <c:v>329260</c:v>
                </c:pt>
                <c:pt idx="211">
                  <c:v>329242</c:v>
                </c:pt>
                <c:pt idx="212">
                  <c:v>329228</c:v>
                </c:pt>
                <c:pt idx="213">
                  <c:v>329219</c:v>
                </c:pt>
                <c:pt idx="214">
                  <c:v>329198</c:v>
                </c:pt>
                <c:pt idx="215">
                  <c:v>329175</c:v>
                </c:pt>
                <c:pt idx="216">
                  <c:v>329175</c:v>
                </c:pt>
                <c:pt idx="217">
                  <c:v>329175</c:v>
                </c:pt>
                <c:pt idx="218">
                  <c:v>329148</c:v>
                </c:pt>
                <c:pt idx="219">
                  <c:v>329105</c:v>
                </c:pt>
                <c:pt idx="220">
                  <c:v>329087</c:v>
                </c:pt>
                <c:pt idx="221">
                  <c:v>329063</c:v>
                </c:pt>
                <c:pt idx="222">
                  <c:v>329011</c:v>
                </c:pt>
                <c:pt idx="223">
                  <c:v>329011</c:v>
                </c:pt>
                <c:pt idx="224">
                  <c:v>329011</c:v>
                </c:pt>
                <c:pt idx="225">
                  <c:v>328971</c:v>
                </c:pt>
                <c:pt idx="226">
                  <c:v>328971</c:v>
                </c:pt>
                <c:pt idx="227">
                  <c:v>328944</c:v>
                </c:pt>
                <c:pt idx="228">
                  <c:v>328904</c:v>
                </c:pt>
                <c:pt idx="229">
                  <c:v>328825</c:v>
                </c:pt>
                <c:pt idx="230">
                  <c:v>328825</c:v>
                </c:pt>
                <c:pt idx="231">
                  <c:v>328825</c:v>
                </c:pt>
                <c:pt idx="232">
                  <c:v>328768</c:v>
                </c:pt>
                <c:pt idx="233">
                  <c:v>328759</c:v>
                </c:pt>
                <c:pt idx="234">
                  <c:v>328727</c:v>
                </c:pt>
                <c:pt idx="235">
                  <c:v>328697</c:v>
                </c:pt>
                <c:pt idx="236">
                  <c:v>328652</c:v>
                </c:pt>
                <c:pt idx="237">
                  <c:v>328652</c:v>
                </c:pt>
                <c:pt idx="238">
                  <c:v>328652</c:v>
                </c:pt>
                <c:pt idx="239">
                  <c:v>328629</c:v>
                </c:pt>
                <c:pt idx="240">
                  <c:v>328603</c:v>
                </c:pt>
                <c:pt idx="241">
                  <c:v>328584</c:v>
                </c:pt>
                <c:pt idx="242">
                  <c:v>328540</c:v>
                </c:pt>
                <c:pt idx="243">
                  <c:v>328450</c:v>
                </c:pt>
                <c:pt idx="244">
                  <c:v>328450</c:v>
                </c:pt>
                <c:pt idx="245">
                  <c:v>328450</c:v>
                </c:pt>
                <c:pt idx="246">
                  <c:v>328429</c:v>
                </c:pt>
                <c:pt idx="247">
                  <c:v>328408</c:v>
                </c:pt>
                <c:pt idx="248">
                  <c:v>328395</c:v>
                </c:pt>
                <c:pt idx="249">
                  <c:v>328340</c:v>
                </c:pt>
                <c:pt idx="250">
                  <c:v>328268</c:v>
                </c:pt>
                <c:pt idx="251">
                  <c:v>328268</c:v>
                </c:pt>
                <c:pt idx="252">
                  <c:v>328268</c:v>
                </c:pt>
                <c:pt idx="253">
                  <c:v>328238</c:v>
                </c:pt>
                <c:pt idx="254">
                  <c:v>328224</c:v>
                </c:pt>
                <c:pt idx="255">
                  <c:v>328199</c:v>
                </c:pt>
                <c:pt idx="256">
                  <c:v>328184</c:v>
                </c:pt>
                <c:pt idx="257">
                  <c:v>328127</c:v>
                </c:pt>
                <c:pt idx="258">
                  <c:v>328127</c:v>
                </c:pt>
                <c:pt idx="259">
                  <c:v>328127</c:v>
                </c:pt>
                <c:pt idx="260">
                  <c:v>328095</c:v>
                </c:pt>
                <c:pt idx="261">
                  <c:v>328077</c:v>
                </c:pt>
                <c:pt idx="262">
                  <c:v>328055</c:v>
                </c:pt>
                <c:pt idx="263">
                  <c:v>328038</c:v>
                </c:pt>
                <c:pt idx="264">
                  <c:v>327978</c:v>
                </c:pt>
                <c:pt idx="265">
                  <c:v>327978</c:v>
                </c:pt>
                <c:pt idx="266">
                  <c:v>327978</c:v>
                </c:pt>
                <c:pt idx="267">
                  <c:v>327957</c:v>
                </c:pt>
                <c:pt idx="268">
                  <c:v>327946</c:v>
                </c:pt>
                <c:pt idx="269">
                  <c:v>327807</c:v>
                </c:pt>
                <c:pt idx="270">
                  <c:v>327807</c:v>
                </c:pt>
                <c:pt idx="271">
                  <c:v>327807</c:v>
                </c:pt>
                <c:pt idx="272">
                  <c:v>327807</c:v>
                </c:pt>
                <c:pt idx="273">
                  <c:v>327807</c:v>
                </c:pt>
                <c:pt idx="274">
                  <c:v>327807</c:v>
                </c:pt>
                <c:pt idx="275">
                  <c:v>327807</c:v>
                </c:pt>
                <c:pt idx="276">
                  <c:v>327778</c:v>
                </c:pt>
                <c:pt idx="277">
                  <c:v>327755</c:v>
                </c:pt>
                <c:pt idx="278">
                  <c:v>327684</c:v>
                </c:pt>
                <c:pt idx="279">
                  <c:v>327684</c:v>
                </c:pt>
                <c:pt idx="280">
                  <c:v>327684</c:v>
                </c:pt>
                <c:pt idx="281">
                  <c:v>327683</c:v>
                </c:pt>
                <c:pt idx="282">
                  <c:v>327665</c:v>
                </c:pt>
                <c:pt idx="283">
                  <c:v>327630</c:v>
                </c:pt>
                <c:pt idx="284">
                  <c:v>327600</c:v>
                </c:pt>
                <c:pt idx="285">
                  <c:v>327527</c:v>
                </c:pt>
                <c:pt idx="286">
                  <c:v>327527</c:v>
                </c:pt>
                <c:pt idx="287">
                  <c:v>327527</c:v>
                </c:pt>
                <c:pt idx="288">
                  <c:v>327503</c:v>
                </c:pt>
                <c:pt idx="289">
                  <c:v>327476</c:v>
                </c:pt>
                <c:pt idx="290">
                  <c:v>327437</c:v>
                </c:pt>
                <c:pt idx="291">
                  <c:v>327426</c:v>
                </c:pt>
                <c:pt idx="292">
                  <c:v>327395</c:v>
                </c:pt>
                <c:pt idx="293">
                  <c:v>327395</c:v>
                </c:pt>
                <c:pt idx="294">
                  <c:v>327395</c:v>
                </c:pt>
                <c:pt idx="295">
                  <c:v>327379</c:v>
                </c:pt>
                <c:pt idx="296">
                  <c:v>327366</c:v>
                </c:pt>
                <c:pt idx="297">
                  <c:v>327363</c:v>
                </c:pt>
                <c:pt idx="298">
                  <c:v>327353</c:v>
                </c:pt>
                <c:pt idx="299">
                  <c:v>327336</c:v>
                </c:pt>
                <c:pt idx="300">
                  <c:v>327336</c:v>
                </c:pt>
                <c:pt idx="301">
                  <c:v>327336</c:v>
                </c:pt>
                <c:pt idx="302">
                  <c:v>327325</c:v>
                </c:pt>
                <c:pt idx="303">
                  <c:v>327316</c:v>
                </c:pt>
                <c:pt idx="304">
                  <c:v>327310</c:v>
                </c:pt>
                <c:pt idx="305">
                  <c:v>327258</c:v>
                </c:pt>
                <c:pt idx="306">
                  <c:v>327145</c:v>
                </c:pt>
                <c:pt idx="307">
                  <c:v>327145</c:v>
                </c:pt>
                <c:pt idx="308">
                  <c:v>327145</c:v>
                </c:pt>
                <c:pt idx="309">
                  <c:v>327132</c:v>
                </c:pt>
                <c:pt idx="310">
                  <c:v>327114</c:v>
                </c:pt>
                <c:pt idx="311">
                  <c:v>327105</c:v>
                </c:pt>
                <c:pt idx="312">
                  <c:v>327086</c:v>
                </c:pt>
                <c:pt idx="313">
                  <c:v>327031</c:v>
                </c:pt>
                <c:pt idx="314">
                  <c:v>327031</c:v>
                </c:pt>
                <c:pt idx="315">
                  <c:v>327031</c:v>
                </c:pt>
                <c:pt idx="316">
                  <c:v>327012</c:v>
                </c:pt>
                <c:pt idx="317">
                  <c:v>326994</c:v>
                </c:pt>
                <c:pt idx="318">
                  <c:v>326974</c:v>
                </c:pt>
                <c:pt idx="319">
                  <c:v>326939</c:v>
                </c:pt>
                <c:pt idx="320">
                  <c:v>326919</c:v>
                </c:pt>
                <c:pt idx="321">
                  <c:v>326919</c:v>
                </c:pt>
                <c:pt idx="322">
                  <c:v>326919</c:v>
                </c:pt>
                <c:pt idx="323">
                  <c:v>326898</c:v>
                </c:pt>
                <c:pt idx="324">
                  <c:v>326880</c:v>
                </c:pt>
                <c:pt idx="325">
                  <c:v>326857</c:v>
                </c:pt>
                <c:pt idx="326">
                  <c:v>326839</c:v>
                </c:pt>
                <c:pt idx="327">
                  <c:v>326766</c:v>
                </c:pt>
                <c:pt idx="328">
                  <c:v>326766</c:v>
                </c:pt>
                <c:pt idx="329">
                  <c:v>326766</c:v>
                </c:pt>
                <c:pt idx="330">
                  <c:v>326735</c:v>
                </c:pt>
                <c:pt idx="331">
                  <c:v>326711</c:v>
                </c:pt>
                <c:pt idx="332">
                  <c:v>326689</c:v>
                </c:pt>
                <c:pt idx="333">
                  <c:v>326663</c:v>
                </c:pt>
                <c:pt idx="334">
                  <c:v>326573</c:v>
                </c:pt>
                <c:pt idx="335">
                  <c:v>326573</c:v>
                </c:pt>
                <c:pt idx="336">
                  <c:v>326573</c:v>
                </c:pt>
                <c:pt idx="337">
                  <c:v>326544</c:v>
                </c:pt>
                <c:pt idx="338">
                  <c:v>326515</c:v>
                </c:pt>
                <c:pt idx="339">
                  <c:v>326477</c:v>
                </c:pt>
                <c:pt idx="340">
                  <c:v>326455</c:v>
                </c:pt>
                <c:pt idx="341">
                  <c:v>326401</c:v>
                </c:pt>
                <c:pt idx="342">
                  <c:v>326401</c:v>
                </c:pt>
                <c:pt idx="343">
                  <c:v>326401</c:v>
                </c:pt>
                <c:pt idx="344">
                  <c:v>326376</c:v>
                </c:pt>
                <c:pt idx="345">
                  <c:v>326352</c:v>
                </c:pt>
                <c:pt idx="346">
                  <c:v>326338</c:v>
                </c:pt>
                <c:pt idx="347">
                  <c:v>326321</c:v>
                </c:pt>
                <c:pt idx="348">
                  <c:v>326258</c:v>
                </c:pt>
                <c:pt idx="349">
                  <c:v>326258</c:v>
                </c:pt>
                <c:pt idx="350">
                  <c:v>326258</c:v>
                </c:pt>
                <c:pt idx="351">
                  <c:v>326224</c:v>
                </c:pt>
                <c:pt idx="352">
                  <c:v>326199</c:v>
                </c:pt>
                <c:pt idx="353">
                  <c:v>326175</c:v>
                </c:pt>
                <c:pt idx="354">
                  <c:v>326153</c:v>
                </c:pt>
                <c:pt idx="355">
                  <c:v>326066</c:v>
                </c:pt>
                <c:pt idx="356">
                  <c:v>326066</c:v>
                </c:pt>
                <c:pt idx="357">
                  <c:v>326066</c:v>
                </c:pt>
                <c:pt idx="358">
                  <c:v>326066</c:v>
                </c:pt>
                <c:pt idx="359">
                  <c:v>326044</c:v>
                </c:pt>
                <c:pt idx="360">
                  <c:v>326010</c:v>
                </c:pt>
                <c:pt idx="361">
                  <c:v>325980</c:v>
                </c:pt>
                <c:pt idx="362">
                  <c:v>325870</c:v>
                </c:pt>
                <c:pt idx="363">
                  <c:v>325870</c:v>
                </c:pt>
                <c:pt idx="364">
                  <c:v>325870</c:v>
                </c:pt>
              </c:numCache>
            </c:numRef>
          </c:val>
          <c:smooth val="0"/>
        </c:ser>
        <c:dLbls>
          <c:showLegendKey val="0"/>
          <c:showVal val="0"/>
          <c:showCatName val="0"/>
          <c:showSerName val="0"/>
          <c:showPercent val="0"/>
          <c:showBubbleSize val="0"/>
        </c:dLbls>
        <c:marker val="1"/>
        <c:smooth val="0"/>
        <c:axId val="-2013095872"/>
        <c:axId val="-2013094240"/>
      </c:lineChart>
      <c:dateAx>
        <c:axId val="-2013095872"/>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2013094240"/>
        <c:crosses val="autoZero"/>
        <c:auto val="1"/>
        <c:lblOffset val="100"/>
        <c:baseTimeUnit val="days"/>
      </c:dateAx>
      <c:valAx>
        <c:axId val="-2013094240"/>
        <c:scaling>
          <c:orientation val="minMax"/>
          <c:min val="29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2013095872"/>
        <c:crosses val="autoZero"/>
        <c:crossBetween val="between"/>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1" i="0">
                <a:solidFill>
                  <a:srgbClr val="757575"/>
                </a:solidFill>
                <a:latin typeface="Century Gothic"/>
              </a:defRPr>
            </a:pPr>
            <a:r>
              <a:rPr lang="en-US" sz="1100" b="1" i="0">
                <a:solidFill>
                  <a:srgbClr val="757575"/>
                </a:solidFill>
                <a:latin typeface="Century Gothic"/>
              </a:rPr>
              <a:t>SKinno News UV, NV, PV Status</a:t>
            </a:r>
          </a:p>
        </c:rich>
      </c:tx>
      <c:layout>
        <c:manualLayout>
          <c:xMode val="edge"/>
          <c:yMode val="edge"/>
          <c:x val="9.1914950025186223E-2"/>
          <c:y val="5.5788005578800556E-3"/>
        </c:manualLayout>
      </c:layout>
      <c:overlay val="0"/>
    </c:title>
    <c:autoTitleDeleted val="0"/>
    <c:plotArea>
      <c:layout>
        <c:manualLayout>
          <c:xMode val="edge"/>
          <c:yMode val="edge"/>
          <c:x val="0.12603221472315959"/>
          <c:y val="0.14204154713218986"/>
          <c:w val="0.8602276277965254"/>
          <c:h val="0.60775153105861768"/>
        </c:manualLayout>
      </c:layout>
      <c:lineChart>
        <c:grouping val="standard"/>
        <c:varyColors val="1"/>
        <c:ser>
          <c:idx val="0"/>
          <c:order val="0"/>
          <c:tx>
            <c:v>GA 방문자 수 (UV)</c:v>
          </c:tx>
          <c:spPr>
            <a:ln w="28575" cmpd="sng">
              <a:solidFill>
                <a:schemeClr val="accent1"/>
              </a:solidFill>
            </a:ln>
          </c:spPr>
          <c:marker>
            <c:symbol val="circle"/>
            <c:size val="5"/>
            <c:spPr>
              <a:solidFill>
                <a:schemeClr val="accent1"/>
              </a:solidFill>
              <a:ln cmpd="sng">
                <a:solidFill>
                  <a:schemeClr val="accent1"/>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현황'!$F$4:$F$368</c:f>
              <c:numCache>
                <c:formatCode>_-* #,##0_-;\-* #,##0_-;_-* "-"_-;_-@</c:formatCode>
                <c:ptCount val="365"/>
                <c:pt idx="0">
                  <c:v>737</c:v>
                </c:pt>
                <c:pt idx="1">
                  <c:v>1534</c:v>
                </c:pt>
                <c:pt idx="2">
                  <c:v>1790</c:v>
                </c:pt>
                <c:pt idx="3">
                  <c:v>1710</c:v>
                </c:pt>
                <c:pt idx="4">
                  <c:v>1720</c:v>
                </c:pt>
                <c:pt idx="5">
                  <c:v>1066</c:v>
                </c:pt>
                <c:pt idx="6">
                  <c:v>1146</c:v>
                </c:pt>
                <c:pt idx="7">
                  <c:v>1924</c:v>
                </c:pt>
                <c:pt idx="8">
                  <c:v>1943</c:v>
                </c:pt>
                <c:pt idx="9">
                  <c:v>2296</c:v>
                </c:pt>
                <c:pt idx="10">
                  <c:v>1714</c:v>
                </c:pt>
                <c:pt idx="11">
                  <c:v>1655</c:v>
                </c:pt>
                <c:pt idx="12">
                  <c:v>1552</c:v>
                </c:pt>
                <c:pt idx="13">
                  <c:v>703</c:v>
                </c:pt>
                <c:pt idx="14">
                  <c:v>739</c:v>
                </c:pt>
                <c:pt idx="15">
                  <c:v>1636</c:v>
                </c:pt>
                <c:pt idx="16">
                  <c:v>1573</c:v>
                </c:pt>
                <c:pt idx="17">
                  <c:v>1548</c:v>
                </c:pt>
                <c:pt idx="18">
                  <c:v>1676</c:v>
                </c:pt>
                <c:pt idx="19">
                  <c:v>1203</c:v>
                </c:pt>
                <c:pt idx="20">
                  <c:v>633</c:v>
                </c:pt>
                <c:pt idx="21">
                  <c:v>511</c:v>
                </c:pt>
                <c:pt idx="22">
                  <c:v>724</c:v>
                </c:pt>
                <c:pt idx="23">
                  <c:v>956</c:v>
                </c:pt>
                <c:pt idx="24">
                  <c:v>1515</c:v>
                </c:pt>
                <c:pt idx="25">
                  <c:v>1559</c:v>
                </c:pt>
                <c:pt idx="26">
                  <c:v>1462</c:v>
                </c:pt>
                <c:pt idx="27">
                  <c:v>856</c:v>
                </c:pt>
                <c:pt idx="28">
                  <c:v>850</c:v>
                </c:pt>
                <c:pt idx="29">
                  <c:v>1619</c:v>
                </c:pt>
                <c:pt idx="30">
                  <c:v>1649</c:v>
                </c:pt>
                <c:pt idx="31">
                  <c:v>1586</c:v>
                </c:pt>
                <c:pt idx="32">
                  <c:v>1361</c:v>
                </c:pt>
                <c:pt idx="33">
                  <c:v>1262</c:v>
                </c:pt>
                <c:pt idx="34">
                  <c:v>673</c:v>
                </c:pt>
                <c:pt idx="35">
                  <c:v>784</c:v>
                </c:pt>
                <c:pt idx="36">
                  <c:v>1607</c:v>
                </c:pt>
                <c:pt idx="37">
                  <c:v>1536</c:v>
                </c:pt>
                <c:pt idx="38">
                  <c:v>1478</c:v>
                </c:pt>
                <c:pt idx="39">
                  <c:v>1489</c:v>
                </c:pt>
                <c:pt idx="40">
                  <c:v>1308</c:v>
                </c:pt>
                <c:pt idx="41">
                  <c:v>904</c:v>
                </c:pt>
                <c:pt idx="42">
                  <c:v>655</c:v>
                </c:pt>
                <c:pt idx="43">
                  <c:v>1431</c:v>
                </c:pt>
                <c:pt idx="44">
                  <c:v>1402</c:v>
                </c:pt>
                <c:pt idx="45">
                  <c:v>1570</c:v>
                </c:pt>
                <c:pt idx="46">
                  <c:v>1463</c:v>
                </c:pt>
                <c:pt idx="47">
                  <c:v>1313</c:v>
                </c:pt>
                <c:pt idx="48">
                  <c:v>800</c:v>
                </c:pt>
                <c:pt idx="49">
                  <c:v>807</c:v>
                </c:pt>
                <c:pt idx="50">
                  <c:v>1485</c:v>
                </c:pt>
                <c:pt idx="51">
                  <c:v>1539</c:v>
                </c:pt>
                <c:pt idx="52">
                  <c:v>1438</c:v>
                </c:pt>
                <c:pt idx="53">
                  <c:v>1445</c:v>
                </c:pt>
                <c:pt idx="54">
                  <c:v>1247</c:v>
                </c:pt>
                <c:pt idx="55">
                  <c:v>776</c:v>
                </c:pt>
                <c:pt idx="56">
                  <c:v>716</c:v>
                </c:pt>
                <c:pt idx="57">
                  <c:v>1421</c:v>
                </c:pt>
                <c:pt idx="58">
                  <c:v>1350</c:v>
                </c:pt>
                <c:pt idx="59">
                  <c:v>836</c:v>
                </c:pt>
                <c:pt idx="60">
                  <c:v>1464</c:v>
                </c:pt>
                <c:pt idx="61">
                  <c:v>1297</c:v>
                </c:pt>
                <c:pt idx="62">
                  <c:v>1058</c:v>
                </c:pt>
                <c:pt idx="63">
                  <c:v>1315</c:v>
                </c:pt>
                <c:pt idx="64">
                  <c:v>1474</c:v>
                </c:pt>
                <c:pt idx="65">
                  <c:v>1642</c:v>
                </c:pt>
                <c:pt idx="66">
                  <c:v>1582</c:v>
                </c:pt>
                <c:pt idx="67">
                  <c:v>1558</c:v>
                </c:pt>
                <c:pt idx="68">
                  <c:v>1574</c:v>
                </c:pt>
                <c:pt idx="69">
                  <c:v>843</c:v>
                </c:pt>
                <c:pt idx="70">
                  <c:v>910</c:v>
                </c:pt>
                <c:pt idx="71">
                  <c:v>1820</c:v>
                </c:pt>
                <c:pt idx="72">
                  <c:v>1872</c:v>
                </c:pt>
                <c:pt idx="73">
                  <c:v>1915</c:v>
                </c:pt>
                <c:pt idx="74">
                  <c:v>2010</c:v>
                </c:pt>
                <c:pt idx="75">
                  <c:v>2011</c:v>
                </c:pt>
                <c:pt idx="76">
                  <c:v>1246</c:v>
                </c:pt>
                <c:pt idx="77">
                  <c:v>1292</c:v>
                </c:pt>
                <c:pt idx="78">
                  <c:v>2203</c:v>
                </c:pt>
                <c:pt idx="79">
                  <c:v>2519</c:v>
                </c:pt>
                <c:pt idx="80">
                  <c:v>2314</c:v>
                </c:pt>
                <c:pt idx="81">
                  <c:v>2730</c:v>
                </c:pt>
                <c:pt idx="82">
                  <c:v>2879</c:v>
                </c:pt>
                <c:pt idx="83">
                  <c:v>2038</c:v>
                </c:pt>
                <c:pt idx="84">
                  <c:v>1997</c:v>
                </c:pt>
                <c:pt idx="85">
                  <c:v>2716</c:v>
                </c:pt>
                <c:pt idx="86">
                  <c:v>2841</c:v>
                </c:pt>
                <c:pt idx="87">
                  <c:v>2786</c:v>
                </c:pt>
                <c:pt idx="88">
                  <c:v>2629</c:v>
                </c:pt>
                <c:pt idx="89">
                  <c:v>2008</c:v>
                </c:pt>
                <c:pt idx="90">
                  <c:v>1151</c:v>
                </c:pt>
                <c:pt idx="91">
                  <c:v>1582</c:v>
                </c:pt>
                <c:pt idx="92">
                  <c:v>2222</c:v>
                </c:pt>
                <c:pt idx="93">
                  <c:v>2568</c:v>
                </c:pt>
                <c:pt idx="94">
                  <c:v>2355</c:v>
                </c:pt>
                <c:pt idx="95">
                  <c:v>2322</c:v>
                </c:pt>
                <c:pt idx="96">
                  <c:v>2173</c:v>
                </c:pt>
                <c:pt idx="97">
                  <c:v>1803</c:v>
                </c:pt>
                <c:pt idx="98">
                  <c:v>1824</c:v>
                </c:pt>
                <c:pt idx="99">
                  <c:v>2687</c:v>
                </c:pt>
                <c:pt idx="100">
                  <c:v>2499</c:v>
                </c:pt>
                <c:pt idx="101">
                  <c:v>2215</c:v>
                </c:pt>
                <c:pt idx="102">
                  <c:v>2180</c:v>
                </c:pt>
                <c:pt idx="103">
                  <c:v>2073</c:v>
                </c:pt>
                <c:pt idx="104">
                  <c:v>1275</c:v>
                </c:pt>
                <c:pt idx="105">
                  <c:v>1419</c:v>
                </c:pt>
                <c:pt idx="106">
                  <c:v>1988</c:v>
                </c:pt>
                <c:pt idx="107">
                  <c:v>2164</c:v>
                </c:pt>
                <c:pt idx="108">
                  <c:v>2157</c:v>
                </c:pt>
                <c:pt idx="109">
                  <c:v>2055</c:v>
                </c:pt>
                <c:pt idx="110">
                  <c:v>2165</c:v>
                </c:pt>
                <c:pt idx="111">
                  <c:v>1378</c:v>
                </c:pt>
                <c:pt idx="112">
                  <c:v>1437</c:v>
                </c:pt>
                <c:pt idx="113">
                  <c:v>1437</c:v>
                </c:pt>
                <c:pt idx="114">
                  <c:v>2623</c:v>
                </c:pt>
                <c:pt idx="115">
                  <c:v>2490</c:v>
                </c:pt>
                <c:pt idx="116">
                  <c:v>1914</c:v>
                </c:pt>
                <c:pt idx="117">
                  <c:v>2051</c:v>
                </c:pt>
                <c:pt idx="118">
                  <c:v>1950</c:v>
                </c:pt>
                <c:pt idx="119">
                  <c:v>1640</c:v>
                </c:pt>
                <c:pt idx="120">
                  <c:v>2163</c:v>
                </c:pt>
                <c:pt idx="121">
                  <c:v>3063</c:v>
                </c:pt>
                <c:pt idx="122">
                  <c:v>3151</c:v>
                </c:pt>
                <c:pt idx="123">
                  <c:v>3140</c:v>
                </c:pt>
                <c:pt idx="124">
                  <c:v>2386</c:v>
                </c:pt>
                <c:pt idx="125">
                  <c:v>2471</c:v>
                </c:pt>
                <c:pt idx="126">
                  <c:v>1145</c:v>
                </c:pt>
                <c:pt idx="127">
                  <c:v>3229</c:v>
                </c:pt>
                <c:pt idx="128">
                  <c:v>3298</c:v>
                </c:pt>
                <c:pt idx="129">
                  <c:v>3259</c:v>
                </c:pt>
                <c:pt idx="130">
                  <c:v>3064</c:v>
                </c:pt>
                <c:pt idx="131">
                  <c:v>1991</c:v>
                </c:pt>
                <c:pt idx="132">
                  <c:v>1426</c:v>
                </c:pt>
                <c:pt idx="133">
                  <c:v>1369</c:v>
                </c:pt>
                <c:pt idx="134">
                  <c:v>2147</c:v>
                </c:pt>
                <c:pt idx="135">
                  <c:v>2239</c:v>
                </c:pt>
                <c:pt idx="136">
                  <c:v>2107</c:v>
                </c:pt>
                <c:pt idx="137">
                  <c:v>2314</c:v>
                </c:pt>
                <c:pt idx="138">
                  <c:v>1905</c:v>
                </c:pt>
                <c:pt idx="139">
                  <c:v>1281</c:v>
                </c:pt>
                <c:pt idx="140">
                  <c:v>1406</c:v>
                </c:pt>
                <c:pt idx="141">
                  <c:v>1983</c:v>
                </c:pt>
                <c:pt idx="142">
                  <c:v>2001</c:v>
                </c:pt>
                <c:pt idx="143">
                  <c:v>2044</c:v>
                </c:pt>
                <c:pt idx="144">
                  <c:v>2316</c:v>
                </c:pt>
                <c:pt idx="145">
                  <c:v>1318</c:v>
                </c:pt>
                <c:pt idx="146">
                  <c:v>802</c:v>
                </c:pt>
                <c:pt idx="147">
                  <c:v>1162</c:v>
                </c:pt>
                <c:pt idx="148">
                  <c:v>1488</c:v>
                </c:pt>
                <c:pt idx="149">
                  <c:v>2211</c:v>
                </c:pt>
                <c:pt idx="150">
                  <c:v>2044</c:v>
                </c:pt>
                <c:pt idx="151">
                  <c:v>1779</c:v>
                </c:pt>
                <c:pt idx="152">
                  <c:v>1789</c:v>
                </c:pt>
                <c:pt idx="153">
                  <c:v>1421</c:v>
                </c:pt>
                <c:pt idx="154">
                  <c:v>1769</c:v>
                </c:pt>
                <c:pt idx="155">
                  <c:v>2566</c:v>
                </c:pt>
                <c:pt idx="156">
                  <c:v>2059</c:v>
                </c:pt>
                <c:pt idx="157">
                  <c:v>2207</c:v>
                </c:pt>
                <c:pt idx="158">
                  <c:v>1889</c:v>
                </c:pt>
                <c:pt idx="159">
                  <c:v>1508</c:v>
                </c:pt>
                <c:pt idx="160">
                  <c:v>912</c:v>
                </c:pt>
                <c:pt idx="161">
                  <c:v>869</c:v>
                </c:pt>
                <c:pt idx="162">
                  <c:v>1704</c:v>
                </c:pt>
                <c:pt idx="163">
                  <c:v>1659</c:v>
                </c:pt>
                <c:pt idx="164">
                  <c:v>2303</c:v>
                </c:pt>
                <c:pt idx="165">
                  <c:v>2111</c:v>
                </c:pt>
                <c:pt idx="166">
                  <c:v>1593</c:v>
                </c:pt>
                <c:pt idx="167">
                  <c:v>1022</c:v>
                </c:pt>
                <c:pt idx="168">
                  <c:v>978</c:v>
                </c:pt>
                <c:pt idx="169">
                  <c:v>1839</c:v>
                </c:pt>
                <c:pt idx="170">
                  <c:v>1798</c:v>
                </c:pt>
                <c:pt idx="171">
                  <c:v>1858</c:v>
                </c:pt>
                <c:pt idx="172">
                  <c:v>1771</c:v>
                </c:pt>
                <c:pt idx="173">
                  <c:v>1727</c:v>
                </c:pt>
                <c:pt idx="174">
                  <c:v>1047</c:v>
                </c:pt>
                <c:pt idx="175">
                  <c:v>1072</c:v>
                </c:pt>
                <c:pt idx="176">
                  <c:v>2183</c:v>
                </c:pt>
                <c:pt idx="177">
                  <c:v>1910</c:v>
                </c:pt>
                <c:pt idx="178">
                  <c:v>1581</c:v>
                </c:pt>
                <c:pt idx="179">
                  <c:v>1930</c:v>
                </c:pt>
                <c:pt idx="180">
                  <c:v>1684</c:v>
                </c:pt>
                <c:pt idx="181">
                  <c:v>1134</c:v>
                </c:pt>
                <c:pt idx="182">
                  <c:v>1160</c:v>
                </c:pt>
                <c:pt idx="183">
                  <c:v>2050</c:v>
                </c:pt>
                <c:pt idx="184">
                  <c:v>2081</c:v>
                </c:pt>
                <c:pt idx="185">
                  <c:v>2084</c:v>
                </c:pt>
                <c:pt idx="186">
                  <c:v>2021</c:v>
                </c:pt>
                <c:pt idx="187">
                  <c:v>2086</c:v>
                </c:pt>
                <c:pt idx="188">
                  <c:v>1222</c:v>
                </c:pt>
                <c:pt idx="189">
                  <c:v>1332</c:v>
                </c:pt>
                <c:pt idx="190">
                  <c:v>2211</c:v>
                </c:pt>
                <c:pt idx="191">
                  <c:v>2217</c:v>
                </c:pt>
                <c:pt idx="192">
                  <c:v>4098</c:v>
                </c:pt>
                <c:pt idx="193">
                  <c:v>4696</c:v>
                </c:pt>
                <c:pt idx="194">
                  <c:v>4268</c:v>
                </c:pt>
                <c:pt idx="195">
                  <c:v>4346</c:v>
                </c:pt>
                <c:pt idx="196">
                  <c:v>3358</c:v>
                </c:pt>
                <c:pt idx="197">
                  <c:v>3700</c:v>
                </c:pt>
                <c:pt idx="198">
                  <c:v>3431</c:v>
                </c:pt>
                <c:pt idx="199">
                  <c:v>2462</c:v>
                </c:pt>
                <c:pt idx="200">
                  <c:v>2467</c:v>
                </c:pt>
                <c:pt idx="201">
                  <c:v>2799</c:v>
                </c:pt>
                <c:pt idx="202">
                  <c:v>3115</c:v>
                </c:pt>
                <c:pt idx="203">
                  <c:v>3303</c:v>
                </c:pt>
                <c:pt idx="204">
                  <c:v>3121</c:v>
                </c:pt>
                <c:pt idx="205">
                  <c:v>3921</c:v>
                </c:pt>
                <c:pt idx="206">
                  <c:v>3293</c:v>
                </c:pt>
                <c:pt idx="207">
                  <c:v>2919</c:v>
                </c:pt>
                <c:pt idx="208">
                  <c:v>3193</c:v>
                </c:pt>
                <c:pt idx="209">
                  <c:v>3568</c:v>
                </c:pt>
                <c:pt idx="210">
                  <c:v>2863</c:v>
                </c:pt>
                <c:pt idx="211">
                  <c:v>3115</c:v>
                </c:pt>
                <c:pt idx="212">
                  <c:v>3052</c:v>
                </c:pt>
                <c:pt idx="213">
                  <c:v>3264</c:v>
                </c:pt>
                <c:pt idx="214">
                  <c:v>3832</c:v>
                </c:pt>
                <c:pt idx="215">
                  <c:v>3287</c:v>
                </c:pt>
                <c:pt idx="216">
                  <c:v>2741</c:v>
                </c:pt>
                <c:pt idx="217">
                  <c:v>2686</c:v>
                </c:pt>
                <c:pt idx="218">
                  <c:v>2773</c:v>
                </c:pt>
                <c:pt idx="219">
                  <c:v>3400</c:v>
                </c:pt>
                <c:pt idx="220">
                  <c:v>2972</c:v>
                </c:pt>
                <c:pt idx="221">
                  <c:v>2878</c:v>
                </c:pt>
                <c:pt idx="222">
                  <c:v>3121</c:v>
                </c:pt>
                <c:pt idx="223">
                  <c:v>3475</c:v>
                </c:pt>
                <c:pt idx="224">
                  <c:v>3471</c:v>
                </c:pt>
                <c:pt idx="225">
                  <c:v>3648</c:v>
                </c:pt>
                <c:pt idx="226">
                  <c:v>3144</c:v>
                </c:pt>
                <c:pt idx="227">
                  <c:v>3174</c:v>
                </c:pt>
                <c:pt idx="228">
                  <c:v>3141</c:v>
                </c:pt>
                <c:pt idx="229">
                  <c:v>3712</c:v>
                </c:pt>
                <c:pt idx="230">
                  <c:v>3263</c:v>
                </c:pt>
                <c:pt idx="231">
                  <c:v>2341</c:v>
                </c:pt>
                <c:pt idx="232">
                  <c:v>2869</c:v>
                </c:pt>
                <c:pt idx="233">
                  <c:v>3218</c:v>
                </c:pt>
                <c:pt idx="234">
                  <c:v>3255</c:v>
                </c:pt>
                <c:pt idx="235">
                  <c:v>2777</c:v>
                </c:pt>
                <c:pt idx="236">
                  <c:v>2875</c:v>
                </c:pt>
                <c:pt idx="237">
                  <c:v>2945</c:v>
                </c:pt>
                <c:pt idx="238">
                  <c:v>2997</c:v>
                </c:pt>
                <c:pt idx="239">
                  <c:v>2733</c:v>
                </c:pt>
                <c:pt idx="240">
                  <c:v>2662</c:v>
                </c:pt>
                <c:pt idx="241">
                  <c:v>2545</c:v>
                </c:pt>
                <c:pt idx="242">
                  <c:v>1916</c:v>
                </c:pt>
                <c:pt idx="243">
                  <c:v>3073</c:v>
                </c:pt>
                <c:pt idx="244">
                  <c:v>2383</c:v>
                </c:pt>
                <c:pt idx="245">
                  <c:v>645</c:v>
                </c:pt>
                <c:pt idx="246">
                  <c:v>2888</c:v>
                </c:pt>
                <c:pt idx="247">
                  <c:v>2933</c:v>
                </c:pt>
                <c:pt idx="248">
                  <c:v>2585</c:v>
                </c:pt>
                <c:pt idx="249">
                  <c:v>2061</c:v>
                </c:pt>
                <c:pt idx="250">
                  <c:v>3035</c:v>
                </c:pt>
                <c:pt idx="251">
                  <c:v>2931</c:v>
                </c:pt>
                <c:pt idx="252">
                  <c:v>2061</c:v>
                </c:pt>
                <c:pt idx="253">
                  <c:v>2376</c:v>
                </c:pt>
                <c:pt idx="254">
                  <c:v>2471</c:v>
                </c:pt>
                <c:pt idx="255">
                  <c:v>2357</c:v>
                </c:pt>
                <c:pt idx="256">
                  <c:v>1591</c:v>
                </c:pt>
                <c:pt idx="257">
                  <c:v>2123</c:v>
                </c:pt>
                <c:pt idx="258">
                  <c:v>1911</c:v>
                </c:pt>
                <c:pt idx="259">
                  <c:v>1183</c:v>
                </c:pt>
                <c:pt idx="260">
                  <c:v>2088</c:v>
                </c:pt>
                <c:pt idx="261">
                  <c:v>1364</c:v>
                </c:pt>
                <c:pt idx="262">
                  <c:v>2038</c:v>
                </c:pt>
                <c:pt idx="263">
                  <c:v>2138</c:v>
                </c:pt>
                <c:pt idx="264">
                  <c:v>2518</c:v>
                </c:pt>
                <c:pt idx="265">
                  <c:v>2121</c:v>
                </c:pt>
                <c:pt idx="266">
                  <c:v>1450</c:v>
                </c:pt>
                <c:pt idx="267">
                  <c:v>1899</c:v>
                </c:pt>
                <c:pt idx="268">
                  <c:v>1484</c:v>
                </c:pt>
                <c:pt idx="269">
                  <c:v>1808</c:v>
                </c:pt>
                <c:pt idx="270">
                  <c:v>1395</c:v>
                </c:pt>
                <c:pt idx="271">
                  <c:v>1249</c:v>
                </c:pt>
                <c:pt idx="272">
                  <c:v>864</c:v>
                </c:pt>
                <c:pt idx="273">
                  <c:v>1118</c:v>
                </c:pt>
                <c:pt idx="274">
                  <c:v>1180</c:v>
                </c:pt>
                <c:pt idx="275">
                  <c:v>1222</c:v>
                </c:pt>
                <c:pt idx="276">
                  <c:v>1666</c:v>
                </c:pt>
                <c:pt idx="277">
                  <c:v>1711</c:v>
                </c:pt>
                <c:pt idx="278">
                  <c:v>1497</c:v>
                </c:pt>
                <c:pt idx="279">
                  <c:v>1064</c:v>
                </c:pt>
                <c:pt idx="280">
                  <c:v>1255</c:v>
                </c:pt>
                <c:pt idx="281">
                  <c:v>1548</c:v>
                </c:pt>
                <c:pt idx="282">
                  <c:v>1671</c:v>
                </c:pt>
                <c:pt idx="283">
                  <c:v>1618</c:v>
                </c:pt>
                <c:pt idx="284">
                  <c:v>1764</c:v>
                </c:pt>
                <c:pt idx="285">
                  <c:v>1677</c:v>
                </c:pt>
                <c:pt idx="286">
                  <c:v>1182</c:v>
                </c:pt>
                <c:pt idx="287">
                  <c:v>1392</c:v>
                </c:pt>
                <c:pt idx="288">
                  <c:v>1797</c:v>
                </c:pt>
                <c:pt idx="289">
                  <c:v>1796</c:v>
                </c:pt>
                <c:pt idx="290">
                  <c:v>1681</c:v>
                </c:pt>
                <c:pt idx="291">
                  <c:v>1798</c:v>
                </c:pt>
                <c:pt idx="292">
                  <c:v>1530</c:v>
                </c:pt>
                <c:pt idx="293">
                  <c:v>1152</c:v>
                </c:pt>
                <c:pt idx="294">
                  <c:v>1259</c:v>
                </c:pt>
                <c:pt idx="295">
                  <c:v>1838</c:v>
                </c:pt>
                <c:pt idx="296">
                  <c:v>1844</c:v>
                </c:pt>
                <c:pt idx="297">
                  <c:v>1725</c:v>
                </c:pt>
                <c:pt idx="298">
                  <c:v>1660</c:v>
                </c:pt>
                <c:pt idx="299">
                  <c:v>1519</c:v>
                </c:pt>
                <c:pt idx="300">
                  <c:v>1006</c:v>
                </c:pt>
                <c:pt idx="301">
                  <c:v>1239</c:v>
                </c:pt>
                <c:pt idx="302">
                  <c:v>1927</c:v>
                </c:pt>
                <c:pt idx="303">
                  <c:v>1844</c:v>
                </c:pt>
                <c:pt idx="304">
                  <c:v>1274</c:v>
                </c:pt>
                <c:pt idx="305">
                  <c:v>1298</c:v>
                </c:pt>
                <c:pt idx="306">
                  <c:v>1268</c:v>
                </c:pt>
                <c:pt idx="307">
                  <c:v>741</c:v>
                </c:pt>
                <c:pt idx="308">
                  <c:v>747</c:v>
                </c:pt>
                <c:pt idx="309">
                  <c:v>1350</c:v>
                </c:pt>
                <c:pt idx="310">
                  <c:v>2024</c:v>
                </c:pt>
                <c:pt idx="311">
                  <c:v>1536</c:v>
                </c:pt>
                <c:pt idx="312">
                  <c:v>1305</c:v>
                </c:pt>
                <c:pt idx="313">
                  <c:v>1263</c:v>
                </c:pt>
                <c:pt idx="314">
                  <c:v>710</c:v>
                </c:pt>
                <c:pt idx="315">
                  <c:v>769</c:v>
                </c:pt>
                <c:pt idx="316">
                  <c:v>1550</c:v>
                </c:pt>
                <c:pt idx="317">
                  <c:v>1566</c:v>
                </c:pt>
                <c:pt idx="318">
                  <c:v>1517</c:v>
                </c:pt>
                <c:pt idx="319">
                  <c:v>1450</c:v>
                </c:pt>
                <c:pt idx="320">
                  <c:v>1294</c:v>
                </c:pt>
                <c:pt idx="321">
                  <c:v>863</c:v>
                </c:pt>
                <c:pt idx="322">
                  <c:v>907</c:v>
                </c:pt>
                <c:pt idx="323">
                  <c:v>1406</c:v>
                </c:pt>
                <c:pt idx="324">
                  <c:v>1336</c:v>
                </c:pt>
                <c:pt idx="325">
                  <c:v>1480</c:v>
                </c:pt>
                <c:pt idx="326">
                  <c:v>1413</c:v>
                </c:pt>
                <c:pt idx="327">
                  <c:v>1462</c:v>
                </c:pt>
                <c:pt idx="328">
                  <c:v>1076</c:v>
                </c:pt>
                <c:pt idx="329">
                  <c:v>997</c:v>
                </c:pt>
                <c:pt idx="330">
                  <c:v>1482</c:v>
                </c:pt>
                <c:pt idx="331">
                  <c:v>1447</c:v>
                </c:pt>
                <c:pt idx="332">
                  <c:v>1415</c:v>
                </c:pt>
                <c:pt idx="333">
                  <c:v>1395</c:v>
                </c:pt>
                <c:pt idx="334">
                  <c:v>1333</c:v>
                </c:pt>
                <c:pt idx="335">
                  <c:v>795</c:v>
                </c:pt>
                <c:pt idx="336">
                  <c:v>903</c:v>
                </c:pt>
                <c:pt idx="337">
                  <c:v>1462</c:v>
                </c:pt>
                <c:pt idx="338">
                  <c:v>1241</c:v>
                </c:pt>
                <c:pt idx="339">
                  <c:v>1247</c:v>
                </c:pt>
                <c:pt idx="340">
                  <c:v>1457</c:v>
                </c:pt>
                <c:pt idx="341">
                  <c:v>1274</c:v>
                </c:pt>
                <c:pt idx="342">
                  <c:v>743</c:v>
                </c:pt>
                <c:pt idx="343">
                  <c:v>755</c:v>
                </c:pt>
                <c:pt idx="344">
                  <c:v>1085</c:v>
                </c:pt>
                <c:pt idx="345">
                  <c:v>1365</c:v>
                </c:pt>
                <c:pt idx="346">
                  <c:v>1327</c:v>
                </c:pt>
                <c:pt idx="347">
                  <c:v>1135</c:v>
                </c:pt>
                <c:pt idx="348">
                  <c:v>1100</c:v>
                </c:pt>
                <c:pt idx="349">
                  <c:v>945</c:v>
                </c:pt>
                <c:pt idx="350">
                  <c:v>616</c:v>
                </c:pt>
                <c:pt idx="351">
                  <c:v>1406</c:v>
                </c:pt>
                <c:pt idx="352">
                  <c:v>1417</c:v>
                </c:pt>
                <c:pt idx="353">
                  <c:v>1454</c:v>
                </c:pt>
                <c:pt idx="354">
                  <c:v>1579</c:v>
                </c:pt>
                <c:pt idx="355">
                  <c:v>1521</c:v>
                </c:pt>
                <c:pt idx="356">
                  <c:v>1107</c:v>
                </c:pt>
                <c:pt idx="357">
                  <c:v>1127</c:v>
                </c:pt>
                <c:pt idx="358">
                  <c:v>1123</c:v>
                </c:pt>
                <c:pt idx="359">
                  <c:v>1329</c:v>
                </c:pt>
                <c:pt idx="360">
                  <c:v>1221</c:v>
                </c:pt>
                <c:pt idx="361">
                  <c:v>1038</c:v>
                </c:pt>
                <c:pt idx="362">
                  <c:v>975</c:v>
                </c:pt>
                <c:pt idx="363">
                  <c:v>733</c:v>
                </c:pt>
                <c:pt idx="364">
                  <c:v>721</c:v>
                </c:pt>
              </c:numCache>
            </c:numRef>
          </c:val>
          <c:smooth val="0"/>
        </c:ser>
        <c:ser>
          <c:idx val="1"/>
          <c:order val="1"/>
          <c:tx>
            <c:v>신규 방문자 수 (NV)</c:v>
          </c:tx>
          <c:spPr>
            <a:ln w="28575" cmpd="sng">
              <a:solidFill>
                <a:schemeClr val="accent2"/>
              </a:solidFill>
            </a:ln>
          </c:spPr>
          <c:marker>
            <c:symbol val="circle"/>
            <c:size val="5"/>
            <c:spPr>
              <a:solidFill>
                <a:schemeClr val="accent2"/>
              </a:solidFill>
              <a:ln cmpd="sng">
                <a:solidFill>
                  <a:schemeClr val="accent2"/>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현황'!$I$4:$I$368</c:f>
              <c:numCache>
                <c:formatCode>_-* #,##0_-;\-* #,##0_-;_-* "-"_-;_-@</c:formatCode>
                <c:ptCount val="365"/>
                <c:pt idx="31">
                  <c:v>1117</c:v>
                </c:pt>
                <c:pt idx="32">
                  <c:v>1110</c:v>
                </c:pt>
                <c:pt idx="33">
                  <c:v>1028</c:v>
                </c:pt>
                <c:pt idx="34">
                  <c:v>610</c:v>
                </c:pt>
                <c:pt idx="35">
                  <c:v>705</c:v>
                </c:pt>
                <c:pt idx="36">
                  <c:v>1271</c:v>
                </c:pt>
                <c:pt idx="37">
                  <c:v>1221</c:v>
                </c:pt>
                <c:pt idx="38">
                  <c:v>1175</c:v>
                </c:pt>
                <c:pt idx="39">
                  <c:v>1181</c:v>
                </c:pt>
                <c:pt idx="40">
                  <c:v>1018</c:v>
                </c:pt>
                <c:pt idx="41">
                  <c:v>570</c:v>
                </c:pt>
                <c:pt idx="42">
                  <c:v>571</c:v>
                </c:pt>
                <c:pt idx="43">
                  <c:v>1129</c:v>
                </c:pt>
                <c:pt idx="44">
                  <c:v>1129</c:v>
                </c:pt>
                <c:pt idx="45">
                  <c:v>1278</c:v>
                </c:pt>
                <c:pt idx="46">
                  <c:v>1167</c:v>
                </c:pt>
                <c:pt idx="47">
                  <c:v>1040</c:v>
                </c:pt>
                <c:pt idx="48">
                  <c:v>706</c:v>
                </c:pt>
                <c:pt idx="49">
                  <c:v>715</c:v>
                </c:pt>
                <c:pt idx="50">
                  <c:v>1199</c:v>
                </c:pt>
                <c:pt idx="51">
                  <c:v>1220</c:v>
                </c:pt>
                <c:pt idx="52">
                  <c:v>1140</c:v>
                </c:pt>
                <c:pt idx="53">
                  <c:v>1174</c:v>
                </c:pt>
                <c:pt idx="54">
                  <c:v>1008</c:v>
                </c:pt>
                <c:pt idx="55">
                  <c:v>715</c:v>
                </c:pt>
                <c:pt idx="56">
                  <c:v>633</c:v>
                </c:pt>
                <c:pt idx="57">
                  <c:v>1159</c:v>
                </c:pt>
                <c:pt idx="58">
                  <c:v>1093</c:v>
                </c:pt>
                <c:pt idx="59">
                  <c:v>727</c:v>
                </c:pt>
                <c:pt idx="60">
                  <c:v>1178</c:v>
                </c:pt>
                <c:pt idx="61">
                  <c:v>1060</c:v>
                </c:pt>
                <c:pt idx="62">
                  <c:v>992</c:v>
                </c:pt>
                <c:pt idx="63">
                  <c:v>1218</c:v>
                </c:pt>
                <c:pt idx="64">
                  <c:v>1206</c:v>
                </c:pt>
                <c:pt idx="65">
                  <c:v>1326</c:v>
                </c:pt>
                <c:pt idx="66">
                  <c:v>1300</c:v>
                </c:pt>
                <c:pt idx="67">
                  <c:v>1287</c:v>
                </c:pt>
                <c:pt idx="68">
                  <c:v>1315</c:v>
                </c:pt>
                <c:pt idx="69">
                  <c:v>729</c:v>
                </c:pt>
                <c:pt idx="70">
                  <c:v>802</c:v>
                </c:pt>
                <c:pt idx="71">
                  <c:v>1504</c:v>
                </c:pt>
                <c:pt idx="72">
                  <c:v>1529</c:v>
                </c:pt>
                <c:pt idx="73">
                  <c:v>1629</c:v>
                </c:pt>
                <c:pt idx="74">
                  <c:v>1721</c:v>
                </c:pt>
                <c:pt idx="75">
                  <c:v>1711</c:v>
                </c:pt>
                <c:pt idx="76">
                  <c:v>1115</c:v>
                </c:pt>
                <c:pt idx="77">
                  <c:v>1150</c:v>
                </c:pt>
                <c:pt idx="78">
                  <c:v>1836</c:v>
                </c:pt>
                <c:pt idx="79">
                  <c:v>2139</c:v>
                </c:pt>
                <c:pt idx="80">
                  <c:v>1932</c:v>
                </c:pt>
                <c:pt idx="81">
                  <c:v>2330</c:v>
                </c:pt>
                <c:pt idx="82">
                  <c:v>2434</c:v>
                </c:pt>
                <c:pt idx="83">
                  <c:v>1769</c:v>
                </c:pt>
                <c:pt idx="84">
                  <c:v>1639</c:v>
                </c:pt>
                <c:pt idx="85">
                  <c:v>2072</c:v>
                </c:pt>
                <c:pt idx="86">
                  <c:v>2228</c:v>
                </c:pt>
                <c:pt idx="87">
                  <c:v>2177</c:v>
                </c:pt>
                <c:pt idx="88">
                  <c:v>2276</c:v>
                </c:pt>
                <c:pt idx="89">
                  <c:v>1695</c:v>
                </c:pt>
                <c:pt idx="90">
                  <c:v>1033</c:v>
                </c:pt>
                <c:pt idx="91">
                  <c:v>1455</c:v>
                </c:pt>
                <c:pt idx="92">
                  <c:v>1910</c:v>
                </c:pt>
                <c:pt idx="93">
                  <c:v>2221</c:v>
                </c:pt>
                <c:pt idx="94">
                  <c:v>2020</c:v>
                </c:pt>
                <c:pt idx="95">
                  <c:v>1996</c:v>
                </c:pt>
                <c:pt idx="96">
                  <c:v>1878</c:v>
                </c:pt>
                <c:pt idx="97">
                  <c:v>1689</c:v>
                </c:pt>
                <c:pt idx="98">
                  <c:v>1713</c:v>
                </c:pt>
                <c:pt idx="99">
                  <c:v>2372</c:v>
                </c:pt>
                <c:pt idx="100">
                  <c:v>2122</c:v>
                </c:pt>
                <c:pt idx="101">
                  <c:v>1870</c:v>
                </c:pt>
                <c:pt idx="102">
                  <c:v>1869</c:v>
                </c:pt>
                <c:pt idx="103">
                  <c:v>1760</c:v>
                </c:pt>
                <c:pt idx="104">
                  <c:v>1157</c:v>
                </c:pt>
                <c:pt idx="105">
                  <c:v>1828</c:v>
                </c:pt>
                <c:pt idx="106">
                  <c:v>1679</c:v>
                </c:pt>
                <c:pt idx="107">
                  <c:v>1875</c:v>
                </c:pt>
                <c:pt idx="108">
                  <c:v>1848</c:v>
                </c:pt>
                <c:pt idx="109">
                  <c:v>1716</c:v>
                </c:pt>
                <c:pt idx="110">
                  <c:v>1663</c:v>
                </c:pt>
                <c:pt idx="111">
                  <c:v>1214</c:v>
                </c:pt>
                <c:pt idx="112">
                  <c:v>1260</c:v>
                </c:pt>
                <c:pt idx="113">
                  <c:v>1260</c:v>
                </c:pt>
                <c:pt idx="114">
                  <c:v>2045</c:v>
                </c:pt>
                <c:pt idx="115">
                  <c:v>1879</c:v>
                </c:pt>
                <c:pt idx="116">
                  <c:v>1594</c:v>
                </c:pt>
                <c:pt idx="117">
                  <c:v>1737</c:v>
                </c:pt>
                <c:pt idx="118">
                  <c:v>1814</c:v>
                </c:pt>
                <c:pt idx="119">
                  <c:v>1470</c:v>
                </c:pt>
                <c:pt idx="120">
                  <c:v>1942</c:v>
                </c:pt>
                <c:pt idx="121">
                  <c:v>2643</c:v>
                </c:pt>
                <c:pt idx="122">
                  <c:v>2763</c:v>
                </c:pt>
                <c:pt idx="123">
                  <c:v>2768</c:v>
                </c:pt>
                <c:pt idx="124">
                  <c:v>2223</c:v>
                </c:pt>
                <c:pt idx="125">
                  <c:v>2282</c:v>
                </c:pt>
                <c:pt idx="126">
                  <c:v>1080</c:v>
                </c:pt>
                <c:pt idx="127">
                  <c:v>2846</c:v>
                </c:pt>
                <c:pt idx="128">
                  <c:v>2895</c:v>
                </c:pt>
                <c:pt idx="129">
                  <c:v>2874</c:v>
                </c:pt>
                <c:pt idx="130">
                  <c:v>2712</c:v>
                </c:pt>
                <c:pt idx="131">
                  <c:v>1682</c:v>
                </c:pt>
                <c:pt idx="132">
                  <c:v>1283</c:v>
                </c:pt>
                <c:pt idx="133">
                  <c:v>1244</c:v>
                </c:pt>
                <c:pt idx="134">
                  <c:v>1795</c:v>
                </c:pt>
                <c:pt idx="135">
                  <c:v>1837</c:v>
                </c:pt>
                <c:pt idx="136">
                  <c:v>1782</c:v>
                </c:pt>
                <c:pt idx="137">
                  <c:v>1978</c:v>
                </c:pt>
                <c:pt idx="138">
                  <c:v>1631</c:v>
                </c:pt>
                <c:pt idx="139">
                  <c:v>1158</c:v>
                </c:pt>
                <c:pt idx="140">
                  <c:v>1268</c:v>
                </c:pt>
                <c:pt idx="141">
                  <c:v>1633</c:v>
                </c:pt>
                <c:pt idx="142">
                  <c:v>1618</c:v>
                </c:pt>
                <c:pt idx="143">
                  <c:v>1704</c:v>
                </c:pt>
                <c:pt idx="144">
                  <c:v>1938</c:v>
                </c:pt>
                <c:pt idx="145">
                  <c:v>1143</c:v>
                </c:pt>
                <c:pt idx="146">
                  <c:v>692</c:v>
                </c:pt>
                <c:pt idx="147">
                  <c:v>1704</c:v>
                </c:pt>
                <c:pt idx="148">
                  <c:v>1278</c:v>
                </c:pt>
                <c:pt idx="149">
                  <c:v>1839</c:v>
                </c:pt>
                <c:pt idx="150">
                  <c:v>1670</c:v>
                </c:pt>
                <c:pt idx="151">
                  <c:v>1438</c:v>
                </c:pt>
                <c:pt idx="152">
                  <c:v>1464</c:v>
                </c:pt>
                <c:pt idx="153">
                  <c:v>1486</c:v>
                </c:pt>
                <c:pt idx="154">
                  <c:v>1538</c:v>
                </c:pt>
                <c:pt idx="155">
                  <c:v>2152</c:v>
                </c:pt>
                <c:pt idx="156">
                  <c:v>1670</c:v>
                </c:pt>
                <c:pt idx="157">
                  <c:v>1781</c:v>
                </c:pt>
                <c:pt idx="158">
                  <c:v>1458</c:v>
                </c:pt>
                <c:pt idx="159">
                  <c:v>1146</c:v>
                </c:pt>
                <c:pt idx="160">
                  <c:v>747</c:v>
                </c:pt>
                <c:pt idx="161">
                  <c:v>729</c:v>
                </c:pt>
                <c:pt idx="162">
                  <c:v>1344</c:v>
                </c:pt>
                <c:pt idx="163">
                  <c:v>1286</c:v>
                </c:pt>
                <c:pt idx="164">
                  <c:v>1957</c:v>
                </c:pt>
                <c:pt idx="165">
                  <c:v>1764</c:v>
                </c:pt>
                <c:pt idx="166">
                  <c:v>1222</c:v>
                </c:pt>
                <c:pt idx="167">
                  <c:v>826</c:v>
                </c:pt>
                <c:pt idx="168">
                  <c:v>782</c:v>
                </c:pt>
                <c:pt idx="169">
                  <c:v>1424</c:v>
                </c:pt>
                <c:pt idx="170">
                  <c:v>1424</c:v>
                </c:pt>
                <c:pt idx="171">
                  <c:v>1449</c:v>
                </c:pt>
                <c:pt idx="172">
                  <c:v>1361</c:v>
                </c:pt>
                <c:pt idx="173">
                  <c:v>1344</c:v>
                </c:pt>
                <c:pt idx="174">
                  <c:v>885</c:v>
                </c:pt>
                <c:pt idx="175">
                  <c:v>897</c:v>
                </c:pt>
                <c:pt idx="176">
                  <c:v>1754</c:v>
                </c:pt>
                <c:pt idx="177">
                  <c:v>1508</c:v>
                </c:pt>
                <c:pt idx="178">
                  <c:v>1205</c:v>
                </c:pt>
                <c:pt idx="179">
                  <c:v>1595</c:v>
                </c:pt>
                <c:pt idx="180">
                  <c:v>1365</c:v>
                </c:pt>
                <c:pt idx="181">
                  <c:v>916</c:v>
                </c:pt>
                <c:pt idx="182">
                  <c:v>917</c:v>
                </c:pt>
                <c:pt idx="183">
                  <c:v>1632</c:v>
                </c:pt>
                <c:pt idx="184">
                  <c:v>1622</c:v>
                </c:pt>
                <c:pt idx="185">
                  <c:v>1604</c:v>
                </c:pt>
                <c:pt idx="186">
                  <c:v>1520</c:v>
                </c:pt>
                <c:pt idx="187">
                  <c:v>1590</c:v>
                </c:pt>
                <c:pt idx="188">
                  <c:v>966</c:v>
                </c:pt>
                <c:pt idx="189">
                  <c:v>1031</c:v>
                </c:pt>
                <c:pt idx="190">
                  <c:v>1705</c:v>
                </c:pt>
                <c:pt idx="191">
                  <c:v>1690</c:v>
                </c:pt>
                <c:pt idx="192">
                  <c:v>2403</c:v>
                </c:pt>
                <c:pt idx="193">
                  <c:v>3853</c:v>
                </c:pt>
                <c:pt idx="194">
                  <c:v>3731</c:v>
                </c:pt>
                <c:pt idx="195">
                  <c:v>3972</c:v>
                </c:pt>
                <c:pt idx="196">
                  <c:v>3472</c:v>
                </c:pt>
                <c:pt idx="197">
                  <c:v>3087</c:v>
                </c:pt>
                <c:pt idx="198">
                  <c:v>2772</c:v>
                </c:pt>
                <c:pt idx="199">
                  <c:v>1755</c:v>
                </c:pt>
                <c:pt idx="200">
                  <c:v>1794</c:v>
                </c:pt>
                <c:pt idx="201">
                  <c:v>2310</c:v>
                </c:pt>
                <c:pt idx="202">
                  <c:v>2780</c:v>
                </c:pt>
                <c:pt idx="203">
                  <c:v>2899</c:v>
                </c:pt>
                <c:pt idx="204">
                  <c:v>2656</c:v>
                </c:pt>
                <c:pt idx="205">
                  <c:v>3131</c:v>
                </c:pt>
                <c:pt idx="206">
                  <c:v>2748</c:v>
                </c:pt>
                <c:pt idx="207">
                  <c:v>2151</c:v>
                </c:pt>
                <c:pt idx="208">
                  <c:v>2685</c:v>
                </c:pt>
                <c:pt idx="209">
                  <c:v>3208</c:v>
                </c:pt>
                <c:pt idx="210">
                  <c:v>2305</c:v>
                </c:pt>
                <c:pt idx="211">
                  <c:v>2383</c:v>
                </c:pt>
                <c:pt idx="212">
                  <c:v>2290</c:v>
                </c:pt>
                <c:pt idx="213">
                  <c:v>2474</c:v>
                </c:pt>
                <c:pt idx="214">
                  <c:v>3287</c:v>
                </c:pt>
                <c:pt idx="215">
                  <c:v>2723</c:v>
                </c:pt>
                <c:pt idx="216">
                  <c:v>2389</c:v>
                </c:pt>
                <c:pt idx="217">
                  <c:v>2137</c:v>
                </c:pt>
                <c:pt idx="218">
                  <c:v>2093</c:v>
                </c:pt>
                <c:pt idx="219">
                  <c:v>2844</c:v>
                </c:pt>
                <c:pt idx="220">
                  <c:v>2228</c:v>
                </c:pt>
                <c:pt idx="221">
                  <c:v>2124</c:v>
                </c:pt>
                <c:pt idx="222">
                  <c:v>2569</c:v>
                </c:pt>
                <c:pt idx="223">
                  <c:v>3057</c:v>
                </c:pt>
                <c:pt idx="224">
                  <c:v>3017</c:v>
                </c:pt>
                <c:pt idx="225">
                  <c:v>3083</c:v>
                </c:pt>
                <c:pt idx="226">
                  <c:v>2384</c:v>
                </c:pt>
                <c:pt idx="227">
                  <c:v>2326</c:v>
                </c:pt>
                <c:pt idx="228">
                  <c:v>2249</c:v>
                </c:pt>
                <c:pt idx="229">
                  <c:v>3080</c:v>
                </c:pt>
                <c:pt idx="230">
                  <c:v>2790</c:v>
                </c:pt>
                <c:pt idx="231">
                  <c:v>1961</c:v>
                </c:pt>
                <c:pt idx="232">
                  <c:v>2088</c:v>
                </c:pt>
                <c:pt idx="233">
                  <c:v>2401</c:v>
                </c:pt>
                <c:pt idx="234">
                  <c:v>2684</c:v>
                </c:pt>
                <c:pt idx="235">
                  <c:v>1979</c:v>
                </c:pt>
                <c:pt idx="236">
                  <c:v>2358</c:v>
                </c:pt>
                <c:pt idx="237">
                  <c:v>2517</c:v>
                </c:pt>
                <c:pt idx="238">
                  <c:v>2540</c:v>
                </c:pt>
                <c:pt idx="239">
                  <c:v>2028</c:v>
                </c:pt>
                <c:pt idx="240">
                  <c:v>1985</c:v>
                </c:pt>
                <c:pt idx="241">
                  <c:v>1867</c:v>
                </c:pt>
                <c:pt idx="242">
                  <c:v>1412</c:v>
                </c:pt>
                <c:pt idx="243">
                  <c:v>2279</c:v>
                </c:pt>
                <c:pt idx="244">
                  <c:v>1990</c:v>
                </c:pt>
                <c:pt idx="245">
                  <c:v>443</c:v>
                </c:pt>
                <c:pt idx="246">
                  <c:v>2059</c:v>
                </c:pt>
                <c:pt idx="247">
                  <c:v>2032</c:v>
                </c:pt>
                <c:pt idx="248">
                  <c:v>1517</c:v>
                </c:pt>
                <c:pt idx="249">
                  <c:v>1482</c:v>
                </c:pt>
                <c:pt idx="250">
                  <c:v>2113</c:v>
                </c:pt>
                <c:pt idx="251">
                  <c:v>2460</c:v>
                </c:pt>
                <c:pt idx="252">
                  <c:v>1482</c:v>
                </c:pt>
                <c:pt idx="253">
                  <c:v>1740</c:v>
                </c:pt>
                <c:pt idx="254">
                  <c:v>1777</c:v>
                </c:pt>
                <c:pt idx="255">
                  <c:v>1749</c:v>
                </c:pt>
                <c:pt idx="256">
                  <c:v>1162</c:v>
                </c:pt>
                <c:pt idx="257">
                  <c:v>1770</c:v>
                </c:pt>
                <c:pt idx="258">
                  <c:v>1673</c:v>
                </c:pt>
                <c:pt idx="259">
                  <c:v>928</c:v>
                </c:pt>
                <c:pt idx="260">
                  <c:v>1581</c:v>
                </c:pt>
                <c:pt idx="261">
                  <c:v>1010</c:v>
                </c:pt>
                <c:pt idx="262">
                  <c:v>1581</c:v>
                </c:pt>
                <c:pt idx="263">
                  <c:v>1608</c:v>
                </c:pt>
                <c:pt idx="264">
                  <c:v>2141</c:v>
                </c:pt>
                <c:pt idx="265">
                  <c:v>1830</c:v>
                </c:pt>
                <c:pt idx="266">
                  <c:v>1059</c:v>
                </c:pt>
                <c:pt idx="267">
                  <c:v>1397</c:v>
                </c:pt>
                <c:pt idx="268">
                  <c:v>1075</c:v>
                </c:pt>
                <c:pt idx="269">
                  <c:v>1548</c:v>
                </c:pt>
                <c:pt idx="270">
                  <c:v>1238</c:v>
                </c:pt>
                <c:pt idx="271">
                  <c:v>1105</c:v>
                </c:pt>
                <c:pt idx="272">
                  <c:v>742</c:v>
                </c:pt>
                <c:pt idx="273">
                  <c:v>984</c:v>
                </c:pt>
                <c:pt idx="274">
                  <c:v>1013</c:v>
                </c:pt>
                <c:pt idx="275">
                  <c:v>1067</c:v>
                </c:pt>
                <c:pt idx="276">
                  <c:v>1382</c:v>
                </c:pt>
                <c:pt idx="277">
                  <c:v>1432</c:v>
                </c:pt>
                <c:pt idx="278">
                  <c:v>1230</c:v>
                </c:pt>
                <c:pt idx="279">
                  <c:v>928</c:v>
                </c:pt>
                <c:pt idx="280">
                  <c:v>1114</c:v>
                </c:pt>
                <c:pt idx="281">
                  <c:v>1368</c:v>
                </c:pt>
                <c:pt idx="282">
                  <c:v>1358</c:v>
                </c:pt>
                <c:pt idx="283">
                  <c:v>1349</c:v>
                </c:pt>
                <c:pt idx="284">
                  <c:v>1405</c:v>
                </c:pt>
                <c:pt idx="285">
                  <c:v>1408</c:v>
                </c:pt>
                <c:pt idx="286">
                  <c:v>1007</c:v>
                </c:pt>
                <c:pt idx="287">
                  <c:v>1160</c:v>
                </c:pt>
                <c:pt idx="288">
                  <c:v>1477</c:v>
                </c:pt>
                <c:pt idx="289">
                  <c:v>1483</c:v>
                </c:pt>
                <c:pt idx="290">
                  <c:v>1399</c:v>
                </c:pt>
                <c:pt idx="291">
                  <c:v>1496</c:v>
                </c:pt>
                <c:pt idx="292">
                  <c:v>1271</c:v>
                </c:pt>
                <c:pt idx="293">
                  <c:v>1012</c:v>
                </c:pt>
                <c:pt idx="294">
                  <c:v>1109</c:v>
                </c:pt>
                <c:pt idx="295">
                  <c:v>1578</c:v>
                </c:pt>
                <c:pt idx="296">
                  <c:v>1578</c:v>
                </c:pt>
                <c:pt idx="297">
                  <c:v>1419</c:v>
                </c:pt>
                <c:pt idx="298">
                  <c:v>1373</c:v>
                </c:pt>
                <c:pt idx="299">
                  <c:v>1264</c:v>
                </c:pt>
                <c:pt idx="300">
                  <c:v>887</c:v>
                </c:pt>
                <c:pt idx="301">
                  <c:v>1105</c:v>
                </c:pt>
                <c:pt idx="302">
                  <c:v>1588</c:v>
                </c:pt>
                <c:pt idx="303">
                  <c:v>1544</c:v>
                </c:pt>
                <c:pt idx="304">
                  <c:v>996</c:v>
                </c:pt>
                <c:pt idx="305">
                  <c:v>1045</c:v>
                </c:pt>
                <c:pt idx="306">
                  <c:v>984</c:v>
                </c:pt>
                <c:pt idx="307">
                  <c:v>604</c:v>
                </c:pt>
                <c:pt idx="308">
                  <c:v>582</c:v>
                </c:pt>
                <c:pt idx="309">
                  <c:v>1001</c:v>
                </c:pt>
                <c:pt idx="310">
                  <c:v>1542</c:v>
                </c:pt>
                <c:pt idx="311">
                  <c:v>1211</c:v>
                </c:pt>
                <c:pt idx="312">
                  <c:v>1056</c:v>
                </c:pt>
                <c:pt idx="313">
                  <c:v>1015</c:v>
                </c:pt>
                <c:pt idx="314">
                  <c:v>587</c:v>
                </c:pt>
                <c:pt idx="315">
                  <c:v>568</c:v>
                </c:pt>
                <c:pt idx="316">
                  <c:v>1260</c:v>
                </c:pt>
                <c:pt idx="317">
                  <c:v>1265</c:v>
                </c:pt>
                <c:pt idx="318">
                  <c:v>1202</c:v>
                </c:pt>
                <c:pt idx="319">
                  <c:v>1151</c:v>
                </c:pt>
                <c:pt idx="320">
                  <c:v>1031</c:v>
                </c:pt>
                <c:pt idx="321">
                  <c:v>734</c:v>
                </c:pt>
                <c:pt idx="322">
                  <c:v>752</c:v>
                </c:pt>
                <c:pt idx="323">
                  <c:v>1103</c:v>
                </c:pt>
                <c:pt idx="324">
                  <c:v>1053</c:v>
                </c:pt>
                <c:pt idx="325">
                  <c:v>1199</c:v>
                </c:pt>
                <c:pt idx="326">
                  <c:v>1127</c:v>
                </c:pt>
                <c:pt idx="327">
                  <c:v>1224</c:v>
                </c:pt>
                <c:pt idx="328">
                  <c:v>965</c:v>
                </c:pt>
                <c:pt idx="329">
                  <c:v>841</c:v>
                </c:pt>
                <c:pt idx="330">
                  <c:v>1218</c:v>
                </c:pt>
                <c:pt idx="331">
                  <c:v>1154</c:v>
                </c:pt>
                <c:pt idx="332">
                  <c:v>1114</c:v>
                </c:pt>
                <c:pt idx="333">
                  <c:v>1145</c:v>
                </c:pt>
                <c:pt idx="334">
                  <c:v>1099</c:v>
                </c:pt>
                <c:pt idx="335">
                  <c:v>650</c:v>
                </c:pt>
                <c:pt idx="336">
                  <c:v>728</c:v>
                </c:pt>
                <c:pt idx="337">
                  <c:v>1148</c:v>
                </c:pt>
                <c:pt idx="338">
                  <c:v>1004</c:v>
                </c:pt>
                <c:pt idx="339">
                  <c:v>1036</c:v>
                </c:pt>
                <c:pt idx="340">
                  <c:v>1221</c:v>
                </c:pt>
                <c:pt idx="341">
                  <c:v>1062</c:v>
                </c:pt>
                <c:pt idx="342">
                  <c:v>679</c:v>
                </c:pt>
                <c:pt idx="343">
                  <c:v>671</c:v>
                </c:pt>
                <c:pt idx="344">
                  <c:v>825</c:v>
                </c:pt>
                <c:pt idx="345">
                  <c:v>1143</c:v>
                </c:pt>
                <c:pt idx="346">
                  <c:v>1109</c:v>
                </c:pt>
                <c:pt idx="347">
                  <c:v>935</c:v>
                </c:pt>
                <c:pt idx="348">
                  <c:v>928</c:v>
                </c:pt>
                <c:pt idx="349">
                  <c:v>852</c:v>
                </c:pt>
                <c:pt idx="350">
                  <c:v>804</c:v>
                </c:pt>
                <c:pt idx="351">
                  <c:v>1190</c:v>
                </c:pt>
                <c:pt idx="352">
                  <c:v>1214</c:v>
                </c:pt>
                <c:pt idx="353">
                  <c:v>1236</c:v>
                </c:pt>
                <c:pt idx="354">
                  <c:v>1399</c:v>
                </c:pt>
                <c:pt idx="355">
                  <c:v>1376</c:v>
                </c:pt>
                <c:pt idx="356">
                  <c:v>1027</c:v>
                </c:pt>
                <c:pt idx="357">
                  <c:v>1035</c:v>
                </c:pt>
                <c:pt idx="358">
                  <c:v>1034</c:v>
                </c:pt>
                <c:pt idx="359">
                  <c:v>1151</c:v>
                </c:pt>
                <c:pt idx="360">
                  <c:v>1018</c:v>
                </c:pt>
                <c:pt idx="361">
                  <c:v>768</c:v>
                </c:pt>
                <c:pt idx="362">
                  <c:v>854</c:v>
                </c:pt>
                <c:pt idx="363">
                  <c:v>668</c:v>
                </c:pt>
                <c:pt idx="364">
                  <c:v>632</c:v>
                </c:pt>
              </c:numCache>
            </c:numRef>
          </c:val>
          <c:smooth val="0"/>
        </c:ser>
        <c:ser>
          <c:idx val="2"/>
          <c:order val="2"/>
          <c:tx>
            <c:v>페이지 뷰 (PV)</c:v>
          </c:tx>
          <c:spPr>
            <a:ln w="28575" cmpd="sng">
              <a:solidFill>
                <a:schemeClr val="accent3"/>
              </a:solidFill>
            </a:ln>
          </c:spPr>
          <c:marker>
            <c:symbol val="circle"/>
            <c:size val="5"/>
            <c:spPr>
              <a:solidFill>
                <a:schemeClr val="accent3"/>
              </a:solidFill>
              <a:ln cmpd="sng">
                <a:solidFill>
                  <a:schemeClr val="accent3"/>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현황'!$L$4:$L$368</c:f>
              <c:numCache>
                <c:formatCode>_-* #,##0_-;\-* #,##0_-;_-* "-"_-;_-@</c:formatCode>
                <c:ptCount val="365"/>
                <c:pt idx="0">
                  <c:v>1293</c:v>
                </c:pt>
                <c:pt idx="1">
                  <c:v>3375</c:v>
                </c:pt>
                <c:pt idx="2">
                  <c:v>3399</c:v>
                </c:pt>
                <c:pt idx="3">
                  <c:v>3355</c:v>
                </c:pt>
                <c:pt idx="4">
                  <c:v>3090</c:v>
                </c:pt>
                <c:pt idx="5">
                  <c:v>1774</c:v>
                </c:pt>
                <c:pt idx="6">
                  <c:v>2381</c:v>
                </c:pt>
                <c:pt idx="7">
                  <c:v>4318</c:v>
                </c:pt>
                <c:pt idx="8">
                  <c:v>3962</c:v>
                </c:pt>
                <c:pt idx="9">
                  <c:v>3974</c:v>
                </c:pt>
                <c:pt idx="10">
                  <c:v>3024</c:v>
                </c:pt>
                <c:pt idx="11">
                  <c:v>3015</c:v>
                </c:pt>
                <c:pt idx="12">
                  <c:v>3114</c:v>
                </c:pt>
                <c:pt idx="13">
                  <c:v>998</c:v>
                </c:pt>
                <c:pt idx="14">
                  <c:v>1071</c:v>
                </c:pt>
                <c:pt idx="15">
                  <c:v>2970</c:v>
                </c:pt>
                <c:pt idx="16">
                  <c:v>3098</c:v>
                </c:pt>
                <c:pt idx="17">
                  <c:v>3616</c:v>
                </c:pt>
                <c:pt idx="18">
                  <c:v>3466</c:v>
                </c:pt>
                <c:pt idx="19">
                  <c:v>2431</c:v>
                </c:pt>
                <c:pt idx="20">
                  <c:v>860</c:v>
                </c:pt>
                <c:pt idx="21">
                  <c:v>686</c:v>
                </c:pt>
                <c:pt idx="22">
                  <c:v>1062</c:v>
                </c:pt>
                <c:pt idx="23">
                  <c:v>1537</c:v>
                </c:pt>
                <c:pt idx="24">
                  <c:v>2965</c:v>
                </c:pt>
                <c:pt idx="25">
                  <c:v>3504</c:v>
                </c:pt>
                <c:pt idx="26">
                  <c:v>3027</c:v>
                </c:pt>
                <c:pt idx="27">
                  <c:v>1238</c:v>
                </c:pt>
                <c:pt idx="28">
                  <c:v>1387</c:v>
                </c:pt>
                <c:pt idx="29">
                  <c:v>2990</c:v>
                </c:pt>
                <c:pt idx="30">
                  <c:v>2988</c:v>
                </c:pt>
                <c:pt idx="31">
                  <c:v>2850</c:v>
                </c:pt>
                <c:pt idx="32">
                  <c:v>2733</c:v>
                </c:pt>
                <c:pt idx="33">
                  <c:v>2912</c:v>
                </c:pt>
                <c:pt idx="34">
                  <c:v>1099</c:v>
                </c:pt>
                <c:pt idx="35">
                  <c:v>1235</c:v>
                </c:pt>
                <c:pt idx="36">
                  <c:v>3849</c:v>
                </c:pt>
                <c:pt idx="37">
                  <c:v>3900</c:v>
                </c:pt>
                <c:pt idx="38">
                  <c:v>3427</c:v>
                </c:pt>
                <c:pt idx="39">
                  <c:v>3602</c:v>
                </c:pt>
                <c:pt idx="40">
                  <c:v>3401</c:v>
                </c:pt>
                <c:pt idx="41">
                  <c:v>1026</c:v>
                </c:pt>
                <c:pt idx="42">
                  <c:v>1067</c:v>
                </c:pt>
                <c:pt idx="43">
                  <c:v>3788</c:v>
                </c:pt>
                <c:pt idx="44">
                  <c:v>3095</c:v>
                </c:pt>
                <c:pt idx="45">
                  <c:v>3261</c:v>
                </c:pt>
                <c:pt idx="46">
                  <c:v>3307</c:v>
                </c:pt>
                <c:pt idx="47">
                  <c:v>3117</c:v>
                </c:pt>
                <c:pt idx="48">
                  <c:v>1134</c:v>
                </c:pt>
                <c:pt idx="49">
                  <c:v>1432</c:v>
                </c:pt>
                <c:pt idx="50">
                  <c:v>3739</c:v>
                </c:pt>
                <c:pt idx="51">
                  <c:v>3619</c:v>
                </c:pt>
                <c:pt idx="52">
                  <c:v>3341</c:v>
                </c:pt>
                <c:pt idx="53">
                  <c:v>3123</c:v>
                </c:pt>
                <c:pt idx="54">
                  <c:v>2770</c:v>
                </c:pt>
                <c:pt idx="55">
                  <c:v>1153</c:v>
                </c:pt>
                <c:pt idx="56">
                  <c:v>1074</c:v>
                </c:pt>
                <c:pt idx="57">
                  <c:v>3444</c:v>
                </c:pt>
                <c:pt idx="58">
                  <c:v>2996</c:v>
                </c:pt>
                <c:pt idx="59">
                  <c:v>1534</c:v>
                </c:pt>
                <c:pt idx="60">
                  <c:v>3360</c:v>
                </c:pt>
                <c:pt idx="61">
                  <c:v>2047</c:v>
                </c:pt>
                <c:pt idx="62">
                  <c:v>1486</c:v>
                </c:pt>
                <c:pt idx="63">
                  <c:v>1768</c:v>
                </c:pt>
                <c:pt idx="64">
                  <c:v>3193</c:v>
                </c:pt>
                <c:pt idx="65">
                  <c:v>3496</c:v>
                </c:pt>
                <c:pt idx="66">
                  <c:v>3409</c:v>
                </c:pt>
                <c:pt idx="67">
                  <c:v>3627</c:v>
                </c:pt>
                <c:pt idx="68">
                  <c:v>3436</c:v>
                </c:pt>
                <c:pt idx="69">
                  <c:v>1274</c:v>
                </c:pt>
                <c:pt idx="70">
                  <c:v>1357</c:v>
                </c:pt>
                <c:pt idx="71">
                  <c:v>3707</c:v>
                </c:pt>
                <c:pt idx="72">
                  <c:v>3625</c:v>
                </c:pt>
                <c:pt idx="73">
                  <c:v>3575</c:v>
                </c:pt>
                <c:pt idx="74">
                  <c:v>3980</c:v>
                </c:pt>
                <c:pt idx="75">
                  <c:v>3979</c:v>
                </c:pt>
                <c:pt idx="76">
                  <c:v>1748</c:v>
                </c:pt>
                <c:pt idx="77">
                  <c:v>2240</c:v>
                </c:pt>
                <c:pt idx="78">
                  <c:v>4472</c:v>
                </c:pt>
                <c:pt idx="79">
                  <c:v>5238</c:v>
                </c:pt>
                <c:pt idx="80">
                  <c:v>4597</c:v>
                </c:pt>
                <c:pt idx="81">
                  <c:v>5495</c:v>
                </c:pt>
                <c:pt idx="82">
                  <c:v>6285</c:v>
                </c:pt>
                <c:pt idx="83">
                  <c:v>3999</c:v>
                </c:pt>
                <c:pt idx="84">
                  <c:v>4585</c:v>
                </c:pt>
                <c:pt idx="85">
                  <c:v>5059</c:v>
                </c:pt>
                <c:pt idx="86">
                  <c:v>4984</c:v>
                </c:pt>
                <c:pt idx="87">
                  <c:v>5149</c:v>
                </c:pt>
                <c:pt idx="88">
                  <c:v>4794</c:v>
                </c:pt>
                <c:pt idx="89">
                  <c:v>3791</c:v>
                </c:pt>
                <c:pt idx="90">
                  <c:v>1749</c:v>
                </c:pt>
                <c:pt idx="91">
                  <c:v>2191</c:v>
                </c:pt>
                <c:pt idx="92">
                  <c:v>3868</c:v>
                </c:pt>
                <c:pt idx="93">
                  <c:v>4833</c:v>
                </c:pt>
                <c:pt idx="94">
                  <c:v>4178</c:v>
                </c:pt>
                <c:pt idx="95">
                  <c:v>4150</c:v>
                </c:pt>
                <c:pt idx="96">
                  <c:v>3517</c:v>
                </c:pt>
                <c:pt idx="97">
                  <c:v>2394</c:v>
                </c:pt>
                <c:pt idx="98">
                  <c:v>2483</c:v>
                </c:pt>
                <c:pt idx="99">
                  <c:v>4789</c:v>
                </c:pt>
                <c:pt idx="100">
                  <c:v>4284</c:v>
                </c:pt>
                <c:pt idx="101">
                  <c:v>3863</c:v>
                </c:pt>
                <c:pt idx="102">
                  <c:v>3754</c:v>
                </c:pt>
                <c:pt idx="103">
                  <c:v>3787</c:v>
                </c:pt>
                <c:pt idx="104">
                  <c:v>1686</c:v>
                </c:pt>
                <c:pt idx="105">
                  <c:v>1828</c:v>
                </c:pt>
                <c:pt idx="106">
                  <c:v>3808</c:v>
                </c:pt>
                <c:pt idx="107">
                  <c:v>4006</c:v>
                </c:pt>
                <c:pt idx="108">
                  <c:v>4196</c:v>
                </c:pt>
                <c:pt idx="109">
                  <c:v>3915</c:v>
                </c:pt>
                <c:pt idx="110">
                  <c:v>3476</c:v>
                </c:pt>
                <c:pt idx="111">
                  <c:v>1864</c:v>
                </c:pt>
                <c:pt idx="112">
                  <c:v>1954</c:v>
                </c:pt>
                <c:pt idx="113">
                  <c:v>1954</c:v>
                </c:pt>
                <c:pt idx="114">
                  <c:v>4581</c:v>
                </c:pt>
                <c:pt idx="115">
                  <c:v>4316</c:v>
                </c:pt>
                <c:pt idx="116">
                  <c:v>3670</c:v>
                </c:pt>
                <c:pt idx="117">
                  <c:v>4295</c:v>
                </c:pt>
                <c:pt idx="118">
                  <c:v>3233</c:v>
                </c:pt>
                <c:pt idx="119">
                  <c:v>2960</c:v>
                </c:pt>
                <c:pt idx="120">
                  <c:v>3879</c:v>
                </c:pt>
                <c:pt idx="121">
                  <c:v>5855</c:v>
                </c:pt>
                <c:pt idx="122">
                  <c:v>5894</c:v>
                </c:pt>
                <c:pt idx="123">
                  <c:v>5802</c:v>
                </c:pt>
                <c:pt idx="124">
                  <c:v>3450</c:v>
                </c:pt>
                <c:pt idx="125">
                  <c:v>3931</c:v>
                </c:pt>
                <c:pt idx="126">
                  <c:v>1668</c:v>
                </c:pt>
                <c:pt idx="127">
                  <c:v>6145</c:v>
                </c:pt>
                <c:pt idx="128">
                  <c:v>5987</c:v>
                </c:pt>
                <c:pt idx="129">
                  <c:v>6281</c:v>
                </c:pt>
                <c:pt idx="130">
                  <c:v>6199</c:v>
                </c:pt>
                <c:pt idx="131">
                  <c:v>4381</c:v>
                </c:pt>
                <c:pt idx="132">
                  <c:v>2830</c:v>
                </c:pt>
                <c:pt idx="133">
                  <c:v>2045</c:v>
                </c:pt>
                <c:pt idx="134">
                  <c:v>4203</c:v>
                </c:pt>
                <c:pt idx="135">
                  <c:v>5009</c:v>
                </c:pt>
                <c:pt idx="136">
                  <c:v>4734</c:v>
                </c:pt>
                <c:pt idx="137">
                  <c:v>4841</c:v>
                </c:pt>
                <c:pt idx="138">
                  <c:v>4153</c:v>
                </c:pt>
                <c:pt idx="139">
                  <c:v>2551</c:v>
                </c:pt>
                <c:pt idx="140">
                  <c:v>4841</c:v>
                </c:pt>
                <c:pt idx="141">
                  <c:v>5074</c:v>
                </c:pt>
                <c:pt idx="142">
                  <c:v>4741</c:v>
                </c:pt>
                <c:pt idx="143">
                  <c:v>4758</c:v>
                </c:pt>
                <c:pt idx="144">
                  <c:v>4953</c:v>
                </c:pt>
                <c:pt idx="145">
                  <c:v>2658</c:v>
                </c:pt>
                <c:pt idx="146">
                  <c:v>1439</c:v>
                </c:pt>
                <c:pt idx="147">
                  <c:v>2320</c:v>
                </c:pt>
                <c:pt idx="148">
                  <c:v>2745</c:v>
                </c:pt>
                <c:pt idx="149">
                  <c:v>5595</c:v>
                </c:pt>
                <c:pt idx="150">
                  <c:v>4669</c:v>
                </c:pt>
                <c:pt idx="151">
                  <c:v>4580</c:v>
                </c:pt>
                <c:pt idx="152">
                  <c:v>4326</c:v>
                </c:pt>
                <c:pt idx="153">
                  <c:v>2654</c:v>
                </c:pt>
                <c:pt idx="154">
                  <c:v>3035</c:v>
                </c:pt>
                <c:pt idx="155">
                  <c:v>5267</c:v>
                </c:pt>
                <c:pt idx="156">
                  <c:v>3855</c:v>
                </c:pt>
                <c:pt idx="157">
                  <c:v>4855</c:v>
                </c:pt>
                <c:pt idx="158">
                  <c:v>3913</c:v>
                </c:pt>
                <c:pt idx="159">
                  <c:v>3417</c:v>
                </c:pt>
                <c:pt idx="160">
                  <c:v>1523</c:v>
                </c:pt>
                <c:pt idx="161">
                  <c:v>1515</c:v>
                </c:pt>
                <c:pt idx="162">
                  <c:v>4132</c:v>
                </c:pt>
                <c:pt idx="163">
                  <c:v>4262</c:v>
                </c:pt>
                <c:pt idx="164">
                  <c:v>4962</c:v>
                </c:pt>
                <c:pt idx="165">
                  <c:v>4467</c:v>
                </c:pt>
                <c:pt idx="166">
                  <c:v>3620</c:v>
                </c:pt>
                <c:pt idx="167">
                  <c:v>1869</c:v>
                </c:pt>
                <c:pt idx="168">
                  <c:v>1787</c:v>
                </c:pt>
                <c:pt idx="169">
                  <c:v>4978</c:v>
                </c:pt>
                <c:pt idx="170">
                  <c:v>3750</c:v>
                </c:pt>
                <c:pt idx="171">
                  <c:v>4415</c:v>
                </c:pt>
                <c:pt idx="172">
                  <c:v>4136</c:v>
                </c:pt>
                <c:pt idx="173">
                  <c:v>4417</c:v>
                </c:pt>
                <c:pt idx="174">
                  <c:v>1734</c:v>
                </c:pt>
                <c:pt idx="175">
                  <c:v>1793</c:v>
                </c:pt>
                <c:pt idx="176">
                  <c:v>4651</c:v>
                </c:pt>
                <c:pt idx="177">
                  <c:v>4404</c:v>
                </c:pt>
                <c:pt idx="178">
                  <c:v>4040</c:v>
                </c:pt>
                <c:pt idx="179">
                  <c:v>4672</c:v>
                </c:pt>
                <c:pt idx="180">
                  <c:v>3911</c:v>
                </c:pt>
                <c:pt idx="181">
                  <c:v>1923</c:v>
                </c:pt>
                <c:pt idx="182">
                  <c:v>2219</c:v>
                </c:pt>
                <c:pt idx="183">
                  <c:v>4843</c:v>
                </c:pt>
                <c:pt idx="184">
                  <c:v>4628</c:v>
                </c:pt>
                <c:pt idx="185">
                  <c:v>4459</c:v>
                </c:pt>
                <c:pt idx="186">
                  <c:v>4408</c:v>
                </c:pt>
                <c:pt idx="187">
                  <c:v>4293</c:v>
                </c:pt>
                <c:pt idx="188">
                  <c:v>2054</c:v>
                </c:pt>
                <c:pt idx="189">
                  <c:v>2332</c:v>
                </c:pt>
                <c:pt idx="190">
                  <c:v>5045</c:v>
                </c:pt>
                <c:pt idx="191">
                  <c:v>4801</c:v>
                </c:pt>
                <c:pt idx="192">
                  <c:v>6721</c:v>
                </c:pt>
                <c:pt idx="193">
                  <c:v>6295</c:v>
                </c:pt>
                <c:pt idx="194">
                  <c:v>6515</c:v>
                </c:pt>
                <c:pt idx="195">
                  <c:v>5868</c:v>
                </c:pt>
                <c:pt idx="196">
                  <c:v>5056</c:v>
                </c:pt>
                <c:pt idx="197">
                  <c:v>6452</c:v>
                </c:pt>
                <c:pt idx="198">
                  <c:v>5915</c:v>
                </c:pt>
                <c:pt idx="199">
                  <c:v>3968</c:v>
                </c:pt>
                <c:pt idx="200">
                  <c:v>4239</c:v>
                </c:pt>
                <c:pt idx="201">
                  <c:v>4588</c:v>
                </c:pt>
                <c:pt idx="202">
                  <c:v>3945</c:v>
                </c:pt>
                <c:pt idx="203">
                  <c:v>4326</c:v>
                </c:pt>
                <c:pt idx="204">
                  <c:v>5361</c:v>
                </c:pt>
                <c:pt idx="205">
                  <c:v>5804</c:v>
                </c:pt>
                <c:pt idx="206">
                  <c:v>5594</c:v>
                </c:pt>
                <c:pt idx="207">
                  <c:v>4229</c:v>
                </c:pt>
                <c:pt idx="208">
                  <c:v>5128</c:v>
                </c:pt>
                <c:pt idx="209">
                  <c:v>4285</c:v>
                </c:pt>
                <c:pt idx="210">
                  <c:v>3185</c:v>
                </c:pt>
                <c:pt idx="211">
                  <c:v>4337</c:v>
                </c:pt>
                <c:pt idx="212">
                  <c:v>4341</c:v>
                </c:pt>
                <c:pt idx="213">
                  <c:v>4295</c:v>
                </c:pt>
                <c:pt idx="214">
                  <c:v>5521</c:v>
                </c:pt>
                <c:pt idx="215">
                  <c:v>4767</c:v>
                </c:pt>
                <c:pt idx="216">
                  <c:v>3382</c:v>
                </c:pt>
                <c:pt idx="217">
                  <c:v>2927</c:v>
                </c:pt>
                <c:pt idx="218">
                  <c:v>3869</c:v>
                </c:pt>
                <c:pt idx="219">
                  <c:v>4888</c:v>
                </c:pt>
                <c:pt idx="220">
                  <c:v>4153</c:v>
                </c:pt>
                <c:pt idx="221">
                  <c:v>3900</c:v>
                </c:pt>
                <c:pt idx="222">
                  <c:v>4869</c:v>
                </c:pt>
                <c:pt idx="223">
                  <c:v>4063</c:v>
                </c:pt>
                <c:pt idx="224">
                  <c:v>4243</c:v>
                </c:pt>
                <c:pt idx="225">
                  <c:v>4915</c:v>
                </c:pt>
                <c:pt idx="226">
                  <c:v>3551</c:v>
                </c:pt>
                <c:pt idx="227">
                  <c:v>4438</c:v>
                </c:pt>
                <c:pt idx="228">
                  <c:v>3845</c:v>
                </c:pt>
                <c:pt idx="229">
                  <c:v>5576</c:v>
                </c:pt>
                <c:pt idx="230">
                  <c:v>4028</c:v>
                </c:pt>
                <c:pt idx="231">
                  <c:v>3122</c:v>
                </c:pt>
                <c:pt idx="232">
                  <c:v>4402</c:v>
                </c:pt>
                <c:pt idx="233">
                  <c:v>4467</c:v>
                </c:pt>
                <c:pt idx="234">
                  <c:v>4888</c:v>
                </c:pt>
                <c:pt idx="235">
                  <c:v>4050</c:v>
                </c:pt>
                <c:pt idx="236">
                  <c:v>4281</c:v>
                </c:pt>
                <c:pt idx="237">
                  <c:v>3500</c:v>
                </c:pt>
                <c:pt idx="238">
                  <c:v>3645</c:v>
                </c:pt>
                <c:pt idx="239">
                  <c:v>3915</c:v>
                </c:pt>
                <c:pt idx="240">
                  <c:v>3710</c:v>
                </c:pt>
                <c:pt idx="241">
                  <c:v>3289</c:v>
                </c:pt>
                <c:pt idx="242">
                  <c:v>2593</c:v>
                </c:pt>
                <c:pt idx="243">
                  <c:v>3553</c:v>
                </c:pt>
                <c:pt idx="244">
                  <c:v>2618</c:v>
                </c:pt>
                <c:pt idx="245">
                  <c:v>681</c:v>
                </c:pt>
                <c:pt idx="246">
                  <c:v>3341</c:v>
                </c:pt>
                <c:pt idx="247">
                  <c:v>3467</c:v>
                </c:pt>
                <c:pt idx="248">
                  <c:v>2818</c:v>
                </c:pt>
                <c:pt idx="249">
                  <c:v>2148</c:v>
                </c:pt>
                <c:pt idx="250">
                  <c:v>3582</c:v>
                </c:pt>
                <c:pt idx="251">
                  <c:v>3241</c:v>
                </c:pt>
                <c:pt idx="252">
                  <c:v>2148</c:v>
                </c:pt>
                <c:pt idx="253">
                  <c:v>3374</c:v>
                </c:pt>
                <c:pt idx="254">
                  <c:v>3585</c:v>
                </c:pt>
                <c:pt idx="255">
                  <c:v>3448</c:v>
                </c:pt>
                <c:pt idx="256">
                  <c:v>2222</c:v>
                </c:pt>
                <c:pt idx="257">
                  <c:v>3046</c:v>
                </c:pt>
                <c:pt idx="258">
                  <c:v>2391</c:v>
                </c:pt>
                <c:pt idx="259">
                  <c:v>1283</c:v>
                </c:pt>
                <c:pt idx="260">
                  <c:v>3063</c:v>
                </c:pt>
                <c:pt idx="261">
                  <c:v>1846</c:v>
                </c:pt>
                <c:pt idx="262">
                  <c:v>2687</c:v>
                </c:pt>
                <c:pt idx="263">
                  <c:v>3471</c:v>
                </c:pt>
                <c:pt idx="264">
                  <c:v>3954</c:v>
                </c:pt>
                <c:pt idx="265">
                  <c:v>3439</c:v>
                </c:pt>
                <c:pt idx="266">
                  <c:v>2027</c:v>
                </c:pt>
                <c:pt idx="267">
                  <c:v>2555</c:v>
                </c:pt>
                <c:pt idx="268">
                  <c:v>1902</c:v>
                </c:pt>
                <c:pt idx="269">
                  <c:v>2502</c:v>
                </c:pt>
                <c:pt idx="270">
                  <c:v>1832</c:v>
                </c:pt>
                <c:pt idx="271">
                  <c:v>1558</c:v>
                </c:pt>
                <c:pt idx="272">
                  <c:v>1073</c:v>
                </c:pt>
                <c:pt idx="273">
                  <c:v>1394</c:v>
                </c:pt>
                <c:pt idx="274">
                  <c:v>1536</c:v>
                </c:pt>
                <c:pt idx="275">
                  <c:v>1809</c:v>
                </c:pt>
                <c:pt idx="276">
                  <c:v>2595</c:v>
                </c:pt>
                <c:pt idx="277">
                  <c:v>2861</c:v>
                </c:pt>
                <c:pt idx="278">
                  <c:v>2206</c:v>
                </c:pt>
                <c:pt idx="279">
                  <c:v>1337</c:v>
                </c:pt>
                <c:pt idx="280">
                  <c:v>1532</c:v>
                </c:pt>
                <c:pt idx="281">
                  <c:v>2101</c:v>
                </c:pt>
                <c:pt idx="282">
                  <c:v>2664</c:v>
                </c:pt>
                <c:pt idx="283">
                  <c:v>2571</c:v>
                </c:pt>
                <c:pt idx="284">
                  <c:v>2797</c:v>
                </c:pt>
                <c:pt idx="285">
                  <c:v>2722</c:v>
                </c:pt>
                <c:pt idx="286">
                  <c:v>1631</c:v>
                </c:pt>
                <c:pt idx="287">
                  <c:v>1910</c:v>
                </c:pt>
                <c:pt idx="288">
                  <c:v>2689</c:v>
                </c:pt>
                <c:pt idx="289">
                  <c:v>2801</c:v>
                </c:pt>
                <c:pt idx="290">
                  <c:v>2468</c:v>
                </c:pt>
                <c:pt idx="291">
                  <c:v>2639</c:v>
                </c:pt>
                <c:pt idx="292">
                  <c:v>2473</c:v>
                </c:pt>
                <c:pt idx="293">
                  <c:v>1452</c:v>
                </c:pt>
                <c:pt idx="294">
                  <c:v>1694</c:v>
                </c:pt>
                <c:pt idx="295">
                  <c:v>2666</c:v>
                </c:pt>
                <c:pt idx="296">
                  <c:v>2672</c:v>
                </c:pt>
                <c:pt idx="297">
                  <c:v>2497</c:v>
                </c:pt>
                <c:pt idx="298">
                  <c:v>2755</c:v>
                </c:pt>
                <c:pt idx="299">
                  <c:v>2356</c:v>
                </c:pt>
                <c:pt idx="300">
                  <c:v>1293</c:v>
                </c:pt>
                <c:pt idx="301">
                  <c:v>1877</c:v>
                </c:pt>
                <c:pt idx="302">
                  <c:v>3139</c:v>
                </c:pt>
                <c:pt idx="303">
                  <c:v>2868</c:v>
                </c:pt>
                <c:pt idx="304">
                  <c:v>2718</c:v>
                </c:pt>
                <c:pt idx="305">
                  <c:v>2860</c:v>
                </c:pt>
                <c:pt idx="306">
                  <c:v>2953</c:v>
                </c:pt>
                <c:pt idx="307">
                  <c:v>1634</c:v>
                </c:pt>
                <c:pt idx="308">
                  <c:v>1720</c:v>
                </c:pt>
                <c:pt idx="309">
                  <c:v>3201</c:v>
                </c:pt>
                <c:pt idx="310">
                  <c:v>3338</c:v>
                </c:pt>
                <c:pt idx="311">
                  <c:v>3078</c:v>
                </c:pt>
                <c:pt idx="312">
                  <c:v>2465</c:v>
                </c:pt>
                <c:pt idx="313">
                  <c:v>2283</c:v>
                </c:pt>
                <c:pt idx="314">
                  <c:v>1213</c:v>
                </c:pt>
                <c:pt idx="315">
                  <c:v>1134</c:v>
                </c:pt>
                <c:pt idx="316">
                  <c:v>3046</c:v>
                </c:pt>
                <c:pt idx="317">
                  <c:v>2851</c:v>
                </c:pt>
                <c:pt idx="318">
                  <c:v>2531</c:v>
                </c:pt>
                <c:pt idx="319">
                  <c:v>2593</c:v>
                </c:pt>
                <c:pt idx="320">
                  <c:v>2197</c:v>
                </c:pt>
                <c:pt idx="321">
                  <c:v>1338</c:v>
                </c:pt>
                <c:pt idx="322">
                  <c:v>1564</c:v>
                </c:pt>
                <c:pt idx="323">
                  <c:v>2669</c:v>
                </c:pt>
                <c:pt idx="324">
                  <c:v>2660</c:v>
                </c:pt>
                <c:pt idx="325">
                  <c:v>2765</c:v>
                </c:pt>
                <c:pt idx="326">
                  <c:v>2477</c:v>
                </c:pt>
                <c:pt idx="327">
                  <c:v>2319</c:v>
                </c:pt>
                <c:pt idx="328">
                  <c:v>1726</c:v>
                </c:pt>
                <c:pt idx="329">
                  <c:v>1701</c:v>
                </c:pt>
                <c:pt idx="330">
                  <c:v>2725</c:v>
                </c:pt>
                <c:pt idx="331">
                  <c:v>2998</c:v>
                </c:pt>
                <c:pt idx="332">
                  <c:v>2872</c:v>
                </c:pt>
                <c:pt idx="333">
                  <c:v>2483</c:v>
                </c:pt>
                <c:pt idx="334">
                  <c:v>2190</c:v>
                </c:pt>
                <c:pt idx="335">
                  <c:v>1517</c:v>
                </c:pt>
                <c:pt idx="336">
                  <c:v>1922</c:v>
                </c:pt>
                <c:pt idx="337">
                  <c:v>3068</c:v>
                </c:pt>
                <c:pt idx="338">
                  <c:v>2009</c:v>
                </c:pt>
                <c:pt idx="339">
                  <c:v>2218</c:v>
                </c:pt>
                <c:pt idx="340">
                  <c:v>2606</c:v>
                </c:pt>
                <c:pt idx="341">
                  <c:v>1970</c:v>
                </c:pt>
                <c:pt idx="342">
                  <c:v>951</c:v>
                </c:pt>
                <c:pt idx="343">
                  <c:v>1063</c:v>
                </c:pt>
                <c:pt idx="344">
                  <c:v>1672</c:v>
                </c:pt>
                <c:pt idx="345">
                  <c:v>2198</c:v>
                </c:pt>
                <c:pt idx="346">
                  <c:v>2218</c:v>
                </c:pt>
                <c:pt idx="347">
                  <c:v>2041</c:v>
                </c:pt>
                <c:pt idx="348">
                  <c:v>1780</c:v>
                </c:pt>
                <c:pt idx="349">
                  <c:v>1286</c:v>
                </c:pt>
                <c:pt idx="350">
                  <c:v>1170</c:v>
                </c:pt>
                <c:pt idx="351">
                  <c:v>2483</c:v>
                </c:pt>
                <c:pt idx="352">
                  <c:v>2584</c:v>
                </c:pt>
                <c:pt idx="353">
                  <c:v>2369</c:v>
                </c:pt>
                <c:pt idx="354">
                  <c:v>2361</c:v>
                </c:pt>
                <c:pt idx="355">
                  <c:v>2147</c:v>
                </c:pt>
                <c:pt idx="356">
                  <c:v>1321</c:v>
                </c:pt>
                <c:pt idx="357">
                  <c:v>1352</c:v>
                </c:pt>
                <c:pt idx="358">
                  <c:v>1352</c:v>
                </c:pt>
                <c:pt idx="359">
                  <c:v>2223</c:v>
                </c:pt>
                <c:pt idx="360">
                  <c:v>2188</c:v>
                </c:pt>
                <c:pt idx="361">
                  <c:v>1610</c:v>
                </c:pt>
                <c:pt idx="362">
                  <c:v>1607</c:v>
                </c:pt>
                <c:pt idx="363">
                  <c:v>1263</c:v>
                </c:pt>
                <c:pt idx="364">
                  <c:v>1165</c:v>
                </c:pt>
              </c:numCache>
            </c:numRef>
          </c:val>
          <c:smooth val="0"/>
        </c:ser>
        <c:dLbls>
          <c:showLegendKey val="0"/>
          <c:showVal val="0"/>
          <c:showCatName val="0"/>
          <c:showSerName val="0"/>
          <c:showPercent val="0"/>
          <c:showBubbleSize val="0"/>
        </c:dLbls>
        <c:marker val="1"/>
        <c:smooth val="0"/>
        <c:axId val="-1627679792"/>
        <c:axId val="-1627681424"/>
      </c:lineChart>
      <c:dateAx>
        <c:axId val="-1627679792"/>
        <c:scaling>
          <c:orientation val="minMax"/>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627681424"/>
        <c:crosses val="autoZero"/>
        <c:auto val="1"/>
        <c:lblOffset val="100"/>
        <c:baseTimeUnit val="days"/>
      </c:dateAx>
      <c:valAx>
        <c:axId val="-162768142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627679792"/>
        <c:crosses val="autoZero"/>
        <c:crossBetween val="between"/>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1" i="0">
                <a:solidFill>
                  <a:srgbClr val="757575"/>
                </a:solidFill>
                <a:latin typeface="Century Gothic"/>
              </a:defRPr>
            </a:pPr>
            <a:r>
              <a:rPr lang="en-US" sz="1100" b="1" i="0">
                <a:solidFill>
                  <a:srgbClr val="757575"/>
                </a:solidFill>
                <a:latin typeface="Century Gothic"/>
              </a:rPr>
              <a:t>Instagram Contents</a:t>
            </a:r>
          </a:p>
        </c:rich>
      </c:tx>
      <c:layout>
        <c:manualLayout>
          <c:xMode val="edge"/>
          <c:yMode val="edge"/>
          <c:x val="8.3257372901774443E-2"/>
          <c:y val="0"/>
        </c:manualLayout>
      </c:layout>
      <c:overlay val="0"/>
    </c:title>
    <c:autoTitleDeleted val="0"/>
    <c:plotArea>
      <c:layout/>
      <c:lineChart>
        <c:grouping val="standard"/>
        <c:varyColors val="1"/>
        <c:ser>
          <c:idx val="0"/>
          <c:order val="0"/>
          <c:tx>
            <c:v>도달</c:v>
          </c:tx>
          <c:spPr>
            <a:ln w="28575" cmpd="sng">
              <a:solidFill>
                <a:schemeClr val="accent1"/>
              </a:solidFill>
            </a:ln>
          </c:spPr>
          <c:marker>
            <c:symbol val="circle"/>
            <c:size val="5"/>
            <c:spPr>
              <a:solidFill>
                <a:schemeClr val="accent1"/>
              </a:solidFill>
              <a:ln cmpd="sng">
                <a:solidFill>
                  <a:schemeClr val="accent1"/>
                </a:solidFill>
              </a:ln>
            </c:spPr>
          </c:marker>
          <c:cat>
            <c:numRef>
              <c:f>'Instagram AD _ Post'!$B$3:$B$302</c:f>
              <c:numCache>
                <c:formatCode>m\/d</c:formatCode>
                <c:ptCount val="300"/>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numCache>
            </c:numRef>
          </c:cat>
          <c:val>
            <c:numRef>
              <c:f>'Instagram AD _ Post'!$G$3:$G$302</c:f>
              <c:numCache>
                <c:formatCode>_-* #,##0_-;\-* #,##0_-;_-* "-"_-;_-@</c:formatCode>
                <c:ptCount val="300"/>
                <c:pt idx="0">
                  <c:v>3920</c:v>
                </c:pt>
                <c:pt idx="1">
                  <c:v>1794</c:v>
                </c:pt>
                <c:pt idx="2">
                  <c:v>3407</c:v>
                </c:pt>
                <c:pt idx="3">
                  <c:v>38163</c:v>
                </c:pt>
                <c:pt idx="4">
                  <c:v>2326</c:v>
                </c:pt>
                <c:pt idx="5">
                  <c:v>27040</c:v>
                </c:pt>
                <c:pt idx="6">
                  <c:v>27904</c:v>
                </c:pt>
                <c:pt idx="7">
                  <c:v>5095</c:v>
                </c:pt>
                <c:pt idx="8">
                  <c:v>31031</c:v>
                </c:pt>
                <c:pt idx="9">
                  <c:v>3684</c:v>
                </c:pt>
                <c:pt idx="10">
                  <c:v>4259</c:v>
                </c:pt>
                <c:pt idx="11">
                  <c:v>2104</c:v>
                </c:pt>
                <c:pt idx="12">
                  <c:v>29999</c:v>
                </c:pt>
                <c:pt idx="13">
                  <c:v>38749</c:v>
                </c:pt>
                <c:pt idx="14">
                  <c:v>18252</c:v>
                </c:pt>
                <c:pt idx="15">
                  <c:v>0</c:v>
                </c:pt>
                <c:pt idx="16">
                  <c:v>4578</c:v>
                </c:pt>
                <c:pt idx="17" formatCode="#,##0_);[Red]\(#,##0\)">
                  <c:v>4974</c:v>
                </c:pt>
                <c:pt idx="18" formatCode="#,##0_);[Red]\(#,##0\)">
                  <c:v>954</c:v>
                </c:pt>
                <c:pt idx="19" formatCode="#,##0_);[Red]\(#,##0\)">
                  <c:v>3791</c:v>
                </c:pt>
                <c:pt idx="20" formatCode="#,##0_);[Red]\(#,##0\)">
                  <c:v>702</c:v>
                </c:pt>
                <c:pt idx="21" formatCode="#,##0_);[Red]\(#,##0\)">
                  <c:v>245</c:v>
                </c:pt>
                <c:pt idx="22" formatCode="#,##0_);[Red]\(#,##0\)">
                  <c:v>29935</c:v>
                </c:pt>
                <c:pt idx="23" formatCode="#,##0_);[Red]\(#,##0\)">
                  <c:v>10880</c:v>
                </c:pt>
                <c:pt idx="24" formatCode="#,##0_);[Red]\(#,##0\)">
                  <c:v>14118</c:v>
                </c:pt>
                <c:pt idx="25" formatCode="#,##0_);[Red]\(#,##0\)">
                  <c:v>15219</c:v>
                </c:pt>
                <c:pt idx="26" formatCode="#,##0_);[Red]\(#,##0\)">
                  <c:v>21136</c:v>
                </c:pt>
                <c:pt idx="27" formatCode="#,##0_);[Red]\(#,##0\)">
                  <c:v>7406</c:v>
                </c:pt>
                <c:pt idx="28" formatCode="#,##0_);[Red]\(#,##0\)">
                  <c:v>25512</c:v>
                </c:pt>
                <c:pt idx="29" formatCode="#,##0_);[Red]\(#,##0\)">
                  <c:v>85297</c:v>
                </c:pt>
                <c:pt idx="30" formatCode="#,##0_);[Red]\(#,##0\)">
                  <c:v>158145</c:v>
                </c:pt>
                <c:pt idx="31" formatCode="#,##0_);[Red]\(#,##0\)">
                  <c:v>34417</c:v>
                </c:pt>
                <c:pt idx="32" formatCode="#,##0_);[Red]\(#,##0\)">
                  <c:v>16188</c:v>
                </c:pt>
                <c:pt idx="33" formatCode="#,##0_);[Red]\(#,##0\)">
                  <c:v>193921</c:v>
                </c:pt>
                <c:pt idx="34" formatCode="#,##0_);[Red]\(#,##0\)">
                  <c:v>112959</c:v>
                </c:pt>
                <c:pt idx="35" formatCode="#,##0_);[Red]\(#,##0\)">
                  <c:v>719</c:v>
                </c:pt>
                <c:pt idx="36" formatCode="#,##0_);[Red]\(#,##0\)">
                  <c:v>14892</c:v>
                </c:pt>
                <c:pt idx="37" formatCode="#,##0_);[Red]\(#,##0\)">
                  <c:v>21263</c:v>
                </c:pt>
                <c:pt idx="38" formatCode="#,##0_);[Red]\(#,##0\)">
                  <c:v>172352</c:v>
                </c:pt>
                <c:pt idx="39" formatCode="#,##0_);[Red]\(#,##0\)">
                  <c:v>24201</c:v>
                </c:pt>
                <c:pt idx="40" formatCode="#,##0_);[Red]\(#,##0\)">
                  <c:v>21684</c:v>
                </c:pt>
                <c:pt idx="41" formatCode="#,##0_);[Red]\(#,##0\)">
                  <c:v>48704</c:v>
                </c:pt>
                <c:pt idx="42" formatCode="#,##0_);[Red]\(#,##0\)">
                  <c:v>16212</c:v>
                </c:pt>
                <c:pt idx="43" formatCode="#,##0_);[Red]\(#,##0\)">
                  <c:v>35951</c:v>
                </c:pt>
                <c:pt idx="44" formatCode="#,##0_);[Red]\(#,##0\)">
                  <c:v>6150</c:v>
                </c:pt>
                <c:pt idx="45" formatCode="#,##0_);[Red]\(#,##0\)">
                  <c:v>16208</c:v>
                </c:pt>
                <c:pt idx="46" formatCode="#,##0_);[Red]\(#,##0\)">
                  <c:v>22440</c:v>
                </c:pt>
                <c:pt idx="47" formatCode="#,##0_);[Red]\(#,##0\)">
                  <c:v>28800</c:v>
                </c:pt>
                <c:pt idx="48" formatCode="#,##0_);[Red]\(#,##0\)">
                  <c:v>17424</c:v>
                </c:pt>
                <c:pt idx="49" formatCode="#,##0_);[Red]\(#,##0\)">
                  <c:v>152929</c:v>
                </c:pt>
                <c:pt idx="50" formatCode="#,##0_);[Red]\(#,##0\)">
                  <c:v>11648</c:v>
                </c:pt>
                <c:pt idx="51" formatCode="#,##0_);[Red]\(#,##0\)">
                  <c:v>35792</c:v>
                </c:pt>
                <c:pt idx="52" formatCode="#,##0_);[Red]\(#,##0\)">
                  <c:v>94677</c:v>
                </c:pt>
                <c:pt idx="53" formatCode="#,##0_);[Red]\(#,##0\)">
                  <c:v>26048</c:v>
                </c:pt>
                <c:pt idx="54" formatCode="#,##0_);[Red]\(#,##0\)">
                  <c:v>43097</c:v>
                </c:pt>
                <c:pt idx="55" formatCode="#,##0_);[Red]\(#,##0\)">
                  <c:v>4332</c:v>
                </c:pt>
                <c:pt idx="56" formatCode="#,##0_);[Red]\(#,##0\)">
                  <c:v>6629</c:v>
                </c:pt>
                <c:pt idx="57" formatCode="#,##0_);[Red]\(#,##0\)">
                  <c:v>7036</c:v>
                </c:pt>
                <c:pt idx="58" formatCode="#,##0_);[Red]\(#,##0\)">
                  <c:v>1</c:v>
                </c:pt>
                <c:pt idx="59" formatCode="#,##0_);[Red]\(#,##0\)">
                  <c:v>6822</c:v>
                </c:pt>
                <c:pt idx="60" formatCode="#,##0_);[Red]\(#,##0\)">
                  <c:v>3961</c:v>
                </c:pt>
                <c:pt idx="61" formatCode="#,##0_);[Red]\(#,##0\)">
                  <c:v>13980</c:v>
                </c:pt>
                <c:pt idx="62" formatCode="#,##0_);[Red]\(#,##0\)">
                  <c:v>2275</c:v>
                </c:pt>
                <c:pt idx="63" formatCode="#,##0_);[Red]\(#,##0\)">
                  <c:v>2474</c:v>
                </c:pt>
                <c:pt idx="64" formatCode="#,##0_);[Red]\(#,##0\)">
                  <c:v>41240</c:v>
                </c:pt>
                <c:pt idx="65" formatCode="#,##0_);[Red]\(#,##0\)">
                  <c:v>42576</c:v>
                </c:pt>
                <c:pt idx="66" formatCode="#,##0_);[Red]\(#,##0\)">
                  <c:v>32120</c:v>
                </c:pt>
                <c:pt idx="67" formatCode="#,##0_);[Red]\(#,##0\)">
                  <c:v>50896</c:v>
                </c:pt>
                <c:pt idx="68" formatCode="#,##0_);[Red]\(#,##0\)">
                  <c:v>50753</c:v>
                </c:pt>
                <c:pt idx="69" formatCode="#,##0_);[Red]\(#,##0\)">
                  <c:v>54704</c:v>
                </c:pt>
                <c:pt idx="70" formatCode="#,##0_);[Red]\(#,##0\)">
                  <c:v>42856</c:v>
                </c:pt>
                <c:pt idx="71" formatCode="#,##0_);[Red]\(#,##0\)">
                  <c:v>4357</c:v>
                </c:pt>
                <c:pt idx="72" formatCode="#,##0_);[Red]\(#,##0\)">
                  <c:v>2771</c:v>
                </c:pt>
                <c:pt idx="73" formatCode="#,##0_);[Red]\(#,##0\)">
                  <c:v>18872</c:v>
                </c:pt>
                <c:pt idx="74" formatCode="#,##0_);[Red]\(#,##0\)">
                  <c:v>16281</c:v>
                </c:pt>
                <c:pt idx="75" formatCode="#,##0_);[Red]\(#,##0\)">
                  <c:v>24665</c:v>
                </c:pt>
                <c:pt idx="76" formatCode="#,##0_);[Red]\(#,##0\)">
                  <c:v>20603</c:v>
                </c:pt>
                <c:pt idx="77" formatCode="#,##0_);[Red]\(#,##0\)">
                  <c:v>21816</c:v>
                </c:pt>
                <c:pt idx="78" formatCode="#,##0_);[Red]\(#,##0\)">
                  <c:v>1889</c:v>
                </c:pt>
                <c:pt idx="79" formatCode="#,##0_);[Red]\(#,##0\)">
                  <c:v>32160</c:v>
                </c:pt>
                <c:pt idx="80" formatCode="#,##0_);[Red]\(#,##0\)">
                  <c:v>25080</c:v>
                </c:pt>
                <c:pt idx="81" formatCode="#,##0_);[Red]\(#,##0\)">
                  <c:v>35456</c:v>
                </c:pt>
                <c:pt idx="82" formatCode="#,##0_);[Red]\(#,##0\)">
                  <c:v>14595</c:v>
                </c:pt>
                <c:pt idx="83" formatCode="#,##0_);[Red]\(#,##0\)">
                  <c:v>7748</c:v>
                </c:pt>
                <c:pt idx="84" formatCode="#,##0_);[Red]\(#,##0\)">
                  <c:v>27904</c:v>
                </c:pt>
                <c:pt idx="85" formatCode="#,##0_);[Red]\(#,##0\)">
                  <c:v>15403</c:v>
                </c:pt>
                <c:pt idx="86">
                  <c:v>46433</c:v>
                </c:pt>
                <c:pt idx="87" formatCode="#,##0_);[Red]\(#,##0\)">
                  <c:v>19668</c:v>
                </c:pt>
                <c:pt idx="88" formatCode="#,##0_);[Red]\(#,##0\)">
                  <c:v>22011</c:v>
                </c:pt>
                <c:pt idx="89" formatCode="#,##0_);[Red]\(#,##0\)">
                  <c:v>10568</c:v>
                </c:pt>
                <c:pt idx="90" formatCode="#,##0_);[Red]\(#,##0\)">
                  <c:v>21611</c:v>
                </c:pt>
                <c:pt idx="91" formatCode="#,##0_);[Red]\(#,##0\)">
                  <c:v>10151</c:v>
                </c:pt>
                <c:pt idx="92" formatCode="#,##0_);[Red]\(#,##0\)">
                  <c:v>40495</c:v>
                </c:pt>
                <c:pt idx="93" formatCode="#,##0_);[Red]\(#,##0\)">
                  <c:v>85516</c:v>
                </c:pt>
                <c:pt idx="94" formatCode="#,##0_);[Red]\(#,##0\)">
                  <c:v>85280</c:v>
                </c:pt>
                <c:pt idx="95" formatCode="#,##0_);[Red]\(#,##0\)">
                  <c:v>20732</c:v>
                </c:pt>
                <c:pt idx="96" formatCode="#,##0_);[Red]\(#,##0\)">
                  <c:v>244345</c:v>
                </c:pt>
                <c:pt idx="97" formatCode="#,##0_);[Red]\(#,##0\)">
                  <c:v>227585</c:v>
                </c:pt>
                <c:pt idx="98" formatCode="#,##0_);[Red]\(#,##0\)">
                  <c:v>275456</c:v>
                </c:pt>
                <c:pt idx="99" formatCode="#,##0_);[Red]\(#,##0\)">
                  <c:v>19712</c:v>
                </c:pt>
                <c:pt idx="100" formatCode="#,##0_);[Red]\(#,##0\)">
                  <c:v>272316</c:v>
                </c:pt>
                <c:pt idx="101" formatCode="#,##0_);[Red]\(#,##0\)">
                  <c:v>291910</c:v>
                </c:pt>
                <c:pt idx="102" formatCode="#,##0_);[Red]\(#,##0\)">
                  <c:v>291059</c:v>
                </c:pt>
                <c:pt idx="103" formatCode="#,##0_);[Red]\(#,##0\)">
                  <c:v>23104</c:v>
                </c:pt>
                <c:pt idx="104" formatCode="#,##0_);[Red]\(#,##0\)">
                  <c:v>45028</c:v>
                </c:pt>
                <c:pt idx="105" formatCode="#,##0_);[Red]\(#,##0\)">
                  <c:v>3622</c:v>
                </c:pt>
                <c:pt idx="106" formatCode="#,##0_);[Red]\(#,##0\)">
                  <c:v>17523</c:v>
                </c:pt>
                <c:pt idx="107" formatCode="#,##0_);[Red]\(#,##0\)">
                  <c:v>118514</c:v>
                </c:pt>
                <c:pt idx="108" formatCode="#,##0_);[Red]\(#,##0\)">
                  <c:v>11903</c:v>
                </c:pt>
                <c:pt idx="109" formatCode="#,##0_);[Red]\(#,##0\)">
                  <c:v>47597</c:v>
                </c:pt>
                <c:pt idx="110" formatCode="#,##0_);[Red]\(#,##0\)">
                  <c:v>74620</c:v>
                </c:pt>
                <c:pt idx="111" formatCode="#,##0_);[Red]\(#,##0\)">
                  <c:v>32159</c:v>
                </c:pt>
                <c:pt idx="112" formatCode="#,##0_);[Red]\(#,##0\)">
                  <c:v>3960</c:v>
                </c:pt>
                <c:pt idx="113" formatCode="#,##0_);[Red]\(#,##0\)">
                  <c:v>62571</c:v>
                </c:pt>
                <c:pt idx="114" formatCode="#,##0_);[Red]\(#,##0\)">
                  <c:v>39445</c:v>
                </c:pt>
                <c:pt idx="115" formatCode="#,##0_);[Red]\(#,##0\)">
                  <c:v>24124</c:v>
                </c:pt>
                <c:pt idx="116" formatCode="#,##0_);[Red]\(#,##0\)">
                  <c:v>3678</c:v>
                </c:pt>
                <c:pt idx="117" formatCode="#,##0_);[Red]\(#,##0\)">
                  <c:v>8567</c:v>
                </c:pt>
                <c:pt idx="118" formatCode="#,##0_);[Red]\(#,##0\)">
                  <c:v>19731</c:v>
                </c:pt>
                <c:pt idx="119" formatCode="#,##0_);[Red]\(#,##0\)">
                  <c:v>53009</c:v>
                </c:pt>
                <c:pt idx="120" formatCode="#,##0_);[Red]\(#,##0\)">
                  <c:v>9071</c:v>
                </c:pt>
                <c:pt idx="121" formatCode="#,##0_);[Red]\(#,##0\)">
                  <c:v>21180</c:v>
                </c:pt>
                <c:pt idx="122" formatCode="#,##0_);[Red]\(#,##0\)">
                  <c:v>147</c:v>
                </c:pt>
                <c:pt idx="123" formatCode="#,##0_);[Red]\(#,##0\)">
                  <c:v>28037</c:v>
                </c:pt>
                <c:pt idx="124" formatCode="#,##0_);[Red]\(#,##0\)">
                  <c:v>36715</c:v>
                </c:pt>
                <c:pt idx="125" formatCode="#,##0_);[Red]\(#,##0\)">
                  <c:v>7673</c:v>
                </c:pt>
                <c:pt idx="126" formatCode="#,##0_);[Red]\(#,##0\)">
                  <c:v>11121</c:v>
                </c:pt>
                <c:pt idx="127" formatCode="#,##0_);[Red]\(#,##0\)">
                  <c:v>3883</c:v>
                </c:pt>
                <c:pt idx="128" formatCode="#,##0_);[Red]\(#,##0\)">
                  <c:v>96878</c:v>
                </c:pt>
                <c:pt idx="129" formatCode="#,##0_);[Red]\(#,##0\)">
                  <c:v>121343</c:v>
                </c:pt>
                <c:pt idx="130" formatCode="#,##0_);[Red]\(#,##0\)">
                  <c:v>5900</c:v>
                </c:pt>
                <c:pt idx="131" formatCode="#,##0_);[Red]\(#,##0\)">
                  <c:v>17224</c:v>
                </c:pt>
                <c:pt idx="132" formatCode="#,##0_);[Red]\(#,##0\)">
                  <c:v>57052</c:v>
                </c:pt>
                <c:pt idx="133" formatCode="#,##0_);[Red]\(#,##0\)">
                  <c:v>22516</c:v>
                </c:pt>
                <c:pt idx="134" formatCode="#,##0_);[Red]\(#,##0\)">
                  <c:v>45373</c:v>
                </c:pt>
                <c:pt idx="135" formatCode="#,##0_);[Red]\(#,##0\)">
                  <c:v>15651</c:v>
                </c:pt>
                <c:pt idx="136" formatCode="#,##0_);[Red]\(#,##0\)">
                  <c:v>31417</c:v>
                </c:pt>
                <c:pt idx="137" formatCode="#,##0_);[Red]\(#,##0\)">
                  <c:v>96189</c:v>
                </c:pt>
                <c:pt idx="138" formatCode="#,##0_);[Red]\(#,##0\)">
                  <c:v>56109</c:v>
                </c:pt>
                <c:pt idx="139" formatCode="#,##0_);[Red]\(#,##0\)">
                  <c:v>7505</c:v>
                </c:pt>
                <c:pt idx="140" formatCode="#,##0_);[Red]\(#,##0\)">
                  <c:v>43187</c:v>
                </c:pt>
                <c:pt idx="141" formatCode="#,##0_);[Red]\(#,##0\)">
                  <c:v>53644</c:v>
                </c:pt>
                <c:pt idx="142" formatCode="#,##0_);[Red]\(#,##0\)">
                  <c:v>69372</c:v>
                </c:pt>
                <c:pt idx="143" formatCode="#,##0_);[Red]\(#,##0\)">
                  <c:v>4523</c:v>
                </c:pt>
                <c:pt idx="144" formatCode="#,##0_);[Red]\(#,##0\)">
                  <c:v>30411</c:v>
                </c:pt>
                <c:pt idx="145" formatCode="#,##0_);[Red]\(#,##0\)">
                  <c:v>4866</c:v>
                </c:pt>
                <c:pt idx="146" formatCode="#,##0_);[Red]\(#,##0\)">
                  <c:v>33948</c:v>
                </c:pt>
                <c:pt idx="147" formatCode="#,##0_);[Red]\(#,##0\)">
                  <c:v>3881</c:v>
                </c:pt>
                <c:pt idx="148" formatCode="#,##0_);[Red]\(#,##0\)">
                  <c:v>27089</c:v>
                </c:pt>
                <c:pt idx="149" formatCode="#,##0_);[Red]\(#,##0\)">
                  <c:v>1992</c:v>
                </c:pt>
                <c:pt idx="150" formatCode="#,##0_);[Red]\(#,##0\)">
                  <c:v>12802</c:v>
                </c:pt>
                <c:pt idx="151" formatCode="#,##0_);[Red]\(#,##0\)">
                  <c:v>2877</c:v>
                </c:pt>
                <c:pt idx="152" formatCode="#,##0_);[Red]\(#,##0\)">
                  <c:v>17623</c:v>
                </c:pt>
                <c:pt idx="153" formatCode="#,##0_);[Red]\(#,##0\)">
                  <c:v>32512</c:v>
                </c:pt>
                <c:pt idx="154" formatCode="#,##0_);[Red]\(#,##0\)">
                  <c:v>3275</c:v>
                </c:pt>
                <c:pt idx="155" formatCode="#,##0_);[Red]\(#,##0\)">
                  <c:v>4507</c:v>
                </c:pt>
                <c:pt idx="156" formatCode="#,##0_);[Red]\(#,##0\)">
                  <c:v>9675</c:v>
                </c:pt>
                <c:pt idx="157" formatCode="#,##0_);[Red]\(#,##0\)">
                  <c:v>54835</c:v>
                </c:pt>
                <c:pt idx="158" formatCode="#,##0_);[Red]\(#,##0\)">
                  <c:v>44839</c:v>
                </c:pt>
                <c:pt idx="159" formatCode="#,##0_);[Red]\(#,##0\)">
                  <c:v>2729</c:v>
                </c:pt>
                <c:pt idx="160" formatCode="#,##0_);[Red]\(#,##0\)">
                  <c:v>22744</c:v>
                </c:pt>
                <c:pt idx="161" formatCode="#,##0_);[Red]\(#,##0\)">
                  <c:v>9456</c:v>
                </c:pt>
                <c:pt idx="162" formatCode="#,##0_);[Red]\(#,##0\)">
                  <c:v>4707</c:v>
                </c:pt>
                <c:pt idx="163" formatCode="#,##0_);[Red]\(#,##0\)">
                  <c:v>37826</c:v>
                </c:pt>
              </c:numCache>
            </c:numRef>
          </c:val>
          <c:smooth val="0"/>
        </c:ser>
        <c:ser>
          <c:idx val="1"/>
          <c:order val="1"/>
          <c:tx>
            <c:v>노출</c:v>
          </c:tx>
          <c:spPr>
            <a:ln w="28575" cmpd="sng">
              <a:solidFill>
                <a:schemeClr val="accent2"/>
              </a:solidFill>
            </a:ln>
          </c:spPr>
          <c:marker>
            <c:symbol val="circle"/>
            <c:size val="5"/>
            <c:spPr>
              <a:solidFill>
                <a:schemeClr val="accent2"/>
              </a:solidFill>
              <a:ln cmpd="sng">
                <a:solidFill>
                  <a:schemeClr val="accent2"/>
                </a:solidFill>
              </a:ln>
            </c:spPr>
          </c:marker>
          <c:cat>
            <c:numRef>
              <c:f>'Instagram AD _ Post'!$B$3:$B$302</c:f>
              <c:numCache>
                <c:formatCode>m\/d</c:formatCode>
                <c:ptCount val="300"/>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numCache>
            </c:numRef>
          </c:cat>
          <c:val>
            <c:numRef>
              <c:f>'Instagram AD _ Post'!$F$3:$F$203</c:f>
              <c:numCache>
                <c:formatCode>_-* #,##0_-;\-* #,##0_-;_-* "-"_-;_-@</c:formatCode>
                <c:ptCount val="201"/>
                <c:pt idx="0">
                  <c:v>5471</c:v>
                </c:pt>
                <c:pt idx="1">
                  <c:v>2547</c:v>
                </c:pt>
                <c:pt idx="2">
                  <c:v>3949</c:v>
                </c:pt>
                <c:pt idx="3">
                  <c:v>43834</c:v>
                </c:pt>
                <c:pt idx="4">
                  <c:v>2372</c:v>
                </c:pt>
                <c:pt idx="5">
                  <c:v>29146</c:v>
                </c:pt>
                <c:pt idx="6">
                  <c:v>30491</c:v>
                </c:pt>
                <c:pt idx="7">
                  <c:v>5095</c:v>
                </c:pt>
                <c:pt idx="8">
                  <c:v>31275</c:v>
                </c:pt>
                <c:pt idx="9">
                  <c:v>4383</c:v>
                </c:pt>
                <c:pt idx="10">
                  <c:v>4276</c:v>
                </c:pt>
                <c:pt idx="11">
                  <c:v>3141</c:v>
                </c:pt>
                <c:pt idx="12">
                  <c:v>36312</c:v>
                </c:pt>
                <c:pt idx="13">
                  <c:v>47323</c:v>
                </c:pt>
                <c:pt idx="14">
                  <c:v>20982</c:v>
                </c:pt>
                <c:pt idx="15">
                  <c:v>0</c:v>
                </c:pt>
                <c:pt idx="16">
                  <c:v>6804</c:v>
                </c:pt>
                <c:pt idx="17" formatCode="#,##0_);[Red]\(#,##0\)">
                  <c:v>6304</c:v>
                </c:pt>
                <c:pt idx="18" formatCode="#,##0_);[Red]\(#,##0\)">
                  <c:v>1135</c:v>
                </c:pt>
                <c:pt idx="19" formatCode="#,##0_);[Red]\(#,##0\)">
                  <c:v>4316</c:v>
                </c:pt>
                <c:pt idx="20" formatCode="#,##0_);[Red]\(#,##0\)">
                  <c:v>866</c:v>
                </c:pt>
                <c:pt idx="21" formatCode="#,##0_);[Red]\(#,##0\)">
                  <c:v>290</c:v>
                </c:pt>
                <c:pt idx="22" formatCode="#,##0_);[Red]\(#,##0\)">
                  <c:v>37326</c:v>
                </c:pt>
                <c:pt idx="23" formatCode="#,##0_);[Red]\(#,##0\)">
                  <c:v>14493</c:v>
                </c:pt>
                <c:pt idx="24" formatCode="#,##0_);[Red]\(#,##0\)">
                  <c:v>16163</c:v>
                </c:pt>
                <c:pt idx="25" formatCode="#,##0_);[Red]\(#,##0\)">
                  <c:v>17094</c:v>
                </c:pt>
                <c:pt idx="26" formatCode="#,##0_);[Red]\(#,##0\)">
                  <c:v>2417</c:v>
                </c:pt>
                <c:pt idx="27" formatCode="#,##0_);[Red]\(#,##0\)">
                  <c:v>8071</c:v>
                </c:pt>
                <c:pt idx="28" formatCode="#,##0_);[Red]\(#,##0\)">
                  <c:v>30417</c:v>
                </c:pt>
                <c:pt idx="29" formatCode="#,##0_);[Red]\(#,##0\)">
                  <c:v>125745</c:v>
                </c:pt>
                <c:pt idx="30" formatCode="#,##0_);[Red]\(#,##0\)">
                  <c:v>25298</c:v>
                </c:pt>
                <c:pt idx="31" formatCode="#,##0_);[Red]\(#,##0\)">
                  <c:v>71576</c:v>
                </c:pt>
                <c:pt idx="32" formatCode="#,##0_);[Red]\(#,##0\)">
                  <c:v>19606</c:v>
                </c:pt>
                <c:pt idx="33" formatCode="#,##0_);[Red]\(#,##0\)">
                  <c:v>313721</c:v>
                </c:pt>
                <c:pt idx="34" formatCode="#,##0_);[Red]\(#,##0\)">
                  <c:v>178135</c:v>
                </c:pt>
                <c:pt idx="35" formatCode="#,##0_);[Red]\(#,##0\)">
                  <c:v>823</c:v>
                </c:pt>
                <c:pt idx="36" formatCode="#,##0_);[Red]\(#,##0\)">
                  <c:v>19326</c:v>
                </c:pt>
                <c:pt idx="37" formatCode="#,##0_);[Red]\(#,##0\)">
                  <c:v>21773</c:v>
                </c:pt>
                <c:pt idx="38" formatCode="#,##0_);[Red]\(#,##0\)">
                  <c:v>434829</c:v>
                </c:pt>
                <c:pt idx="39" formatCode="#,##0_);[Red]\(#,##0\)">
                  <c:v>30761</c:v>
                </c:pt>
                <c:pt idx="40" formatCode="#,##0_);[Red]\(#,##0\)">
                  <c:v>23024</c:v>
                </c:pt>
                <c:pt idx="41" formatCode="#,##0_);[Red]\(#,##0\)">
                  <c:v>60604</c:v>
                </c:pt>
                <c:pt idx="42" formatCode="#,##0_);[Red]\(#,##0\)">
                  <c:v>18510</c:v>
                </c:pt>
                <c:pt idx="43" formatCode="#,##0_);[Red]\(#,##0\)">
                  <c:v>48025</c:v>
                </c:pt>
                <c:pt idx="44" formatCode="#,##0_);[Red]\(#,##0\)">
                  <c:v>6733</c:v>
                </c:pt>
                <c:pt idx="45" formatCode="#,##0_);[Red]\(#,##0\)">
                  <c:v>18930</c:v>
                </c:pt>
                <c:pt idx="46" formatCode="#,##0_);[Red]\(#,##0\)">
                  <c:v>28114</c:v>
                </c:pt>
                <c:pt idx="47" formatCode="#,##0_);[Red]\(#,##0\)">
                  <c:v>35271</c:v>
                </c:pt>
                <c:pt idx="48" formatCode="#,##0_);[Red]\(#,##0\)">
                  <c:v>19486</c:v>
                </c:pt>
                <c:pt idx="49" formatCode="#,##0_);[Red]\(#,##0\)">
                  <c:v>118147</c:v>
                </c:pt>
                <c:pt idx="50" formatCode="#,##0_);[Red]\(#,##0\)">
                  <c:v>12762</c:v>
                </c:pt>
                <c:pt idx="51" formatCode="#,##0_);[Red]\(#,##0\)">
                  <c:v>42497</c:v>
                </c:pt>
                <c:pt idx="52" formatCode="#,##0_);[Red]\(#,##0\)">
                  <c:v>94677</c:v>
                </c:pt>
                <c:pt idx="53" formatCode="#,##0_);[Red]\(#,##0\)">
                  <c:v>29193</c:v>
                </c:pt>
                <c:pt idx="54" formatCode="#,##0_);[Red]\(#,##0\)">
                  <c:v>7471</c:v>
                </c:pt>
                <c:pt idx="55" formatCode="#,##0_);[Red]\(#,##0\)">
                  <c:v>3235</c:v>
                </c:pt>
                <c:pt idx="56" formatCode="#,##0_);[Red]\(#,##0\)">
                  <c:v>6739</c:v>
                </c:pt>
                <c:pt idx="57" formatCode="#,##0_);[Red]\(#,##0\)">
                  <c:v>7581</c:v>
                </c:pt>
                <c:pt idx="58" formatCode="#,##0_);[Red]\(#,##0\)">
                  <c:v>16013</c:v>
                </c:pt>
                <c:pt idx="59" formatCode="#,##0_);[Red]\(#,##0\)">
                  <c:v>7183</c:v>
                </c:pt>
                <c:pt idx="60" formatCode="#,##0_);[Red]\(#,##0\)">
                  <c:v>5188</c:v>
                </c:pt>
                <c:pt idx="61" formatCode="#,##0_);[Red]\(#,##0\)">
                  <c:v>14713</c:v>
                </c:pt>
                <c:pt idx="62" formatCode="#,##0_);[Red]\(#,##0\)">
                  <c:v>2457</c:v>
                </c:pt>
                <c:pt idx="63" formatCode="#,##0_);[Red]\(#,##0\)">
                  <c:v>2591</c:v>
                </c:pt>
                <c:pt idx="64" formatCode="#,##0_);[Red]\(#,##0\)">
                  <c:v>51930</c:v>
                </c:pt>
                <c:pt idx="65" formatCode="#,##0_);[Red]\(#,##0\)">
                  <c:v>46884</c:v>
                </c:pt>
                <c:pt idx="66" formatCode="#,##0_);[Red]\(#,##0\)">
                  <c:v>34584</c:v>
                </c:pt>
                <c:pt idx="67" formatCode="#,##0_);[Red]\(#,##0\)">
                  <c:v>0</c:v>
                </c:pt>
                <c:pt idx="68" formatCode="#,##0_);[Red]\(#,##0\)">
                  <c:v>81039</c:v>
                </c:pt>
                <c:pt idx="69" formatCode="#,##0_);[Red]\(#,##0\)">
                  <c:v>83920</c:v>
                </c:pt>
                <c:pt idx="70" formatCode="#,##0_);[Red]\(#,##0\)">
                  <c:v>66394</c:v>
                </c:pt>
                <c:pt idx="71" formatCode="#,##0_);[Red]\(#,##0\)">
                  <c:v>5873</c:v>
                </c:pt>
                <c:pt idx="72" formatCode="#,##0_);[Red]\(#,##0\)">
                  <c:v>3991</c:v>
                </c:pt>
                <c:pt idx="73" formatCode="#,##0_);[Red]\(#,##0\)">
                  <c:v>26202</c:v>
                </c:pt>
                <c:pt idx="74" formatCode="#,##0_);[Red]\(#,##0\)">
                  <c:v>20993</c:v>
                </c:pt>
                <c:pt idx="75" formatCode="#,##0_);[Red]\(#,##0\)">
                  <c:v>30658</c:v>
                </c:pt>
                <c:pt idx="76" formatCode="#,##0_);[Red]\(#,##0\)">
                  <c:v>35299</c:v>
                </c:pt>
                <c:pt idx="77" formatCode="#,##0_);[Red]\(#,##0\)">
                  <c:v>27805</c:v>
                </c:pt>
                <c:pt idx="78" formatCode="#,##0_);[Red]\(#,##0\)">
                  <c:v>2333</c:v>
                </c:pt>
                <c:pt idx="79" formatCode="#,##0_);[Red]\(#,##0\)">
                  <c:v>50730</c:v>
                </c:pt>
                <c:pt idx="80" formatCode="#,##0_);[Red]\(#,##0\)">
                  <c:v>38670</c:v>
                </c:pt>
                <c:pt idx="81" formatCode="#,##0_);[Red]\(#,##0\)">
                  <c:v>39939</c:v>
                </c:pt>
                <c:pt idx="82" formatCode="#,##0_);[Red]\(#,##0\)">
                  <c:v>33067</c:v>
                </c:pt>
                <c:pt idx="83" formatCode="#,##0_);[Red]\(#,##0\)">
                  <c:v>12323</c:v>
                </c:pt>
                <c:pt idx="84" formatCode="#,##0_);[Red]\(#,##0\)">
                  <c:v>29009</c:v>
                </c:pt>
                <c:pt idx="85" formatCode="#,##0_);[Red]\(#,##0\)">
                  <c:v>23168</c:v>
                </c:pt>
                <c:pt idx="86" formatCode="#,##0_);[Red]\(#,##0\)">
                  <c:v>75663</c:v>
                </c:pt>
                <c:pt idx="87" formatCode="#,##0_);[Red]\(#,##0\)">
                  <c:v>28067</c:v>
                </c:pt>
                <c:pt idx="88" formatCode="#,##0_);[Red]\(#,##0\)">
                  <c:v>37519</c:v>
                </c:pt>
                <c:pt idx="89" formatCode="#,##0_);[Red]\(#,##0\)">
                  <c:v>18369</c:v>
                </c:pt>
                <c:pt idx="90" formatCode="#,##0_);[Red]\(#,##0\)">
                  <c:v>25325</c:v>
                </c:pt>
                <c:pt idx="91" formatCode="#,##0_);[Red]\(#,##0\)">
                  <c:v>16622</c:v>
                </c:pt>
                <c:pt idx="92" formatCode="#,##0_);[Red]\(#,##0\)">
                  <c:v>60871</c:v>
                </c:pt>
                <c:pt idx="93" formatCode="#,##0_);[Red]\(#,##0\)">
                  <c:v>96604</c:v>
                </c:pt>
                <c:pt idx="94" formatCode="#,##0_);[Red]\(#,##0\)">
                  <c:v>100825</c:v>
                </c:pt>
                <c:pt idx="95" formatCode="#,##0_);[Red]\(#,##0\)">
                  <c:v>31103</c:v>
                </c:pt>
                <c:pt idx="96" formatCode="#,##0_);[Red]\(#,##0\)">
                  <c:v>244962</c:v>
                </c:pt>
                <c:pt idx="97" formatCode="#,##0_);[Red]\(#,##0\)">
                  <c:v>313300</c:v>
                </c:pt>
                <c:pt idx="98" formatCode="#,##0_);[Red]\(#,##0\)">
                  <c:v>277217</c:v>
                </c:pt>
                <c:pt idx="99" formatCode="#,##0_);[Red]\(#,##0\)">
                  <c:v>30099</c:v>
                </c:pt>
                <c:pt idx="100" formatCode="#,##0_);[Red]\(#,##0\)">
                  <c:v>378638</c:v>
                </c:pt>
                <c:pt idx="101" formatCode="#,##0_);[Red]\(#,##0\)">
                  <c:v>291910</c:v>
                </c:pt>
                <c:pt idx="102" formatCode="#,##0_);[Red]\(#,##0\)">
                  <c:v>367782</c:v>
                </c:pt>
                <c:pt idx="103" formatCode="#,##0_);[Red]\(#,##0\)">
                  <c:v>37565</c:v>
                </c:pt>
                <c:pt idx="104" formatCode="#,##0_);[Red]\(#,##0\)">
                  <c:v>67054</c:v>
                </c:pt>
                <c:pt idx="105" formatCode="#,##0_);[Red]\(#,##0\)">
                  <c:v>4411</c:v>
                </c:pt>
                <c:pt idx="106" formatCode="#,##0_);[Red]\(#,##0\)">
                  <c:v>27683</c:v>
                </c:pt>
                <c:pt idx="107" formatCode="#,##0_);[Red]\(#,##0\)">
                  <c:v>195064</c:v>
                </c:pt>
                <c:pt idx="108" formatCode="#,##0_);[Red]\(#,##0\)">
                  <c:v>20172</c:v>
                </c:pt>
                <c:pt idx="109" formatCode="#,##0_);[Red]\(#,##0\)">
                  <c:v>68157</c:v>
                </c:pt>
                <c:pt idx="110" formatCode="#,##0_);[Red]\(#,##0\)">
                  <c:v>192170</c:v>
                </c:pt>
                <c:pt idx="111" formatCode="#,##0_);[Red]\(#,##0\)">
                  <c:v>46684</c:v>
                </c:pt>
                <c:pt idx="112" formatCode="#,##0_);[Red]\(#,##0\)">
                  <c:v>5538</c:v>
                </c:pt>
                <c:pt idx="113" formatCode="#,##0_);[Red]\(#,##0\)">
                  <c:v>123280</c:v>
                </c:pt>
                <c:pt idx="114" formatCode="#,##0_);[Red]\(#,##0\)">
                  <c:v>59819</c:v>
                </c:pt>
                <c:pt idx="115" formatCode="#,##0_);[Red]\(#,##0\)">
                  <c:v>32203</c:v>
                </c:pt>
                <c:pt idx="116" formatCode="#,##0_);[Red]\(#,##0\)">
                  <c:v>5252</c:v>
                </c:pt>
                <c:pt idx="117" formatCode="#,##0_);[Red]\(#,##0\)">
                  <c:v>30989</c:v>
                </c:pt>
                <c:pt idx="118" formatCode="#,##0_);[Red]\(#,##0\)">
                  <c:v>31387</c:v>
                </c:pt>
                <c:pt idx="119" formatCode="#,##0_);[Red]\(#,##0\)">
                  <c:v>61410</c:v>
                </c:pt>
                <c:pt idx="120" formatCode="#,##0_);[Red]\(#,##0\)">
                  <c:v>14147</c:v>
                </c:pt>
                <c:pt idx="121" formatCode="#,##0_);[Red]\(#,##0\)">
                  <c:v>31306</c:v>
                </c:pt>
                <c:pt idx="122" formatCode="#,##0_);[Red]\(#,##0\)">
                  <c:v>155</c:v>
                </c:pt>
                <c:pt idx="123" formatCode="#,##0_);[Red]\(#,##0\)">
                  <c:v>44218</c:v>
                </c:pt>
                <c:pt idx="124" formatCode="#,##0_);[Red]\(#,##0\)">
                  <c:v>45982</c:v>
                </c:pt>
                <c:pt idx="125" formatCode="#,##0_);[Red]\(#,##0\)">
                  <c:v>12464</c:v>
                </c:pt>
                <c:pt idx="126" formatCode="#,##0_);[Red]\(#,##0\)">
                  <c:v>15766</c:v>
                </c:pt>
                <c:pt idx="127" formatCode="#,##0_);[Red]\(#,##0\)">
                  <c:v>6055</c:v>
                </c:pt>
                <c:pt idx="128" formatCode="#,##0_);[Red]\(#,##0\)">
                  <c:v>107445</c:v>
                </c:pt>
                <c:pt idx="129" formatCode="#,##0_);[Red]\(#,##0\)">
                  <c:v>137106</c:v>
                </c:pt>
                <c:pt idx="130" formatCode="#,##0_);[Red]\(#,##0\)">
                  <c:v>9533</c:v>
                </c:pt>
                <c:pt idx="131" formatCode="#,##0_);[Red]\(#,##0\)">
                  <c:v>30432</c:v>
                </c:pt>
                <c:pt idx="132" formatCode="#,##0_);[Red]\(#,##0\)">
                  <c:v>68095</c:v>
                </c:pt>
                <c:pt idx="133" formatCode="#,##0_);[Red]\(#,##0\)">
                  <c:v>31157</c:v>
                </c:pt>
                <c:pt idx="134" formatCode="#,##0_);[Red]\(#,##0\)">
                  <c:v>62286</c:v>
                </c:pt>
                <c:pt idx="135" formatCode="#,##0_);[Red]\(#,##0\)">
                  <c:v>10014</c:v>
                </c:pt>
                <c:pt idx="136" formatCode="#,##0_);[Red]\(#,##0\)">
                  <c:v>45617</c:v>
                </c:pt>
                <c:pt idx="137" formatCode="#,##0_);[Red]\(#,##0\)">
                  <c:v>123504</c:v>
                </c:pt>
                <c:pt idx="138" formatCode="#,##0_);[Red]\(#,##0\)">
                  <c:v>87607</c:v>
                </c:pt>
                <c:pt idx="139" formatCode="#,##0_);[Red]\(#,##0\)">
                  <c:v>12431</c:v>
                </c:pt>
                <c:pt idx="140" formatCode="#,##0_);[Red]\(#,##0\)">
                  <c:v>63808</c:v>
                </c:pt>
                <c:pt idx="141" formatCode="#,##0_);[Red]\(#,##0\)">
                  <c:v>71410</c:v>
                </c:pt>
                <c:pt idx="142" formatCode="#,##0_);[Red]\(#,##0\)">
                  <c:v>93657</c:v>
                </c:pt>
                <c:pt idx="143" formatCode="#,##0_);[Red]\(#,##0\)">
                  <c:v>6947</c:v>
                </c:pt>
                <c:pt idx="144" formatCode="#,##0_);[Red]\(#,##0\)">
                  <c:v>51854</c:v>
                </c:pt>
                <c:pt idx="145" formatCode="#,##0_);[Red]\(#,##0\)">
                  <c:v>7884</c:v>
                </c:pt>
                <c:pt idx="146" formatCode="#,##0_);[Red]\(#,##0\)">
                  <c:v>49858</c:v>
                </c:pt>
                <c:pt idx="147" formatCode="#,##0_);[Red]\(#,##0\)">
                  <c:v>6030</c:v>
                </c:pt>
                <c:pt idx="148" formatCode="#,##0_);[Red]\(#,##0\)">
                  <c:v>41234</c:v>
                </c:pt>
                <c:pt idx="149" formatCode="#,##0_);[Red]\(#,##0\)">
                  <c:v>2271</c:v>
                </c:pt>
                <c:pt idx="150" formatCode="#,##0_);[Red]\(#,##0\)">
                  <c:v>24653</c:v>
                </c:pt>
                <c:pt idx="151" formatCode="#,##0_);[Red]\(#,##0\)">
                  <c:v>4444</c:v>
                </c:pt>
                <c:pt idx="152" formatCode="#,##0_);[Red]\(#,##0\)">
                  <c:v>24392</c:v>
                </c:pt>
                <c:pt idx="153" formatCode="#,##0_);[Red]\(#,##0\)">
                  <c:v>39865</c:v>
                </c:pt>
                <c:pt idx="154" formatCode="#,##0_);[Red]\(#,##0\)">
                  <c:v>4938</c:v>
                </c:pt>
                <c:pt idx="155" formatCode="#,##0_);[Red]\(#,##0\)">
                  <c:v>6884</c:v>
                </c:pt>
                <c:pt idx="156" formatCode="#,##0_);[Red]\(#,##0\)">
                  <c:v>14759</c:v>
                </c:pt>
                <c:pt idx="157" formatCode="#,##0_);[Red]\(#,##0\)">
                  <c:v>50589</c:v>
                </c:pt>
                <c:pt idx="158" formatCode="#,##0_);[Red]\(#,##0\)">
                  <c:v>48628</c:v>
                </c:pt>
                <c:pt idx="159" formatCode="#,##0_);[Red]\(#,##0\)">
                  <c:v>3471</c:v>
                </c:pt>
                <c:pt idx="160" formatCode="#,##0_);[Red]\(#,##0\)">
                  <c:v>29374</c:v>
                </c:pt>
                <c:pt idx="161" formatCode="#,##0_);[Red]\(#,##0\)">
                  <c:v>13288</c:v>
                </c:pt>
                <c:pt idx="162" formatCode="#,##0_);[Red]\(#,##0\)">
                  <c:v>7306</c:v>
                </c:pt>
                <c:pt idx="163" formatCode="#,##0_);[Red]\(#,##0\)">
                  <c:v>53649</c:v>
                </c:pt>
              </c:numCache>
            </c:numRef>
          </c:val>
          <c:smooth val="0"/>
        </c:ser>
        <c:dLbls>
          <c:showLegendKey val="0"/>
          <c:showVal val="0"/>
          <c:showCatName val="0"/>
          <c:showSerName val="0"/>
          <c:showPercent val="0"/>
          <c:showBubbleSize val="0"/>
        </c:dLbls>
        <c:marker val="1"/>
        <c:smooth val="0"/>
        <c:axId val="-1627680880"/>
        <c:axId val="-1627680336"/>
      </c:lineChart>
      <c:dateAx>
        <c:axId val="-1627680880"/>
        <c:scaling>
          <c:orientation val="minMax"/>
          <c:min val="44927"/>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none"/>
        <c:minorTickMark val="none"/>
        <c:tickLblPos val="nextTo"/>
        <c:txPr>
          <a:bodyPr/>
          <a:lstStyle/>
          <a:p>
            <a:pPr lvl="0">
              <a:defRPr sz="800" b="0" i="0">
                <a:solidFill>
                  <a:srgbClr val="000000"/>
                </a:solidFill>
                <a:latin typeface="Century Gothic"/>
              </a:defRPr>
            </a:pPr>
            <a:endParaRPr lang="ko-KR"/>
          </a:p>
        </c:txPr>
        <c:crossAx val="-1627680336"/>
        <c:crosses val="autoZero"/>
        <c:auto val="1"/>
        <c:lblOffset val="100"/>
        <c:baseTimeUnit val="days"/>
      </c:dateAx>
      <c:valAx>
        <c:axId val="-162768033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627680880"/>
        <c:crosses val="autoZero"/>
        <c:crossBetween val="between"/>
      </c:valAx>
    </c:plotArea>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manualLayout>
          <c:xMode val="edge"/>
          <c:yMode val="edge"/>
          <c:x val="7.5158877867539289E-2"/>
          <c:y val="5.0366984732135446E-2"/>
          <c:w val="0.91271991001124864"/>
          <c:h val="0.79825767996331953"/>
        </c:manualLayout>
      </c:layout>
      <c:lineChart>
        <c:grouping val="standard"/>
        <c:varyColors val="0"/>
        <c:ser>
          <c:idx val="0"/>
          <c:order val="0"/>
          <c:tx>
            <c:v>Eng.</c:v>
          </c:tx>
          <c:spPr>
            <a:ln w="28575" cmpd="sng">
              <a:solidFill>
                <a:schemeClr val="accent3"/>
              </a:solidFill>
            </a:ln>
          </c:spPr>
          <c:marker>
            <c:symbol val="circle"/>
            <c:size val="5"/>
            <c:spPr>
              <a:solidFill>
                <a:schemeClr val="accent3"/>
              </a:solidFill>
              <a:ln cmpd="sng">
                <a:solidFill>
                  <a:schemeClr val="accent3"/>
                </a:solidFill>
              </a:ln>
            </c:spPr>
          </c:marker>
          <c:cat>
            <c:numRef>
              <c:f>'Instagram AD _ Post'!$B$3:$B$203</c:f>
              <c:numCache>
                <c:formatCode>m\/d</c:formatCode>
                <c:ptCount val="201"/>
                <c:pt idx="0">
                  <c:v>44927</c:v>
                </c:pt>
                <c:pt idx="1">
                  <c:v>44928</c:v>
                </c:pt>
                <c:pt idx="2">
                  <c:v>44929</c:v>
                </c:pt>
                <c:pt idx="3">
                  <c:v>44930</c:v>
                </c:pt>
                <c:pt idx="4">
                  <c:v>44931</c:v>
                </c:pt>
                <c:pt idx="5">
                  <c:v>44932</c:v>
                </c:pt>
                <c:pt idx="6">
                  <c:v>44933</c:v>
                </c:pt>
                <c:pt idx="7">
                  <c:v>44934</c:v>
                </c:pt>
                <c:pt idx="8">
                  <c:v>44935</c:v>
                </c:pt>
                <c:pt idx="9">
                  <c:v>44936</c:v>
                </c:pt>
                <c:pt idx="10">
                  <c:v>44937</c:v>
                </c:pt>
                <c:pt idx="11">
                  <c:v>44937</c:v>
                </c:pt>
                <c:pt idx="12">
                  <c:v>44958</c:v>
                </c:pt>
                <c:pt idx="13">
                  <c:v>34</c:v>
                </c:pt>
                <c:pt idx="14">
                  <c:v>44979</c:v>
                </c:pt>
                <c:pt idx="15">
                  <c:v>44980</c:v>
                </c:pt>
                <c:pt idx="16">
                  <c:v>44981</c:v>
                </c:pt>
                <c:pt idx="17">
                  <c:v>44988</c:v>
                </c:pt>
                <c:pt idx="18">
                  <c:v>44988</c:v>
                </c:pt>
                <c:pt idx="19">
                  <c:v>44993</c:v>
                </c:pt>
                <c:pt idx="20">
                  <c:v>44995</c:v>
                </c:pt>
                <c:pt idx="21">
                  <c:v>44998</c:v>
                </c:pt>
                <c:pt idx="22">
                  <c:v>45001</c:v>
                </c:pt>
                <c:pt idx="23">
                  <c:v>45002</c:v>
                </c:pt>
                <c:pt idx="24">
                  <c:v>45005</c:v>
                </c:pt>
                <c:pt idx="25">
                  <c:v>45007</c:v>
                </c:pt>
                <c:pt idx="26">
                  <c:v>45010</c:v>
                </c:pt>
                <c:pt idx="27">
                  <c:v>45013</c:v>
                </c:pt>
                <c:pt idx="28">
                  <c:v>45016</c:v>
                </c:pt>
                <c:pt idx="29">
                  <c:v>45018</c:v>
                </c:pt>
                <c:pt idx="30">
                  <c:v>45023</c:v>
                </c:pt>
                <c:pt idx="31">
                  <c:v>45031</c:v>
                </c:pt>
                <c:pt idx="32">
                  <c:v>45032</c:v>
                </c:pt>
                <c:pt idx="33">
                  <c:v>45032</c:v>
                </c:pt>
                <c:pt idx="34">
                  <c:v>45036</c:v>
                </c:pt>
                <c:pt idx="35">
                  <c:v>45037</c:v>
                </c:pt>
                <c:pt idx="36">
                  <c:v>45044</c:v>
                </c:pt>
                <c:pt idx="37">
                  <c:v>45054</c:v>
                </c:pt>
                <c:pt idx="38">
                  <c:v>45064</c:v>
                </c:pt>
                <c:pt idx="39">
                  <c:v>45074</c:v>
                </c:pt>
                <c:pt idx="40">
                  <c:v>45082</c:v>
                </c:pt>
                <c:pt idx="41">
                  <c:v>45082</c:v>
                </c:pt>
                <c:pt idx="42">
                  <c:v>45084</c:v>
                </c:pt>
                <c:pt idx="43">
                  <c:v>45093</c:v>
                </c:pt>
                <c:pt idx="44">
                  <c:v>45107</c:v>
                </c:pt>
                <c:pt idx="45">
                  <c:v>45110</c:v>
                </c:pt>
                <c:pt idx="46">
                  <c:v>45122</c:v>
                </c:pt>
                <c:pt idx="47">
                  <c:v>45122</c:v>
                </c:pt>
                <c:pt idx="48">
                  <c:v>45122</c:v>
                </c:pt>
                <c:pt idx="49">
                  <c:v>45122</c:v>
                </c:pt>
                <c:pt idx="50">
                  <c:v>45125</c:v>
                </c:pt>
                <c:pt idx="51">
                  <c:v>45128</c:v>
                </c:pt>
                <c:pt idx="52">
                  <c:v>45129</c:v>
                </c:pt>
                <c:pt idx="53">
                  <c:v>45129</c:v>
                </c:pt>
                <c:pt idx="54">
                  <c:v>45130</c:v>
                </c:pt>
                <c:pt idx="55">
                  <c:v>45130</c:v>
                </c:pt>
                <c:pt idx="56">
                  <c:v>45131</c:v>
                </c:pt>
                <c:pt idx="57">
                  <c:v>45132</c:v>
                </c:pt>
                <c:pt idx="58">
                  <c:v>45135</c:v>
                </c:pt>
                <c:pt idx="59">
                  <c:v>45136</c:v>
                </c:pt>
                <c:pt idx="60">
                  <c:v>45136</c:v>
                </c:pt>
                <c:pt idx="61">
                  <c:v>45137</c:v>
                </c:pt>
                <c:pt idx="62">
                  <c:v>45137</c:v>
                </c:pt>
                <c:pt idx="63">
                  <c:v>45138</c:v>
                </c:pt>
                <c:pt idx="64">
                  <c:v>45140</c:v>
                </c:pt>
                <c:pt idx="65">
                  <c:v>45142</c:v>
                </c:pt>
                <c:pt idx="66">
                  <c:v>45142</c:v>
                </c:pt>
                <c:pt idx="67">
                  <c:v>45146</c:v>
                </c:pt>
                <c:pt idx="68">
                  <c:v>45148</c:v>
                </c:pt>
                <c:pt idx="69">
                  <c:v>45149</c:v>
                </c:pt>
                <c:pt idx="70">
                  <c:v>45150</c:v>
                </c:pt>
                <c:pt idx="71">
                  <c:v>45152</c:v>
                </c:pt>
                <c:pt idx="72">
                  <c:v>45152</c:v>
                </c:pt>
                <c:pt idx="73">
                  <c:v>45161</c:v>
                </c:pt>
                <c:pt idx="74">
                  <c:v>45165</c:v>
                </c:pt>
                <c:pt idx="75">
                  <c:v>45165</c:v>
                </c:pt>
                <c:pt idx="76">
                  <c:v>45165</c:v>
                </c:pt>
                <c:pt idx="77">
                  <c:v>45168</c:v>
                </c:pt>
                <c:pt idx="78">
                  <c:v>45168</c:v>
                </c:pt>
                <c:pt idx="79">
                  <c:v>45174</c:v>
                </c:pt>
                <c:pt idx="80">
                  <c:v>45175</c:v>
                </c:pt>
                <c:pt idx="81">
                  <c:v>45175</c:v>
                </c:pt>
                <c:pt idx="82">
                  <c:v>45177</c:v>
                </c:pt>
                <c:pt idx="83">
                  <c:v>45179</c:v>
                </c:pt>
                <c:pt idx="84">
                  <c:v>45183</c:v>
                </c:pt>
                <c:pt idx="85">
                  <c:v>45185</c:v>
                </c:pt>
                <c:pt idx="86">
                  <c:v>45187</c:v>
                </c:pt>
                <c:pt idx="87">
                  <c:v>45188</c:v>
                </c:pt>
                <c:pt idx="88">
                  <c:v>45191</c:v>
                </c:pt>
                <c:pt idx="89">
                  <c:v>45193</c:v>
                </c:pt>
                <c:pt idx="90">
                  <c:v>45196</c:v>
                </c:pt>
                <c:pt idx="91">
                  <c:v>45201</c:v>
                </c:pt>
                <c:pt idx="92">
                  <c:v>45202</c:v>
                </c:pt>
                <c:pt idx="93">
                  <c:v>45218</c:v>
                </c:pt>
                <c:pt idx="94">
                  <c:v>45218</c:v>
                </c:pt>
                <c:pt idx="95">
                  <c:v>45222</c:v>
                </c:pt>
                <c:pt idx="96">
                  <c:v>45222</c:v>
                </c:pt>
                <c:pt idx="97">
                  <c:v>45225</c:v>
                </c:pt>
                <c:pt idx="98">
                  <c:v>45225</c:v>
                </c:pt>
                <c:pt idx="99">
                  <c:v>45228</c:v>
                </c:pt>
                <c:pt idx="100">
                  <c:v>45229</c:v>
                </c:pt>
                <c:pt idx="101">
                  <c:v>45232</c:v>
                </c:pt>
                <c:pt idx="102">
                  <c:v>45235</c:v>
                </c:pt>
                <c:pt idx="103">
                  <c:v>45235</c:v>
                </c:pt>
                <c:pt idx="104">
                  <c:v>45236</c:v>
                </c:pt>
                <c:pt idx="105">
                  <c:v>45240</c:v>
                </c:pt>
                <c:pt idx="106">
                  <c:v>45242</c:v>
                </c:pt>
                <c:pt idx="107">
                  <c:v>45246</c:v>
                </c:pt>
                <c:pt idx="108">
                  <c:v>45249</c:v>
                </c:pt>
                <c:pt idx="109">
                  <c:v>45250</c:v>
                </c:pt>
                <c:pt idx="110">
                  <c:v>45253</c:v>
                </c:pt>
                <c:pt idx="111">
                  <c:v>45253</c:v>
                </c:pt>
                <c:pt idx="112">
                  <c:v>45253</c:v>
                </c:pt>
                <c:pt idx="113">
                  <c:v>45257</c:v>
                </c:pt>
                <c:pt idx="114">
                  <c:v>45257</c:v>
                </c:pt>
                <c:pt idx="115">
                  <c:v>45258</c:v>
                </c:pt>
                <c:pt idx="116">
                  <c:v>45260</c:v>
                </c:pt>
                <c:pt idx="117">
                  <c:v>45265</c:v>
                </c:pt>
                <c:pt idx="118">
                  <c:v>45265</c:v>
                </c:pt>
                <c:pt idx="119">
                  <c:v>45270</c:v>
                </c:pt>
                <c:pt idx="120">
                  <c:v>45270</c:v>
                </c:pt>
                <c:pt idx="121">
                  <c:v>45271</c:v>
                </c:pt>
                <c:pt idx="122">
                  <c:v>45271</c:v>
                </c:pt>
                <c:pt idx="123">
                  <c:v>45272</c:v>
                </c:pt>
                <c:pt idx="124">
                  <c:v>45274</c:v>
                </c:pt>
                <c:pt idx="125">
                  <c:v>45277</c:v>
                </c:pt>
                <c:pt idx="126">
                  <c:v>45284</c:v>
                </c:pt>
                <c:pt idx="127">
                  <c:v>45284</c:v>
                </c:pt>
                <c:pt idx="128">
                  <c:v>45285</c:v>
                </c:pt>
                <c:pt idx="129">
                  <c:v>45288</c:v>
                </c:pt>
                <c:pt idx="130">
                  <c:v>45292</c:v>
                </c:pt>
                <c:pt idx="131">
                  <c:v>45293</c:v>
                </c:pt>
                <c:pt idx="132">
                  <c:v>45294</c:v>
                </c:pt>
                <c:pt idx="133">
                  <c:v>45295</c:v>
                </c:pt>
                <c:pt idx="134">
                  <c:v>45295</c:v>
                </c:pt>
                <c:pt idx="135">
                  <c:v>45298</c:v>
                </c:pt>
                <c:pt idx="136">
                  <c:v>45301</c:v>
                </c:pt>
                <c:pt idx="137">
                  <c:v>45302</c:v>
                </c:pt>
                <c:pt idx="138">
                  <c:v>45302</c:v>
                </c:pt>
                <c:pt idx="139">
                  <c:v>45305</c:v>
                </c:pt>
                <c:pt idx="140">
                  <c:v>45307</c:v>
                </c:pt>
                <c:pt idx="141">
                  <c:v>45309</c:v>
                </c:pt>
                <c:pt idx="142">
                  <c:v>45312</c:v>
                </c:pt>
                <c:pt idx="143">
                  <c:v>45312</c:v>
                </c:pt>
                <c:pt idx="144">
                  <c:v>45313</c:v>
                </c:pt>
                <c:pt idx="145">
                  <c:v>45319</c:v>
                </c:pt>
                <c:pt idx="146">
                  <c:v>45321</c:v>
                </c:pt>
                <c:pt idx="147">
                  <c:v>45326</c:v>
                </c:pt>
                <c:pt idx="148">
                  <c:v>45326</c:v>
                </c:pt>
                <c:pt idx="149">
                  <c:v>45326</c:v>
                </c:pt>
                <c:pt idx="150">
                  <c:v>45330</c:v>
                </c:pt>
                <c:pt idx="151">
                  <c:v>45333</c:v>
                </c:pt>
                <c:pt idx="152">
                  <c:v>45334</c:v>
                </c:pt>
                <c:pt idx="153">
                  <c:v>45334</c:v>
                </c:pt>
                <c:pt idx="154">
                  <c:v>45339</c:v>
                </c:pt>
                <c:pt idx="155">
                  <c:v>45345</c:v>
                </c:pt>
                <c:pt idx="156">
                  <c:v>45349</c:v>
                </c:pt>
                <c:pt idx="157">
                  <c:v>45349</c:v>
                </c:pt>
                <c:pt idx="158">
                  <c:v>45352</c:v>
                </c:pt>
                <c:pt idx="159">
                  <c:v>45352</c:v>
                </c:pt>
                <c:pt idx="160">
                  <c:v>45352</c:v>
                </c:pt>
                <c:pt idx="161">
                  <c:v>45352</c:v>
                </c:pt>
                <c:pt idx="162">
                  <c:v>45352</c:v>
                </c:pt>
                <c:pt idx="163">
                  <c:v>45355</c:v>
                </c:pt>
              </c:numCache>
            </c:numRef>
          </c:cat>
          <c:val>
            <c:numRef>
              <c:f>'Instagram AD _ Post'!$I$3:$I$203</c:f>
              <c:numCache>
                <c:formatCode>_-* #,##0_-;\-* #,##0_-;_-* "-"_-;_-@</c:formatCode>
                <c:ptCount val="201"/>
                <c:pt idx="0">
                  <c:v>72</c:v>
                </c:pt>
                <c:pt idx="1">
                  <c:v>54</c:v>
                </c:pt>
                <c:pt idx="2">
                  <c:v>96</c:v>
                </c:pt>
                <c:pt idx="3">
                  <c:v>29</c:v>
                </c:pt>
                <c:pt idx="4">
                  <c:v>773</c:v>
                </c:pt>
                <c:pt idx="5">
                  <c:v>215</c:v>
                </c:pt>
                <c:pt idx="6">
                  <c:v>243</c:v>
                </c:pt>
                <c:pt idx="7">
                  <c:v>34</c:v>
                </c:pt>
                <c:pt idx="8">
                  <c:v>346</c:v>
                </c:pt>
                <c:pt idx="9">
                  <c:v>44</c:v>
                </c:pt>
                <c:pt idx="10">
                  <c:v>39</c:v>
                </c:pt>
                <c:pt idx="11">
                  <c:v>34</c:v>
                </c:pt>
                <c:pt idx="12">
                  <c:v>45</c:v>
                </c:pt>
                <c:pt idx="13">
                  <c:v>40</c:v>
                </c:pt>
                <c:pt idx="14">
                  <c:v>29</c:v>
                </c:pt>
                <c:pt idx="15">
                  <c:v>0</c:v>
                </c:pt>
                <c:pt idx="16">
                  <c:v>0</c:v>
                </c:pt>
                <c:pt idx="17">
                  <c:v>0</c:v>
                </c:pt>
                <c:pt idx="18">
                  <c:v>0</c:v>
                </c:pt>
                <c:pt idx="19">
                  <c:v>0</c:v>
                </c:pt>
                <c:pt idx="20">
                  <c:v>0</c:v>
                </c:pt>
                <c:pt idx="21">
                  <c:v>0</c:v>
                </c:pt>
                <c:pt idx="22">
                  <c:v>36</c:v>
                </c:pt>
                <c:pt idx="23">
                  <c:v>47</c:v>
                </c:pt>
                <c:pt idx="24">
                  <c:v>60</c:v>
                </c:pt>
                <c:pt idx="25">
                  <c:v>19</c:v>
                </c:pt>
                <c:pt idx="26" formatCode="#,##0_);[Red]\(#,##0\)">
                  <c:v>28</c:v>
                </c:pt>
                <c:pt idx="27" formatCode="#,##0_);[Red]\(#,##0\)">
                  <c:v>34</c:v>
                </c:pt>
                <c:pt idx="28" formatCode="#,##0_);[Red]\(#,##0\)">
                  <c:v>25</c:v>
                </c:pt>
                <c:pt idx="29" formatCode="#,##0_);[Red]\(#,##0\)">
                  <c:v>25</c:v>
                </c:pt>
                <c:pt idx="30" formatCode="#,##0_);[Red]\(#,##0\)">
                  <c:v>43</c:v>
                </c:pt>
                <c:pt idx="31" formatCode="#,##0_);[Red]\(#,##0\)">
                  <c:v>19</c:v>
                </c:pt>
                <c:pt idx="32" formatCode="#,##0_);[Red]\(#,##0\)">
                  <c:v>30</c:v>
                </c:pt>
                <c:pt idx="33" formatCode="#,##0_);[Red]\(#,##0\)">
                  <c:v>35</c:v>
                </c:pt>
                <c:pt idx="34" formatCode="#,##0_);[Red]\(#,##0\)">
                  <c:v>20</c:v>
                </c:pt>
                <c:pt idx="35" formatCode="#,##0_);[Red]\(#,##0\)">
                  <c:v>214</c:v>
                </c:pt>
                <c:pt idx="36" formatCode="#,##0_);[Red]\(#,##0\)">
                  <c:v>20</c:v>
                </c:pt>
                <c:pt idx="37" formatCode="#,##0_);[Red]\(#,##0\)">
                  <c:v>55</c:v>
                </c:pt>
                <c:pt idx="38" formatCode="#,##0_);[Red]\(#,##0\)">
                  <c:v>60</c:v>
                </c:pt>
                <c:pt idx="39" formatCode="#,##0_);[Red]\(#,##0\)">
                  <c:v>183</c:v>
                </c:pt>
                <c:pt idx="40" formatCode="#,##0_);[Red]\(#,##0\)">
                  <c:v>66</c:v>
                </c:pt>
                <c:pt idx="41" formatCode="#,##0_);[Red]\(#,##0\)">
                  <c:v>18</c:v>
                </c:pt>
                <c:pt idx="42" formatCode="#,##0_);[Red]\(#,##0\)">
                  <c:v>45</c:v>
                </c:pt>
                <c:pt idx="43" formatCode="#,##0_);[Red]\(#,##0\)">
                  <c:v>49</c:v>
                </c:pt>
                <c:pt idx="44" formatCode="#,##0_);[Red]\(#,##0\)">
                  <c:v>23</c:v>
                </c:pt>
                <c:pt idx="45" formatCode="#,##0_);[Red]\(#,##0\)">
                  <c:v>46</c:v>
                </c:pt>
                <c:pt idx="46" formatCode="#,##0_);[Red]\(#,##0\)">
                  <c:v>52</c:v>
                </c:pt>
                <c:pt idx="47" formatCode="#,##0_);[Red]\(#,##0\)">
                  <c:v>84</c:v>
                </c:pt>
                <c:pt idx="48" formatCode="#,##0_);[Red]\(#,##0\)">
                  <c:v>88</c:v>
                </c:pt>
                <c:pt idx="49" formatCode="#,##0_);[Red]\(#,##0\)">
                  <c:v>207</c:v>
                </c:pt>
                <c:pt idx="50" formatCode="#,##0_);[Red]\(#,##0\)">
                  <c:v>204</c:v>
                </c:pt>
                <c:pt idx="51" formatCode="#,##0_);[Red]\(#,##0\)">
                  <c:v>360</c:v>
                </c:pt>
                <c:pt idx="52" formatCode="#,##0_);[Red]\(#,##0\)">
                  <c:v>234</c:v>
                </c:pt>
                <c:pt idx="53" formatCode="#,##0_);[Red]\(#,##0\)">
                  <c:v>448</c:v>
                </c:pt>
                <c:pt idx="54" formatCode="#,##0_);[Red]\(#,##0\)">
                  <c:v>448</c:v>
                </c:pt>
                <c:pt idx="55" formatCode="#,##0_);[Red]\(#,##0\)">
                  <c:v>95</c:v>
                </c:pt>
                <c:pt idx="56" formatCode="#,##0_);[Red]\(#,##0\)">
                  <c:v>448</c:v>
                </c:pt>
                <c:pt idx="57" formatCode="#,##0_);[Red]\(#,##0\)">
                  <c:v>486</c:v>
                </c:pt>
                <c:pt idx="58" formatCode="#,##0_);[Red]\(#,##0\)">
                  <c:v>36</c:v>
                </c:pt>
                <c:pt idx="59" formatCode="#,##0_);[Red]\(#,##0\)">
                  <c:v>152</c:v>
                </c:pt>
                <c:pt idx="60" formatCode="#,##0_);[Red]\(#,##0\)">
                  <c:v>36</c:v>
                </c:pt>
                <c:pt idx="61" formatCode="#,##0_);[Red]\(#,##0\)">
                  <c:v>36</c:v>
                </c:pt>
                <c:pt idx="62" formatCode="#,##0_);[Red]\(#,##0\)">
                  <c:v>155</c:v>
                </c:pt>
                <c:pt idx="63" formatCode="#,##0_);[Red]\(#,##0\)">
                  <c:v>155</c:v>
                </c:pt>
                <c:pt idx="64" formatCode="#,##0_);[Red]\(#,##0\)">
                  <c:v>20</c:v>
                </c:pt>
                <c:pt idx="65" formatCode="#,##0_);[Red]\(#,##0\)">
                  <c:v>32</c:v>
                </c:pt>
                <c:pt idx="66" formatCode="#,##0_);[Red]\(#,##0\)">
                  <c:v>32</c:v>
                </c:pt>
                <c:pt idx="67" formatCode="#,##0_);[Red]\(#,##0\)">
                  <c:v>3132</c:v>
                </c:pt>
                <c:pt idx="68" formatCode="#,##0_);[Red]\(#,##0\)">
                  <c:v>43</c:v>
                </c:pt>
                <c:pt idx="69" formatCode="#,##0_);[Red]\(#,##0\)">
                  <c:v>58</c:v>
                </c:pt>
                <c:pt idx="70" formatCode="#,##0_);[Red]\(#,##0\)">
                  <c:v>0</c:v>
                </c:pt>
                <c:pt idx="71" formatCode="#,##0_);[Red]\(#,##0\)">
                  <c:v>43</c:v>
                </c:pt>
                <c:pt idx="72" formatCode="#,##0_);[Red]\(#,##0\)">
                  <c:v>24</c:v>
                </c:pt>
                <c:pt idx="73" formatCode="#,##0_);[Red]\(#,##0\)">
                  <c:v>62</c:v>
                </c:pt>
                <c:pt idx="74" formatCode="#,##0_);[Red]\(#,##0\)">
                  <c:v>120</c:v>
                </c:pt>
                <c:pt idx="75" formatCode="#,##0_);[Red]\(#,##0\)">
                  <c:v>363</c:v>
                </c:pt>
                <c:pt idx="76" formatCode="#,##0_);[Red]\(#,##0\)">
                  <c:v>5077</c:v>
                </c:pt>
                <c:pt idx="77" formatCode="#,##0_);[Red]\(#,##0\)">
                  <c:v>127</c:v>
                </c:pt>
                <c:pt idx="78" formatCode="#,##0_);[Red]\(#,##0\)">
                  <c:v>34</c:v>
                </c:pt>
                <c:pt idx="79" formatCode="#,##0_);[Red]\(#,##0\)">
                  <c:v>176</c:v>
                </c:pt>
                <c:pt idx="80" formatCode="#,##0_);[Red]\(#,##0\)">
                  <c:v>178</c:v>
                </c:pt>
                <c:pt idx="81" formatCode="#,##0_);[Red]\(#,##0\)">
                  <c:v>232</c:v>
                </c:pt>
                <c:pt idx="82" formatCode="#,##0_);[Red]\(#,##0\)">
                  <c:v>344</c:v>
                </c:pt>
                <c:pt idx="83" formatCode="#,##0_);[Red]\(#,##0\)">
                  <c:v>1814</c:v>
                </c:pt>
                <c:pt idx="84" formatCode="#,##0_);[Red]\(#,##0\)">
                  <c:v>45</c:v>
                </c:pt>
                <c:pt idx="85" formatCode="#,##0_);[Red]\(#,##0\)">
                  <c:v>3661</c:v>
                </c:pt>
                <c:pt idx="86" formatCode="#,##0_);[Red]\(#,##0\)">
                  <c:v>92</c:v>
                </c:pt>
                <c:pt idx="87" formatCode="#,##0_);[Red]\(#,##0\)">
                  <c:v>49</c:v>
                </c:pt>
                <c:pt idx="88" formatCode="#,##0_);[Red]\(#,##0\)">
                  <c:v>560</c:v>
                </c:pt>
                <c:pt idx="89" formatCode="#,##0_);[Red]\(#,##0\)">
                  <c:v>2775</c:v>
                </c:pt>
                <c:pt idx="90" formatCode="#,##0_);[Red]\(#,##0\)">
                  <c:v>0</c:v>
                </c:pt>
                <c:pt idx="91" formatCode="#,##0_);[Red]\(#,##0\)">
                  <c:v>2870</c:v>
                </c:pt>
                <c:pt idx="92" formatCode="#,##0_);[Red]\(#,##0\)">
                  <c:v>1995</c:v>
                </c:pt>
                <c:pt idx="93" formatCode="#,##0_);[Red]\(#,##0\)">
                  <c:v>280</c:v>
                </c:pt>
                <c:pt idx="94" formatCode="#,##0_);[Red]\(#,##0\)">
                  <c:v>354</c:v>
                </c:pt>
                <c:pt idx="95" formatCode="#,##0_);[Red]\(#,##0\)">
                  <c:v>4791</c:v>
                </c:pt>
                <c:pt idx="96" formatCode="#,##0_);[Red]\(#,##0\)">
                  <c:v>88</c:v>
                </c:pt>
                <c:pt idx="97" formatCode="#,##0_);[Red]\(#,##0\)">
                  <c:v>1967</c:v>
                </c:pt>
                <c:pt idx="98" formatCode="#,##0_);[Red]\(#,##0\)">
                  <c:v>82</c:v>
                </c:pt>
                <c:pt idx="99" formatCode="#,##0_);[Red]\(#,##0\)">
                  <c:v>4355</c:v>
                </c:pt>
                <c:pt idx="100" formatCode="#,##0_);[Red]\(#,##0\)">
                  <c:v>1161</c:v>
                </c:pt>
                <c:pt idx="101" formatCode="#,##0_);[Red]\(#,##0\)">
                  <c:v>44</c:v>
                </c:pt>
                <c:pt idx="102" formatCode="#,##0_);[Red]\(#,##0\)">
                  <c:v>754</c:v>
                </c:pt>
                <c:pt idx="103" formatCode="#,##0_);[Red]\(#,##0\)">
                  <c:v>6325</c:v>
                </c:pt>
                <c:pt idx="104" formatCode="#,##0_);[Red]\(#,##0\)">
                  <c:v>240</c:v>
                </c:pt>
                <c:pt idx="105" formatCode="#,##0_);[Red]\(#,##0\)">
                  <c:v>3297</c:v>
                </c:pt>
                <c:pt idx="106" formatCode="#,##0_);[Red]\(#,##0\)">
                  <c:v>3965</c:v>
                </c:pt>
                <c:pt idx="107" formatCode="#,##0_);[Red]\(#,##0\)">
                  <c:v>95</c:v>
                </c:pt>
                <c:pt idx="108" formatCode="#,##0_);[Red]\(#,##0\)">
                  <c:v>3678</c:v>
                </c:pt>
                <c:pt idx="109" formatCode="#,##0_);[Red]\(#,##0\)">
                  <c:v>433</c:v>
                </c:pt>
                <c:pt idx="110" formatCode="#,##0_);[Red]\(#,##0\)">
                  <c:v>387</c:v>
                </c:pt>
                <c:pt idx="111" formatCode="#,##0_);[Red]\(#,##0\)">
                  <c:v>114</c:v>
                </c:pt>
                <c:pt idx="112" formatCode="#,##0_);[Red]\(#,##0\)">
                  <c:v>916</c:v>
                </c:pt>
                <c:pt idx="113" formatCode="#,##0_);[Red]\(#,##0\)">
                  <c:v>401</c:v>
                </c:pt>
                <c:pt idx="114" formatCode="#,##0_);[Red]\(#,##0\)">
                  <c:v>86</c:v>
                </c:pt>
                <c:pt idx="115" formatCode="#,##0_);[Red]\(#,##0\)">
                  <c:v>95</c:v>
                </c:pt>
                <c:pt idx="116" formatCode="#,##0_);[Red]\(#,##0\)">
                  <c:v>996</c:v>
                </c:pt>
                <c:pt idx="117" formatCode="#,##0_);[Red]\(#,##0\)">
                  <c:v>353</c:v>
                </c:pt>
                <c:pt idx="118" formatCode="#,##0_);[Red]\(#,##0\)">
                  <c:v>353</c:v>
                </c:pt>
                <c:pt idx="119" formatCode="#,##0_);[Red]\(#,##0\)">
                  <c:v>127</c:v>
                </c:pt>
                <c:pt idx="120" formatCode="#,##0_);[Red]\(#,##0\)">
                  <c:v>2165</c:v>
                </c:pt>
                <c:pt idx="121" formatCode="#,##0_);[Red]\(#,##0\)">
                  <c:v>57</c:v>
                </c:pt>
                <c:pt idx="122" formatCode="#,##0_);[Red]\(#,##0\)">
                  <c:v>57</c:v>
                </c:pt>
                <c:pt idx="123" formatCode="#,##0_);[Red]\(#,##0\)">
                  <c:v>207</c:v>
                </c:pt>
                <c:pt idx="124" formatCode="#,##0_);[Red]\(#,##0\)">
                  <c:v>254</c:v>
                </c:pt>
                <c:pt idx="125" formatCode="#,##0_);[Red]\(#,##0\)">
                  <c:v>2151</c:v>
                </c:pt>
                <c:pt idx="126" formatCode="#,##0_);[Red]\(#,##0\)">
                  <c:v>204</c:v>
                </c:pt>
                <c:pt idx="127" formatCode="#,##0_);[Red]\(#,##0\)">
                  <c:v>1368</c:v>
                </c:pt>
                <c:pt idx="128" formatCode="#,##0_);[Red]\(#,##0\)">
                  <c:v>47799</c:v>
                </c:pt>
                <c:pt idx="129" formatCode="#,##0_);[Red]\(#,##0\)">
                  <c:v>68728</c:v>
                </c:pt>
                <c:pt idx="130" formatCode="#,##0_);[Red]\(#,##0\)">
                  <c:v>2235</c:v>
                </c:pt>
                <c:pt idx="131" formatCode="#,##0_);[Red]\(#,##0\)">
                  <c:v>723</c:v>
                </c:pt>
                <c:pt idx="132" formatCode="#,##0_);[Red]\(#,##0\)">
                  <c:v>31528</c:v>
                </c:pt>
                <c:pt idx="133" formatCode="#,##0_);[Red]\(#,##0\)">
                  <c:v>11055</c:v>
                </c:pt>
                <c:pt idx="134" formatCode="#,##0_);[Red]\(#,##0\)">
                  <c:v>29751</c:v>
                </c:pt>
                <c:pt idx="135" formatCode="#,##0_);[Red]\(#,##0\)">
                  <c:v>2843</c:v>
                </c:pt>
                <c:pt idx="136" formatCode="#,##0_);[Red]\(#,##0\)">
                  <c:v>18017</c:v>
                </c:pt>
                <c:pt idx="137" formatCode="#,##0_);[Red]\(#,##0\)">
                  <c:v>43304</c:v>
                </c:pt>
                <c:pt idx="138" formatCode="#,##0_);[Red]\(#,##0\)">
                  <c:v>20696</c:v>
                </c:pt>
                <c:pt idx="139" formatCode="#,##0_);[Red]\(#,##0\)">
                  <c:v>2399</c:v>
                </c:pt>
                <c:pt idx="140" formatCode="#,##0_);[Red]\(#,##0\)">
                  <c:v>18329</c:v>
                </c:pt>
                <c:pt idx="141" formatCode="#,##0_);[Red]\(#,##0\)">
                  <c:v>20216</c:v>
                </c:pt>
                <c:pt idx="142" formatCode="#,##0_);[Red]\(#,##0\)">
                  <c:v>28490</c:v>
                </c:pt>
                <c:pt idx="143" formatCode="#,##0_);[Red]\(#,##0\)">
                  <c:v>1765</c:v>
                </c:pt>
                <c:pt idx="144" formatCode="#,##0_);[Red]\(#,##0\)">
                  <c:v>18872</c:v>
                </c:pt>
                <c:pt idx="145" formatCode="#,##0_);[Red]\(#,##0\)">
                  <c:v>1915</c:v>
                </c:pt>
                <c:pt idx="146" formatCode="#,##0_);[Red]\(#,##0\)">
                  <c:v>15982</c:v>
                </c:pt>
                <c:pt idx="147" formatCode="#,##0_);[Red]\(#,##0\)">
                  <c:v>1342</c:v>
                </c:pt>
                <c:pt idx="148" formatCode="#,##0_);[Red]\(#,##0\)">
                  <c:v>13205</c:v>
                </c:pt>
                <c:pt idx="149" formatCode="#,##0_);[Red]\(#,##0\)">
                  <c:v>885</c:v>
                </c:pt>
                <c:pt idx="150" formatCode="#,##0_);[Red]\(#,##0\)">
                  <c:v>339</c:v>
                </c:pt>
                <c:pt idx="151" formatCode="#,##0_);[Red]\(#,##0\)">
                  <c:v>1007</c:v>
                </c:pt>
                <c:pt idx="152" formatCode="#,##0_);[Red]\(#,##0\)">
                  <c:v>7617</c:v>
                </c:pt>
                <c:pt idx="153" formatCode="#,##0_);[Red]\(#,##0\)">
                  <c:v>15201</c:v>
                </c:pt>
                <c:pt idx="154" formatCode="#,##0_);[Red]\(#,##0\)">
                  <c:v>1052</c:v>
                </c:pt>
                <c:pt idx="155" formatCode="#,##0_);[Red]\(#,##0\)">
                  <c:v>1332</c:v>
                </c:pt>
                <c:pt idx="156" formatCode="#,##0_);[Red]\(#,##0\)">
                  <c:v>314</c:v>
                </c:pt>
                <c:pt idx="157" formatCode="#,##0_);[Red]\(#,##0\)">
                  <c:v>20958</c:v>
                </c:pt>
                <c:pt idx="158" formatCode="#,##0_);[Red]\(#,##0\)">
                  <c:v>17298</c:v>
                </c:pt>
                <c:pt idx="159" formatCode="#,##0_);[Red]\(#,##0\)">
                  <c:v>348</c:v>
                </c:pt>
                <c:pt idx="160" formatCode="#,##0_);[Red]\(#,##0\)">
                  <c:v>11581</c:v>
                </c:pt>
                <c:pt idx="161" formatCode="#,##0_);[Red]\(#,##0\)">
                  <c:v>277</c:v>
                </c:pt>
                <c:pt idx="162" formatCode="#,##0_);[Red]\(#,##0\)">
                  <c:v>1501</c:v>
                </c:pt>
                <c:pt idx="163" formatCode="#,##0_);[Red]\(#,##0\)">
                  <c:v>14016</c:v>
                </c:pt>
              </c:numCache>
            </c:numRef>
          </c:val>
          <c:smooth val="0"/>
        </c:ser>
        <c:dLbls>
          <c:showLegendKey val="0"/>
          <c:showVal val="0"/>
          <c:showCatName val="0"/>
          <c:showSerName val="0"/>
          <c:showPercent val="0"/>
          <c:showBubbleSize val="0"/>
        </c:dLbls>
        <c:marker val="1"/>
        <c:smooth val="0"/>
        <c:axId val="-1627682512"/>
        <c:axId val="-1627685232"/>
      </c:lineChart>
      <c:dateAx>
        <c:axId val="-1627682512"/>
        <c:scaling>
          <c:orientation val="minMax"/>
          <c:min val="44927"/>
        </c:scaling>
        <c:delete val="0"/>
        <c:axPos val="b"/>
        <c:title>
          <c:tx>
            <c:rich>
              <a:bodyPr/>
              <a:lstStyle/>
              <a:p>
                <a:pPr lvl="0">
                  <a:defRPr b="0">
                    <a:solidFill>
                      <a:srgbClr val="000000"/>
                    </a:solidFill>
                    <a:latin typeface="+mn-lt"/>
                  </a:defRPr>
                </a:pPr>
                <a:endParaRPr lang="ko-KR" altLang="en-US"/>
              </a:p>
            </c:rich>
          </c:tx>
          <c:layout/>
          <c:overlay val="0"/>
        </c:title>
        <c:numFmt formatCode="m\/d" sourceLinked="1"/>
        <c:majorTickMark val="none"/>
        <c:minorTickMark val="none"/>
        <c:tickLblPos val="nextTo"/>
        <c:txPr>
          <a:bodyPr/>
          <a:lstStyle/>
          <a:p>
            <a:pPr lvl="0">
              <a:defRPr b="0" i="0">
                <a:solidFill>
                  <a:srgbClr val="000000"/>
                </a:solidFill>
                <a:latin typeface="+mn-lt"/>
              </a:defRPr>
            </a:pPr>
            <a:endParaRPr lang="ko-KR"/>
          </a:p>
        </c:txPr>
        <c:crossAx val="-1627685232"/>
        <c:crosses val="autoZero"/>
        <c:auto val="1"/>
        <c:lblOffset val="100"/>
        <c:baseTimeUnit val="days"/>
      </c:dateAx>
      <c:valAx>
        <c:axId val="-162768523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layout/>
          <c:overlay val="0"/>
        </c:title>
        <c:numFmt formatCode="_-* #,##0_-;\-* #,##0_-;_-* &quot;-&quot;_-;_-@" sourceLinked="1"/>
        <c:majorTickMark val="none"/>
        <c:minorTickMark val="none"/>
        <c:tickLblPos val="nextTo"/>
        <c:spPr>
          <a:ln/>
        </c:spPr>
        <c:txPr>
          <a:bodyPr/>
          <a:lstStyle/>
          <a:p>
            <a:pPr lvl="0">
              <a:defRPr sz="900" b="0" i="0">
                <a:solidFill>
                  <a:srgbClr val="000000"/>
                </a:solidFill>
                <a:latin typeface="+mn-lt"/>
              </a:defRPr>
            </a:pPr>
            <a:endParaRPr lang="ko-KR"/>
          </a:p>
        </c:txPr>
        <c:crossAx val="-1627682512"/>
        <c:crosses val="autoZero"/>
        <c:crossBetween val="between"/>
      </c:valAx>
    </c:plotArea>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title>
      <c:tx>
        <c:rich>
          <a:bodyPr/>
          <a:lstStyle/>
          <a:p>
            <a:pPr lvl="0">
              <a:defRPr sz="1100" b="0" i="0">
                <a:solidFill>
                  <a:srgbClr val="757575"/>
                </a:solidFill>
                <a:latin typeface="Century Gothic"/>
              </a:defRPr>
            </a:pPr>
            <a:r>
              <a:rPr lang="en-US" sz="1100" b="0" i="0">
                <a:solidFill>
                  <a:srgbClr val="757575"/>
                </a:solidFill>
                <a:latin typeface="Century Gothic"/>
              </a:rPr>
              <a:t>Youtube</a:t>
            </a:r>
          </a:p>
        </c:rich>
      </c:tx>
      <c:layout>
        <c:manualLayout>
          <c:xMode val="edge"/>
          <c:yMode val="edge"/>
          <c:x val="9.1658206429780065E-2"/>
          <c:y val="9.2592592592592587E-3"/>
        </c:manualLayout>
      </c:layout>
      <c:overlay val="0"/>
    </c:title>
    <c:autoTitleDeleted val="0"/>
    <c:plotArea>
      <c:layout>
        <c:manualLayout>
          <c:xMode val="edge"/>
          <c:yMode val="edge"/>
          <c:x val="0.14767084814845235"/>
          <c:y val="0.14832797063157804"/>
          <c:w val="0.8423937320800623"/>
          <c:h val="0.63158256380743105"/>
        </c:manualLayout>
      </c:layout>
      <c:lineChart>
        <c:grouping val="standard"/>
        <c:varyColors val="0"/>
        <c:ser>
          <c:idx val="0"/>
          <c:order val="0"/>
          <c:spPr>
            <a:ln w="28575" cmpd="sng">
              <a:solidFill>
                <a:schemeClr val="accent1"/>
              </a:solidFill>
            </a:ln>
          </c:spPr>
          <c:marker>
            <c:symbol val="circle"/>
            <c:size val="5"/>
            <c:spPr>
              <a:solidFill>
                <a:schemeClr val="accent1"/>
              </a:solidFill>
              <a:ln cmpd="sng">
                <a:solidFill>
                  <a:schemeClr val="accent1"/>
                </a:solidFill>
              </a:ln>
            </c:spPr>
          </c:marker>
          <c:cat>
            <c:numRef>
              <c:f>'1_채널별 현황'!$A$4:$A$368</c:f>
              <c:numCache>
                <c:formatCode>m\/d</c:formatCode>
                <c:ptCount val="365"/>
                <c:pt idx="0">
                  <c:v>44927</c:v>
                </c:pt>
                <c:pt idx="1">
                  <c:v>44928</c:v>
                </c:pt>
                <c:pt idx="2">
                  <c:v>44929</c:v>
                </c:pt>
                <c:pt idx="3">
                  <c:v>44930</c:v>
                </c:pt>
                <c:pt idx="4">
                  <c:v>44931</c:v>
                </c:pt>
                <c:pt idx="5">
                  <c:v>44932</c:v>
                </c:pt>
                <c:pt idx="6">
                  <c:v>44933</c:v>
                </c:pt>
                <c:pt idx="7">
                  <c:v>44934</c:v>
                </c:pt>
                <c:pt idx="8">
                  <c:v>44935</c:v>
                </c:pt>
                <c:pt idx="9">
                  <c:v>44936</c:v>
                </c:pt>
                <c:pt idx="10">
                  <c:v>44937</c:v>
                </c:pt>
                <c:pt idx="11">
                  <c:v>44938</c:v>
                </c:pt>
                <c:pt idx="12">
                  <c:v>44939</c:v>
                </c:pt>
                <c:pt idx="13">
                  <c:v>44940</c:v>
                </c:pt>
                <c:pt idx="14">
                  <c:v>44941</c:v>
                </c:pt>
                <c:pt idx="15">
                  <c:v>44942</c:v>
                </c:pt>
                <c:pt idx="16">
                  <c:v>44943</c:v>
                </c:pt>
                <c:pt idx="17">
                  <c:v>44944</c:v>
                </c:pt>
                <c:pt idx="18">
                  <c:v>44945</c:v>
                </c:pt>
                <c:pt idx="19">
                  <c:v>44946</c:v>
                </c:pt>
                <c:pt idx="20">
                  <c:v>44947</c:v>
                </c:pt>
                <c:pt idx="21">
                  <c:v>44948</c:v>
                </c:pt>
                <c:pt idx="22">
                  <c:v>44949</c:v>
                </c:pt>
                <c:pt idx="23">
                  <c:v>44950</c:v>
                </c:pt>
                <c:pt idx="24">
                  <c:v>44951</c:v>
                </c:pt>
                <c:pt idx="25">
                  <c:v>44952</c:v>
                </c:pt>
                <c:pt idx="26">
                  <c:v>44953</c:v>
                </c:pt>
                <c:pt idx="27">
                  <c:v>44954</c:v>
                </c:pt>
                <c:pt idx="28">
                  <c:v>44955</c:v>
                </c:pt>
                <c:pt idx="29">
                  <c:v>44956</c:v>
                </c:pt>
                <c:pt idx="30">
                  <c:v>44957</c:v>
                </c:pt>
                <c:pt idx="31">
                  <c:v>44958</c:v>
                </c:pt>
                <c:pt idx="32">
                  <c:v>44959</c:v>
                </c:pt>
                <c:pt idx="33">
                  <c:v>44960</c:v>
                </c:pt>
                <c:pt idx="34">
                  <c:v>44961</c:v>
                </c:pt>
                <c:pt idx="35">
                  <c:v>44962</c:v>
                </c:pt>
                <c:pt idx="36">
                  <c:v>44963</c:v>
                </c:pt>
                <c:pt idx="37">
                  <c:v>44964</c:v>
                </c:pt>
                <c:pt idx="38">
                  <c:v>44965</c:v>
                </c:pt>
                <c:pt idx="39">
                  <c:v>44966</c:v>
                </c:pt>
                <c:pt idx="40">
                  <c:v>44967</c:v>
                </c:pt>
                <c:pt idx="41">
                  <c:v>44968</c:v>
                </c:pt>
                <c:pt idx="42">
                  <c:v>44969</c:v>
                </c:pt>
                <c:pt idx="43">
                  <c:v>44970</c:v>
                </c:pt>
                <c:pt idx="44">
                  <c:v>44971</c:v>
                </c:pt>
                <c:pt idx="45">
                  <c:v>44972</c:v>
                </c:pt>
                <c:pt idx="46">
                  <c:v>44973</c:v>
                </c:pt>
                <c:pt idx="47">
                  <c:v>44974</c:v>
                </c:pt>
                <c:pt idx="48">
                  <c:v>44975</c:v>
                </c:pt>
                <c:pt idx="49">
                  <c:v>44976</c:v>
                </c:pt>
                <c:pt idx="50">
                  <c:v>44977</c:v>
                </c:pt>
                <c:pt idx="51">
                  <c:v>44978</c:v>
                </c:pt>
                <c:pt idx="52">
                  <c:v>44979</c:v>
                </c:pt>
                <c:pt idx="53">
                  <c:v>44980</c:v>
                </c:pt>
                <c:pt idx="54">
                  <c:v>44981</c:v>
                </c:pt>
                <c:pt idx="55">
                  <c:v>44982</c:v>
                </c:pt>
                <c:pt idx="56">
                  <c:v>44983</c:v>
                </c:pt>
                <c:pt idx="57">
                  <c:v>44984</c:v>
                </c:pt>
                <c:pt idx="58">
                  <c:v>44985</c:v>
                </c:pt>
                <c:pt idx="59">
                  <c:v>44986</c:v>
                </c:pt>
                <c:pt idx="60">
                  <c:v>44987</c:v>
                </c:pt>
                <c:pt idx="61">
                  <c:v>44988</c:v>
                </c:pt>
                <c:pt idx="62">
                  <c:v>44989</c:v>
                </c:pt>
                <c:pt idx="63">
                  <c:v>44990</c:v>
                </c:pt>
                <c:pt idx="64">
                  <c:v>44991</c:v>
                </c:pt>
                <c:pt idx="65">
                  <c:v>44992</c:v>
                </c:pt>
                <c:pt idx="66">
                  <c:v>44993</c:v>
                </c:pt>
                <c:pt idx="67">
                  <c:v>44994</c:v>
                </c:pt>
                <c:pt idx="68">
                  <c:v>44995</c:v>
                </c:pt>
                <c:pt idx="69">
                  <c:v>44996</c:v>
                </c:pt>
                <c:pt idx="70">
                  <c:v>44997</c:v>
                </c:pt>
                <c:pt idx="71">
                  <c:v>44998</c:v>
                </c:pt>
                <c:pt idx="72">
                  <c:v>44999</c:v>
                </c:pt>
                <c:pt idx="73">
                  <c:v>45000</c:v>
                </c:pt>
                <c:pt idx="74">
                  <c:v>45001</c:v>
                </c:pt>
                <c:pt idx="75">
                  <c:v>45002</c:v>
                </c:pt>
                <c:pt idx="76">
                  <c:v>45003</c:v>
                </c:pt>
                <c:pt idx="77">
                  <c:v>45004</c:v>
                </c:pt>
                <c:pt idx="78">
                  <c:v>45005</c:v>
                </c:pt>
                <c:pt idx="79">
                  <c:v>45006</c:v>
                </c:pt>
                <c:pt idx="80">
                  <c:v>45007</c:v>
                </c:pt>
                <c:pt idx="81">
                  <c:v>45008</c:v>
                </c:pt>
                <c:pt idx="82">
                  <c:v>45009</c:v>
                </c:pt>
                <c:pt idx="83">
                  <c:v>45010</c:v>
                </c:pt>
                <c:pt idx="84">
                  <c:v>45011</c:v>
                </c:pt>
                <c:pt idx="85">
                  <c:v>45012</c:v>
                </c:pt>
                <c:pt idx="86">
                  <c:v>45013</c:v>
                </c:pt>
                <c:pt idx="87">
                  <c:v>45014</c:v>
                </c:pt>
                <c:pt idx="88">
                  <c:v>45015</c:v>
                </c:pt>
                <c:pt idx="89">
                  <c:v>45016</c:v>
                </c:pt>
                <c:pt idx="90">
                  <c:v>45017</c:v>
                </c:pt>
                <c:pt idx="91">
                  <c:v>45018</c:v>
                </c:pt>
                <c:pt idx="92">
                  <c:v>45019</c:v>
                </c:pt>
                <c:pt idx="93">
                  <c:v>45020</c:v>
                </c:pt>
                <c:pt idx="94">
                  <c:v>45021</c:v>
                </c:pt>
                <c:pt idx="95">
                  <c:v>45022</c:v>
                </c:pt>
                <c:pt idx="96">
                  <c:v>45023</c:v>
                </c:pt>
                <c:pt idx="97">
                  <c:v>45024</c:v>
                </c:pt>
                <c:pt idx="98">
                  <c:v>45025</c:v>
                </c:pt>
                <c:pt idx="99">
                  <c:v>45026</c:v>
                </c:pt>
                <c:pt idx="100">
                  <c:v>45027</c:v>
                </c:pt>
                <c:pt idx="101">
                  <c:v>45028</c:v>
                </c:pt>
                <c:pt idx="102">
                  <c:v>45029</c:v>
                </c:pt>
                <c:pt idx="103">
                  <c:v>45030</c:v>
                </c:pt>
                <c:pt idx="104">
                  <c:v>45031</c:v>
                </c:pt>
                <c:pt idx="105">
                  <c:v>45032</c:v>
                </c:pt>
                <c:pt idx="106">
                  <c:v>45033</c:v>
                </c:pt>
                <c:pt idx="107">
                  <c:v>45034</c:v>
                </c:pt>
                <c:pt idx="108">
                  <c:v>45035</c:v>
                </c:pt>
                <c:pt idx="109">
                  <c:v>45036</c:v>
                </c:pt>
                <c:pt idx="110">
                  <c:v>45037</c:v>
                </c:pt>
                <c:pt idx="111">
                  <c:v>45038</c:v>
                </c:pt>
                <c:pt idx="112">
                  <c:v>45039</c:v>
                </c:pt>
                <c:pt idx="113">
                  <c:v>45040</c:v>
                </c:pt>
                <c:pt idx="114">
                  <c:v>45041</c:v>
                </c:pt>
                <c:pt idx="115">
                  <c:v>45042</c:v>
                </c:pt>
                <c:pt idx="116">
                  <c:v>45043</c:v>
                </c:pt>
                <c:pt idx="117">
                  <c:v>45044</c:v>
                </c:pt>
                <c:pt idx="118">
                  <c:v>45045</c:v>
                </c:pt>
                <c:pt idx="119">
                  <c:v>45046</c:v>
                </c:pt>
                <c:pt idx="120">
                  <c:v>45047</c:v>
                </c:pt>
                <c:pt idx="121">
                  <c:v>45048</c:v>
                </c:pt>
                <c:pt idx="122">
                  <c:v>45049</c:v>
                </c:pt>
                <c:pt idx="123">
                  <c:v>45050</c:v>
                </c:pt>
                <c:pt idx="124">
                  <c:v>45051</c:v>
                </c:pt>
                <c:pt idx="125">
                  <c:v>45052</c:v>
                </c:pt>
                <c:pt idx="126">
                  <c:v>45053</c:v>
                </c:pt>
                <c:pt idx="127">
                  <c:v>45054</c:v>
                </c:pt>
                <c:pt idx="128">
                  <c:v>45055</c:v>
                </c:pt>
                <c:pt idx="129">
                  <c:v>45056</c:v>
                </c:pt>
                <c:pt idx="130">
                  <c:v>45057</c:v>
                </c:pt>
                <c:pt idx="131">
                  <c:v>45058</c:v>
                </c:pt>
                <c:pt idx="132">
                  <c:v>45059</c:v>
                </c:pt>
                <c:pt idx="133">
                  <c:v>45060</c:v>
                </c:pt>
                <c:pt idx="134">
                  <c:v>45061</c:v>
                </c:pt>
                <c:pt idx="135">
                  <c:v>45062</c:v>
                </c:pt>
                <c:pt idx="136">
                  <c:v>45063</c:v>
                </c:pt>
                <c:pt idx="137">
                  <c:v>45064</c:v>
                </c:pt>
                <c:pt idx="138">
                  <c:v>45065</c:v>
                </c:pt>
                <c:pt idx="139">
                  <c:v>45066</c:v>
                </c:pt>
                <c:pt idx="140">
                  <c:v>45067</c:v>
                </c:pt>
                <c:pt idx="141">
                  <c:v>45068</c:v>
                </c:pt>
                <c:pt idx="142">
                  <c:v>45069</c:v>
                </c:pt>
                <c:pt idx="143">
                  <c:v>45070</c:v>
                </c:pt>
                <c:pt idx="144">
                  <c:v>45071</c:v>
                </c:pt>
                <c:pt idx="145">
                  <c:v>45072</c:v>
                </c:pt>
                <c:pt idx="146">
                  <c:v>45073</c:v>
                </c:pt>
                <c:pt idx="147">
                  <c:v>45074</c:v>
                </c:pt>
                <c:pt idx="148">
                  <c:v>45075</c:v>
                </c:pt>
                <c:pt idx="149">
                  <c:v>45076</c:v>
                </c:pt>
                <c:pt idx="150">
                  <c:v>45077</c:v>
                </c:pt>
                <c:pt idx="151">
                  <c:v>45078</c:v>
                </c:pt>
                <c:pt idx="152">
                  <c:v>45079</c:v>
                </c:pt>
                <c:pt idx="153">
                  <c:v>45080</c:v>
                </c:pt>
                <c:pt idx="154">
                  <c:v>45081</c:v>
                </c:pt>
                <c:pt idx="155">
                  <c:v>45082</c:v>
                </c:pt>
                <c:pt idx="156">
                  <c:v>45083</c:v>
                </c:pt>
                <c:pt idx="157">
                  <c:v>45084</c:v>
                </c:pt>
                <c:pt idx="158">
                  <c:v>45085</c:v>
                </c:pt>
                <c:pt idx="159">
                  <c:v>45086</c:v>
                </c:pt>
                <c:pt idx="160">
                  <c:v>45087</c:v>
                </c:pt>
                <c:pt idx="161">
                  <c:v>45088</c:v>
                </c:pt>
                <c:pt idx="162">
                  <c:v>45089</c:v>
                </c:pt>
                <c:pt idx="163">
                  <c:v>45090</c:v>
                </c:pt>
                <c:pt idx="164">
                  <c:v>45091</c:v>
                </c:pt>
                <c:pt idx="165">
                  <c:v>45092</c:v>
                </c:pt>
                <c:pt idx="166">
                  <c:v>45093</c:v>
                </c:pt>
                <c:pt idx="167">
                  <c:v>45094</c:v>
                </c:pt>
                <c:pt idx="168">
                  <c:v>45095</c:v>
                </c:pt>
                <c:pt idx="169">
                  <c:v>45096</c:v>
                </c:pt>
                <c:pt idx="170">
                  <c:v>45097</c:v>
                </c:pt>
                <c:pt idx="171">
                  <c:v>45098</c:v>
                </c:pt>
                <c:pt idx="172">
                  <c:v>45099</c:v>
                </c:pt>
                <c:pt idx="173">
                  <c:v>45100</c:v>
                </c:pt>
                <c:pt idx="174">
                  <c:v>45101</c:v>
                </c:pt>
                <c:pt idx="175">
                  <c:v>45102</c:v>
                </c:pt>
                <c:pt idx="176">
                  <c:v>45103</c:v>
                </c:pt>
                <c:pt idx="177">
                  <c:v>45104</c:v>
                </c:pt>
                <c:pt idx="178">
                  <c:v>45105</c:v>
                </c:pt>
                <c:pt idx="179">
                  <c:v>45106</c:v>
                </c:pt>
                <c:pt idx="180">
                  <c:v>45107</c:v>
                </c:pt>
                <c:pt idx="181">
                  <c:v>45108</c:v>
                </c:pt>
                <c:pt idx="182">
                  <c:v>45109</c:v>
                </c:pt>
                <c:pt idx="183">
                  <c:v>45110</c:v>
                </c:pt>
                <c:pt idx="184">
                  <c:v>45111</c:v>
                </c:pt>
                <c:pt idx="185">
                  <c:v>45112</c:v>
                </c:pt>
                <c:pt idx="186">
                  <c:v>45113</c:v>
                </c:pt>
                <c:pt idx="187">
                  <c:v>45114</c:v>
                </c:pt>
                <c:pt idx="188">
                  <c:v>45115</c:v>
                </c:pt>
                <c:pt idx="189">
                  <c:v>45116</c:v>
                </c:pt>
                <c:pt idx="190">
                  <c:v>45117</c:v>
                </c:pt>
                <c:pt idx="191">
                  <c:v>45118</c:v>
                </c:pt>
                <c:pt idx="192">
                  <c:v>45119</c:v>
                </c:pt>
                <c:pt idx="193">
                  <c:v>45120</c:v>
                </c:pt>
                <c:pt idx="194">
                  <c:v>45121</c:v>
                </c:pt>
                <c:pt idx="195">
                  <c:v>45122</c:v>
                </c:pt>
                <c:pt idx="196">
                  <c:v>45123</c:v>
                </c:pt>
                <c:pt idx="197">
                  <c:v>45124</c:v>
                </c:pt>
                <c:pt idx="198">
                  <c:v>45125</c:v>
                </c:pt>
                <c:pt idx="199">
                  <c:v>45126</c:v>
                </c:pt>
                <c:pt idx="200">
                  <c:v>45127</c:v>
                </c:pt>
                <c:pt idx="201">
                  <c:v>45128</c:v>
                </c:pt>
                <c:pt idx="202">
                  <c:v>45129</c:v>
                </c:pt>
                <c:pt idx="203">
                  <c:v>45130</c:v>
                </c:pt>
                <c:pt idx="204">
                  <c:v>45131</c:v>
                </c:pt>
                <c:pt idx="205">
                  <c:v>45132</c:v>
                </c:pt>
                <c:pt idx="206">
                  <c:v>45133</c:v>
                </c:pt>
                <c:pt idx="207">
                  <c:v>45134</c:v>
                </c:pt>
                <c:pt idx="208">
                  <c:v>45135</c:v>
                </c:pt>
                <c:pt idx="209">
                  <c:v>45136</c:v>
                </c:pt>
                <c:pt idx="210">
                  <c:v>45137</c:v>
                </c:pt>
                <c:pt idx="211">
                  <c:v>45138</c:v>
                </c:pt>
                <c:pt idx="212">
                  <c:v>45139</c:v>
                </c:pt>
                <c:pt idx="213">
                  <c:v>45140</c:v>
                </c:pt>
                <c:pt idx="214">
                  <c:v>45141</c:v>
                </c:pt>
                <c:pt idx="215">
                  <c:v>45142</c:v>
                </c:pt>
                <c:pt idx="216">
                  <c:v>45143</c:v>
                </c:pt>
                <c:pt idx="217">
                  <c:v>45144</c:v>
                </c:pt>
                <c:pt idx="218">
                  <c:v>45145</c:v>
                </c:pt>
                <c:pt idx="219">
                  <c:v>45146</c:v>
                </c:pt>
                <c:pt idx="220">
                  <c:v>45147</c:v>
                </c:pt>
                <c:pt idx="221">
                  <c:v>45148</c:v>
                </c:pt>
                <c:pt idx="222">
                  <c:v>45149</c:v>
                </c:pt>
                <c:pt idx="223">
                  <c:v>45150</c:v>
                </c:pt>
                <c:pt idx="224">
                  <c:v>45151</c:v>
                </c:pt>
                <c:pt idx="225">
                  <c:v>45152</c:v>
                </c:pt>
                <c:pt idx="226">
                  <c:v>45153</c:v>
                </c:pt>
                <c:pt idx="227">
                  <c:v>45154</c:v>
                </c:pt>
                <c:pt idx="228">
                  <c:v>45155</c:v>
                </c:pt>
                <c:pt idx="229">
                  <c:v>45156</c:v>
                </c:pt>
                <c:pt idx="230">
                  <c:v>45157</c:v>
                </c:pt>
                <c:pt idx="231">
                  <c:v>45158</c:v>
                </c:pt>
                <c:pt idx="232">
                  <c:v>45159</c:v>
                </c:pt>
                <c:pt idx="233">
                  <c:v>45160</c:v>
                </c:pt>
                <c:pt idx="234">
                  <c:v>45161</c:v>
                </c:pt>
                <c:pt idx="235">
                  <c:v>45162</c:v>
                </c:pt>
                <c:pt idx="236">
                  <c:v>45163</c:v>
                </c:pt>
                <c:pt idx="237">
                  <c:v>45164</c:v>
                </c:pt>
                <c:pt idx="238">
                  <c:v>45165</c:v>
                </c:pt>
                <c:pt idx="239">
                  <c:v>45166</c:v>
                </c:pt>
                <c:pt idx="240">
                  <c:v>45167</c:v>
                </c:pt>
                <c:pt idx="241">
                  <c:v>45168</c:v>
                </c:pt>
                <c:pt idx="242">
                  <c:v>45169</c:v>
                </c:pt>
                <c:pt idx="243">
                  <c:v>45170</c:v>
                </c:pt>
                <c:pt idx="244">
                  <c:v>45171</c:v>
                </c:pt>
                <c:pt idx="245">
                  <c:v>45172</c:v>
                </c:pt>
                <c:pt idx="246">
                  <c:v>45173</c:v>
                </c:pt>
                <c:pt idx="247">
                  <c:v>45174</c:v>
                </c:pt>
                <c:pt idx="248">
                  <c:v>45175</c:v>
                </c:pt>
                <c:pt idx="249">
                  <c:v>45176</c:v>
                </c:pt>
                <c:pt idx="250">
                  <c:v>45177</c:v>
                </c:pt>
                <c:pt idx="251">
                  <c:v>45178</c:v>
                </c:pt>
                <c:pt idx="252">
                  <c:v>45179</c:v>
                </c:pt>
                <c:pt idx="253">
                  <c:v>45180</c:v>
                </c:pt>
                <c:pt idx="254">
                  <c:v>45181</c:v>
                </c:pt>
                <c:pt idx="255">
                  <c:v>45182</c:v>
                </c:pt>
                <c:pt idx="256">
                  <c:v>45183</c:v>
                </c:pt>
                <c:pt idx="257">
                  <c:v>45184</c:v>
                </c:pt>
                <c:pt idx="258">
                  <c:v>45185</c:v>
                </c:pt>
                <c:pt idx="259">
                  <c:v>45186</c:v>
                </c:pt>
                <c:pt idx="260">
                  <c:v>45187</c:v>
                </c:pt>
                <c:pt idx="261">
                  <c:v>45188</c:v>
                </c:pt>
                <c:pt idx="262">
                  <c:v>45189</c:v>
                </c:pt>
                <c:pt idx="263">
                  <c:v>45190</c:v>
                </c:pt>
                <c:pt idx="264">
                  <c:v>45191</c:v>
                </c:pt>
                <c:pt idx="265">
                  <c:v>45192</c:v>
                </c:pt>
                <c:pt idx="266">
                  <c:v>45193</c:v>
                </c:pt>
                <c:pt idx="267">
                  <c:v>45194</c:v>
                </c:pt>
                <c:pt idx="268">
                  <c:v>45195</c:v>
                </c:pt>
                <c:pt idx="269">
                  <c:v>45196</c:v>
                </c:pt>
                <c:pt idx="270">
                  <c:v>45197</c:v>
                </c:pt>
                <c:pt idx="271">
                  <c:v>45198</c:v>
                </c:pt>
                <c:pt idx="272">
                  <c:v>45199</c:v>
                </c:pt>
                <c:pt idx="273">
                  <c:v>45200</c:v>
                </c:pt>
                <c:pt idx="274">
                  <c:v>45201</c:v>
                </c:pt>
                <c:pt idx="275">
                  <c:v>45202</c:v>
                </c:pt>
                <c:pt idx="276">
                  <c:v>45203</c:v>
                </c:pt>
                <c:pt idx="277">
                  <c:v>45204</c:v>
                </c:pt>
                <c:pt idx="278">
                  <c:v>45205</c:v>
                </c:pt>
                <c:pt idx="279">
                  <c:v>45206</c:v>
                </c:pt>
                <c:pt idx="280">
                  <c:v>45207</c:v>
                </c:pt>
                <c:pt idx="281">
                  <c:v>45208</c:v>
                </c:pt>
                <c:pt idx="282">
                  <c:v>45209</c:v>
                </c:pt>
                <c:pt idx="283">
                  <c:v>45210</c:v>
                </c:pt>
                <c:pt idx="284">
                  <c:v>45211</c:v>
                </c:pt>
                <c:pt idx="285">
                  <c:v>45212</c:v>
                </c:pt>
                <c:pt idx="286">
                  <c:v>45213</c:v>
                </c:pt>
                <c:pt idx="287">
                  <c:v>45214</c:v>
                </c:pt>
                <c:pt idx="288">
                  <c:v>45215</c:v>
                </c:pt>
                <c:pt idx="289">
                  <c:v>45216</c:v>
                </c:pt>
                <c:pt idx="290">
                  <c:v>45217</c:v>
                </c:pt>
                <c:pt idx="291">
                  <c:v>45218</c:v>
                </c:pt>
                <c:pt idx="292">
                  <c:v>45219</c:v>
                </c:pt>
                <c:pt idx="293">
                  <c:v>45220</c:v>
                </c:pt>
                <c:pt idx="294">
                  <c:v>45221</c:v>
                </c:pt>
                <c:pt idx="295">
                  <c:v>45222</c:v>
                </c:pt>
                <c:pt idx="296">
                  <c:v>45223</c:v>
                </c:pt>
                <c:pt idx="297">
                  <c:v>45224</c:v>
                </c:pt>
                <c:pt idx="298">
                  <c:v>45225</c:v>
                </c:pt>
                <c:pt idx="299">
                  <c:v>45226</c:v>
                </c:pt>
                <c:pt idx="300">
                  <c:v>45227</c:v>
                </c:pt>
                <c:pt idx="301">
                  <c:v>45228</c:v>
                </c:pt>
                <c:pt idx="302">
                  <c:v>45229</c:v>
                </c:pt>
                <c:pt idx="303">
                  <c:v>45230</c:v>
                </c:pt>
                <c:pt idx="304">
                  <c:v>45231</c:v>
                </c:pt>
                <c:pt idx="305">
                  <c:v>45232</c:v>
                </c:pt>
                <c:pt idx="306">
                  <c:v>45233</c:v>
                </c:pt>
                <c:pt idx="307">
                  <c:v>45234</c:v>
                </c:pt>
                <c:pt idx="308">
                  <c:v>45235</c:v>
                </c:pt>
                <c:pt idx="309">
                  <c:v>45236</c:v>
                </c:pt>
                <c:pt idx="310">
                  <c:v>45237</c:v>
                </c:pt>
                <c:pt idx="311">
                  <c:v>45238</c:v>
                </c:pt>
                <c:pt idx="312">
                  <c:v>45239</c:v>
                </c:pt>
                <c:pt idx="313">
                  <c:v>45240</c:v>
                </c:pt>
                <c:pt idx="314">
                  <c:v>45241</c:v>
                </c:pt>
                <c:pt idx="315">
                  <c:v>45242</c:v>
                </c:pt>
                <c:pt idx="316">
                  <c:v>45243</c:v>
                </c:pt>
                <c:pt idx="317">
                  <c:v>45244</c:v>
                </c:pt>
                <c:pt idx="318">
                  <c:v>45245</c:v>
                </c:pt>
                <c:pt idx="319">
                  <c:v>45246</c:v>
                </c:pt>
                <c:pt idx="320">
                  <c:v>45247</c:v>
                </c:pt>
                <c:pt idx="321">
                  <c:v>45248</c:v>
                </c:pt>
                <c:pt idx="322">
                  <c:v>45249</c:v>
                </c:pt>
                <c:pt idx="323">
                  <c:v>45250</c:v>
                </c:pt>
                <c:pt idx="324">
                  <c:v>45251</c:v>
                </c:pt>
                <c:pt idx="325">
                  <c:v>45252</c:v>
                </c:pt>
                <c:pt idx="326">
                  <c:v>45253</c:v>
                </c:pt>
                <c:pt idx="327">
                  <c:v>45254</c:v>
                </c:pt>
                <c:pt idx="328">
                  <c:v>45255</c:v>
                </c:pt>
                <c:pt idx="329">
                  <c:v>45256</c:v>
                </c:pt>
                <c:pt idx="330">
                  <c:v>45257</c:v>
                </c:pt>
                <c:pt idx="331">
                  <c:v>45258</c:v>
                </c:pt>
                <c:pt idx="332">
                  <c:v>45259</c:v>
                </c:pt>
                <c:pt idx="333">
                  <c:v>45260</c:v>
                </c:pt>
                <c:pt idx="334">
                  <c:v>45261</c:v>
                </c:pt>
                <c:pt idx="335">
                  <c:v>45262</c:v>
                </c:pt>
                <c:pt idx="336">
                  <c:v>45263</c:v>
                </c:pt>
                <c:pt idx="337">
                  <c:v>45264</c:v>
                </c:pt>
                <c:pt idx="338">
                  <c:v>45265</c:v>
                </c:pt>
                <c:pt idx="339">
                  <c:v>45266</c:v>
                </c:pt>
                <c:pt idx="340">
                  <c:v>45267</c:v>
                </c:pt>
                <c:pt idx="341">
                  <c:v>45268</c:v>
                </c:pt>
                <c:pt idx="342">
                  <c:v>45269</c:v>
                </c:pt>
                <c:pt idx="343">
                  <c:v>45270</c:v>
                </c:pt>
                <c:pt idx="344">
                  <c:v>45271</c:v>
                </c:pt>
                <c:pt idx="345">
                  <c:v>45272</c:v>
                </c:pt>
                <c:pt idx="346">
                  <c:v>45273</c:v>
                </c:pt>
                <c:pt idx="347">
                  <c:v>45274</c:v>
                </c:pt>
                <c:pt idx="348">
                  <c:v>45275</c:v>
                </c:pt>
                <c:pt idx="349">
                  <c:v>45276</c:v>
                </c:pt>
                <c:pt idx="350">
                  <c:v>45277</c:v>
                </c:pt>
                <c:pt idx="351">
                  <c:v>45278</c:v>
                </c:pt>
                <c:pt idx="352">
                  <c:v>45279</c:v>
                </c:pt>
                <c:pt idx="353">
                  <c:v>45280</c:v>
                </c:pt>
                <c:pt idx="354">
                  <c:v>45281</c:v>
                </c:pt>
                <c:pt idx="355">
                  <c:v>45282</c:v>
                </c:pt>
                <c:pt idx="356">
                  <c:v>45283</c:v>
                </c:pt>
                <c:pt idx="357">
                  <c:v>45284</c:v>
                </c:pt>
                <c:pt idx="358">
                  <c:v>45285</c:v>
                </c:pt>
                <c:pt idx="359">
                  <c:v>45286</c:v>
                </c:pt>
                <c:pt idx="360">
                  <c:v>45287</c:v>
                </c:pt>
                <c:pt idx="361">
                  <c:v>45288</c:v>
                </c:pt>
                <c:pt idx="362">
                  <c:v>45655</c:v>
                </c:pt>
                <c:pt idx="363">
                  <c:v>45656</c:v>
                </c:pt>
                <c:pt idx="364">
                  <c:v>45657</c:v>
                </c:pt>
              </c:numCache>
            </c:numRef>
          </c:cat>
          <c:val>
            <c:numRef>
              <c:f>'1_채널별 현황'!$Z$4:$Z$368</c:f>
              <c:numCache>
                <c:formatCode>_-* #,##0_-;\-* #,##0_-;_-* "-"_-;_-@</c:formatCode>
                <c:ptCount val="365"/>
                <c:pt idx="0">
                  <c:v>109381</c:v>
                </c:pt>
                <c:pt idx="1">
                  <c:v>109355</c:v>
                </c:pt>
                <c:pt idx="2">
                  <c:v>109327</c:v>
                </c:pt>
                <c:pt idx="3">
                  <c:v>109285</c:v>
                </c:pt>
                <c:pt idx="4">
                  <c:v>109250</c:v>
                </c:pt>
                <c:pt idx="5">
                  <c:v>109190</c:v>
                </c:pt>
                <c:pt idx="6">
                  <c:v>109148</c:v>
                </c:pt>
                <c:pt idx="7">
                  <c:v>109103</c:v>
                </c:pt>
                <c:pt idx="8">
                  <c:v>109059</c:v>
                </c:pt>
                <c:pt idx="9">
                  <c:v>109039</c:v>
                </c:pt>
                <c:pt idx="10">
                  <c:v>109008</c:v>
                </c:pt>
                <c:pt idx="11">
                  <c:v>108966</c:v>
                </c:pt>
                <c:pt idx="12">
                  <c:v>108826</c:v>
                </c:pt>
                <c:pt idx="13">
                  <c:v>108878</c:v>
                </c:pt>
                <c:pt idx="14">
                  <c:v>108849</c:v>
                </c:pt>
                <c:pt idx="15">
                  <c:v>108826</c:v>
                </c:pt>
                <c:pt idx="16">
                  <c:v>108803</c:v>
                </c:pt>
                <c:pt idx="17">
                  <c:v>108780</c:v>
                </c:pt>
                <c:pt idx="18">
                  <c:v>108729</c:v>
                </c:pt>
                <c:pt idx="19">
                  <c:v>108708</c:v>
                </c:pt>
                <c:pt idx="20">
                  <c:v>108681</c:v>
                </c:pt>
                <c:pt idx="21">
                  <c:v>108657</c:v>
                </c:pt>
                <c:pt idx="22">
                  <c:v>108616</c:v>
                </c:pt>
                <c:pt idx="23">
                  <c:v>108729</c:v>
                </c:pt>
                <c:pt idx="24">
                  <c:v>108542</c:v>
                </c:pt>
                <c:pt idx="25">
                  <c:v>108510</c:v>
                </c:pt>
                <c:pt idx="26">
                  <c:v>108476</c:v>
                </c:pt>
                <c:pt idx="27">
                  <c:v>108443</c:v>
                </c:pt>
                <c:pt idx="28">
                  <c:v>108411</c:v>
                </c:pt>
                <c:pt idx="29">
                  <c:v>108370</c:v>
                </c:pt>
                <c:pt idx="30">
                  <c:v>108358</c:v>
                </c:pt>
                <c:pt idx="31">
                  <c:v>108335</c:v>
                </c:pt>
                <c:pt idx="32">
                  <c:v>108306</c:v>
                </c:pt>
                <c:pt idx="33">
                  <c:v>108260</c:v>
                </c:pt>
                <c:pt idx="34">
                  <c:v>108226</c:v>
                </c:pt>
                <c:pt idx="35">
                  <c:v>108186</c:v>
                </c:pt>
                <c:pt idx="36">
                  <c:v>108168</c:v>
                </c:pt>
                <c:pt idx="37">
                  <c:v>108134</c:v>
                </c:pt>
                <c:pt idx="38">
                  <c:v>108105</c:v>
                </c:pt>
                <c:pt idx="39">
                  <c:v>108073</c:v>
                </c:pt>
                <c:pt idx="40">
                  <c:v>108044</c:v>
                </c:pt>
                <c:pt idx="41">
                  <c:v>108008</c:v>
                </c:pt>
                <c:pt idx="42">
                  <c:v>107986</c:v>
                </c:pt>
                <c:pt idx="43">
                  <c:v>107963</c:v>
                </c:pt>
                <c:pt idx="44">
                  <c:v>107937</c:v>
                </c:pt>
                <c:pt idx="45">
                  <c:v>107912</c:v>
                </c:pt>
                <c:pt idx="46">
                  <c:v>107888</c:v>
                </c:pt>
                <c:pt idx="47">
                  <c:v>107858</c:v>
                </c:pt>
                <c:pt idx="48">
                  <c:v>107822</c:v>
                </c:pt>
                <c:pt idx="49">
                  <c:v>107796</c:v>
                </c:pt>
                <c:pt idx="50">
                  <c:v>107760</c:v>
                </c:pt>
                <c:pt idx="51">
                  <c:v>107724</c:v>
                </c:pt>
                <c:pt idx="52">
                  <c:v>107687</c:v>
                </c:pt>
                <c:pt idx="53">
                  <c:v>107661</c:v>
                </c:pt>
                <c:pt idx="54">
                  <c:v>107618</c:v>
                </c:pt>
                <c:pt idx="55">
                  <c:v>107593</c:v>
                </c:pt>
                <c:pt idx="56">
                  <c:v>107549</c:v>
                </c:pt>
                <c:pt idx="57">
                  <c:v>107506</c:v>
                </c:pt>
                <c:pt idx="58">
                  <c:v>107456</c:v>
                </c:pt>
                <c:pt idx="59">
                  <c:v>107423</c:v>
                </c:pt>
                <c:pt idx="60">
                  <c:v>107394</c:v>
                </c:pt>
                <c:pt idx="61">
                  <c:v>107355</c:v>
                </c:pt>
                <c:pt idx="62">
                  <c:v>107319</c:v>
                </c:pt>
                <c:pt idx="63">
                  <c:v>107296</c:v>
                </c:pt>
                <c:pt idx="64">
                  <c:v>107277</c:v>
                </c:pt>
                <c:pt idx="65">
                  <c:v>107251</c:v>
                </c:pt>
                <c:pt idx="66">
                  <c:v>107217</c:v>
                </c:pt>
                <c:pt idx="67">
                  <c:v>107197</c:v>
                </c:pt>
                <c:pt idx="68">
                  <c:v>107176</c:v>
                </c:pt>
                <c:pt idx="69">
                  <c:v>107139</c:v>
                </c:pt>
                <c:pt idx="70">
                  <c:v>107100</c:v>
                </c:pt>
                <c:pt idx="71">
                  <c:v>107067</c:v>
                </c:pt>
                <c:pt idx="72">
                  <c:v>107012</c:v>
                </c:pt>
                <c:pt idx="73">
                  <c:v>106985</c:v>
                </c:pt>
                <c:pt idx="74">
                  <c:v>106960</c:v>
                </c:pt>
                <c:pt idx="75">
                  <c:v>106937</c:v>
                </c:pt>
                <c:pt idx="76">
                  <c:v>106906</c:v>
                </c:pt>
                <c:pt idx="77">
                  <c:v>106872</c:v>
                </c:pt>
                <c:pt idx="78">
                  <c:v>106848</c:v>
                </c:pt>
                <c:pt idx="79">
                  <c:v>106818</c:v>
                </c:pt>
                <c:pt idx="80">
                  <c:v>106828</c:v>
                </c:pt>
                <c:pt idx="81">
                  <c:v>106804</c:v>
                </c:pt>
                <c:pt idx="82">
                  <c:v>106780</c:v>
                </c:pt>
                <c:pt idx="83">
                  <c:v>106739</c:v>
                </c:pt>
                <c:pt idx="84">
                  <c:v>106682</c:v>
                </c:pt>
                <c:pt idx="85">
                  <c:v>106654</c:v>
                </c:pt>
                <c:pt idx="86">
                  <c:v>106625</c:v>
                </c:pt>
                <c:pt idx="87">
                  <c:v>106612</c:v>
                </c:pt>
                <c:pt idx="88">
                  <c:v>106579</c:v>
                </c:pt>
                <c:pt idx="89">
                  <c:v>106551</c:v>
                </c:pt>
                <c:pt idx="90">
                  <c:v>106524</c:v>
                </c:pt>
                <c:pt idx="91">
                  <c:v>106495</c:v>
                </c:pt>
                <c:pt idx="92">
                  <c:v>106473</c:v>
                </c:pt>
                <c:pt idx="93">
                  <c:v>106448</c:v>
                </c:pt>
                <c:pt idx="94">
                  <c:v>106416</c:v>
                </c:pt>
                <c:pt idx="95">
                  <c:v>106381</c:v>
                </c:pt>
                <c:pt idx="96">
                  <c:v>106339</c:v>
                </c:pt>
                <c:pt idx="97">
                  <c:v>106316</c:v>
                </c:pt>
                <c:pt idx="98">
                  <c:v>106297</c:v>
                </c:pt>
                <c:pt idx="99">
                  <c:v>106203</c:v>
                </c:pt>
                <c:pt idx="100">
                  <c:v>106249</c:v>
                </c:pt>
                <c:pt idx="101">
                  <c:v>106252</c:v>
                </c:pt>
                <c:pt idx="102">
                  <c:v>106216</c:v>
                </c:pt>
                <c:pt idx="103">
                  <c:v>106186</c:v>
                </c:pt>
                <c:pt idx="104">
                  <c:v>106162</c:v>
                </c:pt>
                <c:pt idx="105">
                  <c:v>106131</c:v>
                </c:pt>
                <c:pt idx="106">
                  <c:v>106105</c:v>
                </c:pt>
                <c:pt idx="107">
                  <c:v>106075</c:v>
                </c:pt>
                <c:pt idx="108">
                  <c:v>106055</c:v>
                </c:pt>
                <c:pt idx="109">
                  <c:v>106036</c:v>
                </c:pt>
                <c:pt idx="110">
                  <c:v>106015</c:v>
                </c:pt>
                <c:pt idx="111">
                  <c:v>105984</c:v>
                </c:pt>
                <c:pt idx="112">
                  <c:v>105957</c:v>
                </c:pt>
                <c:pt idx="113">
                  <c:v>105937</c:v>
                </c:pt>
                <c:pt idx="114">
                  <c:v>105902</c:v>
                </c:pt>
                <c:pt idx="115">
                  <c:v>105889</c:v>
                </c:pt>
                <c:pt idx="116">
                  <c:v>105863</c:v>
                </c:pt>
                <c:pt idx="117">
                  <c:v>105831</c:v>
                </c:pt>
                <c:pt idx="118">
                  <c:v>105815</c:v>
                </c:pt>
                <c:pt idx="119">
                  <c:v>105782</c:v>
                </c:pt>
                <c:pt idx="120">
                  <c:v>105759</c:v>
                </c:pt>
                <c:pt idx="121">
                  <c:v>105741</c:v>
                </c:pt>
                <c:pt idx="122">
                  <c:v>105718</c:v>
                </c:pt>
                <c:pt idx="123">
                  <c:v>105697</c:v>
                </c:pt>
                <c:pt idx="124">
                  <c:v>105673</c:v>
                </c:pt>
                <c:pt idx="125">
                  <c:v>105660</c:v>
                </c:pt>
                <c:pt idx="126">
                  <c:v>105640</c:v>
                </c:pt>
                <c:pt idx="127">
                  <c:v>105608</c:v>
                </c:pt>
                <c:pt idx="128">
                  <c:v>105575</c:v>
                </c:pt>
                <c:pt idx="129">
                  <c:v>105552</c:v>
                </c:pt>
                <c:pt idx="130">
                  <c:v>105530</c:v>
                </c:pt>
                <c:pt idx="131">
                  <c:v>105509</c:v>
                </c:pt>
                <c:pt idx="132">
                  <c:v>105488</c:v>
                </c:pt>
                <c:pt idx="133">
                  <c:v>105475</c:v>
                </c:pt>
                <c:pt idx="134">
                  <c:v>105447</c:v>
                </c:pt>
                <c:pt idx="135">
                  <c:v>105429</c:v>
                </c:pt>
                <c:pt idx="136">
                  <c:v>105415</c:v>
                </c:pt>
                <c:pt idx="137">
                  <c:v>105402</c:v>
                </c:pt>
                <c:pt idx="138">
                  <c:v>105385</c:v>
                </c:pt>
                <c:pt idx="139">
                  <c:v>105363</c:v>
                </c:pt>
                <c:pt idx="140">
                  <c:v>105339</c:v>
                </c:pt>
                <c:pt idx="141">
                  <c:v>105318</c:v>
                </c:pt>
                <c:pt idx="142">
                  <c:v>105287</c:v>
                </c:pt>
                <c:pt idx="143">
                  <c:v>105263</c:v>
                </c:pt>
                <c:pt idx="144">
                  <c:v>105236</c:v>
                </c:pt>
                <c:pt idx="145">
                  <c:v>105204</c:v>
                </c:pt>
                <c:pt idx="146">
                  <c:v>105177</c:v>
                </c:pt>
                <c:pt idx="147">
                  <c:v>105144</c:v>
                </c:pt>
                <c:pt idx="148">
                  <c:v>105113</c:v>
                </c:pt>
                <c:pt idx="149">
                  <c:v>105087</c:v>
                </c:pt>
                <c:pt idx="150">
                  <c:v>105135</c:v>
                </c:pt>
                <c:pt idx="151">
                  <c:v>105159</c:v>
                </c:pt>
                <c:pt idx="152">
                  <c:v>105078</c:v>
                </c:pt>
                <c:pt idx="153">
                  <c:v>105090</c:v>
                </c:pt>
                <c:pt idx="154">
                  <c:v>105095</c:v>
                </c:pt>
                <c:pt idx="155">
                  <c:v>105186</c:v>
                </c:pt>
                <c:pt idx="156">
                  <c:v>105129</c:v>
                </c:pt>
                <c:pt idx="157">
                  <c:v>105035</c:v>
                </c:pt>
                <c:pt idx="158">
                  <c:v>105014</c:v>
                </c:pt>
                <c:pt idx="159">
                  <c:v>104984</c:v>
                </c:pt>
                <c:pt idx="160">
                  <c:v>104964</c:v>
                </c:pt>
                <c:pt idx="161">
                  <c:v>104968</c:v>
                </c:pt>
                <c:pt idx="162">
                  <c:v>104929</c:v>
                </c:pt>
                <c:pt idx="163">
                  <c:v>104915</c:v>
                </c:pt>
                <c:pt idx="164">
                  <c:v>104943</c:v>
                </c:pt>
                <c:pt idx="165">
                  <c:v>104901</c:v>
                </c:pt>
                <c:pt idx="166">
                  <c:v>104838</c:v>
                </c:pt>
                <c:pt idx="167">
                  <c:v>104811</c:v>
                </c:pt>
                <c:pt idx="168">
                  <c:v>104785</c:v>
                </c:pt>
                <c:pt idx="169">
                  <c:v>104764</c:v>
                </c:pt>
                <c:pt idx="170">
                  <c:v>104743</c:v>
                </c:pt>
                <c:pt idx="171">
                  <c:v>104722</c:v>
                </c:pt>
                <c:pt idx="172">
                  <c:v>104706</c:v>
                </c:pt>
                <c:pt idx="173">
                  <c:v>104686</c:v>
                </c:pt>
                <c:pt idx="174">
                  <c:v>104669</c:v>
                </c:pt>
                <c:pt idx="175">
                  <c:v>104645</c:v>
                </c:pt>
                <c:pt idx="176">
                  <c:v>104627</c:v>
                </c:pt>
                <c:pt idx="177">
                  <c:v>104609</c:v>
                </c:pt>
                <c:pt idx="178">
                  <c:v>104592</c:v>
                </c:pt>
                <c:pt idx="179">
                  <c:v>104569</c:v>
                </c:pt>
                <c:pt idx="180">
                  <c:v>104546</c:v>
                </c:pt>
                <c:pt idx="181">
                  <c:v>104522</c:v>
                </c:pt>
                <c:pt idx="182">
                  <c:v>104507</c:v>
                </c:pt>
                <c:pt idx="183">
                  <c:v>104480</c:v>
                </c:pt>
                <c:pt idx="184">
                  <c:v>104466</c:v>
                </c:pt>
                <c:pt idx="185">
                  <c:v>104450</c:v>
                </c:pt>
                <c:pt idx="186">
                  <c:v>104470</c:v>
                </c:pt>
                <c:pt idx="187">
                  <c:v>104453</c:v>
                </c:pt>
                <c:pt idx="188">
                  <c:v>104426</c:v>
                </c:pt>
                <c:pt idx="189">
                  <c:v>104404</c:v>
                </c:pt>
                <c:pt idx="190">
                  <c:v>104394</c:v>
                </c:pt>
                <c:pt idx="191">
                  <c:v>104381</c:v>
                </c:pt>
                <c:pt idx="192">
                  <c:v>104381</c:v>
                </c:pt>
                <c:pt idx="193">
                  <c:v>104513</c:v>
                </c:pt>
                <c:pt idx="194">
                  <c:v>106766</c:v>
                </c:pt>
                <c:pt idx="195">
                  <c:v>106766</c:v>
                </c:pt>
                <c:pt idx="196">
                  <c:v>106766</c:v>
                </c:pt>
                <c:pt idx="197">
                  <c:v>108332</c:v>
                </c:pt>
                <c:pt idx="198">
                  <c:v>109524</c:v>
                </c:pt>
                <c:pt idx="199">
                  <c:v>111204</c:v>
                </c:pt>
                <c:pt idx="200">
                  <c:v>112354</c:v>
                </c:pt>
                <c:pt idx="201">
                  <c:v>113749</c:v>
                </c:pt>
                <c:pt idx="202">
                  <c:v>115634</c:v>
                </c:pt>
                <c:pt idx="203">
                  <c:v>116453</c:v>
                </c:pt>
                <c:pt idx="204">
                  <c:v>118573</c:v>
                </c:pt>
                <c:pt idx="205">
                  <c:v>118473</c:v>
                </c:pt>
                <c:pt idx="206">
                  <c:v>119740</c:v>
                </c:pt>
                <c:pt idx="207">
                  <c:v>120866</c:v>
                </c:pt>
                <c:pt idx="208">
                  <c:v>123115</c:v>
                </c:pt>
                <c:pt idx="209">
                  <c:v>124739</c:v>
                </c:pt>
                <c:pt idx="210">
                  <c:v>125710</c:v>
                </c:pt>
                <c:pt idx="211">
                  <c:v>127484</c:v>
                </c:pt>
                <c:pt idx="212">
                  <c:v>128737</c:v>
                </c:pt>
                <c:pt idx="213">
                  <c:v>130558</c:v>
                </c:pt>
                <c:pt idx="214">
                  <c:v>132222</c:v>
                </c:pt>
                <c:pt idx="215">
                  <c:v>136203</c:v>
                </c:pt>
                <c:pt idx="216">
                  <c:v>136204</c:v>
                </c:pt>
                <c:pt idx="217">
                  <c:v>136204</c:v>
                </c:pt>
                <c:pt idx="218">
                  <c:v>138440</c:v>
                </c:pt>
                <c:pt idx="219">
                  <c:v>139964</c:v>
                </c:pt>
                <c:pt idx="220">
                  <c:v>141502</c:v>
                </c:pt>
                <c:pt idx="221">
                  <c:v>143210</c:v>
                </c:pt>
                <c:pt idx="222">
                  <c:v>145018</c:v>
                </c:pt>
                <c:pt idx="223">
                  <c:v>146607</c:v>
                </c:pt>
                <c:pt idx="224">
                  <c:v>147773</c:v>
                </c:pt>
                <c:pt idx="225">
                  <c:v>149847</c:v>
                </c:pt>
                <c:pt idx="226">
                  <c:v>151313</c:v>
                </c:pt>
                <c:pt idx="227">
                  <c:v>151269</c:v>
                </c:pt>
                <c:pt idx="228">
                  <c:v>153053</c:v>
                </c:pt>
                <c:pt idx="229">
                  <c:v>155917</c:v>
                </c:pt>
                <c:pt idx="230">
                  <c:v>157810</c:v>
                </c:pt>
                <c:pt idx="231">
                  <c:v>158989</c:v>
                </c:pt>
                <c:pt idx="232">
                  <c:v>159130</c:v>
                </c:pt>
                <c:pt idx="233">
                  <c:v>160265</c:v>
                </c:pt>
                <c:pt idx="234">
                  <c:v>161387</c:v>
                </c:pt>
                <c:pt idx="235">
                  <c:v>162358</c:v>
                </c:pt>
                <c:pt idx="236">
                  <c:v>164580</c:v>
                </c:pt>
                <c:pt idx="237">
                  <c:v>166409</c:v>
                </c:pt>
                <c:pt idx="238">
                  <c:v>167055</c:v>
                </c:pt>
                <c:pt idx="239">
                  <c:v>167454</c:v>
                </c:pt>
                <c:pt idx="240">
                  <c:v>168676</c:v>
                </c:pt>
                <c:pt idx="241">
                  <c:v>169808</c:v>
                </c:pt>
                <c:pt idx="242">
                  <c:v>170862</c:v>
                </c:pt>
                <c:pt idx="243">
                  <c:v>173520</c:v>
                </c:pt>
                <c:pt idx="244">
                  <c:v>174769</c:v>
                </c:pt>
                <c:pt idx="245">
                  <c:v>175708</c:v>
                </c:pt>
                <c:pt idx="246">
                  <c:v>177071</c:v>
                </c:pt>
                <c:pt idx="247">
                  <c:v>178246</c:v>
                </c:pt>
                <c:pt idx="248">
                  <c:v>179270</c:v>
                </c:pt>
                <c:pt idx="249">
                  <c:v>180856</c:v>
                </c:pt>
                <c:pt idx="250">
                  <c:v>182147</c:v>
                </c:pt>
                <c:pt idx="251">
                  <c:v>183640</c:v>
                </c:pt>
                <c:pt idx="252">
                  <c:v>184443</c:v>
                </c:pt>
                <c:pt idx="253">
                  <c:v>185520</c:v>
                </c:pt>
                <c:pt idx="254">
                  <c:v>186569</c:v>
                </c:pt>
                <c:pt idx="255">
                  <c:v>187458</c:v>
                </c:pt>
                <c:pt idx="256">
                  <c:v>188445</c:v>
                </c:pt>
                <c:pt idx="257">
                  <c:v>189966</c:v>
                </c:pt>
                <c:pt idx="258">
                  <c:v>191240</c:v>
                </c:pt>
                <c:pt idx="259">
                  <c:v>192207</c:v>
                </c:pt>
                <c:pt idx="260">
                  <c:v>193714</c:v>
                </c:pt>
                <c:pt idx="261">
                  <c:v>194623</c:v>
                </c:pt>
                <c:pt idx="262">
                  <c:v>196400</c:v>
                </c:pt>
                <c:pt idx="263">
                  <c:v>197911</c:v>
                </c:pt>
                <c:pt idx="264">
                  <c:v>199547</c:v>
                </c:pt>
                <c:pt idx="265">
                  <c:v>201367</c:v>
                </c:pt>
                <c:pt idx="266">
                  <c:v>202262</c:v>
                </c:pt>
                <c:pt idx="267">
                  <c:v>204637</c:v>
                </c:pt>
                <c:pt idx="268">
                  <c:v>206289</c:v>
                </c:pt>
                <c:pt idx="269">
                  <c:v>208015</c:v>
                </c:pt>
                <c:pt idx="270">
                  <c:v>209306</c:v>
                </c:pt>
                <c:pt idx="271">
                  <c:v>209858</c:v>
                </c:pt>
                <c:pt idx="272">
                  <c:v>209685</c:v>
                </c:pt>
                <c:pt idx="273">
                  <c:v>209514</c:v>
                </c:pt>
                <c:pt idx="274">
                  <c:v>209329</c:v>
                </c:pt>
                <c:pt idx="275">
                  <c:v>209224</c:v>
                </c:pt>
                <c:pt idx="276">
                  <c:v>209180</c:v>
                </c:pt>
                <c:pt idx="277">
                  <c:v>208907</c:v>
                </c:pt>
                <c:pt idx="278">
                  <c:v>208779</c:v>
                </c:pt>
                <c:pt idx="279">
                  <c:v>208639</c:v>
                </c:pt>
                <c:pt idx="280">
                  <c:v>208477</c:v>
                </c:pt>
                <c:pt idx="281">
                  <c:v>208338</c:v>
                </c:pt>
                <c:pt idx="282">
                  <c:v>208231</c:v>
                </c:pt>
                <c:pt idx="283">
                  <c:v>208146</c:v>
                </c:pt>
                <c:pt idx="284">
                  <c:v>208032</c:v>
                </c:pt>
                <c:pt idx="285">
                  <c:v>207909</c:v>
                </c:pt>
                <c:pt idx="286">
                  <c:v>207789</c:v>
                </c:pt>
                <c:pt idx="287">
                  <c:v>207698</c:v>
                </c:pt>
                <c:pt idx="288">
                  <c:v>207616</c:v>
                </c:pt>
                <c:pt idx="289">
                  <c:v>207518</c:v>
                </c:pt>
                <c:pt idx="290">
                  <c:v>207458</c:v>
                </c:pt>
                <c:pt idx="291">
                  <c:v>207371</c:v>
                </c:pt>
                <c:pt idx="292">
                  <c:v>207260</c:v>
                </c:pt>
                <c:pt idx="293">
                  <c:v>207121</c:v>
                </c:pt>
                <c:pt idx="294">
                  <c:v>207050</c:v>
                </c:pt>
                <c:pt idx="295">
                  <c:v>206923</c:v>
                </c:pt>
                <c:pt idx="296">
                  <c:v>206799</c:v>
                </c:pt>
                <c:pt idx="297">
                  <c:v>206700</c:v>
                </c:pt>
                <c:pt idx="298">
                  <c:v>206607</c:v>
                </c:pt>
                <c:pt idx="299">
                  <c:v>206483</c:v>
                </c:pt>
                <c:pt idx="300">
                  <c:v>206365</c:v>
                </c:pt>
                <c:pt idx="301">
                  <c:v>206268</c:v>
                </c:pt>
                <c:pt idx="302">
                  <c:v>206140</c:v>
                </c:pt>
                <c:pt idx="303">
                  <c:v>206054</c:v>
                </c:pt>
                <c:pt idx="304">
                  <c:v>205955</c:v>
                </c:pt>
                <c:pt idx="305">
                  <c:v>205878</c:v>
                </c:pt>
                <c:pt idx="306">
                  <c:v>205773</c:v>
                </c:pt>
                <c:pt idx="307">
                  <c:v>205673</c:v>
                </c:pt>
                <c:pt idx="308">
                  <c:v>205598</c:v>
                </c:pt>
                <c:pt idx="309">
                  <c:v>205532</c:v>
                </c:pt>
                <c:pt idx="310">
                  <c:v>205451</c:v>
                </c:pt>
                <c:pt idx="311">
                  <c:v>205356</c:v>
                </c:pt>
                <c:pt idx="312">
                  <c:v>205267</c:v>
                </c:pt>
                <c:pt idx="313">
                  <c:v>205164</c:v>
                </c:pt>
                <c:pt idx="314">
                  <c:v>205088</c:v>
                </c:pt>
                <c:pt idx="315">
                  <c:v>205019</c:v>
                </c:pt>
                <c:pt idx="316">
                  <c:v>204927</c:v>
                </c:pt>
                <c:pt idx="317">
                  <c:v>204825</c:v>
                </c:pt>
                <c:pt idx="318">
                  <c:v>204741</c:v>
                </c:pt>
                <c:pt idx="319">
                  <c:v>204668</c:v>
                </c:pt>
                <c:pt idx="320">
                  <c:v>204610</c:v>
                </c:pt>
                <c:pt idx="321">
                  <c:v>204537</c:v>
                </c:pt>
                <c:pt idx="322">
                  <c:v>204514</c:v>
                </c:pt>
                <c:pt idx="323">
                  <c:v>204540</c:v>
                </c:pt>
                <c:pt idx="324">
                  <c:v>205547</c:v>
                </c:pt>
                <c:pt idx="325">
                  <c:v>204559</c:v>
                </c:pt>
                <c:pt idx="326">
                  <c:v>204580</c:v>
                </c:pt>
                <c:pt idx="327">
                  <c:v>204564</c:v>
                </c:pt>
                <c:pt idx="328">
                  <c:v>204545</c:v>
                </c:pt>
                <c:pt idx="329">
                  <c:v>204559</c:v>
                </c:pt>
                <c:pt idx="330">
                  <c:v>204449</c:v>
                </c:pt>
                <c:pt idx="331">
                  <c:v>204368</c:v>
                </c:pt>
                <c:pt idx="332">
                  <c:v>204291</c:v>
                </c:pt>
                <c:pt idx="333">
                  <c:v>204222</c:v>
                </c:pt>
                <c:pt idx="334">
                  <c:v>204135</c:v>
                </c:pt>
                <c:pt idx="335">
                  <c:v>204038</c:v>
                </c:pt>
                <c:pt idx="336">
                  <c:v>203980</c:v>
                </c:pt>
                <c:pt idx="337">
                  <c:v>203926</c:v>
                </c:pt>
                <c:pt idx="338">
                  <c:v>203875</c:v>
                </c:pt>
                <c:pt idx="339">
                  <c:v>203887</c:v>
                </c:pt>
                <c:pt idx="340">
                  <c:v>203930</c:v>
                </c:pt>
                <c:pt idx="341">
                  <c:v>204001</c:v>
                </c:pt>
                <c:pt idx="342">
                  <c:v>204038</c:v>
                </c:pt>
                <c:pt idx="343">
                  <c:v>204072</c:v>
                </c:pt>
                <c:pt idx="344">
                  <c:v>204101</c:v>
                </c:pt>
                <c:pt idx="345">
                  <c:v>204148</c:v>
                </c:pt>
                <c:pt idx="346">
                  <c:v>204160</c:v>
                </c:pt>
                <c:pt idx="347">
                  <c:v>204110</c:v>
                </c:pt>
                <c:pt idx="348">
                  <c:v>204012</c:v>
                </c:pt>
                <c:pt idx="349">
                  <c:v>203926</c:v>
                </c:pt>
                <c:pt idx="350">
                  <c:v>203869</c:v>
                </c:pt>
                <c:pt idx="351">
                  <c:v>203773</c:v>
                </c:pt>
                <c:pt idx="352">
                  <c:v>203734</c:v>
                </c:pt>
                <c:pt idx="353">
                  <c:v>203683</c:v>
                </c:pt>
                <c:pt idx="354">
                  <c:v>203629</c:v>
                </c:pt>
                <c:pt idx="355">
                  <c:v>203598</c:v>
                </c:pt>
                <c:pt idx="356">
                  <c:v>203558</c:v>
                </c:pt>
                <c:pt idx="357">
                  <c:v>203542</c:v>
                </c:pt>
                <c:pt idx="358">
                  <c:v>203492</c:v>
                </c:pt>
                <c:pt idx="359">
                  <c:v>203488</c:v>
                </c:pt>
                <c:pt idx="360">
                  <c:v>203482</c:v>
                </c:pt>
                <c:pt idx="361">
                  <c:v>203428</c:v>
                </c:pt>
                <c:pt idx="362">
                  <c:v>203337</c:v>
                </c:pt>
                <c:pt idx="363">
                  <c:v>203260</c:v>
                </c:pt>
                <c:pt idx="364">
                  <c:v>203190</c:v>
                </c:pt>
              </c:numCache>
            </c:numRef>
          </c:val>
          <c:smooth val="0"/>
        </c:ser>
        <c:dLbls>
          <c:showLegendKey val="0"/>
          <c:showVal val="0"/>
          <c:showCatName val="0"/>
          <c:showSerName val="0"/>
          <c:showPercent val="0"/>
          <c:showBubbleSize val="0"/>
        </c:dLbls>
        <c:marker val="1"/>
        <c:smooth val="0"/>
        <c:axId val="-1627683600"/>
        <c:axId val="-1627684688"/>
      </c:lineChart>
      <c:dateAx>
        <c:axId val="-1627683600"/>
        <c:scaling>
          <c:orientation val="minMax"/>
        </c:scaling>
        <c:delete val="0"/>
        <c:axPos val="b"/>
        <c:title>
          <c:tx>
            <c:rich>
              <a:bodyPr/>
              <a:lstStyle/>
              <a:p>
                <a:pPr lvl="0">
                  <a:defRPr b="0">
                    <a:solidFill>
                      <a:srgbClr val="000000"/>
                    </a:solidFill>
                    <a:latin typeface="+mn-lt"/>
                  </a:defRPr>
                </a:pPr>
                <a:endParaRPr lang="ko-KR" altLang="en-US"/>
              </a:p>
            </c:rich>
          </c:tx>
          <c:overlay val="0"/>
        </c:title>
        <c:numFmt formatCode="m\/d" sourceLinked="1"/>
        <c:majorTickMark val="out"/>
        <c:minorTickMark val="none"/>
        <c:tickLblPos val="nextTo"/>
        <c:txPr>
          <a:bodyPr/>
          <a:lstStyle/>
          <a:p>
            <a:pPr lvl="0">
              <a:defRPr sz="800" b="0" i="0">
                <a:solidFill>
                  <a:srgbClr val="000000"/>
                </a:solidFill>
                <a:latin typeface="Century Gothic"/>
              </a:defRPr>
            </a:pPr>
            <a:endParaRPr lang="ko-KR"/>
          </a:p>
        </c:txPr>
        <c:crossAx val="-1627684688"/>
        <c:crosses val="autoZero"/>
        <c:auto val="1"/>
        <c:lblOffset val="100"/>
        <c:baseTimeUnit val="days"/>
      </c:dateAx>
      <c:valAx>
        <c:axId val="-1627684688"/>
        <c:scaling>
          <c:orientation val="minMax"/>
          <c:min val="10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ko-KR" altLang="en-US"/>
              </a:p>
            </c:rich>
          </c:tx>
          <c:overlay val="0"/>
        </c:title>
        <c:numFmt formatCode="_-* #,##0_-;\-* #,##0_-;_-* &quot;-&quot;_-;_-@" sourceLinked="1"/>
        <c:majorTickMark val="none"/>
        <c:minorTickMark val="none"/>
        <c:tickLblPos val="nextTo"/>
        <c:spPr>
          <a:ln/>
        </c:spPr>
        <c:txPr>
          <a:bodyPr/>
          <a:lstStyle/>
          <a:p>
            <a:pPr lvl="0">
              <a:defRPr sz="800" b="0" i="0">
                <a:solidFill>
                  <a:srgbClr val="000000"/>
                </a:solidFill>
                <a:latin typeface="Century Gothic"/>
              </a:defRPr>
            </a:pPr>
            <a:endParaRPr lang="ko-KR"/>
          </a:p>
        </c:txPr>
        <c:crossAx val="-1627683600"/>
        <c:crosses val="autoZero"/>
        <c:crossBetween val="between"/>
      </c:valAx>
    </c:plotArea>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manualLayout>
          <c:xMode val="edge"/>
          <c:yMode val="edge"/>
          <c:x val="2.0526130279736345E-2"/>
          <c:y val="0.1696886361340664"/>
          <c:w val="0.96883679910741216"/>
          <c:h val="0.70949486250007343"/>
        </c:manualLayout>
      </c:layout>
      <c:areaChart>
        <c:grouping val="stacked"/>
        <c:varyColors val="1"/>
        <c:ser>
          <c:idx val="0"/>
          <c:order val="0"/>
          <c:tx>
            <c:v>Clicks</c:v>
          </c:tx>
          <c:spPr>
            <a:solidFill>
              <a:srgbClr val="4F81BD">
                <a:alpha val="30000"/>
              </a:srgbClr>
            </a:solidFill>
            <a:ln cmpd="sng">
              <a:solidFill>
                <a:srgbClr val="4F81BD"/>
              </a:solidFill>
            </a:ln>
          </c:spPr>
          <c:val>
            <c:numRef>
              <c:f>애드팝콘!$C$19:$C$50</c:f>
              <c:numCache>
                <c:formatCode>_-* #,##0_-;\-* #,##0_-;_-* "-"_-;_-@</c:formatCode>
                <c:ptCount val="32"/>
                <c:pt idx="0">
                  <c:v>1445</c:v>
                </c:pt>
                <c:pt idx="1">
                  <c:v>1449</c:v>
                </c:pt>
                <c:pt idx="2">
                  <c:v>1485</c:v>
                </c:pt>
                <c:pt idx="3">
                  <c:v>1598</c:v>
                </c:pt>
                <c:pt idx="4">
                  <c:v>1557</c:v>
                </c:pt>
                <c:pt idx="5">
                  <c:v>1556</c:v>
                </c:pt>
                <c:pt idx="6">
                  <c:v>1655</c:v>
                </c:pt>
                <c:pt idx="7">
                  <c:v>1566</c:v>
                </c:pt>
                <c:pt idx="8">
                  <c:v>1755</c:v>
                </c:pt>
                <c:pt idx="9">
                  <c:v>1687</c:v>
                </c:pt>
                <c:pt idx="10">
                  <c:v>1713</c:v>
                </c:pt>
                <c:pt idx="11">
                  <c:v>1775</c:v>
                </c:pt>
                <c:pt idx="12">
                  <c:v>1807</c:v>
                </c:pt>
                <c:pt idx="13">
                  <c:v>1827</c:v>
                </c:pt>
                <c:pt idx="14">
                  <c:v>1784</c:v>
                </c:pt>
                <c:pt idx="15">
                  <c:v>1764</c:v>
                </c:pt>
                <c:pt idx="16">
                  <c:v>1787</c:v>
                </c:pt>
                <c:pt idx="17">
                  <c:v>1755</c:v>
                </c:pt>
                <c:pt idx="18">
                  <c:v>1758</c:v>
                </c:pt>
                <c:pt idx="19">
                  <c:v>1822</c:v>
                </c:pt>
                <c:pt idx="20">
                  <c:v>1725</c:v>
                </c:pt>
                <c:pt idx="21">
                  <c:v>1832</c:v>
                </c:pt>
                <c:pt idx="22">
                  <c:v>1834</c:v>
                </c:pt>
                <c:pt idx="23">
                  <c:v>1782</c:v>
                </c:pt>
                <c:pt idx="24">
                  <c:v>3334</c:v>
                </c:pt>
                <c:pt idx="25">
                  <c:v>4185</c:v>
                </c:pt>
                <c:pt idx="26">
                  <c:v>4496</c:v>
                </c:pt>
                <c:pt idx="27">
                  <c:v>4208</c:v>
                </c:pt>
                <c:pt idx="28">
                  <c:v>4385</c:v>
                </c:pt>
                <c:pt idx="29">
                  <c:v>4053</c:v>
                </c:pt>
                <c:pt idx="30">
                  <c:v>3855</c:v>
                </c:pt>
                <c:pt idx="31">
                  <c:v>2915</c:v>
                </c:pt>
              </c:numCache>
            </c:numRef>
          </c:val>
        </c:ser>
        <c:dLbls>
          <c:showLegendKey val="0"/>
          <c:showVal val="0"/>
          <c:showCatName val="0"/>
          <c:showSerName val="0"/>
          <c:showPercent val="0"/>
          <c:showBubbleSize val="0"/>
        </c:dLbls>
        <c:axId val="-1886230608"/>
        <c:axId val="-1886227344"/>
      </c:areaChart>
      <c:barChart>
        <c:barDir val="col"/>
        <c:grouping val="stacked"/>
        <c:varyColors val="1"/>
        <c:ser>
          <c:idx val="1"/>
          <c:order val="1"/>
          <c:tx>
            <c:v>Actions</c:v>
          </c:tx>
          <c:spPr>
            <a:solidFill>
              <a:srgbClr val="4BACC6"/>
            </a:solidFill>
            <a:ln cmpd="sng">
              <a:solidFill>
                <a:srgbClr val="000000"/>
              </a:solidFill>
            </a:ln>
          </c:spPr>
          <c:invertIfNegative val="1"/>
          <c:val>
            <c:numRef>
              <c:f>애드팝콘!$D$19:$D$50</c:f>
              <c:numCache>
                <c:formatCode>_-* #,##0_-;\-* #,##0_-;_-* "-"_-;_-@</c:formatCode>
                <c:ptCount val="32"/>
                <c:pt idx="0">
                  <c:v>1129</c:v>
                </c:pt>
                <c:pt idx="1">
                  <c:v>1114</c:v>
                </c:pt>
                <c:pt idx="2">
                  <c:v>1103</c:v>
                </c:pt>
                <c:pt idx="3">
                  <c:v>1094</c:v>
                </c:pt>
                <c:pt idx="4">
                  <c:v>1081</c:v>
                </c:pt>
                <c:pt idx="5">
                  <c:v>1074</c:v>
                </c:pt>
                <c:pt idx="6">
                  <c:v>1074</c:v>
                </c:pt>
                <c:pt idx="7">
                  <c:v>1077</c:v>
                </c:pt>
                <c:pt idx="8">
                  <c:v>1072</c:v>
                </c:pt>
                <c:pt idx="9">
                  <c:v>1075</c:v>
                </c:pt>
                <c:pt idx="10">
                  <c:v>1074</c:v>
                </c:pt>
                <c:pt idx="11">
                  <c:v>1072</c:v>
                </c:pt>
                <c:pt idx="12">
                  <c:v>1073</c:v>
                </c:pt>
                <c:pt idx="13">
                  <c:v>1071</c:v>
                </c:pt>
                <c:pt idx="14">
                  <c:v>1076</c:v>
                </c:pt>
                <c:pt idx="15">
                  <c:v>1074</c:v>
                </c:pt>
                <c:pt idx="16">
                  <c:v>1075</c:v>
                </c:pt>
                <c:pt idx="17">
                  <c:v>1071</c:v>
                </c:pt>
                <c:pt idx="18">
                  <c:v>1074</c:v>
                </c:pt>
                <c:pt idx="19">
                  <c:v>1071</c:v>
                </c:pt>
                <c:pt idx="20">
                  <c:v>1071</c:v>
                </c:pt>
                <c:pt idx="21">
                  <c:v>1073</c:v>
                </c:pt>
                <c:pt idx="22">
                  <c:v>1071</c:v>
                </c:pt>
                <c:pt idx="23">
                  <c:v>1071</c:v>
                </c:pt>
                <c:pt idx="24">
                  <c:v>1074</c:v>
                </c:pt>
                <c:pt idx="25">
                  <c:v>1072</c:v>
                </c:pt>
                <c:pt idx="26">
                  <c:v>1069</c:v>
                </c:pt>
                <c:pt idx="27">
                  <c:v>1071</c:v>
                </c:pt>
                <c:pt idx="28">
                  <c:v>1071</c:v>
                </c:pt>
                <c:pt idx="29">
                  <c:v>1072</c:v>
                </c:pt>
                <c:pt idx="30">
                  <c:v>1071</c:v>
                </c:pt>
                <c:pt idx="31">
                  <c:v>770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overlap val="100"/>
        <c:axId val="-1886230608"/>
        <c:axId val="-1886227344"/>
      </c:barChart>
      <c:catAx>
        <c:axId val="-1886230608"/>
        <c:scaling>
          <c:orientation val="minMax"/>
        </c:scaling>
        <c:delete val="0"/>
        <c:axPos val="b"/>
        <c:title>
          <c:tx>
            <c:rich>
              <a:bodyPr/>
              <a:lstStyle/>
              <a:p>
                <a:pPr lvl="0">
                  <a:defRPr b="0">
                    <a:solidFill>
                      <a:srgbClr val="000000"/>
                    </a:solidFill>
                    <a:latin typeface="+mn-lt"/>
                  </a:defRPr>
                </a:pPr>
                <a:endParaRPr/>
              </a:p>
            </c:rich>
          </c:tx>
          <c:overlay val="0"/>
        </c:title>
        <c:numFmt formatCode="m&quot;/&quot;d;@" sourceLinked="0"/>
        <c:majorTickMark val="out"/>
        <c:minorTickMark val="none"/>
        <c:tickLblPos val="nextTo"/>
        <c:txPr>
          <a:bodyPr/>
          <a:lstStyle/>
          <a:p>
            <a:pPr lvl="0">
              <a:defRPr sz="900" b="1" i="0">
                <a:solidFill>
                  <a:srgbClr val="000000"/>
                </a:solidFill>
                <a:latin typeface="나눔고딕"/>
              </a:defRPr>
            </a:pPr>
            <a:endParaRPr lang="ko-KR"/>
          </a:p>
        </c:txPr>
        <c:crossAx val="-1886227344"/>
        <c:crosses val="autoZero"/>
        <c:auto val="1"/>
        <c:lblAlgn val="ctr"/>
        <c:lblOffset val="100"/>
        <c:noMultiLvlLbl val="1"/>
      </c:catAx>
      <c:valAx>
        <c:axId val="-1886227344"/>
        <c:scaling>
          <c:orientation val="minMax"/>
        </c:scaling>
        <c:delete val="0"/>
        <c:axPos val="l"/>
        <c:title>
          <c:tx>
            <c:rich>
              <a:bodyPr/>
              <a:lstStyle/>
              <a:p>
                <a:pPr lvl="0">
                  <a:defRPr b="0">
                    <a:solidFill>
                      <a:srgbClr val="000000"/>
                    </a:solidFill>
                    <a:latin typeface="+mn-lt"/>
                  </a:defRPr>
                </a:pPr>
                <a:endParaRPr/>
              </a:p>
            </c:rich>
          </c:tx>
          <c:overlay val="0"/>
        </c:title>
        <c:numFmt formatCode="_-* #,##0_-;\-* #,##0_-;_-* &quot;-&quot;_-;_-@" sourceLinked="1"/>
        <c:majorTickMark val="out"/>
        <c:minorTickMark val="none"/>
        <c:tickLblPos val="nextTo"/>
        <c:spPr>
          <a:ln/>
        </c:spPr>
        <c:txPr>
          <a:bodyPr/>
          <a:lstStyle/>
          <a:p>
            <a:pPr lvl="0">
              <a:defRPr b="0" i="0">
                <a:solidFill>
                  <a:srgbClr val="000000"/>
                </a:solidFill>
                <a:latin typeface="+mn-lt"/>
              </a:defRPr>
            </a:pPr>
            <a:endParaRPr lang="ko-KR"/>
          </a:p>
        </c:txPr>
        <c:crossAx val="-1886230608"/>
        <c:crosses val="autoZero"/>
        <c:crossBetween val="between"/>
      </c:valAx>
    </c:plotArea>
    <c:legend>
      <c:legendPos val="t"/>
      <c:layout>
        <c:manualLayout>
          <c:xMode val="edge"/>
          <c:yMode val="edge"/>
          <c:x val="0.77659908278423195"/>
          <c:y val="5.5106993460346726E-2"/>
        </c:manualLayout>
      </c:layout>
      <c:overlay val="0"/>
      <c:txPr>
        <a:bodyPr/>
        <a:lstStyle/>
        <a:p>
          <a:pPr lvl="0">
            <a:defRPr sz="900" b="1" i="0">
              <a:solidFill>
                <a:srgbClr val="1A1A1A"/>
              </a:solidFill>
              <a:latin typeface="나눔고딕"/>
            </a:defRPr>
          </a:pPr>
          <a:endParaRPr lang="ko-KR"/>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ko-KR"/>
  <c:roundedCorners val="1"/>
  <c:style val="2"/>
  <c:chart>
    <c:autoTitleDeleted val="1"/>
    <c:plotArea>
      <c:layout>
        <c:manualLayout>
          <c:xMode val="edge"/>
          <c:yMode val="edge"/>
          <c:x val="4.8606154090055462E-2"/>
          <c:y val="0.47700859772559717"/>
          <c:w val="0.91182115538875486"/>
          <c:h val="0.40482828952269395"/>
        </c:manualLayout>
      </c:layout>
      <c:lineChart>
        <c:grouping val="standard"/>
        <c:varyColors val="0"/>
        <c:ser>
          <c:idx val="0"/>
          <c:order val="0"/>
          <c:tx>
            <c:v>전환율</c:v>
          </c:tx>
          <c:spPr>
            <a:ln cmpd="sng">
              <a:solidFill>
                <a:srgbClr val="FFC000"/>
              </a:solidFill>
            </a:ln>
          </c:spPr>
          <c:marker>
            <c:symbol val="circle"/>
            <c:size val="5"/>
            <c:spPr>
              <a:solidFill>
                <a:srgbClr val="FFC000"/>
              </a:solidFill>
              <a:ln cmpd="sng">
                <a:solidFill>
                  <a:srgbClr val="FFC000"/>
                </a:solidFill>
              </a:ln>
            </c:spPr>
          </c:marker>
          <c:cat>
            <c:numRef>
              <c:f>애드팝콘!$B$19:$B$50</c:f>
              <c:numCache>
                <c:formatCode>m"/"d</c:formatCode>
                <c:ptCount val="32"/>
                <c:pt idx="0">
                  <c:v>45076</c:v>
                </c:pt>
                <c:pt idx="1">
                  <c:v>45077</c:v>
                </c:pt>
                <c:pt idx="2">
                  <c:v>45078</c:v>
                </c:pt>
                <c:pt idx="3">
                  <c:v>45079</c:v>
                </c:pt>
                <c:pt idx="4">
                  <c:v>45080</c:v>
                </c:pt>
                <c:pt idx="5">
                  <c:v>45081</c:v>
                </c:pt>
                <c:pt idx="6">
                  <c:v>45082</c:v>
                </c:pt>
                <c:pt idx="7">
                  <c:v>45083</c:v>
                </c:pt>
                <c:pt idx="8">
                  <c:v>45084</c:v>
                </c:pt>
                <c:pt idx="9">
                  <c:v>45085</c:v>
                </c:pt>
                <c:pt idx="10">
                  <c:v>45086</c:v>
                </c:pt>
                <c:pt idx="11">
                  <c:v>45087</c:v>
                </c:pt>
                <c:pt idx="12">
                  <c:v>45088</c:v>
                </c:pt>
                <c:pt idx="13">
                  <c:v>45089</c:v>
                </c:pt>
                <c:pt idx="14">
                  <c:v>45090</c:v>
                </c:pt>
                <c:pt idx="15">
                  <c:v>45091</c:v>
                </c:pt>
                <c:pt idx="16">
                  <c:v>45092</c:v>
                </c:pt>
                <c:pt idx="17">
                  <c:v>45093</c:v>
                </c:pt>
                <c:pt idx="18">
                  <c:v>45094</c:v>
                </c:pt>
                <c:pt idx="19">
                  <c:v>45095</c:v>
                </c:pt>
                <c:pt idx="20">
                  <c:v>45096</c:v>
                </c:pt>
                <c:pt idx="21">
                  <c:v>45097</c:v>
                </c:pt>
                <c:pt idx="22">
                  <c:v>45098</c:v>
                </c:pt>
                <c:pt idx="23">
                  <c:v>45099</c:v>
                </c:pt>
                <c:pt idx="24">
                  <c:v>45100</c:v>
                </c:pt>
                <c:pt idx="25">
                  <c:v>45101</c:v>
                </c:pt>
                <c:pt idx="26">
                  <c:v>45102</c:v>
                </c:pt>
                <c:pt idx="27">
                  <c:v>45103</c:v>
                </c:pt>
                <c:pt idx="28">
                  <c:v>45104</c:v>
                </c:pt>
                <c:pt idx="29">
                  <c:v>45105</c:v>
                </c:pt>
                <c:pt idx="30">
                  <c:v>45106</c:v>
                </c:pt>
                <c:pt idx="31">
                  <c:v>45107</c:v>
                </c:pt>
              </c:numCache>
            </c:numRef>
          </c:cat>
          <c:val>
            <c:numRef>
              <c:f>애드팝콘!$E$19:$E$50</c:f>
              <c:numCache>
                <c:formatCode>0.00%</c:formatCode>
                <c:ptCount val="32"/>
                <c:pt idx="0">
                  <c:v>0.78131487889273354</c:v>
                </c:pt>
                <c:pt idx="1">
                  <c:v>0.76880607315389926</c:v>
                </c:pt>
                <c:pt idx="2">
                  <c:v>0.74276094276094273</c:v>
                </c:pt>
                <c:pt idx="3">
                  <c:v>0.68460575719649563</c:v>
                </c:pt>
                <c:pt idx="4">
                  <c:v>0.69428387925497748</c:v>
                </c:pt>
                <c:pt idx="5">
                  <c:v>0.69023136246786632</c:v>
                </c:pt>
                <c:pt idx="6">
                  <c:v>0.64894259818731115</c:v>
                </c:pt>
                <c:pt idx="7">
                  <c:v>0.6877394636015326</c:v>
                </c:pt>
                <c:pt idx="8">
                  <c:v>0.6108262108262108</c:v>
                </c:pt>
                <c:pt idx="9">
                  <c:v>0.63722584469472432</c:v>
                </c:pt>
                <c:pt idx="10">
                  <c:v>0.62697022767075306</c:v>
                </c:pt>
                <c:pt idx="11">
                  <c:v>0.60394366197183103</c:v>
                </c:pt>
                <c:pt idx="12">
                  <c:v>0.59380188157166569</c:v>
                </c:pt>
                <c:pt idx="13">
                  <c:v>0.58620689655172409</c:v>
                </c:pt>
                <c:pt idx="14">
                  <c:v>0.60313901345291476</c:v>
                </c:pt>
                <c:pt idx="15">
                  <c:v>0.608843537414966</c:v>
                </c:pt>
                <c:pt idx="16">
                  <c:v>0.60156687185226632</c:v>
                </c:pt>
                <c:pt idx="17">
                  <c:v>0.61025641025641031</c:v>
                </c:pt>
                <c:pt idx="18">
                  <c:v>0.61092150170648463</c:v>
                </c:pt>
                <c:pt idx="19">
                  <c:v>0.58781558726673988</c:v>
                </c:pt>
                <c:pt idx="20">
                  <c:v>0.62086956521739134</c:v>
                </c:pt>
                <c:pt idx="21">
                  <c:v>0.5856986899563319</c:v>
                </c:pt>
                <c:pt idx="22">
                  <c:v>0.58396946564885499</c:v>
                </c:pt>
                <c:pt idx="23">
                  <c:v>0.60101010101010099</c:v>
                </c:pt>
                <c:pt idx="24">
                  <c:v>0.32213557288542294</c:v>
                </c:pt>
                <c:pt idx="25">
                  <c:v>0.25615292712066906</c:v>
                </c:pt>
                <c:pt idx="26">
                  <c:v>0.23776690391459074</c:v>
                </c:pt>
                <c:pt idx="27">
                  <c:v>0.25451520912547526</c:v>
                </c:pt>
                <c:pt idx="28">
                  <c:v>0.24424173318129988</c:v>
                </c:pt>
                <c:pt idx="29">
                  <c:v>0.26449543547989146</c:v>
                </c:pt>
                <c:pt idx="30">
                  <c:v>0.27782101167315176</c:v>
                </c:pt>
                <c:pt idx="31">
                  <c:v>0.26415094339622641</c:v>
                </c:pt>
              </c:numCache>
            </c:numRef>
          </c:val>
          <c:smooth val="0"/>
        </c:ser>
        <c:dLbls>
          <c:showLegendKey val="0"/>
          <c:showVal val="0"/>
          <c:showCatName val="0"/>
          <c:showSerName val="0"/>
          <c:showPercent val="0"/>
          <c:showBubbleSize val="0"/>
        </c:dLbls>
        <c:marker val="1"/>
        <c:smooth val="0"/>
        <c:axId val="-1886230064"/>
        <c:axId val="-1886226800"/>
      </c:lineChart>
      <c:dateAx>
        <c:axId val="-1886230064"/>
        <c:scaling>
          <c:orientation val="minMax"/>
        </c:scaling>
        <c:delete val="0"/>
        <c:axPos val="b"/>
        <c:title>
          <c:tx>
            <c:rich>
              <a:bodyPr/>
              <a:lstStyle/>
              <a:p>
                <a:pPr lvl="0">
                  <a:defRPr b="0">
                    <a:solidFill>
                      <a:srgbClr val="000000"/>
                    </a:solidFill>
                    <a:latin typeface="+mn-lt"/>
                  </a:defRPr>
                </a:pPr>
                <a:endParaRPr/>
              </a:p>
            </c:rich>
          </c:tx>
          <c:overlay val="0"/>
        </c:title>
        <c:numFmt formatCode="m&quot;/&quot;d" sourceLinked="1"/>
        <c:majorTickMark val="none"/>
        <c:minorTickMark val="none"/>
        <c:tickLblPos val="nextTo"/>
        <c:txPr>
          <a:bodyPr/>
          <a:lstStyle/>
          <a:p>
            <a:pPr lvl="0">
              <a:defRPr b="0" i="0">
                <a:solidFill>
                  <a:srgbClr val="000000"/>
                </a:solidFill>
                <a:latin typeface="+mn-lt"/>
              </a:defRPr>
            </a:pPr>
            <a:endParaRPr lang="ko-KR"/>
          </a:p>
        </c:txPr>
        <c:crossAx val="-1886226800"/>
        <c:crosses val="autoZero"/>
        <c:auto val="1"/>
        <c:lblOffset val="100"/>
        <c:baseTimeUnit val="days"/>
      </c:dateAx>
      <c:valAx>
        <c:axId val="-1886226800"/>
        <c:scaling>
          <c:orientation val="minMax"/>
        </c:scaling>
        <c:delete val="0"/>
        <c:axPos val="l"/>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ko-KR"/>
          </a:p>
        </c:txPr>
        <c:crossAx val="-1886230064"/>
        <c:crosses val="autoZero"/>
        <c:crossBetween val="between"/>
      </c:valAx>
    </c:plotArea>
    <c:legend>
      <c:legendPos val="t"/>
      <c:layout>
        <c:manualLayout>
          <c:xMode val="edge"/>
          <c:yMode val="edge"/>
          <c:x val="0.86038733967122805"/>
          <c:y val="0.10139259584798503"/>
        </c:manualLayout>
      </c:layout>
      <c:overlay val="0"/>
      <c:txPr>
        <a:bodyPr/>
        <a:lstStyle/>
        <a:p>
          <a:pPr lvl="0">
            <a:defRPr sz="900" b="1" i="0">
              <a:solidFill>
                <a:srgbClr val="1A1A1A"/>
              </a:solidFill>
              <a:latin typeface="나눔고딕"/>
            </a:defRPr>
          </a:pPr>
          <a:endParaRPr lang="ko-KR"/>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0</xdr:colOff>
      <xdr:row>44</xdr:row>
      <xdr:rowOff>180975</xdr:rowOff>
    </xdr:from>
    <xdr:ext cx="6410325" cy="2486025"/>
    <xdr:graphicFrame macro="">
      <xdr:nvGraphicFramePr>
        <xdr:cNvPr id="30491758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31</xdr:row>
      <xdr:rowOff>171450</xdr:rowOff>
    </xdr:from>
    <xdr:ext cx="6410325" cy="2867025"/>
    <xdr:graphicFrame macro="">
      <xdr:nvGraphicFramePr>
        <xdr:cNvPr id="263939972"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20</xdr:row>
      <xdr:rowOff>190500</xdr:rowOff>
    </xdr:from>
    <xdr:ext cx="6400800" cy="2447925"/>
    <xdr:graphicFrame macro="">
      <xdr:nvGraphicFramePr>
        <xdr:cNvPr id="1309425297"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11</xdr:row>
      <xdr:rowOff>38100</xdr:rowOff>
    </xdr:from>
    <xdr:ext cx="6410325" cy="2190750"/>
    <xdr:graphicFrame macro="">
      <xdr:nvGraphicFramePr>
        <xdr:cNvPr id="451733098"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0</xdr:row>
      <xdr:rowOff>0</xdr:rowOff>
    </xdr:from>
    <xdr:ext cx="6400800" cy="2457450"/>
    <xdr:graphicFrame macro="">
      <xdr:nvGraphicFramePr>
        <xdr:cNvPr id="946664303"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56</xdr:row>
      <xdr:rowOff>28575</xdr:rowOff>
    </xdr:from>
    <xdr:ext cx="6391275" cy="3019425"/>
    <xdr:graphicFrame macro="">
      <xdr:nvGraphicFramePr>
        <xdr:cNvPr id="469720159"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0</xdr:colOff>
      <xdr:row>69</xdr:row>
      <xdr:rowOff>200025</xdr:rowOff>
    </xdr:from>
    <xdr:ext cx="6391275" cy="1390650"/>
    <xdr:graphicFrame macro="">
      <xdr:nvGraphicFramePr>
        <xdr:cNvPr id="1368640291"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0</xdr:col>
      <xdr:colOff>9525</xdr:colOff>
      <xdr:row>76</xdr:row>
      <xdr:rowOff>28575</xdr:rowOff>
    </xdr:from>
    <xdr:ext cx="6391275" cy="2867025"/>
    <xdr:graphicFrame macro="">
      <xdr:nvGraphicFramePr>
        <xdr:cNvPr id="1788489766"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11</xdr:col>
      <xdr:colOff>28575</xdr:colOff>
      <xdr:row>6</xdr:row>
      <xdr:rowOff>0</xdr:rowOff>
    </xdr:from>
    <xdr:ext cx="1733550" cy="1104900"/>
    <xdr:sp macro="" textlink="">
      <xdr:nvSpPr>
        <xdr:cNvPr id="3" name="Shape 3"/>
        <xdr:cNvSpPr/>
      </xdr:nvSpPr>
      <xdr:spPr>
        <a:xfrm>
          <a:off x="4483988" y="3232313"/>
          <a:ext cx="1724025" cy="109537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Unique Visitors</a:t>
          </a:r>
          <a:endParaRPr sz="900" b="1">
            <a:latin typeface="Century Gothic"/>
            <a:ea typeface="Century Gothic"/>
            <a:cs typeface="Century Gothic"/>
            <a:sym typeface="Century Gothic"/>
          </a:endParaRPr>
        </a:p>
      </xdr:txBody>
    </xdr:sp>
    <xdr:clientData fLocksWithSheet="0"/>
  </xdr:oneCellAnchor>
  <xdr:oneCellAnchor>
    <xdr:from>
      <xdr:col>11</xdr:col>
      <xdr:colOff>38100</xdr:colOff>
      <xdr:row>8</xdr:row>
      <xdr:rowOff>0</xdr:rowOff>
    </xdr:from>
    <xdr:ext cx="1733550" cy="1123950"/>
    <xdr:sp macro="" textlink="">
      <xdr:nvSpPr>
        <xdr:cNvPr id="4" name="Shape 4"/>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View</a:t>
          </a:r>
          <a:endParaRPr sz="900" b="1">
            <a:latin typeface="Century Gothic"/>
            <a:ea typeface="Century Gothic"/>
            <a:cs typeface="Century Gothic"/>
            <a:sym typeface="Century Gothic"/>
          </a:endParaRPr>
        </a:p>
      </xdr:txBody>
    </xdr:sp>
    <xdr:clientData fLocksWithSheet="0"/>
  </xdr:oneCellAnchor>
  <xdr:oneCellAnchor>
    <xdr:from>
      <xdr:col>11</xdr:col>
      <xdr:colOff>38100</xdr:colOff>
      <xdr:row>9</xdr:row>
      <xdr:rowOff>0</xdr:rowOff>
    </xdr:from>
    <xdr:ext cx="1733550" cy="1123950"/>
    <xdr:sp macro="" textlink="">
      <xdr:nvSpPr>
        <xdr:cNvPr id="5" name="Shape 5"/>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New Visitors</a:t>
          </a:r>
          <a:endParaRPr sz="900" b="1">
            <a:latin typeface="Century Gothic"/>
            <a:ea typeface="Century Gothic"/>
            <a:cs typeface="Century Gothic"/>
            <a:sym typeface="Century Gothic"/>
          </a:endParaRPr>
        </a:p>
      </xdr:txBody>
    </xdr:sp>
    <xdr:clientData fLocksWithSheet="0"/>
  </xdr:oneCellAnchor>
  <xdr:oneCellAnchor>
    <xdr:from>
      <xdr:col>8</xdr:col>
      <xdr:colOff>0</xdr:colOff>
      <xdr:row>0</xdr:row>
      <xdr:rowOff>0</xdr:rowOff>
    </xdr:from>
    <xdr:ext cx="2095500" cy="1171575"/>
    <xdr:sp macro="" textlink="">
      <xdr:nvSpPr>
        <xdr:cNvPr id="6" name="Shape 6"/>
        <xdr:cNvSpPr txBox="1"/>
      </xdr:nvSpPr>
      <xdr:spPr>
        <a:xfrm>
          <a:off x="4927600" y="0"/>
          <a:ext cx="2095500" cy="1171575"/>
        </a:xfrm>
        <a:prstGeom prst="rect">
          <a:avLst/>
        </a:prstGeom>
        <a:noFill/>
        <a:ln>
          <a:noFill/>
        </a:ln>
      </xdr:spPr>
      <xdr:txBody>
        <a:bodyPr spcFirstLastPara="1" wrap="square" lIns="91425" tIns="45700" rIns="91425" bIns="45700" anchor="t" anchorCtr="0">
          <a:noAutofit/>
        </a:bodyPr>
        <a:lstStyle/>
        <a:p>
          <a:pPr marL="0" lvl="0" indent="0" algn="r" rtl="0">
            <a:spcBef>
              <a:spcPts val="0"/>
            </a:spcBef>
            <a:spcAft>
              <a:spcPts val="0"/>
            </a:spcAft>
            <a:buClr>
              <a:srgbClr val="FF0000"/>
            </a:buClr>
            <a:buSzPts val="900"/>
            <a:buFont typeface="Century Gothic"/>
            <a:buNone/>
          </a:pPr>
          <a:r>
            <a:rPr lang="en-US" sz="900" b="1">
              <a:solidFill>
                <a:srgbClr val="FF0000"/>
              </a:solidFill>
              <a:latin typeface="Century Gothic"/>
              <a:ea typeface="Century Gothic"/>
              <a:cs typeface="Century Gothic"/>
              <a:sym typeface="Century Gothic"/>
            </a:rPr>
            <a:t>2023.01.01~2024.03.05</a:t>
          </a:r>
        </a:p>
      </xdr:txBody>
    </xdr:sp>
    <xdr:clientData fLocksWithSheet="0"/>
  </xdr:oneCellAnchor>
  <xdr:oneCellAnchor>
    <xdr:from>
      <xdr:col>11</xdr:col>
      <xdr:colOff>19050</xdr:colOff>
      <xdr:row>28</xdr:row>
      <xdr:rowOff>0</xdr:rowOff>
    </xdr:from>
    <xdr:ext cx="1733550" cy="1123950"/>
    <xdr:sp macro="" textlink="">
      <xdr:nvSpPr>
        <xdr:cNvPr id="7" name="Shape 7"/>
        <xdr:cNvSpPr/>
      </xdr:nvSpPr>
      <xdr:spPr>
        <a:xfrm>
          <a:off x="4483988" y="3222788"/>
          <a:ext cx="1724025" cy="1114425"/>
        </a:xfrm>
        <a:prstGeom prst="roundRect">
          <a:avLst>
            <a:gd name="adj" fmla="val 16667"/>
          </a:avLst>
        </a:prstGeom>
        <a:solidFill>
          <a:schemeClr val="accent5"/>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Imp.</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30</xdr:row>
      <xdr:rowOff>0</xdr:rowOff>
    </xdr:from>
    <xdr:ext cx="1733550" cy="1123950"/>
    <xdr:sp macro="" textlink="">
      <xdr:nvSpPr>
        <xdr:cNvPr id="8" name="Shape 8"/>
        <xdr:cNvSpPr/>
      </xdr:nvSpPr>
      <xdr:spPr>
        <a:xfrm>
          <a:off x="4483988" y="3222788"/>
          <a:ext cx="1724025" cy="1114425"/>
        </a:xfrm>
        <a:prstGeom prst="roundRect">
          <a:avLst>
            <a:gd name="adj" fmla="val 16667"/>
          </a:avLst>
        </a:prstGeom>
        <a:solidFill>
          <a:schemeClr val="accent6"/>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Reach</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52</xdr:row>
      <xdr:rowOff>0</xdr:rowOff>
    </xdr:from>
    <xdr:ext cx="1733550" cy="1123950"/>
    <xdr:sp macro="" textlink="">
      <xdr:nvSpPr>
        <xdr:cNvPr id="9" name="Shape 9"/>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Follower</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15</xdr:row>
      <xdr:rowOff>0</xdr:rowOff>
    </xdr:from>
    <xdr:ext cx="1733550" cy="1123950"/>
    <xdr:sp macro="" textlink="">
      <xdr:nvSpPr>
        <xdr:cNvPr id="10" name="Shape 10"/>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Page Like</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54</xdr:row>
      <xdr:rowOff>0</xdr:rowOff>
    </xdr:from>
    <xdr:ext cx="1733550" cy="1104900"/>
    <xdr:sp macro="" textlink="">
      <xdr:nvSpPr>
        <xdr:cNvPr id="11" name="Shape 11"/>
        <xdr:cNvSpPr/>
      </xdr:nvSpPr>
      <xdr:spPr>
        <a:xfrm>
          <a:off x="4483988" y="3232313"/>
          <a:ext cx="1724025" cy="109537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55</xdr:row>
      <xdr:rowOff>0</xdr:rowOff>
    </xdr:from>
    <xdr:ext cx="1733550" cy="1123950"/>
    <xdr:sp macro="" textlink="">
      <xdr:nvSpPr>
        <xdr:cNvPr id="12" name="Shape 12"/>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37</xdr:row>
      <xdr:rowOff>0</xdr:rowOff>
    </xdr:from>
    <xdr:ext cx="1733550" cy="1123950"/>
    <xdr:sp macro="" textlink="">
      <xdr:nvSpPr>
        <xdr:cNvPr id="13" name="Shape 13"/>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38</xdr:row>
      <xdr:rowOff>0</xdr:rowOff>
    </xdr:from>
    <xdr:ext cx="1733550" cy="1123950"/>
    <xdr:sp macro="" textlink="">
      <xdr:nvSpPr>
        <xdr:cNvPr id="14" name="Shape 14"/>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28575</xdr:colOff>
      <xdr:row>39</xdr:row>
      <xdr:rowOff>0</xdr:rowOff>
    </xdr:from>
    <xdr:ext cx="1733550" cy="1123950"/>
    <xdr:sp macro="" textlink="">
      <xdr:nvSpPr>
        <xdr:cNvPr id="15" name="Shape 15"/>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Eng.</a:t>
          </a:r>
          <a:endParaRPr sz="900" b="1">
            <a:latin typeface="Century Gothic"/>
            <a:ea typeface="Century Gothic"/>
            <a:cs typeface="Century Gothic"/>
            <a:sym typeface="Century Gothic"/>
          </a:endParaRPr>
        </a:p>
      </xdr:txBody>
    </xdr:sp>
    <xdr:clientData fLocksWithSheet="0"/>
  </xdr:oneCellAnchor>
  <xdr:oneCellAnchor>
    <xdr:from>
      <xdr:col>11</xdr:col>
      <xdr:colOff>9525</xdr:colOff>
      <xdr:row>58</xdr:row>
      <xdr:rowOff>0</xdr:rowOff>
    </xdr:from>
    <xdr:ext cx="1733550" cy="1123950"/>
    <xdr:sp macro="" textlink="">
      <xdr:nvSpPr>
        <xdr:cNvPr id="16" name="Shape 16"/>
        <xdr:cNvSpPr/>
      </xdr:nvSpPr>
      <xdr:spPr>
        <a:xfrm>
          <a:off x="4483988" y="3222788"/>
          <a:ext cx="1724025" cy="1114425"/>
        </a:xfrm>
        <a:prstGeom prst="roundRect">
          <a:avLst>
            <a:gd name="adj" fmla="val 16667"/>
          </a:avLst>
        </a:prstGeom>
        <a:solidFill>
          <a:schemeClr val="accent2"/>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Reach</a:t>
          </a:r>
          <a:endParaRPr sz="900" b="1">
            <a:latin typeface="Century Gothic"/>
            <a:ea typeface="Century Gothic"/>
            <a:cs typeface="Century Gothic"/>
            <a:sym typeface="Century Gothic"/>
          </a:endParaRPr>
        </a:p>
      </xdr:txBody>
    </xdr:sp>
    <xdr:clientData fLocksWithSheet="0"/>
  </xdr:oneCellAnchor>
  <xdr:oneCellAnchor>
    <xdr:from>
      <xdr:col>11</xdr:col>
      <xdr:colOff>19050</xdr:colOff>
      <xdr:row>57</xdr:row>
      <xdr:rowOff>0</xdr:rowOff>
    </xdr:from>
    <xdr:ext cx="1733550" cy="1123950"/>
    <xdr:sp macro="" textlink="">
      <xdr:nvSpPr>
        <xdr:cNvPr id="17" name="Shape 17"/>
        <xdr:cNvSpPr/>
      </xdr:nvSpPr>
      <xdr:spPr>
        <a:xfrm>
          <a:off x="4483988" y="3222788"/>
          <a:ext cx="1724025" cy="111442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Imp.</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74</xdr:row>
      <xdr:rowOff>0</xdr:rowOff>
    </xdr:from>
    <xdr:ext cx="1733550" cy="1123950"/>
    <xdr:sp macro="" textlink="">
      <xdr:nvSpPr>
        <xdr:cNvPr id="18" name="Shape 18"/>
        <xdr:cNvSpPr/>
      </xdr:nvSpPr>
      <xdr:spPr>
        <a:xfrm>
          <a:off x="4483988" y="3222788"/>
          <a:ext cx="1724025" cy="1114425"/>
        </a:xfrm>
        <a:prstGeom prst="roundRect">
          <a:avLst>
            <a:gd name="adj" fmla="val 16667"/>
          </a:avLst>
        </a:prstGeom>
        <a:solidFill>
          <a:schemeClr val="accent3"/>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Engagement</a:t>
          </a:r>
          <a:endParaRPr sz="900" b="1">
            <a:latin typeface="Century Gothic"/>
            <a:ea typeface="Century Gothic"/>
            <a:cs typeface="Century Gothic"/>
            <a:sym typeface="Century Gothic"/>
          </a:endParaRPr>
        </a:p>
      </xdr:txBody>
    </xdr:sp>
    <xdr:clientData fLocksWithSheet="0"/>
  </xdr:oneCellAnchor>
  <xdr:oneCellAnchor>
    <xdr:from>
      <xdr:col>11</xdr:col>
      <xdr:colOff>0</xdr:colOff>
      <xdr:row>84</xdr:row>
      <xdr:rowOff>0</xdr:rowOff>
    </xdr:from>
    <xdr:ext cx="1733550" cy="1104900"/>
    <xdr:sp macro="" textlink="">
      <xdr:nvSpPr>
        <xdr:cNvPr id="19" name="Shape 19"/>
        <xdr:cNvSpPr/>
      </xdr:nvSpPr>
      <xdr:spPr>
        <a:xfrm>
          <a:off x="4483988" y="3232313"/>
          <a:ext cx="1724025" cy="1095375"/>
        </a:xfrm>
        <a:prstGeom prst="roundRect">
          <a:avLst>
            <a:gd name="adj" fmla="val 16667"/>
          </a:avLst>
        </a:prstGeom>
        <a:solidFill>
          <a:schemeClr val="accent1"/>
        </a:solidFill>
        <a:ln>
          <a:noFill/>
        </a:ln>
      </xdr:spPr>
      <xdr:txBody>
        <a:bodyPr spcFirstLastPara="1" wrap="square" lIns="91425" tIns="45700" rIns="91425" bIns="45700" anchor="ctr" anchorCtr="0">
          <a:noAutofit/>
        </a:bodyPr>
        <a:lstStyle/>
        <a:p>
          <a:pPr marL="0" lvl="0" indent="0" algn="ctr" rtl="0">
            <a:spcBef>
              <a:spcPts val="0"/>
            </a:spcBef>
            <a:spcAft>
              <a:spcPts val="0"/>
            </a:spcAft>
            <a:buClr>
              <a:schemeClr val="lt1"/>
            </a:buClr>
            <a:buSzPts val="900"/>
            <a:buFont typeface="Century Gothic"/>
            <a:buNone/>
          </a:pPr>
          <a:r>
            <a:rPr lang="en-US" sz="900" b="1">
              <a:solidFill>
                <a:schemeClr val="lt1"/>
              </a:solidFill>
              <a:latin typeface="Century Gothic"/>
              <a:ea typeface="Century Gothic"/>
              <a:cs typeface="Century Gothic"/>
              <a:sym typeface="Century Gothic"/>
            </a:rPr>
            <a:t>Subscribers</a:t>
          </a:r>
          <a:endParaRPr sz="900" b="1">
            <a:latin typeface="Century Gothic"/>
            <a:ea typeface="Century Gothic"/>
            <a:cs typeface="Century Gothic"/>
            <a:sym typeface="Century Gothic"/>
          </a:endParaRPr>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209550</xdr:colOff>
      <xdr:row>2</xdr:row>
      <xdr:rowOff>152400</xdr:rowOff>
    </xdr:from>
    <xdr:ext cx="9858375" cy="1562100"/>
    <xdr:graphicFrame macro="">
      <xdr:nvGraphicFramePr>
        <xdr:cNvPr id="282080169"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1019175</xdr:colOff>
      <xdr:row>2</xdr:row>
      <xdr:rowOff>66675</xdr:rowOff>
    </xdr:from>
    <xdr:ext cx="10248900" cy="1657350"/>
    <xdr:graphicFrame macro="">
      <xdr:nvGraphicFramePr>
        <xdr:cNvPr id="2080860976"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Off153\c\&#47928;&#49436;&#44288;&#47532;&#52384;\&#44592;%20%20%20%20%20%20&#53440;\EXCEL\99&#49324;&#50629;&#44228;&#54925;\99&#51648;&#52840;\&#51648;&#5284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184.70.23\Documents%20and%20Settings\hyunsook\&#48148;&#53461;%20&#54868;&#47732;\Sychoi\MCD\Mcd99ps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8D310DF2\channel_shceduler_1005_&#51452;&#44036;&#54200;&#4945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12.169.59.204\&#44305;&#44256;2-3&#54016;\10&#45380;%20DAS1&#54016;\DA&#51452;&#44036;&#54924;&#51032;&#51088;&#47308;_1&#50900;%204&#51452;_&#52572;&#51333;_&#44608;&#46020;&#5098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12.169.59.211\&#50728;&#46972;&#51064;&#47560;&#52992;&#54021;\My%20Documents\&#52509;&#47924;\&#51204;&#49328;&#51088;&#50896;\&#55092;&#45824;&#54256;(&#49688;&#50836;&#51312;&#4932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12.169.59.204\&#44305;&#44256;2-3&#54016;\Users\Administrator\AppData\Local\Microsoft\Windows\Temporary%20Internet%20Files\Content.Outlook\WXU1V9UE\20120116_DV+&#53076;&#47112;&#51068;_&#46321;&#44553;&#48324;&#50669;&#49324;&#48176;&#48516;_&#48320;&#44221;&#50504;_j.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nhn\My%20Documents\&#47588;&#52404;%20&#51228;&#50504;&#49436;\NHN.Media%20Proposal.nhn.ver1.5.1215(06.11&#50900;&#44592;&#51456;).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12.169.59.204\&#44305;&#44256;2-3&#54016;\Program%20Files\Daum\DauminMessenger\download\CM_&#51452;&#44036;&#50629;&#47924;%20&#50577;&#49885;_v1_20100826.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Daum\Local%20Settings\Temporary%20Internet%20Files\Content.Outlook\M1HM26DQ\Biz%20Table%20Report_2009&#45380;%20new%20version.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12.169.59.204\&#44305;&#44256;2-3&#54016;\&#49324;&#54924;\Synad\&#44305;&#44256;&#51652;&#54665;&#49345;&#54889;\Accumulated%20Performance%20Data_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DAUM\Local%20Settings\Temporary%20Internet%20Files\Content.Outlook\N38HPR0M\DA&#51452;&#44036;&#54924;&#51032;&#51088;&#47308;_1&#50900;%202&#51452;_&#52712;&#54633;(1)%20(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12.169.59.204\&#44305;&#44256;2-3&#54016;\&#52292;&#45328;&#47588;&#52636;&#47784;&#45768;&#53552;&#47553;\%233&#50900;2&#51452;_&#52292;&#45328;&#47588;&#52636;&#47784;&#45768;&#53552;&#47553;_0319_4.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12.169.59.204\&#44305;&#44256;2-3&#54016;\%23%20FB%20&#44288;&#47532;\%23%20&#47588;&#52636;&#44288;&#47532;\1)%20DAS6_&#51228;&#50504;&#47588;&#52636;&#44288;&#47532;%20sheet_3&#50900;%202&#51452;.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nhn\&#48148;&#53461;%20&#54868;&#47732;\200611_&#54616;&#45208;TPS_ver.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DAUM\Local%20Settings\Temporary%20Internet%20Files\Content.Outlook\G9KGVPZF\&#45812;&#45817;%20&#45824;&#54665;&#49324;&#48324;%20&#47588;&#52636;&#45236;&#50669;%20(5).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DAUM\Local%20Settings\Temporary%20Internet%20Files\Content.Outlook\KT8BDFK3\SA&#52292;&#45328;_&#44288;&#47532;&#54364;_20100603_&#44608;&#44221;&#48124;.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Administrator\Local%20Settings\Temporary%20Internet%20Files\Content.IE5\PQVK5ZTA\&#45812;&#45817;%20&#45824;&#54665;&#49324;&#48324;%20&#47588;&#52636;&#45236;&#50669;%20(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51060;&#49440;&#54868;\&#48148;&#53461;%20&#54868;&#47732;\NHN.Media%20Proposal.nhn.ver1.5.07.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44608;&#47928;&#50689;\Local%20Settings\Temporary%20Internet%20Files\OLK42\Documents%20and%20Settings\nhn\My%20Documents\&#47588;&#52404;%20&#51228;&#50504;&#49436;\NHN.Media%20Proposal.nhn.ver1.5.1215(06.11&#50900;&#44592;&#51456;).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112.169.59.204\&#44305;&#44256;2-3&#54016;\Documents%20and%20Settings\Daum\Local%20Settings\Temporary%20Internet%20Files\Content.Outlook\TDDRPSOO\Biz%20Table%20Report_2009&#45380;%20new%20versio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양식3"/>
      <sheetName val="000000"/>
      <sheetName val="표지"/>
      <sheetName val="목차"/>
      <sheetName val="비용-1"/>
      <sheetName val="비용-2"/>
      <sheetName val="비용-3"/>
      <sheetName val="비용-4"/>
      <sheetName val="비용-5"/>
      <sheetName val="비용-6"/>
      <sheetName val="비용-7"/>
      <sheetName val="비용-8"/>
      <sheetName val="비용-9"/>
      <sheetName val="비용-10"/>
      <sheetName val="비용-11"/>
      <sheetName val="비용-12"/>
      <sheetName val="비용-13"/>
      <sheetName val="비용-14"/>
      <sheetName val="영업외수지"/>
      <sheetName val="개별양식"/>
      <sheetName val="주관양식"/>
      <sheetName val="임원소속"/>
      <sheetName val="근무일수"/>
      <sheetName val="투자효율"/>
      <sheetName val="수요개발과판매량"/>
      <sheetName val="Sheet1"/>
      <sheetName val="수지표"/>
      <sheetName val="셀명"/>
      <sheetName val="◀-▶"/>
      <sheetName val="Sensitivity"/>
      <sheetName val="지침"/>
      <sheetName val="정산이자"/>
      <sheetName val="3"/>
      <sheetName val="8"/>
      <sheetName val="10"/>
      <sheetName val="3.고객만족"/>
      <sheetName val="용도별수요격차"/>
      <sheetName val="화재 탐지 설비"/>
      <sheetName val="계정코드"/>
      <sheetName val="Sheet2"/>
      <sheetName val="TABLE"/>
      <sheetName val="판매(적용)"/>
      <sheetName val="9811"/>
      <sheetName val="팀 코드"/>
      <sheetName val="10월"/>
      <sheetName val="목표관리(조기누적)"/>
      <sheetName val="목표관리(하반기 판매실적)"/>
      <sheetName val="목표관리(누적)"/>
      <sheetName val="시산표"/>
      <sheetName val="7 (2)"/>
      <sheetName val="Data Selection"/>
      <sheetName val="Code"/>
      <sheetName val="리스트"/>
      <sheetName val="Total"/>
      <sheetName val="Result Overview"/>
      <sheetName val="Data_Selection"/>
      <sheetName val="Result_Overview"/>
      <sheetName val="집행 FAQ"/>
      <sheetName val="Media Summary"/>
      <sheetName val="구분값"/>
      <sheetName val="9월 예산안"/>
      <sheetName val="합계잔액시산표"/>
      <sheetName val="메트로_승,하차DB"/>
      <sheetName val="역사리스트DB"/>
      <sheetName val="D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A"/>
      <sheetName val="B"/>
      <sheetName val="C"/>
      <sheetName val="Cover"/>
      <sheetName val="Content"/>
      <sheetName val="I"/>
      <sheetName val="II-1.1"/>
      <sheetName val="II-1.2"/>
      <sheetName val="II-1.2-2"/>
      <sheetName val="II-1.3"/>
      <sheetName val="II-1.4"/>
      <sheetName val="II-1.5"/>
      <sheetName val="II-2.1"/>
      <sheetName val="II-2.2"/>
      <sheetName val="II-2.2-2"/>
      <sheetName val="II-2.3"/>
      <sheetName val="II-3.1"/>
      <sheetName val="II-3.2"/>
      <sheetName val="II-3.3"/>
      <sheetName val="II-3.4"/>
      <sheetName val="II-4"/>
      <sheetName val="III-1"/>
      <sheetName val="III-2"/>
      <sheetName val="III-3"/>
      <sheetName val="IV-1"/>
      <sheetName val="IV-2"/>
      <sheetName val="IV-3"/>
      <sheetName val="IV-Kid"/>
      <sheetName val="V-1&amp;2"/>
      <sheetName val="VI"/>
      <sheetName val="AppCover"/>
      <sheetName val="1"/>
      <sheetName val="S-1"/>
      <sheetName val="S-2"/>
      <sheetName val="S-3"/>
      <sheetName val="S-4"/>
      <sheetName val="2-1"/>
      <sheetName val="2-2"/>
      <sheetName val="2-3"/>
      <sheetName val="2-4"/>
      <sheetName val="2-5"/>
      <sheetName val="2-6"/>
      <sheetName val="2-7"/>
      <sheetName val="2-8"/>
      <sheetName val="2-9"/>
      <sheetName val="3-1"/>
      <sheetName val="3-2"/>
      <sheetName val="3-3"/>
      <sheetName val="3-4"/>
      <sheetName val="3-5"/>
      <sheetName val="3-6"/>
      <sheetName val="II-4."/>
      <sheetName val="III-1."/>
      <sheetName val="III-2."/>
      <sheetName val="III-3."/>
      <sheetName val="IV-1."/>
      <sheetName val="IV-2."/>
      <sheetName val="IV-3."/>
      <sheetName val="V-1.&amp;2."/>
      <sheetName val="Summary"/>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채널"/>
      <sheetName val="소재"/>
      <sheetName val="비율확인"/>
      <sheetName val="Campaign Booking"/>
      <sheetName val="1.온게임넷"/>
      <sheetName val="2.바둑TV"/>
      <sheetName val="3.SKY바둑"/>
      <sheetName val="4.FSTV"/>
      <sheetName val="5.투니버스"/>
      <sheetName val="6.애니맥스"/>
      <sheetName val="7.스페이스툰"/>
      <sheetName val="8.대교플러스"/>
      <sheetName val="9.엠플렉스"/>
      <sheetName val="10.QOOK+"/>
      <sheetName val="11.토마토TV"/>
      <sheetName val="12.한방건강TV"/>
      <sheetName val="13.푸드TV"/>
      <sheetName val="14.C3TV"/>
      <sheetName val="15.채널S"/>
      <sheetName val="16.브레인TV"/>
      <sheetName val="17.텔레노벨라"/>
      <sheetName val="18.히어로TV"/>
      <sheetName val="일편성표만들기"/>
      <sheetName val="편성 파일"/>
      <sheetName val="편성파일_CSV"/>
      <sheetName val="Sheet1"/>
      <sheetName val="Sheet2"/>
      <sheetName val="전체단가표"/>
      <sheetName val="엔미즈_코리아"/>
      <sheetName val="주간남10대순위1"/>
      <sheetName val="주간여30대순위1"/>
      <sheetName val="SKT wifi_MO"/>
      <sheetName val="admi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금주이슈"/>
      <sheetName val="예상매출"/>
      <sheetName val="구분"/>
      <sheetName val="예상매출data"/>
      <sheetName val="유력"/>
      <sheetName val="기회"/>
      <sheetName val="확정+유력"/>
      <sheetName val="피벗"/>
      <sheetName val="영업활동성"/>
      <sheetName val="AD@m 주요 이슈"/>
      <sheetName val="2분기센터예상매출현황"/>
      <sheetName val="업종리스트"/>
      <sheetName val="DATA"/>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지급현황"/>
      <sheetName val="R&amp;D"/>
      <sheetName val="App"/>
      <sheetName val="CA"/>
      <sheetName val="플랫폼"/>
      <sheetName val="커머스"/>
      <sheetName val="해외기술"/>
      <sheetName val="경영지원"/>
      <sheetName val="해외사업"/>
      <sheetName val="보이스사업"/>
      <sheetName val="웹비즈"/>
      <sheetName val="수불부"/>
      <sheetName val="합계잔액시산표"/>
      <sheetName val="Code"/>
      <sheetName val="Rental"/>
      <sheetName val="카테고리 분류"/>
      <sheetName val="구분"/>
      <sheetName val="엔미즈_코리아"/>
      <sheetName val="전체단가표"/>
      <sheetName val="#cmpt2"/>
      <sheetName val="Benchmarks"/>
      <sheetName val="memo"/>
      <sheetName val="RAW DATA"/>
      <sheetName val="카테고리_분류"/>
      <sheetName val="휴대폰(수요조사)"/>
      <sheetName val="합계"/>
      <sheetName val="Slopes"/>
      <sheetName val="Flat Priced Products"/>
      <sheetName val="Pricelist"/>
      <sheetName val="flatpricebycountry"/>
      <sheetName val="tierpricebycountry"/>
      <sheetName val="A"/>
      <sheetName val="2-2"/>
      <sheetName val="2-4"/>
      <sheetName val="메트로_승,하차DB"/>
      <sheetName val="역사리스트DB"/>
      <sheetName val="Dail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코레일_별도"/>
      <sheetName val="DV+코레일_2012년도"/>
      <sheetName val="역사리스트DB"/>
      <sheetName val="메트로_승,하차DB"/>
      <sheetName val="Sheet1"/>
      <sheetName val="전체단가표"/>
      <sheetName val="합계잔액시산표"/>
    </sheetNames>
    <sheetDataSet>
      <sheetData sheetId="0"/>
      <sheetData sheetId="1"/>
      <sheetData sheetId="2"/>
      <sheetData sheetId="3"/>
      <sheetData sheetId="4"/>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체단가표"/>
      <sheetName val="가이드모음"/>
      <sheetName val="게재지면캡쳐"/>
      <sheetName val="mediamix샘플_확정 (2)"/>
      <sheetName val="mediamix샘플_확정"/>
      <sheetName val="연간제안샘플"/>
      <sheetName val="단발제안샘플"/>
      <sheetName val="200MM"/>
      <sheetName val="mediamix샘플_확정 (3)"/>
      <sheetName val="다음"/>
      <sheetName val="조인스MSN"/>
      <sheetName val="채널"/>
      <sheetName val="Gen Assumptions"/>
      <sheetName val="메트로_승,하차DB"/>
      <sheetName val="역사리스트DB"/>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DB"/>
      <sheetName val="캠페인이슈"/>
      <sheetName val="목표"/>
      <sheetName val="구분"/>
      <sheetName val="제안"/>
      <sheetName val="전체단가표"/>
    </sheetNames>
    <sheetDataSet>
      <sheetData sheetId="0"/>
      <sheetData sheetId="1"/>
      <sheetData sheetId="2"/>
      <sheetData sheetId="3"/>
      <sheetData sheetId="4"/>
      <sheetData sheetId="5" refreshError="1"/>
      <sheetData sheetId="6"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ief"/>
      <sheetName val="매출"/>
      <sheetName val="본부현황&amp;대안"/>
      <sheetName val="합의&amp;의사결정사안"/>
      <sheetName val="본부별 주간보고"/>
      <sheetName val="CBO지시사항"/>
      <sheetName val="지표"/>
      <sheetName val="KPI"/>
      <sheetName val="매출DB"/>
      <sheetName val="Graph"/>
      <sheetName val="Sheet1"/>
      <sheetName val="Input_매출"/>
      <sheetName val="Input_이마현황&amp;대안"/>
      <sheetName val="Input_비플현황&amp;대안"/>
      <sheetName val="Input_쇼핑현황&amp;대안"/>
      <sheetName val="Input_이마주간"/>
      <sheetName val="Input_비플주간"/>
      <sheetName val="Input_쇼핑주간"/>
      <sheetName val="Input_신규주간"/>
      <sheetName val="Input_비즈개발주간"/>
      <sheetName val="input_지표"/>
      <sheetName val="업종리스트"/>
      <sheetName val="DATA"/>
      <sheetName val="Total"/>
      <sheetName val=""/>
      <sheetName val="Input_비즈기획주간"/>
      <sheetName val="Sheet4 (4)"/>
      <sheetName val="Sheet10"/>
      <sheetName val="구분"/>
      <sheetName val="전체단가표"/>
      <sheetName val="쇼핑_매출보고"/>
      <sheetName val="L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sheetData sheetId="25"/>
      <sheetData sheetId="26"/>
      <sheetData sheetId="27"/>
      <sheetData sheetId="28" refreshError="1"/>
      <sheetData sheetId="29" refreshError="1"/>
      <sheetData sheetId="30" refreshError="1"/>
      <sheetData sheetId="3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빼빼로"/>
      <sheetName val="엔미즈"/>
      <sheetName val="미세스키홈스쿨 (3)"/>
      <sheetName val="미세스키홈스쿨 (2)"/>
      <sheetName val="엔미즈_코리아"/>
      <sheetName val="엔미즈_타겟메일"/>
      <sheetName val="제크 (2)"/>
      <sheetName val="미세스키홈스쿨"/>
      <sheetName val="게토레이_MSN"/>
      <sheetName val="게토레이_엠파스"/>
      <sheetName val="게토레이_iMBC"/>
      <sheetName val="게토레이_코리아"/>
      <sheetName val="나뚜루"/>
      <sheetName val="팅클"/>
      <sheetName val="미세스키"/>
      <sheetName val="칸쵸_2"/>
      <sheetName val="칸쵸_1"/>
      <sheetName val="롯데제과_설레임2nd"/>
      <sheetName val="롯데제과_설레임1st"/>
      <sheetName val="롯데타운_마루"/>
      <sheetName val="도시바"/>
      <sheetName val="카마이타치의밤"/>
      <sheetName val="제크"/>
      <sheetName val="올림푸스"/>
      <sheetName val="IO&amp;GL"/>
      <sheetName val="합계"/>
      <sheetName val="2010년 Movie DB"/>
      <sheetName val="다음"/>
      <sheetName val="조인스MSN"/>
      <sheetName val="Daum"/>
      <sheetName val="코드"/>
      <sheetName val="전체단가표"/>
      <sheetName val="채널"/>
      <sheetName val="가격표"/>
      <sheetName val="앱디스코 매체제안서"/>
      <sheetName val="Accumulated Performance Data_3"/>
      <sheetName val=""/>
      <sheetName val="페이스북 모바일 DA 요약"/>
      <sheetName val="Sheet1"/>
      <sheetName val="미세스키홈스쿨_(3)"/>
      <sheetName val="미세스키홈스쿨_(2)"/>
      <sheetName val="제크_(2)"/>
      <sheetName val="2010년_Movie_DB"/>
      <sheetName val="견적서"/>
      <sheetName val="기타"/>
      <sheetName val="용역단가기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예상매출"/>
      <sheetName val="DATA"/>
      <sheetName val="금주이슈"/>
      <sheetName val="구분"/>
    </sheetNames>
    <sheetDataSet>
      <sheetData sheetId="0" refreshError="1"/>
      <sheetData sheetId="1" refreshError="1"/>
      <sheetData sheetId="2" refreshError="1"/>
      <sheetData sheetId="3" refreshError="1"/>
      <sheetData sheetId="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구분"/>
      <sheetName val="Sheet1"/>
      <sheetName val="채널"/>
    </sheetNames>
    <sheetDataSet>
      <sheetData sheetId="0"/>
      <sheetData sheetId="1"/>
      <sheetData sheetId="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sheetName val="금주이슈"/>
      <sheetName val="목표"/>
      <sheetName val="구분"/>
      <sheetName val="AD@m 주요 이슈"/>
      <sheetName val="BM코드"/>
      <sheetName val="카테고리 분류"/>
    </sheetNames>
    <sheetDataSet>
      <sheetData sheetId="0"/>
      <sheetData sheetId="1" refreshError="1"/>
      <sheetData sheetId="2" refreshError="1"/>
      <sheetData sheetId="3"/>
      <sheetData sheetId="4" refreshError="1"/>
      <sheetData sheetId="5" refreshError="1"/>
      <sheetData sheetId="6"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홈엔"/>
      <sheetName val="전체단가표"/>
      <sheetName val="가이드모음"/>
      <sheetName val="게재지면캡쳐"/>
      <sheetName val="사용방법"/>
      <sheetName val="하나TPS_6000만원"/>
      <sheetName val="견적서"/>
      <sheetName val="기타"/>
      <sheetName val="용역단가기준"/>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전체단가표"/>
    </sheetNames>
    <sheetDataSet>
      <sheetData sheetId="0"/>
      <sheetData sheetId="1"/>
      <sheetData sheetId="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관리일지"/>
      <sheetName val="관리일지_주간업무에 포함"/>
      <sheetName val="채널_미팅일정_주간업무에 포함"/>
      <sheetName val="대행사 외근일지"/>
      <sheetName val="대행사 외근보고_주간업무에 포함"/>
      <sheetName val="SA_TODOLIST_완료"/>
      <sheetName val="Sheet3"/>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항목정리 (3)"/>
    </sheetNames>
    <sheetDataSet>
      <sheetData sheetId="0"/>
      <sheetData sheetId="1"/>
      <sheetData sheetId="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가이드모음"/>
      <sheetName val="게재지면캡쳐"/>
      <sheetName val="사용방법"/>
      <sheetName val="전체단가표"/>
      <sheetName val="mediamix샘플_확정"/>
      <sheetName val="코오롱세계일주"/>
      <sheetName val="델_4500"/>
      <sheetName val="아이오셀_8천"/>
      <sheetName val="삼성B2B_4500"/>
      <sheetName val="삼성B2B_3000"/>
      <sheetName val="KT올팟_3천만원"/>
      <sheetName val="media mix"/>
      <sheetName val="마이한글"/>
      <sheetName val="ibm쇼핑몰"/>
      <sheetName val="마이한글_3천"/>
      <sheetName val="UCC"/>
      <sheetName val="도시바"/>
      <sheetName val="센디스크"/>
      <sheetName val="월간일정표"/>
      <sheetName val="NHN.Media Proposal.nhn.ver1.5"/>
      <sheetName val="MediaMix"/>
      <sheetName val="엔미즈_코리아"/>
      <sheetName val="Sheet1"/>
      <sheetName val="인원_20001101"/>
      <sheetName val="코드"/>
      <sheetName val="media_mix"/>
      <sheetName val="견적서"/>
      <sheetName val="기타"/>
      <sheetName val="용역단가기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체단가표"/>
      <sheetName val="월간일정표"/>
      <sheetName val="네이버"/>
      <sheetName val="SBS"/>
      <sheetName val="KBS"/>
      <sheetName val="다음"/>
      <sheetName val="조인스MSN"/>
      <sheetName val="Plan"/>
      <sheetName val="엔미즈_코리아"/>
      <sheetName val="가이드모음"/>
      <sheetName val="게재지면캡쳐"/>
      <sheetName val="mediamix샘플_확정 (2)"/>
      <sheetName val="mediamix샘플_확정"/>
      <sheetName val="연간제안샘플"/>
      <sheetName val="단발제안샘플"/>
      <sheetName val="200MM"/>
      <sheetName val="mediamix샘플_확정 (3)"/>
      <sheetName val="메트로_승,하차DB"/>
      <sheetName val="역사리스트DB"/>
      <sheetName val="견적서"/>
      <sheetName val="기타"/>
      <sheetName val="용역단가기준"/>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ief"/>
      <sheetName val="매출"/>
      <sheetName val="본부현황&amp;대안"/>
      <sheetName val="합의&amp;의사결정사안"/>
      <sheetName val="본부별 주간보고"/>
      <sheetName val="CBO지시사항"/>
      <sheetName val="지표"/>
      <sheetName val="KPI"/>
      <sheetName val="매출DB"/>
      <sheetName val="Graph"/>
      <sheetName val="Sheet1"/>
      <sheetName val="Input_매출"/>
      <sheetName val="Input_이마현황&amp;대안"/>
      <sheetName val="Input_비플현황&amp;대안"/>
      <sheetName val="Input_쇼핑현황&amp;대안"/>
      <sheetName val="Input_이마주간"/>
      <sheetName val="Input_비플주간"/>
      <sheetName val="Input_쇼핑주간"/>
      <sheetName val="Input_비즈기획주간"/>
      <sheetName val="Input_신규주간"/>
      <sheetName val="Input_비즈개발주간"/>
      <sheetName val="input_지표"/>
      <sheetName val="Sheet4 (4)"/>
      <sheetName val="Sheet10"/>
      <sheetName val="전체단가표"/>
      <sheetName val="구분"/>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N1000"/>
  <sheetViews>
    <sheetView tabSelected="1" zoomScaleNormal="100" workbookViewId="0">
      <selection activeCell="L2" sqref="L2"/>
    </sheetView>
  </sheetViews>
  <sheetFormatPr defaultColWidth="14.44140625" defaultRowHeight="15" customHeight="1"/>
  <cols>
    <col min="1" max="14" width="8.6640625" customWidth="1"/>
  </cols>
  <sheetData>
    <row r="1" spans="14:14" ht="17.25" customHeight="1"/>
    <row r="2" spans="14:14" ht="17.25" customHeight="1"/>
    <row r="3" spans="14:14" ht="17.25" customHeight="1">
      <c r="N3" s="1"/>
    </row>
    <row r="4" spans="14:14" ht="17.25" customHeight="1"/>
    <row r="5" spans="14:14" ht="17.25" customHeight="1"/>
    <row r="6" spans="14:14" ht="17.25" customHeight="1"/>
    <row r="7" spans="14:14" ht="17.25" customHeight="1"/>
    <row r="8" spans="14:14" ht="17.25" customHeight="1"/>
    <row r="9" spans="14:14" ht="17.25" customHeight="1"/>
    <row r="10" spans="14:14" ht="17.25" customHeight="1"/>
    <row r="11" spans="14:14" ht="17.25" customHeight="1"/>
    <row r="12" spans="14:14" ht="17.25" customHeight="1">
      <c r="N12" s="1"/>
    </row>
    <row r="13" spans="14:14" ht="17.25" customHeight="1"/>
    <row r="14" spans="14:14" ht="17.25" customHeight="1">
      <c r="N14" s="1"/>
    </row>
    <row r="15" spans="14:14" ht="17.25" customHeight="1"/>
    <row r="16" spans="14:14" ht="17.25" customHeight="1"/>
    <row r="17" ht="17.25" customHeight="1"/>
    <row r="18" ht="17.25" customHeight="1"/>
    <row r="19" ht="17.25" customHeight="1"/>
    <row r="20" ht="17.25" customHeight="1"/>
    <row r="21" ht="17.25" customHeight="1"/>
    <row r="22" ht="17.25" customHeight="1"/>
    <row r="23" ht="17.25" customHeight="1"/>
    <row r="24" ht="17.25" customHeight="1"/>
    <row r="25" ht="17.25" customHeight="1"/>
    <row r="26" ht="17.25" customHeight="1"/>
    <row r="27" ht="17.25" customHeight="1"/>
    <row r="28" ht="17.25" customHeight="1"/>
    <row r="29" ht="17.25" customHeight="1"/>
    <row r="30" ht="17.25" customHeight="1"/>
    <row r="31" ht="17.25" customHeight="1"/>
    <row r="32" ht="17.25" customHeight="1"/>
    <row r="33" ht="17.25" customHeight="1"/>
    <row r="34" ht="17.25" customHeight="1"/>
    <row r="35" ht="17.25" customHeight="1"/>
    <row r="36" ht="17.25" customHeight="1"/>
    <row r="37" ht="17.25" customHeight="1"/>
    <row r="38" ht="17.25" customHeight="1"/>
    <row r="39" ht="17.25" customHeight="1"/>
    <row r="40" ht="17.25" customHeight="1"/>
    <row r="41" ht="17.25" customHeight="1"/>
    <row r="42" ht="17.25" customHeight="1"/>
    <row r="43" ht="17.25" customHeight="1"/>
    <row r="44" ht="17.25" customHeight="1"/>
    <row r="45" ht="17.25" customHeight="1"/>
    <row r="46" ht="17.25" customHeight="1"/>
    <row r="47" ht="17.25" customHeight="1"/>
    <row r="48"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100" type="noConversion"/>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99"/>
  <sheetViews>
    <sheetView zoomScale="115" zoomScaleNormal="115" workbookViewId="0">
      <pane xSplit="2" ySplit="3" topLeftCell="C413" activePane="bottomRight" state="frozen"/>
      <selection pane="topRight" activeCell="C1" sqref="C1"/>
      <selection pane="bottomLeft" activeCell="A4" sqref="A4"/>
      <selection pane="bottomRight" activeCell="D434" sqref="D434"/>
    </sheetView>
  </sheetViews>
  <sheetFormatPr defaultColWidth="14.44140625" defaultRowHeight="15" customHeight="1"/>
  <cols>
    <col min="1" max="1" width="7.6640625" customWidth="1"/>
    <col min="2" max="2" width="4.44140625" customWidth="1"/>
    <col min="3" max="3" width="13.33203125" customWidth="1"/>
    <col min="4" max="13" width="10.6640625" customWidth="1"/>
    <col min="14" max="14" width="10.6640625" style="1089" customWidth="1"/>
    <col min="15" max="16" width="10.6640625" customWidth="1"/>
    <col min="17" max="18" width="10.6640625" hidden="1" customWidth="1"/>
    <col min="19" max="19" width="10.6640625" customWidth="1"/>
    <col min="20" max="20" width="10.6640625" hidden="1" customWidth="1"/>
    <col min="21" max="25" width="10.6640625" customWidth="1"/>
    <col min="26" max="26" width="14.6640625" customWidth="1"/>
    <col min="27" max="27" width="3" customWidth="1"/>
    <col min="28" max="28" width="11.33203125" customWidth="1"/>
    <col min="29" max="44" width="8.6640625" customWidth="1"/>
    <col min="45" max="47" width="10.6640625" customWidth="1"/>
  </cols>
  <sheetData>
    <row r="1" spans="1:47" ht="22.5" customHeight="1">
      <c r="A1" s="1110" t="s">
        <v>0</v>
      </c>
      <c r="B1" s="1104"/>
      <c r="C1" s="1111" t="s">
        <v>1</v>
      </c>
      <c r="D1" s="1106"/>
      <c r="E1" s="1106"/>
      <c r="F1" s="1106"/>
      <c r="G1" s="1106"/>
      <c r="H1" s="1106"/>
      <c r="I1" s="1106"/>
      <c r="J1" s="1106"/>
      <c r="K1" s="1106"/>
      <c r="L1" s="1104"/>
      <c r="M1" s="1112" t="s">
        <v>2</v>
      </c>
      <c r="N1" s="1113"/>
      <c r="O1" s="1106"/>
      <c r="P1" s="1106"/>
      <c r="Q1" s="1106"/>
      <c r="R1" s="1106"/>
      <c r="S1" s="1106"/>
      <c r="T1" s="1104"/>
      <c r="U1" s="1109" t="s">
        <v>3</v>
      </c>
      <c r="V1" s="1106"/>
      <c r="W1" s="1106"/>
      <c r="X1" s="1106"/>
      <c r="Y1" s="1104"/>
      <c r="Z1" s="2" t="s">
        <v>4</v>
      </c>
      <c r="AA1" s="3"/>
      <c r="AB1" s="1114" t="s">
        <v>5</v>
      </c>
      <c r="AC1" s="1115" t="s">
        <v>6</v>
      </c>
      <c r="AD1" s="1096"/>
      <c r="AE1" s="1096"/>
      <c r="AF1" s="1096"/>
      <c r="AG1" s="1096"/>
      <c r="AH1" s="1096"/>
      <c r="AI1" s="1096"/>
      <c r="AJ1" s="1096"/>
      <c r="AK1" s="1096"/>
      <c r="AL1" s="1097"/>
      <c r="AM1" s="1116" t="s">
        <v>2</v>
      </c>
      <c r="AN1" s="1096"/>
      <c r="AO1" s="1096"/>
      <c r="AP1" s="1096"/>
      <c r="AQ1" s="1097"/>
      <c r="AR1" s="1095" t="s">
        <v>3</v>
      </c>
      <c r="AS1" s="1096"/>
      <c r="AT1" s="1097"/>
      <c r="AU1" s="1101" t="s">
        <v>4</v>
      </c>
    </row>
    <row r="2" spans="1:47" ht="17.25" customHeight="1">
      <c r="A2" s="1103" t="s">
        <v>7</v>
      </c>
      <c r="B2" s="1104"/>
      <c r="C2" s="4" t="s">
        <v>8</v>
      </c>
      <c r="D2" s="1105" t="s">
        <v>9</v>
      </c>
      <c r="E2" s="1106"/>
      <c r="F2" s="1104"/>
      <c r="G2" s="1105" t="s">
        <v>10</v>
      </c>
      <c r="H2" s="1106"/>
      <c r="I2" s="1104"/>
      <c r="J2" s="1105" t="s">
        <v>11</v>
      </c>
      <c r="K2" s="1106"/>
      <c r="L2" s="1104"/>
      <c r="M2" s="1107" t="s">
        <v>12</v>
      </c>
      <c r="N2" s="1108"/>
      <c r="O2" s="1106"/>
      <c r="P2" s="1106"/>
      <c r="Q2" s="1106"/>
      <c r="R2" s="1106"/>
      <c r="S2" s="1106"/>
      <c r="T2" s="1104"/>
      <c r="U2" s="1109" t="s">
        <v>12</v>
      </c>
      <c r="V2" s="1106"/>
      <c r="W2" s="1106"/>
      <c r="X2" s="1106"/>
      <c r="Y2" s="1104"/>
      <c r="Z2" s="2" t="s">
        <v>13</v>
      </c>
      <c r="AA2" s="3"/>
      <c r="AB2" s="1102"/>
      <c r="AC2" s="1098"/>
      <c r="AD2" s="1099"/>
      <c r="AE2" s="1099"/>
      <c r="AF2" s="1099"/>
      <c r="AG2" s="1099"/>
      <c r="AH2" s="1099"/>
      <c r="AI2" s="1099"/>
      <c r="AJ2" s="1099"/>
      <c r="AK2" s="1099"/>
      <c r="AL2" s="1100"/>
      <c r="AM2" s="1098"/>
      <c r="AN2" s="1099"/>
      <c r="AO2" s="1099"/>
      <c r="AP2" s="1099"/>
      <c r="AQ2" s="1100"/>
      <c r="AR2" s="1098"/>
      <c r="AS2" s="1099"/>
      <c r="AT2" s="1100"/>
      <c r="AU2" s="1102"/>
    </row>
    <row r="3" spans="1:47" ht="17.25" customHeight="1">
      <c r="A3" s="5" t="s">
        <v>14</v>
      </c>
      <c r="B3" s="5" t="s">
        <v>15</v>
      </c>
      <c r="C3" s="6" t="s">
        <v>16</v>
      </c>
      <c r="D3" s="6" t="s">
        <v>17</v>
      </c>
      <c r="E3" s="6" t="s">
        <v>18</v>
      </c>
      <c r="F3" s="7" t="s">
        <v>19</v>
      </c>
      <c r="G3" s="7" t="s">
        <v>17</v>
      </c>
      <c r="H3" s="7" t="s">
        <v>18</v>
      </c>
      <c r="I3" s="7" t="s">
        <v>19</v>
      </c>
      <c r="J3" s="7" t="s">
        <v>17</v>
      </c>
      <c r="K3" s="7" t="s">
        <v>18</v>
      </c>
      <c r="L3" s="7" t="s">
        <v>19</v>
      </c>
      <c r="M3" s="8" t="s">
        <v>20</v>
      </c>
      <c r="N3" s="8" t="s">
        <v>17011</v>
      </c>
      <c r="O3" s="8" t="s">
        <v>21</v>
      </c>
      <c r="P3" s="8" t="s">
        <v>22</v>
      </c>
      <c r="Q3" s="6" t="s">
        <v>23</v>
      </c>
      <c r="R3" s="8" t="s">
        <v>24</v>
      </c>
      <c r="S3" s="6" t="s">
        <v>25</v>
      </c>
      <c r="T3" s="6" t="s">
        <v>26</v>
      </c>
      <c r="U3" s="9" t="s">
        <v>27</v>
      </c>
      <c r="V3" s="9" t="s">
        <v>28</v>
      </c>
      <c r="W3" s="9" t="s">
        <v>21</v>
      </c>
      <c r="X3" s="9" t="s">
        <v>29</v>
      </c>
      <c r="Y3" s="9" t="s">
        <v>30</v>
      </c>
      <c r="Z3" s="9" t="s">
        <v>31</v>
      </c>
      <c r="AA3" s="3"/>
      <c r="AB3" s="5" t="s">
        <v>32</v>
      </c>
      <c r="AC3" s="6" t="s">
        <v>33</v>
      </c>
      <c r="AD3" s="6" t="s">
        <v>34</v>
      </c>
      <c r="AE3" s="6" t="s">
        <v>35</v>
      </c>
      <c r="AF3" s="7" t="s">
        <v>36</v>
      </c>
      <c r="AG3" s="7" t="s">
        <v>37</v>
      </c>
      <c r="AH3" s="7" t="s">
        <v>38</v>
      </c>
      <c r="AI3" s="7" t="s">
        <v>39</v>
      </c>
      <c r="AJ3" s="7" t="s">
        <v>40</v>
      </c>
      <c r="AK3" s="7" t="s">
        <v>41</v>
      </c>
      <c r="AL3" s="7" t="s">
        <v>42</v>
      </c>
      <c r="AM3" s="6" t="s">
        <v>43</v>
      </c>
      <c r="AN3" s="6" t="s">
        <v>44</v>
      </c>
      <c r="AO3" s="6" t="s">
        <v>45</v>
      </c>
      <c r="AP3" s="6" t="s">
        <v>46</v>
      </c>
      <c r="AQ3" s="6" t="s">
        <v>47</v>
      </c>
      <c r="AR3" s="9" t="s">
        <v>48</v>
      </c>
      <c r="AS3" s="9" t="s">
        <v>49</v>
      </c>
      <c r="AT3" s="9" t="s">
        <v>50</v>
      </c>
      <c r="AU3" s="9" t="s">
        <v>51</v>
      </c>
    </row>
    <row r="4" spans="1:47" ht="17.25" customHeight="1">
      <c r="A4" s="10">
        <v>44927</v>
      </c>
      <c r="B4" s="11">
        <f t="shared" ref="B4:B210" si="0">IF(A4="","",A4)</f>
        <v>44927</v>
      </c>
      <c r="C4" s="12">
        <v>1093</v>
      </c>
      <c r="D4" s="12">
        <v>286</v>
      </c>
      <c r="E4" s="13">
        <v>451</v>
      </c>
      <c r="F4" s="14">
        <f t="shared" ref="F4:F5" si="1">SUM(D4:E4)</f>
        <v>737</v>
      </c>
      <c r="G4" s="14"/>
      <c r="H4" s="14"/>
      <c r="I4" s="14"/>
      <c r="J4" s="12">
        <v>698</v>
      </c>
      <c r="K4" s="12">
        <v>595</v>
      </c>
      <c r="L4" s="14">
        <f t="shared" ref="L4:L49" si="2">SUM(J4:K4)</f>
        <v>1293</v>
      </c>
      <c r="M4" s="12">
        <v>302849</v>
      </c>
      <c r="N4" s="12"/>
      <c r="O4" s="13"/>
      <c r="P4" s="13"/>
      <c r="Q4" s="12">
        <v>121</v>
      </c>
      <c r="R4" s="13">
        <v>15</v>
      </c>
      <c r="S4" s="13">
        <v>25594</v>
      </c>
      <c r="T4" s="13">
        <v>30577</v>
      </c>
      <c r="U4" s="12">
        <v>9097</v>
      </c>
      <c r="V4" s="12"/>
      <c r="W4" s="12"/>
      <c r="X4" s="15">
        <v>79628</v>
      </c>
      <c r="Y4" s="15">
        <v>148096</v>
      </c>
      <c r="Z4" s="12">
        <v>109381</v>
      </c>
      <c r="AB4" s="16">
        <f>DATE(MID($A$2,SEARCH("(",$A$2)+1,4),1,1)</f>
        <v>44927</v>
      </c>
      <c r="AC4" s="17">
        <f t="shared" ref="AC4:AC15" si="3">SUMIFS(C:C,$A:$A, "&gt;="&amp;DATE(YEAR($AB4), MONTH($AB4), 1),$A:$A, "&lt;="&amp;EOMONTH($AB4,0))</f>
        <v>58343</v>
      </c>
      <c r="AD4" s="17">
        <f t="shared" ref="AD4:AD15" si="4">SUMIFS(D:D,$A:$A, "&gt;="&amp;DATE(YEAR($AB4), MONTH($AB4), 1),$A:$A, "&lt;="&amp;EOMONTH($AB4,0))</f>
        <v>25703</v>
      </c>
      <c r="AE4" s="17">
        <f t="shared" ref="AE4:AE15" si="5">SUMIFS(E:E,$A:$A, "&gt;="&amp;DATE(YEAR($AB4), MONTH($AB4), 1),$A:$A, "&lt;="&amp;EOMONTH($AB4,0))</f>
        <v>16496</v>
      </c>
      <c r="AF4" s="17">
        <f t="shared" ref="AF4:AF15" si="6">SUMIFS(F:F,$A:$A, "&gt;="&amp;DATE(YEAR($AB4), MONTH($AB4), 1),$A:$A, "&lt;="&amp;EOMONTH($AB4,0))</f>
        <v>42199</v>
      </c>
      <c r="AG4" s="17">
        <f t="shared" ref="AG4:AG15" si="7">SUMIFS(G:G,$A:$A, "&gt;="&amp;DATE(YEAR($AB4), MONTH($AB4), 1),$A:$A, "&lt;="&amp;EOMONTH($AB4,0))</f>
        <v>0</v>
      </c>
      <c r="AH4" s="17">
        <f t="shared" ref="AH4:AH15" si="8">SUMIFS(H:H,$A:$A, "&gt;="&amp;DATE(YEAR($AB4), MONTH($AB4), 1),$A:$A, "&lt;="&amp;EOMONTH($AB4,0))</f>
        <v>0</v>
      </c>
      <c r="AI4" s="17">
        <f t="shared" ref="AI4:AI15" si="9">SUMIFS(I:I,$A:$A, "&gt;="&amp;DATE(YEAR($AB4), MONTH($AB4), 1),$A:$A, "&lt;="&amp;EOMONTH($AB4,0))</f>
        <v>0</v>
      </c>
      <c r="AJ4" s="17">
        <f t="shared" ref="AJ4:AJ15" si="10">SUMIFS(J:J,$A:$A, "&gt;="&amp;DATE(YEAR($AB4), MONTH($AB4), 1),$A:$A, "&lt;="&amp;EOMONTH($AB4,0))</f>
        <v>58244</v>
      </c>
      <c r="AK4" s="17">
        <f t="shared" ref="AK4:AK15" si="11">SUMIFS(K:K,$A:$A, "&gt;="&amp;DATE(YEAR($AB4), MONTH($AB4), 1),$A:$A, "&lt;="&amp;EOMONTH($AB4,0))</f>
        <v>21724</v>
      </c>
      <c r="AL4" s="17">
        <f t="shared" ref="AL4:AL15" si="12">SUMIFS(L:L,$A:$A, "&gt;="&amp;DATE(YEAR($AB4), MONTH($AB4), 1),$A:$A, "&lt;="&amp;EOMONTH($AB4,0))</f>
        <v>79968</v>
      </c>
      <c r="AM4" s="17" t="e">
        <f ca="1">INDEX($M:$M,_xludf.DAYS(EOMONTH($AB4,0),DATE(MID($A$2,SEARCH("(",$A$2)+1,4),1,1))+4)</f>
        <v>#NAME?</v>
      </c>
      <c r="AN4" s="17">
        <f t="shared" ref="AN4:AN15" si="13">SUMIFS(Q:Q,$A:$A, "&gt;="&amp;DATE(YEAR($AB4), MONTH($AB4), 1),$A:$A, "&lt;="&amp;EOMONTH($AB4,0))</f>
        <v>882</v>
      </c>
      <c r="AO4" s="17">
        <f t="shared" ref="AO4:AO15" si="14">SUMIFS(R:R,$A:$A, "&gt;="&amp;DATE(YEAR($AB4), MONTH($AB4), 1),$A:$A, "&lt;="&amp;EOMONTH($AB4,0))</f>
        <v>372</v>
      </c>
      <c r="AP4" s="17">
        <f t="shared" ref="AP4:AP15" si="15">SUMIFS(S:S,$A:$A, "&gt;="&amp;DATE(YEAR($AB4), MONTH($AB4), 1),$A:$A, "&lt;="&amp;EOMONTH($AB4,0))</f>
        <v>367888</v>
      </c>
      <c r="AQ4" s="17">
        <f t="shared" ref="AQ4:AQ15" si="16">SUMIFS(T:T,$A:$A, "&gt;="&amp;DATE(YEAR($AB4), MONTH($AB4), 1),$A:$A, "&lt;="&amp;EOMONTH($AB4,0))</f>
        <v>452103</v>
      </c>
      <c r="AR4" s="17" t="e">
        <f ca="1">INDEX($U:$U,_xludf.DAYS(EOMONTH($AB4,0),DATE(MID($A$2,SEARCH("(",$A$2)+1,4),1,1))+4)</f>
        <v>#NAME?</v>
      </c>
      <c r="AS4" s="17">
        <f t="shared" ref="AS4:AS15" si="17">SUMIFS(X:X,$A:$A, "&gt;="&amp;DATE(YEAR($AB4), MONTH($AB4), 1),$A:$A, "&lt;="&amp;EOMONTH($AB4,0))</f>
        <v>826877</v>
      </c>
      <c r="AT4" s="17">
        <f t="shared" ref="AT4:AT15" si="18">SUMIFS(Y:Y,$A:$A, "&gt;="&amp;DATE(YEAR($AB4), MONTH($AB4), 1),$A:$A, "&lt;="&amp;EOMONTH($AB4,0))</f>
        <v>1487010</v>
      </c>
      <c r="AU4" s="17" t="e">
        <f ca="1">INDEX($Z:$Z,_xludf.DAYS(EOMONTH($AB4,0),DATE(MID($A$2,SEARCH("(",$A$2)+1,4),1,1))+4)</f>
        <v>#NAME?</v>
      </c>
    </row>
    <row r="5" spans="1:47" ht="17.25" customHeight="1">
      <c r="A5" s="10">
        <v>44928</v>
      </c>
      <c r="B5" s="11">
        <f t="shared" si="0"/>
        <v>44928</v>
      </c>
      <c r="C5" s="12">
        <v>2264</v>
      </c>
      <c r="D5" s="12">
        <v>988</v>
      </c>
      <c r="E5" s="13">
        <v>546</v>
      </c>
      <c r="F5" s="14">
        <f t="shared" si="1"/>
        <v>1534</v>
      </c>
      <c r="G5" s="14"/>
      <c r="H5" s="14"/>
      <c r="I5" s="14"/>
      <c r="J5" s="12">
        <v>2662</v>
      </c>
      <c r="K5" s="12">
        <v>713</v>
      </c>
      <c r="L5" s="14">
        <f t="shared" si="2"/>
        <v>3375</v>
      </c>
      <c r="M5" s="12">
        <v>302935</v>
      </c>
      <c r="N5" s="12"/>
      <c r="O5" s="13"/>
      <c r="P5" s="13"/>
      <c r="Q5" s="12">
        <f t="shared" ref="Q5:Q57" si="19">M5-M4</f>
        <v>86</v>
      </c>
      <c r="R5" s="13">
        <v>19</v>
      </c>
      <c r="S5" s="13">
        <v>23316</v>
      </c>
      <c r="T5" s="13">
        <v>30307</v>
      </c>
      <c r="U5" s="12">
        <v>9404</v>
      </c>
      <c r="V5" s="12"/>
      <c r="W5" s="12"/>
      <c r="X5" s="15">
        <v>59703</v>
      </c>
      <c r="Y5" s="15">
        <v>112870</v>
      </c>
      <c r="Z5" s="12">
        <v>109355</v>
      </c>
      <c r="AB5" s="16">
        <f>DATE(MID($A$2,SEARCH("(",$A$2)+1,4),2,1)</f>
        <v>44958</v>
      </c>
      <c r="AC5" s="17">
        <f t="shared" si="3"/>
        <v>55507</v>
      </c>
      <c r="AD5" s="17">
        <f t="shared" si="4"/>
        <v>21796</v>
      </c>
      <c r="AE5" s="17">
        <f t="shared" si="5"/>
        <v>13051</v>
      </c>
      <c r="AF5" s="17">
        <f t="shared" si="6"/>
        <v>34846</v>
      </c>
      <c r="AG5" s="17">
        <f t="shared" si="7"/>
        <v>16380</v>
      </c>
      <c r="AH5" s="17">
        <f t="shared" si="8"/>
        <v>11701</v>
      </c>
      <c r="AI5" s="17">
        <f t="shared" si="9"/>
        <v>28082</v>
      </c>
      <c r="AJ5" s="17">
        <f t="shared" si="10"/>
        <v>57545</v>
      </c>
      <c r="AK5" s="17">
        <f t="shared" si="11"/>
        <v>17949</v>
      </c>
      <c r="AL5" s="17">
        <f t="shared" si="12"/>
        <v>75494</v>
      </c>
      <c r="AM5" s="17" t="e">
        <f ca="1">INDEX($M:$M,_xludf.DAYS(EOMONTH($AB5,0),DATE(MID($A$2,SEARCH("(",$A$2)+1,4),1,1))+4)</f>
        <v>#NAME?</v>
      </c>
      <c r="AN5" s="17">
        <f t="shared" si="13"/>
        <v>-429</v>
      </c>
      <c r="AO5" s="17">
        <f t="shared" si="14"/>
        <v>403</v>
      </c>
      <c r="AP5" s="17">
        <f t="shared" si="15"/>
        <v>262448</v>
      </c>
      <c r="AQ5" s="17">
        <f t="shared" si="16"/>
        <v>330869</v>
      </c>
      <c r="AR5" s="17" t="e">
        <f ca="1">INDEX($U:$U,_xludf.DAYS(EOMONTH($AB5,0),DATE(MID($A$2,SEARCH("(",$A$2)+1,4),1,1))+4)</f>
        <v>#NAME?</v>
      </c>
      <c r="AS5" s="17">
        <f t="shared" si="17"/>
        <v>188874</v>
      </c>
      <c r="AT5" s="17">
        <f t="shared" si="18"/>
        <v>359988</v>
      </c>
      <c r="AU5" s="17" t="e">
        <f ca="1">INDEX($Z:$Z,_xludf.DAYS(EOMONTH($AB5,0),DATE(MID($A$2,SEARCH("(",$A$2)+1,4),1,1))+4)</f>
        <v>#NAME?</v>
      </c>
    </row>
    <row r="6" spans="1:47" ht="17.25" customHeight="1">
      <c r="A6" s="10">
        <v>44929</v>
      </c>
      <c r="B6" s="11">
        <f t="shared" si="0"/>
        <v>44929</v>
      </c>
      <c r="C6" s="12">
        <v>2337</v>
      </c>
      <c r="D6" s="12">
        <v>1247</v>
      </c>
      <c r="E6" s="13">
        <v>543</v>
      </c>
      <c r="F6" s="14">
        <f>SUM(D6+E6)</f>
        <v>1790</v>
      </c>
      <c r="G6" s="14"/>
      <c r="H6" s="14"/>
      <c r="I6" s="14"/>
      <c r="J6" s="12">
        <v>2701</v>
      </c>
      <c r="K6" s="12">
        <v>698</v>
      </c>
      <c r="L6" s="14">
        <f t="shared" si="2"/>
        <v>3399</v>
      </c>
      <c r="M6" s="12">
        <v>303062</v>
      </c>
      <c r="N6" s="12"/>
      <c r="O6" s="13"/>
      <c r="P6" s="13"/>
      <c r="Q6" s="12">
        <f t="shared" si="19"/>
        <v>127</v>
      </c>
      <c r="R6" s="13">
        <v>15</v>
      </c>
      <c r="S6" s="13">
        <v>19739</v>
      </c>
      <c r="T6" s="13">
        <v>24061</v>
      </c>
      <c r="U6" s="12">
        <v>9685</v>
      </c>
      <c r="V6" s="12"/>
      <c r="W6" s="12"/>
      <c r="X6" s="15">
        <v>62871</v>
      </c>
      <c r="Y6" s="15">
        <v>111852</v>
      </c>
      <c r="Z6" s="12">
        <v>109327</v>
      </c>
      <c r="AB6" s="16">
        <f>DATE(MID($A$2,SEARCH("(",$A$2)+1,4),3,1)</f>
        <v>44986</v>
      </c>
      <c r="AC6" s="17">
        <f t="shared" si="3"/>
        <v>78138</v>
      </c>
      <c r="AD6" s="17">
        <f t="shared" si="4"/>
        <v>35366</v>
      </c>
      <c r="AE6" s="17">
        <f t="shared" si="5"/>
        <v>20367</v>
      </c>
      <c r="AF6" s="17">
        <f t="shared" si="6"/>
        <v>57379</v>
      </c>
      <c r="AG6" s="17">
        <f t="shared" si="7"/>
        <v>27735</v>
      </c>
      <c r="AH6" s="17">
        <f t="shared" si="8"/>
        <v>18818</v>
      </c>
      <c r="AI6" s="17">
        <f t="shared" si="9"/>
        <v>48026</v>
      </c>
      <c r="AJ6" s="17">
        <f t="shared" si="10"/>
        <v>81630</v>
      </c>
      <c r="AK6" s="17">
        <f t="shared" si="11"/>
        <v>27378</v>
      </c>
      <c r="AL6" s="17">
        <f t="shared" si="12"/>
        <v>111289</v>
      </c>
      <c r="AM6" s="17" t="e">
        <f ca="1">INDEX($M:$M,_xludf.DAYS(EOMONTH($AB6,0),DATE(MID($A$2,SEARCH("(",$A$2)+1,4),1,1))+4)</f>
        <v>#NAME?</v>
      </c>
      <c r="AN6" s="17">
        <f t="shared" si="13"/>
        <v>-181</v>
      </c>
      <c r="AO6" s="17">
        <f t="shared" si="14"/>
        <v>342</v>
      </c>
      <c r="AP6" s="17">
        <f t="shared" si="15"/>
        <v>447344</v>
      </c>
      <c r="AQ6" s="17">
        <f t="shared" si="16"/>
        <v>559075</v>
      </c>
      <c r="AR6" s="17" t="e">
        <f ca="1">INDEX($U:$U,_xludf.DAYS(EOMONTH($AB6,0),DATE(MID($A$2,SEARCH("(",$A$2)+1,4),1,1))+4)</f>
        <v>#NAME?</v>
      </c>
      <c r="AS6" s="17">
        <f t="shared" si="17"/>
        <v>398996</v>
      </c>
      <c r="AT6" s="17">
        <f t="shared" si="18"/>
        <v>677519</v>
      </c>
      <c r="AU6" s="17" t="e">
        <f ca="1">INDEX($Z:$Z,_xludf.DAYS(EOMONTH($AB6,0),DATE(MID($A$2,SEARCH("(",$A$2)+1,4),1,1))+4)</f>
        <v>#NAME?</v>
      </c>
    </row>
    <row r="7" spans="1:47" ht="17.25" customHeight="1">
      <c r="A7" s="10">
        <v>44930</v>
      </c>
      <c r="B7" s="11">
        <f t="shared" si="0"/>
        <v>44930</v>
      </c>
      <c r="C7" s="12">
        <v>2425</v>
      </c>
      <c r="D7" s="12">
        <v>1133</v>
      </c>
      <c r="E7" s="13">
        <v>577</v>
      </c>
      <c r="F7" s="14">
        <f t="shared" ref="F7:F43" si="20">SUM(D7:E7)</f>
        <v>1710</v>
      </c>
      <c r="G7" s="14"/>
      <c r="H7" s="14"/>
      <c r="I7" s="14"/>
      <c r="J7" s="12">
        <v>2551</v>
      </c>
      <c r="K7" s="12">
        <v>804</v>
      </c>
      <c r="L7" s="14">
        <f t="shared" si="2"/>
        <v>3355</v>
      </c>
      <c r="M7" s="12">
        <v>303122</v>
      </c>
      <c r="N7" s="12"/>
      <c r="O7" s="13"/>
      <c r="P7" s="13"/>
      <c r="Q7" s="12">
        <f t="shared" si="19"/>
        <v>60</v>
      </c>
      <c r="R7" s="13">
        <v>9</v>
      </c>
      <c r="S7" s="13">
        <v>30635</v>
      </c>
      <c r="T7" s="13">
        <v>38425</v>
      </c>
      <c r="U7" s="12">
        <v>9990</v>
      </c>
      <c r="V7" s="12"/>
      <c r="W7" s="12"/>
      <c r="X7" s="15">
        <v>98339</v>
      </c>
      <c r="Y7" s="15">
        <v>169889</v>
      </c>
      <c r="Z7" s="12">
        <v>109285</v>
      </c>
      <c r="AB7" s="16">
        <f>DATE(MID($A$2,SEARCH("(",$A$2)+1,4),4,1)</f>
        <v>45017</v>
      </c>
      <c r="AC7" s="17">
        <f t="shared" si="3"/>
        <v>64644</v>
      </c>
      <c r="AD7" s="17">
        <f t="shared" si="4"/>
        <v>27529</v>
      </c>
      <c r="AE7" s="17">
        <f t="shared" si="5"/>
        <v>32278</v>
      </c>
      <c r="AF7" s="17">
        <f t="shared" si="6"/>
        <v>59797</v>
      </c>
      <c r="AG7" s="17">
        <f t="shared" si="7"/>
        <v>22306</v>
      </c>
      <c r="AH7" s="17">
        <f t="shared" si="8"/>
        <v>29641</v>
      </c>
      <c r="AI7" s="17">
        <f t="shared" si="9"/>
        <v>51947</v>
      </c>
      <c r="AJ7" s="17">
        <f t="shared" si="10"/>
        <v>61725</v>
      </c>
      <c r="AK7" s="17">
        <f t="shared" si="11"/>
        <v>39859</v>
      </c>
      <c r="AL7" s="17">
        <f t="shared" si="12"/>
        <v>101582</v>
      </c>
      <c r="AM7" s="17" t="e">
        <f ca="1">INDEX($M:$M,_xludf.DAYS(EOMONTH($AB7,0),DATE(MID($A$2,SEARCH("(",$A$2)+1,4),1,1))+4)</f>
        <v>#NAME?</v>
      </c>
      <c r="AN7" s="17">
        <f t="shared" si="13"/>
        <v>758</v>
      </c>
      <c r="AO7" s="17">
        <f t="shared" si="14"/>
        <v>305</v>
      </c>
      <c r="AP7" s="17">
        <f t="shared" si="15"/>
        <v>444483</v>
      </c>
      <c r="AQ7" s="17">
        <f t="shared" si="16"/>
        <v>539207</v>
      </c>
      <c r="AR7" s="17" t="e">
        <f ca="1">INDEX($U:$U,_xludf.DAYS(EOMONTH($AB7,0),DATE(MID($A$2,SEARCH("(",$A$2)+1,4),1,1))+4)</f>
        <v>#NAME?</v>
      </c>
      <c r="AS7" s="17">
        <f t="shared" si="17"/>
        <v>1543857</v>
      </c>
      <c r="AT7" s="17">
        <f t="shared" si="18"/>
        <v>2717772</v>
      </c>
      <c r="AU7" s="17" t="e">
        <f ca="1">INDEX($Z:$Z,_xludf.DAYS(EOMONTH($AB7,0),DATE(MID($A$2,SEARCH("(",$A$2)+1,4),1,1))+4)</f>
        <v>#NAME?</v>
      </c>
    </row>
    <row r="8" spans="1:47" ht="17.25" customHeight="1">
      <c r="A8" s="10">
        <v>44931</v>
      </c>
      <c r="B8" s="11">
        <f t="shared" si="0"/>
        <v>44931</v>
      </c>
      <c r="C8" s="12">
        <v>2437</v>
      </c>
      <c r="D8" s="12">
        <v>1113</v>
      </c>
      <c r="E8" s="13">
        <v>607</v>
      </c>
      <c r="F8" s="14">
        <f t="shared" si="20"/>
        <v>1720</v>
      </c>
      <c r="G8" s="14"/>
      <c r="H8" s="14"/>
      <c r="I8" s="14"/>
      <c r="J8" s="12">
        <v>2265</v>
      </c>
      <c r="K8" s="12">
        <v>825</v>
      </c>
      <c r="L8" s="14">
        <f t="shared" si="2"/>
        <v>3090</v>
      </c>
      <c r="M8" s="12">
        <v>303180</v>
      </c>
      <c r="N8" s="12"/>
      <c r="O8" s="13"/>
      <c r="P8" s="13"/>
      <c r="Q8" s="12">
        <f t="shared" si="19"/>
        <v>58</v>
      </c>
      <c r="R8" s="13">
        <v>16</v>
      </c>
      <c r="S8" s="13">
        <v>24651</v>
      </c>
      <c r="T8" s="13">
        <v>28962</v>
      </c>
      <c r="U8" s="12">
        <v>10262</v>
      </c>
      <c r="V8" s="12"/>
      <c r="W8" s="12"/>
      <c r="X8" s="15">
        <v>107163</v>
      </c>
      <c r="Y8" s="15">
        <v>194861</v>
      </c>
      <c r="Z8" s="12">
        <v>109250</v>
      </c>
      <c r="AB8" s="16">
        <f>DATE(MID($A$2,SEARCH("(",$A$2)+1,4),5,1)</f>
        <v>45047</v>
      </c>
      <c r="AC8" s="17">
        <f t="shared" si="3"/>
        <v>73465</v>
      </c>
      <c r="AD8" s="17">
        <f t="shared" si="4"/>
        <v>28690</v>
      </c>
      <c r="AE8" s="17">
        <f t="shared" si="5"/>
        <v>38240</v>
      </c>
      <c r="AF8" s="17">
        <f t="shared" si="6"/>
        <v>65923</v>
      </c>
      <c r="AG8" s="17">
        <f t="shared" si="7"/>
        <v>21690</v>
      </c>
      <c r="AH8" s="17">
        <f t="shared" si="8"/>
        <v>36215</v>
      </c>
      <c r="AI8" s="17">
        <f t="shared" si="9"/>
        <v>57905</v>
      </c>
      <c r="AJ8" s="17">
        <f t="shared" si="10"/>
        <v>81034</v>
      </c>
      <c r="AK8" s="17">
        <f t="shared" si="11"/>
        <v>50747</v>
      </c>
      <c r="AL8" s="17">
        <f t="shared" si="12"/>
        <v>133631</v>
      </c>
      <c r="AM8" s="17" t="e">
        <f ca="1">INDEX($M:$M,_xludf.DAYS(EOMONTH($AB8,0),DATE(MID($A$2,SEARCH("(",$A$2)+1,4),1,1))+4)</f>
        <v>#NAME?</v>
      </c>
      <c r="AN8" s="17">
        <f t="shared" si="13"/>
        <v>3955</v>
      </c>
      <c r="AO8" s="17">
        <f t="shared" si="14"/>
        <v>955</v>
      </c>
      <c r="AP8" s="17">
        <f t="shared" si="15"/>
        <v>219206</v>
      </c>
      <c r="AQ8" s="17">
        <f t="shared" si="16"/>
        <v>262750</v>
      </c>
      <c r="AR8" s="17" t="e">
        <f ca="1">INDEX($U:$U,_xludf.DAYS(EOMONTH($AB8,0),DATE(MID($A$2,SEARCH("(",$A$2)+1,4),1,1))+4)</f>
        <v>#NAME?</v>
      </c>
      <c r="AS8" s="17">
        <f t="shared" si="17"/>
        <v>722152</v>
      </c>
      <c r="AT8" s="17">
        <f t="shared" si="18"/>
        <v>1839835</v>
      </c>
      <c r="AU8" s="17" t="e">
        <f ca="1">INDEX($Z:$Z,_xludf.DAYS(EOMONTH($AB8,0),DATE(MID($A$2,SEARCH("(",$A$2)+1,4),1,1))+4)</f>
        <v>#NAME?</v>
      </c>
    </row>
    <row r="9" spans="1:47" ht="17.25" customHeight="1">
      <c r="A9" s="10">
        <v>44932</v>
      </c>
      <c r="B9" s="11">
        <f t="shared" si="0"/>
        <v>44932</v>
      </c>
      <c r="C9" s="12">
        <v>2863</v>
      </c>
      <c r="D9" s="12">
        <v>457</v>
      </c>
      <c r="E9" s="13">
        <v>609</v>
      </c>
      <c r="F9" s="14">
        <f t="shared" si="20"/>
        <v>1066</v>
      </c>
      <c r="G9" s="14"/>
      <c r="H9" s="14"/>
      <c r="I9" s="14"/>
      <c r="J9" s="12">
        <v>948</v>
      </c>
      <c r="K9" s="12">
        <v>826</v>
      </c>
      <c r="L9" s="14">
        <f t="shared" si="2"/>
        <v>1774</v>
      </c>
      <c r="M9" s="12">
        <v>303241</v>
      </c>
      <c r="N9" s="12"/>
      <c r="O9" s="13"/>
      <c r="P9" s="13"/>
      <c r="Q9" s="12">
        <f t="shared" si="19"/>
        <v>61</v>
      </c>
      <c r="R9" s="13">
        <v>12</v>
      </c>
      <c r="S9" s="13">
        <v>33153</v>
      </c>
      <c r="T9" s="13">
        <v>39316</v>
      </c>
      <c r="U9" s="12">
        <v>10389</v>
      </c>
      <c r="V9" s="12"/>
      <c r="W9" s="12"/>
      <c r="X9" s="15">
        <v>85985</v>
      </c>
      <c r="Y9" s="15">
        <v>159890</v>
      </c>
      <c r="Z9" s="12">
        <v>109190</v>
      </c>
      <c r="AB9" s="16">
        <f>DATE(MID($A$2,SEARCH("(",$A$2)+1,4),6,1)</f>
        <v>45078</v>
      </c>
      <c r="AC9" s="17">
        <f t="shared" si="3"/>
        <v>64573</v>
      </c>
      <c r="AD9" s="17">
        <f t="shared" si="4"/>
        <v>25648</v>
      </c>
      <c r="AE9" s="17">
        <f t="shared" si="5"/>
        <v>24891</v>
      </c>
      <c r="AF9" s="17">
        <f t="shared" si="6"/>
        <v>50538</v>
      </c>
      <c r="AG9" s="17">
        <f t="shared" si="7"/>
        <v>19615</v>
      </c>
      <c r="AH9" s="17">
        <f t="shared" si="8"/>
        <v>21122</v>
      </c>
      <c r="AI9" s="17">
        <f t="shared" si="9"/>
        <v>41001</v>
      </c>
      <c r="AJ9" s="17">
        <f t="shared" si="10"/>
        <v>76416</v>
      </c>
      <c r="AK9" s="17">
        <f t="shared" si="11"/>
        <v>34542</v>
      </c>
      <c r="AL9" s="17">
        <f t="shared" si="12"/>
        <v>110940</v>
      </c>
      <c r="AM9" s="17" t="e">
        <f ca="1">INDEX($M:$M,_xludf.DAYS(EOMONTH($AB9,0),DATE(MID($A$2,SEARCH("(",$A$2)+1,4),1,1))+4)</f>
        <v>#NAME?</v>
      </c>
      <c r="AN9" s="17">
        <f t="shared" si="13"/>
        <v>32110</v>
      </c>
      <c r="AO9" s="17">
        <f t="shared" si="14"/>
        <v>7097</v>
      </c>
      <c r="AP9" s="17">
        <f t="shared" si="15"/>
        <v>221014</v>
      </c>
      <c r="AQ9" s="17">
        <f t="shared" si="16"/>
        <v>210658</v>
      </c>
      <c r="AR9" s="17" t="e">
        <f ca="1">INDEX($U:$U,_xludf.DAYS(EOMONTH($AB9,0),DATE(MID($A$2,SEARCH("(",$A$2)+1,4),1,1))+4)</f>
        <v>#NAME?</v>
      </c>
      <c r="AS9" s="17">
        <f t="shared" si="17"/>
        <v>301819</v>
      </c>
      <c r="AT9" s="17">
        <f t="shared" si="18"/>
        <v>571449</v>
      </c>
      <c r="AU9" s="17" t="e">
        <f ca="1">INDEX($Z:$Z,_xludf.DAYS(EOMONTH($AB9,0),DATE(MID($A$2,SEARCH("(",$A$2)+1,4),1,1))+4)</f>
        <v>#NAME?</v>
      </c>
    </row>
    <row r="10" spans="1:47" ht="17.25" customHeight="1">
      <c r="A10" s="18">
        <v>44933</v>
      </c>
      <c r="B10" s="11">
        <f t="shared" si="0"/>
        <v>44933</v>
      </c>
      <c r="C10" s="12">
        <v>1522</v>
      </c>
      <c r="D10" s="12">
        <v>460</v>
      </c>
      <c r="E10" s="13">
        <v>686</v>
      </c>
      <c r="F10" s="14">
        <f t="shared" si="20"/>
        <v>1146</v>
      </c>
      <c r="G10" s="14"/>
      <c r="H10" s="14"/>
      <c r="I10" s="14"/>
      <c r="J10" s="12">
        <v>1403</v>
      </c>
      <c r="K10" s="12">
        <v>978</v>
      </c>
      <c r="L10" s="14">
        <f t="shared" si="2"/>
        <v>2381</v>
      </c>
      <c r="M10" s="12">
        <v>303212</v>
      </c>
      <c r="N10" s="12"/>
      <c r="O10" s="13"/>
      <c r="P10" s="13"/>
      <c r="Q10" s="12">
        <f t="shared" si="19"/>
        <v>-29</v>
      </c>
      <c r="R10" s="13">
        <v>15</v>
      </c>
      <c r="S10" s="13">
        <v>35264</v>
      </c>
      <c r="T10" s="13">
        <v>44558</v>
      </c>
      <c r="U10" s="12">
        <v>10693</v>
      </c>
      <c r="V10" s="12"/>
      <c r="W10" s="12"/>
      <c r="X10" s="15">
        <v>80963</v>
      </c>
      <c r="Y10" s="15">
        <v>160230</v>
      </c>
      <c r="Z10" s="12">
        <v>109148</v>
      </c>
      <c r="AB10" s="16">
        <f>DATE(MID($A$2,SEARCH("(",$A$2)+1,4),7,1)</f>
        <v>45108</v>
      </c>
      <c r="AC10" s="17">
        <f t="shared" si="3"/>
        <v>88304</v>
      </c>
      <c r="AD10" s="17">
        <f t="shared" si="4"/>
        <v>27898</v>
      </c>
      <c r="AE10" s="17">
        <f t="shared" si="5"/>
        <v>59758</v>
      </c>
      <c r="AF10" s="17">
        <f t="shared" si="6"/>
        <v>87634</v>
      </c>
      <c r="AG10" s="17">
        <f t="shared" si="7"/>
        <v>20263</v>
      </c>
      <c r="AH10" s="17">
        <f t="shared" si="8"/>
        <v>51005</v>
      </c>
      <c r="AI10" s="17">
        <f t="shared" si="9"/>
        <v>71288</v>
      </c>
      <c r="AJ10" s="17">
        <f t="shared" si="10"/>
        <v>69297</v>
      </c>
      <c r="AK10" s="17">
        <f t="shared" si="11"/>
        <v>73500</v>
      </c>
      <c r="AL10" s="17">
        <f t="shared" si="12"/>
        <v>142816</v>
      </c>
      <c r="AM10" s="17" t="e">
        <f ca="1">INDEX($M:$M,_xludf.DAYS(EOMONTH($AB10,0),DATE(MID($A$2,SEARCH("(",$A$2)+1,4),1,1))+4)</f>
        <v>#NAME?</v>
      </c>
      <c r="AN10" s="17">
        <f t="shared" si="13"/>
        <v>365</v>
      </c>
      <c r="AO10" s="17">
        <f t="shared" si="14"/>
        <v>406</v>
      </c>
      <c r="AP10" s="17">
        <f t="shared" si="15"/>
        <v>948485</v>
      </c>
      <c r="AQ10" s="17">
        <f t="shared" si="16"/>
        <v>0</v>
      </c>
      <c r="AR10" s="17" t="e">
        <f ca="1">INDEX($U:$U,_xludf.DAYS(EOMONTH($AB10,0),DATE(MID($A$2,SEARCH("(",$A$2)+1,4),1,1))+4)</f>
        <v>#NAME?</v>
      </c>
      <c r="AS10" s="17">
        <f t="shared" si="17"/>
        <v>787963</v>
      </c>
      <c r="AT10" s="17">
        <f t="shared" si="18"/>
        <v>1202904</v>
      </c>
      <c r="AU10" s="17" t="e">
        <f ca="1">INDEX($Z:$Z,_xludf.DAYS(EOMONTH($AB10,0),DATE(MID($A$2,SEARCH("(",$A$2)+1,4),1,1))+4)</f>
        <v>#NAME?</v>
      </c>
    </row>
    <row r="11" spans="1:47" ht="17.25" customHeight="1">
      <c r="A11" s="18">
        <v>44934</v>
      </c>
      <c r="B11" s="11">
        <f t="shared" si="0"/>
        <v>44934</v>
      </c>
      <c r="C11" s="12">
        <v>1317</v>
      </c>
      <c r="D11" s="12">
        <v>1157</v>
      </c>
      <c r="E11" s="13">
        <v>767</v>
      </c>
      <c r="F11" s="14">
        <f t="shared" si="20"/>
        <v>1924</v>
      </c>
      <c r="G11" s="14"/>
      <c r="H11" s="14"/>
      <c r="I11" s="14"/>
      <c r="J11" s="12">
        <v>3238</v>
      </c>
      <c r="K11" s="12">
        <v>1080</v>
      </c>
      <c r="L11" s="14">
        <f t="shared" si="2"/>
        <v>4318</v>
      </c>
      <c r="M11" s="12">
        <v>303281</v>
      </c>
      <c r="N11" s="12"/>
      <c r="O11" s="13"/>
      <c r="P11" s="13"/>
      <c r="Q11" s="12">
        <f t="shared" si="19"/>
        <v>69</v>
      </c>
      <c r="R11" s="13">
        <v>14</v>
      </c>
      <c r="S11" s="13">
        <v>24227</v>
      </c>
      <c r="T11" s="13">
        <v>29058</v>
      </c>
      <c r="U11" s="12">
        <v>11112</v>
      </c>
      <c r="V11" s="12"/>
      <c r="W11" s="12"/>
      <c r="X11" s="15">
        <v>72344</v>
      </c>
      <c r="Y11" s="15">
        <v>136079</v>
      </c>
      <c r="Z11" s="12">
        <v>109103</v>
      </c>
      <c r="AB11" s="16">
        <f>DATE(MID($A$2,SEARCH("(",$A$2)+1,4),8,1)</f>
        <v>45139</v>
      </c>
      <c r="AC11" s="17">
        <f t="shared" si="3"/>
        <v>105974</v>
      </c>
      <c r="AD11" s="17">
        <f t="shared" si="4"/>
        <v>25869</v>
      </c>
      <c r="AE11" s="17">
        <f t="shared" si="5"/>
        <v>68301</v>
      </c>
      <c r="AF11" s="17">
        <f t="shared" si="6"/>
        <v>94167</v>
      </c>
      <c r="AG11" s="17">
        <f t="shared" si="7"/>
        <v>18349</v>
      </c>
      <c r="AH11" s="17">
        <f t="shared" si="8"/>
        <v>56615</v>
      </c>
      <c r="AI11" s="17">
        <f t="shared" si="9"/>
        <v>74964</v>
      </c>
      <c r="AJ11" s="17">
        <f t="shared" si="10"/>
        <v>50539</v>
      </c>
      <c r="AK11" s="17">
        <f t="shared" si="11"/>
        <v>76894</v>
      </c>
      <c r="AL11" s="17">
        <f t="shared" si="12"/>
        <v>127433</v>
      </c>
      <c r="AM11" s="17" t="e">
        <f ca="1">INDEX($M:$M,_xludf.DAYS(EOMONTH($AB11,0),DATE(MID($A$2,SEARCH("(",$A$2)+1,4),1,1))+4)</f>
        <v>#NAME?</v>
      </c>
      <c r="AN11" s="17">
        <f t="shared" si="13"/>
        <v>193</v>
      </c>
      <c r="AO11" s="17">
        <f t="shared" si="14"/>
        <v>78</v>
      </c>
      <c r="AP11" s="17">
        <f t="shared" si="15"/>
        <v>861014</v>
      </c>
      <c r="AQ11" s="17">
        <f t="shared" si="16"/>
        <v>0</v>
      </c>
      <c r="AR11" s="17" t="e">
        <f ca="1">INDEX($U:$U,_xludf.DAYS(EOMONTH($AB11,0),DATE(MID($A$2,SEARCH("(",$A$2)+1,4),1,1))+4)</f>
        <v>#NAME?</v>
      </c>
      <c r="AS11" s="17">
        <f t="shared" si="17"/>
        <v>592629</v>
      </c>
      <c r="AT11" s="17">
        <f t="shared" si="18"/>
        <v>790159</v>
      </c>
      <c r="AU11" s="17" t="e">
        <f ca="1">INDEX($Z:$Z,_xludf.DAYS(EOMONTH($AB11,0),DATE(MID($A$2,SEARCH("(",$A$2)+1,4),1,1))+4)</f>
        <v>#NAME?</v>
      </c>
    </row>
    <row r="12" spans="1:47" ht="17.25" customHeight="1">
      <c r="A12" s="10">
        <v>44935</v>
      </c>
      <c r="B12" s="11">
        <f t="shared" si="0"/>
        <v>44935</v>
      </c>
      <c r="C12" s="12">
        <v>2991</v>
      </c>
      <c r="D12" s="12">
        <v>1307</v>
      </c>
      <c r="E12" s="13">
        <v>636</v>
      </c>
      <c r="F12" s="14">
        <f t="shared" si="20"/>
        <v>1943</v>
      </c>
      <c r="G12" s="14"/>
      <c r="H12" s="14"/>
      <c r="I12" s="14"/>
      <c r="J12" s="12">
        <v>3040</v>
      </c>
      <c r="K12" s="12">
        <v>922</v>
      </c>
      <c r="L12" s="14">
        <f t="shared" si="2"/>
        <v>3962</v>
      </c>
      <c r="M12" s="12">
        <v>303279</v>
      </c>
      <c r="N12" s="12"/>
      <c r="O12" s="13"/>
      <c r="P12" s="13"/>
      <c r="Q12" s="12">
        <f t="shared" si="19"/>
        <v>-2</v>
      </c>
      <c r="R12" s="13">
        <v>16</v>
      </c>
      <c r="S12" s="13">
        <v>27573</v>
      </c>
      <c r="T12" s="13">
        <v>33511</v>
      </c>
      <c r="U12" s="12">
        <v>11532</v>
      </c>
      <c r="V12" s="12"/>
      <c r="W12" s="12"/>
      <c r="X12" s="15">
        <v>73646</v>
      </c>
      <c r="Y12" s="15">
        <v>130696</v>
      </c>
      <c r="Z12" s="12">
        <v>109059</v>
      </c>
      <c r="AB12" s="16">
        <f>DATE(MID($A$2,SEARCH("(",$A$2)+1,4),9,1)</f>
        <v>45170</v>
      </c>
      <c r="AC12" s="17">
        <f t="shared" si="3"/>
        <v>85731</v>
      </c>
      <c r="AD12" s="17">
        <f t="shared" si="4"/>
        <v>21357</v>
      </c>
      <c r="AE12" s="17">
        <f t="shared" si="5"/>
        <v>39666</v>
      </c>
      <c r="AF12" s="17">
        <f t="shared" si="6"/>
        <v>61023</v>
      </c>
      <c r="AG12" s="17">
        <f t="shared" si="7"/>
        <v>13527</v>
      </c>
      <c r="AH12" s="17">
        <f t="shared" si="8"/>
        <v>33044</v>
      </c>
      <c r="AI12" s="17">
        <f t="shared" si="9"/>
        <v>46571</v>
      </c>
      <c r="AJ12" s="17">
        <f t="shared" si="10"/>
        <v>34441</v>
      </c>
      <c r="AK12" s="17">
        <f t="shared" si="11"/>
        <v>44414</v>
      </c>
      <c r="AL12" s="17">
        <f t="shared" si="12"/>
        <v>78855</v>
      </c>
      <c r="AM12" s="17" t="e">
        <f ca="1">INDEX($M:$M,_xludf.DAYS(EOMONTH($AB12,0),DATE(MID($A$2,SEARCH("(",$A$2)+1,4),1,1))+4)</f>
        <v>#NAME?</v>
      </c>
      <c r="AN12" s="17">
        <f t="shared" si="13"/>
        <v>61</v>
      </c>
      <c r="AO12" s="17">
        <f t="shared" si="14"/>
        <v>0</v>
      </c>
      <c r="AP12" s="17">
        <f t="shared" si="15"/>
        <v>1363329</v>
      </c>
      <c r="AQ12" s="17">
        <f t="shared" si="16"/>
        <v>0</v>
      </c>
      <c r="AR12" s="17" t="e">
        <f ca="1">INDEX($U:$U,_xludf.DAYS(EOMONTH($AB12,0),DATE(MID($A$2,SEARCH("(",$A$2)+1,4),1,1))+4)</f>
        <v>#NAME?</v>
      </c>
      <c r="AS12" s="17">
        <f t="shared" si="17"/>
        <v>5313169</v>
      </c>
      <c r="AT12" s="17">
        <f t="shared" si="18"/>
        <v>6230532</v>
      </c>
      <c r="AU12" s="17" t="e">
        <f ca="1">INDEX($Z:$Z,_xludf.DAYS(EOMONTH($AB12,0),DATE(MID($A$2,SEARCH("(",$A$2)+1,4),1,1))+4)</f>
        <v>#NAME?</v>
      </c>
    </row>
    <row r="13" spans="1:47" ht="17.25" customHeight="1">
      <c r="A13" s="10">
        <v>44936</v>
      </c>
      <c r="B13" s="11">
        <f t="shared" si="0"/>
        <v>44936</v>
      </c>
      <c r="C13" s="12">
        <v>3122</v>
      </c>
      <c r="D13" s="12">
        <v>1496</v>
      </c>
      <c r="E13" s="13">
        <v>800</v>
      </c>
      <c r="F13" s="14">
        <f t="shared" si="20"/>
        <v>2296</v>
      </c>
      <c r="G13" s="14"/>
      <c r="H13" s="14"/>
      <c r="I13" s="14"/>
      <c r="J13" s="12">
        <v>2903</v>
      </c>
      <c r="K13" s="12">
        <v>1071</v>
      </c>
      <c r="L13" s="14">
        <f t="shared" si="2"/>
        <v>3974</v>
      </c>
      <c r="M13" s="12">
        <v>303304</v>
      </c>
      <c r="N13" s="12"/>
      <c r="O13" s="13"/>
      <c r="P13" s="13"/>
      <c r="Q13" s="12">
        <f t="shared" si="19"/>
        <v>25</v>
      </c>
      <c r="R13" s="13">
        <v>14</v>
      </c>
      <c r="S13" s="13">
        <v>15491</v>
      </c>
      <c r="T13" s="13">
        <v>18849</v>
      </c>
      <c r="U13" s="12">
        <v>11615</v>
      </c>
      <c r="V13" s="12"/>
      <c r="W13" s="12"/>
      <c r="X13" s="15">
        <v>63002</v>
      </c>
      <c r="Y13" s="15">
        <v>100159</v>
      </c>
      <c r="Z13" s="12">
        <v>109039</v>
      </c>
      <c r="AB13" s="16">
        <f>DATE(MID($A$2,SEARCH("(",$A$2)+1,4),10,1)</f>
        <v>45200</v>
      </c>
      <c r="AC13" s="17">
        <f t="shared" si="3"/>
        <v>63341</v>
      </c>
      <c r="AD13" s="17">
        <f t="shared" si="4"/>
        <v>20533</v>
      </c>
      <c r="AE13" s="17">
        <f t="shared" si="5"/>
        <v>26592</v>
      </c>
      <c r="AF13" s="17">
        <f t="shared" si="6"/>
        <v>47180</v>
      </c>
      <c r="AG13" s="17">
        <f t="shared" si="7"/>
        <v>16015</v>
      </c>
      <c r="AH13" s="17">
        <f t="shared" si="8"/>
        <v>23769</v>
      </c>
      <c r="AI13" s="17">
        <f t="shared" si="9"/>
        <v>39788</v>
      </c>
      <c r="AJ13" s="17">
        <f t="shared" si="10"/>
        <v>37798</v>
      </c>
      <c r="AK13" s="17">
        <f t="shared" si="11"/>
        <v>32207</v>
      </c>
      <c r="AL13" s="17">
        <f t="shared" si="12"/>
        <v>70005</v>
      </c>
      <c r="AM13" s="17" t="e">
        <f ca="1">INDEX($M:$M,_xludf.DAYS(EOMONTH($AB13,0),DATE(MID($A$2,SEARCH("(",$A$2)+1,4),1,1))+4)</f>
        <v>#NAME?</v>
      </c>
      <c r="AN13" s="17">
        <f t="shared" si="13"/>
        <v>85</v>
      </c>
      <c r="AO13" s="17">
        <f t="shared" si="14"/>
        <v>0</v>
      </c>
      <c r="AP13" s="17">
        <f t="shared" si="15"/>
        <v>1507752</v>
      </c>
      <c r="AQ13" s="17">
        <f t="shared" si="16"/>
        <v>0</v>
      </c>
      <c r="AR13" s="17" t="e">
        <f ca="1">INDEX($U:$U,_xludf.DAYS(EOMONTH($AB13,0),DATE(MID($A$2,SEARCH("(",$A$2)+1,4),1,1))+4)</f>
        <v>#NAME?</v>
      </c>
      <c r="AS13" s="17">
        <f t="shared" si="17"/>
        <v>8477724</v>
      </c>
      <c r="AT13" s="17">
        <f t="shared" si="18"/>
        <v>9460509</v>
      </c>
      <c r="AU13" s="17" t="e">
        <f ca="1">INDEX($Z:$Z,_xludf.DAYS(EOMONTH($AB13,0),DATE(MID($A$2,SEARCH("(",$A$2)+1,4),1,1))+4)</f>
        <v>#NAME?</v>
      </c>
    </row>
    <row r="14" spans="1:47" ht="17.25" customHeight="1">
      <c r="A14" s="10">
        <v>44937</v>
      </c>
      <c r="B14" s="11">
        <f t="shared" si="0"/>
        <v>44937</v>
      </c>
      <c r="C14" s="12">
        <v>2302</v>
      </c>
      <c r="D14" s="12">
        <v>1137</v>
      </c>
      <c r="E14" s="13">
        <v>577</v>
      </c>
      <c r="F14" s="14">
        <f t="shared" si="20"/>
        <v>1714</v>
      </c>
      <c r="G14" s="14"/>
      <c r="H14" s="14"/>
      <c r="I14" s="14"/>
      <c r="J14" s="12">
        <v>2207</v>
      </c>
      <c r="K14" s="12">
        <v>817</v>
      </c>
      <c r="L14" s="14">
        <f t="shared" si="2"/>
        <v>3024</v>
      </c>
      <c r="M14" s="12">
        <v>303320</v>
      </c>
      <c r="N14" s="12"/>
      <c r="O14" s="13"/>
      <c r="P14" s="13"/>
      <c r="Q14" s="12">
        <f t="shared" si="19"/>
        <v>16</v>
      </c>
      <c r="R14" s="13">
        <v>14</v>
      </c>
      <c r="S14" s="13">
        <v>5745</v>
      </c>
      <c r="T14" s="13">
        <v>7225</v>
      </c>
      <c r="U14" s="12">
        <v>11901</v>
      </c>
      <c r="V14" s="12"/>
      <c r="W14" s="12"/>
      <c r="X14" s="15">
        <v>17923</v>
      </c>
      <c r="Y14" s="15">
        <v>25482</v>
      </c>
      <c r="Z14" s="12">
        <v>109008</v>
      </c>
      <c r="AB14" s="16">
        <f>DATE(MID($A$2,SEARCH("(",$A$2)+1,4),11,1)</f>
        <v>45231</v>
      </c>
      <c r="AC14" s="17">
        <f t="shared" si="3"/>
        <v>68791</v>
      </c>
      <c r="AD14" s="17">
        <f t="shared" si="4"/>
        <v>23718</v>
      </c>
      <c r="AE14" s="17">
        <f t="shared" si="5"/>
        <v>14624</v>
      </c>
      <c r="AF14" s="17">
        <f t="shared" si="6"/>
        <v>38341</v>
      </c>
      <c r="AG14" s="17">
        <f t="shared" si="7"/>
        <v>17647</v>
      </c>
      <c r="AH14" s="17">
        <f t="shared" si="8"/>
        <v>13082</v>
      </c>
      <c r="AI14" s="17">
        <f t="shared" si="9"/>
        <v>30729</v>
      </c>
      <c r="AJ14" s="17">
        <f t="shared" si="10"/>
        <v>50622</v>
      </c>
      <c r="AK14" s="17">
        <f t="shared" si="11"/>
        <v>21490</v>
      </c>
      <c r="AL14" s="17">
        <f t="shared" si="12"/>
        <v>72112</v>
      </c>
      <c r="AM14" s="17" t="e">
        <f ca="1">INDEX($M:$M,_xludf.DAYS(EOMONTH($AB14,0),DATE(MID($A$2,SEARCH("(",$A$2)+1,4),1,1))+4)</f>
        <v>#NAME?</v>
      </c>
      <c r="AN14" s="17">
        <f t="shared" si="13"/>
        <v>76</v>
      </c>
      <c r="AO14" s="17">
        <f t="shared" si="14"/>
        <v>0</v>
      </c>
      <c r="AP14" s="17">
        <f t="shared" si="15"/>
        <v>790440</v>
      </c>
      <c r="AQ14" s="17">
        <f t="shared" si="16"/>
        <v>0</v>
      </c>
      <c r="AR14" s="17" t="e">
        <f ca="1">INDEX($U:$U,_xludf.DAYS(EOMONTH($AB14,0),DATE(MID($A$2,SEARCH("(",$A$2)+1,4),1,1))+4)</f>
        <v>#NAME?</v>
      </c>
      <c r="AS14" s="17">
        <f t="shared" si="17"/>
        <v>2203702</v>
      </c>
      <c r="AT14" s="17">
        <f t="shared" si="18"/>
        <v>3255590</v>
      </c>
      <c r="AU14" s="17" t="e">
        <f ca="1">INDEX($Z:$Z,_xludf.DAYS(EOMONTH($AB14,0),DATE(MID($A$2,SEARCH("(",$A$2)+1,4),1,1))+4)</f>
        <v>#NAME?</v>
      </c>
    </row>
    <row r="15" spans="1:47" ht="17.25" customHeight="1">
      <c r="A15" s="10">
        <v>44938</v>
      </c>
      <c r="B15" s="11">
        <f t="shared" si="0"/>
        <v>44938</v>
      </c>
      <c r="C15" s="12">
        <v>2212</v>
      </c>
      <c r="D15" s="12">
        <v>1129</v>
      </c>
      <c r="E15" s="13">
        <v>526</v>
      </c>
      <c r="F15" s="14">
        <f t="shared" si="20"/>
        <v>1655</v>
      </c>
      <c r="G15" s="14"/>
      <c r="H15" s="14"/>
      <c r="I15" s="14"/>
      <c r="J15" s="12">
        <v>2351</v>
      </c>
      <c r="K15" s="12">
        <v>664</v>
      </c>
      <c r="L15" s="14">
        <f t="shared" si="2"/>
        <v>3015</v>
      </c>
      <c r="M15" s="12">
        <v>303374</v>
      </c>
      <c r="N15" s="12"/>
      <c r="O15" s="13"/>
      <c r="P15" s="13"/>
      <c r="Q15" s="12">
        <f t="shared" si="19"/>
        <v>54</v>
      </c>
      <c r="R15" s="13">
        <v>15</v>
      </c>
      <c r="S15" s="13">
        <v>7385</v>
      </c>
      <c r="T15" s="13">
        <v>9699</v>
      </c>
      <c r="U15" s="12">
        <v>12232</v>
      </c>
      <c r="V15" s="12"/>
      <c r="W15" s="12"/>
      <c r="X15" s="15">
        <v>7895</v>
      </c>
      <c r="Y15" s="15">
        <v>5465</v>
      </c>
      <c r="Z15" s="12">
        <v>108966</v>
      </c>
      <c r="AB15" s="16">
        <f>DATE(MID($A$2,SEARCH("(",$A$2)+1,4),12,1)</f>
        <v>45261</v>
      </c>
      <c r="AC15" s="17">
        <f t="shared" si="3"/>
        <v>51686</v>
      </c>
      <c r="AD15" s="17">
        <f t="shared" si="4"/>
        <v>16459</v>
      </c>
      <c r="AE15" s="17">
        <f t="shared" si="5"/>
        <v>16646</v>
      </c>
      <c r="AF15" s="17">
        <f t="shared" si="6"/>
        <v>33105</v>
      </c>
      <c r="AG15" s="17">
        <f t="shared" si="7"/>
        <v>12777</v>
      </c>
      <c r="AH15" s="17">
        <f t="shared" si="8"/>
        <v>15565</v>
      </c>
      <c r="AI15" s="17">
        <f t="shared" si="9"/>
        <v>28342</v>
      </c>
      <c r="AJ15" s="17">
        <f t="shared" si="10"/>
        <v>32281</v>
      </c>
      <c r="AK15" s="17">
        <f t="shared" si="11"/>
        <v>21588</v>
      </c>
      <c r="AL15" s="17">
        <f t="shared" si="12"/>
        <v>53869</v>
      </c>
      <c r="AM15" s="17" t="e">
        <f ca="1">INDEX($M:$M,_xludf.DAYS(EOMONTH($AB15,0),DATE(MID($A$2,SEARCH("(",$A$2)+1,4),1,1))+4)</f>
        <v>#NAME?</v>
      </c>
      <c r="AN15" s="17">
        <f t="shared" si="13"/>
        <v>54</v>
      </c>
      <c r="AO15" s="17">
        <f t="shared" si="14"/>
        <v>0</v>
      </c>
      <c r="AP15" s="17">
        <f t="shared" si="15"/>
        <v>517572</v>
      </c>
      <c r="AQ15" s="17">
        <f t="shared" si="16"/>
        <v>0</v>
      </c>
      <c r="AR15" s="17" t="e">
        <f ca="1">INDEX($U:$U,_xludf.DAYS(EOMONTH($AB15,0),DATE(MID($A$2,SEARCH("(",$A$2)+1,4),1,1))+4)</f>
        <v>#NAME?</v>
      </c>
      <c r="AS15" s="17">
        <f t="shared" si="17"/>
        <v>1024587</v>
      </c>
      <c r="AT15" s="17">
        <f t="shared" si="18"/>
        <v>1202473</v>
      </c>
      <c r="AU15" s="17" t="e">
        <f ca="1">INDEX($Z:$Z,_xludf.DAYS(EOMONTH($AB15,0),DATE(MID($A$2,SEARCH("(",$A$2)+1,4),1,1))+4)</f>
        <v>#NAME?</v>
      </c>
    </row>
    <row r="16" spans="1:47" ht="17.25" customHeight="1">
      <c r="A16" s="10">
        <v>44939</v>
      </c>
      <c r="B16" s="11">
        <f t="shared" si="0"/>
        <v>44939</v>
      </c>
      <c r="C16" s="12">
        <v>2454</v>
      </c>
      <c r="D16" s="12">
        <v>1076</v>
      </c>
      <c r="E16" s="13">
        <f>462+14</f>
        <v>476</v>
      </c>
      <c r="F16" s="14">
        <f t="shared" si="20"/>
        <v>1552</v>
      </c>
      <c r="G16" s="14"/>
      <c r="H16" s="14"/>
      <c r="I16" s="14"/>
      <c r="J16" s="12">
        <v>2445</v>
      </c>
      <c r="K16" s="12">
        <f>632+37</f>
        <v>669</v>
      </c>
      <c r="L16" s="14">
        <f t="shared" si="2"/>
        <v>3114</v>
      </c>
      <c r="M16" s="12">
        <v>303402</v>
      </c>
      <c r="N16" s="12"/>
      <c r="O16" s="13"/>
      <c r="P16" s="13"/>
      <c r="Q16" s="12">
        <f t="shared" si="19"/>
        <v>28</v>
      </c>
      <c r="R16" s="13">
        <v>20</v>
      </c>
      <c r="S16" s="13">
        <v>3654</v>
      </c>
      <c r="T16" s="13">
        <v>4548</v>
      </c>
      <c r="U16" s="12">
        <v>12814</v>
      </c>
      <c r="V16" s="12"/>
      <c r="W16" s="12"/>
      <c r="X16" s="15">
        <v>5253</v>
      </c>
      <c r="Y16" s="15">
        <v>7687</v>
      </c>
      <c r="Z16" s="12">
        <v>108826</v>
      </c>
    </row>
    <row r="17" spans="1:26" ht="17.25" customHeight="1">
      <c r="A17" s="18">
        <v>44940</v>
      </c>
      <c r="B17" s="11">
        <f t="shared" si="0"/>
        <v>44940</v>
      </c>
      <c r="C17" s="12">
        <v>765</v>
      </c>
      <c r="D17" s="12">
        <v>306</v>
      </c>
      <c r="E17" s="13">
        <f>382+15</f>
        <v>397</v>
      </c>
      <c r="F17" s="14">
        <f t="shared" si="20"/>
        <v>703</v>
      </c>
      <c r="G17" s="14"/>
      <c r="H17" s="14"/>
      <c r="I17" s="14"/>
      <c r="J17" s="12">
        <v>510</v>
      </c>
      <c r="K17" s="12">
        <f>471+17</f>
        <v>488</v>
      </c>
      <c r="L17" s="14">
        <f t="shared" si="2"/>
        <v>998</v>
      </c>
      <c r="M17" s="12">
        <v>303420</v>
      </c>
      <c r="N17" s="12"/>
      <c r="O17" s="13"/>
      <c r="P17" s="13"/>
      <c r="Q17" s="12">
        <f t="shared" si="19"/>
        <v>18</v>
      </c>
      <c r="R17" s="13">
        <v>15</v>
      </c>
      <c r="S17" s="13">
        <v>4578</v>
      </c>
      <c r="T17" s="13">
        <v>5501</v>
      </c>
      <c r="U17" s="12">
        <v>13019</v>
      </c>
      <c r="V17" s="12"/>
      <c r="W17" s="12"/>
      <c r="X17" s="15">
        <v>1074</v>
      </c>
      <c r="Y17" s="15">
        <v>1909</v>
      </c>
      <c r="Z17" s="12">
        <v>108878</v>
      </c>
    </row>
    <row r="18" spans="1:26" ht="17.25" customHeight="1">
      <c r="A18" s="18">
        <v>44941</v>
      </c>
      <c r="B18" s="11">
        <f t="shared" si="0"/>
        <v>44941</v>
      </c>
      <c r="C18" s="12">
        <v>866</v>
      </c>
      <c r="D18" s="12">
        <v>306</v>
      </c>
      <c r="E18" s="13">
        <f>416+17</f>
        <v>433</v>
      </c>
      <c r="F18" s="14">
        <f t="shared" si="20"/>
        <v>739</v>
      </c>
      <c r="G18" s="14"/>
      <c r="H18" s="14"/>
      <c r="I18" s="14"/>
      <c r="J18" s="12">
        <v>570</v>
      </c>
      <c r="K18" s="12">
        <f>481+20</f>
        <v>501</v>
      </c>
      <c r="L18" s="14">
        <f t="shared" si="2"/>
        <v>1071</v>
      </c>
      <c r="M18" s="12">
        <v>303456</v>
      </c>
      <c r="N18" s="12"/>
      <c r="O18" s="13"/>
      <c r="P18" s="13"/>
      <c r="Q18" s="12">
        <f t="shared" si="19"/>
        <v>36</v>
      </c>
      <c r="R18" s="13">
        <v>7</v>
      </c>
      <c r="S18" s="13">
        <v>5623</v>
      </c>
      <c r="T18" s="13">
        <v>6461</v>
      </c>
      <c r="U18" s="12">
        <v>13124</v>
      </c>
      <c r="V18" s="12"/>
      <c r="W18" s="12"/>
      <c r="X18" s="15">
        <v>704</v>
      </c>
      <c r="Y18" s="15">
        <v>1217</v>
      </c>
      <c r="Z18" s="12">
        <v>108849</v>
      </c>
    </row>
    <row r="19" spans="1:26" ht="17.25" customHeight="1">
      <c r="A19" s="10">
        <v>44942</v>
      </c>
      <c r="B19" s="11">
        <f t="shared" si="0"/>
        <v>44942</v>
      </c>
      <c r="C19" s="12">
        <v>2356</v>
      </c>
      <c r="D19" s="12">
        <v>1098</v>
      </c>
      <c r="E19" s="13">
        <f>522+16</f>
        <v>538</v>
      </c>
      <c r="F19" s="14">
        <f t="shared" si="20"/>
        <v>1636</v>
      </c>
      <c r="G19" s="14"/>
      <c r="H19" s="14"/>
      <c r="I19" s="14"/>
      <c r="J19" s="12">
        <v>2270</v>
      </c>
      <c r="K19" s="12">
        <f>677+23</f>
        <v>700</v>
      </c>
      <c r="L19" s="14">
        <f t="shared" si="2"/>
        <v>2970</v>
      </c>
      <c r="M19" s="12">
        <v>303482</v>
      </c>
      <c r="N19" s="12"/>
      <c r="O19" s="13"/>
      <c r="P19" s="13"/>
      <c r="Q19" s="12">
        <f t="shared" si="19"/>
        <v>26</v>
      </c>
      <c r="R19" s="13">
        <v>18</v>
      </c>
      <c r="S19" s="13">
        <v>9215</v>
      </c>
      <c r="T19" s="13">
        <v>12067</v>
      </c>
      <c r="U19" s="12">
        <v>13362</v>
      </c>
      <c r="V19" s="12"/>
      <c r="W19" s="12"/>
      <c r="X19" s="15">
        <v>507</v>
      </c>
      <c r="Y19" s="15">
        <v>1048</v>
      </c>
      <c r="Z19" s="12">
        <v>108826</v>
      </c>
    </row>
    <row r="20" spans="1:26" ht="17.25" customHeight="1">
      <c r="A20" s="10">
        <v>44943</v>
      </c>
      <c r="B20" s="11">
        <f t="shared" si="0"/>
        <v>44943</v>
      </c>
      <c r="C20" s="12">
        <v>2295</v>
      </c>
      <c r="D20" s="12">
        <v>1112</v>
      </c>
      <c r="E20" s="13">
        <f>448+13</f>
        <v>461</v>
      </c>
      <c r="F20" s="14">
        <f t="shared" si="20"/>
        <v>1573</v>
      </c>
      <c r="G20" s="14"/>
      <c r="H20" s="14"/>
      <c r="I20" s="14"/>
      <c r="J20" s="12">
        <v>2484</v>
      </c>
      <c r="K20" s="12">
        <f>597+17</f>
        <v>614</v>
      </c>
      <c r="L20" s="14">
        <f t="shared" si="2"/>
        <v>3098</v>
      </c>
      <c r="M20" s="12">
        <v>303484</v>
      </c>
      <c r="N20" s="12"/>
      <c r="O20" s="13"/>
      <c r="P20" s="13"/>
      <c r="Q20" s="12">
        <f t="shared" si="19"/>
        <v>2</v>
      </c>
      <c r="R20" s="13">
        <v>14</v>
      </c>
      <c r="S20" s="13">
        <v>5586</v>
      </c>
      <c r="T20" s="13">
        <v>6990</v>
      </c>
      <c r="U20" s="12">
        <v>13655</v>
      </c>
      <c r="V20" s="12"/>
      <c r="W20" s="12"/>
      <c r="X20" s="15">
        <v>460</v>
      </c>
      <c r="Y20" s="15">
        <v>970</v>
      </c>
      <c r="Z20" s="12">
        <v>108803</v>
      </c>
    </row>
    <row r="21" spans="1:26" ht="17.25" customHeight="1">
      <c r="A21" s="10">
        <v>44944</v>
      </c>
      <c r="B21" s="11">
        <f t="shared" si="0"/>
        <v>44944</v>
      </c>
      <c r="C21" s="12">
        <v>2457</v>
      </c>
      <c r="D21" s="12">
        <v>1035</v>
      </c>
      <c r="E21" s="13">
        <f>492+21</f>
        <v>513</v>
      </c>
      <c r="F21" s="14">
        <f t="shared" si="20"/>
        <v>1548</v>
      </c>
      <c r="G21" s="14"/>
      <c r="H21" s="14"/>
      <c r="I21" s="14"/>
      <c r="J21" s="12">
        <v>2903</v>
      </c>
      <c r="K21" s="12">
        <f>671+42</f>
        <v>713</v>
      </c>
      <c r="L21" s="14">
        <f t="shared" si="2"/>
        <v>3616</v>
      </c>
      <c r="M21" s="12">
        <v>303472</v>
      </c>
      <c r="N21" s="12"/>
      <c r="O21" s="13"/>
      <c r="P21" s="13"/>
      <c r="Q21" s="12">
        <f t="shared" si="19"/>
        <v>-12</v>
      </c>
      <c r="R21" s="13">
        <v>11</v>
      </c>
      <c r="S21" s="13">
        <v>5894</v>
      </c>
      <c r="T21" s="13">
        <v>7130</v>
      </c>
      <c r="U21" s="12">
        <v>13877</v>
      </c>
      <c r="V21" s="12"/>
      <c r="W21" s="12"/>
      <c r="X21" s="15">
        <v>460</v>
      </c>
      <c r="Y21" s="15">
        <v>970</v>
      </c>
      <c r="Z21" s="12">
        <v>108780</v>
      </c>
    </row>
    <row r="22" spans="1:26" ht="17.25" customHeight="1">
      <c r="A22" s="10">
        <v>44945</v>
      </c>
      <c r="B22" s="11">
        <f t="shared" si="0"/>
        <v>44945</v>
      </c>
      <c r="C22" s="12">
        <v>2165</v>
      </c>
      <c r="D22" s="12">
        <v>1089</v>
      </c>
      <c r="E22" s="13">
        <f>567+20</f>
        <v>587</v>
      </c>
      <c r="F22" s="14">
        <f t="shared" si="20"/>
        <v>1676</v>
      </c>
      <c r="G22" s="14"/>
      <c r="H22" s="14"/>
      <c r="I22" s="14"/>
      <c r="J22" s="12">
        <v>2755</v>
      </c>
      <c r="K22" s="12">
        <f>689+22</f>
        <v>711</v>
      </c>
      <c r="L22" s="14">
        <f t="shared" si="2"/>
        <v>3466</v>
      </c>
      <c r="M22" s="12">
        <v>303525</v>
      </c>
      <c r="N22" s="12"/>
      <c r="O22" s="13"/>
      <c r="P22" s="13"/>
      <c r="Q22" s="12">
        <f t="shared" si="19"/>
        <v>53</v>
      </c>
      <c r="R22" s="13">
        <v>0</v>
      </c>
      <c r="S22" s="13">
        <v>5869</v>
      </c>
      <c r="T22" s="13">
        <v>7128</v>
      </c>
      <c r="U22" s="12">
        <v>14156</v>
      </c>
      <c r="V22" s="12"/>
      <c r="W22" s="12"/>
      <c r="X22" s="15">
        <v>1604</v>
      </c>
      <c r="Y22" s="15">
        <v>3758</v>
      </c>
      <c r="Z22" s="12">
        <v>108729</v>
      </c>
    </row>
    <row r="23" spans="1:26" ht="17.25" customHeight="1">
      <c r="A23" s="10">
        <v>44946</v>
      </c>
      <c r="B23" s="11">
        <f t="shared" si="0"/>
        <v>44946</v>
      </c>
      <c r="C23" s="12">
        <v>1426</v>
      </c>
      <c r="D23" s="12">
        <v>758</v>
      </c>
      <c r="E23" s="13">
        <v>445</v>
      </c>
      <c r="F23" s="14">
        <f t="shared" si="20"/>
        <v>1203</v>
      </c>
      <c r="G23" s="14"/>
      <c r="H23" s="14"/>
      <c r="I23" s="14"/>
      <c r="J23" s="12">
        <v>1868</v>
      </c>
      <c r="K23" s="12">
        <v>563</v>
      </c>
      <c r="L23" s="14">
        <f t="shared" si="2"/>
        <v>2431</v>
      </c>
      <c r="M23" s="12">
        <v>303545</v>
      </c>
      <c r="N23" s="12"/>
      <c r="O23" s="13"/>
      <c r="P23" s="13"/>
      <c r="Q23" s="12">
        <f t="shared" si="19"/>
        <v>20</v>
      </c>
      <c r="R23" s="13">
        <v>0</v>
      </c>
      <c r="S23" s="13">
        <v>4460</v>
      </c>
      <c r="T23" s="13">
        <v>5664</v>
      </c>
      <c r="U23" s="12">
        <v>15627</v>
      </c>
      <c r="V23" s="12"/>
      <c r="W23" s="12"/>
      <c r="X23" s="15">
        <v>1370</v>
      </c>
      <c r="Y23" s="15">
        <v>2286</v>
      </c>
      <c r="Z23" s="12">
        <v>108708</v>
      </c>
    </row>
    <row r="24" spans="1:26" ht="17.25" customHeight="1">
      <c r="A24" s="18">
        <v>44947</v>
      </c>
      <c r="B24" s="11">
        <f t="shared" si="0"/>
        <v>44947</v>
      </c>
      <c r="C24" s="12">
        <v>680</v>
      </c>
      <c r="D24" s="12">
        <v>221</v>
      </c>
      <c r="E24" s="13">
        <v>412</v>
      </c>
      <c r="F24" s="14">
        <f t="shared" si="20"/>
        <v>633</v>
      </c>
      <c r="G24" s="14"/>
      <c r="H24" s="14"/>
      <c r="I24" s="14"/>
      <c r="J24" s="12">
        <v>360</v>
      </c>
      <c r="K24" s="12">
        <v>500</v>
      </c>
      <c r="L24" s="14">
        <f t="shared" si="2"/>
        <v>860</v>
      </c>
      <c r="M24" s="12">
        <v>303574</v>
      </c>
      <c r="N24" s="12"/>
      <c r="O24" s="13"/>
      <c r="P24" s="13"/>
      <c r="Q24" s="12">
        <f t="shared" si="19"/>
        <v>29</v>
      </c>
      <c r="R24" s="13">
        <v>0</v>
      </c>
      <c r="S24" s="13">
        <v>3624</v>
      </c>
      <c r="T24" s="13">
        <v>4436</v>
      </c>
      <c r="U24" s="12">
        <v>15627</v>
      </c>
      <c r="V24" s="12"/>
      <c r="W24" s="12"/>
      <c r="X24" s="15">
        <v>889</v>
      </c>
      <c r="Y24" s="15">
        <v>1482</v>
      </c>
      <c r="Z24" s="12">
        <v>108681</v>
      </c>
    </row>
    <row r="25" spans="1:26" ht="17.25" customHeight="1">
      <c r="A25" s="18">
        <v>44948</v>
      </c>
      <c r="B25" s="11">
        <f t="shared" si="0"/>
        <v>44948</v>
      </c>
      <c r="C25" s="12">
        <v>587</v>
      </c>
      <c r="D25" s="12">
        <v>154</v>
      </c>
      <c r="E25" s="13">
        <v>357</v>
      </c>
      <c r="F25" s="14">
        <f t="shared" si="20"/>
        <v>511</v>
      </c>
      <c r="G25" s="14"/>
      <c r="H25" s="14"/>
      <c r="I25" s="14"/>
      <c r="J25" s="12">
        <v>248</v>
      </c>
      <c r="K25" s="12">
        <v>438</v>
      </c>
      <c r="L25" s="14">
        <f t="shared" si="2"/>
        <v>686</v>
      </c>
      <c r="M25" s="12">
        <v>303593</v>
      </c>
      <c r="N25" s="12"/>
      <c r="O25" s="13"/>
      <c r="P25" s="13"/>
      <c r="Q25" s="12">
        <f t="shared" si="19"/>
        <v>19</v>
      </c>
      <c r="R25" s="13">
        <v>0</v>
      </c>
      <c r="S25" s="13">
        <v>3860</v>
      </c>
      <c r="T25" s="13">
        <v>4615</v>
      </c>
      <c r="U25" s="12">
        <v>15627</v>
      </c>
      <c r="V25" s="12"/>
      <c r="W25" s="12"/>
      <c r="X25" s="15">
        <v>702</v>
      </c>
      <c r="Y25" s="15">
        <v>1148</v>
      </c>
      <c r="Z25" s="12">
        <v>108657</v>
      </c>
    </row>
    <row r="26" spans="1:26" ht="17.25" customHeight="1">
      <c r="A26" s="10">
        <v>44949</v>
      </c>
      <c r="B26" s="11">
        <f t="shared" si="0"/>
        <v>44949</v>
      </c>
      <c r="C26" s="12">
        <v>786</v>
      </c>
      <c r="D26" s="12">
        <v>340</v>
      </c>
      <c r="E26" s="13">
        <v>384</v>
      </c>
      <c r="F26" s="14">
        <f t="shared" si="20"/>
        <v>724</v>
      </c>
      <c r="G26" s="14"/>
      <c r="H26" s="14"/>
      <c r="I26" s="14"/>
      <c r="J26" s="12">
        <v>596</v>
      </c>
      <c r="K26" s="12">
        <v>466</v>
      </c>
      <c r="L26" s="14">
        <f t="shared" si="2"/>
        <v>1062</v>
      </c>
      <c r="M26" s="12">
        <v>303572</v>
      </c>
      <c r="N26" s="12"/>
      <c r="O26" s="13"/>
      <c r="P26" s="13"/>
      <c r="Q26" s="12">
        <f t="shared" si="19"/>
        <v>-21</v>
      </c>
      <c r="R26" s="13">
        <v>0</v>
      </c>
      <c r="S26" s="13">
        <v>7553</v>
      </c>
      <c r="T26" s="13">
        <v>9894</v>
      </c>
      <c r="U26" s="12">
        <v>15627</v>
      </c>
      <c r="V26" s="12"/>
      <c r="W26" s="12"/>
      <c r="X26" s="15">
        <v>524</v>
      </c>
      <c r="Y26" s="15">
        <v>966</v>
      </c>
      <c r="Z26" s="12">
        <v>108616</v>
      </c>
    </row>
    <row r="27" spans="1:26" ht="17.25" customHeight="1">
      <c r="A27" s="10">
        <v>44950</v>
      </c>
      <c r="B27" s="11">
        <f t="shared" si="0"/>
        <v>44950</v>
      </c>
      <c r="C27" s="12">
        <v>1225</v>
      </c>
      <c r="D27" s="12">
        <v>425</v>
      </c>
      <c r="E27" s="13">
        <v>531</v>
      </c>
      <c r="F27" s="14">
        <f t="shared" si="20"/>
        <v>956</v>
      </c>
      <c r="G27" s="14"/>
      <c r="H27" s="14"/>
      <c r="I27" s="14"/>
      <c r="J27" s="12">
        <v>866</v>
      </c>
      <c r="K27" s="12">
        <v>671</v>
      </c>
      <c r="L27" s="14">
        <f t="shared" si="2"/>
        <v>1537</v>
      </c>
      <c r="M27" s="12">
        <v>303622</v>
      </c>
      <c r="N27" s="12"/>
      <c r="O27" s="13"/>
      <c r="P27" s="13"/>
      <c r="Q27" s="12">
        <f t="shared" si="19"/>
        <v>50</v>
      </c>
      <c r="R27" s="13">
        <v>23</v>
      </c>
      <c r="S27" s="13">
        <v>4275</v>
      </c>
      <c r="T27" s="13">
        <v>5272</v>
      </c>
      <c r="U27" s="12">
        <v>15622</v>
      </c>
      <c r="V27" s="12"/>
      <c r="W27" s="12"/>
      <c r="X27" s="15">
        <v>524</v>
      </c>
      <c r="Y27" s="15">
        <v>1076</v>
      </c>
      <c r="Z27" s="12">
        <v>108729</v>
      </c>
    </row>
    <row r="28" spans="1:26" ht="17.25" customHeight="1">
      <c r="A28" s="10">
        <v>44951</v>
      </c>
      <c r="B28" s="11">
        <f t="shared" si="0"/>
        <v>44951</v>
      </c>
      <c r="C28" s="12">
        <v>2180</v>
      </c>
      <c r="D28" s="12">
        <v>976</v>
      </c>
      <c r="E28" s="13">
        <v>539</v>
      </c>
      <c r="F28" s="14">
        <f t="shared" si="20"/>
        <v>1515</v>
      </c>
      <c r="G28" s="14"/>
      <c r="H28" s="14"/>
      <c r="I28" s="14"/>
      <c r="J28" s="12">
        <v>2232</v>
      </c>
      <c r="K28" s="12">
        <v>733</v>
      </c>
      <c r="L28" s="14">
        <f t="shared" si="2"/>
        <v>2965</v>
      </c>
      <c r="M28" s="12">
        <v>303563</v>
      </c>
      <c r="N28" s="12"/>
      <c r="O28" s="13"/>
      <c r="P28" s="13"/>
      <c r="Q28" s="12">
        <f t="shared" si="19"/>
        <v>-59</v>
      </c>
      <c r="R28" s="13">
        <v>15</v>
      </c>
      <c r="S28" s="13">
        <v>2298</v>
      </c>
      <c r="T28" s="13">
        <v>2855</v>
      </c>
      <c r="U28" s="12">
        <v>15835</v>
      </c>
      <c r="V28" s="12"/>
      <c r="W28" s="12"/>
      <c r="X28" s="15">
        <v>495</v>
      </c>
      <c r="Y28" s="15">
        <v>997</v>
      </c>
      <c r="Z28" s="12">
        <v>108542</v>
      </c>
    </row>
    <row r="29" spans="1:26" ht="17.25" customHeight="1">
      <c r="A29" s="10">
        <v>44952</v>
      </c>
      <c r="B29" s="11">
        <f t="shared" si="0"/>
        <v>44952</v>
      </c>
      <c r="C29" s="12">
        <v>2440</v>
      </c>
      <c r="D29" s="12">
        <v>981</v>
      </c>
      <c r="E29" s="13">
        <v>578</v>
      </c>
      <c r="F29" s="14">
        <f t="shared" si="20"/>
        <v>1559</v>
      </c>
      <c r="G29" s="14"/>
      <c r="H29" s="14"/>
      <c r="I29" s="14"/>
      <c r="J29" s="12">
        <v>2726</v>
      </c>
      <c r="K29" s="12">
        <v>778</v>
      </c>
      <c r="L29" s="14">
        <f t="shared" si="2"/>
        <v>3504</v>
      </c>
      <c r="M29" s="12">
        <v>303609</v>
      </c>
      <c r="N29" s="12"/>
      <c r="O29" s="13"/>
      <c r="P29" s="13"/>
      <c r="Q29" s="12">
        <f t="shared" si="19"/>
        <v>46</v>
      </c>
      <c r="R29" s="13">
        <v>19</v>
      </c>
      <c r="S29" s="13">
        <v>3764</v>
      </c>
      <c r="T29" s="13">
        <v>4981</v>
      </c>
      <c r="U29" s="12">
        <v>16177</v>
      </c>
      <c r="V29" s="12"/>
      <c r="W29" s="12"/>
      <c r="X29" s="15">
        <v>495</v>
      </c>
      <c r="Y29" s="15">
        <v>896</v>
      </c>
      <c r="Z29" s="12">
        <v>108510</v>
      </c>
    </row>
    <row r="30" spans="1:26" ht="17.25" customHeight="1">
      <c r="A30" s="10">
        <v>44953</v>
      </c>
      <c r="B30" s="11">
        <f t="shared" si="0"/>
        <v>44953</v>
      </c>
      <c r="C30" s="12">
        <v>2124</v>
      </c>
      <c r="D30" s="12">
        <v>933</v>
      </c>
      <c r="E30" s="13">
        <v>529</v>
      </c>
      <c r="F30" s="14">
        <f t="shared" si="20"/>
        <v>1462</v>
      </c>
      <c r="G30" s="14"/>
      <c r="H30" s="14"/>
      <c r="I30" s="14"/>
      <c r="J30" s="12">
        <v>2322</v>
      </c>
      <c r="K30" s="12">
        <v>705</v>
      </c>
      <c r="L30" s="14">
        <f t="shared" si="2"/>
        <v>3027</v>
      </c>
      <c r="M30" s="12">
        <v>303622</v>
      </c>
      <c r="N30" s="12"/>
      <c r="O30" s="13"/>
      <c r="P30" s="13"/>
      <c r="Q30" s="12">
        <f t="shared" si="19"/>
        <v>13</v>
      </c>
      <c r="R30" s="13">
        <v>5</v>
      </c>
      <c r="S30" s="13">
        <v>4714</v>
      </c>
      <c r="T30" s="13">
        <v>5715</v>
      </c>
      <c r="U30" s="12">
        <v>16461</v>
      </c>
      <c r="V30" s="12"/>
      <c r="W30" s="12"/>
      <c r="X30" s="15">
        <v>497</v>
      </c>
      <c r="Y30" s="15">
        <v>896</v>
      </c>
      <c r="Z30" s="12">
        <v>108476</v>
      </c>
    </row>
    <row r="31" spans="1:26" ht="17.25" customHeight="1">
      <c r="A31" s="18">
        <v>44954</v>
      </c>
      <c r="B31" s="11">
        <f t="shared" si="0"/>
        <v>44954</v>
      </c>
      <c r="C31" s="12">
        <v>901</v>
      </c>
      <c r="D31" s="12">
        <v>392</v>
      </c>
      <c r="E31" s="13">
        <v>464</v>
      </c>
      <c r="F31" s="14">
        <f t="shared" si="20"/>
        <v>856</v>
      </c>
      <c r="G31" s="14"/>
      <c r="H31" s="14"/>
      <c r="I31" s="14"/>
      <c r="J31" s="12">
        <v>713</v>
      </c>
      <c r="K31" s="12">
        <v>525</v>
      </c>
      <c r="L31" s="14">
        <f t="shared" si="2"/>
        <v>1238</v>
      </c>
      <c r="M31" s="12">
        <v>303607</v>
      </c>
      <c r="N31" s="12"/>
      <c r="O31" s="13"/>
      <c r="P31" s="13"/>
      <c r="Q31" s="12">
        <f t="shared" si="19"/>
        <v>-15</v>
      </c>
      <c r="R31" s="13">
        <v>12</v>
      </c>
      <c r="S31" s="13">
        <v>1311</v>
      </c>
      <c r="T31" s="13">
        <v>1544</v>
      </c>
      <c r="U31" s="12">
        <v>16725</v>
      </c>
      <c r="V31" s="12"/>
      <c r="W31" s="12"/>
      <c r="X31" s="15">
        <v>451</v>
      </c>
      <c r="Y31" s="15">
        <v>1007</v>
      </c>
      <c r="Z31" s="12">
        <v>108443</v>
      </c>
    </row>
    <row r="32" spans="1:26" ht="17.25" customHeight="1">
      <c r="A32" s="18">
        <v>44955</v>
      </c>
      <c r="B32" s="11">
        <f t="shared" si="0"/>
        <v>44955</v>
      </c>
      <c r="C32" s="12">
        <v>1086</v>
      </c>
      <c r="D32" s="12">
        <v>358</v>
      </c>
      <c r="E32" s="13">
        <v>492</v>
      </c>
      <c r="F32" s="14">
        <f t="shared" si="20"/>
        <v>850</v>
      </c>
      <c r="G32" s="14"/>
      <c r="H32" s="14"/>
      <c r="I32" s="14"/>
      <c r="J32" s="12">
        <v>751</v>
      </c>
      <c r="K32" s="12">
        <v>636</v>
      </c>
      <c r="L32" s="14">
        <f t="shared" si="2"/>
        <v>1387</v>
      </c>
      <c r="M32" s="12">
        <v>303623</v>
      </c>
      <c r="N32" s="12"/>
      <c r="O32" s="13"/>
      <c r="P32" s="13"/>
      <c r="Q32" s="12">
        <f t="shared" si="19"/>
        <v>16</v>
      </c>
      <c r="R32" s="13">
        <v>19</v>
      </c>
      <c r="S32" s="13">
        <v>4227</v>
      </c>
      <c r="T32" s="13">
        <v>4759</v>
      </c>
      <c r="U32" s="12">
        <v>17084</v>
      </c>
      <c r="V32" s="12"/>
      <c r="W32" s="12"/>
      <c r="X32" s="15">
        <v>490</v>
      </c>
      <c r="Y32" s="15">
        <v>1099</v>
      </c>
      <c r="Z32" s="12">
        <v>108411</v>
      </c>
    </row>
    <row r="33" spans="1:26" ht="17.25" customHeight="1">
      <c r="A33" s="10">
        <v>44956</v>
      </c>
      <c r="B33" s="11">
        <f t="shared" si="0"/>
        <v>44956</v>
      </c>
      <c r="C33" s="12">
        <v>2277</v>
      </c>
      <c r="D33" s="12">
        <v>1113</v>
      </c>
      <c r="E33" s="13">
        <v>506</v>
      </c>
      <c r="F33" s="14">
        <f t="shared" si="20"/>
        <v>1619</v>
      </c>
      <c r="G33" s="14"/>
      <c r="H33" s="14"/>
      <c r="I33" s="14"/>
      <c r="J33" s="12">
        <v>2351</v>
      </c>
      <c r="K33" s="12">
        <v>639</v>
      </c>
      <c r="L33" s="14">
        <f t="shared" si="2"/>
        <v>2990</v>
      </c>
      <c r="M33" s="12">
        <v>303619</v>
      </c>
      <c r="N33" s="12"/>
      <c r="O33" s="13"/>
      <c r="P33" s="13"/>
      <c r="Q33" s="12">
        <f t="shared" si="19"/>
        <v>-4</v>
      </c>
      <c r="R33" s="13">
        <v>10</v>
      </c>
      <c r="S33" s="13">
        <v>5201</v>
      </c>
      <c r="T33" s="13">
        <v>5727</v>
      </c>
      <c r="U33" s="12">
        <v>17405</v>
      </c>
      <c r="V33" s="12"/>
      <c r="W33" s="12"/>
      <c r="X33" s="15">
        <v>463</v>
      </c>
      <c r="Y33" s="15">
        <v>1040</v>
      </c>
      <c r="Z33" s="12">
        <v>108370</v>
      </c>
    </row>
    <row r="34" spans="1:26" ht="17.25" customHeight="1">
      <c r="A34" s="10">
        <v>44957</v>
      </c>
      <c r="B34" s="11">
        <f t="shared" si="0"/>
        <v>44957</v>
      </c>
      <c r="C34" s="12">
        <v>2388</v>
      </c>
      <c r="D34" s="12">
        <v>1120</v>
      </c>
      <c r="E34" s="13">
        <v>529</v>
      </c>
      <c r="F34" s="14">
        <f t="shared" si="20"/>
        <v>1649</v>
      </c>
      <c r="G34" s="14"/>
      <c r="H34" s="14"/>
      <c r="I34" s="14"/>
      <c r="J34" s="12">
        <v>2307</v>
      </c>
      <c r="K34" s="12">
        <v>681</v>
      </c>
      <c r="L34" s="14">
        <f t="shared" si="2"/>
        <v>2988</v>
      </c>
      <c r="M34" s="12">
        <v>303610</v>
      </c>
      <c r="N34" s="12"/>
      <c r="O34" s="13"/>
      <c r="P34" s="13"/>
      <c r="Q34" s="12">
        <f t="shared" si="19"/>
        <v>-9</v>
      </c>
      <c r="R34" s="13">
        <v>10</v>
      </c>
      <c r="S34" s="13">
        <v>9409</v>
      </c>
      <c r="T34" s="13">
        <v>12268</v>
      </c>
      <c r="U34" s="12">
        <v>17086</v>
      </c>
      <c r="V34" s="12"/>
      <c r="W34" s="12"/>
      <c r="X34" s="15">
        <v>453</v>
      </c>
      <c r="Y34" s="15">
        <v>989</v>
      </c>
      <c r="Z34" s="12">
        <v>108358</v>
      </c>
    </row>
    <row r="35" spans="1:26" ht="17.25" customHeight="1">
      <c r="A35" s="10">
        <v>44958</v>
      </c>
      <c r="B35" s="11">
        <f t="shared" si="0"/>
        <v>44958</v>
      </c>
      <c r="C35" s="12">
        <v>2147</v>
      </c>
      <c r="D35" s="12">
        <v>1052</v>
      </c>
      <c r="E35" s="13">
        <v>534</v>
      </c>
      <c r="F35" s="14">
        <f t="shared" si="20"/>
        <v>1586</v>
      </c>
      <c r="G35" s="14">
        <v>673</v>
      </c>
      <c r="H35" s="14">
        <v>444</v>
      </c>
      <c r="I35" s="14">
        <f t="shared" ref="I35:I49" si="21">SUM(G35:H35)</f>
        <v>1117</v>
      </c>
      <c r="J35" s="12">
        <v>2120</v>
      </c>
      <c r="K35" s="12">
        <v>730</v>
      </c>
      <c r="L35" s="14">
        <f t="shared" si="2"/>
        <v>2850</v>
      </c>
      <c r="M35" s="12">
        <v>303602</v>
      </c>
      <c r="N35" s="12"/>
      <c r="O35" s="13"/>
      <c r="P35" s="13"/>
      <c r="Q35" s="12">
        <f t="shared" si="19"/>
        <v>-8</v>
      </c>
      <c r="R35" s="13">
        <v>10</v>
      </c>
      <c r="S35" s="13">
        <v>11982</v>
      </c>
      <c r="T35" s="13">
        <v>16094</v>
      </c>
      <c r="U35" s="12">
        <v>17381</v>
      </c>
      <c r="V35" s="12"/>
      <c r="W35" s="12"/>
      <c r="X35" s="15">
        <v>2190</v>
      </c>
      <c r="Y35" s="15">
        <v>3765</v>
      </c>
      <c r="Z35" s="12">
        <v>108335</v>
      </c>
    </row>
    <row r="36" spans="1:26" ht="17.25" customHeight="1">
      <c r="A36" s="10">
        <v>44959</v>
      </c>
      <c r="B36" s="11">
        <f t="shared" si="0"/>
        <v>44959</v>
      </c>
      <c r="C36" s="12">
        <v>2172</v>
      </c>
      <c r="D36" s="12">
        <v>867</v>
      </c>
      <c r="E36" s="13">
        <v>494</v>
      </c>
      <c r="F36" s="14">
        <f t="shared" si="20"/>
        <v>1361</v>
      </c>
      <c r="G36" s="14">
        <v>642</v>
      </c>
      <c r="H36" s="14">
        <v>468</v>
      </c>
      <c r="I36" s="14">
        <f t="shared" si="21"/>
        <v>1110</v>
      </c>
      <c r="J36" s="12">
        <v>2051</v>
      </c>
      <c r="K36" s="12">
        <v>682</v>
      </c>
      <c r="L36" s="14">
        <f t="shared" si="2"/>
        <v>2733</v>
      </c>
      <c r="M36" s="12">
        <v>303609</v>
      </c>
      <c r="N36" s="12"/>
      <c r="O36" s="13"/>
      <c r="P36" s="13"/>
      <c r="Q36" s="12">
        <f t="shared" si="19"/>
        <v>7</v>
      </c>
      <c r="R36" s="13">
        <v>14</v>
      </c>
      <c r="S36" s="13">
        <v>9907</v>
      </c>
      <c r="T36" s="13">
        <v>13013</v>
      </c>
      <c r="U36" s="12">
        <v>17621</v>
      </c>
      <c r="V36" s="12"/>
      <c r="W36" s="12"/>
      <c r="X36" s="15">
        <v>28751</v>
      </c>
      <c r="Y36" s="15">
        <v>52739</v>
      </c>
      <c r="Z36" s="12">
        <v>108306</v>
      </c>
    </row>
    <row r="37" spans="1:26" ht="17.25" customHeight="1">
      <c r="A37" s="10">
        <v>44960</v>
      </c>
      <c r="B37" s="11">
        <f t="shared" si="0"/>
        <v>44960</v>
      </c>
      <c r="C37" s="12">
        <v>2111</v>
      </c>
      <c r="D37" s="12">
        <v>778</v>
      </c>
      <c r="E37" s="13">
        <f>475+9</f>
        <v>484</v>
      </c>
      <c r="F37" s="14">
        <f t="shared" si="20"/>
        <v>1262</v>
      </c>
      <c r="G37" s="14">
        <v>586</v>
      </c>
      <c r="H37" s="14">
        <v>442</v>
      </c>
      <c r="I37" s="14">
        <f t="shared" si="21"/>
        <v>1028</v>
      </c>
      <c r="J37" s="12">
        <v>2235</v>
      </c>
      <c r="K37" s="12">
        <v>677</v>
      </c>
      <c r="L37" s="14">
        <f t="shared" si="2"/>
        <v>2912</v>
      </c>
      <c r="M37" s="12">
        <v>303617</v>
      </c>
      <c r="N37" s="12"/>
      <c r="O37" s="13"/>
      <c r="P37" s="13"/>
      <c r="Q37" s="12">
        <f t="shared" si="19"/>
        <v>8</v>
      </c>
      <c r="R37" s="13">
        <v>15</v>
      </c>
      <c r="S37" s="13">
        <v>12066</v>
      </c>
      <c r="T37" s="13">
        <v>14523</v>
      </c>
      <c r="U37" s="12">
        <f>17621+240</f>
        <v>17861</v>
      </c>
      <c r="V37" s="12"/>
      <c r="W37" s="12"/>
      <c r="X37" s="15">
        <v>28271</v>
      </c>
      <c r="Y37" s="15">
        <v>53024</v>
      </c>
      <c r="Z37" s="12">
        <v>108260</v>
      </c>
    </row>
    <row r="38" spans="1:26" ht="17.25" customHeight="1">
      <c r="A38" s="18">
        <v>44961</v>
      </c>
      <c r="B38" s="11">
        <f t="shared" si="0"/>
        <v>44961</v>
      </c>
      <c r="C38" s="12">
        <v>852</v>
      </c>
      <c r="D38" s="12">
        <v>232</v>
      </c>
      <c r="E38" s="13">
        <f>431+10</f>
        <v>441</v>
      </c>
      <c r="F38" s="14">
        <f t="shared" si="20"/>
        <v>673</v>
      </c>
      <c r="G38" s="14">
        <v>195</v>
      </c>
      <c r="H38" s="14">
        <v>415</v>
      </c>
      <c r="I38" s="14">
        <f t="shared" si="21"/>
        <v>610</v>
      </c>
      <c r="J38" s="12">
        <v>553</v>
      </c>
      <c r="K38" s="12">
        <f>535+11</f>
        <v>546</v>
      </c>
      <c r="L38" s="14">
        <f t="shared" si="2"/>
        <v>1099</v>
      </c>
      <c r="M38" s="12">
        <v>303623</v>
      </c>
      <c r="N38" s="12"/>
      <c r="O38" s="13"/>
      <c r="P38" s="13"/>
      <c r="Q38" s="12">
        <f t="shared" si="19"/>
        <v>6</v>
      </c>
      <c r="R38" s="13">
        <v>17</v>
      </c>
      <c r="S38" s="13">
        <v>11288</v>
      </c>
      <c r="T38" s="13">
        <v>13389</v>
      </c>
      <c r="U38" s="12">
        <f>17861+147</f>
        <v>18008</v>
      </c>
      <c r="V38" s="12"/>
      <c r="W38" s="12"/>
      <c r="X38" s="15">
        <v>27715</v>
      </c>
      <c r="Y38" s="15">
        <v>53451</v>
      </c>
      <c r="Z38" s="12">
        <v>108226</v>
      </c>
    </row>
    <row r="39" spans="1:26" ht="17.25" customHeight="1">
      <c r="A39" s="18">
        <v>44962</v>
      </c>
      <c r="B39" s="11">
        <f t="shared" si="0"/>
        <v>44962</v>
      </c>
      <c r="C39" s="12">
        <v>1081</v>
      </c>
      <c r="D39" s="12">
        <v>324</v>
      </c>
      <c r="E39" s="13">
        <f>448+12</f>
        <v>460</v>
      </c>
      <c r="F39" s="14">
        <f t="shared" si="20"/>
        <v>784</v>
      </c>
      <c r="G39" s="14">
        <v>271</v>
      </c>
      <c r="H39" s="14">
        <v>434</v>
      </c>
      <c r="I39" s="14">
        <f t="shared" si="21"/>
        <v>705</v>
      </c>
      <c r="J39" s="12">
        <v>656</v>
      </c>
      <c r="K39" s="12">
        <f>553+26</f>
        <v>579</v>
      </c>
      <c r="L39" s="14">
        <f t="shared" si="2"/>
        <v>1235</v>
      </c>
      <c r="M39" s="12">
        <v>303495</v>
      </c>
      <c r="N39" s="12"/>
      <c r="O39" s="13"/>
      <c r="P39" s="13"/>
      <c r="Q39" s="12">
        <f t="shared" si="19"/>
        <v>-128</v>
      </c>
      <c r="R39" s="13">
        <v>21</v>
      </c>
      <c r="S39" s="13">
        <v>12478</v>
      </c>
      <c r="T39" s="13">
        <v>15570</v>
      </c>
      <c r="U39" s="12">
        <v>18286</v>
      </c>
      <c r="V39" s="12"/>
      <c r="W39" s="12"/>
      <c r="X39" s="15">
        <v>36830</v>
      </c>
      <c r="Y39" s="15">
        <v>75016</v>
      </c>
      <c r="Z39" s="12">
        <v>108186</v>
      </c>
    </row>
    <row r="40" spans="1:26" ht="17.25" customHeight="1">
      <c r="A40" s="10">
        <v>44963</v>
      </c>
      <c r="B40" s="11">
        <f t="shared" si="0"/>
        <v>44963</v>
      </c>
      <c r="C40" s="12">
        <v>2993</v>
      </c>
      <c r="D40" s="12">
        <v>1085</v>
      </c>
      <c r="E40" s="13">
        <v>522</v>
      </c>
      <c r="F40" s="14">
        <f t="shared" si="20"/>
        <v>1607</v>
      </c>
      <c r="G40" s="14">
        <v>802</v>
      </c>
      <c r="H40" s="14">
        <v>469</v>
      </c>
      <c r="I40" s="14">
        <f t="shared" si="21"/>
        <v>1271</v>
      </c>
      <c r="J40" s="12">
        <v>3069</v>
      </c>
      <c r="K40" s="12">
        <v>780</v>
      </c>
      <c r="L40" s="14">
        <f t="shared" si="2"/>
        <v>3849</v>
      </c>
      <c r="M40" s="12">
        <v>303469</v>
      </c>
      <c r="N40" s="12"/>
      <c r="O40" s="13"/>
      <c r="P40" s="13"/>
      <c r="Q40" s="12">
        <f t="shared" si="19"/>
        <v>-26</v>
      </c>
      <c r="R40" s="13">
        <v>13</v>
      </c>
      <c r="S40" s="13">
        <v>8777</v>
      </c>
      <c r="T40" s="13">
        <v>10410</v>
      </c>
      <c r="U40" s="12">
        <v>18548</v>
      </c>
      <c r="V40" s="12"/>
      <c r="W40" s="12"/>
      <c r="X40" s="15">
        <v>1169</v>
      </c>
      <c r="Y40" s="15">
        <v>1959</v>
      </c>
      <c r="Z40" s="12">
        <v>108168</v>
      </c>
    </row>
    <row r="41" spans="1:26" ht="17.25" customHeight="1">
      <c r="A41" s="10">
        <v>44964</v>
      </c>
      <c r="B41" s="11">
        <f t="shared" si="0"/>
        <v>44964</v>
      </c>
      <c r="C41" s="14">
        <v>2616</v>
      </c>
      <c r="D41" s="14">
        <v>1000</v>
      </c>
      <c r="E41" s="13">
        <v>536</v>
      </c>
      <c r="F41" s="14">
        <f t="shared" si="20"/>
        <v>1536</v>
      </c>
      <c r="G41" s="14">
        <v>726</v>
      </c>
      <c r="H41" s="14">
        <v>495</v>
      </c>
      <c r="I41" s="14">
        <f t="shared" si="21"/>
        <v>1221</v>
      </c>
      <c r="J41" s="14">
        <v>3090</v>
      </c>
      <c r="K41" s="14">
        <v>810</v>
      </c>
      <c r="L41" s="14">
        <f t="shared" si="2"/>
        <v>3900</v>
      </c>
      <c r="M41" s="14">
        <v>303543</v>
      </c>
      <c r="N41" s="14"/>
      <c r="O41" s="14"/>
      <c r="P41" s="14"/>
      <c r="Q41" s="12">
        <f t="shared" si="19"/>
        <v>74</v>
      </c>
      <c r="R41" s="14">
        <v>16</v>
      </c>
      <c r="S41" s="13">
        <v>1998</v>
      </c>
      <c r="T41" s="13">
        <v>2391</v>
      </c>
      <c r="U41" s="12">
        <v>18797</v>
      </c>
      <c r="V41" s="12"/>
      <c r="W41" s="12"/>
      <c r="X41" s="15">
        <v>440</v>
      </c>
      <c r="Y41" s="15">
        <v>726</v>
      </c>
      <c r="Z41" s="12">
        <v>108134</v>
      </c>
    </row>
    <row r="42" spans="1:26" ht="17.25" customHeight="1">
      <c r="A42" s="10">
        <v>44965</v>
      </c>
      <c r="B42" s="11">
        <f t="shared" si="0"/>
        <v>44965</v>
      </c>
      <c r="C42" s="14">
        <v>2378</v>
      </c>
      <c r="D42" s="14">
        <v>999</v>
      </c>
      <c r="E42" s="13">
        <v>479</v>
      </c>
      <c r="F42" s="14">
        <f t="shared" si="20"/>
        <v>1478</v>
      </c>
      <c r="G42" s="14">
        <v>742</v>
      </c>
      <c r="H42" s="14">
        <v>433</v>
      </c>
      <c r="I42" s="14">
        <f t="shared" si="21"/>
        <v>1175</v>
      </c>
      <c r="J42" s="14">
        <v>2691</v>
      </c>
      <c r="K42" s="14">
        <v>736</v>
      </c>
      <c r="L42" s="14">
        <f t="shared" si="2"/>
        <v>3427</v>
      </c>
      <c r="M42" s="14">
        <v>303520</v>
      </c>
      <c r="N42" s="14"/>
      <c r="O42" s="14"/>
      <c r="P42" s="14"/>
      <c r="Q42" s="12">
        <f t="shared" si="19"/>
        <v>-23</v>
      </c>
      <c r="R42" s="14">
        <v>23</v>
      </c>
      <c r="S42" s="13">
        <v>6128</v>
      </c>
      <c r="T42" s="13">
        <v>8792</v>
      </c>
      <c r="U42" s="12">
        <v>19102</v>
      </c>
      <c r="V42" s="12"/>
      <c r="W42" s="12"/>
      <c r="X42" s="15">
        <v>340</v>
      </c>
      <c r="Y42" s="15">
        <v>562</v>
      </c>
      <c r="Z42" s="12">
        <v>108105</v>
      </c>
    </row>
    <row r="43" spans="1:26" ht="17.25" customHeight="1">
      <c r="A43" s="10">
        <v>44966</v>
      </c>
      <c r="B43" s="11">
        <f t="shared" si="0"/>
        <v>44966</v>
      </c>
      <c r="C43" s="14">
        <v>2565</v>
      </c>
      <c r="D43" s="14">
        <v>1019</v>
      </c>
      <c r="E43" s="13">
        <v>470</v>
      </c>
      <c r="F43" s="14">
        <f t="shared" si="20"/>
        <v>1489</v>
      </c>
      <c r="G43" s="14">
        <v>746</v>
      </c>
      <c r="H43" s="14">
        <v>435</v>
      </c>
      <c r="I43" s="14">
        <f t="shared" si="21"/>
        <v>1181</v>
      </c>
      <c r="J43" s="14">
        <v>2847</v>
      </c>
      <c r="K43" s="14">
        <v>755</v>
      </c>
      <c r="L43" s="14">
        <f t="shared" si="2"/>
        <v>3602</v>
      </c>
      <c r="M43" s="14">
        <v>303472</v>
      </c>
      <c r="N43" s="14"/>
      <c r="O43" s="14"/>
      <c r="P43" s="14"/>
      <c r="Q43" s="12">
        <f t="shared" si="19"/>
        <v>-48</v>
      </c>
      <c r="R43" s="14">
        <v>20</v>
      </c>
      <c r="S43" s="13">
        <v>6856</v>
      </c>
      <c r="T43" s="13">
        <v>9147</v>
      </c>
      <c r="U43" s="12">
        <v>19358</v>
      </c>
      <c r="V43" s="12"/>
      <c r="W43" s="12"/>
      <c r="X43" s="15">
        <v>321</v>
      </c>
      <c r="Y43" s="15">
        <v>529</v>
      </c>
      <c r="Z43" s="12">
        <v>108073</v>
      </c>
    </row>
    <row r="44" spans="1:26" ht="17.25" customHeight="1">
      <c r="A44" s="10">
        <v>44967</v>
      </c>
      <c r="B44" s="11">
        <f t="shared" si="0"/>
        <v>44967</v>
      </c>
      <c r="C44" s="14">
        <v>2258</v>
      </c>
      <c r="D44" s="14">
        <v>844</v>
      </c>
      <c r="E44" s="13">
        <v>464</v>
      </c>
      <c r="F44" s="14">
        <v>1308</v>
      </c>
      <c r="G44" s="14">
        <v>595</v>
      </c>
      <c r="H44" s="14">
        <v>423</v>
      </c>
      <c r="I44" s="14">
        <f t="shared" si="21"/>
        <v>1018</v>
      </c>
      <c r="J44" s="14">
        <v>2791</v>
      </c>
      <c r="K44" s="14">
        <v>610</v>
      </c>
      <c r="L44" s="14">
        <f t="shared" si="2"/>
        <v>3401</v>
      </c>
      <c r="M44" s="14">
        <v>303470</v>
      </c>
      <c r="N44" s="14"/>
      <c r="O44" s="14"/>
      <c r="P44" s="14"/>
      <c r="Q44" s="12">
        <f t="shared" si="19"/>
        <v>-2</v>
      </c>
      <c r="R44" s="14">
        <v>21</v>
      </c>
      <c r="S44" s="13">
        <v>4655</v>
      </c>
      <c r="T44" s="13">
        <v>5548</v>
      </c>
      <c r="U44" s="12">
        <v>19650</v>
      </c>
      <c r="V44" s="12"/>
      <c r="W44" s="12"/>
      <c r="X44" s="15">
        <v>334</v>
      </c>
      <c r="Y44" s="15">
        <v>572</v>
      </c>
      <c r="Z44" s="12">
        <v>108044</v>
      </c>
    </row>
    <row r="45" spans="1:26" ht="17.25" customHeight="1">
      <c r="A45" s="18">
        <v>44968</v>
      </c>
      <c r="B45" s="11">
        <f t="shared" si="0"/>
        <v>44968</v>
      </c>
      <c r="C45" s="14">
        <v>800</v>
      </c>
      <c r="D45" s="14">
        <v>266</v>
      </c>
      <c r="E45" s="13">
        <v>638</v>
      </c>
      <c r="F45" s="14">
        <f t="shared" ref="F45:F49" si="22">SUM(D45:E45)</f>
        <v>904</v>
      </c>
      <c r="G45" s="14">
        <v>233</v>
      </c>
      <c r="H45" s="14">
        <v>337</v>
      </c>
      <c r="I45" s="14">
        <f t="shared" si="21"/>
        <v>570</v>
      </c>
      <c r="J45" s="14">
        <v>557</v>
      </c>
      <c r="K45" s="14">
        <v>469</v>
      </c>
      <c r="L45" s="14">
        <f t="shared" si="2"/>
        <v>1026</v>
      </c>
      <c r="M45" s="14">
        <v>303464</v>
      </c>
      <c r="N45" s="14"/>
      <c r="O45" s="14"/>
      <c r="P45" s="14"/>
      <c r="Q45" s="12">
        <f t="shared" si="19"/>
        <v>-6</v>
      </c>
      <c r="R45" s="14">
        <v>14</v>
      </c>
      <c r="S45" s="13">
        <v>7220</v>
      </c>
      <c r="T45" s="13">
        <v>9381</v>
      </c>
      <c r="U45" s="12">
        <v>19956</v>
      </c>
      <c r="V45" s="12"/>
      <c r="W45" s="12"/>
      <c r="X45" s="15">
        <v>291</v>
      </c>
      <c r="Y45" s="15">
        <v>695</v>
      </c>
      <c r="Z45" s="12">
        <v>108008</v>
      </c>
    </row>
    <row r="46" spans="1:26" ht="17.25" customHeight="1">
      <c r="A46" s="18">
        <v>44969</v>
      </c>
      <c r="B46" s="11">
        <f t="shared" si="0"/>
        <v>44969</v>
      </c>
      <c r="C46" s="14">
        <v>906</v>
      </c>
      <c r="D46" s="14">
        <v>281</v>
      </c>
      <c r="E46" s="13">
        <v>374</v>
      </c>
      <c r="F46" s="14">
        <f t="shared" si="22"/>
        <v>655</v>
      </c>
      <c r="G46" s="14">
        <v>225</v>
      </c>
      <c r="H46" s="14">
        <v>346</v>
      </c>
      <c r="I46" s="14">
        <f t="shared" si="21"/>
        <v>571</v>
      </c>
      <c r="J46" s="14">
        <v>598</v>
      </c>
      <c r="K46" s="14">
        <v>469</v>
      </c>
      <c r="L46" s="14">
        <f t="shared" si="2"/>
        <v>1067</v>
      </c>
      <c r="M46" s="14">
        <v>303330</v>
      </c>
      <c r="N46" s="14"/>
      <c r="O46" s="14"/>
      <c r="P46" s="14"/>
      <c r="Q46" s="12">
        <f t="shared" si="19"/>
        <v>-134</v>
      </c>
      <c r="R46" s="14">
        <v>0</v>
      </c>
      <c r="S46" s="13">
        <v>6663</v>
      </c>
      <c r="T46" s="13">
        <v>7463</v>
      </c>
      <c r="U46" s="12">
        <v>20265</v>
      </c>
      <c r="V46" s="12"/>
      <c r="W46" s="12"/>
      <c r="X46" s="15">
        <v>0</v>
      </c>
      <c r="Y46" s="15">
        <v>0</v>
      </c>
      <c r="Z46" s="12">
        <v>107986</v>
      </c>
    </row>
    <row r="47" spans="1:26" ht="17.25" customHeight="1">
      <c r="A47" s="10">
        <v>44970</v>
      </c>
      <c r="B47" s="11">
        <f t="shared" si="0"/>
        <v>44970</v>
      </c>
      <c r="C47" s="12">
        <v>2615</v>
      </c>
      <c r="D47" s="12">
        <v>966</v>
      </c>
      <c r="E47" s="13">
        <v>465</v>
      </c>
      <c r="F47" s="14">
        <f t="shared" si="22"/>
        <v>1431</v>
      </c>
      <c r="G47" s="14">
        <v>712</v>
      </c>
      <c r="H47" s="14">
        <v>417</v>
      </c>
      <c r="I47" s="14">
        <f t="shared" si="21"/>
        <v>1129</v>
      </c>
      <c r="J47" s="12">
        <v>3102</v>
      </c>
      <c r="K47" s="12">
        <v>686</v>
      </c>
      <c r="L47" s="14">
        <f t="shared" si="2"/>
        <v>3788</v>
      </c>
      <c r="M47" s="12">
        <v>303393</v>
      </c>
      <c r="N47" s="12"/>
      <c r="O47" s="13"/>
      <c r="P47" s="13"/>
      <c r="Q47" s="12">
        <f t="shared" si="19"/>
        <v>63</v>
      </c>
      <c r="R47" s="13">
        <v>17</v>
      </c>
      <c r="S47" s="13">
        <v>5504</v>
      </c>
      <c r="T47" s="13">
        <v>5898</v>
      </c>
      <c r="U47" s="12">
        <v>20551</v>
      </c>
      <c r="V47" s="12"/>
      <c r="W47" s="12"/>
      <c r="X47" s="15">
        <v>356</v>
      </c>
      <c r="Y47" s="15">
        <v>731</v>
      </c>
      <c r="Z47" s="12">
        <v>107963</v>
      </c>
    </row>
    <row r="48" spans="1:26" ht="17.25" customHeight="1">
      <c r="A48" s="10">
        <v>44971</v>
      </c>
      <c r="B48" s="11">
        <f t="shared" si="0"/>
        <v>44971</v>
      </c>
      <c r="C48" s="12">
        <v>2346</v>
      </c>
      <c r="D48" s="12">
        <v>962</v>
      </c>
      <c r="E48" s="13">
        <v>440</v>
      </c>
      <c r="F48" s="14">
        <f t="shared" si="22"/>
        <v>1402</v>
      </c>
      <c r="G48" s="14">
        <v>730</v>
      </c>
      <c r="H48" s="14">
        <v>399</v>
      </c>
      <c r="I48" s="14">
        <f t="shared" si="21"/>
        <v>1129</v>
      </c>
      <c r="J48" s="12">
        <v>2466</v>
      </c>
      <c r="K48" s="12">
        <v>629</v>
      </c>
      <c r="L48" s="14">
        <f t="shared" si="2"/>
        <v>3095</v>
      </c>
      <c r="M48" s="12">
        <v>303395</v>
      </c>
      <c r="N48" s="12"/>
      <c r="O48" s="13"/>
      <c r="P48" s="13"/>
      <c r="Q48" s="12">
        <f t="shared" si="19"/>
        <v>2</v>
      </c>
      <c r="R48" s="13">
        <v>19</v>
      </c>
      <c r="S48" s="13">
        <v>7105</v>
      </c>
      <c r="T48" s="13">
        <v>10404</v>
      </c>
      <c r="U48" s="12">
        <v>20829</v>
      </c>
      <c r="V48" s="12"/>
      <c r="W48" s="12"/>
      <c r="X48" s="15">
        <v>336</v>
      </c>
      <c r="Y48" s="15">
        <v>733</v>
      </c>
      <c r="Z48" s="12">
        <v>107937</v>
      </c>
    </row>
    <row r="49" spans="1:26" ht="17.25" customHeight="1">
      <c r="A49" s="10">
        <v>44972</v>
      </c>
      <c r="B49" s="11">
        <f t="shared" si="0"/>
        <v>44972</v>
      </c>
      <c r="C49" s="12">
        <v>2250</v>
      </c>
      <c r="D49" s="12">
        <v>1038</v>
      </c>
      <c r="E49" s="13">
        <v>532</v>
      </c>
      <c r="F49" s="14">
        <f t="shared" si="22"/>
        <v>1570</v>
      </c>
      <c r="G49" s="14">
        <v>789</v>
      </c>
      <c r="H49" s="14">
        <v>489</v>
      </c>
      <c r="I49" s="14">
        <f t="shared" si="21"/>
        <v>1278</v>
      </c>
      <c r="J49" s="12">
        <v>2492</v>
      </c>
      <c r="K49" s="12">
        <v>769</v>
      </c>
      <c r="L49" s="14">
        <f t="shared" si="2"/>
        <v>3261</v>
      </c>
      <c r="M49" s="12">
        <v>303267</v>
      </c>
      <c r="N49" s="12"/>
      <c r="O49" s="13"/>
      <c r="P49" s="13"/>
      <c r="Q49" s="12">
        <f t="shared" si="19"/>
        <v>-128</v>
      </c>
      <c r="R49" s="13">
        <v>18</v>
      </c>
      <c r="S49" s="13">
        <v>6923</v>
      </c>
      <c r="T49" s="13">
        <v>12427</v>
      </c>
      <c r="U49" s="12">
        <v>21076</v>
      </c>
      <c r="V49" s="12"/>
      <c r="W49" s="12"/>
      <c r="X49" s="15">
        <v>295</v>
      </c>
      <c r="Y49" s="15">
        <v>624</v>
      </c>
      <c r="Z49" s="12">
        <v>107912</v>
      </c>
    </row>
    <row r="50" spans="1:26" ht="17.25" customHeight="1">
      <c r="A50" s="10">
        <v>44973</v>
      </c>
      <c r="B50" s="11">
        <f t="shared" si="0"/>
        <v>44973</v>
      </c>
      <c r="C50" s="14">
        <v>2474</v>
      </c>
      <c r="D50" s="14">
        <v>1005</v>
      </c>
      <c r="E50" s="13">
        <v>458</v>
      </c>
      <c r="F50" s="14">
        <v>1463</v>
      </c>
      <c r="G50" s="14">
        <v>746</v>
      </c>
      <c r="H50" s="14">
        <f>410+11</f>
        <v>421</v>
      </c>
      <c r="I50" s="14">
        <v>1167</v>
      </c>
      <c r="J50" s="14">
        <v>2620</v>
      </c>
      <c r="K50" s="14">
        <v>687</v>
      </c>
      <c r="L50" s="14">
        <v>3307</v>
      </c>
      <c r="M50" s="14">
        <v>303309</v>
      </c>
      <c r="N50" s="14"/>
      <c r="O50" s="14"/>
      <c r="P50" s="14"/>
      <c r="Q50" s="12">
        <f t="shared" si="19"/>
        <v>42</v>
      </c>
      <c r="R50" s="14">
        <v>11</v>
      </c>
      <c r="S50" s="14">
        <v>9899</v>
      </c>
      <c r="T50" s="14">
        <v>13368</v>
      </c>
      <c r="U50" s="14">
        <v>21351</v>
      </c>
      <c r="V50" s="14"/>
      <c r="W50" s="14"/>
      <c r="X50" s="14">
        <v>265</v>
      </c>
      <c r="Y50" s="14">
        <v>548</v>
      </c>
      <c r="Z50" s="14">
        <v>107888</v>
      </c>
    </row>
    <row r="51" spans="1:26" ht="17.25" customHeight="1">
      <c r="A51" s="10">
        <v>44974</v>
      </c>
      <c r="B51" s="11">
        <f t="shared" si="0"/>
        <v>44974</v>
      </c>
      <c r="C51" s="14">
        <v>2384</v>
      </c>
      <c r="D51" s="14">
        <v>894</v>
      </c>
      <c r="E51" s="13">
        <v>419</v>
      </c>
      <c r="F51" s="14">
        <v>1313</v>
      </c>
      <c r="G51" s="14">
        <v>651</v>
      </c>
      <c r="H51" s="14">
        <f>374+15</f>
        <v>389</v>
      </c>
      <c r="I51" s="14">
        <v>1040</v>
      </c>
      <c r="J51" s="14">
        <v>2549</v>
      </c>
      <c r="K51" s="14">
        <v>568</v>
      </c>
      <c r="L51" s="14">
        <v>3117</v>
      </c>
      <c r="M51" s="14">
        <v>303301</v>
      </c>
      <c r="N51" s="14"/>
      <c r="O51" s="14"/>
      <c r="P51" s="14"/>
      <c r="Q51" s="12">
        <f t="shared" si="19"/>
        <v>-8</v>
      </c>
      <c r="R51" s="14">
        <v>11</v>
      </c>
      <c r="S51" s="14">
        <v>1133</v>
      </c>
      <c r="T51" s="14">
        <v>1255</v>
      </c>
      <c r="U51" s="14">
        <v>21089</v>
      </c>
      <c r="V51" s="14"/>
      <c r="W51" s="14"/>
      <c r="X51" s="14">
        <v>267</v>
      </c>
      <c r="Y51" s="14">
        <v>517</v>
      </c>
      <c r="Z51" s="14">
        <v>107858</v>
      </c>
    </row>
    <row r="52" spans="1:26" ht="17.25" customHeight="1">
      <c r="A52" s="18">
        <v>44975</v>
      </c>
      <c r="B52" s="11">
        <f t="shared" si="0"/>
        <v>44975</v>
      </c>
      <c r="C52" s="14">
        <v>930</v>
      </c>
      <c r="D52" s="14">
        <v>360</v>
      </c>
      <c r="E52" s="13">
        <v>440</v>
      </c>
      <c r="F52" s="14">
        <v>800</v>
      </c>
      <c r="G52" s="14">
        <v>307</v>
      </c>
      <c r="H52" s="14">
        <f>389+10</f>
        <v>399</v>
      </c>
      <c r="I52" s="14">
        <v>706</v>
      </c>
      <c r="J52" s="14">
        <v>599</v>
      </c>
      <c r="K52" s="14">
        <v>535</v>
      </c>
      <c r="L52" s="14">
        <v>1134</v>
      </c>
      <c r="M52" s="14">
        <v>303281</v>
      </c>
      <c r="N52" s="14"/>
      <c r="O52" s="14"/>
      <c r="P52" s="14"/>
      <c r="Q52" s="12">
        <f t="shared" si="19"/>
        <v>-20</v>
      </c>
      <c r="R52" s="14">
        <v>12</v>
      </c>
      <c r="S52" s="14">
        <v>241</v>
      </c>
      <c r="T52" s="14">
        <v>314</v>
      </c>
      <c r="U52" s="14">
        <v>21640</v>
      </c>
      <c r="V52" s="14"/>
      <c r="W52" s="14"/>
      <c r="X52" s="14">
        <v>271</v>
      </c>
      <c r="Y52" s="14">
        <v>500</v>
      </c>
      <c r="Z52" s="14">
        <v>107822</v>
      </c>
    </row>
    <row r="53" spans="1:26" ht="17.25" customHeight="1">
      <c r="A53" s="18">
        <v>44976</v>
      </c>
      <c r="B53" s="11">
        <f t="shared" si="0"/>
        <v>44976</v>
      </c>
      <c r="C53" s="14">
        <v>1201</v>
      </c>
      <c r="D53" s="14">
        <v>419</v>
      </c>
      <c r="E53" s="13">
        <v>388</v>
      </c>
      <c r="F53" s="14">
        <v>807</v>
      </c>
      <c r="G53" s="14">
        <v>351</v>
      </c>
      <c r="H53" s="14">
        <f>349+15</f>
        <v>364</v>
      </c>
      <c r="I53" s="14">
        <v>715</v>
      </c>
      <c r="J53" s="14">
        <v>918</v>
      </c>
      <c r="K53" s="14">
        <v>514</v>
      </c>
      <c r="L53" s="14">
        <v>1432</v>
      </c>
      <c r="M53" s="14">
        <v>303259</v>
      </c>
      <c r="N53" s="14"/>
      <c r="O53" s="14"/>
      <c r="P53" s="14"/>
      <c r="Q53" s="12">
        <f t="shared" si="19"/>
        <v>-22</v>
      </c>
      <c r="R53" s="14">
        <v>10</v>
      </c>
      <c r="S53" s="14">
        <v>1923</v>
      </c>
      <c r="T53" s="14">
        <v>2225</v>
      </c>
      <c r="U53" s="14">
        <v>22184</v>
      </c>
      <c r="V53" s="14"/>
      <c r="W53" s="14"/>
      <c r="X53" s="14">
        <v>328</v>
      </c>
      <c r="Y53" s="14">
        <v>715</v>
      </c>
      <c r="Z53" s="14">
        <v>107796</v>
      </c>
    </row>
    <row r="54" spans="1:26" ht="17.25" customHeight="1">
      <c r="A54" s="10">
        <v>44977</v>
      </c>
      <c r="B54" s="11">
        <f t="shared" si="0"/>
        <v>44977</v>
      </c>
      <c r="C54" s="14">
        <v>2636</v>
      </c>
      <c r="D54" s="14">
        <v>1010</v>
      </c>
      <c r="E54" s="13">
        <v>475</v>
      </c>
      <c r="F54" s="14">
        <v>1485</v>
      </c>
      <c r="G54" s="14">
        <v>754</v>
      </c>
      <c r="H54" s="14">
        <f>430+15</f>
        <v>445</v>
      </c>
      <c r="I54" s="14">
        <v>1199</v>
      </c>
      <c r="J54" s="14">
        <v>3059</v>
      </c>
      <c r="K54" s="14">
        <v>680</v>
      </c>
      <c r="L54" s="14">
        <v>3739</v>
      </c>
      <c r="M54" s="14">
        <v>303220</v>
      </c>
      <c r="N54" s="14"/>
      <c r="O54" s="14"/>
      <c r="P54" s="14"/>
      <c r="Q54" s="12">
        <f t="shared" si="19"/>
        <v>-39</v>
      </c>
      <c r="R54" s="14">
        <v>8</v>
      </c>
      <c r="S54" s="14">
        <v>2584</v>
      </c>
      <c r="T54" s="14">
        <v>3000</v>
      </c>
      <c r="U54" s="14">
        <v>22459</v>
      </c>
      <c r="V54" s="14"/>
      <c r="W54" s="14"/>
      <c r="X54" s="14">
        <v>367</v>
      </c>
      <c r="Y54" s="14">
        <v>842</v>
      </c>
      <c r="Z54" s="14">
        <v>107760</v>
      </c>
    </row>
    <row r="55" spans="1:26" ht="17.25" customHeight="1">
      <c r="A55" s="10">
        <v>44978</v>
      </c>
      <c r="B55" s="11">
        <f t="shared" si="0"/>
        <v>44978</v>
      </c>
      <c r="C55" s="14">
        <v>2522</v>
      </c>
      <c r="D55" s="14">
        <v>1052</v>
      </c>
      <c r="E55" s="13">
        <f>468+20</f>
        <v>488</v>
      </c>
      <c r="F55" s="14">
        <v>1539</v>
      </c>
      <c r="G55" s="14">
        <v>780</v>
      </c>
      <c r="H55" s="14">
        <f>420+19</f>
        <v>439</v>
      </c>
      <c r="I55" s="14">
        <v>1220</v>
      </c>
      <c r="J55" s="14">
        <v>2960</v>
      </c>
      <c r="K55" s="14">
        <f>624+35</f>
        <v>659</v>
      </c>
      <c r="L55" s="14">
        <v>3619</v>
      </c>
      <c r="M55" s="14">
        <v>303212</v>
      </c>
      <c r="N55" s="14"/>
      <c r="O55" s="14"/>
      <c r="P55" s="14"/>
      <c r="Q55" s="12">
        <f t="shared" si="19"/>
        <v>-8</v>
      </c>
      <c r="R55" s="14">
        <v>10</v>
      </c>
      <c r="S55" s="14">
        <v>5463</v>
      </c>
      <c r="T55" s="14">
        <v>6134</v>
      </c>
      <c r="U55" s="14">
        <v>22593</v>
      </c>
      <c r="V55" s="14"/>
      <c r="W55" s="14"/>
      <c r="X55" s="14">
        <v>8099</v>
      </c>
      <c r="Y55" s="14">
        <v>14145</v>
      </c>
      <c r="Z55" s="14">
        <v>107724</v>
      </c>
    </row>
    <row r="56" spans="1:26" ht="17.25" customHeight="1">
      <c r="A56" s="10">
        <v>44979</v>
      </c>
      <c r="B56" s="11">
        <f t="shared" si="0"/>
        <v>44979</v>
      </c>
      <c r="C56" s="14">
        <v>2314</v>
      </c>
      <c r="D56" s="14">
        <v>1003</v>
      </c>
      <c r="E56" s="13">
        <f>423+12</f>
        <v>435</v>
      </c>
      <c r="F56" s="14">
        <v>1438</v>
      </c>
      <c r="G56" s="14">
        <v>747</v>
      </c>
      <c r="H56" s="14">
        <f>381+12</f>
        <v>393</v>
      </c>
      <c r="I56" s="14">
        <v>1140</v>
      </c>
      <c r="J56" s="14">
        <v>2717</v>
      </c>
      <c r="K56" s="14">
        <f>598+26</f>
        <v>624</v>
      </c>
      <c r="L56" s="14">
        <v>3341</v>
      </c>
      <c r="M56" s="14">
        <v>303203</v>
      </c>
      <c r="N56" s="14"/>
      <c r="O56" s="14"/>
      <c r="P56" s="14"/>
      <c r="Q56" s="12">
        <f t="shared" si="19"/>
        <v>-9</v>
      </c>
      <c r="R56" s="14">
        <v>12</v>
      </c>
      <c r="S56" s="14">
        <v>16330</v>
      </c>
      <c r="T56" s="14">
        <v>19855</v>
      </c>
      <c r="U56" s="14">
        <v>22779</v>
      </c>
      <c r="V56" s="14"/>
      <c r="W56" s="14"/>
      <c r="X56" s="14">
        <v>20693</v>
      </c>
      <c r="Y56" s="14">
        <v>39243</v>
      </c>
      <c r="Z56" s="14">
        <v>107687</v>
      </c>
    </row>
    <row r="57" spans="1:26" ht="17.25" customHeight="1">
      <c r="A57" s="10">
        <v>44980</v>
      </c>
      <c r="B57" s="11">
        <f t="shared" si="0"/>
        <v>44980</v>
      </c>
      <c r="C57" s="14">
        <v>2470</v>
      </c>
      <c r="D57" s="14">
        <v>984</v>
      </c>
      <c r="E57" s="13">
        <f>449+12</f>
        <v>461</v>
      </c>
      <c r="F57" s="14">
        <v>1445</v>
      </c>
      <c r="G57" s="14">
        <v>747</v>
      </c>
      <c r="H57" s="14">
        <f>415+12</f>
        <v>427</v>
      </c>
      <c r="I57" s="14">
        <v>1174</v>
      </c>
      <c r="J57" s="14">
        <v>2435</v>
      </c>
      <c r="K57" s="14">
        <f>674+14</f>
        <v>688</v>
      </c>
      <c r="L57" s="14">
        <v>3123</v>
      </c>
      <c r="M57" s="14">
        <v>303205</v>
      </c>
      <c r="N57" s="14"/>
      <c r="O57" s="14"/>
      <c r="P57" s="14"/>
      <c r="Q57" s="12">
        <f t="shared" si="19"/>
        <v>2</v>
      </c>
      <c r="R57" s="14">
        <v>14</v>
      </c>
      <c r="S57" s="14">
        <v>17468</v>
      </c>
      <c r="T57" s="14">
        <v>20505</v>
      </c>
      <c r="U57" s="14">
        <v>22985</v>
      </c>
      <c r="V57" s="14"/>
      <c r="W57" s="14"/>
      <c r="X57" s="14">
        <v>15373</v>
      </c>
      <c r="Y57" s="14">
        <v>29178</v>
      </c>
      <c r="Z57" s="14">
        <v>107661</v>
      </c>
    </row>
    <row r="58" spans="1:26" ht="17.25" customHeight="1">
      <c r="A58" s="10">
        <v>44981</v>
      </c>
      <c r="B58" s="11">
        <f t="shared" si="0"/>
        <v>44981</v>
      </c>
      <c r="C58" s="14">
        <v>1976</v>
      </c>
      <c r="D58" s="14">
        <v>825</v>
      </c>
      <c r="E58" s="13">
        <v>422</v>
      </c>
      <c r="F58" s="14">
        <f t="shared" ref="F58:F60" si="23">D58+E58</f>
        <v>1247</v>
      </c>
      <c r="G58" s="14">
        <v>636</v>
      </c>
      <c r="H58" s="14">
        <v>372</v>
      </c>
      <c r="I58" s="14">
        <f t="shared" ref="I58:I60" si="24">SUM(G58:H58)</f>
        <v>1008</v>
      </c>
      <c r="J58" s="14">
        <v>2095</v>
      </c>
      <c r="K58" s="14">
        <f>661+14</f>
        <v>675</v>
      </c>
      <c r="L58" s="14">
        <f t="shared" ref="L58:L60" si="25">SUM(J58:K58)</f>
        <v>2770</v>
      </c>
      <c r="M58" s="14">
        <v>303182</v>
      </c>
      <c r="N58" s="14"/>
      <c r="O58" s="14"/>
      <c r="P58" s="14"/>
      <c r="Q58" s="14">
        <v>-23</v>
      </c>
      <c r="R58" s="14">
        <v>16</v>
      </c>
      <c r="S58" s="14">
        <v>16918</v>
      </c>
      <c r="T58" s="14">
        <v>21947</v>
      </c>
      <c r="U58" s="14">
        <v>23736</v>
      </c>
      <c r="V58" s="14"/>
      <c r="W58" s="14"/>
      <c r="X58" s="14">
        <v>3893</v>
      </c>
      <c r="Y58" s="14">
        <v>7709</v>
      </c>
      <c r="Z58" s="14">
        <v>107618</v>
      </c>
    </row>
    <row r="59" spans="1:26" ht="17.25" customHeight="1">
      <c r="A59" s="18">
        <v>44982</v>
      </c>
      <c r="B59" s="11">
        <f t="shared" si="0"/>
        <v>44982</v>
      </c>
      <c r="C59" s="14">
        <v>947</v>
      </c>
      <c r="D59" s="14">
        <v>317</v>
      </c>
      <c r="E59" s="13">
        <v>459</v>
      </c>
      <c r="F59" s="14">
        <f t="shared" si="23"/>
        <v>776</v>
      </c>
      <c r="G59" s="14">
        <v>280</v>
      </c>
      <c r="H59" s="14">
        <f>423+12</f>
        <v>435</v>
      </c>
      <c r="I59" s="14">
        <f t="shared" si="24"/>
        <v>715</v>
      </c>
      <c r="J59" s="14">
        <v>638</v>
      </c>
      <c r="K59" s="14">
        <f>501+14</f>
        <v>515</v>
      </c>
      <c r="L59" s="14">
        <f t="shared" si="25"/>
        <v>1153</v>
      </c>
      <c r="M59" s="14">
        <v>303189</v>
      </c>
      <c r="N59" s="14"/>
      <c r="O59" s="14"/>
      <c r="P59" s="14"/>
      <c r="Q59" s="14">
        <v>7</v>
      </c>
      <c r="R59" s="14">
        <v>13</v>
      </c>
      <c r="S59" s="14">
        <v>15361</v>
      </c>
      <c r="T59" s="14">
        <v>18269</v>
      </c>
      <c r="U59" s="14">
        <v>23736</v>
      </c>
      <c r="V59" s="14"/>
      <c r="W59" s="14"/>
      <c r="X59" s="14">
        <v>3482</v>
      </c>
      <c r="Y59" s="14">
        <v>6669</v>
      </c>
      <c r="Z59" s="14">
        <v>107593</v>
      </c>
    </row>
    <row r="60" spans="1:26" ht="17.25" customHeight="1">
      <c r="A60" s="18">
        <v>44983</v>
      </c>
      <c r="B60" s="11">
        <f t="shared" si="0"/>
        <v>44983</v>
      </c>
      <c r="C60" s="14">
        <v>904</v>
      </c>
      <c r="D60" s="14">
        <v>313</v>
      </c>
      <c r="E60" s="13">
        <v>403</v>
      </c>
      <c r="F60" s="14">
        <f t="shared" si="23"/>
        <v>716</v>
      </c>
      <c r="G60" s="14">
        <v>255</v>
      </c>
      <c r="H60" s="14">
        <f>363+15</f>
        <v>378</v>
      </c>
      <c r="I60" s="14">
        <f t="shared" si="24"/>
        <v>633</v>
      </c>
      <c r="J60" s="14">
        <v>538</v>
      </c>
      <c r="K60" s="14">
        <v>536</v>
      </c>
      <c r="L60" s="14">
        <f t="shared" si="25"/>
        <v>1074</v>
      </c>
      <c r="M60" s="14">
        <v>303195</v>
      </c>
      <c r="N60" s="14"/>
      <c r="O60" s="14"/>
      <c r="P60" s="14"/>
      <c r="Q60" s="14">
        <v>6</v>
      </c>
      <c r="R60" s="14">
        <v>11</v>
      </c>
      <c r="S60" s="14">
        <v>8158</v>
      </c>
      <c r="T60" s="14">
        <v>10370</v>
      </c>
      <c r="U60" s="14">
        <v>23736</v>
      </c>
      <c r="V60" s="14"/>
      <c r="W60" s="14"/>
      <c r="X60" s="14">
        <v>2464</v>
      </c>
      <c r="Y60" s="14">
        <v>4565</v>
      </c>
      <c r="Z60" s="14">
        <v>107549</v>
      </c>
    </row>
    <row r="61" spans="1:26" ht="17.25" customHeight="1">
      <c r="A61" s="10">
        <v>44984</v>
      </c>
      <c r="B61" s="11">
        <f t="shared" si="0"/>
        <v>44984</v>
      </c>
      <c r="C61" s="14">
        <v>2418</v>
      </c>
      <c r="D61" s="14">
        <v>929</v>
      </c>
      <c r="E61" s="13">
        <v>492</v>
      </c>
      <c r="F61" s="14">
        <v>1421</v>
      </c>
      <c r="G61" s="14">
        <v>712</v>
      </c>
      <c r="H61" s="14">
        <v>447</v>
      </c>
      <c r="I61" s="14">
        <v>1159</v>
      </c>
      <c r="J61" s="14">
        <v>2705</v>
      </c>
      <c r="K61" s="14">
        <v>739</v>
      </c>
      <c r="L61" s="14">
        <v>3444</v>
      </c>
      <c r="M61" s="14">
        <v>303126</v>
      </c>
      <c r="N61" s="14"/>
      <c r="O61" s="14"/>
      <c r="P61" s="14"/>
      <c r="Q61" s="14">
        <v>-69</v>
      </c>
      <c r="R61" s="14">
        <v>15</v>
      </c>
      <c r="S61" s="14">
        <v>19277</v>
      </c>
      <c r="T61" s="14">
        <v>24002</v>
      </c>
      <c r="U61" s="14">
        <v>23947</v>
      </c>
      <c r="V61" s="14"/>
      <c r="W61" s="14"/>
      <c r="X61" s="14">
        <v>2980</v>
      </c>
      <c r="Y61" s="14">
        <v>5420</v>
      </c>
      <c r="Z61" s="14">
        <v>107506</v>
      </c>
    </row>
    <row r="62" spans="1:26" ht="17.25" customHeight="1">
      <c r="A62" s="10">
        <v>44985</v>
      </c>
      <c r="B62" s="11">
        <f t="shared" si="0"/>
        <v>44985</v>
      </c>
      <c r="C62" s="14">
        <v>2241</v>
      </c>
      <c r="D62" s="14">
        <v>972</v>
      </c>
      <c r="E62" s="13">
        <v>378</v>
      </c>
      <c r="F62" s="14">
        <f t="shared" ref="F62:F71" si="26">SUM(D62:E62)</f>
        <v>1350</v>
      </c>
      <c r="G62" s="14">
        <v>747</v>
      </c>
      <c r="H62" s="14">
        <v>346</v>
      </c>
      <c r="I62" s="14">
        <v>1093</v>
      </c>
      <c r="J62" s="14">
        <v>2394</v>
      </c>
      <c r="K62" s="14">
        <v>602</v>
      </c>
      <c r="L62" s="14">
        <v>2996</v>
      </c>
      <c r="M62" s="14">
        <v>303181</v>
      </c>
      <c r="N62" s="14"/>
      <c r="O62" s="14"/>
      <c r="P62" s="14"/>
      <c r="Q62" s="14">
        <v>55</v>
      </c>
      <c r="R62" s="14">
        <v>22</v>
      </c>
      <c r="S62" s="14">
        <v>28143</v>
      </c>
      <c r="T62" s="14">
        <v>35175</v>
      </c>
      <c r="U62" s="14">
        <v>24153</v>
      </c>
      <c r="V62" s="14"/>
      <c r="W62" s="14"/>
      <c r="X62" s="14">
        <v>2753</v>
      </c>
      <c r="Y62" s="14">
        <v>4811</v>
      </c>
      <c r="Z62" s="14">
        <v>107456</v>
      </c>
    </row>
    <row r="63" spans="1:26" ht="17.25" customHeight="1">
      <c r="A63" s="10">
        <v>44986</v>
      </c>
      <c r="B63" s="11">
        <f t="shared" si="0"/>
        <v>44986</v>
      </c>
      <c r="C63" s="14">
        <v>1207</v>
      </c>
      <c r="D63" s="14">
        <v>432</v>
      </c>
      <c r="E63" s="13">
        <v>404</v>
      </c>
      <c r="F63" s="14">
        <f t="shared" si="26"/>
        <v>836</v>
      </c>
      <c r="G63" s="14">
        <v>350</v>
      </c>
      <c r="H63" s="14">
        <v>377</v>
      </c>
      <c r="I63" s="14">
        <f t="shared" ref="I63:I71" si="27">SUM(G63:H63)</f>
        <v>727</v>
      </c>
      <c r="J63" s="14">
        <v>960</v>
      </c>
      <c r="K63" s="14">
        <v>574</v>
      </c>
      <c r="L63" s="14">
        <f t="shared" ref="L63:L68" si="28">SUM(J63:K63)</f>
        <v>1534</v>
      </c>
      <c r="M63" s="14">
        <v>303116</v>
      </c>
      <c r="N63" s="14"/>
      <c r="O63" s="14"/>
      <c r="P63" s="14"/>
      <c r="Q63" s="14">
        <v>-65</v>
      </c>
      <c r="R63" s="14">
        <v>8</v>
      </c>
      <c r="S63" s="14">
        <v>27222</v>
      </c>
      <c r="T63" s="14">
        <v>32914</v>
      </c>
      <c r="U63" s="14">
        <v>24484</v>
      </c>
      <c r="V63" s="14"/>
      <c r="W63" s="14"/>
      <c r="X63" s="14">
        <v>1907</v>
      </c>
      <c r="Y63" s="14">
        <v>3199</v>
      </c>
      <c r="Z63" s="14">
        <v>107423</v>
      </c>
    </row>
    <row r="64" spans="1:26" ht="17.25" customHeight="1">
      <c r="A64" s="10">
        <v>44987</v>
      </c>
      <c r="B64" s="11">
        <f t="shared" si="0"/>
        <v>44987</v>
      </c>
      <c r="C64" s="14">
        <v>2492</v>
      </c>
      <c r="D64" s="14">
        <v>966</v>
      </c>
      <c r="E64" s="13">
        <v>498</v>
      </c>
      <c r="F64" s="14">
        <f t="shared" si="26"/>
        <v>1464</v>
      </c>
      <c r="G64" s="14">
        <v>728</v>
      </c>
      <c r="H64" s="14">
        <v>450</v>
      </c>
      <c r="I64" s="14">
        <f t="shared" si="27"/>
        <v>1178</v>
      </c>
      <c r="J64" s="14">
        <v>2586</v>
      </c>
      <c r="K64" s="14">
        <v>774</v>
      </c>
      <c r="L64" s="14">
        <f t="shared" si="28"/>
        <v>3360</v>
      </c>
      <c r="M64" s="14">
        <v>303107</v>
      </c>
      <c r="N64" s="14"/>
      <c r="O64" s="14"/>
      <c r="P64" s="14"/>
      <c r="Q64" s="14">
        <v>-9</v>
      </c>
      <c r="R64" s="14">
        <v>17</v>
      </c>
      <c r="S64" s="14">
        <v>32664</v>
      </c>
      <c r="T64" s="14">
        <v>45610</v>
      </c>
      <c r="U64" s="14">
        <v>24484</v>
      </c>
      <c r="V64" s="14"/>
      <c r="W64" s="14"/>
      <c r="X64" s="14">
        <v>1907</v>
      </c>
      <c r="Y64" s="14">
        <v>3199</v>
      </c>
      <c r="Z64" s="14">
        <v>107394</v>
      </c>
    </row>
    <row r="65" spans="1:47" ht="17.25" customHeight="1">
      <c r="A65" s="10">
        <v>44988</v>
      </c>
      <c r="B65" s="11">
        <f t="shared" si="0"/>
        <v>44988</v>
      </c>
      <c r="C65" s="14">
        <v>2049</v>
      </c>
      <c r="D65" s="14">
        <v>837</v>
      </c>
      <c r="E65" s="13">
        <f>445+15</f>
        <v>460</v>
      </c>
      <c r="F65" s="14">
        <f t="shared" si="26"/>
        <v>1297</v>
      </c>
      <c r="G65" s="14">
        <v>642</v>
      </c>
      <c r="H65" s="14">
        <f>405+13</f>
        <v>418</v>
      </c>
      <c r="I65" s="14">
        <f t="shared" si="27"/>
        <v>1060</v>
      </c>
      <c r="J65" s="14">
        <v>1391</v>
      </c>
      <c r="K65" s="14">
        <f>637+19</f>
        <v>656</v>
      </c>
      <c r="L65" s="14">
        <f t="shared" si="28"/>
        <v>2047</v>
      </c>
      <c r="M65" s="14">
        <v>303126</v>
      </c>
      <c r="N65" s="14"/>
      <c r="O65" s="14"/>
      <c r="P65" s="14"/>
      <c r="Q65" s="14">
        <v>27</v>
      </c>
      <c r="R65" s="14">
        <v>16</v>
      </c>
      <c r="S65" s="14">
        <v>25871</v>
      </c>
      <c r="T65" s="14">
        <v>30752</v>
      </c>
      <c r="U65" s="14">
        <v>24544</v>
      </c>
      <c r="V65" s="14"/>
      <c r="W65" s="14"/>
      <c r="X65" s="14">
        <v>2246</v>
      </c>
      <c r="Y65" s="14">
        <v>3869</v>
      </c>
      <c r="Z65" s="14">
        <v>107355</v>
      </c>
      <c r="AA65" s="1"/>
      <c r="AB65" s="1"/>
      <c r="AC65" s="1"/>
      <c r="AD65" s="1"/>
      <c r="AE65" s="1"/>
      <c r="AF65" s="1"/>
      <c r="AG65" s="1"/>
      <c r="AH65" s="1"/>
      <c r="AI65" s="1"/>
      <c r="AJ65" s="1"/>
      <c r="AK65" s="1"/>
      <c r="AL65" s="1"/>
      <c r="AM65" s="1"/>
      <c r="AN65" s="1"/>
      <c r="AO65" s="1"/>
      <c r="AP65" s="1"/>
      <c r="AQ65" s="1"/>
      <c r="AR65" s="1"/>
      <c r="AS65" s="1"/>
      <c r="AT65" s="1"/>
      <c r="AU65" s="1"/>
    </row>
    <row r="66" spans="1:47" ht="17.25" customHeight="1">
      <c r="A66" s="18">
        <v>44989</v>
      </c>
      <c r="B66" s="11">
        <f t="shared" si="0"/>
        <v>44989</v>
      </c>
      <c r="C66" s="14">
        <v>916</v>
      </c>
      <c r="D66" s="14">
        <v>693</v>
      </c>
      <c r="E66" s="13">
        <f>351+14</f>
        <v>365</v>
      </c>
      <c r="F66" s="14">
        <f t="shared" si="26"/>
        <v>1058</v>
      </c>
      <c r="G66" s="14">
        <v>659</v>
      </c>
      <c r="H66" s="14">
        <f>320+13</f>
        <v>333</v>
      </c>
      <c r="I66" s="14">
        <f t="shared" si="27"/>
        <v>992</v>
      </c>
      <c r="J66" s="14">
        <v>1009</v>
      </c>
      <c r="K66" s="14">
        <f>447+30</f>
        <v>477</v>
      </c>
      <c r="L66" s="14">
        <f t="shared" si="28"/>
        <v>1486</v>
      </c>
      <c r="M66" s="14">
        <v>303130</v>
      </c>
      <c r="N66" s="14"/>
      <c r="O66" s="14"/>
      <c r="P66" s="14"/>
      <c r="Q66" s="14">
        <v>17</v>
      </c>
      <c r="R66" s="14">
        <v>11</v>
      </c>
      <c r="S66" s="14">
        <v>17020</v>
      </c>
      <c r="T66" s="14">
        <v>20721</v>
      </c>
      <c r="U66" s="14">
        <f>24544-139</f>
        <v>24405</v>
      </c>
      <c r="V66" s="14"/>
      <c r="W66" s="14"/>
      <c r="X66" s="14">
        <v>4460</v>
      </c>
      <c r="Y66" s="14">
        <v>7444</v>
      </c>
      <c r="Z66" s="14">
        <v>107319</v>
      </c>
      <c r="AA66" s="1"/>
      <c r="AB66" s="1"/>
      <c r="AC66" s="1"/>
      <c r="AD66" s="1"/>
      <c r="AE66" s="1"/>
      <c r="AF66" s="1"/>
      <c r="AG66" s="1"/>
      <c r="AH66" s="1"/>
      <c r="AI66" s="1"/>
      <c r="AJ66" s="1"/>
      <c r="AK66" s="1"/>
      <c r="AL66" s="1"/>
      <c r="AM66" s="1"/>
      <c r="AN66" s="1"/>
      <c r="AO66" s="1"/>
      <c r="AP66" s="1"/>
      <c r="AQ66" s="1"/>
      <c r="AR66" s="1"/>
      <c r="AS66" s="1"/>
      <c r="AT66" s="1"/>
      <c r="AU66" s="1"/>
    </row>
    <row r="67" spans="1:47" ht="17.25" customHeight="1">
      <c r="A67" s="18">
        <v>44990</v>
      </c>
      <c r="B67" s="11">
        <f t="shared" si="0"/>
        <v>44990</v>
      </c>
      <c r="C67" s="14">
        <v>1004</v>
      </c>
      <c r="D67" s="14">
        <v>968</v>
      </c>
      <c r="E67" s="13">
        <f>334+13</f>
        <v>347</v>
      </c>
      <c r="F67" s="14">
        <f t="shared" si="26"/>
        <v>1315</v>
      </c>
      <c r="G67" s="14">
        <v>904</v>
      </c>
      <c r="H67" s="14">
        <f>302+12</f>
        <v>314</v>
      </c>
      <c r="I67" s="14">
        <f t="shared" si="27"/>
        <v>1218</v>
      </c>
      <c r="J67" s="14">
        <v>1310</v>
      </c>
      <c r="K67" s="14">
        <f>442+16</f>
        <v>458</v>
      </c>
      <c r="L67" s="14">
        <f t="shared" si="28"/>
        <v>1768</v>
      </c>
      <c r="M67" s="14">
        <v>303138</v>
      </c>
      <c r="N67" s="14"/>
      <c r="O67" s="14"/>
      <c r="P67" s="14"/>
      <c r="Q67" s="14">
        <v>8</v>
      </c>
      <c r="R67" s="14">
        <v>19</v>
      </c>
      <c r="S67" s="14">
        <v>11339</v>
      </c>
      <c r="T67" s="14">
        <v>13551</v>
      </c>
      <c r="U67" s="14">
        <f>24405-333</f>
        <v>24072</v>
      </c>
      <c r="V67" s="14"/>
      <c r="W67" s="14"/>
      <c r="X67" s="14">
        <v>6802</v>
      </c>
      <c r="Y67" s="14">
        <v>10264</v>
      </c>
      <c r="Z67" s="14">
        <v>107296</v>
      </c>
      <c r="AA67" s="1"/>
      <c r="AB67" s="1"/>
      <c r="AC67" s="1"/>
      <c r="AD67" s="1"/>
      <c r="AE67" s="1"/>
      <c r="AF67" s="1"/>
      <c r="AG67" s="1"/>
      <c r="AH67" s="1"/>
      <c r="AI67" s="1"/>
      <c r="AJ67" s="1"/>
      <c r="AK67" s="1"/>
      <c r="AL67" s="1"/>
      <c r="AM67" s="1"/>
      <c r="AN67" s="1"/>
      <c r="AO67" s="1"/>
      <c r="AP67" s="1"/>
      <c r="AQ67" s="1"/>
      <c r="AR67" s="1"/>
      <c r="AS67" s="1"/>
      <c r="AT67" s="1"/>
      <c r="AU67" s="1"/>
    </row>
    <row r="68" spans="1:47" ht="17.25" customHeight="1">
      <c r="A68" s="10">
        <v>44991</v>
      </c>
      <c r="B68" s="11">
        <f t="shared" si="0"/>
        <v>44991</v>
      </c>
      <c r="C68" s="14">
        <v>2364</v>
      </c>
      <c r="D68" s="14">
        <v>1038</v>
      </c>
      <c r="E68" s="13">
        <f>419+17</f>
        <v>436</v>
      </c>
      <c r="F68" s="14">
        <f t="shared" si="26"/>
        <v>1474</v>
      </c>
      <c r="G68" s="14">
        <v>806</v>
      </c>
      <c r="H68" s="14">
        <v>400</v>
      </c>
      <c r="I68" s="14">
        <f t="shared" si="27"/>
        <v>1206</v>
      </c>
      <c r="J68" s="14">
        <v>2468</v>
      </c>
      <c r="K68" s="14">
        <v>725</v>
      </c>
      <c r="L68" s="14">
        <f t="shared" si="28"/>
        <v>3193</v>
      </c>
      <c r="M68" s="14">
        <v>303151</v>
      </c>
      <c r="N68" s="14"/>
      <c r="O68" s="14"/>
      <c r="P68" s="14"/>
      <c r="Q68" s="14">
        <v>-13</v>
      </c>
      <c r="R68" s="14">
        <v>14</v>
      </c>
      <c r="S68" s="14">
        <v>11031</v>
      </c>
      <c r="T68" s="14">
        <v>12993</v>
      </c>
      <c r="U68" s="14">
        <v>24021</v>
      </c>
      <c r="V68" s="14"/>
      <c r="W68" s="14"/>
      <c r="X68" s="14">
        <v>4120</v>
      </c>
      <c r="Y68" s="14">
        <v>5460</v>
      </c>
      <c r="Z68" s="14">
        <v>107277</v>
      </c>
      <c r="AA68" s="1"/>
      <c r="AB68" s="1"/>
      <c r="AC68" s="1"/>
      <c r="AD68" s="1"/>
      <c r="AE68" s="1"/>
      <c r="AF68" s="1"/>
      <c r="AG68" s="1"/>
      <c r="AH68" s="1"/>
      <c r="AI68" s="1"/>
      <c r="AJ68" s="1"/>
      <c r="AK68" s="1"/>
      <c r="AL68" s="1"/>
      <c r="AM68" s="1"/>
      <c r="AN68" s="1"/>
      <c r="AO68" s="1"/>
      <c r="AP68" s="1"/>
      <c r="AQ68" s="1"/>
      <c r="AR68" s="1"/>
      <c r="AS68" s="1"/>
      <c r="AT68" s="1"/>
      <c r="AU68" s="1"/>
    </row>
    <row r="69" spans="1:47" ht="17.25" customHeight="1">
      <c r="A69" s="10">
        <v>44992</v>
      </c>
      <c r="B69" s="11">
        <f t="shared" si="0"/>
        <v>44992</v>
      </c>
      <c r="C69" s="14">
        <v>2734</v>
      </c>
      <c r="D69" s="14">
        <v>1102</v>
      </c>
      <c r="E69" s="13">
        <v>540</v>
      </c>
      <c r="F69" s="14">
        <f t="shared" si="26"/>
        <v>1642</v>
      </c>
      <c r="G69" s="14">
        <v>837</v>
      </c>
      <c r="H69" s="14">
        <v>489</v>
      </c>
      <c r="I69" s="14">
        <f t="shared" si="27"/>
        <v>1326</v>
      </c>
      <c r="J69" s="14">
        <v>2736</v>
      </c>
      <c r="K69" s="14">
        <v>760</v>
      </c>
      <c r="L69" s="14">
        <v>3496</v>
      </c>
      <c r="M69" s="14">
        <v>303153</v>
      </c>
      <c r="N69" s="14"/>
      <c r="O69" s="14"/>
      <c r="P69" s="14"/>
      <c r="Q69" s="14">
        <v>2</v>
      </c>
      <c r="R69" s="14">
        <v>14</v>
      </c>
      <c r="S69" s="14">
        <v>14231</v>
      </c>
      <c r="T69" s="14">
        <v>17617</v>
      </c>
      <c r="U69" s="14">
        <v>23887</v>
      </c>
      <c r="V69" s="14"/>
      <c r="W69" s="14"/>
      <c r="X69" s="14">
        <v>1105</v>
      </c>
      <c r="Y69" s="14">
        <v>1618</v>
      </c>
      <c r="Z69" s="14">
        <v>107251</v>
      </c>
      <c r="AA69" s="1"/>
      <c r="AB69" s="1"/>
      <c r="AC69" s="1"/>
      <c r="AD69" s="1"/>
      <c r="AE69" s="1"/>
      <c r="AF69" s="1"/>
      <c r="AG69" s="1"/>
      <c r="AH69" s="1"/>
      <c r="AI69" s="1"/>
      <c r="AJ69" s="1"/>
      <c r="AK69" s="1"/>
      <c r="AL69" s="1"/>
      <c r="AM69" s="1"/>
      <c r="AN69" s="1"/>
      <c r="AO69" s="1"/>
      <c r="AP69" s="1"/>
      <c r="AQ69" s="1"/>
      <c r="AR69" s="1"/>
      <c r="AS69" s="1"/>
      <c r="AT69" s="1"/>
      <c r="AU69" s="1"/>
    </row>
    <row r="70" spans="1:47" ht="17.25" customHeight="1">
      <c r="A70" s="10">
        <v>44993</v>
      </c>
      <c r="B70" s="11">
        <f t="shared" si="0"/>
        <v>44993</v>
      </c>
      <c r="C70" s="14">
        <v>2395</v>
      </c>
      <c r="D70" s="14">
        <v>1091</v>
      </c>
      <c r="E70" s="13">
        <f>466+25</f>
        <v>491</v>
      </c>
      <c r="F70" s="14">
        <f t="shared" si="26"/>
        <v>1582</v>
      </c>
      <c r="G70" s="14">
        <v>841</v>
      </c>
      <c r="H70" s="14">
        <f>438+21</f>
        <v>459</v>
      </c>
      <c r="I70" s="14">
        <f t="shared" si="27"/>
        <v>1300</v>
      </c>
      <c r="J70" s="14">
        <v>2660</v>
      </c>
      <c r="K70" s="14">
        <f>711+38</f>
        <v>749</v>
      </c>
      <c r="L70" s="14">
        <f t="shared" ref="L70:L71" si="29">SUM(J70:K70)</f>
        <v>3409</v>
      </c>
      <c r="M70" s="14">
        <v>303112</v>
      </c>
      <c r="N70" s="14"/>
      <c r="O70" s="14"/>
      <c r="P70" s="14"/>
      <c r="Q70" s="14">
        <v>-41</v>
      </c>
      <c r="R70" s="14">
        <v>9</v>
      </c>
      <c r="S70" s="14">
        <v>12657</v>
      </c>
      <c r="T70" s="14">
        <v>15683</v>
      </c>
      <c r="U70" s="14">
        <v>23780</v>
      </c>
      <c r="V70" s="14"/>
      <c r="W70" s="14"/>
      <c r="X70" s="14">
        <v>19660</v>
      </c>
      <c r="Y70" s="14">
        <v>41489</v>
      </c>
      <c r="Z70" s="14">
        <v>107217</v>
      </c>
      <c r="AA70" s="1"/>
      <c r="AB70" s="1"/>
      <c r="AC70" s="1"/>
      <c r="AD70" s="1"/>
      <c r="AE70" s="1"/>
      <c r="AF70" s="1"/>
      <c r="AG70" s="1"/>
      <c r="AH70" s="1"/>
      <c r="AI70" s="1"/>
      <c r="AJ70" s="1"/>
      <c r="AK70" s="1"/>
      <c r="AL70" s="1"/>
      <c r="AM70" s="1"/>
      <c r="AN70" s="1"/>
      <c r="AO70" s="1"/>
      <c r="AP70" s="1"/>
      <c r="AQ70" s="1"/>
      <c r="AR70" s="1"/>
      <c r="AS70" s="1"/>
      <c r="AT70" s="1"/>
      <c r="AU70" s="1"/>
    </row>
    <row r="71" spans="1:47" ht="17.25" customHeight="1">
      <c r="A71" s="10">
        <v>44994</v>
      </c>
      <c r="B71" s="11">
        <f t="shared" si="0"/>
        <v>44994</v>
      </c>
      <c r="C71" s="14">
        <v>2762</v>
      </c>
      <c r="D71" s="14">
        <v>1067</v>
      </c>
      <c r="E71" s="13">
        <v>491</v>
      </c>
      <c r="F71" s="14">
        <f t="shared" si="26"/>
        <v>1558</v>
      </c>
      <c r="G71" s="14">
        <v>842</v>
      </c>
      <c r="H71" s="14">
        <v>445</v>
      </c>
      <c r="I71" s="14">
        <f t="shared" si="27"/>
        <v>1287</v>
      </c>
      <c r="J71" s="14">
        <v>2942</v>
      </c>
      <c r="K71" s="14">
        <v>685</v>
      </c>
      <c r="L71" s="14">
        <f t="shared" si="29"/>
        <v>3627</v>
      </c>
      <c r="M71" s="14">
        <v>303113</v>
      </c>
      <c r="N71" s="14"/>
      <c r="O71" s="14"/>
      <c r="P71" s="14"/>
      <c r="Q71" s="14">
        <v>1</v>
      </c>
      <c r="R71" s="14">
        <v>11</v>
      </c>
      <c r="S71" s="14">
        <v>13853</v>
      </c>
      <c r="T71" s="14">
        <v>15910</v>
      </c>
      <c r="U71" s="14">
        <v>23686</v>
      </c>
      <c r="V71" s="14"/>
      <c r="W71" s="14"/>
      <c r="X71" s="14">
        <v>24061</v>
      </c>
      <c r="Y71" s="14">
        <v>51947</v>
      </c>
      <c r="Z71" s="14">
        <v>107197</v>
      </c>
      <c r="AA71" s="1"/>
      <c r="AB71" s="1"/>
      <c r="AC71" s="1"/>
      <c r="AD71" s="1"/>
      <c r="AE71" s="1"/>
      <c r="AF71" s="1"/>
      <c r="AG71" s="1"/>
      <c r="AH71" s="1"/>
      <c r="AI71" s="1"/>
      <c r="AJ71" s="1"/>
      <c r="AK71" s="1"/>
      <c r="AL71" s="1"/>
      <c r="AM71" s="1"/>
      <c r="AN71" s="1"/>
      <c r="AO71" s="1"/>
      <c r="AP71" s="1"/>
      <c r="AQ71" s="1"/>
      <c r="AR71" s="1"/>
      <c r="AS71" s="1"/>
      <c r="AT71" s="1"/>
      <c r="AU71" s="1"/>
    </row>
    <row r="72" spans="1:47" ht="17.25" customHeight="1">
      <c r="A72" s="10">
        <v>44995</v>
      </c>
      <c r="B72" s="11">
        <f t="shared" si="0"/>
        <v>44995</v>
      </c>
      <c r="C72" s="14">
        <v>2166</v>
      </c>
      <c r="D72" s="14">
        <v>1002</v>
      </c>
      <c r="E72" s="13">
        <v>572</v>
      </c>
      <c r="F72" s="14">
        <v>1574</v>
      </c>
      <c r="G72" s="14">
        <v>782</v>
      </c>
      <c r="H72" s="14">
        <v>533</v>
      </c>
      <c r="I72" s="14">
        <v>1315</v>
      </c>
      <c r="J72" s="14">
        <v>2642</v>
      </c>
      <c r="K72" s="14">
        <v>794</v>
      </c>
      <c r="L72" s="14">
        <v>3436</v>
      </c>
      <c r="M72" s="14">
        <v>303113</v>
      </c>
      <c r="N72" s="14"/>
      <c r="O72" s="14"/>
      <c r="P72" s="14"/>
      <c r="Q72" s="14">
        <v>0</v>
      </c>
      <c r="R72" s="14">
        <v>8</v>
      </c>
      <c r="S72" s="14">
        <v>19078</v>
      </c>
      <c r="T72" s="14">
        <v>21974</v>
      </c>
      <c r="U72" s="14">
        <v>23492</v>
      </c>
      <c r="V72" s="14"/>
      <c r="W72" s="14"/>
      <c r="X72" s="14">
        <v>8133</v>
      </c>
      <c r="Y72" s="14">
        <v>14179</v>
      </c>
      <c r="Z72" s="14">
        <v>107176</v>
      </c>
      <c r="AA72" s="1"/>
      <c r="AB72" s="1"/>
      <c r="AC72" s="1"/>
      <c r="AD72" s="1"/>
      <c r="AE72" s="1"/>
      <c r="AF72" s="1"/>
      <c r="AG72" s="1"/>
      <c r="AH72" s="1"/>
      <c r="AI72" s="1"/>
      <c r="AJ72" s="1"/>
      <c r="AK72" s="1"/>
      <c r="AL72" s="1"/>
      <c r="AM72" s="1"/>
      <c r="AN72" s="1"/>
      <c r="AO72" s="1"/>
      <c r="AP72" s="1"/>
      <c r="AQ72" s="1"/>
      <c r="AR72" s="1"/>
      <c r="AS72" s="1"/>
      <c r="AT72" s="1"/>
      <c r="AU72" s="1"/>
    </row>
    <row r="73" spans="1:47" ht="17.25" customHeight="1">
      <c r="A73" s="18">
        <v>44996</v>
      </c>
      <c r="B73" s="11">
        <f t="shared" si="0"/>
        <v>44996</v>
      </c>
      <c r="C73" s="14">
        <v>900</v>
      </c>
      <c r="D73" s="14">
        <v>378</v>
      </c>
      <c r="E73" s="13">
        <v>465</v>
      </c>
      <c r="F73" s="14">
        <v>843</v>
      </c>
      <c r="G73" s="14">
        <v>311</v>
      </c>
      <c r="H73" s="14">
        <v>418</v>
      </c>
      <c r="I73" s="14">
        <v>729</v>
      </c>
      <c r="J73" s="14">
        <v>692</v>
      </c>
      <c r="K73" s="14">
        <v>582</v>
      </c>
      <c r="L73" s="14">
        <v>1274</v>
      </c>
      <c r="M73" s="14">
        <v>303115</v>
      </c>
      <c r="N73" s="14"/>
      <c r="O73" s="14"/>
      <c r="P73" s="14"/>
      <c r="Q73" s="14">
        <v>-2</v>
      </c>
      <c r="R73" s="14">
        <v>16</v>
      </c>
      <c r="S73" s="14">
        <v>15513</v>
      </c>
      <c r="T73" s="14">
        <v>17954</v>
      </c>
      <c r="U73" s="14">
        <v>23190</v>
      </c>
      <c r="V73" s="14"/>
      <c r="W73" s="14"/>
      <c r="X73" s="14">
        <v>3154</v>
      </c>
      <c r="Y73" s="14">
        <v>5296</v>
      </c>
      <c r="Z73" s="14">
        <v>107139</v>
      </c>
      <c r="AA73" s="1"/>
      <c r="AB73" s="1"/>
      <c r="AC73" s="1"/>
      <c r="AD73" s="1"/>
      <c r="AE73" s="1"/>
      <c r="AF73" s="1"/>
      <c r="AG73" s="1"/>
      <c r="AH73" s="1"/>
      <c r="AI73" s="1"/>
      <c r="AJ73" s="1"/>
      <c r="AK73" s="1"/>
      <c r="AL73" s="1"/>
      <c r="AM73" s="1"/>
      <c r="AN73" s="1"/>
      <c r="AO73" s="1"/>
      <c r="AP73" s="1"/>
      <c r="AQ73" s="1"/>
      <c r="AR73" s="1"/>
      <c r="AS73" s="1"/>
      <c r="AT73" s="1"/>
      <c r="AU73" s="1"/>
    </row>
    <row r="74" spans="1:47" ht="17.25" customHeight="1">
      <c r="A74" s="18">
        <v>44997</v>
      </c>
      <c r="B74" s="11">
        <f t="shared" si="0"/>
        <v>44997</v>
      </c>
      <c r="C74" s="14">
        <v>1057</v>
      </c>
      <c r="D74" s="14">
        <v>494</v>
      </c>
      <c r="E74" s="13">
        <v>417</v>
      </c>
      <c r="F74" s="14">
        <v>910</v>
      </c>
      <c r="G74" s="14">
        <v>427</v>
      </c>
      <c r="H74" s="14">
        <v>375</v>
      </c>
      <c r="I74" s="14">
        <v>802</v>
      </c>
      <c r="J74" s="14">
        <v>812</v>
      </c>
      <c r="K74" s="14">
        <v>545</v>
      </c>
      <c r="L74" s="14">
        <v>1357</v>
      </c>
      <c r="M74" s="14">
        <v>303102</v>
      </c>
      <c r="N74" s="14"/>
      <c r="O74" s="14"/>
      <c r="P74" s="14"/>
      <c r="Q74" s="14">
        <v>-13</v>
      </c>
      <c r="R74" s="14">
        <v>11</v>
      </c>
      <c r="S74" s="14">
        <v>10677</v>
      </c>
      <c r="T74" s="14">
        <v>12909</v>
      </c>
      <c r="U74" s="14">
        <v>23393</v>
      </c>
      <c r="V74" s="14"/>
      <c r="W74" s="14"/>
      <c r="X74" s="14">
        <v>2267</v>
      </c>
      <c r="Y74" s="14">
        <v>3602</v>
      </c>
      <c r="Z74" s="14">
        <v>107100</v>
      </c>
      <c r="AA74" s="1"/>
      <c r="AB74" s="1"/>
      <c r="AC74" s="1"/>
      <c r="AD74" s="1"/>
      <c r="AE74" s="1"/>
      <c r="AF74" s="1"/>
      <c r="AG74" s="1"/>
      <c r="AH74" s="1"/>
      <c r="AI74" s="1"/>
      <c r="AJ74" s="1"/>
      <c r="AK74" s="1"/>
      <c r="AL74" s="1"/>
      <c r="AM74" s="1"/>
      <c r="AN74" s="1"/>
      <c r="AO74" s="1"/>
      <c r="AP74" s="1"/>
      <c r="AQ74" s="1"/>
      <c r="AR74" s="1"/>
      <c r="AS74" s="1"/>
      <c r="AT74" s="1"/>
      <c r="AU74" s="1"/>
    </row>
    <row r="75" spans="1:47" ht="17.25" customHeight="1">
      <c r="A75" s="10">
        <v>44998</v>
      </c>
      <c r="B75" s="11">
        <f t="shared" si="0"/>
        <v>44998</v>
      </c>
      <c r="C75" s="14">
        <v>2833</v>
      </c>
      <c r="D75" s="14">
        <v>1198</v>
      </c>
      <c r="E75" s="13">
        <v>622</v>
      </c>
      <c r="F75" s="14">
        <v>1820</v>
      </c>
      <c r="G75" s="14">
        <v>929</v>
      </c>
      <c r="H75" s="14">
        <v>575</v>
      </c>
      <c r="I75" s="14">
        <v>1504</v>
      </c>
      <c r="J75" s="14">
        <v>2853</v>
      </c>
      <c r="K75" s="14">
        <v>854</v>
      </c>
      <c r="L75" s="14">
        <v>3707</v>
      </c>
      <c r="M75" s="14">
        <v>303078</v>
      </c>
      <c r="N75" s="14"/>
      <c r="O75" s="14"/>
      <c r="P75" s="14"/>
      <c r="Q75" s="14">
        <v>-24</v>
      </c>
      <c r="R75" s="14">
        <v>7</v>
      </c>
      <c r="S75" s="14">
        <v>9972</v>
      </c>
      <c r="T75" s="14">
        <v>13760</v>
      </c>
      <c r="U75" s="14">
        <v>23319</v>
      </c>
      <c r="V75" s="14"/>
      <c r="W75" s="14"/>
      <c r="X75" s="14">
        <v>2006</v>
      </c>
      <c r="Y75" s="14">
        <v>3437</v>
      </c>
      <c r="Z75" s="14">
        <v>107067</v>
      </c>
      <c r="AA75" s="1"/>
      <c r="AB75" s="1"/>
      <c r="AC75" s="1"/>
      <c r="AD75" s="1"/>
      <c r="AE75" s="1"/>
      <c r="AF75" s="1"/>
      <c r="AG75" s="1"/>
      <c r="AH75" s="1"/>
      <c r="AI75" s="1"/>
      <c r="AJ75" s="1"/>
      <c r="AK75" s="1"/>
      <c r="AL75" s="1"/>
      <c r="AM75" s="1"/>
      <c r="AN75" s="1"/>
      <c r="AO75" s="1"/>
      <c r="AP75" s="1"/>
      <c r="AQ75" s="1"/>
      <c r="AR75" s="1"/>
      <c r="AS75" s="1"/>
      <c r="AT75" s="1"/>
      <c r="AU75" s="1"/>
    </row>
    <row r="76" spans="1:47" ht="17.25" customHeight="1">
      <c r="A76" s="10">
        <v>44999</v>
      </c>
      <c r="B76" s="11">
        <f t="shared" si="0"/>
        <v>44999</v>
      </c>
      <c r="C76" s="14">
        <v>2583</v>
      </c>
      <c r="D76" s="14">
        <v>1187</v>
      </c>
      <c r="E76" s="13">
        <v>685</v>
      </c>
      <c r="F76" s="14">
        <v>1872</v>
      </c>
      <c r="G76" s="14">
        <v>898</v>
      </c>
      <c r="H76" s="14">
        <v>631</v>
      </c>
      <c r="I76" s="14">
        <v>1529</v>
      </c>
      <c r="J76" s="14">
        <v>2718</v>
      </c>
      <c r="K76" s="14">
        <v>907</v>
      </c>
      <c r="L76" s="14">
        <v>3625</v>
      </c>
      <c r="M76" s="14">
        <v>303052</v>
      </c>
      <c r="N76" s="14"/>
      <c r="O76" s="14"/>
      <c r="P76" s="14"/>
      <c r="Q76" s="14">
        <v>-60</v>
      </c>
      <c r="R76" s="14">
        <v>13</v>
      </c>
      <c r="S76" s="14">
        <v>2637</v>
      </c>
      <c r="T76" s="14">
        <v>3328</v>
      </c>
      <c r="U76" s="14">
        <v>23232</v>
      </c>
      <c r="V76" s="14"/>
      <c r="W76" s="14"/>
      <c r="X76" s="14">
        <v>1454</v>
      </c>
      <c r="Y76" s="14">
        <v>2524</v>
      </c>
      <c r="Z76" s="14">
        <v>107012</v>
      </c>
      <c r="AA76" s="1"/>
      <c r="AB76" s="1"/>
      <c r="AC76" s="1"/>
      <c r="AD76" s="1"/>
      <c r="AE76" s="1"/>
      <c r="AF76" s="1"/>
      <c r="AG76" s="1"/>
      <c r="AH76" s="1"/>
      <c r="AI76" s="1"/>
      <c r="AJ76" s="1"/>
      <c r="AK76" s="1"/>
      <c r="AL76" s="1"/>
      <c r="AM76" s="1"/>
      <c r="AN76" s="1"/>
      <c r="AO76" s="1"/>
      <c r="AP76" s="1"/>
      <c r="AQ76" s="1"/>
      <c r="AR76" s="1"/>
      <c r="AS76" s="1"/>
      <c r="AT76" s="1"/>
      <c r="AU76" s="1"/>
    </row>
    <row r="77" spans="1:47" ht="17.25" customHeight="1">
      <c r="A77" s="10">
        <v>45000</v>
      </c>
      <c r="B77" s="11">
        <f t="shared" si="0"/>
        <v>45000</v>
      </c>
      <c r="C77" s="14">
        <v>2482</v>
      </c>
      <c r="D77" s="14">
        <v>1167</v>
      </c>
      <c r="E77" s="13">
        <v>749</v>
      </c>
      <c r="F77" s="14">
        <v>1915</v>
      </c>
      <c r="G77" s="14">
        <v>931</v>
      </c>
      <c r="H77" s="14">
        <v>698</v>
      </c>
      <c r="I77" s="14">
        <v>1629</v>
      </c>
      <c r="J77" s="14">
        <v>2593</v>
      </c>
      <c r="K77" s="14">
        <v>982</v>
      </c>
      <c r="L77" s="14">
        <v>3575</v>
      </c>
      <c r="M77" s="14">
        <v>302991</v>
      </c>
      <c r="N77" s="14"/>
      <c r="O77" s="14"/>
      <c r="P77" s="14"/>
      <c r="Q77" s="14">
        <v>-61</v>
      </c>
      <c r="R77" s="14">
        <v>21</v>
      </c>
      <c r="S77" s="14">
        <v>2261</v>
      </c>
      <c r="T77" s="14">
        <v>3074</v>
      </c>
      <c r="U77" s="14">
        <v>23142</v>
      </c>
      <c r="V77" s="14"/>
      <c r="W77" s="14"/>
      <c r="X77" s="14">
        <v>601</v>
      </c>
      <c r="Y77" s="14">
        <v>918</v>
      </c>
      <c r="Z77" s="14">
        <v>106985</v>
      </c>
      <c r="AA77" s="1"/>
      <c r="AB77" s="1"/>
      <c r="AC77" s="1"/>
      <c r="AD77" s="1"/>
      <c r="AE77" s="1"/>
      <c r="AF77" s="1"/>
      <c r="AG77" s="1"/>
      <c r="AH77" s="1"/>
      <c r="AI77" s="1"/>
      <c r="AJ77" s="1"/>
      <c r="AK77" s="1"/>
      <c r="AL77" s="1"/>
      <c r="AM77" s="1"/>
      <c r="AN77" s="1"/>
      <c r="AO77" s="1"/>
      <c r="AP77" s="1"/>
      <c r="AQ77" s="1"/>
      <c r="AR77" s="1"/>
      <c r="AS77" s="1"/>
      <c r="AT77" s="1"/>
      <c r="AU77" s="1"/>
    </row>
    <row r="78" spans="1:47" ht="17.25" customHeight="1">
      <c r="A78" s="10">
        <v>45001</v>
      </c>
      <c r="B78" s="11">
        <f t="shared" si="0"/>
        <v>45001</v>
      </c>
      <c r="C78" s="14">
        <v>2623</v>
      </c>
      <c r="D78" s="14">
        <v>1145</v>
      </c>
      <c r="E78" s="13">
        <v>865</v>
      </c>
      <c r="F78" s="14">
        <v>2010</v>
      </c>
      <c r="G78" s="14">
        <v>891</v>
      </c>
      <c r="H78" s="14">
        <v>830</v>
      </c>
      <c r="I78" s="14">
        <v>1721</v>
      </c>
      <c r="J78" s="14">
        <v>2849</v>
      </c>
      <c r="K78" s="14">
        <v>1131</v>
      </c>
      <c r="L78" s="14">
        <v>3980</v>
      </c>
      <c r="M78" s="14">
        <v>302997</v>
      </c>
      <c r="N78" s="14"/>
      <c r="O78" s="14"/>
      <c r="P78" s="14"/>
      <c r="Q78" s="14">
        <v>-21</v>
      </c>
      <c r="R78" s="14">
        <v>13</v>
      </c>
      <c r="S78" s="14">
        <v>8720</v>
      </c>
      <c r="T78" s="14">
        <v>10997</v>
      </c>
      <c r="U78" s="14">
        <v>23064</v>
      </c>
      <c r="V78" s="14"/>
      <c r="W78" s="14"/>
      <c r="X78" s="14">
        <v>26451</v>
      </c>
      <c r="Y78" s="14">
        <v>36976</v>
      </c>
      <c r="Z78" s="14">
        <v>106960</v>
      </c>
      <c r="AA78" s="1"/>
      <c r="AB78" s="1"/>
      <c r="AC78" s="1"/>
      <c r="AD78" s="1"/>
      <c r="AE78" s="1"/>
      <c r="AF78" s="1"/>
      <c r="AG78" s="1"/>
      <c r="AH78" s="1"/>
      <c r="AI78" s="1"/>
      <c r="AJ78" s="1"/>
      <c r="AK78" s="1"/>
      <c r="AL78" s="1"/>
      <c r="AM78" s="1"/>
      <c r="AN78" s="1"/>
      <c r="AO78" s="1"/>
      <c r="AP78" s="1"/>
      <c r="AQ78" s="1"/>
      <c r="AR78" s="1"/>
      <c r="AS78" s="1"/>
      <c r="AT78" s="1"/>
      <c r="AU78" s="1"/>
    </row>
    <row r="79" spans="1:47" ht="17.25" customHeight="1">
      <c r="A79" s="10">
        <v>45002</v>
      </c>
      <c r="B79" s="11">
        <f t="shared" si="0"/>
        <v>45002</v>
      </c>
      <c r="C79" s="14">
        <v>2701</v>
      </c>
      <c r="D79" s="14">
        <v>1066</v>
      </c>
      <c r="E79" s="13">
        <f>914+31</f>
        <v>945</v>
      </c>
      <c r="F79" s="14">
        <v>2011</v>
      </c>
      <c r="G79" s="14">
        <v>818</v>
      </c>
      <c r="H79" s="14">
        <f>865+28</f>
        <v>893</v>
      </c>
      <c r="I79" s="14">
        <v>1711</v>
      </c>
      <c r="J79" s="14">
        <v>2760</v>
      </c>
      <c r="K79" s="14">
        <f>1183+36</f>
        <v>1219</v>
      </c>
      <c r="L79" s="14">
        <v>3979</v>
      </c>
      <c r="M79" s="14">
        <v>302999</v>
      </c>
      <c r="N79" s="14"/>
      <c r="O79" s="14"/>
      <c r="P79" s="14"/>
      <c r="Q79" s="12">
        <f t="shared" ref="Q79:Q83" si="30">M79-M78</f>
        <v>2</v>
      </c>
      <c r="R79" s="14">
        <v>13</v>
      </c>
      <c r="S79" s="14">
        <v>14104</v>
      </c>
      <c r="T79" s="14">
        <v>18863</v>
      </c>
      <c r="U79" s="14">
        <v>22663</v>
      </c>
      <c r="V79" s="14"/>
      <c r="W79" s="14"/>
      <c r="X79" s="14">
        <v>39936</v>
      </c>
      <c r="Y79" s="14">
        <v>65624</v>
      </c>
      <c r="Z79" s="14">
        <v>106937</v>
      </c>
      <c r="AA79" s="1"/>
      <c r="AB79" s="1"/>
      <c r="AC79" s="1"/>
      <c r="AD79" s="1"/>
      <c r="AE79" s="1"/>
      <c r="AF79" s="1"/>
      <c r="AG79" s="1"/>
      <c r="AH79" s="1"/>
      <c r="AI79" s="1"/>
      <c r="AJ79" s="1"/>
      <c r="AK79" s="1"/>
      <c r="AL79" s="1"/>
      <c r="AM79" s="1"/>
      <c r="AN79" s="1"/>
      <c r="AO79" s="1"/>
      <c r="AP79" s="1"/>
      <c r="AQ79" s="1"/>
      <c r="AR79" s="1"/>
      <c r="AS79" s="1"/>
      <c r="AT79" s="1"/>
      <c r="AU79" s="1"/>
    </row>
    <row r="80" spans="1:47" ht="17.25" customHeight="1">
      <c r="A80" s="18">
        <v>45003</v>
      </c>
      <c r="B80" s="11">
        <f t="shared" si="0"/>
        <v>45003</v>
      </c>
      <c r="C80" s="14">
        <v>1246</v>
      </c>
      <c r="D80" s="14">
        <v>484</v>
      </c>
      <c r="E80" s="13">
        <f>746+16</f>
        <v>762</v>
      </c>
      <c r="F80" s="14">
        <v>1246</v>
      </c>
      <c r="G80" s="14">
        <v>338</v>
      </c>
      <c r="H80" s="14">
        <f>712+15</f>
        <v>727</v>
      </c>
      <c r="I80" s="14">
        <v>1115</v>
      </c>
      <c r="J80" s="14">
        <v>839</v>
      </c>
      <c r="K80" s="14">
        <f>889+20</f>
        <v>909</v>
      </c>
      <c r="L80" s="14">
        <v>1748</v>
      </c>
      <c r="M80" s="14">
        <v>303001</v>
      </c>
      <c r="N80" s="14"/>
      <c r="O80" s="14"/>
      <c r="P80" s="14"/>
      <c r="Q80" s="12">
        <f t="shared" si="30"/>
        <v>2</v>
      </c>
      <c r="R80" s="14">
        <v>5</v>
      </c>
      <c r="S80" s="14">
        <v>7595</v>
      </c>
      <c r="T80" s="14">
        <v>10480</v>
      </c>
      <c r="U80" s="14">
        <v>22671</v>
      </c>
      <c r="V80" s="14"/>
      <c r="W80" s="14"/>
      <c r="X80" s="14">
        <v>18211</v>
      </c>
      <c r="Y80" s="14">
        <v>30013</v>
      </c>
      <c r="Z80" s="14">
        <v>106906</v>
      </c>
      <c r="AA80" s="1"/>
      <c r="AB80" s="1"/>
      <c r="AC80" s="1"/>
      <c r="AD80" s="1"/>
      <c r="AE80" s="1"/>
      <c r="AF80" s="1"/>
      <c r="AG80" s="1"/>
      <c r="AH80" s="1"/>
      <c r="AI80" s="1"/>
      <c r="AJ80" s="1"/>
      <c r="AK80" s="1"/>
      <c r="AL80" s="1"/>
      <c r="AM80" s="1"/>
      <c r="AN80" s="1"/>
      <c r="AO80" s="1"/>
      <c r="AP80" s="1"/>
      <c r="AQ80" s="1"/>
      <c r="AR80" s="1"/>
      <c r="AS80" s="1"/>
      <c r="AT80" s="1"/>
      <c r="AU80" s="1"/>
    </row>
    <row r="81" spans="1:47" ht="17.25" customHeight="1">
      <c r="A81" s="18">
        <v>45004</v>
      </c>
      <c r="B81" s="11">
        <f t="shared" si="0"/>
        <v>45004</v>
      </c>
      <c r="C81" s="14">
        <v>1841</v>
      </c>
      <c r="D81" s="14">
        <v>594</v>
      </c>
      <c r="E81" s="13">
        <f>684+14</f>
        <v>698</v>
      </c>
      <c r="F81" s="14">
        <v>1292</v>
      </c>
      <c r="G81" s="14">
        <v>494</v>
      </c>
      <c r="H81" s="14">
        <f>642+14</f>
        <v>656</v>
      </c>
      <c r="I81" s="14">
        <v>1150</v>
      </c>
      <c r="J81" s="14">
        <v>1392</v>
      </c>
      <c r="K81" s="14">
        <f>831+17</f>
        <v>848</v>
      </c>
      <c r="L81" s="14">
        <v>2240</v>
      </c>
      <c r="M81" s="14">
        <v>302995</v>
      </c>
      <c r="N81" s="14"/>
      <c r="O81" s="14"/>
      <c r="P81" s="14"/>
      <c r="Q81" s="12">
        <f t="shared" si="30"/>
        <v>-6</v>
      </c>
      <c r="R81" s="14">
        <v>6</v>
      </c>
      <c r="S81" s="14">
        <v>9580</v>
      </c>
      <c r="T81" s="14">
        <v>12957</v>
      </c>
      <c r="U81" s="14">
        <v>22830</v>
      </c>
      <c r="V81" s="14"/>
      <c r="W81" s="14"/>
      <c r="X81" s="14">
        <v>1450</v>
      </c>
      <c r="Y81" s="14">
        <v>2142</v>
      </c>
      <c r="Z81" s="14">
        <v>106872</v>
      </c>
      <c r="AA81" s="1"/>
      <c r="AB81" s="1"/>
      <c r="AC81" s="1"/>
      <c r="AD81" s="1"/>
      <c r="AE81" s="1"/>
      <c r="AF81" s="1"/>
      <c r="AG81" s="1"/>
      <c r="AH81" s="1"/>
      <c r="AI81" s="1"/>
      <c r="AJ81" s="1"/>
      <c r="AK81" s="1"/>
      <c r="AL81" s="1"/>
      <c r="AM81" s="1"/>
      <c r="AN81" s="1"/>
      <c r="AO81" s="1"/>
      <c r="AP81" s="1"/>
      <c r="AQ81" s="1"/>
      <c r="AR81" s="1"/>
      <c r="AS81" s="1"/>
      <c r="AT81" s="1"/>
      <c r="AU81" s="1"/>
    </row>
    <row r="82" spans="1:47" ht="17.25" customHeight="1">
      <c r="A82" s="10">
        <v>45005</v>
      </c>
      <c r="B82" s="11">
        <f t="shared" si="0"/>
        <v>45005</v>
      </c>
      <c r="C82" s="14">
        <v>3217</v>
      </c>
      <c r="D82" s="14">
        <v>1368</v>
      </c>
      <c r="E82" s="13">
        <f>807+29</f>
        <v>836</v>
      </c>
      <c r="F82" s="14">
        <v>2203</v>
      </c>
      <c r="G82" s="14">
        <v>1051</v>
      </c>
      <c r="H82" s="14">
        <f>759+26</f>
        <v>785</v>
      </c>
      <c r="I82" s="14">
        <v>1836</v>
      </c>
      <c r="J82" s="14">
        <v>3364</v>
      </c>
      <c r="K82" s="14">
        <f>1067+41</f>
        <v>1108</v>
      </c>
      <c r="L82" s="14">
        <v>4472</v>
      </c>
      <c r="M82" s="14">
        <v>302994</v>
      </c>
      <c r="N82" s="14"/>
      <c r="O82" s="14"/>
      <c r="P82" s="14"/>
      <c r="Q82" s="12">
        <f t="shared" si="30"/>
        <v>-1</v>
      </c>
      <c r="R82" s="14">
        <v>17</v>
      </c>
      <c r="S82" s="14">
        <v>10922</v>
      </c>
      <c r="T82" s="14">
        <v>15159</v>
      </c>
      <c r="U82" s="14">
        <v>22754</v>
      </c>
      <c r="V82" s="14"/>
      <c r="W82" s="14"/>
      <c r="X82" s="14">
        <v>8233</v>
      </c>
      <c r="Y82" s="14">
        <v>19968</v>
      </c>
      <c r="Z82" s="14">
        <v>106848</v>
      </c>
      <c r="AA82" s="1"/>
      <c r="AB82" s="1"/>
      <c r="AC82" s="1"/>
      <c r="AD82" s="1"/>
      <c r="AE82" s="1"/>
      <c r="AF82" s="1"/>
      <c r="AG82" s="1"/>
      <c r="AH82" s="1"/>
      <c r="AI82" s="1"/>
      <c r="AJ82" s="1"/>
      <c r="AK82" s="1"/>
      <c r="AL82" s="1"/>
      <c r="AM82" s="1"/>
      <c r="AN82" s="1"/>
      <c r="AO82" s="1"/>
      <c r="AP82" s="1"/>
      <c r="AQ82" s="1"/>
      <c r="AR82" s="1"/>
      <c r="AS82" s="1"/>
      <c r="AT82" s="1"/>
      <c r="AU82" s="1"/>
    </row>
    <row r="83" spans="1:47" ht="17.25" customHeight="1">
      <c r="A83" s="10">
        <v>45006</v>
      </c>
      <c r="B83" s="11">
        <f t="shared" si="0"/>
        <v>45006</v>
      </c>
      <c r="C83" s="14">
        <v>3580</v>
      </c>
      <c r="D83" s="14">
        <v>1448</v>
      </c>
      <c r="E83" s="13">
        <f>1029+42</f>
        <v>1071</v>
      </c>
      <c r="F83" s="14">
        <v>2519</v>
      </c>
      <c r="G83" s="14">
        <v>1121</v>
      </c>
      <c r="H83" s="14">
        <f>977+41</f>
        <v>1018</v>
      </c>
      <c r="I83" s="14">
        <v>2139</v>
      </c>
      <c r="J83" s="14">
        <v>3856</v>
      </c>
      <c r="K83" s="14">
        <f>1327+55</f>
        <v>1382</v>
      </c>
      <c r="L83" s="14">
        <v>5238</v>
      </c>
      <c r="M83" s="14">
        <v>302992</v>
      </c>
      <c r="N83" s="14"/>
      <c r="O83" s="14"/>
      <c r="P83" s="14"/>
      <c r="Q83" s="12">
        <f t="shared" si="30"/>
        <v>-2</v>
      </c>
      <c r="R83" s="14">
        <v>10</v>
      </c>
      <c r="S83" s="14">
        <v>15565</v>
      </c>
      <c r="T83" s="14">
        <v>20006</v>
      </c>
      <c r="U83" s="14">
        <v>22695</v>
      </c>
      <c r="V83" s="14"/>
      <c r="W83" s="14"/>
      <c r="X83" s="14">
        <v>15242</v>
      </c>
      <c r="Y83" s="14">
        <v>39814</v>
      </c>
      <c r="Z83" s="14">
        <v>106818</v>
      </c>
      <c r="AA83" s="1"/>
      <c r="AB83" s="1"/>
      <c r="AC83" s="1"/>
      <c r="AD83" s="1"/>
      <c r="AE83" s="1"/>
      <c r="AF83" s="1"/>
      <c r="AG83" s="1"/>
      <c r="AH83" s="1"/>
      <c r="AI83" s="1"/>
      <c r="AJ83" s="1"/>
      <c r="AK83" s="1"/>
      <c r="AL83" s="1"/>
      <c r="AM83" s="1"/>
      <c r="AN83" s="1"/>
      <c r="AO83" s="1"/>
      <c r="AP83" s="1"/>
      <c r="AQ83" s="1"/>
      <c r="AR83" s="1"/>
      <c r="AS83" s="1"/>
      <c r="AT83" s="1"/>
      <c r="AU83" s="1"/>
    </row>
    <row r="84" spans="1:47" ht="17.25" customHeight="1">
      <c r="A84" s="10">
        <v>45007</v>
      </c>
      <c r="B84" s="11">
        <f t="shared" si="0"/>
        <v>45007</v>
      </c>
      <c r="C84" s="14">
        <v>3339</v>
      </c>
      <c r="D84" s="14">
        <v>1334</v>
      </c>
      <c r="E84" s="13">
        <f>946+34</f>
        <v>980</v>
      </c>
      <c r="F84" s="14">
        <v>2314</v>
      </c>
      <c r="G84" s="14">
        <v>1005</v>
      </c>
      <c r="H84" s="14">
        <f>895+32</f>
        <v>927</v>
      </c>
      <c r="I84" s="14">
        <v>1932</v>
      </c>
      <c r="J84" s="14">
        <v>3345</v>
      </c>
      <c r="K84" s="14">
        <f>1188+64</f>
        <v>1252</v>
      </c>
      <c r="L84" s="14">
        <v>4597</v>
      </c>
      <c r="M84" s="14">
        <v>303005</v>
      </c>
      <c r="N84" s="14"/>
      <c r="O84" s="14"/>
      <c r="P84" s="14"/>
      <c r="Q84" s="12">
        <v>24</v>
      </c>
      <c r="R84" s="14">
        <v>11</v>
      </c>
      <c r="S84" s="14">
        <v>25620</v>
      </c>
      <c r="T84" s="14">
        <v>31882</v>
      </c>
      <c r="U84" s="14">
        <v>22619</v>
      </c>
      <c r="V84" s="14"/>
      <c r="W84" s="14"/>
      <c r="X84" s="14">
        <v>25050</v>
      </c>
      <c r="Y84" s="14">
        <v>47405</v>
      </c>
      <c r="Z84" s="14">
        <v>106828</v>
      </c>
      <c r="AA84" s="1"/>
      <c r="AB84" s="1"/>
      <c r="AC84" s="1"/>
      <c r="AD84" s="1"/>
      <c r="AE84" s="1"/>
      <c r="AF84" s="1"/>
      <c r="AG84" s="1"/>
      <c r="AH84" s="1"/>
      <c r="AI84" s="1"/>
      <c r="AJ84" s="1"/>
      <c r="AK84" s="1"/>
      <c r="AL84" s="1"/>
      <c r="AM84" s="1"/>
      <c r="AN84" s="1"/>
      <c r="AO84" s="1"/>
      <c r="AP84" s="1"/>
      <c r="AQ84" s="1"/>
      <c r="AR84" s="1"/>
      <c r="AS84" s="1"/>
      <c r="AT84" s="1"/>
      <c r="AU84" s="1"/>
    </row>
    <row r="85" spans="1:47" ht="17.25" customHeight="1">
      <c r="A85" s="10">
        <v>45008</v>
      </c>
      <c r="B85" s="11">
        <f t="shared" si="0"/>
        <v>45008</v>
      </c>
      <c r="C85" s="14">
        <v>3643</v>
      </c>
      <c r="D85" s="14">
        <v>1415</v>
      </c>
      <c r="E85" s="13">
        <f>1271+44</f>
        <v>1315</v>
      </c>
      <c r="F85" s="14">
        <v>2730</v>
      </c>
      <c r="G85" s="14">
        <v>1080</v>
      </c>
      <c r="H85" s="14">
        <f>1209+41</f>
        <v>1250</v>
      </c>
      <c r="I85" s="14">
        <v>2330</v>
      </c>
      <c r="J85" s="14">
        <v>3911</v>
      </c>
      <c r="K85" s="14">
        <f>1521+63</f>
        <v>1584</v>
      </c>
      <c r="L85" s="14">
        <v>5495</v>
      </c>
      <c r="M85" s="14">
        <v>302991</v>
      </c>
      <c r="N85" s="14"/>
      <c r="O85" s="14"/>
      <c r="P85" s="14"/>
      <c r="Q85" s="12">
        <v>33</v>
      </c>
      <c r="R85" s="14">
        <v>6</v>
      </c>
      <c r="S85" s="14">
        <v>12452</v>
      </c>
      <c r="T85" s="14">
        <v>15881</v>
      </c>
      <c r="U85" s="14">
        <f t="shared" ref="U85:U86" si="31">U86+140</f>
        <v>22697</v>
      </c>
      <c r="V85" s="14"/>
      <c r="W85" s="14"/>
      <c r="X85" s="14">
        <v>19389</v>
      </c>
      <c r="Y85" s="14">
        <v>30516</v>
      </c>
      <c r="Z85" s="14">
        <v>106804</v>
      </c>
      <c r="AA85" s="1"/>
      <c r="AB85" s="1"/>
      <c r="AC85" s="1"/>
      <c r="AD85" s="1"/>
      <c r="AE85" s="1"/>
      <c r="AF85" s="1"/>
      <c r="AG85" s="1"/>
      <c r="AH85" s="1"/>
      <c r="AI85" s="1"/>
      <c r="AJ85" s="1"/>
      <c r="AK85" s="1"/>
      <c r="AL85" s="1"/>
      <c r="AM85" s="1"/>
      <c r="AN85" s="1"/>
      <c r="AO85" s="1"/>
      <c r="AP85" s="1"/>
      <c r="AQ85" s="1"/>
      <c r="AR85" s="1"/>
      <c r="AS85" s="1"/>
      <c r="AT85" s="1"/>
      <c r="AU85" s="1"/>
    </row>
    <row r="86" spans="1:47" ht="17.25" customHeight="1">
      <c r="A86" s="10">
        <v>45009</v>
      </c>
      <c r="B86" s="11">
        <f t="shared" si="0"/>
        <v>45009</v>
      </c>
      <c r="C86" s="14">
        <v>3902</v>
      </c>
      <c r="D86" s="14">
        <v>1501</v>
      </c>
      <c r="E86" s="13">
        <f>1341+37</f>
        <v>1378</v>
      </c>
      <c r="F86" s="14">
        <f>SUM(D86:E86)</f>
        <v>2879</v>
      </c>
      <c r="G86" s="14">
        <v>1132</v>
      </c>
      <c r="H86" s="14">
        <f>1273+29</f>
        <v>1302</v>
      </c>
      <c r="I86" s="14">
        <f>SUM(G86:H86)</f>
        <v>2434</v>
      </c>
      <c r="J86" s="14">
        <v>4520</v>
      </c>
      <c r="K86" s="14">
        <f>1681+84</f>
        <v>1765</v>
      </c>
      <c r="L86" s="14">
        <f>4520+1765</f>
        <v>6285</v>
      </c>
      <c r="M86" s="14">
        <v>303001</v>
      </c>
      <c r="N86" s="14"/>
      <c r="O86" s="14"/>
      <c r="P86" s="14"/>
      <c r="Q86" s="12">
        <v>24</v>
      </c>
      <c r="R86" s="14">
        <v>14</v>
      </c>
      <c r="S86" s="14">
        <v>21220</v>
      </c>
      <c r="T86" s="14">
        <v>27248</v>
      </c>
      <c r="U86" s="14">
        <f t="shared" si="31"/>
        <v>22557</v>
      </c>
      <c r="V86" s="14"/>
      <c r="W86" s="14"/>
      <c r="X86" s="14">
        <v>13813</v>
      </c>
      <c r="Y86" s="14">
        <v>22462</v>
      </c>
      <c r="Z86" s="14">
        <v>106780</v>
      </c>
      <c r="AA86" s="1"/>
      <c r="AB86" s="1"/>
      <c r="AC86" s="1"/>
      <c r="AD86" s="1"/>
      <c r="AE86" s="1"/>
      <c r="AF86" s="1"/>
      <c r="AG86" s="1"/>
      <c r="AH86" s="1"/>
      <c r="AI86" s="1"/>
      <c r="AJ86" s="1"/>
      <c r="AK86" s="1"/>
      <c r="AL86" s="1"/>
      <c r="AM86" s="1"/>
      <c r="AN86" s="1"/>
      <c r="AO86" s="1"/>
      <c r="AP86" s="1"/>
      <c r="AQ86" s="1"/>
      <c r="AR86" s="1"/>
      <c r="AS86" s="1"/>
      <c r="AT86" s="1"/>
      <c r="AU86" s="1"/>
    </row>
    <row r="87" spans="1:47" ht="17.25" customHeight="1">
      <c r="A87" s="18">
        <v>45010</v>
      </c>
      <c r="B87" s="11">
        <f t="shared" si="0"/>
        <v>45010</v>
      </c>
      <c r="C87" s="14">
        <v>3020</v>
      </c>
      <c r="D87" s="14">
        <v>1042</v>
      </c>
      <c r="E87" s="13">
        <f>969+28</f>
        <v>997</v>
      </c>
      <c r="F87" s="14">
        <v>2038</v>
      </c>
      <c r="G87" s="14">
        <f>948</f>
        <v>948</v>
      </c>
      <c r="H87" s="14">
        <v>821</v>
      </c>
      <c r="I87" s="14">
        <v>1769</v>
      </c>
      <c r="J87" s="14">
        <v>2724</v>
      </c>
      <c r="K87" s="14">
        <f>1243+32</f>
        <v>1275</v>
      </c>
      <c r="L87" s="14">
        <v>3999</v>
      </c>
      <c r="M87" s="14">
        <v>303007</v>
      </c>
      <c r="N87" s="14"/>
      <c r="O87" s="14"/>
      <c r="P87" s="14"/>
      <c r="Q87" s="12">
        <v>19</v>
      </c>
      <c r="R87" s="14">
        <v>7</v>
      </c>
      <c r="S87" s="14">
        <v>18460</v>
      </c>
      <c r="T87" s="14">
        <v>21504</v>
      </c>
      <c r="U87" s="14">
        <f>U88+56</f>
        <v>22417</v>
      </c>
      <c r="V87" s="14"/>
      <c r="W87" s="14"/>
      <c r="X87" s="14">
        <v>20795</v>
      </c>
      <c r="Y87" s="14">
        <v>35566</v>
      </c>
      <c r="Z87" s="14">
        <v>106739</v>
      </c>
      <c r="AA87" s="1"/>
      <c r="AB87" s="1"/>
      <c r="AC87" s="1"/>
      <c r="AD87" s="1"/>
      <c r="AE87" s="1"/>
      <c r="AF87" s="1"/>
      <c r="AG87" s="1"/>
      <c r="AH87" s="1"/>
      <c r="AI87" s="1"/>
      <c r="AJ87" s="1"/>
      <c r="AK87" s="1"/>
      <c r="AL87" s="1"/>
      <c r="AM87" s="1"/>
      <c r="AN87" s="1"/>
      <c r="AO87" s="1"/>
      <c r="AP87" s="1"/>
      <c r="AQ87" s="1"/>
      <c r="AR87" s="1"/>
      <c r="AS87" s="1"/>
      <c r="AT87" s="1"/>
      <c r="AU87" s="1"/>
    </row>
    <row r="88" spans="1:47" ht="17.25" customHeight="1">
      <c r="A88" s="18">
        <v>45011</v>
      </c>
      <c r="B88" s="11">
        <f t="shared" si="0"/>
        <v>45011</v>
      </c>
      <c r="C88" s="14">
        <v>4174</v>
      </c>
      <c r="D88" s="14">
        <v>1347</v>
      </c>
      <c r="E88" s="13">
        <v>651</v>
      </c>
      <c r="F88" s="14">
        <v>1997</v>
      </c>
      <c r="G88" s="14">
        <v>1034</v>
      </c>
      <c r="H88" s="14">
        <f>572+33</f>
        <v>605</v>
      </c>
      <c r="I88" s="14">
        <v>1639</v>
      </c>
      <c r="J88" s="14">
        <v>3591</v>
      </c>
      <c r="K88" s="14">
        <f>907+87</f>
        <v>994</v>
      </c>
      <c r="L88" s="14">
        <v>4585</v>
      </c>
      <c r="M88" s="14">
        <v>302946</v>
      </c>
      <c r="N88" s="14"/>
      <c r="O88" s="14"/>
      <c r="P88" s="14"/>
      <c r="Q88" s="12">
        <v>11</v>
      </c>
      <c r="R88" s="14">
        <v>2</v>
      </c>
      <c r="S88" s="14">
        <v>12339</v>
      </c>
      <c r="T88" s="14">
        <v>15820</v>
      </c>
      <c r="U88" s="14">
        <v>22361</v>
      </c>
      <c r="V88" s="14"/>
      <c r="W88" s="14"/>
      <c r="X88" s="14">
        <v>10985</v>
      </c>
      <c r="Y88" s="14">
        <v>17246</v>
      </c>
      <c r="Z88" s="14">
        <v>106682</v>
      </c>
      <c r="AA88" s="1"/>
      <c r="AB88" s="1"/>
      <c r="AC88" s="1"/>
      <c r="AD88" s="1"/>
      <c r="AE88" s="1"/>
      <c r="AF88" s="1"/>
      <c r="AG88" s="1"/>
      <c r="AH88" s="1"/>
      <c r="AI88" s="1"/>
      <c r="AJ88" s="1"/>
      <c r="AK88" s="1"/>
      <c r="AL88" s="1"/>
      <c r="AM88" s="1"/>
      <c r="AN88" s="1"/>
      <c r="AO88" s="1"/>
      <c r="AP88" s="1"/>
      <c r="AQ88" s="1"/>
      <c r="AR88" s="1"/>
      <c r="AS88" s="1"/>
      <c r="AT88" s="1"/>
      <c r="AU88" s="1"/>
    </row>
    <row r="89" spans="1:47" ht="17.25" customHeight="1">
      <c r="A89" s="10">
        <v>45012</v>
      </c>
      <c r="B89" s="11">
        <f t="shared" si="0"/>
        <v>45012</v>
      </c>
      <c r="C89" s="14">
        <v>3056</v>
      </c>
      <c r="D89" s="14">
        <v>1958</v>
      </c>
      <c r="E89" s="13">
        <v>758</v>
      </c>
      <c r="F89" s="14">
        <v>2716</v>
      </c>
      <c r="G89" s="14">
        <v>1433</v>
      </c>
      <c r="H89" s="14">
        <v>639</v>
      </c>
      <c r="I89" s="14">
        <v>2072</v>
      </c>
      <c r="J89" s="14">
        <v>3999</v>
      </c>
      <c r="K89" s="14">
        <v>1060</v>
      </c>
      <c r="L89" s="14">
        <v>5059</v>
      </c>
      <c r="M89" s="14">
        <v>302993</v>
      </c>
      <c r="N89" s="14"/>
      <c r="O89" s="14"/>
      <c r="P89" s="14"/>
      <c r="Q89" s="12">
        <v>8</v>
      </c>
      <c r="R89" s="14">
        <v>0</v>
      </c>
      <c r="S89" s="14">
        <v>15539</v>
      </c>
      <c r="T89" s="14">
        <v>19621</v>
      </c>
      <c r="U89" s="14">
        <v>22314</v>
      </c>
      <c r="V89" s="14"/>
      <c r="W89" s="14"/>
      <c r="X89" s="14">
        <v>8531</v>
      </c>
      <c r="Y89" s="14">
        <v>11919</v>
      </c>
      <c r="Z89" s="14">
        <v>106654</v>
      </c>
      <c r="AA89" s="1"/>
      <c r="AB89" s="1"/>
      <c r="AC89" s="1"/>
      <c r="AD89" s="1"/>
      <c r="AE89" s="1"/>
      <c r="AF89" s="1"/>
      <c r="AG89" s="1"/>
      <c r="AH89" s="1"/>
      <c r="AI89" s="1"/>
      <c r="AJ89" s="1"/>
      <c r="AK89" s="1"/>
      <c r="AL89" s="1"/>
      <c r="AM89" s="1"/>
      <c r="AN89" s="1"/>
      <c r="AO89" s="1"/>
      <c r="AP89" s="1"/>
      <c r="AQ89" s="1"/>
      <c r="AR89" s="1"/>
      <c r="AS89" s="1"/>
      <c r="AT89" s="1"/>
      <c r="AU89" s="1"/>
    </row>
    <row r="90" spans="1:47" ht="17.25" customHeight="1">
      <c r="A90" s="10">
        <v>45013</v>
      </c>
      <c r="B90" s="11">
        <f t="shared" si="0"/>
        <v>45013</v>
      </c>
      <c r="C90" s="14">
        <v>2921</v>
      </c>
      <c r="D90" s="14">
        <v>2064</v>
      </c>
      <c r="E90" s="13" t="str">
        <f t="shared" ref="E90:E91" si="32">IMSUB(F90,D90)</f>
        <v>777</v>
      </c>
      <c r="F90" s="14">
        <v>2841</v>
      </c>
      <c r="G90" s="14">
        <v>1557</v>
      </c>
      <c r="H90" s="13" t="str">
        <f t="shared" ref="H90:H91" si="33">IMSUB(I90,G90)</f>
        <v>671</v>
      </c>
      <c r="I90" s="14">
        <v>2228</v>
      </c>
      <c r="J90" s="14">
        <v>3931</v>
      </c>
      <c r="K90" s="13" t="str">
        <f t="shared" ref="K90:K91" si="34">IMSUB(L90,J90)</f>
        <v>1053</v>
      </c>
      <c r="L90" s="14">
        <v>4984</v>
      </c>
      <c r="M90" s="14">
        <v>302929</v>
      </c>
      <c r="N90" s="14"/>
      <c r="O90" s="14"/>
      <c r="P90" s="14"/>
      <c r="Q90" s="12">
        <v>-64</v>
      </c>
      <c r="R90" s="14">
        <v>12</v>
      </c>
      <c r="S90" s="14">
        <v>17376</v>
      </c>
      <c r="T90" s="14">
        <v>21798</v>
      </c>
      <c r="U90" s="14">
        <v>22256</v>
      </c>
      <c r="V90" s="14"/>
      <c r="W90" s="14"/>
      <c r="X90" s="14">
        <v>25859</v>
      </c>
      <c r="Y90" s="14">
        <v>35469</v>
      </c>
      <c r="Z90" s="14">
        <v>106625</v>
      </c>
      <c r="AA90" s="19"/>
      <c r="AB90" s="1"/>
      <c r="AC90" s="1"/>
      <c r="AD90" s="1"/>
      <c r="AE90" s="1"/>
      <c r="AF90" s="1"/>
      <c r="AG90" s="1"/>
      <c r="AH90" s="1"/>
      <c r="AI90" s="1"/>
      <c r="AJ90" s="1"/>
      <c r="AK90" s="1"/>
      <c r="AL90" s="1"/>
      <c r="AM90" s="1"/>
      <c r="AN90" s="1"/>
      <c r="AO90" s="1"/>
      <c r="AP90" s="1"/>
      <c r="AQ90" s="1"/>
      <c r="AR90" s="1"/>
      <c r="AS90" s="1"/>
      <c r="AT90" s="1"/>
      <c r="AU90" s="1"/>
    </row>
    <row r="91" spans="1:47" ht="17.25" customHeight="1">
      <c r="A91" s="10">
        <v>45014</v>
      </c>
      <c r="B91" s="11">
        <f t="shared" si="0"/>
        <v>45014</v>
      </c>
      <c r="C91" s="14">
        <v>3368</v>
      </c>
      <c r="D91" s="14">
        <v>1912</v>
      </c>
      <c r="E91" s="13" t="str">
        <f t="shared" si="32"/>
        <v>874</v>
      </c>
      <c r="F91" s="14">
        <v>2786</v>
      </c>
      <c r="G91" s="14">
        <v>1425</v>
      </c>
      <c r="H91" s="13" t="str">
        <f t="shared" si="33"/>
        <v>752</v>
      </c>
      <c r="I91" s="14">
        <v>2177</v>
      </c>
      <c r="J91" s="14">
        <v>3921</v>
      </c>
      <c r="K91" s="13" t="str">
        <f t="shared" si="34"/>
        <v>1228</v>
      </c>
      <c r="L91" s="14">
        <v>5149</v>
      </c>
      <c r="M91" s="14">
        <v>302948</v>
      </c>
      <c r="N91" s="14"/>
      <c r="O91" s="14"/>
      <c r="P91" s="14"/>
      <c r="Q91" s="12">
        <v>19</v>
      </c>
      <c r="R91" s="14">
        <v>21</v>
      </c>
      <c r="S91" s="14">
        <v>12614</v>
      </c>
      <c r="T91" s="14">
        <v>15983</v>
      </c>
      <c r="U91" s="14">
        <v>22226</v>
      </c>
      <c r="V91" s="14"/>
      <c r="W91" s="14"/>
      <c r="X91" s="14">
        <v>26501</v>
      </c>
      <c r="Y91" s="14">
        <v>34154</v>
      </c>
      <c r="Z91" s="14">
        <v>106612</v>
      </c>
      <c r="AA91" s="20"/>
      <c r="AB91" s="21"/>
      <c r="AC91" s="21"/>
      <c r="AD91" s="21"/>
      <c r="AE91" s="21"/>
      <c r="AF91" s="21"/>
      <c r="AG91" s="21"/>
      <c r="AH91" s="21"/>
      <c r="AI91" s="21"/>
      <c r="AJ91" s="21"/>
      <c r="AK91" s="21"/>
      <c r="AL91" s="21"/>
      <c r="AM91" s="21"/>
      <c r="AN91" s="21"/>
      <c r="AO91" s="21"/>
      <c r="AP91" s="21"/>
      <c r="AQ91" s="21"/>
      <c r="AR91" s="21"/>
      <c r="AS91" s="21"/>
      <c r="AT91" s="21"/>
      <c r="AU91" s="21"/>
    </row>
    <row r="92" spans="1:47" ht="17.25" customHeight="1">
      <c r="A92" s="10">
        <v>45015</v>
      </c>
      <c r="B92" s="11">
        <f t="shared" si="0"/>
        <v>45015</v>
      </c>
      <c r="C92" s="14">
        <v>2984</v>
      </c>
      <c r="D92" s="14">
        <v>1783</v>
      </c>
      <c r="E92" s="13">
        <f>785+61</f>
        <v>846</v>
      </c>
      <c r="F92" s="14">
        <v>2629</v>
      </c>
      <c r="G92" s="14">
        <v>1486</v>
      </c>
      <c r="H92" s="13">
        <f>731+59</f>
        <v>790</v>
      </c>
      <c r="I92" s="14">
        <v>2276</v>
      </c>
      <c r="J92" s="14">
        <v>3570</v>
      </c>
      <c r="K92" s="13">
        <f>1147+77</f>
        <v>1224</v>
      </c>
      <c r="L92" s="14">
        <v>4794</v>
      </c>
      <c r="M92" s="14">
        <v>302951</v>
      </c>
      <c r="N92" s="14"/>
      <c r="O92" s="14"/>
      <c r="P92" s="14"/>
      <c r="Q92" s="12">
        <v>3</v>
      </c>
      <c r="R92" s="14">
        <v>2</v>
      </c>
      <c r="S92" s="14">
        <v>10298</v>
      </c>
      <c r="T92" s="14">
        <v>12034</v>
      </c>
      <c r="U92" s="14">
        <v>22190</v>
      </c>
      <c r="V92" s="14"/>
      <c r="W92" s="14"/>
      <c r="X92" s="14">
        <v>12448</v>
      </c>
      <c r="Y92" s="14">
        <v>13961</v>
      </c>
      <c r="Z92" s="14">
        <v>106579</v>
      </c>
      <c r="AA92" s="19"/>
      <c r="AB92" s="1"/>
      <c r="AC92" s="1"/>
      <c r="AD92" s="1"/>
      <c r="AE92" s="1"/>
      <c r="AF92" s="1"/>
      <c r="AG92" s="1"/>
      <c r="AH92" s="1"/>
      <c r="AI92" s="1"/>
      <c r="AJ92" s="1"/>
      <c r="AK92" s="1"/>
      <c r="AL92" s="1"/>
      <c r="AM92" s="1"/>
      <c r="AN92" s="1"/>
      <c r="AO92" s="1"/>
      <c r="AP92" s="1"/>
      <c r="AQ92" s="1"/>
      <c r="AR92" s="1"/>
      <c r="AS92" s="1"/>
      <c r="AT92" s="1"/>
      <c r="AU92" s="1"/>
    </row>
    <row r="93" spans="1:47" ht="17.25" customHeight="1">
      <c r="A93" s="10">
        <v>45016</v>
      </c>
      <c r="B93" s="11">
        <f t="shared" si="0"/>
        <v>45016</v>
      </c>
      <c r="C93" s="14">
        <v>2579</v>
      </c>
      <c r="D93" s="14">
        <v>1285</v>
      </c>
      <c r="E93" s="13">
        <v>723</v>
      </c>
      <c r="F93" s="14">
        <v>2008</v>
      </c>
      <c r="G93" s="14">
        <v>1035</v>
      </c>
      <c r="H93" s="13">
        <v>660</v>
      </c>
      <c r="I93" s="14">
        <v>1695</v>
      </c>
      <c r="J93" s="14">
        <v>2686</v>
      </c>
      <c r="K93" s="13">
        <f>1056+49</f>
        <v>1105</v>
      </c>
      <c r="L93" s="14">
        <v>3791</v>
      </c>
      <c r="M93" s="14">
        <v>302974</v>
      </c>
      <c r="N93" s="14"/>
      <c r="O93" s="14"/>
      <c r="P93" s="14"/>
      <c r="Q93" s="12">
        <v>1</v>
      </c>
      <c r="R93" s="14">
        <v>8</v>
      </c>
      <c r="S93" s="14">
        <v>8914</v>
      </c>
      <c r="T93" s="14">
        <v>10092</v>
      </c>
      <c r="U93" s="14">
        <v>22251</v>
      </c>
      <c r="V93" s="14"/>
      <c r="W93" s="14"/>
      <c r="X93" s="14">
        <v>42219</v>
      </c>
      <c r="Y93" s="14">
        <v>75839</v>
      </c>
      <c r="Z93" s="14">
        <v>106551</v>
      </c>
      <c r="AA93" s="19"/>
      <c r="AB93" s="1"/>
      <c r="AC93" s="1"/>
      <c r="AD93" s="1"/>
      <c r="AE93" s="1"/>
      <c r="AF93" s="1"/>
      <c r="AG93" s="1"/>
      <c r="AH93" s="1"/>
      <c r="AI93" s="1"/>
      <c r="AJ93" s="1"/>
      <c r="AK93" s="1"/>
      <c r="AL93" s="1"/>
      <c r="AM93" s="1"/>
      <c r="AN93" s="1"/>
      <c r="AO93" s="1"/>
      <c r="AP93" s="1"/>
      <c r="AQ93" s="1"/>
      <c r="AR93" s="1"/>
      <c r="AS93" s="1"/>
      <c r="AT93" s="1"/>
      <c r="AU93" s="1"/>
    </row>
    <row r="94" spans="1:47" ht="17.25" customHeight="1">
      <c r="A94" s="18">
        <v>45017</v>
      </c>
      <c r="B94" s="11">
        <f t="shared" si="0"/>
        <v>45017</v>
      </c>
      <c r="C94" s="14">
        <v>1467</v>
      </c>
      <c r="D94" s="14">
        <v>434</v>
      </c>
      <c r="E94" s="13">
        <f>693+24</f>
        <v>717</v>
      </c>
      <c r="F94" s="14">
        <v>1151</v>
      </c>
      <c r="G94" s="14">
        <v>364</v>
      </c>
      <c r="H94" s="13">
        <f>647+22</f>
        <v>669</v>
      </c>
      <c r="I94" s="14">
        <v>1033</v>
      </c>
      <c r="J94" s="14">
        <v>731</v>
      </c>
      <c r="K94" s="13">
        <f>952+66</f>
        <v>1018</v>
      </c>
      <c r="L94" s="14">
        <v>1749</v>
      </c>
      <c r="M94" s="14">
        <v>302973</v>
      </c>
      <c r="N94" s="14"/>
      <c r="O94" s="14"/>
      <c r="P94" s="14"/>
      <c r="Q94" s="12">
        <v>14</v>
      </c>
      <c r="R94" s="14">
        <v>15</v>
      </c>
      <c r="S94" s="14">
        <v>4003</v>
      </c>
      <c r="T94" s="14">
        <v>4830</v>
      </c>
      <c r="U94" s="14">
        <v>22152</v>
      </c>
      <c r="V94" s="14"/>
      <c r="W94" s="14"/>
      <c r="X94" s="14">
        <v>82087</v>
      </c>
      <c r="Y94" s="14">
        <v>176677</v>
      </c>
      <c r="Z94" s="14">
        <v>106524</v>
      </c>
      <c r="AA94" s="19"/>
      <c r="AB94" s="1"/>
      <c r="AC94" s="1"/>
      <c r="AD94" s="1"/>
      <c r="AE94" s="1"/>
      <c r="AF94" s="1"/>
      <c r="AG94" s="1"/>
      <c r="AH94" s="1"/>
      <c r="AI94" s="1"/>
      <c r="AJ94" s="1"/>
      <c r="AK94" s="1"/>
      <c r="AL94" s="1"/>
      <c r="AM94" s="1"/>
      <c r="AN94" s="1"/>
      <c r="AO94" s="1"/>
      <c r="AP94" s="1"/>
      <c r="AQ94" s="1"/>
      <c r="AR94" s="1"/>
      <c r="AS94" s="1"/>
      <c r="AT94" s="1"/>
      <c r="AU94" s="1"/>
    </row>
    <row r="95" spans="1:47" ht="17.25" customHeight="1">
      <c r="A95" s="18">
        <v>45018</v>
      </c>
      <c r="B95" s="11">
        <f t="shared" si="0"/>
        <v>45018</v>
      </c>
      <c r="C95" s="14">
        <v>1527</v>
      </c>
      <c r="D95" s="14">
        <v>916</v>
      </c>
      <c r="E95" s="13">
        <f>643+23</f>
        <v>666</v>
      </c>
      <c r="F95" s="14">
        <v>1582</v>
      </c>
      <c r="G95" s="14">
        <v>827</v>
      </c>
      <c r="H95" s="13">
        <v>628</v>
      </c>
      <c r="I95" s="14">
        <v>1455</v>
      </c>
      <c r="J95" s="14">
        <v>1348</v>
      </c>
      <c r="K95" s="13">
        <f>802+41</f>
        <v>843</v>
      </c>
      <c r="L95" s="14">
        <v>2191</v>
      </c>
      <c r="M95" s="14">
        <v>302903</v>
      </c>
      <c r="N95" s="14"/>
      <c r="O95" s="14"/>
      <c r="P95" s="14"/>
      <c r="Q95" s="12">
        <v>48</v>
      </c>
      <c r="R95" s="14">
        <v>11</v>
      </c>
      <c r="S95" s="14">
        <v>4859</v>
      </c>
      <c r="T95" s="14">
        <v>5951</v>
      </c>
      <c r="U95" s="14">
        <v>22047</v>
      </c>
      <c r="V95" s="14"/>
      <c r="W95" s="14"/>
      <c r="X95" s="14">
        <v>67067</v>
      </c>
      <c r="Y95" s="14">
        <v>125807</v>
      </c>
      <c r="Z95" s="14">
        <v>106495</v>
      </c>
      <c r="AA95" s="19"/>
      <c r="AB95" s="1"/>
      <c r="AC95" s="1"/>
      <c r="AD95" s="1"/>
      <c r="AE95" s="1"/>
      <c r="AF95" s="1"/>
      <c r="AG95" s="1"/>
      <c r="AH95" s="1"/>
      <c r="AI95" s="1"/>
      <c r="AJ95" s="1"/>
      <c r="AK95" s="1"/>
      <c r="AL95" s="1"/>
      <c r="AM95" s="1"/>
      <c r="AN95" s="1"/>
      <c r="AO95" s="1"/>
      <c r="AP95" s="1"/>
      <c r="AQ95" s="1"/>
      <c r="AR95" s="1"/>
      <c r="AS95" s="1"/>
      <c r="AT95" s="1"/>
      <c r="AU95" s="1"/>
    </row>
    <row r="96" spans="1:47" ht="17.25" customHeight="1">
      <c r="A96" s="10">
        <v>45019</v>
      </c>
      <c r="B96" s="11">
        <f t="shared" si="0"/>
        <v>45019</v>
      </c>
      <c r="C96" s="14">
        <v>2802</v>
      </c>
      <c r="D96" s="14">
        <v>1522</v>
      </c>
      <c r="E96" s="13">
        <v>700</v>
      </c>
      <c r="F96" s="14">
        <v>2222</v>
      </c>
      <c r="G96" s="14">
        <v>1258</v>
      </c>
      <c r="H96" s="13">
        <f>624+28</f>
        <v>652</v>
      </c>
      <c r="I96" s="14">
        <v>1910</v>
      </c>
      <c r="J96" s="14">
        <v>2919</v>
      </c>
      <c r="K96" s="13">
        <f>911+38</f>
        <v>949</v>
      </c>
      <c r="L96" s="14">
        <v>3868</v>
      </c>
      <c r="M96" s="14">
        <v>302932</v>
      </c>
      <c r="N96" s="14"/>
      <c r="O96" s="14"/>
      <c r="P96" s="14"/>
      <c r="Q96" s="12">
        <v>40</v>
      </c>
      <c r="R96" s="14">
        <v>10</v>
      </c>
      <c r="S96" s="14">
        <v>12262</v>
      </c>
      <c r="T96" s="14">
        <v>17078</v>
      </c>
      <c r="U96" s="14">
        <v>22013</v>
      </c>
      <c r="V96" s="14"/>
      <c r="W96" s="14"/>
      <c r="X96" s="14">
        <v>12820</v>
      </c>
      <c r="Y96" s="14">
        <v>21396</v>
      </c>
      <c r="Z96" s="14">
        <v>106473</v>
      </c>
      <c r="AA96" s="19"/>
      <c r="AB96" s="1"/>
      <c r="AC96" s="1"/>
      <c r="AD96" s="1"/>
      <c r="AE96" s="1"/>
      <c r="AF96" s="1"/>
      <c r="AG96" s="1"/>
      <c r="AH96" s="1"/>
      <c r="AI96" s="1"/>
      <c r="AJ96" s="1"/>
      <c r="AK96" s="1"/>
      <c r="AL96" s="1"/>
      <c r="AM96" s="1"/>
      <c r="AN96" s="1"/>
      <c r="AO96" s="1"/>
      <c r="AP96" s="1"/>
      <c r="AQ96" s="1"/>
      <c r="AR96" s="1"/>
      <c r="AS96" s="1"/>
      <c r="AT96" s="1"/>
      <c r="AU96" s="1"/>
    </row>
    <row r="97" spans="1:47" ht="17.25" customHeight="1">
      <c r="A97" s="10">
        <v>45020</v>
      </c>
      <c r="B97" s="11">
        <f t="shared" si="0"/>
        <v>45020</v>
      </c>
      <c r="C97" s="14">
        <v>3418</v>
      </c>
      <c r="D97" s="14">
        <v>1365</v>
      </c>
      <c r="E97" s="13">
        <f>1165+39</f>
        <v>1204</v>
      </c>
      <c r="F97" s="14">
        <v>2568</v>
      </c>
      <c r="G97" s="14">
        <v>1067</v>
      </c>
      <c r="H97" s="13">
        <f>1119+35</f>
        <v>1154</v>
      </c>
      <c r="I97" s="14">
        <v>2221</v>
      </c>
      <c r="J97" s="14">
        <v>3293</v>
      </c>
      <c r="K97" s="13">
        <f>1490+50</f>
        <v>1540</v>
      </c>
      <c r="L97" s="14">
        <v>4833</v>
      </c>
      <c r="M97" s="14">
        <v>303011</v>
      </c>
      <c r="N97" s="14"/>
      <c r="O97" s="14"/>
      <c r="P97" s="14"/>
      <c r="Q97" s="12">
        <v>33</v>
      </c>
      <c r="R97" s="14">
        <v>19</v>
      </c>
      <c r="S97" s="14">
        <v>12324</v>
      </c>
      <c r="T97" s="14">
        <v>17610</v>
      </c>
      <c r="U97" s="14">
        <v>21954</v>
      </c>
      <c r="V97" s="14"/>
      <c r="W97" s="14"/>
      <c r="X97" s="14">
        <v>559</v>
      </c>
      <c r="Y97" s="14">
        <v>1003</v>
      </c>
      <c r="Z97" s="14">
        <v>106448</v>
      </c>
      <c r="AA97" s="19"/>
      <c r="AB97" s="1"/>
      <c r="AC97" s="1"/>
      <c r="AD97" s="1"/>
      <c r="AE97" s="1"/>
      <c r="AF97" s="1"/>
      <c r="AG97" s="1"/>
      <c r="AH97" s="1"/>
      <c r="AI97" s="1"/>
      <c r="AJ97" s="1"/>
      <c r="AK97" s="1"/>
      <c r="AL97" s="1"/>
      <c r="AM97" s="1"/>
      <c r="AN97" s="1"/>
      <c r="AO97" s="1"/>
      <c r="AP97" s="1"/>
      <c r="AQ97" s="1"/>
      <c r="AR97" s="1"/>
      <c r="AS97" s="1"/>
      <c r="AT97" s="1"/>
      <c r="AU97" s="1"/>
    </row>
    <row r="98" spans="1:47" ht="17.25" customHeight="1">
      <c r="A98" s="10">
        <v>45021</v>
      </c>
      <c r="B98" s="11">
        <f t="shared" si="0"/>
        <v>45021</v>
      </c>
      <c r="C98" s="14">
        <v>2659</v>
      </c>
      <c r="D98" s="14">
        <v>1200</v>
      </c>
      <c r="E98" s="13">
        <f>1107+48</f>
        <v>1155</v>
      </c>
      <c r="F98" s="14">
        <v>2355</v>
      </c>
      <c r="G98" s="14">
        <v>920</v>
      </c>
      <c r="H98" s="13">
        <f>1057+43</f>
        <v>1100</v>
      </c>
      <c r="I98" s="14">
        <v>2020</v>
      </c>
      <c r="J98" s="14">
        <v>2768</v>
      </c>
      <c r="K98" s="13">
        <f>1330+80</f>
        <v>1410</v>
      </c>
      <c r="L98" s="14">
        <v>4178</v>
      </c>
      <c r="M98" s="14">
        <v>303038</v>
      </c>
      <c r="N98" s="14"/>
      <c r="O98" s="14"/>
      <c r="P98" s="14"/>
      <c r="Q98" s="12">
        <v>36</v>
      </c>
      <c r="R98" s="14">
        <v>9</v>
      </c>
      <c r="S98" s="14">
        <v>13738</v>
      </c>
      <c r="T98" s="14">
        <v>17048</v>
      </c>
      <c r="U98" s="14">
        <v>21913</v>
      </c>
      <c r="V98" s="14"/>
      <c r="W98" s="14"/>
      <c r="X98" s="14">
        <v>2577</v>
      </c>
      <c r="Y98" s="14">
        <v>3405</v>
      </c>
      <c r="Z98" s="14">
        <v>106416</v>
      </c>
      <c r="AA98" s="19"/>
      <c r="AB98" s="1"/>
      <c r="AC98" s="1"/>
      <c r="AD98" s="1"/>
      <c r="AE98" s="1"/>
      <c r="AF98" s="1"/>
      <c r="AG98" s="1"/>
      <c r="AH98" s="1"/>
      <c r="AI98" s="1"/>
      <c r="AJ98" s="1"/>
      <c r="AK98" s="1"/>
      <c r="AL98" s="1"/>
      <c r="AM98" s="1"/>
      <c r="AN98" s="1"/>
      <c r="AO98" s="1"/>
      <c r="AP98" s="1"/>
      <c r="AQ98" s="1"/>
      <c r="AR98" s="1"/>
      <c r="AS98" s="1"/>
      <c r="AT98" s="1"/>
      <c r="AU98" s="1"/>
    </row>
    <row r="99" spans="1:47" ht="17.25" customHeight="1">
      <c r="A99" s="10">
        <v>45022</v>
      </c>
      <c r="B99" s="11">
        <f t="shared" si="0"/>
        <v>45022</v>
      </c>
      <c r="C99" s="14">
        <v>2731</v>
      </c>
      <c r="D99" s="14">
        <v>1144</v>
      </c>
      <c r="E99" s="13">
        <f>1143+35</f>
        <v>1178</v>
      </c>
      <c r="F99" s="14">
        <v>2322</v>
      </c>
      <c r="G99" s="14">
        <v>871</v>
      </c>
      <c r="H99" s="13">
        <f>1093+32</f>
        <v>1125</v>
      </c>
      <c r="I99" s="14">
        <v>1996</v>
      </c>
      <c r="J99" s="14">
        <v>2684</v>
      </c>
      <c r="K99" s="13">
        <f>1413+53</f>
        <v>1466</v>
      </c>
      <c r="L99" s="14">
        <v>4150</v>
      </c>
      <c r="M99" s="14">
        <v>303015</v>
      </c>
      <c r="N99" s="14"/>
      <c r="O99" s="14"/>
      <c r="P99" s="14"/>
      <c r="Q99" s="12">
        <v>25</v>
      </c>
      <c r="R99" s="14">
        <v>11</v>
      </c>
      <c r="S99" s="14">
        <v>20083</v>
      </c>
      <c r="T99" s="14">
        <v>23619</v>
      </c>
      <c r="U99" s="14">
        <v>21877</v>
      </c>
      <c r="V99" s="14"/>
      <c r="W99" s="14"/>
      <c r="X99" s="14">
        <v>10144</v>
      </c>
      <c r="Y99" s="14">
        <v>17775</v>
      </c>
      <c r="Z99" s="14">
        <v>106381</v>
      </c>
      <c r="AA99" s="19"/>
      <c r="AB99" s="1"/>
      <c r="AC99" s="1"/>
      <c r="AD99" s="1"/>
      <c r="AE99" s="1"/>
      <c r="AF99" s="1"/>
      <c r="AG99" s="1"/>
      <c r="AH99" s="1"/>
      <c r="AI99" s="1"/>
      <c r="AJ99" s="1"/>
      <c r="AK99" s="1"/>
      <c r="AL99" s="1"/>
      <c r="AM99" s="1"/>
      <c r="AN99" s="1"/>
      <c r="AO99" s="1"/>
      <c r="AP99" s="1"/>
      <c r="AQ99" s="1"/>
      <c r="AR99" s="1"/>
      <c r="AS99" s="1"/>
      <c r="AT99" s="1"/>
      <c r="AU99" s="1"/>
    </row>
    <row r="100" spans="1:47" ht="17.25" customHeight="1">
      <c r="A100" s="10">
        <v>45023</v>
      </c>
      <c r="B100" s="11">
        <f t="shared" si="0"/>
        <v>45023</v>
      </c>
      <c r="C100" s="14">
        <v>2288</v>
      </c>
      <c r="D100" s="14">
        <v>988</v>
      </c>
      <c r="E100" s="13">
        <v>1185</v>
      </c>
      <c r="F100" s="14">
        <v>2173</v>
      </c>
      <c r="G100" s="14">
        <v>758</v>
      </c>
      <c r="H100" s="13">
        <v>1120</v>
      </c>
      <c r="I100" s="14">
        <v>1878</v>
      </c>
      <c r="J100" s="14">
        <v>2049</v>
      </c>
      <c r="K100" s="13">
        <v>1468</v>
      </c>
      <c r="L100" s="14">
        <v>3517</v>
      </c>
      <c r="M100" s="14">
        <v>303046</v>
      </c>
      <c r="N100" s="14"/>
      <c r="O100" s="14"/>
      <c r="P100" s="14"/>
      <c r="Q100" s="12">
        <v>41</v>
      </c>
      <c r="R100" s="14">
        <v>10</v>
      </c>
      <c r="S100" s="14">
        <v>23734</v>
      </c>
      <c r="T100" s="14">
        <v>29389</v>
      </c>
      <c r="U100" s="14">
        <v>21789</v>
      </c>
      <c r="V100" s="14"/>
      <c r="W100" s="14"/>
      <c r="X100" s="14">
        <v>67998</v>
      </c>
      <c r="Y100" s="14">
        <v>114631</v>
      </c>
      <c r="Z100" s="14">
        <v>106339</v>
      </c>
      <c r="AA100" s="19"/>
      <c r="AB100" s="1"/>
      <c r="AC100" s="1"/>
      <c r="AD100" s="1"/>
      <c r="AE100" s="1"/>
      <c r="AF100" s="1"/>
      <c r="AG100" s="1"/>
      <c r="AH100" s="1"/>
      <c r="AI100" s="1"/>
      <c r="AJ100" s="1"/>
      <c r="AK100" s="1"/>
      <c r="AL100" s="1"/>
      <c r="AM100" s="1"/>
      <c r="AN100" s="1"/>
      <c r="AO100" s="1"/>
      <c r="AP100" s="1"/>
      <c r="AQ100" s="1"/>
      <c r="AR100" s="1"/>
      <c r="AS100" s="1"/>
      <c r="AT100" s="1"/>
      <c r="AU100" s="1"/>
    </row>
    <row r="101" spans="1:47" ht="17.25" customHeight="1">
      <c r="A101" s="18">
        <v>45024</v>
      </c>
      <c r="B101" s="11">
        <f t="shared" si="0"/>
        <v>45024</v>
      </c>
      <c r="C101" s="14">
        <v>1237</v>
      </c>
      <c r="D101" s="14">
        <v>479</v>
      </c>
      <c r="E101" s="13">
        <v>1324</v>
      </c>
      <c r="F101" s="14">
        <v>1803</v>
      </c>
      <c r="G101" s="14">
        <v>401</v>
      </c>
      <c r="H101" s="13">
        <v>1288</v>
      </c>
      <c r="I101" s="14">
        <v>1689</v>
      </c>
      <c r="J101" s="14">
        <v>804</v>
      </c>
      <c r="K101" s="13">
        <v>1590</v>
      </c>
      <c r="L101" s="14">
        <v>2394</v>
      </c>
      <c r="M101" s="14">
        <v>303067</v>
      </c>
      <c r="N101" s="14"/>
      <c r="O101" s="14"/>
      <c r="P101" s="14"/>
      <c r="Q101" s="12">
        <v>29</v>
      </c>
      <c r="R101" s="14">
        <v>8</v>
      </c>
      <c r="S101" s="14">
        <v>26573</v>
      </c>
      <c r="T101" s="14">
        <v>33749</v>
      </c>
      <c r="U101" s="14">
        <v>21768</v>
      </c>
      <c r="V101" s="14"/>
      <c r="W101" s="14"/>
      <c r="X101" s="14">
        <v>137184</v>
      </c>
      <c r="Y101" s="14">
        <v>256907</v>
      </c>
      <c r="Z101" s="14">
        <v>106316</v>
      </c>
      <c r="AA101" s="19"/>
      <c r="AB101" s="1"/>
      <c r="AC101" s="1"/>
      <c r="AD101" s="1"/>
      <c r="AE101" s="1"/>
      <c r="AF101" s="1"/>
      <c r="AG101" s="1"/>
      <c r="AH101" s="1"/>
      <c r="AI101" s="1"/>
      <c r="AJ101" s="1"/>
      <c r="AK101" s="1"/>
      <c r="AL101" s="1"/>
      <c r="AM101" s="1"/>
      <c r="AN101" s="1"/>
      <c r="AO101" s="1"/>
      <c r="AP101" s="1"/>
      <c r="AQ101" s="1"/>
      <c r="AR101" s="1"/>
      <c r="AS101" s="1"/>
      <c r="AT101" s="1"/>
      <c r="AU101" s="1"/>
    </row>
    <row r="102" spans="1:47" ht="17.25" customHeight="1">
      <c r="A102" s="18">
        <v>45025</v>
      </c>
      <c r="B102" s="11">
        <f t="shared" si="0"/>
        <v>45025</v>
      </c>
      <c r="C102" s="14">
        <v>1343</v>
      </c>
      <c r="D102" s="14">
        <v>461</v>
      </c>
      <c r="E102" s="13">
        <v>1363</v>
      </c>
      <c r="F102" s="14">
        <v>1824</v>
      </c>
      <c r="G102" s="14">
        <v>390</v>
      </c>
      <c r="H102" s="13">
        <v>1323</v>
      </c>
      <c r="I102" s="14">
        <v>1713</v>
      </c>
      <c r="J102" s="14">
        <v>826</v>
      </c>
      <c r="K102" s="13">
        <v>1657</v>
      </c>
      <c r="L102" s="14">
        <v>2483</v>
      </c>
      <c r="M102" s="14">
        <v>303070</v>
      </c>
      <c r="N102" s="14"/>
      <c r="O102" s="14"/>
      <c r="P102" s="14"/>
      <c r="Q102" s="12">
        <v>31</v>
      </c>
      <c r="R102" s="14">
        <v>9</v>
      </c>
      <c r="S102" s="14">
        <v>27924</v>
      </c>
      <c r="T102" s="14">
        <v>33338</v>
      </c>
      <c r="U102" s="14">
        <v>21755</v>
      </c>
      <c r="V102" s="14"/>
      <c r="W102" s="14"/>
      <c r="X102" s="14">
        <v>133435</v>
      </c>
      <c r="Y102" s="14">
        <v>285249</v>
      </c>
      <c r="Z102" s="14">
        <v>106297</v>
      </c>
      <c r="AA102" s="19"/>
      <c r="AB102" s="1"/>
      <c r="AC102" s="1"/>
      <c r="AD102" s="1"/>
      <c r="AE102" s="1"/>
      <c r="AF102" s="1"/>
      <c r="AG102" s="1"/>
      <c r="AH102" s="1"/>
      <c r="AI102" s="1"/>
      <c r="AJ102" s="1"/>
      <c r="AK102" s="1"/>
      <c r="AL102" s="1"/>
      <c r="AM102" s="1"/>
      <c r="AN102" s="1"/>
      <c r="AO102" s="1"/>
      <c r="AP102" s="1"/>
      <c r="AQ102" s="1"/>
      <c r="AR102" s="1"/>
      <c r="AS102" s="1"/>
      <c r="AT102" s="1"/>
      <c r="AU102" s="1"/>
    </row>
    <row r="103" spans="1:47" ht="17.25" customHeight="1">
      <c r="A103" s="10">
        <v>45026</v>
      </c>
      <c r="B103" s="11">
        <f t="shared" si="0"/>
        <v>45026</v>
      </c>
      <c r="C103" s="14">
        <v>2833</v>
      </c>
      <c r="D103" s="14">
        <v>1178</v>
      </c>
      <c r="E103" s="13">
        <v>1509</v>
      </c>
      <c r="F103" s="14">
        <v>2687</v>
      </c>
      <c r="G103" s="14">
        <v>931</v>
      </c>
      <c r="H103" s="13">
        <v>1441</v>
      </c>
      <c r="I103" s="14">
        <v>2372</v>
      </c>
      <c r="J103" s="14">
        <v>2786</v>
      </c>
      <c r="K103" s="13">
        <v>2003</v>
      </c>
      <c r="L103" s="14">
        <v>4789</v>
      </c>
      <c r="M103" s="14">
        <v>303094</v>
      </c>
      <c r="N103" s="14"/>
      <c r="O103" s="14"/>
      <c r="P103" s="14"/>
      <c r="Q103" s="12">
        <v>31</v>
      </c>
      <c r="R103" s="14">
        <v>7</v>
      </c>
      <c r="S103" s="14">
        <v>25387</v>
      </c>
      <c r="T103" s="14">
        <v>29537</v>
      </c>
      <c r="U103" s="14">
        <v>21725</v>
      </c>
      <c r="V103" s="14"/>
      <c r="W103" s="14"/>
      <c r="X103" s="14">
        <v>133435</v>
      </c>
      <c r="Y103" s="14">
        <v>74824</v>
      </c>
      <c r="Z103" s="14">
        <v>106203</v>
      </c>
      <c r="AA103" s="19"/>
      <c r="AB103" s="1"/>
      <c r="AC103" s="1"/>
      <c r="AD103" s="1"/>
      <c r="AE103" s="1"/>
      <c r="AF103" s="1"/>
      <c r="AG103" s="1"/>
      <c r="AH103" s="1"/>
      <c r="AI103" s="1"/>
      <c r="AJ103" s="1"/>
      <c r="AK103" s="1"/>
      <c r="AL103" s="1"/>
      <c r="AM103" s="1"/>
      <c r="AN103" s="1"/>
      <c r="AO103" s="1"/>
      <c r="AP103" s="1"/>
      <c r="AQ103" s="1"/>
      <c r="AR103" s="1"/>
      <c r="AS103" s="1"/>
      <c r="AT103" s="1"/>
      <c r="AU103" s="1"/>
    </row>
    <row r="104" spans="1:47" ht="17.25" customHeight="1">
      <c r="A104" s="10">
        <v>45027</v>
      </c>
      <c r="B104" s="11">
        <f t="shared" si="0"/>
        <v>45027</v>
      </c>
      <c r="C104" s="14">
        <v>2801</v>
      </c>
      <c r="D104" s="14">
        <v>1273</v>
      </c>
      <c r="E104" s="13">
        <v>1226</v>
      </c>
      <c r="F104" s="14">
        <v>2499</v>
      </c>
      <c r="G104" s="14">
        <v>976</v>
      </c>
      <c r="H104" s="13">
        <v>1146</v>
      </c>
      <c r="I104" s="14">
        <v>2122</v>
      </c>
      <c r="J104" s="14">
        <v>2810</v>
      </c>
      <c r="K104" s="13">
        <v>1474</v>
      </c>
      <c r="L104" s="14">
        <v>4284</v>
      </c>
      <c r="M104" s="14">
        <v>303103</v>
      </c>
      <c r="N104" s="14"/>
      <c r="O104" s="14"/>
      <c r="P104" s="14"/>
      <c r="Q104" s="12">
        <v>26</v>
      </c>
      <c r="R104" s="14">
        <v>8</v>
      </c>
      <c r="S104" s="14">
        <v>21955</v>
      </c>
      <c r="T104" s="14">
        <v>26405</v>
      </c>
      <c r="U104" s="14">
        <v>21684</v>
      </c>
      <c r="V104" s="14"/>
      <c r="W104" s="14"/>
      <c r="X104" s="14">
        <v>23296</v>
      </c>
      <c r="Y104" s="14">
        <v>40444</v>
      </c>
      <c r="Z104" s="14">
        <v>106249</v>
      </c>
      <c r="AA104" s="19"/>
      <c r="AB104" s="1"/>
      <c r="AC104" s="1"/>
      <c r="AD104" s="1"/>
      <c r="AE104" s="1"/>
      <c r="AF104" s="1"/>
      <c r="AG104" s="1"/>
      <c r="AH104" s="1"/>
      <c r="AI104" s="1"/>
      <c r="AJ104" s="1"/>
      <c r="AK104" s="1"/>
      <c r="AL104" s="1"/>
      <c r="AM104" s="1"/>
      <c r="AN104" s="1"/>
      <c r="AO104" s="1"/>
      <c r="AP104" s="1"/>
      <c r="AQ104" s="1"/>
      <c r="AR104" s="1"/>
      <c r="AS104" s="1"/>
      <c r="AT104" s="1"/>
      <c r="AU104" s="1"/>
    </row>
    <row r="105" spans="1:47" ht="17.25" customHeight="1">
      <c r="A105" s="10">
        <v>45028</v>
      </c>
      <c r="B105" s="11">
        <f t="shared" si="0"/>
        <v>45028</v>
      </c>
      <c r="C105" s="14">
        <v>2499</v>
      </c>
      <c r="D105" s="14">
        <v>1146</v>
      </c>
      <c r="E105" s="13">
        <v>1069</v>
      </c>
      <c r="F105" s="14">
        <v>2215</v>
      </c>
      <c r="G105" s="14">
        <v>873</v>
      </c>
      <c r="H105" s="13">
        <v>997</v>
      </c>
      <c r="I105" s="14">
        <v>1870</v>
      </c>
      <c r="J105" s="14">
        <v>2582</v>
      </c>
      <c r="K105" s="13">
        <v>1281</v>
      </c>
      <c r="L105" s="14">
        <v>3863</v>
      </c>
      <c r="M105" s="14">
        <v>303100</v>
      </c>
      <c r="N105" s="14"/>
      <c r="O105" s="14"/>
      <c r="P105" s="14"/>
      <c r="Q105" s="12">
        <v>25</v>
      </c>
      <c r="R105" s="14">
        <v>18</v>
      </c>
      <c r="S105" s="14">
        <v>22817</v>
      </c>
      <c r="T105" s="14">
        <v>27215</v>
      </c>
      <c r="U105" s="14">
        <v>21657</v>
      </c>
      <c r="V105" s="14"/>
      <c r="W105" s="14"/>
      <c r="X105" s="14">
        <v>9546</v>
      </c>
      <c r="Y105" s="14">
        <v>13453</v>
      </c>
      <c r="Z105" s="14">
        <v>106252</v>
      </c>
      <c r="AA105" s="19"/>
      <c r="AB105" s="1"/>
      <c r="AC105" s="1"/>
      <c r="AD105" s="1"/>
      <c r="AE105" s="1"/>
      <c r="AF105" s="1"/>
      <c r="AG105" s="1"/>
      <c r="AH105" s="1"/>
      <c r="AI105" s="1"/>
      <c r="AJ105" s="1"/>
      <c r="AK105" s="1"/>
      <c r="AL105" s="1"/>
      <c r="AM105" s="1"/>
      <c r="AN105" s="1"/>
      <c r="AO105" s="1"/>
      <c r="AP105" s="1"/>
      <c r="AQ105" s="1"/>
      <c r="AR105" s="1"/>
      <c r="AS105" s="1"/>
      <c r="AT105" s="1"/>
      <c r="AU105" s="1"/>
    </row>
    <row r="106" spans="1:47" ht="17.25" customHeight="1">
      <c r="A106" s="10">
        <v>45029</v>
      </c>
      <c r="B106" s="11">
        <f t="shared" si="0"/>
        <v>45029</v>
      </c>
      <c r="C106" s="14">
        <v>2251</v>
      </c>
      <c r="D106" s="14">
        <v>1105</v>
      </c>
      <c r="E106" s="13">
        <v>1075</v>
      </c>
      <c r="F106" s="14">
        <v>2180</v>
      </c>
      <c r="G106" s="14">
        <v>859</v>
      </c>
      <c r="H106" s="13">
        <v>1010</v>
      </c>
      <c r="I106" s="14">
        <v>1869</v>
      </c>
      <c r="J106" s="14">
        <v>2486</v>
      </c>
      <c r="K106" s="13">
        <v>1268</v>
      </c>
      <c r="L106" s="14">
        <v>3754</v>
      </c>
      <c r="M106" s="14">
        <v>303020</v>
      </c>
      <c r="N106" s="14"/>
      <c r="O106" s="14"/>
      <c r="P106" s="14"/>
      <c r="Q106" s="12">
        <v>2</v>
      </c>
      <c r="R106" s="14">
        <v>0</v>
      </c>
      <c r="S106" s="14">
        <v>27467</v>
      </c>
      <c r="T106" s="14">
        <v>32663</v>
      </c>
      <c r="U106" s="14">
        <v>21615</v>
      </c>
      <c r="V106" s="14"/>
      <c r="W106" s="14"/>
      <c r="X106" s="14">
        <v>60108</v>
      </c>
      <c r="Y106" s="14">
        <v>78294</v>
      </c>
      <c r="Z106" s="14">
        <v>106216</v>
      </c>
      <c r="AA106" s="19"/>
      <c r="AB106" s="1"/>
      <c r="AC106" s="1"/>
      <c r="AD106" s="1"/>
      <c r="AE106" s="1"/>
      <c r="AF106" s="1"/>
      <c r="AG106" s="1"/>
      <c r="AH106" s="1"/>
      <c r="AI106" s="1"/>
      <c r="AJ106" s="1"/>
      <c r="AK106" s="1"/>
      <c r="AL106" s="1"/>
      <c r="AM106" s="1"/>
      <c r="AN106" s="1"/>
      <c r="AO106" s="1"/>
      <c r="AP106" s="1"/>
      <c r="AQ106" s="1"/>
      <c r="AR106" s="1"/>
      <c r="AS106" s="1"/>
      <c r="AT106" s="1"/>
      <c r="AU106" s="1"/>
    </row>
    <row r="107" spans="1:47" ht="17.25" customHeight="1">
      <c r="A107" s="10">
        <v>45030</v>
      </c>
      <c r="B107" s="11">
        <f t="shared" si="0"/>
        <v>45030</v>
      </c>
      <c r="C107" s="14">
        <v>2190</v>
      </c>
      <c r="D107" s="14">
        <v>963</v>
      </c>
      <c r="E107" s="13">
        <v>1110</v>
      </c>
      <c r="F107" s="14">
        <v>2073</v>
      </c>
      <c r="G107" s="14">
        <v>726</v>
      </c>
      <c r="H107" s="13">
        <f>1012+22</f>
        <v>1034</v>
      </c>
      <c r="I107" s="14">
        <v>1760</v>
      </c>
      <c r="J107" s="14">
        <v>2457</v>
      </c>
      <c r="K107" s="13">
        <f>1296+34</f>
        <v>1330</v>
      </c>
      <c r="L107" s="14">
        <v>3787</v>
      </c>
      <c r="M107" s="14">
        <v>303092</v>
      </c>
      <c r="N107" s="14"/>
      <c r="O107" s="14"/>
      <c r="P107" s="14"/>
      <c r="Q107" s="12">
        <v>27</v>
      </c>
      <c r="R107" s="14">
        <v>11</v>
      </c>
      <c r="S107" s="14">
        <v>32440</v>
      </c>
      <c r="T107" s="14">
        <v>39308</v>
      </c>
      <c r="U107" s="14">
        <v>21506</v>
      </c>
      <c r="V107" s="14"/>
      <c r="W107" s="14"/>
      <c r="X107" s="14">
        <v>129829</v>
      </c>
      <c r="Y107" s="14">
        <v>202900</v>
      </c>
      <c r="Z107" s="14">
        <v>106186</v>
      </c>
      <c r="AA107" s="19"/>
      <c r="AB107" s="1"/>
      <c r="AC107" s="1"/>
      <c r="AD107" s="1"/>
      <c r="AE107" s="1"/>
      <c r="AF107" s="1"/>
      <c r="AG107" s="1"/>
      <c r="AH107" s="1"/>
      <c r="AI107" s="1"/>
      <c r="AJ107" s="1"/>
      <c r="AK107" s="1"/>
      <c r="AL107" s="1"/>
      <c r="AM107" s="1"/>
      <c r="AN107" s="1"/>
      <c r="AO107" s="1"/>
      <c r="AP107" s="1"/>
      <c r="AQ107" s="1"/>
      <c r="AR107" s="1"/>
      <c r="AS107" s="1"/>
      <c r="AT107" s="1"/>
      <c r="AU107" s="1"/>
    </row>
    <row r="108" spans="1:47" ht="17.25" customHeight="1">
      <c r="A108" s="18">
        <v>45031</v>
      </c>
      <c r="B108" s="11">
        <f t="shared" si="0"/>
        <v>45031</v>
      </c>
      <c r="C108" s="14">
        <v>1045</v>
      </c>
      <c r="D108" s="14">
        <v>392</v>
      </c>
      <c r="E108" s="13">
        <v>883</v>
      </c>
      <c r="F108" s="14">
        <v>1275</v>
      </c>
      <c r="G108" s="14">
        <v>326</v>
      </c>
      <c r="H108" s="13">
        <f>813+18</f>
        <v>831</v>
      </c>
      <c r="I108" s="14">
        <v>1157</v>
      </c>
      <c r="J108" s="14">
        <v>609</v>
      </c>
      <c r="K108" s="13">
        <f>1031+48</f>
        <v>1079</v>
      </c>
      <c r="L108" s="14">
        <v>1686</v>
      </c>
      <c r="M108" s="14">
        <v>303088</v>
      </c>
      <c r="N108" s="14"/>
      <c r="O108" s="14"/>
      <c r="P108" s="14"/>
      <c r="Q108" s="12">
        <v>29</v>
      </c>
      <c r="R108" s="14">
        <v>14</v>
      </c>
      <c r="S108" s="14">
        <v>20633</v>
      </c>
      <c r="T108" s="14">
        <v>23435</v>
      </c>
      <c r="U108" s="14">
        <v>21506</v>
      </c>
      <c r="V108" s="14"/>
      <c r="W108" s="14"/>
      <c r="X108" s="14">
        <v>177653</v>
      </c>
      <c r="Y108" s="14">
        <v>308211</v>
      </c>
      <c r="Z108" s="14">
        <v>106162</v>
      </c>
      <c r="AA108" s="19"/>
      <c r="AB108" s="1"/>
      <c r="AC108" s="1"/>
      <c r="AD108" s="1"/>
      <c r="AE108" s="1"/>
      <c r="AF108" s="1"/>
      <c r="AG108" s="1"/>
      <c r="AH108" s="1"/>
      <c r="AI108" s="1"/>
      <c r="AJ108" s="1"/>
      <c r="AK108" s="1"/>
      <c r="AL108" s="1"/>
      <c r="AM108" s="1"/>
      <c r="AN108" s="1"/>
      <c r="AO108" s="1"/>
      <c r="AP108" s="1"/>
      <c r="AQ108" s="1"/>
      <c r="AR108" s="1"/>
      <c r="AS108" s="1"/>
      <c r="AT108" s="1"/>
      <c r="AU108" s="1"/>
    </row>
    <row r="109" spans="1:47" ht="17.25" customHeight="1">
      <c r="A109" s="18">
        <v>45032</v>
      </c>
      <c r="B109" s="11">
        <f t="shared" si="0"/>
        <v>45032</v>
      </c>
      <c r="C109" s="14">
        <v>1043</v>
      </c>
      <c r="D109" s="14">
        <v>456</v>
      </c>
      <c r="E109" s="13">
        <f>945+18</f>
        <v>963</v>
      </c>
      <c r="F109" s="14">
        <v>1419</v>
      </c>
      <c r="G109" s="14">
        <v>664</v>
      </c>
      <c r="H109" s="13">
        <f>1127+37</f>
        <v>1164</v>
      </c>
      <c r="I109" s="14">
        <v>1828</v>
      </c>
      <c r="J109" s="14">
        <v>664</v>
      </c>
      <c r="K109" s="13">
        <f>1127+37</f>
        <v>1164</v>
      </c>
      <c r="L109" s="14">
        <v>1828</v>
      </c>
      <c r="M109" s="14">
        <v>303110</v>
      </c>
      <c r="N109" s="14"/>
      <c r="O109" s="14"/>
      <c r="P109" s="14"/>
      <c r="Q109" s="12">
        <v>31</v>
      </c>
      <c r="R109" s="14">
        <v>9</v>
      </c>
      <c r="S109" s="14">
        <v>12093</v>
      </c>
      <c r="T109" s="14">
        <v>13951</v>
      </c>
      <c r="U109" s="14">
        <v>21506</v>
      </c>
      <c r="V109" s="14"/>
      <c r="W109" s="14"/>
      <c r="X109" s="14">
        <v>136945</v>
      </c>
      <c r="Y109" s="14">
        <v>222808</v>
      </c>
      <c r="Z109" s="14">
        <v>106131</v>
      </c>
      <c r="AA109" s="19"/>
      <c r="AB109" s="1"/>
      <c r="AC109" s="1"/>
      <c r="AD109" s="1"/>
      <c r="AE109" s="1"/>
      <c r="AF109" s="1"/>
      <c r="AG109" s="1"/>
      <c r="AH109" s="1"/>
      <c r="AI109" s="1"/>
      <c r="AJ109" s="1"/>
      <c r="AK109" s="1"/>
      <c r="AL109" s="1"/>
      <c r="AM109" s="1"/>
      <c r="AN109" s="1"/>
      <c r="AO109" s="1"/>
      <c r="AP109" s="1"/>
      <c r="AQ109" s="1"/>
      <c r="AR109" s="1"/>
      <c r="AS109" s="1"/>
      <c r="AT109" s="1"/>
      <c r="AU109" s="1"/>
    </row>
    <row r="110" spans="1:47" ht="17.25" customHeight="1">
      <c r="A110" s="10">
        <v>45033</v>
      </c>
      <c r="B110" s="11">
        <f t="shared" si="0"/>
        <v>45033</v>
      </c>
      <c r="C110" s="14">
        <v>2609</v>
      </c>
      <c r="D110" s="14">
        <v>1068</v>
      </c>
      <c r="E110" s="13">
        <v>925</v>
      </c>
      <c r="F110" s="14">
        <v>1988</v>
      </c>
      <c r="G110" s="14">
        <v>795</v>
      </c>
      <c r="H110" s="13">
        <v>884</v>
      </c>
      <c r="I110" s="14">
        <v>1679</v>
      </c>
      <c r="J110" s="14">
        <v>2603</v>
      </c>
      <c r="K110" s="13">
        <f>1167+38</f>
        <v>1205</v>
      </c>
      <c r="L110" s="14">
        <v>3808</v>
      </c>
      <c r="M110" s="14">
        <v>303060</v>
      </c>
      <c r="N110" s="14"/>
      <c r="O110" s="14"/>
      <c r="P110" s="14"/>
      <c r="Q110" s="12">
        <v>30</v>
      </c>
      <c r="R110" s="14">
        <v>8</v>
      </c>
      <c r="S110" s="14">
        <v>10607</v>
      </c>
      <c r="T110" s="14">
        <v>12433</v>
      </c>
      <c r="U110" s="14">
        <v>21466</v>
      </c>
      <c r="V110" s="14"/>
      <c r="W110" s="14"/>
      <c r="X110" s="14">
        <v>27321</v>
      </c>
      <c r="Y110" s="14">
        <v>45488</v>
      </c>
      <c r="Z110" s="14">
        <v>106105</v>
      </c>
      <c r="AA110" s="19"/>
      <c r="AB110" s="1"/>
      <c r="AC110" s="1"/>
      <c r="AD110" s="1"/>
      <c r="AE110" s="1"/>
      <c r="AF110" s="1"/>
      <c r="AG110" s="1"/>
      <c r="AH110" s="1"/>
      <c r="AI110" s="1"/>
      <c r="AJ110" s="1"/>
      <c r="AK110" s="1"/>
      <c r="AL110" s="1"/>
      <c r="AM110" s="1"/>
      <c r="AN110" s="1"/>
      <c r="AO110" s="1"/>
      <c r="AP110" s="1"/>
      <c r="AQ110" s="1"/>
      <c r="AR110" s="1"/>
      <c r="AS110" s="1"/>
      <c r="AT110" s="1"/>
      <c r="AU110" s="1"/>
    </row>
    <row r="111" spans="1:47" ht="17.25" customHeight="1">
      <c r="A111" s="10">
        <v>45034</v>
      </c>
      <c r="B111" s="11">
        <f t="shared" si="0"/>
        <v>45034</v>
      </c>
      <c r="C111" s="14">
        <v>2534</v>
      </c>
      <c r="D111" s="14">
        <v>1114</v>
      </c>
      <c r="E111" s="13">
        <v>1050</v>
      </c>
      <c r="F111" s="14">
        <v>2164</v>
      </c>
      <c r="G111" s="14">
        <v>870</v>
      </c>
      <c r="H111" s="13">
        <f>977+28</f>
        <v>1005</v>
      </c>
      <c r="I111" s="14">
        <v>1875</v>
      </c>
      <c r="J111" s="14">
        <v>2694</v>
      </c>
      <c r="K111" s="13">
        <f>1266+46</f>
        <v>1312</v>
      </c>
      <c r="L111" s="14">
        <v>4006</v>
      </c>
      <c r="M111" s="14">
        <v>303082</v>
      </c>
      <c r="N111" s="14"/>
      <c r="O111" s="14"/>
      <c r="P111" s="14"/>
      <c r="Q111" s="12">
        <v>19</v>
      </c>
      <c r="R111" s="14">
        <v>9</v>
      </c>
      <c r="S111" s="14">
        <v>9700</v>
      </c>
      <c r="T111" s="14">
        <v>11021</v>
      </c>
      <c r="U111" s="14">
        <v>21434</v>
      </c>
      <c r="V111" s="14"/>
      <c r="W111" s="14"/>
      <c r="X111" s="14">
        <v>88</v>
      </c>
      <c r="Y111" s="14">
        <v>276</v>
      </c>
      <c r="Z111" s="14">
        <v>106075</v>
      </c>
      <c r="AA111" s="19"/>
      <c r="AB111" s="1"/>
      <c r="AC111" s="1"/>
      <c r="AD111" s="1"/>
      <c r="AE111" s="1"/>
      <c r="AF111" s="1"/>
      <c r="AG111" s="1"/>
      <c r="AH111" s="1"/>
      <c r="AI111" s="1"/>
      <c r="AJ111" s="1"/>
      <c r="AK111" s="1"/>
      <c r="AL111" s="1"/>
      <c r="AM111" s="1"/>
      <c r="AN111" s="1"/>
      <c r="AO111" s="1"/>
      <c r="AP111" s="1"/>
      <c r="AQ111" s="1"/>
      <c r="AR111" s="1"/>
      <c r="AS111" s="1"/>
      <c r="AT111" s="1"/>
      <c r="AU111" s="1"/>
    </row>
    <row r="112" spans="1:47" ht="17.25" customHeight="1">
      <c r="A112" s="10">
        <v>45035</v>
      </c>
      <c r="B112" s="11">
        <f t="shared" si="0"/>
        <v>45035</v>
      </c>
      <c r="C112" s="14">
        <v>2629</v>
      </c>
      <c r="D112" s="14">
        <v>1042</v>
      </c>
      <c r="E112" s="13">
        <v>1116</v>
      </c>
      <c r="F112" s="14">
        <v>2157</v>
      </c>
      <c r="G112" s="14">
        <v>788</v>
      </c>
      <c r="H112" s="13">
        <v>1060</v>
      </c>
      <c r="I112" s="14">
        <v>1848</v>
      </c>
      <c r="J112" s="14">
        <v>2812</v>
      </c>
      <c r="K112" s="13">
        <v>1384</v>
      </c>
      <c r="L112" s="14">
        <v>4196</v>
      </c>
      <c r="M112" s="14">
        <v>303086</v>
      </c>
      <c r="N112" s="14"/>
      <c r="O112" s="14"/>
      <c r="P112" s="14"/>
      <c r="Q112" s="12">
        <v>17</v>
      </c>
      <c r="R112" s="14">
        <v>9</v>
      </c>
      <c r="S112" s="14">
        <v>8695</v>
      </c>
      <c r="T112" s="14">
        <v>10080</v>
      </c>
      <c r="U112" s="14">
        <v>21415</v>
      </c>
      <c r="V112" s="14"/>
      <c r="W112" s="14"/>
      <c r="X112" s="14">
        <v>57</v>
      </c>
      <c r="Y112" s="14">
        <v>272</v>
      </c>
      <c r="Z112" s="14">
        <v>106055</v>
      </c>
      <c r="AA112" s="19"/>
      <c r="AB112" s="1"/>
      <c r="AC112" s="1"/>
      <c r="AD112" s="1"/>
      <c r="AE112" s="1"/>
      <c r="AF112" s="1"/>
      <c r="AG112" s="1"/>
      <c r="AH112" s="1"/>
      <c r="AI112" s="1"/>
      <c r="AJ112" s="1"/>
      <c r="AK112" s="1"/>
      <c r="AL112" s="1"/>
      <c r="AM112" s="1"/>
      <c r="AN112" s="1"/>
      <c r="AO112" s="1"/>
      <c r="AP112" s="1"/>
      <c r="AQ112" s="1"/>
      <c r="AR112" s="1"/>
      <c r="AS112" s="1"/>
      <c r="AT112" s="1"/>
      <c r="AU112" s="1"/>
    </row>
    <row r="113" spans="1:47" ht="17.25" customHeight="1">
      <c r="A113" s="10">
        <v>45036</v>
      </c>
      <c r="B113" s="11">
        <f t="shared" si="0"/>
        <v>45036</v>
      </c>
      <c r="C113" s="14">
        <v>2296</v>
      </c>
      <c r="D113" s="14">
        <v>1091</v>
      </c>
      <c r="E113" s="13">
        <f>938+26</f>
        <v>964</v>
      </c>
      <c r="F113" s="14">
        <v>2055</v>
      </c>
      <c r="G113" s="14">
        <v>817</v>
      </c>
      <c r="H113" s="13">
        <f>876+23</f>
        <v>899</v>
      </c>
      <c r="I113" s="14">
        <v>1716</v>
      </c>
      <c r="J113" s="14">
        <f>2702+39</f>
        <v>2741</v>
      </c>
      <c r="K113" s="13">
        <v>1174</v>
      </c>
      <c r="L113" s="14">
        <v>3915</v>
      </c>
      <c r="M113" s="14">
        <v>303092</v>
      </c>
      <c r="N113" s="14"/>
      <c r="O113" s="14"/>
      <c r="P113" s="14"/>
      <c r="Q113" s="12">
        <v>28</v>
      </c>
      <c r="R113" s="14">
        <v>3</v>
      </c>
      <c r="S113" s="14">
        <v>10762</v>
      </c>
      <c r="T113" s="14">
        <v>13634</v>
      </c>
      <c r="U113" s="14">
        <v>21365</v>
      </c>
      <c r="V113" s="14"/>
      <c r="W113" s="14"/>
      <c r="X113" s="14">
        <v>40840</v>
      </c>
      <c r="Y113" s="14">
        <v>74126</v>
      </c>
      <c r="Z113" s="14">
        <v>106036</v>
      </c>
      <c r="AA113" s="19"/>
      <c r="AB113" s="1"/>
      <c r="AC113" s="1"/>
      <c r="AD113" s="1"/>
      <c r="AE113" s="1"/>
      <c r="AF113" s="1"/>
      <c r="AG113" s="1"/>
      <c r="AH113" s="1"/>
      <c r="AI113" s="1"/>
      <c r="AJ113" s="1"/>
      <c r="AK113" s="1"/>
      <c r="AL113" s="1"/>
      <c r="AM113" s="1"/>
      <c r="AN113" s="1"/>
      <c r="AO113" s="1"/>
      <c r="AP113" s="1"/>
      <c r="AQ113" s="1"/>
      <c r="AR113" s="1"/>
      <c r="AS113" s="1"/>
      <c r="AT113" s="1"/>
      <c r="AU113" s="1"/>
    </row>
    <row r="114" spans="1:47" ht="17.25" customHeight="1">
      <c r="A114" s="10">
        <v>45037</v>
      </c>
      <c r="B114" s="11">
        <f t="shared" si="0"/>
        <v>45037</v>
      </c>
      <c r="C114" s="14">
        <v>2145</v>
      </c>
      <c r="D114" s="14">
        <v>1032</v>
      </c>
      <c r="E114" s="13">
        <v>1133</v>
      </c>
      <c r="F114" s="14">
        <v>2165</v>
      </c>
      <c r="G114" s="14">
        <v>638</v>
      </c>
      <c r="H114" s="13">
        <v>1025</v>
      </c>
      <c r="I114" s="14">
        <v>1663</v>
      </c>
      <c r="J114" s="14">
        <v>2152</v>
      </c>
      <c r="K114" s="13">
        <v>1324</v>
      </c>
      <c r="L114" s="14">
        <v>3476</v>
      </c>
      <c r="M114" s="14">
        <v>303122</v>
      </c>
      <c r="N114" s="14"/>
      <c r="O114" s="14"/>
      <c r="P114" s="14"/>
      <c r="Q114" s="12">
        <v>41</v>
      </c>
      <c r="R114" s="14">
        <v>5</v>
      </c>
      <c r="S114" s="14">
        <v>10337</v>
      </c>
      <c r="T114" s="14">
        <v>12884</v>
      </c>
      <c r="U114" s="14">
        <v>21252</v>
      </c>
      <c r="V114" s="14"/>
      <c r="W114" s="14"/>
      <c r="X114" s="14">
        <v>100655</v>
      </c>
      <c r="Y114" s="14">
        <v>249125</v>
      </c>
      <c r="Z114" s="14">
        <v>106015</v>
      </c>
      <c r="AA114" s="20"/>
      <c r="AB114" s="21"/>
      <c r="AC114" s="21"/>
      <c r="AD114" s="21"/>
      <c r="AE114" s="21"/>
      <c r="AF114" s="21"/>
      <c r="AG114" s="21"/>
      <c r="AH114" s="21"/>
      <c r="AI114" s="21"/>
      <c r="AJ114" s="21"/>
      <c r="AK114" s="21"/>
      <c r="AL114" s="21"/>
      <c r="AM114" s="21"/>
      <c r="AN114" s="21"/>
      <c r="AO114" s="21"/>
      <c r="AP114" s="21"/>
      <c r="AQ114" s="21"/>
      <c r="AR114" s="21"/>
      <c r="AS114" s="21"/>
      <c r="AT114" s="21"/>
      <c r="AU114" s="21"/>
    </row>
    <row r="115" spans="1:47" ht="17.25" customHeight="1">
      <c r="A115" s="18">
        <v>45038</v>
      </c>
      <c r="B115" s="11">
        <f t="shared" si="0"/>
        <v>45038</v>
      </c>
      <c r="C115" s="14">
        <v>1201</v>
      </c>
      <c r="D115" s="14">
        <v>381</v>
      </c>
      <c r="E115" s="13">
        <v>997</v>
      </c>
      <c r="F115" s="14">
        <v>1378</v>
      </c>
      <c r="G115" s="14">
        <v>280</v>
      </c>
      <c r="H115" s="13">
        <v>934</v>
      </c>
      <c r="I115" s="14">
        <v>1214</v>
      </c>
      <c r="J115" s="14">
        <v>750</v>
      </c>
      <c r="K115" s="13">
        <v>1114</v>
      </c>
      <c r="L115" s="14">
        <v>1864</v>
      </c>
      <c r="M115" s="14">
        <v>303088</v>
      </c>
      <c r="N115" s="14"/>
      <c r="O115" s="14"/>
      <c r="P115" s="14"/>
      <c r="Q115" s="12">
        <v>16</v>
      </c>
      <c r="R115" s="14">
        <v>6</v>
      </c>
      <c r="S115" s="14">
        <v>9367</v>
      </c>
      <c r="T115" s="14">
        <v>11521</v>
      </c>
      <c r="U115" s="14">
        <v>21252</v>
      </c>
      <c r="V115" s="14"/>
      <c r="W115" s="14"/>
      <c r="X115" s="14">
        <v>92682</v>
      </c>
      <c r="Y115" s="14">
        <v>219163</v>
      </c>
      <c r="Z115" s="14">
        <v>105984</v>
      </c>
      <c r="AA115" s="20"/>
      <c r="AB115" s="21"/>
      <c r="AC115" s="21"/>
      <c r="AD115" s="21"/>
      <c r="AE115" s="21"/>
      <c r="AF115" s="21"/>
      <c r="AG115" s="21"/>
      <c r="AH115" s="21"/>
      <c r="AI115" s="21"/>
      <c r="AJ115" s="21"/>
      <c r="AK115" s="21"/>
      <c r="AL115" s="21"/>
      <c r="AM115" s="21"/>
      <c r="AN115" s="21"/>
      <c r="AO115" s="21"/>
      <c r="AP115" s="21"/>
      <c r="AQ115" s="21"/>
      <c r="AR115" s="21"/>
      <c r="AS115" s="21"/>
      <c r="AT115" s="21"/>
      <c r="AU115" s="21"/>
    </row>
    <row r="116" spans="1:47" ht="17.25" customHeight="1">
      <c r="A116" s="18">
        <v>45039</v>
      </c>
      <c r="B116" s="11">
        <f t="shared" si="0"/>
        <v>45039</v>
      </c>
      <c r="C116" s="14">
        <v>1256</v>
      </c>
      <c r="D116" s="14">
        <v>475</v>
      </c>
      <c r="E116" s="13">
        <v>962</v>
      </c>
      <c r="F116" s="14">
        <v>1437</v>
      </c>
      <c r="G116" s="14">
        <v>897</v>
      </c>
      <c r="H116" s="13">
        <v>363</v>
      </c>
      <c r="I116" s="14">
        <v>1260</v>
      </c>
      <c r="J116" s="14">
        <v>854</v>
      </c>
      <c r="K116" s="13">
        <v>1100</v>
      </c>
      <c r="L116" s="14">
        <v>1954</v>
      </c>
      <c r="M116" s="14">
        <v>303092</v>
      </c>
      <c r="N116" s="14"/>
      <c r="O116" s="14"/>
      <c r="P116" s="14"/>
      <c r="Q116" s="12">
        <v>14</v>
      </c>
      <c r="R116" s="14">
        <v>7</v>
      </c>
      <c r="S116" s="14">
        <v>7914</v>
      </c>
      <c r="T116" s="14">
        <v>9197</v>
      </c>
      <c r="U116" s="14">
        <v>21252</v>
      </c>
      <c r="V116" s="14"/>
      <c r="W116" s="14"/>
      <c r="X116" s="14">
        <v>26964</v>
      </c>
      <c r="Y116" s="14">
        <v>44545</v>
      </c>
      <c r="Z116" s="14">
        <v>105957</v>
      </c>
      <c r="AA116" s="20"/>
      <c r="AB116" s="21"/>
      <c r="AC116" s="21"/>
      <c r="AD116" s="21"/>
      <c r="AE116" s="21"/>
      <c r="AF116" s="21"/>
      <c r="AG116" s="21"/>
      <c r="AH116" s="21"/>
      <c r="AI116" s="21"/>
      <c r="AJ116" s="21"/>
      <c r="AK116" s="21"/>
      <c r="AL116" s="21"/>
      <c r="AM116" s="21"/>
      <c r="AN116" s="21"/>
      <c r="AO116" s="21"/>
      <c r="AP116" s="21"/>
      <c r="AQ116" s="21"/>
      <c r="AR116" s="21"/>
      <c r="AS116" s="21"/>
      <c r="AT116" s="21"/>
      <c r="AU116" s="21"/>
    </row>
    <row r="117" spans="1:47" ht="17.25" customHeight="1">
      <c r="A117" s="10">
        <v>45040</v>
      </c>
      <c r="B117" s="11">
        <f t="shared" si="0"/>
        <v>45040</v>
      </c>
      <c r="C117" s="14">
        <v>1256</v>
      </c>
      <c r="D117" s="14">
        <v>475</v>
      </c>
      <c r="E117" s="13">
        <v>962</v>
      </c>
      <c r="F117" s="14">
        <v>1437</v>
      </c>
      <c r="G117" s="14">
        <v>897</v>
      </c>
      <c r="H117" s="13">
        <v>363</v>
      </c>
      <c r="I117" s="14">
        <v>1260</v>
      </c>
      <c r="J117" s="14">
        <v>854</v>
      </c>
      <c r="K117" s="13">
        <v>1100</v>
      </c>
      <c r="L117" s="14">
        <v>1954</v>
      </c>
      <c r="M117" s="14">
        <v>303096</v>
      </c>
      <c r="N117" s="14"/>
      <c r="O117" s="14"/>
      <c r="P117" s="14"/>
      <c r="Q117" s="12">
        <v>18</v>
      </c>
      <c r="R117" s="14">
        <v>5</v>
      </c>
      <c r="S117" s="14">
        <v>10438</v>
      </c>
      <c r="T117" s="14">
        <v>12093</v>
      </c>
      <c r="U117" s="14">
        <v>21217</v>
      </c>
      <c r="V117" s="14"/>
      <c r="W117" s="14"/>
      <c r="X117" s="14">
        <v>397</v>
      </c>
      <c r="Y117" s="14">
        <v>705</v>
      </c>
      <c r="Z117" s="14">
        <v>105937</v>
      </c>
      <c r="AA117" s="19"/>
      <c r="AB117" s="1"/>
      <c r="AC117" s="1"/>
      <c r="AD117" s="1"/>
      <c r="AE117" s="1"/>
      <c r="AF117" s="1"/>
      <c r="AG117" s="1"/>
      <c r="AH117" s="1"/>
      <c r="AI117" s="1"/>
      <c r="AJ117" s="1"/>
      <c r="AK117" s="1"/>
      <c r="AL117" s="1"/>
      <c r="AM117" s="1"/>
      <c r="AN117" s="1"/>
      <c r="AO117" s="1"/>
      <c r="AP117" s="1"/>
      <c r="AQ117" s="1"/>
      <c r="AR117" s="1"/>
      <c r="AS117" s="1"/>
      <c r="AT117" s="1"/>
      <c r="AU117" s="1"/>
    </row>
    <row r="118" spans="1:47" ht="17.25" customHeight="1">
      <c r="A118" s="10">
        <v>45041</v>
      </c>
      <c r="B118" s="11">
        <f t="shared" si="0"/>
        <v>45041</v>
      </c>
      <c r="C118" s="14">
        <v>2899</v>
      </c>
      <c r="D118" s="14">
        <v>1387</v>
      </c>
      <c r="E118" s="13">
        <v>1236</v>
      </c>
      <c r="F118" s="14">
        <v>2623</v>
      </c>
      <c r="G118" s="14">
        <v>897</v>
      </c>
      <c r="H118" s="13">
        <v>1148</v>
      </c>
      <c r="I118" s="14">
        <v>2045</v>
      </c>
      <c r="J118" s="14">
        <v>3138</v>
      </c>
      <c r="K118" s="13">
        <v>1443</v>
      </c>
      <c r="L118" s="14">
        <v>4581</v>
      </c>
      <c r="M118" s="14">
        <v>303114</v>
      </c>
      <c r="N118" s="14"/>
      <c r="O118" s="14"/>
      <c r="P118" s="14"/>
      <c r="Q118" s="12">
        <v>25</v>
      </c>
      <c r="R118" s="14">
        <v>18</v>
      </c>
      <c r="S118" s="14">
        <v>6590</v>
      </c>
      <c r="T118" s="14">
        <v>8351</v>
      </c>
      <c r="U118" s="14">
        <v>21189</v>
      </c>
      <c r="V118" s="14"/>
      <c r="W118" s="14"/>
      <c r="X118" s="14">
        <v>95</v>
      </c>
      <c r="Y118" s="14">
        <v>378</v>
      </c>
      <c r="Z118" s="14">
        <v>105902</v>
      </c>
      <c r="AA118" s="20"/>
      <c r="AB118" s="21"/>
      <c r="AC118" s="21"/>
      <c r="AD118" s="21"/>
      <c r="AE118" s="21"/>
      <c r="AF118" s="21"/>
      <c r="AG118" s="21"/>
      <c r="AH118" s="21"/>
      <c r="AI118" s="21"/>
      <c r="AJ118" s="21"/>
      <c r="AK118" s="21"/>
      <c r="AL118" s="21"/>
      <c r="AM118" s="21"/>
      <c r="AN118" s="21"/>
      <c r="AO118" s="21"/>
      <c r="AP118" s="21"/>
      <c r="AQ118" s="21"/>
      <c r="AR118" s="21"/>
      <c r="AS118" s="21"/>
      <c r="AT118" s="21"/>
      <c r="AU118" s="21"/>
    </row>
    <row r="119" spans="1:47" ht="17.25" customHeight="1">
      <c r="A119" s="10">
        <v>45042</v>
      </c>
      <c r="B119" s="11">
        <f t="shared" si="0"/>
        <v>45042</v>
      </c>
      <c r="C119" s="14">
        <v>2804</v>
      </c>
      <c r="D119" s="14">
        <v>1395</v>
      </c>
      <c r="E119" s="13">
        <v>1095</v>
      </c>
      <c r="F119" s="14">
        <v>2490</v>
      </c>
      <c r="G119" s="14">
        <v>891</v>
      </c>
      <c r="H119" s="13">
        <v>988</v>
      </c>
      <c r="I119" s="14">
        <v>1879</v>
      </c>
      <c r="J119" s="14">
        <v>3044</v>
      </c>
      <c r="K119" s="13">
        <v>1272</v>
      </c>
      <c r="L119" s="14">
        <v>4316</v>
      </c>
      <c r="M119" s="14">
        <v>303118</v>
      </c>
      <c r="N119" s="14"/>
      <c r="O119" s="14"/>
      <c r="P119" s="14"/>
      <c r="Q119" s="12">
        <v>25</v>
      </c>
      <c r="R119" s="14">
        <v>22</v>
      </c>
      <c r="S119" s="14">
        <v>6296</v>
      </c>
      <c r="T119" s="14">
        <v>7807</v>
      </c>
      <c r="U119" s="14">
        <v>21151</v>
      </c>
      <c r="V119" s="14"/>
      <c r="W119" s="14"/>
      <c r="X119" s="14">
        <v>2776</v>
      </c>
      <c r="Y119" s="14">
        <v>3865</v>
      </c>
      <c r="Z119" s="14">
        <v>105889</v>
      </c>
      <c r="AA119" s="19"/>
      <c r="AB119" s="1"/>
      <c r="AC119" s="1"/>
      <c r="AD119" s="1"/>
      <c r="AE119" s="1"/>
      <c r="AF119" s="1"/>
      <c r="AG119" s="1"/>
      <c r="AH119" s="1"/>
      <c r="AI119" s="1"/>
      <c r="AJ119" s="1"/>
      <c r="AK119" s="1"/>
      <c r="AL119" s="1"/>
      <c r="AM119" s="1"/>
      <c r="AN119" s="1"/>
      <c r="AO119" s="1"/>
      <c r="AP119" s="1"/>
      <c r="AQ119" s="1"/>
      <c r="AR119" s="1"/>
      <c r="AS119" s="1"/>
      <c r="AT119" s="1"/>
      <c r="AU119" s="1"/>
    </row>
    <row r="120" spans="1:47" ht="17.25" customHeight="1">
      <c r="A120" s="10">
        <v>45043</v>
      </c>
      <c r="B120" s="11">
        <f t="shared" si="0"/>
        <v>45043</v>
      </c>
      <c r="C120" s="14">
        <v>2633</v>
      </c>
      <c r="D120" s="14">
        <v>1101</v>
      </c>
      <c r="E120" s="13">
        <v>815</v>
      </c>
      <c r="F120" s="14">
        <v>1914</v>
      </c>
      <c r="G120" s="14">
        <v>828</v>
      </c>
      <c r="H120" s="13">
        <v>766</v>
      </c>
      <c r="I120" s="14">
        <v>1594</v>
      </c>
      <c r="J120" s="14">
        <v>2660</v>
      </c>
      <c r="K120" s="13">
        <v>1010</v>
      </c>
      <c r="L120" s="14">
        <v>3670</v>
      </c>
      <c r="M120" s="14">
        <v>303113</v>
      </c>
      <c r="N120" s="14"/>
      <c r="O120" s="14"/>
      <c r="P120" s="14"/>
      <c r="Q120" s="12">
        <v>25</v>
      </c>
      <c r="R120" s="14">
        <v>14</v>
      </c>
      <c r="S120" s="14">
        <v>9725</v>
      </c>
      <c r="T120" s="14">
        <v>11656</v>
      </c>
      <c r="U120" s="14">
        <v>21119</v>
      </c>
      <c r="V120" s="14"/>
      <c r="W120" s="14"/>
      <c r="X120" s="14">
        <v>12515</v>
      </c>
      <c r="Y120" s="14">
        <v>22031</v>
      </c>
      <c r="Z120" s="14">
        <v>105863</v>
      </c>
      <c r="AA120" s="19"/>
      <c r="AB120" s="1"/>
      <c r="AC120" s="1"/>
      <c r="AD120" s="1"/>
      <c r="AE120" s="1"/>
      <c r="AF120" s="1"/>
      <c r="AG120" s="1"/>
      <c r="AH120" s="1"/>
      <c r="AI120" s="1"/>
      <c r="AJ120" s="1"/>
      <c r="AK120" s="1"/>
      <c r="AL120" s="1"/>
      <c r="AM120" s="1"/>
      <c r="AN120" s="1"/>
      <c r="AO120" s="1"/>
      <c r="AP120" s="1"/>
      <c r="AQ120" s="1"/>
      <c r="AR120" s="1"/>
      <c r="AS120" s="1"/>
      <c r="AT120" s="1"/>
      <c r="AU120" s="1"/>
    </row>
    <row r="121" spans="1:47" ht="17.25" customHeight="1">
      <c r="A121" s="10">
        <v>45044</v>
      </c>
      <c r="B121" s="11">
        <f t="shared" si="0"/>
        <v>45044</v>
      </c>
      <c r="C121" s="14">
        <v>2874</v>
      </c>
      <c r="D121" s="14">
        <v>1054</v>
      </c>
      <c r="E121" s="13">
        <v>998</v>
      </c>
      <c r="F121" s="14">
        <v>2051</v>
      </c>
      <c r="G121" s="14">
        <v>800</v>
      </c>
      <c r="H121" s="13">
        <v>937</v>
      </c>
      <c r="I121" s="14">
        <v>1737</v>
      </c>
      <c r="J121" s="14">
        <v>3038</v>
      </c>
      <c r="K121" s="13">
        <v>1257</v>
      </c>
      <c r="L121" s="14">
        <v>4295</v>
      </c>
      <c r="M121" s="14">
        <v>303119</v>
      </c>
      <c r="N121" s="14"/>
      <c r="O121" s="14"/>
      <c r="P121" s="14"/>
      <c r="Q121" s="12">
        <v>18</v>
      </c>
      <c r="R121" s="14">
        <v>12</v>
      </c>
      <c r="S121" s="14">
        <v>16474</v>
      </c>
      <c r="T121" s="14">
        <v>19592</v>
      </c>
      <c r="U121" s="14">
        <v>20955</v>
      </c>
      <c r="V121" s="14"/>
      <c r="W121" s="14"/>
      <c r="X121" s="14">
        <v>23845</v>
      </c>
      <c r="Y121" s="14">
        <v>51060</v>
      </c>
      <c r="Z121" s="14">
        <v>105831</v>
      </c>
      <c r="AA121" s="19"/>
      <c r="AB121" s="1"/>
      <c r="AC121" s="1"/>
      <c r="AD121" s="1"/>
      <c r="AE121" s="1"/>
      <c r="AF121" s="1"/>
      <c r="AG121" s="1"/>
      <c r="AH121" s="1"/>
      <c r="AI121" s="1"/>
      <c r="AJ121" s="1"/>
      <c r="AK121" s="1"/>
      <c r="AL121" s="1"/>
      <c r="AM121" s="1"/>
      <c r="AN121" s="1"/>
      <c r="AO121" s="1"/>
      <c r="AP121" s="1"/>
      <c r="AQ121" s="1"/>
      <c r="AR121" s="1"/>
      <c r="AS121" s="1"/>
      <c r="AT121" s="1"/>
      <c r="AU121" s="1"/>
    </row>
    <row r="122" spans="1:47" ht="17.25" customHeight="1">
      <c r="A122" s="18">
        <v>45045</v>
      </c>
      <c r="B122" s="11">
        <f t="shared" si="0"/>
        <v>45045</v>
      </c>
      <c r="C122" s="14">
        <v>1658</v>
      </c>
      <c r="D122" s="14">
        <v>435</v>
      </c>
      <c r="E122" s="13">
        <v>1515</v>
      </c>
      <c r="F122" s="14">
        <v>1950</v>
      </c>
      <c r="G122" s="14">
        <v>347</v>
      </c>
      <c r="H122" s="13">
        <v>1467</v>
      </c>
      <c r="I122" s="14">
        <v>1814</v>
      </c>
      <c r="J122" s="14">
        <v>1284</v>
      </c>
      <c r="K122" s="13">
        <v>1949</v>
      </c>
      <c r="L122" s="14">
        <v>3233</v>
      </c>
      <c r="M122" s="14">
        <v>303126</v>
      </c>
      <c r="N122" s="14"/>
      <c r="O122" s="14"/>
      <c r="P122" s="14"/>
      <c r="Q122" s="12">
        <v>11</v>
      </c>
      <c r="R122" s="14">
        <v>4</v>
      </c>
      <c r="S122" s="14">
        <v>15560</v>
      </c>
      <c r="T122" s="14">
        <v>19395</v>
      </c>
      <c r="U122" s="14">
        <v>20987</v>
      </c>
      <c r="V122" s="14"/>
      <c r="W122" s="14"/>
      <c r="X122" s="14">
        <v>22295</v>
      </c>
      <c r="Y122" s="14">
        <v>47700</v>
      </c>
      <c r="Z122" s="14">
        <v>105815</v>
      </c>
      <c r="AA122" s="19"/>
      <c r="AB122" s="1"/>
      <c r="AC122" s="1"/>
      <c r="AD122" s="1"/>
      <c r="AE122" s="1"/>
      <c r="AF122" s="1"/>
      <c r="AG122" s="1"/>
      <c r="AH122" s="1"/>
      <c r="AI122" s="1"/>
      <c r="AJ122" s="1"/>
      <c r="AK122" s="1"/>
      <c r="AL122" s="1"/>
      <c r="AM122" s="1"/>
      <c r="AN122" s="1"/>
      <c r="AO122" s="1"/>
      <c r="AP122" s="1"/>
      <c r="AQ122" s="1"/>
      <c r="AR122" s="1"/>
      <c r="AS122" s="1"/>
      <c r="AT122" s="1"/>
      <c r="AU122" s="1"/>
    </row>
    <row r="123" spans="1:47" ht="17.25" customHeight="1">
      <c r="A123" s="18">
        <v>45046</v>
      </c>
      <c r="B123" s="11">
        <f t="shared" si="0"/>
        <v>45046</v>
      </c>
      <c r="C123" s="14">
        <v>1716</v>
      </c>
      <c r="D123" s="14">
        <v>457</v>
      </c>
      <c r="E123" s="13">
        <v>1183</v>
      </c>
      <c r="F123" s="14">
        <v>1640</v>
      </c>
      <c r="G123" s="14">
        <v>350</v>
      </c>
      <c r="H123" s="13">
        <v>1120</v>
      </c>
      <c r="I123" s="14">
        <v>1470</v>
      </c>
      <c r="J123" s="14">
        <v>1285</v>
      </c>
      <c r="K123" s="13">
        <v>1675</v>
      </c>
      <c r="L123" s="14">
        <v>2960</v>
      </c>
      <c r="M123" s="14">
        <v>303115</v>
      </c>
      <c r="N123" s="14"/>
      <c r="O123" s="14"/>
      <c r="P123" s="14"/>
      <c r="Q123" s="12">
        <v>3</v>
      </c>
      <c r="R123" s="14">
        <v>14</v>
      </c>
      <c r="S123" s="14">
        <v>3726</v>
      </c>
      <c r="T123" s="14">
        <v>4417</v>
      </c>
      <c r="U123" s="14">
        <v>20996</v>
      </c>
      <c r="V123" s="14"/>
      <c r="W123" s="14"/>
      <c r="X123" s="14">
        <v>8644</v>
      </c>
      <c r="Y123" s="14">
        <v>15254</v>
      </c>
      <c r="Z123" s="14">
        <v>105782</v>
      </c>
      <c r="AA123" s="19"/>
      <c r="AB123" s="1"/>
      <c r="AC123" s="1"/>
      <c r="AD123" s="1"/>
      <c r="AE123" s="1"/>
      <c r="AF123" s="1"/>
      <c r="AG123" s="1"/>
      <c r="AH123" s="1"/>
      <c r="AI123" s="1"/>
      <c r="AJ123" s="1"/>
      <c r="AK123" s="1"/>
      <c r="AL123" s="1"/>
      <c r="AM123" s="1"/>
      <c r="AN123" s="1"/>
      <c r="AO123" s="1"/>
      <c r="AP123" s="1"/>
      <c r="AQ123" s="1"/>
      <c r="AR123" s="1"/>
      <c r="AS123" s="1"/>
      <c r="AT123" s="1"/>
      <c r="AU123" s="1"/>
    </row>
    <row r="124" spans="1:47" ht="17.25" customHeight="1">
      <c r="A124" s="10">
        <v>45047</v>
      </c>
      <c r="B124" s="11">
        <f t="shared" si="0"/>
        <v>45047</v>
      </c>
      <c r="C124" s="14">
        <v>2232</v>
      </c>
      <c r="D124" s="14">
        <v>638</v>
      </c>
      <c r="E124" s="13">
        <v>1526</v>
      </c>
      <c r="F124" s="14">
        <v>2163</v>
      </c>
      <c r="G124" s="14">
        <v>477</v>
      </c>
      <c r="H124" s="13">
        <v>1465</v>
      </c>
      <c r="I124" s="14">
        <v>1942</v>
      </c>
      <c r="J124" s="14">
        <v>1885</v>
      </c>
      <c r="K124" s="13">
        <v>1994</v>
      </c>
      <c r="L124" s="14">
        <v>3879</v>
      </c>
      <c r="M124" s="14">
        <v>303110</v>
      </c>
      <c r="N124" s="14"/>
      <c r="O124" s="14"/>
      <c r="P124" s="14"/>
      <c r="Q124" s="12">
        <v>29</v>
      </c>
      <c r="R124" s="14">
        <v>19</v>
      </c>
      <c r="S124" s="14">
        <v>1977</v>
      </c>
      <c r="T124" s="14">
        <v>2235</v>
      </c>
      <c r="U124" s="14">
        <v>21021</v>
      </c>
      <c r="V124" s="14"/>
      <c r="W124" s="14"/>
      <c r="X124" s="14">
        <v>12515</v>
      </c>
      <c r="Y124" s="14">
        <v>22031</v>
      </c>
      <c r="Z124" s="14">
        <v>105759</v>
      </c>
      <c r="AA124" s="19"/>
      <c r="AB124" s="1"/>
      <c r="AC124" s="1"/>
      <c r="AD124" s="1"/>
      <c r="AE124" s="1"/>
      <c r="AF124" s="1"/>
      <c r="AG124" s="1"/>
      <c r="AH124" s="1"/>
      <c r="AI124" s="1"/>
      <c r="AJ124" s="1"/>
      <c r="AK124" s="1"/>
      <c r="AL124" s="1"/>
      <c r="AM124" s="1"/>
      <c r="AN124" s="1"/>
      <c r="AO124" s="1"/>
      <c r="AP124" s="1"/>
      <c r="AQ124" s="1"/>
      <c r="AR124" s="1"/>
      <c r="AS124" s="1"/>
      <c r="AT124" s="1"/>
      <c r="AU124" s="1"/>
    </row>
    <row r="125" spans="1:47" ht="17.25" customHeight="1">
      <c r="A125" s="10">
        <v>45048</v>
      </c>
      <c r="B125" s="11">
        <f t="shared" si="0"/>
        <v>45048</v>
      </c>
      <c r="C125" s="14">
        <v>2996</v>
      </c>
      <c r="D125" s="14">
        <v>1226</v>
      </c>
      <c r="E125" s="13">
        <v>1831</v>
      </c>
      <c r="F125" s="14">
        <v>3063</v>
      </c>
      <c r="G125" s="14">
        <v>896</v>
      </c>
      <c r="H125" s="13">
        <v>1747</v>
      </c>
      <c r="I125" s="14">
        <v>2643</v>
      </c>
      <c r="J125" s="14">
        <v>3170</v>
      </c>
      <c r="K125" s="13">
        <v>2685</v>
      </c>
      <c r="L125" s="14">
        <v>5855</v>
      </c>
      <c r="M125" s="14">
        <v>303071</v>
      </c>
      <c r="N125" s="14"/>
      <c r="O125" s="14"/>
      <c r="P125" s="14"/>
      <c r="Q125" s="12">
        <v>18</v>
      </c>
      <c r="R125" s="14">
        <v>10</v>
      </c>
      <c r="S125" s="14">
        <v>9451</v>
      </c>
      <c r="T125" s="14">
        <v>12153</v>
      </c>
      <c r="U125" s="14">
        <v>21003</v>
      </c>
      <c r="V125" s="14"/>
      <c r="W125" s="14"/>
      <c r="X125" s="14">
        <v>62</v>
      </c>
      <c r="Y125" s="14">
        <v>313</v>
      </c>
      <c r="Z125" s="14">
        <v>105741</v>
      </c>
      <c r="AA125" s="19"/>
      <c r="AB125" s="1"/>
      <c r="AC125" s="1"/>
      <c r="AD125" s="1"/>
      <c r="AE125" s="1"/>
      <c r="AF125" s="1"/>
      <c r="AG125" s="1"/>
      <c r="AH125" s="1"/>
      <c r="AI125" s="1"/>
      <c r="AJ125" s="1"/>
      <c r="AK125" s="1"/>
      <c r="AL125" s="1"/>
      <c r="AM125" s="1"/>
      <c r="AN125" s="1"/>
      <c r="AO125" s="1"/>
      <c r="AP125" s="1"/>
      <c r="AQ125" s="1"/>
      <c r="AR125" s="1"/>
      <c r="AS125" s="1"/>
      <c r="AT125" s="1"/>
      <c r="AU125" s="1"/>
    </row>
    <row r="126" spans="1:47" ht="17.25" customHeight="1">
      <c r="A126" s="10">
        <v>45049</v>
      </c>
      <c r="B126" s="11">
        <f t="shared" si="0"/>
        <v>45049</v>
      </c>
      <c r="C126" s="14">
        <v>2953</v>
      </c>
      <c r="D126" s="14">
        <v>1222</v>
      </c>
      <c r="E126" s="13">
        <v>1929</v>
      </c>
      <c r="F126" s="14">
        <v>3151</v>
      </c>
      <c r="G126" s="14">
        <v>910</v>
      </c>
      <c r="H126" s="13">
        <v>1853</v>
      </c>
      <c r="I126" s="14">
        <v>2763</v>
      </c>
      <c r="J126" s="14">
        <v>3129</v>
      </c>
      <c r="K126" s="13">
        <v>2765</v>
      </c>
      <c r="L126" s="14">
        <v>5894</v>
      </c>
      <c r="M126" s="14">
        <v>303021</v>
      </c>
      <c r="N126" s="14"/>
      <c r="O126" s="14"/>
      <c r="P126" s="14"/>
      <c r="Q126" s="12">
        <v>1</v>
      </c>
      <c r="R126" s="14">
        <v>3</v>
      </c>
      <c r="S126" s="14">
        <v>7249</v>
      </c>
      <c r="T126" s="14">
        <v>9409</v>
      </c>
      <c r="U126" s="14">
        <v>21003</v>
      </c>
      <c r="V126" s="14"/>
      <c r="W126" s="14"/>
      <c r="X126" s="14">
        <v>1124</v>
      </c>
      <c r="Y126" s="14">
        <v>1452</v>
      </c>
      <c r="Z126" s="14">
        <v>105718</v>
      </c>
      <c r="AA126" s="19"/>
      <c r="AB126" s="1"/>
      <c r="AC126" s="1"/>
      <c r="AD126" s="1"/>
      <c r="AE126" s="1"/>
      <c r="AF126" s="1"/>
      <c r="AG126" s="1"/>
      <c r="AH126" s="1"/>
      <c r="AI126" s="1"/>
      <c r="AJ126" s="1"/>
      <c r="AK126" s="1"/>
      <c r="AL126" s="1"/>
      <c r="AM126" s="1"/>
      <c r="AN126" s="1"/>
      <c r="AO126" s="1"/>
      <c r="AP126" s="1"/>
      <c r="AQ126" s="1"/>
      <c r="AR126" s="1"/>
      <c r="AS126" s="1"/>
      <c r="AT126" s="1"/>
      <c r="AU126" s="1"/>
    </row>
    <row r="127" spans="1:47" ht="17.25" customHeight="1">
      <c r="A127" s="10">
        <v>45050</v>
      </c>
      <c r="B127" s="11">
        <f t="shared" si="0"/>
        <v>45050</v>
      </c>
      <c r="C127" s="14">
        <v>2831</v>
      </c>
      <c r="D127" s="14">
        <v>1174</v>
      </c>
      <c r="E127" s="13">
        <f>1934+32</f>
        <v>1966</v>
      </c>
      <c r="F127" s="14">
        <v>3140</v>
      </c>
      <c r="G127" s="14">
        <v>866</v>
      </c>
      <c r="H127" s="13">
        <f>1873+29</f>
        <v>1902</v>
      </c>
      <c r="I127" s="14">
        <v>2768</v>
      </c>
      <c r="J127" s="14">
        <v>3090</v>
      </c>
      <c r="K127" s="13">
        <f>2667+45</f>
        <v>2712</v>
      </c>
      <c r="L127" s="14">
        <v>5802</v>
      </c>
      <c r="M127" s="14">
        <v>303031</v>
      </c>
      <c r="N127" s="14"/>
      <c r="O127" s="14"/>
      <c r="P127" s="14"/>
      <c r="Q127" s="12">
        <v>22</v>
      </c>
      <c r="R127" s="14">
        <v>14</v>
      </c>
      <c r="S127" s="14">
        <v>11507</v>
      </c>
      <c r="T127" s="14">
        <v>16162</v>
      </c>
      <c r="U127" s="14">
        <v>21015</v>
      </c>
      <c r="V127" s="14"/>
      <c r="W127" s="14"/>
      <c r="X127" s="14">
        <v>1408</v>
      </c>
      <c r="Y127" s="14">
        <v>1582</v>
      </c>
      <c r="Z127" s="14">
        <v>105697</v>
      </c>
      <c r="AA127" s="19"/>
      <c r="AB127" s="1"/>
      <c r="AC127" s="1"/>
      <c r="AD127" s="1"/>
      <c r="AE127" s="1"/>
      <c r="AF127" s="1"/>
      <c r="AG127" s="1"/>
      <c r="AH127" s="1"/>
      <c r="AI127" s="1"/>
      <c r="AJ127" s="1"/>
      <c r="AK127" s="1"/>
      <c r="AL127" s="1"/>
      <c r="AM127" s="1"/>
      <c r="AN127" s="1"/>
      <c r="AO127" s="1"/>
      <c r="AP127" s="1"/>
      <c r="AQ127" s="1"/>
      <c r="AR127" s="1"/>
      <c r="AS127" s="1"/>
      <c r="AT127" s="1"/>
      <c r="AU127" s="1"/>
    </row>
    <row r="128" spans="1:47" ht="17.25" customHeight="1">
      <c r="A128" s="10">
        <v>45051</v>
      </c>
      <c r="B128" s="11">
        <f t="shared" si="0"/>
        <v>45051</v>
      </c>
      <c r="C128" s="14">
        <v>1557</v>
      </c>
      <c r="D128" s="14">
        <v>471</v>
      </c>
      <c r="E128" s="13">
        <f>1892+23</f>
        <v>1915</v>
      </c>
      <c r="F128" s="14">
        <v>2386</v>
      </c>
      <c r="G128" s="14">
        <v>382</v>
      </c>
      <c r="H128" s="13">
        <f>1824+17</f>
        <v>1841</v>
      </c>
      <c r="I128" s="14">
        <v>2223</v>
      </c>
      <c r="J128" s="14">
        <v>1079</v>
      </c>
      <c r="K128" s="13">
        <f>2340+31</f>
        <v>2371</v>
      </c>
      <c r="L128" s="14">
        <v>3450</v>
      </c>
      <c r="M128" s="14">
        <v>303066</v>
      </c>
      <c r="N128" s="14"/>
      <c r="O128" s="14"/>
      <c r="P128" s="14"/>
      <c r="Q128" s="12">
        <v>11</v>
      </c>
      <c r="R128" s="14">
        <v>11</v>
      </c>
      <c r="S128" s="14">
        <v>9652</v>
      </c>
      <c r="T128" s="14">
        <v>12348</v>
      </c>
      <c r="U128" s="14">
        <v>21040</v>
      </c>
      <c r="V128" s="14"/>
      <c r="W128" s="14"/>
      <c r="X128" s="14">
        <v>2780</v>
      </c>
      <c r="Y128" s="14">
        <v>3541</v>
      </c>
      <c r="Z128" s="14">
        <v>105673</v>
      </c>
      <c r="AA128" s="19"/>
      <c r="AB128" s="1"/>
      <c r="AC128" s="1"/>
      <c r="AD128" s="1"/>
      <c r="AE128" s="1"/>
      <c r="AF128" s="1"/>
      <c r="AG128" s="1"/>
      <c r="AH128" s="1"/>
      <c r="AI128" s="1"/>
      <c r="AJ128" s="1"/>
      <c r="AK128" s="1"/>
      <c r="AL128" s="1"/>
      <c r="AM128" s="1"/>
      <c r="AN128" s="1"/>
      <c r="AO128" s="1"/>
      <c r="AP128" s="1"/>
      <c r="AQ128" s="1"/>
      <c r="AR128" s="1"/>
      <c r="AS128" s="1"/>
      <c r="AT128" s="1"/>
      <c r="AU128" s="1"/>
    </row>
    <row r="129" spans="1:47" ht="17.25" customHeight="1">
      <c r="A129" s="18">
        <v>45052</v>
      </c>
      <c r="B129" s="11">
        <f t="shared" si="0"/>
        <v>45052</v>
      </c>
      <c r="C129" s="14">
        <v>1296</v>
      </c>
      <c r="D129" s="14">
        <v>1505</v>
      </c>
      <c r="E129" s="13">
        <f>1952+14</f>
        <v>1966</v>
      </c>
      <c r="F129" s="14">
        <v>2471</v>
      </c>
      <c r="G129" s="14">
        <v>384</v>
      </c>
      <c r="H129" s="13">
        <f>1887+11</f>
        <v>1898</v>
      </c>
      <c r="I129" s="14">
        <v>2282</v>
      </c>
      <c r="J129" s="14">
        <v>1376</v>
      </c>
      <c r="K129" s="13">
        <f>2526+29</f>
        <v>2555</v>
      </c>
      <c r="L129" s="14">
        <v>3931</v>
      </c>
      <c r="M129" s="14">
        <v>303011</v>
      </c>
      <c r="N129" s="14"/>
      <c r="O129" s="14"/>
      <c r="P129" s="14"/>
      <c r="Q129" s="12">
        <v>15</v>
      </c>
      <c r="R129" s="14">
        <v>11</v>
      </c>
      <c r="S129" s="14">
        <v>7596</v>
      </c>
      <c r="T129" s="14">
        <v>11014</v>
      </c>
      <c r="U129" s="14">
        <v>21084</v>
      </c>
      <c r="V129" s="14"/>
      <c r="W129" s="14"/>
      <c r="X129" s="14">
        <v>2457</v>
      </c>
      <c r="Y129" s="14">
        <v>2862</v>
      </c>
      <c r="Z129" s="14">
        <v>105660</v>
      </c>
      <c r="AA129" s="19"/>
      <c r="AB129" s="1"/>
      <c r="AC129" s="1"/>
      <c r="AD129" s="1"/>
      <c r="AE129" s="1"/>
      <c r="AF129" s="1"/>
      <c r="AG129" s="1"/>
      <c r="AH129" s="1"/>
      <c r="AI129" s="1"/>
      <c r="AJ129" s="1"/>
      <c r="AK129" s="1"/>
      <c r="AL129" s="1"/>
      <c r="AM129" s="1"/>
      <c r="AN129" s="1"/>
      <c r="AO129" s="1"/>
      <c r="AP129" s="1"/>
      <c r="AQ129" s="1"/>
      <c r="AR129" s="1"/>
      <c r="AS129" s="1"/>
      <c r="AT129" s="1"/>
      <c r="AU129" s="1"/>
    </row>
    <row r="130" spans="1:47" ht="17.25" customHeight="1">
      <c r="A130" s="18">
        <v>45053</v>
      </c>
      <c r="B130" s="11">
        <f t="shared" si="0"/>
        <v>45053</v>
      </c>
      <c r="C130" s="14">
        <v>1720</v>
      </c>
      <c r="D130" s="14">
        <v>141</v>
      </c>
      <c r="E130" s="13">
        <f>986+18</f>
        <v>1004</v>
      </c>
      <c r="F130" s="14">
        <v>1145</v>
      </c>
      <c r="G130" s="14">
        <v>108</v>
      </c>
      <c r="H130" s="13">
        <f>954+18</f>
        <v>972</v>
      </c>
      <c r="I130" s="14">
        <v>1080</v>
      </c>
      <c r="J130" s="14">
        <v>404</v>
      </c>
      <c r="K130" s="13">
        <f>1243+21</f>
        <v>1264</v>
      </c>
      <c r="L130" s="14">
        <v>1668</v>
      </c>
      <c r="M130" s="14">
        <v>303025</v>
      </c>
      <c r="N130" s="14"/>
      <c r="O130" s="14"/>
      <c r="P130" s="14"/>
      <c r="Q130" s="12">
        <v>18</v>
      </c>
      <c r="R130" s="14">
        <v>10</v>
      </c>
      <c r="S130" s="14">
        <v>12689</v>
      </c>
      <c r="T130" s="14">
        <v>15819</v>
      </c>
      <c r="U130" s="14">
        <v>21073</v>
      </c>
      <c r="V130" s="14"/>
      <c r="W130" s="14"/>
      <c r="X130" s="14">
        <v>2014</v>
      </c>
      <c r="Y130" s="14">
        <v>2519</v>
      </c>
      <c r="Z130" s="14">
        <v>105640</v>
      </c>
      <c r="AA130" s="19"/>
      <c r="AB130" s="1"/>
      <c r="AC130" s="1"/>
      <c r="AD130" s="1"/>
      <c r="AE130" s="1"/>
      <c r="AF130" s="1"/>
      <c r="AG130" s="1"/>
      <c r="AH130" s="1"/>
      <c r="AI130" s="1"/>
      <c r="AJ130" s="1"/>
      <c r="AK130" s="1"/>
      <c r="AL130" s="1"/>
      <c r="AM130" s="1"/>
      <c r="AN130" s="1"/>
      <c r="AO130" s="1"/>
      <c r="AP130" s="1"/>
      <c r="AQ130" s="1"/>
      <c r="AR130" s="1"/>
      <c r="AS130" s="1"/>
      <c r="AT130" s="1"/>
      <c r="AU130" s="1"/>
    </row>
    <row r="131" spans="1:47" ht="17.25" customHeight="1">
      <c r="A131" s="10">
        <v>45054</v>
      </c>
      <c r="B131" s="11">
        <f t="shared" si="0"/>
        <v>45054</v>
      </c>
      <c r="C131" s="14">
        <v>3210</v>
      </c>
      <c r="D131" s="14">
        <v>1212</v>
      </c>
      <c r="E131" s="13">
        <f>1967+50</f>
        <v>2017</v>
      </c>
      <c r="F131" s="14">
        <v>3229</v>
      </c>
      <c r="G131" s="14">
        <v>914</v>
      </c>
      <c r="H131" s="13">
        <f>1882+50</f>
        <v>1932</v>
      </c>
      <c r="I131" s="14">
        <v>2846</v>
      </c>
      <c r="J131" s="14">
        <v>3502</v>
      </c>
      <c r="K131" s="13">
        <f>2577+66</f>
        <v>2643</v>
      </c>
      <c r="L131" s="14">
        <v>6145</v>
      </c>
      <c r="M131" s="14">
        <v>303016</v>
      </c>
      <c r="N131" s="14"/>
      <c r="O131" s="14"/>
      <c r="P131" s="14"/>
      <c r="Q131" s="12">
        <v>4</v>
      </c>
      <c r="R131" s="14">
        <v>13</v>
      </c>
      <c r="S131" s="14">
        <v>8309</v>
      </c>
      <c r="T131" s="14">
        <v>9058</v>
      </c>
      <c r="U131" s="14">
        <v>21237</v>
      </c>
      <c r="V131" s="14"/>
      <c r="W131" s="14"/>
      <c r="X131" s="14">
        <v>6247</v>
      </c>
      <c r="Y131" s="14">
        <v>7411</v>
      </c>
      <c r="Z131" s="14">
        <v>105608</v>
      </c>
      <c r="AA131" s="19"/>
      <c r="AB131" s="1"/>
      <c r="AC131" s="1"/>
      <c r="AD131" s="1"/>
      <c r="AE131" s="1"/>
      <c r="AF131" s="1"/>
      <c r="AG131" s="1"/>
      <c r="AH131" s="1"/>
      <c r="AI131" s="1"/>
      <c r="AJ131" s="1"/>
      <c r="AK131" s="1"/>
      <c r="AL131" s="1"/>
      <c r="AM131" s="1"/>
      <c r="AN131" s="1"/>
      <c r="AO131" s="1"/>
      <c r="AP131" s="1"/>
      <c r="AQ131" s="1"/>
      <c r="AR131" s="1"/>
      <c r="AS131" s="1"/>
      <c r="AT131" s="1"/>
      <c r="AU131" s="1"/>
    </row>
    <row r="132" spans="1:47" ht="17.25" customHeight="1">
      <c r="A132" s="10">
        <v>45055</v>
      </c>
      <c r="B132" s="11">
        <f t="shared" si="0"/>
        <v>45055</v>
      </c>
      <c r="C132" s="14">
        <v>3021</v>
      </c>
      <c r="D132" s="14">
        <v>1226</v>
      </c>
      <c r="E132" s="13">
        <f>2025+47</f>
        <v>2072</v>
      </c>
      <c r="F132" s="14">
        <v>3298</v>
      </c>
      <c r="G132" s="14">
        <v>917</v>
      </c>
      <c r="H132" s="13">
        <f>1937+41</f>
        <v>1978</v>
      </c>
      <c r="I132" s="14">
        <v>2895</v>
      </c>
      <c r="J132" s="14">
        <v>3219</v>
      </c>
      <c r="K132" s="13">
        <f>2710+58</f>
        <v>2768</v>
      </c>
      <c r="L132" s="14">
        <v>5987</v>
      </c>
      <c r="M132" s="14">
        <v>303005</v>
      </c>
      <c r="N132" s="14"/>
      <c r="O132" s="14"/>
      <c r="P132" s="14"/>
      <c r="Q132" s="12">
        <v>3</v>
      </c>
      <c r="R132" s="14">
        <v>14</v>
      </c>
      <c r="S132" s="14">
        <v>1384</v>
      </c>
      <c r="T132" s="14">
        <v>1663</v>
      </c>
      <c r="U132" s="14">
        <v>21660</v>
      </c>
      <c r="V132" s="14"/>
      <c r="W132" s="14"/>
      <c r="X132" s="14">
        <v>19341</v>
      </c>
      <c r="Y132" s="14">
        <v>20928</v>
      </c>
      <c r="Z132" s="14">
        <v>105575</v>
      </c>
      <c r="AA132" s="19"/>
      <c r="AB132" s="1"/>
      <c r="AC132" s="1"/>
      <c r="AD132" s="1"/>
      <c r="AE132" s="1"/>
      <c r="AF132" s="1"/>
      <c r="AG132" s="1"/>
      <c r="AH132" s="1"/>
      <c r="AI132" s="1"/>
      <c r="AJ132" s="1"/>
      <c r="AK132" s="1"/>
      <c r="AL132" s="1"/>
      <c r="AM132" s="1"/>
      <c r="AN132" s="1"/>
      <c r="AO132" s="1"/>
      <c r="AP132" s="1"/>
      <c r="AQ132" s="1"/>
      <c r="AR132" s="1"/>
      <c r="AS132" s="1"/>
      <c r="AT132" s="1"/>
      <c r="AU132" s="1"/>
    </row>
    <row r="133" spans="1:47" ht="17.25" customHeight="1">
      <c r="A133" s="10">
        <v>45056</v>
      </c>
      <c r="B133" s="11">
        <f t="shared" si="0"/>
        <v>45056</v>
      </c>
      <c r="C133" s="14">
        <v>3351</v>
      </c>
      <c r="D133" s="14">
        <v>1196</v>
      </c>
      <c r="E133" s="13">
        <f>2030+35</f>
        <v>2065</v>
      </c>
      <c r="F133" s="14">
        <v>3259</v>
      </c>
      <c r="G133" s="14">
        <v>896</v>
      </c>
      <c r="H133" s="13">
        <f>1944+34</f>
        <v>1978</v>
      </c>
      <c r="I133" s="14">
        <v>2874</v>
      </c>
      <c r="J133" s="14">
        <v>3569</v>
      </c>
      <c r="K133" s="13">
        <f>2671+41</f>
        <v>2712</v>
      </c>
      <c r="L133" s="14">
        <v>6281</v>
      </c>
      <c r="M133" s="14">
        <v>302995</v>
      </c>
      <c r="N133" s="14"/>
      <c r="O133" s="14"/>
      <c r="P133" s="14"/>
      <c r="Q133" s="12">
        <v>0</v>
      </c>
      <c r="R133" s="14">
        <v>10</v>
      </c>
      <c r="S133" s="14">
        <v>1632</v>
      </c>
      <c r="T133" s="14">
        <v>1984</v>
      </c>
      <c r="U133" s="14">
        <v>22917</v>
      </c>
      <c r="V133" s="14"/>
      <c r="W133" s="14"/>
      <c r="X133" s="14">
        <v>1038</v>
      </c>
      <c r="Y133" s="14">
        <v>1606</v>
      </c>
      <c r="Z133" s="14">
        <v>105552</v>
      </c>
      <c r="AA133" s="19"/>
      <c r="AB133" s="1"/>
      <c r="AC133" s="1"/>
      <c r="AD133" s="1"/>
      <c r="AE133" s="1"/>
      <c r="AF133" s="1"/>
      <c r="AG133" s="1"/>
      <c r="AH133" s="1"/>
      <c r="AI133" s="1"/>
      <c r="AJ133" s="1"/>
      <c r="AK133" s="1"/>
      <c r="AL133" s="1"/>
      <c r="AM133" s="1"/>
      <c r="AN133" s="1"/>
      <c r="AO133" s="1"/>
      <c r="AP133" s="1"/>
      <c r="AQ133" s="1"/>
      <c r="AR133" s="1"/>
      <c r="AS133" s="1"/>
      <c r="AT133" s="1"/>
      <c r="AU133" s="1"/>
    </row>
    <row r="134" spans="1:47" ht="17.25" customHeight="1">
      <c r="A134" s="10">
        <v>45057</v>
      </c>
      <c r="B134" s="11">
        <f t="shared" si="0"/>
        <v>45057</v>
      </c>
      <c r="C134" s="14">
        <v>3118</v>
      </c>
      <c r="D134" s="14">
        <v>1053</v>
      </c>
      <c r="E134" s="13">
        <v>2012</v>
      </c>
      <c r="F134" s="14">
        <v>3064</v>
      </c>
      <c r="G134" s="14">
        <v>804</v>
      </c>
      <c r="H134" s="13">
        <v>1908</v>
      </c>
      <c r="I134" s="14">
        <v>2712</v>
      </c>
      <c r="J134" s="14">
        <v>3605</v>
      </c>
      <c r="K134" s="13">
        <v>2594</v>
      </c>
      <c r="L134" s="14">
        <v>6199</v>
      </c>
      <c r="M134" s="14">
        <v>302934</v>
      </c>
      <c r="N134" s="14"/>
      <c r="O134" s="14"/>
      <c r="P134" s="14"/>
      <c r="Q134" s="12">
        <v>7</v>
      </c>
      <c r="R134" s="14">
        <v>10</v>
      </c>
      <c r="S134" s="14">
        <v>1539</v>
      </c>
      <c r="T134" s="14">
        <v>1852</v>
      </c>
      <c r="U134" s="14">
        <v>23369</v>
      </c>
      <c r="V134" s="14"/>
      <c r="W134" s="14"/>
      <c r="X134" s="14">
        <v>1205</v>
      </c>
      <c r="Y134" s="14">
        <v>2218</v>
      </c>
      <c r="Z134" s="14">
        <v>105530</v>
      </c>
      <c r="AA134" s="19"/>
      <c r="AB134" s="1"/>
      <c r="AC134" s="1"/>
      <c r="AD134" s="1"/>
      <c r="AE134" s="1"/>
      <c r="AF134" s="1"/>
      <c r="AG134" s="1"/>
      <c r="AH134" s="1"/>
      <c r="AI134" s="1"/>
      <c r="AJ134" s="1"/>
      <c r="AK134" s="1"/>
      <c r="AL134" s="1"/>
      <c r="AM134" s="1"/>
      <c r="AN134" s="1"/>
      <c r="AO134" s="1"/>
      <c r="AP134" s="1"/>
      <c r="AQ134" s="1"/>
      <c r="AR134" s="1"/>
      <c r="AS134" s="1"/>
      <c r="AT134" s="1"/>
      <c r="AU134" s="1"/>
    </row>
    <row r="135" spans="1:47" ht="17.25" customHeight="1">
      <c r="A135" s="10">
        <v>45058</v>
      </c>
      <c r="B135" s="11">
        <f t="shared" si="0"/>
        <v>45058</v>
      </c>
      <c r="C135" s="14">
        <v>3010</v>
      </c>
      <c r="D135" s="14">
        <v>999</v>
      </c>
      <c r="E135" s="13">
        <v>992</v>
      </c>
      <c r="F135" s="14">
        <v>1991</v>
      </c>
      <c r="G135" s="14">
        <v>768</v>
      </c>
      <c r="H135" s="13">
        <v>914</v>
      </c>
      <c r="I135" s="14">
        <v>1682</v>
      </c>
      <c r="J135" s="14">
        <v>3129</v>
      </c>
      <c r="K135" s="13">
        <v>1252</v>
      </c>
      <c r="L135" s="14">
        <v>4381</v>
      </c>
      <c r="M135" s="14">
        <v>302968</v>
      </c>
      <c r="N135" s="14"/>
      <c r="O135" s="14"/>
      <c r="P135" s="14"/>
      <c r="Q135" s="12">
        <v>6</v>
      </c>
      <c r="R135" s="14">
        <v>5</v>
      </c>
      <c r="S135" s="14">
        <v>11790</v>
      </c>
      <c r="T135" s="14">
        <v>14374</v>
      </c>
      <c r="U135" s="14">
        <v>24631</v>
      </c>
      <c r="V135" s="14"/>
      <c r="W135" s="14"/>
      <c r="X135" s="14">
        <v>32949</v>
      </c>
      <c r="Y135" s="14">
        <v>74677</v>
      </c>
      <c r="Z135" s="14">
        <v>105509</v>
      </c>
    </row>
    <row r="136" spans="1:47" ht="17.25" customHeight="1">
      <c r="A136" s="18">
        <v>45059</v>
      </c>
      <c r="B136" s="11">
        <f t="shared" si="0"/>
        <v>45059</v>
      </c>
      <c r="C136" s="14">
        <v>2270</v>
      </c>
      <c r="D136" s="14">
        <v>432</v>
      </c>
      <c r="E136" s="13">
        <v>994</v>
      </c>
      <c r="F136" s="14">
        <v>1426</v>
      </c>
      <c r="G136" s="14">
        <v>345</v>
      </c>
      <c r="H136" s="13">
        <v>938</v>
      </c>
      <c r="I136" s="14">
        <v>1283</v>
      </c>
      <c r="J136" s="14">
        <v>1685</v>
      </c>
      <c r="K136" s="13">
        <v>1145</v>
      </c>
      <c r="L136" s="14">
        <v>2830</v>
      </c>
      <c r="M136" s="14">
        <v>302969</v>
      </c>
      <c r="N136" s="14"/>
      <c r="O136" s="14"/>
      <c r="P136" s="14"/>
      <c r="Q136" s="12">
        <v>7</v>
      </c>
      <c r="R136" s="14">
        <v>6</v>
      </c>
      <c r="S136" s="14">
        <v>15549</v>
      </c>
      <c r="T136" s="14">
        <v>18619</v>
      </c>
      <c r="U136" s="14">
        <v>24631</v>
      </c>
      <c r="V136" s="14"/>
      <c r="W136" s="14"/>
      <c r="X136" s="14">
        <v>85401</v>
      </c>
      <c r="Y136" s="14">
        <v>238089</v>
      </c>
      <c r="Z136" s="14">
        <v>105488</v>
      </c>
    </row>
    <row r="137" spans="1:47" ht="17.25" customHeight="1">
      <c r="A137" s="18">
        <v>45060</v>
      </c>
      <c r="B137" s="11">
        <f t="shared" si="0"/>
        <v>45060</v>
      </c>
      <c r="C137" s="14">
        <v>1489</v>
      </c>
      <c r="D137" s="14">
        <v>491</v>
      </c>
      <c r="E137" s="13">
        <v>878</v>
      </c>
      <c r="F137" s="14">
        <v>1369</v>
      </c>
      <c r="G137" s="14">
        <v>408</v>
      </c>
      <c r="H137" s="13">
        <v>836</v>
      </c>
      <c r="I137" s="14">
        <v>1244</v>
      </c>
      <c r="J137" s="14">
        <v>1017</v>
      </c>
      <c r="K137" s="13">
        <v>1028</v>
      </c>
      <c r="L137" s="14">
        <v>2045</v>
      </c>
      <c r="M137" s="14">
        <v>302922</v>
      </c>
      <c r="N137" s="14"/>
      <c r="O137" s="14"/>
      <c r="P137" s="14"/>
      <c r="Q137" s="12">
        <v>2</v>
      </c>
      <c r="R137" s="14">
        <v>10</v>
      </c>
      <c r="S137" s="14">
        <v>17616</v>
      </c>
      <c r="T137" s="14">
        <v>20493</v>
      </c>
      <c r="U137" s="14">
        <v>24631</v>
      </c>
      <c r="V137" s="14"/>
      <c r="W137" s="14"/>
      <c r="X137" s="14">
        <v>111858</v>
      </c>
      <c r="Y137" s="14">
        <v>340207</v>
      </c>
      <c r="Z137" s="14">
        <v>105475</v>
      </c>
    </row>
    <row r="138" spans="1:47" ht="17.25" customHeight="1">
      <c r="A138" s="10">
        <v>45061</v>
      </c>
      <c r="B138" s="11">
        <f t="shared" si="0"/>
        <v>45061</v>
      </c>
      <c r="C138" s="14">
        <v>2731</v>
      </c>
      <c r="D138" s="14">
        <v>1207</v>
      </c>
      <c r="E138" s="13">
        <v>941</v>
      </c>
      <c r="F138" s="14">
        <v>2147</v>
      </c>
      <c r="G138" s="14">
        <v>909</v>
      </c>
      <c r="H138" s="13">
        <v>886</v>
      </c>
      <c r="I138" s="14">
        <v>1795</v>
      </c>
      <c r="J138" s="14">
        <v>3094</v>
      </c>
      <c r="K138" s="13">
        <v>1109</v>
      </c>
      <c r="L138" s="14">
        <v>4203</v>
      </c>
      <c r="M138" s="14">
        <v>302909</v>
      </c>
      <c r="N138" s="14"/>
      <c r="O138" s="14"/>
      <c r="P138" s="14"/>
      <c r="Q138" s="12">
        <v>5</v>
      </c>
      <c r="R138" s="14">
        <v>18</v>
      </c>
      <c r="S138" s="14">
        <v>17836</v>
      </c>
      <c r="T138" s="14">
        <v>20465</v>
      </c>
      <c r="U138" s="14">
        <v>24729</v>
      </c>
      <c r="V138" s="14"/>
      <c r="W138" s="14"/>
      <c r="X138" s="14">
        <v>111923</v>
      </c>
      <c r="Y138" s="14">
        <v>340225</v>
      </c>
      <c r="Z138" s="14">
        <v>105447</v>
      </c>
    </row>
    <row r="139" spans="1:47" ht="17.25" customHeight="1">
      <c r="A139" s="10">
        <v>45062</v>
      </c>
      <c r="B139" s="11">
        <f t="shared" si="0"/>
        <v>45062</v>
      </c>
      <c r="C139" s="14">
        <v>2910</v>
      </c>
      <c r="D139" s="14">
        <v>1217</v>
      </c>
      <c r="E139" s="13">
        <v>1023</v>
      </c>
      <c r="F139" s="14">
        <v>2239</v>
      </c>
      <c r="G139" s="14">
        <v>906</v>
      </c>
      <c r="H139" s="13">
        <v>931</v>
      </c>
      <c r="I139" s="14">
        <v>1837</v>
      </c>
      <c r="J139" s="14">
        <v>3512</v>
      </c>
      <c r="K139" s="13">
        <v>1497</v>
      </c>
      <c r="L139" s="14">
        <v>5009</v>
      </c>
      <c r="M139" s="14">
        <v>302898</v>
      </c>
      <c r="N139" s="14"/>
      <c r="O139" s="14"/>
      <c r="P139" s="14"/>
      <c r="Q139" s="12">
        <v>1</v>
      </c>
      <c r="R139" s="14">
        <v>12</v>
      </c>
      <c r="S139" s="14">
        <v>15524</v>
      </c>
      <c r="T139" s="14">
        <v>17233</v>
      </c>
      <c r="U139" s="14">
        <v>24926</v>
      </c>
      <c r="V139" s="14"/>
      <c r="W139" s="14"/>
      <c r="X139" s="14">
        <v>103860</v>
      </c>
      <c r="Y139" s="14">
        <v>296749</v>
      </c>
      <c r="Z139" s="14">
        <v>105429</v>
      </c>
    </row>
    <row r="140" spans="1:47" ht="17.25" customHeight="1">
      <c r="A140" s="10">
        <v>45063</v>
      </c>
      <c r="B140" s="11">
        <f t="shared" si="0"/>
        <v>45063</v>
      </c>
      <c r="C140" s="14">
        <v>3539</v>
      </c>
      <c r="D140" s="14">
        <v>1152</v>
      </c>
      <c r="E140" s="13">
        <v>957</v>
      </c>
      <c r="F140" s="14">
        <v>2107</v>
      </c>
      <c r="G140" s="14">
        <v>899</v>
      </c>
      <c r="H140" s="13">
        <v>883</v>
      </c>
      <c r="I140" s="14">
        <v>1782</v>
      </c>
      <c r="J140" s="14">
        <v>3493</v>
      </c>
      <c r="K140" s="13">
        <v>1241</v>
      </c>
      <c r="L140" s="14">
        <v>4734</v>
      </c>
      <c r="M140" s="14">
        <v>302839</v>
      </c>
      <c r="N140" s="14"/>
      <c r="O140" s="14"/>
      <c r="P140" s="14"/>
      <c r="Q140" s="12">
        <v>2</v>
      </c>
      <c r="R140" s="14">
        <v>10</v>
      </c>
      <c r="S140" s="14">
        <v>13569</v>
      </c>
      <c r="T140" s="14">
        <v>14644</v>
      </c>
      <c r="U140" s="14">
        <v>25123</v>
      </c>
      <c r="V140" s="14"/>
      <c r="W140" s="14"/>
      <c r="X140" s="14">
        <v>102124</v>
      </c>
      <c r="Y140" s="14">
        <v>262894</v>
      </c>
      <c r="Z140" s="14">
        <v>105415</v>
      </c>
    </row>
    <row r="141" spans="1:47" ht="17.25" customHeight="1">
      <c r="A141" s="10">
        <v>45064</v>
      </c>
      <c r="B141" s="11">
        <f t="shared" si="0"/>
        <v>45064</v>
      </c>
      <c r="C141" s="14">
        <v>3337</v>
      </c>
      <c r="D141" s="14">
        <v>1115</v>
      </c>
      <c r="E141" s="13">
        <v>1199</v>
      </c>
      <c r="F141" s="14">
        <v>2314</v>
      </c>
      <c r="G141" s="14">
        <v>853</v>
      </c>
      <c r="H141" s="13">
        <v>1125</v>
      </c>
      <c r="I141" s="14">
        <v>1978</v>
      </c>
      <c r="J141" s="14">
        <v>3263</v>
      </c>
      <c r="K141" s="13">
        <v>1578</v>
      </c>
      <c r="L141" s="14">
        <v>4841</v>
      </c>
      <c r="M141" s="14">
        <v>302827</v>
      </c>
      <c r="N141" s="14"/>
      <c r="O141" s="14"/>
      <c r="P141" s="14"/>
      <c r="Q141" s="12">
        <v>6</v>
      </c>
      <c r="R141" s="14">
        <v>10</v>
      </c>
      <c r="S141" s="14">
        <v>950</v>
      </c>
      <c r="T141" s="14">
        <v>1133</v>
      </c>
      <c r="U141" s="14">
        <v>25316</v>
      </c>
      <c r="V141" s="14"/>
      <c r="W141" s="14"/>
      <c r="X141" s="14">
        <v>63562</v>
      </c>
      <c r="Y141" s="14">
        <v>125026</v>
      </c>
      <c r="Z141" s="14">
        <v>105402</v>
      </c>
    </row>
    <row r="142" spans="1:47" ht="17.25" customHeight="1">
      <c r="A142" s="10">
        <v>45065</v>
      </c>
      <c r="B142" s="11">
        <f t="shared" si="0"/>
        <v>45065</v>
      </c>
      <c r="C142" s="14">
        <v>2937</v>
      </c>
      <c r="D142" s="14">
        <v>896</v>
      </c>
      <c r="E142" s="13">
        <v>1009</v>
      </c>
      <c r="F142" s="14">
        <v>1905</v>
      </c>
      <c r="G142" s="14">
        <v>673</v>
      </c>
      <c r="H142" s="13">
        <v>958</v>
      </c>
      <c r="I142" s="14">
        <v>1631</v>
      </c>
      <c r="J142" s="14">
        <v>2742</v>
      </c>
      <c r="K142" s="13">
        <v>1411</v>
      </c>
      <c r="L142" s="14">
        <v>4153</v>
      </c>
      <c r="M142" s="14">
        <v>302857</v>
      </c>
      <c r="N142" s="14"/>
      <c r="O142" s="14"/>
      <c r="P142" s="14"/>
      <c r="Q142" s="12">
        <v>3</v>
      </c>
      <c r="R142" s="14">
        <v>8</v>
      </c>
      <c r="S142" s="14">
        <v>422</v>
      </c>
      <c r="T142" s="14">
        <v>578</v>
      </c>
      <c r="U142" s="14">
        <v>25941</v>
      </c>
      <c r="V142" s="14"/>
      <c r="W142" s="14"/>
      <c r="X142" s="14">
        <v>1951</v>
      </c>
      <c r="Y142" s="14">
        <v>3752</v>
      </c>
      <c r="Z142" s="14">
        <v>105385</v>
      </c>
    </row>
    <row r="143" spans="1:47" ht="17.25" customHeight="1">
      <c r="A143" s="18">
        <v>45066</v>
      </c>
      <c r="B143" s="11">
        <f t="shared" si="0"/>
        <v>45066</v>
      </c>
      <c r="C143" s="14">
        <v>1937</v>
      </c>
      <c r="D143" s="14">
        <v>402</v>
      </c>
      <c r="E143" s="13">
        <v>879</v>
      </c>
      <c r="F143" s="14">
        <v>1281</v>
      </c>
      <c r="G143" s="14">
        <v>321</v>
      </c>
      <c r="H143" s="13">
        <v>837</v>
      </c>
      <c r="I143" s="14">
        <v>1158</v>
      </c>
      <c r="J143" s="14">
        <v>1436</v>
      </c>
      <c r="K143" s="13">
        <v>1115</v>
      </c>
      <c r="L143" s="14">
        <v>2551</v>
      </c>
      <c r="M143" s="14">
        <v>302797</v>
      </c>
      <c r="N143" s="14"/>
      <c r="O143" s="14"/>
      <c r="P143" s="14"/>
      <c r="Q143" s="12">
        <v>4</v>
      </c>
      <c r="R143" s="14">
        <v>6</v>
      </c>
      <c r="S143" s="14">
        <v>379</v>
      </c>
      <c r="T143" s="14">
        <v>598</v>
      </c>
      <c r="U143" s="14">
        <v>25941</v>
      </c>
      <c r="V143" s="14"/>
      <c r="W143" s="14"/>
      <c r="X143" s="14">
        <v>280</v>
      </c>
      <c r="Y143" s="14">
        <v>516</v>
      </c>
      <c r="Z143" s="14">
        <v>105363</v>
      </c>
    </row>
    <row r="144" spans="1:47" ht="17.25" customHeight="1">
      <c r="A144" s="18">
        <v>45067</v>
      </c>
      <c r="B144" s="11">
        <f t="shared" si="0"/>
        <v>45067</v>
      </c>
      <c r="C144" s="14">
        <v>2392</v>
      </c>
      <c r="D144" s="14">
        <v>528</v>
      </c>
      <c r="E144" s="13">
        <v>878</v>
      </c>
      <c r="F144" s="14">
        <v>1406</v>
      </c>
      <c r="G144" s="14">
        <v>430</v>
      </c>
      <c r="H144" s="13">
        <v>838</v>
      </c>
      <c r="I144" s="14">
        <v>1268</v>
      </c>
      <c r="J144" s="14">
        <v>1714</v>
      </c>
      <c r="K144" s="13">
        <v>1277</v>
      </c>
      <c r="L144" s="14">
        <v>4841</v>
      </c>
      <c r="M144" s="14">
        <v>302796</v>
      </c>
      <c r="N144" s="14"/>
      <c r="O144" s="14"/>
      <c r="P144" s="14"/>
      <c r="Q144" s="12">
        <v>4</v>
      </c>
      <c r="R144" s="14">
        <v>12</v>
      </c>
      <c r="S144" s="14">
        <v>1995</v>
      </c>
      <c r="T144" s="14">
        <v>2323</v>
      </c>
      <c r="U144" s="14">
        <v>25911</v>
      </c>
      <c r="V144" s="14"/>
      <c r="W144" s="14"/>
      <c r="X144" s="14">
        <v>283</v>
      </c>
      <c r="Y144" s="14">
        <v>530</v>
      </c>
      <c r="Z144" s="14">
        <v>105339</v>
      </c>
    </row>
    <row r="145" spans="1:26" ht="17.25" customHeight="1">
      <c r="A145" s="10">
        <v>45068</v>
      </c>
      <c r="B145" s="11">
        <f t="shared" si="0"/>
        <v>45068</v>
      </c>
      <c r="C145" s="14">
        <v>4007</v>
      </c>
      <c r="D145" s="14">
        <v>1184</v>
      </c>
      <c r="E145" s="13">
        <v>800</v>
      </c>
      <c r="F145" s="14">
        <v>1983</v>
      </c>
      <c r="G145" s="14">
        <v>884</v>
      </c>
      <c r="H145" s="13">
        <v>749</v>
      </c>
      <c r="I145" s="14">
        <v>1633</v>
      </c>
      <c r="J145" s="14">
        <v>4008</v>
      </c>
      <c r="K145" s="13">
        <v>1066</v>
      </c>
      <c r="L145" s="14">
        <v>5074</v>
      </c>
      <c r="M145" s="14">
        <v>302778</v>
      </c>
      <c r="N145" s="14"/>
      <c r="O145" s="14"/>
      <c r="P145" s="14"/>
      <c r="Q145" s="12">
        <v>4</v>
      </c>
      <c r="R145" s="14">
        <v>8</v>
      </c>
      <c r="S145" s="14">
        <v>3439</v>
      </c>
      <c r="T145" s="14">
        <v>3975</v>
      </c>
      <c r="U145" s="14">
        <v>26077</v>
      </c>
      <c r="V145" s="14"/>
      <c r="W145" s="14"/>
      <c r="X145" s="14">
        <v>272</v>
      </c>
      <c r="Y145" s="14">
        <v>470</v>
      </c>
      <c r="Z145" s="14">
        <v>105318</v>
      </c>
    </row>
    <row r="146" spans="1:26" ht="17.25" customHeight="1">
      <c r="A146" s="10">
        <v>45069</v>
      </c>
      <c r="B146" s="11">
        <f t="shared" si="0"/>
        <v>45069</v>
      </c>
      <c r="C146" s="14">
        <v>3810</v>
      </c>
      <c r="D146" s="14">
        <v>1253</v>
      </c>
      <c r="E146" s="13">
        <v>748</v>
      </c>
      <c r="F146" s="14">
        <v>2001</v>
      </c>
      <c r="G146" s="14">
        <v>943</v>
      </c>
      <c r="H146" s="13">
        <v>675</v>
      </c>
      <c r="I146" s="14">
        <v>1618</v>
      </c>
      <c r="J146" s="14">
        <v>3733</v>
      </c>
      <c r="K146" s="13">
        <v>1008</v>
      </c>
      <c r="L146" s="14">
        <v>4741</v>
      </c>
      <c r="M146" s="14">
        <v>302779</v>
      </c>
      <c r="N146" s="14"/>
      <c r="O146" s="14"/>
      <c r="P146" s="14"/>
      <c r="Q146" s="12">
        <v>0</v>
      </c>
      <c r="R146" s="14">
        <v>6</v>
      </c>
      <c r="S146" s="14">
        <v>695</v>
      </c>
      <c r="T146" s="14">
        <v>847</v>
      </c>
      <c r="U146" s="14">
        <v>26263</v>
      </c>
      <c r="V146" s="14"/>
      <c r="W146" s="14"/>
      <c r="X146" s="14">
        <v>237</v>
      </c>
      <c r="Y146" s="14">
        <v>499</v>
      </c>
      <c r="Z146" s="14">
        <v>105287</v>
      </c>
    </row>
    <row r="147" spans="1:26" ht="17.25" customHeight="1">
      <c r="A147" s="10">
        <v>45070</v>
      </c>
      <c r="B147" s="11">
        <f t="shared" si="0"/>
        <v>45070</v>
      </c>
      <c r="C147" s="14">
        <v>3675</v>
      </c>
      <c r="D147" s="14">
        <v>1224</v>
      </c>
      <c r="E147" s="13">
        <v>820</v>
      </c>
      <c r="F147" s="14">
        <v>2044</v>
      </c>
      <c r="G147" s="14">
        <v>943</v>
      </c>
      <c r="H147" s="13">
        <v>761</v>
      </c>
      <c r="I147" s="14">
        <v>1704</v>
      </c>
      <c r="J147" s="14">
        <v>3699</v>
      </c>
      <c r="K147" s="13">
        <v>1059</v>
      </c>
      <c r="L147" s="14">
        <v>4758</v>
      </c>
      <c r="M147" s="14">
        <v>302738</v>
      </c>
      <c r="N147" s="14"/>
      <c r="O147" s="14"/>
      <c r="P147" s="14"/>
      <c r="Q147" s="12">
        <v>4</v>
      </c>
      <c r="R147" s="14">
        <v>9</v>
      </c>
      <c r="S147" s="14">
        <v>449</v>
      </c>
      <c r="T147" s="14">
        <v>616</v>
      </c>
      <c r="U147" s="14">
        <v>26500</v>
      </c>
      <c r="V147" s="14"/>
      <c r="W147" s="14"/>
      <c r="X147" s="14">
        <v>240</v>
      </c>
      <c r="Y147" s="14">
        <v>563</v>
      </c>
      <c r="Z147" s="14">
        <v>105263</v>
      </c>
    </row>
    <row r="148" spans="1:26" ht="17.25" customHeight="1">
      <c r="A148" s="10">
        <v>45071</v>
      </c>
      <c r="B148" s="11">
        <f t="shared" si="0"/>
        <v>45071</v>
      </c>
      <c r="C148" s="14">
        <v>3914</v>
      </c>
      <c r="D148" s="14">
        <v>1237</v>
      </c>
      <c r="E148" s="13">
        <v>1080</v>
      </c>
      <c r="F148" s="14">
        <v>2316</v>
      </c>
      <c r="G148" s="14">
        <v>924</v>
      </c>
      <c r="H148" s="13">
        <v>1014</v>
      </c>
      <c r="I148" s="14">
        <v>1938</v>
      </c>
      <c r="J148" s="14">
        <v>3437</v>
      </c>
      <c r="K148" s="13">
        <v>1516</v>
      </c>
      <c r="L148" s="14">
        <v>4953</v>
      </c>
      <c r="M148" s="14">
        <v>302726</v>
      </c>
      <c r="N148" s="14"/>
      <c r="O148" s="14"/>
      <c r="P148" s="14"/>
      <c r="Q148" s="12">
        <v>4</v>
      </c>
      <c r="R148" s="14">
        <v>11</v>
      </c>
      <c r="S148" s="14">
        <v>11828</v>
      </c>
      <c r="T148" s="14">
        <v>13305</v>
      </c>
      <c r="U148" s="14">
        <v>26651</v>
      </c>
      <c r="V148" s="14"/>
      <c r="W148" s="14"/>
      <c r="X148" s="14">
        <v>239</v>
      </c>
      <c r="Y148" s="14">
        <v>562</v>
      </c>
      <c r="Z148" s="14">
        <v>105236</v>
      </c>
    </row>
    <row r="149" spans="1:26" ht="17.25" customHeight="1">
      <c r="A149" s="10">
        <v>45072</v>
      </c>
      <c r="B149" s="11">
        <f t="shared" si="0"/>
        <v>45072</v>
      </c>
      <c r="C149" s="14">
        <v>1036</v>
      </c>
      <c r="D149" s="14">
        <v>505</v>
      </c>
      <c r="E149" s="13">
        <v>813</v>
      </c>
      <c r="F149" s="14">
        <v>1318</v>
      </c>
      <c r="G149" s="14">
        <v>370</v>
      </c>
      <c r="H149" s="13">
        <v>773</v>
      </c>
      <c r="I149" s="14">
        <v>1143</v>
      </c>
      <c r="J149" s="14">
        <v>1649</v>
      </c>
      <c r="K149" s="13">
        <v>1009</v>
      </c>
      <c r="L149" s="14">
        <v>2658</v>
      </c>
      <c r="M149" s="14">
        <v>302713</v>
      </c>
      <c r="N149" s="14"/>
      <c r="O149" s="14"/>
      <c r="P149" s="14"/>
      <c r="Q149" s="12">
        <v>6</v>
      </c>
      <c r="R149" s="14">
        <v>15</v>
      </c>
      <c r="S149" s="14">
        <v>11356</v>
      </c>
      <c r="T149" s="14">
        <v>12268</v>
      </c>
      <c r="U149" s="14">
        <v>27161</v>
      </c>
      <c r="V149" s="14"/>
      <c r="W149" s="14"/>
      <c r="X149" s="14">
        <v>18157</v>
      </c>
      <c r="Y149" s="14">
        <v>30126</v>
      </c>
      <c r="Z149" s="14">
        <v>105204</v>
      </c>
    </row>
    <row r="150" spans="1:26" ht="17.25" customHeight="1">
      <c r="A150" s="18">
        <v>45073</v>
      </c>
      <c r="B150" s="11">
        <f t="shared" si="0"/>
        <v>45073</v>
      </c>
      <c r="C150" s="14">
        <v>0</v>
      </c>
      <c r="D150" s="14">
        <v>324</v>
      </c>
      <c r="E150" s="13">
        <v>479</v>
      </c>
      <c r="F150" s="14">
        <v>802</v>
      </c>
      <c r="G150" s="14">
        <v>263</v>
      </c>
      <c r="H150" s="13">
        <v>429</v>
      </c>
      <c r="I150" s="14">
        <v>692</v>
      </c>
      <c r="J150" s="14">
        <v>814</v>
      </c>
      <c r="K150" s="13">
        <v>625</v>
      </c>
      <c r="L150" s="14">
        <v>1439</v>
      </c>
      <c r="M150" s="14">
        <v>302701</v>
      </c>
      <c r="N150" s="14"/>
      <c r="O150" s="14"/>
      <c r="P150" s="14"/>
      <c r="Q150" s="12">
        <v>0</v>
      </c>
      <c r="R150" s="14">
        <v>8</v>
      </c>
      <c r="S150" s="14">
        <v>10726</v>
      </c>
      <c r="T150" s="14">
        <v>12053</v>
      </c>
      <c r="U150" s="14">
        <v>27161</v>
      </c>
      <c r="V150" s="14"/>
      <c r="W150" s="14"/>
      <c r="X150" s="14">
        <v>22247</v>
      </c>
      <c r="Y150" s="14">
        <v>34635</v>
      </c>
      <c r="Z150" s="14">
        <v>105177</v>
      </c>
    </row>
    <row r="151" spans="1:26" ht="17.25" customHeight="1">
      <c r="A151" s="18">
        <v>45074</v>
      </c>
      <c r="B151" s="11">
        <f t="shared" si="0"/>
        <v>45074</v>
      </c>
      <c r="C151" s="14">
        <v>0</v>
      </c>
      <c r="D151" s="14">
        <v>382</v>
      </c>
      <c r="E151" s="13">
        <v>780</v>
      </c>
      <c r="F151" s="14">
        <v>1162</v>
      </c>
      <c r="G151" s="14">
        <v>943</v>
      </c>
      <c r="H151" s="13">
        <v>761</v>
      </c>
      <c r="I151" s="14">
        <v>1704</v>
      </c>
      <c r="J151" s="14">
        <v>1162</v>
      </c>
      <c r="K151" s="13">
        <v>1158</v>
      </c>
      <c r="L151" s="14">
        <v>2320</v>
      </c>
      <c r="M151" s="14">
        <v>303602</v>
      </c>
      <c r="N151" s="14"/>
      <c r="O151" s="14"/>
      <c r="P151" s="14"/>
      <c r="Q151" s="12">
        <v>980</v>
      </c>
      <c r="R151" s="14">
        <v>129</v>
      </c>
      <c r="S151" s="14">
        <v>1282</v>
      </c>
      <c r="T151" s="14">
        <v>1395</v>
      </c>
      <c r="U151" s="14">
        <v>27161</v>
      </c>
      <c r="V151" s="14"/>
      <c r="W151" s="14"/>
      <c r="X151" s="14">
        <v>13447</v>
      </c>
      <c r="Y151" s="14">
        <v>18957</v>
      </c>
      <c r="Z151" s="14">
        <v>105144</v>
      </c>
    </row>
    <row r="152" spans="1:26" ht="17.25" customHeight="1">
      <c r="A152" s="10">
        <v>45075</v>
      </c>
      <c r="B152" s="11">
        <f t="shared" si="0"/>
        <v>45075</v>
      </c>
      <c r="C152" s="14">
        <v>0</v>
      </c>
      <c r="D152" s="14">
        <v>662</v>
      </c>
      <c r="E152" s="13">
        <v>826</v>
      </c>
      <c r="F152" s="14">
        <v>1488</v>
      </c>
      <c r="G152" s="14">
        <v>515</v>
      </c>
      <c r="H152" s="13">
        <v>763</v>
      </c>
      <c r="I152" s="14">
        <v>1278</v>
      </c>
      <c r="J152" s="14">
        <v>1640</v>
      </c>
      <c r="K152" s="13">
        <v>1105</v>
      </c>
      <c r="L152" s="14">
        <v>2745</v>
      </c>
      <c r="M152" s="14">
        <v>304482</v>
      </c>
      <c r="N152" s="14"/>
      <c r="O152" s="14"/>
      <c r="P152" s="14"/>
      <c r="Q152" s="12">
        <v>932</v>
      </c>
      <c r="R152" s="14">
        <v>159</v>
      </c>
      <c r="S152" s="14">
        <v>3054</v>
      </c>
      <c r="T152" s="14">
        <v>4282</v>
      </c>
      <c r="U152" s="14">
        <v>27161</v>
      </c>
      <c r="V152" s="14"/>
      <c r="W152" s="14"/>
      <c r="X152" s="14">
        <v>1732</v>
      </c>
      <c r="Y152" s="14">
        <v>2450</v>
      </c>
      <c r="Z152" s="14">
        <v>105113</v>
      </c>
    </row>
    <row r="153" spans="1:26" ht="17.25" customHeight="1">
      <c r="A153" s="10">
        <v>45076</v>
      </c>
      <c r="B153" s="11">
        <f t="shared" si="0"/>
        <v>45076</v>
      </c>
      <c r="C153" s="14">
        <v>0</v>
      </c>
      <c r="D153" s="14">
        <v>1264</v>
      </c>
      <c r="E153" s="13">
        <v>949</v>
      </c>
      <c r="F153" s="14">
        <v>2211</v>
      </c>
      <c r="G153" s="14">
        <v>968</v>
      </c>
      <c r="H153" s="13">
        <v>871</v>
      </c>
      <c r="I153" s="14">
        <v>1839</v>
      </c>
      <c r="J153" s="14">
        <v>4312</v>
      </c>
      <c r="K153" s="13">
        <v>1283</v>
      </c>
      <c r="L153" s="14">
        <v>5595</v>
      </c>
      <c r="M153" s="14">
        <v>305348</v>
      </c>
      <c r="N153" s="14"/>
      <c r="O153" s="14"/>
      <c r="P153" s="14"/>
      <c r="Q153" s="12">
        <v>929</v>
      </c>
      <c r="R153" s="14">
        <v>191</v>
      </c>
      <c r="S153" s="14">
        <v>5546</v>
      </c>
      <c r="T153" s="14">
        <v>6567</v>
      </c>
      <c r="U153" s="14">
        <v>27045</v>
      </c>
      <c r="V153" s="14"/>
      <c r="W153" s="14"/>
      <c r="X153" s="14">
        <v>241</v>
      </c>
      <c r="Y153" s="14">
        <v>480</v>
      </c>
      <c r="Z153" s="14">
        <v>105087</v>
      </c>
    </row>
    <row r="154" spans="1:26" ht="17.25" customHeight="1">
      <c r="A154" s="10">
        <v>45077</v>
      </c>
      <c r="B154" s="11">
        <f t="shared" si="0"/>
        <v>45077</v>
      </c>
      <c r="C154" s="14">
        <v>2186</v>
      </c>
      <c r="D154" s="14">
        <v>1152</v>
      </c>
      <c r="E154" s="13">
        <v>892</v>
      </c>
      <c r="F154" s="14">
        <v>2044</v>
      </c>
      <c r="G154" s="14">
        <v>871</v>
      </c>
      <c r="H154" s="13">
        <v>799</v>
      </c>
      <c r="I154" s="14">
        <v>1670</v>
      </c>
      <c r="J154" s="14">
        <v>3467</v>
      </c>
      <c r="K154" s="13">
        <v>1202</v>
      </c>
      <c r="L154" s="14">
        <v>4669</v>
      </c>
      <c r="M154" s="14">
        <v>306251</v>
      </c>
      <c r="N154" s="14"/>
      <c r="O154" s="14"/>
      <c r="P154" s="14"/>
      <c r="Q154" s="12">
        <v>928</v>
      </c>
      <c r="R154" s="14">
        <v>197</v>
      </c>
      <c r="S154" s="14">
        <v>2216</v>
      </c>
      <c r="T154" s="14">
        <v>3285</v>
      </c>
      <c r="U154" s="14">
        <v>26881</v>
      </c>
      <c r="V154" s="14"/>
      <c r="W154" s="14"/>
      <c r="X154" s="14">
        <v>958</v>
      </c>
      <c r="Y154" s="14">
        <v>1965</v>
      </c>
      <c r="Z154" s="14">
        <v>105135</v>
      </c>
    </row>
    <row r="155" spans="1:26" ht="17.25" customHeight="1">
      <c r="A155" s="10">
        <v>45078</v>
      </c>
      <c r="B155" s="11">
        <f t="shared" si="0"/>
        <v>45078</v>
      </c>
      <c r="C155" s="14">
        <v>3074</v>
      </c>
      <c r="D155" s="14">
        <v>1026</v>
      </c>
      <c r="E155" s="13">
        <v>753</v>
      </c>
      <c r="F155" s="14">
        <v>1779</v>
      </c>
      <c r="G155" s="14">
        <v>765</v>
      </c>
      <c r="H155" s="13">
        <v>673</v>
      </c>
      <c r="I155" s="14">
        <v>1438</v>
      </c>
      <c r="J155" s="14">
        <v>3494</v>
      </c>
      <c r="K155" s="13">
        <v>1086</v>
      </c>
      <c r="L155" s="14">
        <v>4580</v>
      </c>
      <c r="M155" s="14">
        <v>307073</v>
      </c>
      <c r="N155" s="14"/>
      <c r="O155" s="14"/>
      <c r="P155" s="14"/>
      <c r="Q155" s="12">
        <v>977</v>
      </c>
      <c r="R155" s="14">
        <v>166</v>
      </c>
      <c r="S155" s="14">
        <v>16651</v>
      </c>
      <c r="T155" s="14">
        <v>18957</v>
      </c>
      <c r="U155" s="14">
        <v>26797</v>
      </c>
      <c r="V155" s="14"/>
      <c r="W155" s="14"/>
      <c r="X155" s="14">
        <v>13661</v>
      </c>
      <c r="Y155" s="14">
        <v>16157</v>
      </c>
      <c r="Z155" s="14">
        <v>105159</v>
      </c>
    </row>
    <row r="156" spans="1:26" ht="17.25" customHeight="1">
      <c r="A156" s="10">
        <v>45079</v>
      </c>
      <c r="B156" s="11">
        <f t="shared" si="0"/>
        <v>45079</v>
      </c>
      <c r="C156" s="14">
        <v>2798</v>
      </c>
      <c r="D156" s="14">
        <v>966</v>
      </c>
      <c r="E156" s="13">
        <v>823</v>
      </c>
      <c r="F156" s="14">
        <v>1789</v>
      </c>
      <c r="G156" s="14">
        <v>736</v>
      </c>
      <c r="H156" s="13">
        <v>728</v>
      </c>
      <c r="I156" s="14">
        <v>1464</v>
      </c>
      <c r="J156" s="14">
        <v>3160</v>
      </c>
      <c r="K156" s="13">
        <v>1166</v>
      </c>
      <c r="L156" s="14">
        <v>4326</v>
      </c>
      <c r="M156" s="14">
        <v>307887</v>
      </c>
      <c r="N156" s="14"/>
      <c r="O156" s="14"/>
      <c r="P156" s="14"/>
      <c r="Q156" s="12">
        <v>917</v>
      </c>
      <c r="R156" s="14">
        <v>202</v>
      </c>
      <c r="S156" s="14">
        <v>28014</v>
      </c>
      <c r="T156" s="14">
        <v>32365</v>
      </c>
      <c r="U156" s="14">
        <v>26566</v>
      </c>
      <c r="V156" s="14"/>
      <c r="W156" s="14"/>
      <c r="X156" s="14">
        <v>34768</v>
      </c>
      <c r="Y156" s="14">
        <v>46697</v>
      </c>
      <c r="Z156" s="14">
        <v>105078</v>
      </c>
    </row>
    <row r="157" spans="1:26" ht="17.25" customHeight="1">
      <c r="A157" s="18">
        <v>45080</v>
      </c>
      <c r="B157" s="11">
        <f t="shared" si="0"/>
        <v>45080</v>
      </c>
      <c r="C157" s="14">
        <v>1767</v>
      </c>
      <c r="D157" s="14">
        <v>491</v>
      </c>
      <c r="E157" s="13">
        <v>930</v>
      </c>
      <c r="F157" s="14">
        <v>1421</v>
      </c>
      <c r="G157" s="14">
        <v>393</v>
      </c>
      <c r="H157" s="13">
        <v>829</v>
      </c>
      <c r="I157" s="14">
        <v>1486</v>
      </c>
      <c r="J157" s="14">
        <v>1168</v>
      </c>
      <c r="K157" s="13">
        <v>1504</v>
      </c>
      <c r="L157" s="14">
        <v>2654</v>
      </c>
      <c r="M157" s="14">
        <v>308732</v>
      </c>
      <c r="N157" s="14"/>
      <c r="O157" s="14"/>
      <c r="P157" s="14"/>
      <c r="Q157" s="12">
        <v>858</v>
      </c>
      <c r="R157" s="14">
        <v>194</v>
      </c>
      <c r="S157" s="14">
        <v>28726</v>
      </c>
      <c r="T157" s="14">
        <v>32261</v>
      </c>
      <c r="U157" s="14">
        <v>26329</v>
      </c>
      <c r="V157" s="14"/>
      <c r="W157" s="14"/>
      <c r="X157" s="14">
        <v>41932</v>
      </c>
      <c r="Y157" s="14">
        <v>61199</v>
      </c>
      <c r="Z157" s="14">
        <v>105090</v>
      </c>
    </row>
    <row r="158" spans="1:26" ht="17.25" customHeight="1">
      <c r="A158" s="18">
        <v>45081</v>
      </c>
      <c r="B158" s="11">
        <f t="shared" si="0"/>
        <v>45081</v>
      </c>
      <c r="C158" s="14">
        <v>1919</v>
      </c>
      <c r="D158" s="14">
        <v>557</v>
      </c>
      <c r="E158" s="13">
        <v>1213</v>
      </c>
      <c r="F158" s="14">
        <v>1769</v>
      </c>
      <c r="G158" s="14">
        <v>439</v>
      </c>
      <c r="H158" s="13">
        <v>1099</v>
      </c>
      <c r="I158" s="14">
        <v>1538</v>
      </c>
      <c r="J158" s="14">
        <v>1592</v>
      </c>
      <c r="K158" s="13">
        <v>1443</v>
      </c>
      <c r="L158" s="14">
        <v>3035</v>
      </c>
      <c r="M158" s="14">
        <v>309519</v>
      </c>
      <c r="N158" s="14"/>
      <c r="O158" s="14"/>
      <c r="P158" s="14"/>
      <c r="Q158" s="12">
        <v>928</v>
      </c>
      <c r="R158" s="14">
        <v>225</v>
      </c>
      <c r="S158" s="14">
        <v>21351</v>
      </c>
      <c r="T158" s="14">
        <v>23450</v>
      </c>
      <c r="U158" s="14">
        <v>26566</v>
      </c>
      <c r="V158" s="14"/>
      <c r="W158" s="14"/>
      <c r="X158" s="14">
        <v>40043</v>
      </c>
      <c r="Y158" s="14">
        <v>58184</v>
      </c>
      <c r="Z158" s="14">
        <v>105095</v>
      </c>
    </row>
    <row r="159" spans="1:26" ht="17.25" customHeight="1">
      <c r="A159" s="10">
        <v>45082</v>
      </c>
      <c r="B159" s="11">
        <f t="shared" si="0"/>
        <v>45082</v>
      </c>
      <c r="C159" s="14">
        <v>3272</v>
      </c>
      <c r="D159" s="14">
        <v>1127</v>
      </c>
      <c r="E159" s="13">
        <v>1439</v>
      </c>
      <c r="F159" s="14">
        <f t="shared" ref="F159:F172" si="35">SUM(D159:E159)</f>
        <v>2566</v>
      </c>
      <c r="G159" s="14">
        <v>847</v>
      </c>
      <c r="H159" s="13">
        <v>1305</v>
      </c>
      <c r="I159" s="14">
        <f t="shared" ref="I159:I172" si="36">SUM(G159:H159)</f>
        <v>2152</v>
      </c>
      <c r="J159" s="14">
        <v>3444</v>
      </c>
      <c r="K159" s="13">
        <v>1823</v>
      </c>
      <c r="L159" s="14">
        <f t="shared" ref="L159:L172" si="37">SUM(J159:K159)</f>
        <v>5267</v>
      </c>
      <c r="M159" s="14">
        <v>310298</v>
      </c>
      <c r="N159" s="14"/>
      <c r="O159" s="14"/>
      <c r="P159" s="14"/>
      <c r="Q159" s="12">
        <v>892</v>
      </c>
      <c r="R159" s="14">
        <v>216</v>
      </c>
      <c r="S159" s="14">
        <v>9279</v>
      </c>
      <c r="T159" s="14">
        <v>11535</v>
      </c>
      <c r="U159" s="14">
        <v>26275</v>
      </c>
      <c r="V159" s="14"/>
      <c r="W159" s="14"/>
      <c r="X159" s="14">
        <v>31040</v>
      </c>
      <c r="Y159" s="14">
        <v>50817</v>
      </c>
      <c r="Z159" s="14">
        <v>105186</v>
      </c>
    </row>
    <row r="160" spans="1:26" ht="17.25" customHeight="1">
      <c r="A160" s="10">
        <v>45083</v>
      </c>
      <c r="B160" s="11">
        <f t="shared" si="0"/>
        <v>45083</v>
      </c>
      <c r="C160" s="14">
        <v>2445</v>
      </c>
      <c r="D160" s="14">
        <v>868</v>
      </c>
      <c r="E160" s="13">
        <v>1191</v>
      </c>
      <c r="F160" s="14">
        <f t="shared" si="35"/>
        <v>2059</v>
      </c>
      <c r="G160" s="14">
        <v>634</v>
      </c>
      <c r="H160" s="13">
        <v>1036</v>
      </c>
      <c r="I160" s="14">
        <f t="shared" si="36"/>
        <v>1670</v>
      </c>
      <c r="J160" s="14">
        <v>2339</v>
      </c>
      <c r="K160" s="13">
        <v>1516</v>
      </c>
      <c r="L160" s="14">
        <f t="shared" si="37"/>
        <v>3855</v>
      </c>
      <c r="M160" s="14">
        <v>311116</v>
      </c>
      <c r="N160" s="14"/>
      <c r="O160" s="14"/>
      <c r="P160" s="14"/>
      <c r="Q160" s="12">
        <v>863</v>
      </c>
      <c r="R160" s="14">
        <v>259</v>
      </c>
      <c r="S160" s="14">
        <v>5795</v>
      </c>
      <c r="T160" s="14">
        <v>7396</v>
      </c>
      <c r="U160" s="14">
        <v>26392</v>
      </c>
      <c r="V160" s="14"/>
      <c r="W160" s="14"/>
      <c r="X160" s="14">
        <v>17977</v>
      </c>
      <c r="Y160" s="14">
        <v>52610</v>
      </c>
      <c r="Z160" s="14">
        <v>105129</v>
      </c>
    </row>
    <row r="161" spans="1:26" ht="17.25" customHeight="1">
      <c r="A161" s="10">
        <v>45084</v>
      </c>
      <c r="B161" s="11">
        <f t="shared" si="0"/>
        <v>45084</v>
      </c>
      <c r="C161" s="14">
        <v>2943</v>
      </c>
      <c r="D161" s="14">
        <v>1098</v>
      </c>
      <c r="E161" s="13">
        <v>1109</v>
      </c>
      <c r="F161" s="14">
        <f t="shared" si="35"/>
        <v>2207</v>
      </c>
      <c r="G161" s="14">
        <v>829</v>
      </c>
      <c r="H161" s="13">
        <v>952</v>
      </c>
      <c r="I161" s="14">
        <f t="shared" si="36"/>
        <v>1781</v>
      </c>
      <c r="J161" s="14">
        <v>3353</v>
      </c>
      <c r="K161" s="13">
        <v>1502</v>
      </c>
      <c r="L161" s="14">
        <f t="shared" si="37"/>
        <v>4855</v>
      </c>
      <c r="M161" s="14">
        <v>311948</v>
      </c>
      <c r="N161" s="14"/>
      <c r="O161" s="12"/>
      <c r="P161" s="12"/>
      <c r="Q161" s="12">
        <v>881</v>
      </c>
      <c r="R161" s="12">
        <v>208</v>
      </c>
      <c r="S161" s="14">
        <v>2033</v>
      </c>
      <c r="T161" s="14">
        <v>3187</v>
      </c>
      <c r="U161" s="14">
        <v>26329</v>
      </c>
      <c r="V161" s="14"/>
      <c r="W161" s="14"/>
      <c r="X161" s="12">
        <v>12403</v>
      </c>
      <c r="Y161" s="12">
        <v>36588</v>
      </c>
      <c r="Z161" s="14">
        <v>105035</v>
      </c>
    </row>
    <row r="162" spans="1:26" ht="17.25" customHeight="1">
      <c r="A162" s="10">
        <v>45085</v>
      </c>
      <c r="B162" s="11">
        <f t="shared" si="0"/>
        <v>45085</v>
      </c>
      <c r="C162" s="14">
        <v>2427</v>
      </c>
      <c r="D162" s="14">
        <v>1099</v>
      </c>
      <c r="E162" s="13">
        <v>790</v>
      </c>
      <c r="F162" s="14">
        <f t="shared" si="35"/>
        <v>1889</v>
      </c>
      <c r="G162" s="14">
        <v>832</v>
      </c>
      <c r="H162" s="13">
        <v>626</v>
      </c>
      <c r="I162" s="14">
        <f t="shared" si="36"/>
        <v>1458</v>
      </c>
      <c r="J162" s="14">
        <v>2808</v>
      </c>
      <c r="K162" s="13">
        <v>1105</v>
      </c>
      <c r="L162" s="14">
        <f t="shared" si="37"/>
        <v>3913</v>
      </c>
      <c r="M162" s="14">
        <v>312803</v>
      </c>
      <c r="N162" s="14"/>
      <c r="O162" s="12"/>
      <c r="P162" s="12"/>
      <c r="Q162" s="12">
        <v>915</v>
      </c>
      <c r="R162" s="12">
        <v>210</v>
      </c>
      <c r="S162" s="14">
        <v>1324</v>
      </c>
      <c r="T162" s="14">
        <v>2333</v>
      </c>
      <c r="U162" s="14">
        <v>26329</v>
      </c>
      <c r="V162" s="14"/>
      <c r="W162" s="14"/>
      <c r="X162" s="12">
        <v>2276</v>
      </c>
      <c r="Y162" s="12">
        <v>5717</v>
      </c>
      <c r="Z162" s="14">
        <v>105014</v>
      </c>
    </row>
    <row r="163" spans="1:26" ht="17.25" customHeight="1">
      <c r="A163" s="10">
        <v>45086</v>
      </c>
      <c r="B163" s="11">
        <f t="shared" si="0"/>
        <v>45086</v>
      </c>
      <c r="C163" s="14">
        <v>2371</v>
      </c>
      <c r="D163" s="14">
        <v>959</v>
      </c>
      <c r="E163" s="13">
        <v>549</v>
      </c>
      <c r="F163" s="14">
        <f t="shared" si="35"/>
        <v>1508</v>
      </c>
      <c r="G163" s="14">
        <v>722</v>
      </c>
      <c r="H163" s="13">
        <v>424</v>
      </c>
      <c r="I163" s="14">
        <f t="shared" si="36"/>
        <v>1146</v>
      </c>
      <c r="J163" s="14">
        <v>2599</v>
      </c>
      <c r="K163" s="13">
        <v>818</v>
      </c>
      <c r="L163" s="14">
        <f t="shared" si="37"/>
        <v>3417</v>
      </c>
      <c r="M163" s="14">
        <v>313589</v>
      </c>
      <c r="N163" s="14"/>
      <c r="O163" s="12"/>
      <c r="P163" s="12"/>
      <c r="Q163" s="12">
        <v>967</v>
      </c>
      <c r="R163" s="12">
        <v>231</v>
      </c>
      <c r="S163" s="14">
        <v>1249</v>
      </c>
      <c r="T163" s="14">
        <v>2283</v>
      </c>
      <c r="U163" s="14">
        <v>26134</v>
      </c>
      <c r="V163" s="14"/>
      <c r="W163" s="14"/>
      <c r="X163" s="12">
        <v>104</v>
      </c>
      <c r="Y163" s="12">
        <v>329</v>
      </c>
      <c r="Z163" s="14">
        <v>104984</v>
      </c>
    </row>
    <row r="164" spans="1:26" ht="17.25" customHeight="1">
      <c r="A164" s="18">
        <v>45087</v>
      </c>
      <c r="B164" s="11">
        <f t="shared" si="0"/>
        <v>45087</v>
      </c>
      <c r="C164" s="14">
        <v>1105</v>
      </c>
      <c r="D164" s="14">
        <v>411</v>
      </c>
      <c r="E164" s="13">
        <v>501</v>
      </c>
      <c r="F164" s="14">
        <f t="shared" si="35"/>
        <v>912</v>
      </c>
      <c r="G164" s="14">
        <v>349</v>
      </c>
      <c r="H164" s="13">
        <v>398</v>
      </c>
      <c r="I164" s="14">
        <f t="shared" si="36"/>
        <v>747</v>
      </c>
      <c r="J164" s="14">
        <v>892</v>
      </c>
      <c r="K164" s="13">
        <v>631</v>
      </c>
      <c r="L164" s="14">
        <f t="shared" si="37"/>
        <v>1523</v>
      </c>
      <c r="M164" s="14">
        <v>314403</v>
      </c>
      <c r="N164" s="14"/>
      <c r="O164" s="12"/>
      <c r="P164" s="12"/>
      <c r="Q164" s="12">
        <v>883</v>
      </c>
      <c r="R164" s="12">
        <v>234</v>
      </c>
      <c r="S164" s="14">
        <v>1193</v>
      </c>
      <c r="T164" s="14">
        <v>2185</v>
      </c>
      <c r="U164" s="14">
        <v>26134</v>
      </c>
      <c r="V164" s="14"/>
      <c r="W164" s="14"/>
      <c r="X164" s="12">
        <v>87</v>
      </c>
      <c r="Y164" s="12">
        <v>223</v>
      </c>
      <c r="Z164" s="14">
        <v>104964</v>
      </c>
    </row>
    <row r="165" spans="1:26" ht="17.25" customHeight="1">
      <c r="A165" s="18">
        <v>45088</v>
      </c>
      <c r="B165" s="11">
        <f t="shared" si="0"/>
        <v>45088</v>
      </c>
      <c r="C165" s="14">
        <v>1267</v>
      </c>
      <c r="D165" s="14">
        <v>409</v>
      </c>
      <c r="E165" s="13">
        <v>460</v>
      </c>
      <c r="F165" s="14">
        <f t="shared" si="35"/>
        <v>869</v>
      </c>
      <c r="G165" s="14">
        <v>358</v>
      </c>
      <c r="H165" s="13">
        <v>371</v>
      </c>
      <c r="I165" s="14">
        <f t="shared" si="36"/>
        <v>729</v>
      </c>
      <c r="J165" s="14">
        <v>957</v>
      </c>
      <c r="K165" s="13">
        <v>558</v>
      </c>
      <c r="L165" s="14">
        <f t="shared" si="37"/>
        <v>1515</v>
      </c>
      <c r="M165" s="14">
        <v>315225</v>
      </c>
      <c r="N165" s="14"/>
      <c r="O165" s="12"/>
      <c r="P165" s="12"/>
      <c r="Q165" s="12">
        <v>929</v>
      </c>
      <c r="R165" s="12">
        <v>251</v>
      </c>
      <c r="S165" s="14">
        <v>4227</v>
      </c>
      <c r="T165" s="14">
        <v>5981</v>
      </c>
      <c r="U165" s="14">
        <v>26134</v>
      </c>
      <c r="V165" s="14"/>
      <c r="W165" s="14"/>
      <c r="X165" s="12">
        <v>1307</v>
      </c>
      <c r="Y165" s="12">
        <v>2126</v>
      </c>
      <c r="Z165" s="14">
        <v>104968</v>
      </c>
    </row>
    <row r="166" spans="1:26" ht="17.25" customHeight="1">
      <c r="A166" s="10">
        <v>45089</v>
      </c>
      <c r="B166" s="11">
        <f t="shared" si="0"/>
        <v>45089</v>
      </c>
      <c r="C166" s="14">
        <v>2829</v>
      </c>
      <c r="D166" s="14">
        <v>1167</v>
      </c>
      <c r="E166" s="13">
        <v>537</v>
      </c>
      <c r="F166" s="14">
        <f t="shared" si="35"/>
        <v>1704</v>
      </c>
      <c r="G166" s="14">
        <v>894</v>
      </c>
      <c r="H166" s="13">
        <v>450</v>
      </c>
      <c r="I166" s="14">
        <f t="shared" si="36"/>
        <v>1344</v>
      </c>
      <c r="J166" s="14">
        <v>3404</v>
      </c>
      <c r="K166" s="13">
        <v>728</v>
      </c>
      <c r="L166" s="14">
        <f t="shared" si="37"/>
        <v>4132</v>
      </c>
      <c r="M166" s="14">
        <v>316046</v>
      </c>
      <c r="N166" s="14"/>
      <c r="O166" s="12"/>
      <c r="P166" s="12"/>
      <c r="Q166" s="12">
        <v>920</v>
      </c>
      <c r="R166" s="12">
        <v>224</v>
      </c>
      <c r="S166" s="14">
        <v>11756</v>
      </c>
      <c r="T166" s="14">
        <v>14285</v>
      </c>
      <c r="U166" s="14">
        <v>26100</v>
      </c>
      <c r="V166" s="14"/>
      <c r="W166" s="14"/>
      <c r="X166" s="12">
        <v>11843</v>
      </c>
      <c r="Y166" s="12">
        <v>29672</v>
      </c>
      <c r="Z166" s="14">
        <v>104929</v>
      </c>
    </row>
    <row r="167" spans="1:26" ht="17.25" customHeight="1">
      <c r="A167" s="10">
        <v>45090</v>
      </c>
      <c r="B167" s="11">
        <f t="shared" si="0"/>
        <v>45090</v>
      </c>
      <c r="C167" s="14">
        <v>2964</v>
      </c>
      <c r="D167" s="14">
        <v>1111</v>
      </c>
      <c r="E167" s="13">
        <v>548</v>
      </c>
      <c r="F167" s="14">
        <f t="shared" si="35"/>
        <v>1659</v>
      </c>
      <c r="G167" s="14">
        <v>827</v>
      </c>
      <c r="H167" s="13">
        <v>459</v>
      </c>
      <c r="I167" s="14">
        <f t="shared" si="36"/>
        <v>1286</v>
      </c>
      <c r="J167" s="14">
        <v>3489</v>
      </c>
      <c r="K167" s="13">
        <v>773</v>
      </c>
      <c r="L167" s="14">
        <f t="shared" si="37"/>
        <v>4262</v>
      </c>
      <c r="M167" s="14">
        <v>316849</v>
      </c>
      <c r="N167" s="14"/>
      <c r="O167" s="12"/>
      <c r="P167" s="12"/>
      <c r="Q167" s="12">
        <v>950</v>
      </c>
      <c r="R167" s="12">
        <v>236</v>
      </c>
      <c r="S167" s="14">
        <v>10314</v>
      </c>
      <c r="T167" s="14">
        <v>12210</v>
      </c>
      <c r="U167" s="14">
        <v>26031</v>
      </c>
      <c r="V167" s="14"/>
      <c r="W167" s="14"/>
      <c r="X167" s="12">
        <v>21413</v>
      </c>
      <c r="Y167" s="12">
        <v>60861</v>
      </c>
      <c r="Z167" s="14">
        <v>104915</v>
      </c>
    </row>
    <row r="168" spans="1:26" ht="17.25" customHeight="1">
      <c r="A168" s="10">
        <v>45091</v>
      </c>
      <c r="B168" s="11">
        <f t="shared" si="0"/>
        <v>45091</v>
      </c>
      <c r="C168" s="14">
        <v>2588</v>
      </c>
      <c r="D168" s="14">
        <v>1066</v>
      </c>
      <c r="E168" s="13">
        <v>1237</v>
      </c>
      <c r="F168" s="14">
        <f t="shared" si="35"/>
        <v>2303</v>
      </c>
      <c r="G168" s="14">
        <v>806</v>
      </c>
      <c r="H168" s="13">
        <v>1151</v>
      </c>
      <c r="I168" s="14">
        <f t="shared" si="36"/>
        <v>1957</v>
      </c>
      <c r="J168" s="14">
        <v>3190</v>
      </c>
      <c r="K168" s="13">
        <v>1772</v>
      </c>
      <c r="L168" s="14">
        <f t="shared" si="37"/>
        <v>4962</v>
      </c>
      <c r="M168" s="14">
        <v>317663</v>
      </c>
      <c r="N168" s="14"/>
      <c r="O168" s="12"/>
      <c r="P168" s="12"/>
      <c r="Q168" s="12">
        <v>892</v>
      </c>
      <c r="R168" s="12">
        <v>239</v>
      </c>
      <c r="S168" s="14">
        <v>9207</v>
      </c>
      <c r="T168" s="14">
        <v>11361</v>
      </c>
      <c r="U168" s="14">
        <v>25989</v>
      </c>
      <c r="V168" s="14"/>
      <c r="W168" s="14"/>
      <c r="X168" s="12">
        <v>22013</v>
      </c>
      <c r="Y168" s="12">
        <v>56285</v>
      </c>
      <c r="Z168" s="14">
        <v>104943</v>
      </c>
    </row>
    <row r="169" spans="1:26" ht="17.25" customHeight="1">
      <c r="A169" s="10">
        <v>45092</v>
      </c>
      <c r="B169" s="11">
        <f t="shared" si="0"/>
        <v>45092</v>
      </c>
      <c r="C169" s="14">
        <v>2442</v>
      </c>
      <c r="D169" s="14">
        <v>983</v>
      </c>
      <c r="E169" s="13">
        <v>1128</v>
      </c>
      <c r="F169" s="14">
        <f t="shared" si="35"/>
        <v>2111</v>
      </c>
      <c r="G169" s="14">
        <v>759</v>
      </c>
      <c r="H169" s="13">
        <v>1005</v>
      </c>
      <c r="I169" s="14">
        <f t="shared" si="36"/>
        <v>1764</v>
      </c>
      <c r="J169" s="14">
        <v>2996</v>
      </c>
      <c r="K169" s="13">
        <v>1471</v>
      </c>
      <c r="L169" s="14">
        <f t="shared" si="37"/>
        <v>4467</v>
      </c>
      <c r="M169" s="14">
        <v>318386</v>
      </c>
      <c r="N169" s="14"/>
      <c r="O169" s="12"/>
      <c r="P169" s="12"/>
      <c r="Q169" s="12">
        <v>904</v>
      </c>
      <c r="R169" s="12">
        <v>235</v>
      </c>
      <c r="S169" s="14">
        <v>8791</v>
      </c>
      <c r="T169" s="14">
        <v>10579</v>
      </c>
      <c r="U169" s="14">
        <v>25960</v>
      </c>
      <c r="V169" s="14"/>
      <c r="W169" s="14"/>
      <c r="X169" s="12">
        <v>18038</v>
      </c>
      <c r="Y169" s="12">
        <v>35610</v>
      </c>
      <c r="Z169" s="14">
        <v>104901</v>
      </c>
    </row>
    <row r="170" spans="1:26" ht="17.25" customHeight="1">
      <c r="A170" s="10">
        <v>45093</v>
      </c>
      <c r="B170" s="11">
        <f t="shared" si="0"/>
        <v>45093</v>
      </c>
      <c r="C170" s="14">
        <v>2093</v>
      </c>
      <c r="D170" s="14">
        <v>842</v>
      </c>
      <c r="E170" s="13">
        <v>751</v>
      </c>
      <c r="F170" s="14">
        <f t="shared" si="35"/>
        <v>1593</v>
      </c>
      <c r="G170" s="14">
        <v>625</v>
      </c>
      <c r="H170" s="13">
        <v>597</v>
      </c>
      <c r="I170" s="14">
        <f t="shared" si="36"/>
        <v>1222</v>
      </c>
      <c r="J170" s="14">
        <v>2515</v>
      </c>
      <c r="K170" s="13">
        <v>1105</v>
      </c>
      <c r="L170" s="14">
        <f t="shared" si="37"/>
        <v>3620</v>
      </c>
      <c r="M170" s="14">
        <v>319082</v>
      </c>
      <c r="N170" s="14"/>
      <c r="O170" s="12"/>
      <c r="P170" s="12"/>
      <c r="Q170" s="12">
        <v>909</v>
      </c>
      <c r="R170" s="12">
        <v>217</v>
      </c>
      <c r="S170" s="14">
        <v>1402</v>
      </c>
      <c r="T170" s="14">
        <v>2330</v>
      </c>
      <c r="U170" s="14">
        <v>25861</v>
      </c>
      <c r="V170" s="14"/>
      <c r="W170" s="14"/>
      <c r="X170" s="12">
        <v>8505</v>
      </c>
      <c r="Y170" s="12">
        <v>12614</v>
      </c>
      <c r="Z170" s="14">
        <v>104838</v>
      </c>
    </row>
    <row r="171" spans="1:26" ht="17.25" customHeight="1">
      <c r="A171" s="18">
        <v>45094</v>
      </c>
      <c r="B171" s="11">
        <f t="shared" si="0"/>
        <v>45094</v>
      </c>
      <c r="C171" s="14">
        <v>1154</v>
      </c>
      <c r="D171" s="14">
        <v>330</v>
      </c>
      <c r="E171" s="13">
        <v>692</v>
      </c>
      <c r="F171" s="14">
        <f t="shared" si="35"/>
        <v>1022</v>
      </c>
      <c r="G171" s="14">
        <v>275</v>
      </c>
      <c r="H171" s="13">
        <v>551</v>
      </c>
      <c r="I171" s="14">
        <f t="shared" si="36"/>
        <v>826</v>
      </c>
      <c r="J171" s="14">
        <v>960</v>
      </c>
      <c r="K171" s="13">
        <v>909</v>
      </c>
      <c r="L171" s="14">
        <f t="shared" si="37"/>
        <v>1869</v>
      </c>
      <c r="M171" s="14">
        <v>319803</v>
      </c>
      <c r="N171" s="14"/>
      <c r="O171" s="12"/>
      <c r="P171" s="12"/>
      <c r="Q171" s="12">
        <v>950</v>
      </c>
      <c r="R171" s="12">
        <v>246</v>
      </c>
      <c r="S171" s="14">
        <v>1414</v>
      </c>
      <c r="T171" s="14">
        <v>2466</v>
      </c>
      <c r="U171" s="14">
        <v>25861</v>
      </c>
      <c r="V171" s="14"/>
      <c r="W171" s="14"/>
      <c r="X171" s="12">
        <v>57</v>
      </c>
      <c r="Y171" s="12">
        <v>151</v>
      </c>
      <c r="Z171" s="14">
        <v>104811</v>
      </c>
    </row>
    <row r="172" spans="1:26" ht="17.25" customHeight="1">
      <c r="A172" s="18">
        <v>45095</v>
      </c>
      <c r="B172" s="11">
        <f t="shared" si="0"/>
        <v>45095</v>
      </c>
      <c r="C172" s="14">
        <v>1258</v>
      </c>
      <c r="D172" s="14">
        <v>330</v>
      </c>
      <c r="E172" s="13">
        <v>648</v>
      </c>
      <c r="F172" s="14">
        <f t="shared" si="35"/>
        <v>978</v>
      </c>
      <c r="G172" s="14">
        <v>267</v>
      </c>
      <c r="H172" s="13">
        <v>515</v>
      </c>
      <c r="I172" s="14">
        <f t="shared" si="36"/>
        <v>782</v>
      </c>
      <c r="J172" s="14">
        <v>922</v>
      </c>
      <c r="K172" s="13">
        <v>865</v>
      </c>
      <c r="L172" s="14">
        <f t="shared" si="37"/>
        <v>1787</v>
      </c>
      <c r="M172" s="14">
        <v>320464</v>
      </c>
      <c r="N172" s="14"/>
      <c r="O172" s="12"/>
      <c r="P172" s="12"/>
      <c r="Q172" s="12">
        <v>937</v>
      </c>
      <c r="R172" s="12">
        <v>232</v>
      </c>
      <c r="S172" s="14">
        <v>2904</v>
      </c>
      <c r="T172" s="14">
        <v>3919</v>
      </c>
      <c r="U172" s="14">
        <v>25861</v>
      </c>
      <c r="V172" s="14"/>
      <c r="W172" s="14"/>
      <c r="X172" s="12">
        <v>48</v>
      </c>
      <c r="Y172" s="12">
        <v>137</v>
      </c>
      <c r="Z172" s="14">
        <v>104785</v>
      </c>
    </row>
    <row r="173" spans="1:26" ht="17.25" customHeight="1">
      <c r="A173" s="10">
        <v>45096</v>
      </c>
      <c r="B173" s="11">
        <f t="shared" si="0"/>
        <v>45096</v>
      </c>
      <c r="C173" s="14">
        <v>2650</v>
      </c>
      <c r="D173" s="14">
        <v>1023</v>
      </c>
      <c r="E173" s="13">
        <v>816</v>
      </c>
      <c r="F173" s="14">
        <v>1839</v>
      </c>
      <c r="G173" s="14">
        <v>763</v>
      </c>
      <c r="H173" s="13">
        <v>661</v>
      </c>
      <c r="I173" s="14">
        <v>1424</v>
      </c>
      <c r="J173" s="14">
        <v>3577</v>
      </c>
      <c r="K173" s="13">
        <v>1401</v>
      </c>
      <c r="L173" s="14">
        <v>4978</v>
      </c>
      <c r="M173" s="14">
        <v>321164</v>
      </c>
      <c r="N173" s="14"/>
      <c r="O173" s="12"/>
      <c r="P173" s="12"/>
      <c r="Q173" s="12">
        <v>915</v>
      </c>
      <c r="R173" s="12">
        <v>245</v>
      </c>
      <c r="S173" s="14">
        <v>4775</v>
      </c>
      <c r="T173" s="14">
        <v>5970</v>
      </c>
      <c r="U173" s="14">
        <v>25820</v>
      </c>
      <c r="V173" s="14"/>
      <c r="W173" s="14"/>
      <c r="X173" s="12">
        <v>43</v>
      </c>
      <c r="Y173" s="12">
        <v>89</v>
      </c>
      <c r="Z173" s="14">
        <v>104764</v>
      </c>
    </row>
    <row r="174" spans="1:26" ht="17.25" customHeight="1">
      <c r="A174" s="10">
        <v>45097</v>
      </c>
      <c r="B174" s="11">
        <f t="shared" si="0"/>
        <v>45097</v>
      </c>
      <c r="C174" s="14">
        <v>2107</v>
      </c>
      <c r="D174" s="14">
        <v>1000</v>
      </c>
      <c r="E174" s="13">
        <v>798</v>
      </c>
      <c r="F174" s="14">
        <f>SUM(D174:E174)</f>
        <v>1798</v>
      </c>
      <c r="G174" s="14">
        <v>764</v>
      </c>
      <c r="H174" s="13">
        <v>660</v>
      </c>
      <c r="I174" s="14">
        <f t="shared" ref="I174:I184" si="38">SUM(G174:H174)</f>
        <v>1424</v>
      </c>
      <c r="J174" s="14">
        <v>2631</v>
      </c>
      <c r="K174" s="13">
        <v>1119</v>
      </c>
      <c r="L174" s="14">
        <f t="shared" ref="L174:L184" si="39">SUM(J174:K174)</f>
        <v>3750</v>
      </c>
      <c r="M174" s="14">
        <v>321828</v>
      </c>
      <c r="N174" s="14"/>
      <c r="O174" s="12"/>
      <c r="P174" s="12"/>
      <c r="Q174" s="12">
        <v>945</v>
      </c>
      <c r="R174" s="12">
        <v>236</v>
      </c>
      <c r="S174" s="14">
        <v>2019</v>
      </c>
      <c r="T174" s="14">
        <v>3238</v>
      </c>
      <c r="U174" s="14">
        <v>25799</v>
      </c>
      <c r="V174" s="14"/>
      <c r="W174" s="14"/>
      <c r="X174" s="12">
        <v>65</v>
      </c>
      <c r="Y174" s="12">
        <v>102</v>
      </c>
      <c r="Z174" s="14">
        <v>104743</v>
      </c>
    </row>
    <row r="175" spans="1:26" ht="17.25" customHeight="1">
      <c r="A175" s="10">
        <v>45098</v>
      </c>
      <c r="B175" s="11">
        <f t="shared" si="0"/>
        <v>45098</v>
      </c>
      <c r="C175" s="14">
        <v>2436</v>
      </c>
      <c r="D175" s="14">
        <v>1037</v>
      </c>
      <c r="E175" s="13">
        <v>821</v>
      </c>
      <c r="F175" s="14">
        <v>1858</v>
      </c>
      <c r="G175" s="14">
        <v>781</v>
      </c>
      <c r="H175" s="13">
        <v>668</v>
      </c>
      <c r="I175" s="14">
        <f t="shared" si="38"/>
        <v>1449</v>
      </c>
      <c r="J175" s="14">
        <v>3246</v>
      </c>
      <c r="K175" s="13">
        <v>1169</v>
      </c>
      <c r="L175" s="14">
        <f t="shared" si="39"/>
        <v>4415</v>
      </c>
      <c r="M175" s="14">
        <v>322594</v>
      </c>
      <c r="N175" s="14"/>
      <c r="O175" s="12"/>
      <c r="P175" s="12"/>
      <c r="Q175" s="12">
        <v>923</v>
      </c>
      <c r="R175" s="12">
        <v>241</v>
      </c>
      <c r="S175" s="14">
        <v>1514</v>
      </c>
      <c r="T175" s="14">
        <v>2367</v>
      </c>
      <c r="U175" s="14">
        <v>25753</v>
      </c>
      <c r="V175" s="14"/>
      <c r="W175" s="14"/>
      <c r="X175" s="12">
        <v>74</v>
      </c>
      <c r="Y175" s="12">
        <v>110</v>
      </c>
      <c r="Z175" s="14">
        <v>104722</v>
      </c>
    </row>
    <row r="176" spans="1:26" ht="17.25" customHeight="1">
      <c r="A176" s="10">
        <v>45099</v>
      </c>
      <c r="B176" s="11">
        <f t="shared" si="0"/>
        <v>45099</v>
      </c>
      <c r="C176" s="14">
        <v>2447</v>
      </c>
      <c r="D176" s="14">
        <v>1027</v>
      </c>
      <c r="E176" s="13">
        <v>744</v>
      </c>
      <c r="F176" s="14">
        <f t="shared" ref="F176:F184" si="40">SUM(D176:E176)</f>
        <v>1771</v>
      </c>
      <c r="G176" s="14">
        <v>759</v>
      </c>
      <c r="H176" s="13">
        <v>602</v>
      </c>
      <c r="I176" s="14">
        <f t="shared" si="38"/>
        <v>1361</v>
      </c>
      <c r="J176" s="14">
        <v>3076</v>
      </c>
      <c r="K176" s="13">
        <v>1060</v>
      </c>
      <c r="L176" s="14">
        <f t="shared" si="39"/>
        <v>4136</v>
      </c>
      <c r="M176" s="14">
        <v>321809</v>
      </c>
      <c r="N176" s="14"/>
      <c r="O176" s="12"/>
      <c r="P176" s="12"/>
      <c r="Q176" s="12">
        <v>1545</v>
      </c>
      <c r="R176" s="12">
        <v>331</v>
      </c>
      <c r="S176" s="14">
        <v>2264</v>
      </c>
      <c r="T176" s="14"/>
      <c r="U176" s="14">
        <v>25753</v>
      </c>
      <c r="V176" s="14"/>
      <c r="W176" s="14"/>
      <c r="X176" s="12">
        <v>48</v>
      </c>
      <c r="Y176" s="12">
        <v>79</v>
      </c>
      <c r="Z176" s="14">
        <v>104706</v>
      </c>
    </row>
    <row r="177" spans="1:26" ht="17.25" customHeight="1">
      <c r="A177" s="10">
        <v>45100</v>
      </c>
      <c r="B177" s="11">
        <f t="shared" si="0"/>
        <v>45100</v>
      </c>
      <c r="C177" s="14">
        <v>2463</v>
      </c>
      <c r="D177" s="14">
        <v>946</v>
      </c>
      <c r="E177" s="13">
        <v>781</v>
      </c>
      <c r="F177" s="14">
        <f t="shared" si="40"/>
        <v>1727</v>
      </c>
      <c r="G177" s="14">
        <v>709</v>
      </c>
      <c r="H177" s="13">
        <v>635</v>
      </c>
      <c r="I177" s="14">
        <f t="shared" si="38"/>
        <v>1344</v>
      </c>
      <c r="J177" s="14">
        <v>3286</v>
      </c>
      <c r="K177" s="13">
        <v>1131</v>
      </c>
      <c r="L177" s="14">
        <f t="shared" si="39"/>
        <v>4417</v>
      </c>
      <c r="M177" s="14">
        <v>325380</v>
      </c>
      <c r="N177" s="14"/>
      <c r="O177" s="12"/>
      <c r="P177" s="12"/>
      <c r="Q177" s="12">
        <v>1643</v>
      </c>
      <c r="R177" s="12">
        <v>280</v>
      </c>
      <c r="S177" s="14">
        <v>3612</v>
      </c>
      <c r="T177" s="14"/>
      <c r="U177" s="14">
        <v>25630</v>
      </c>
      <c r="V177" s="14"/>
      <c r="W177" s="14"/>
      <c r="X177" s="12">
        <v>1646</v>
      </c>
      <c r="Y177" s="12">
        <v>1937</v>
      </c>
      <c r="Z177" s="14">
        <v>104686</v>
      </c>
    </row>
    <row r="178" spans="1:26" ht="17.25" customHeight="1">
      <c r="A178" s="18">
        <v>45101</v>
      </c>
      <c r="B178" s="11">
        <f t="shared" si="0"/>
        <v>45101</v>
      </c>
      <c r="C178" s="14">
        <v>953</v>
      </c>
      <c r="D178" s="14">
        <v>295</v>
      </c>
      <c r="E178" s="13">
        <v>752</v>
      </c>
      <c r="F178" s="14">
        <f t="shared" si="40"/>
        <v>1047</v>
      </c>
      <c r="G178" s="14">
        <v>246</v>
      </c>
      <c r="H178" s="13">
        <v>639</v>
      </c>
      <c r="I178" s="14">
        <f t="shared" si="38"/>
        <v>885</v>
      </c>
      <c r="J178" s="14">
        <v>773</v>
      </c>
      <c r="K178" s="13">
        <v>961</v>
      </c>
      <c r="L178" s="14">
        <f t="shared" si="39"/>
        <v>1734</v>
      </c>
      <c r="M178" s="14">
        <v>325380</v>
      </c>
      <c r="N178" s="14"/>
      <c r="O178" s="12"/>
      <c r="P178" s="12"/>
      <c r="Q178" s="12">
        <v>1565</v>
      </c>
      <c r="R178" s="12">
        <v>314</v>
      </c>
      <c r="S178" s="14">
        <v>2627</v>
      </c>
      <c r="T178" s="14"/>
      <c r="U178" s="14">
        <v>25630</v>
      </c>
      <c r="V178" s="14"/>
      <c r="W178" s="14"/>
      <c r="X178" s="12">
        <v>1982</v>
      </c>
      <c r="Y178" s="12">
        <v>2403</v>
      </c>
      <c r="Z178" s="14">
        <v>104669</v>
      </c>
    </row>
    <row r="179" spans="1:26" ht="17.25" customHeight="1">
      <c r="A179" s="18">
        <v>45102</v>
      </c>
      <c r="B179" s="11">
        <f t="shared" si="0"/>
        <v>45102</v>
      </c>
      <c r="C179" s="14">
        <v>1084</v>
      </c>
      <c r="D179" s="14">
        <v>366</v>
      </c>
      <c r="E179" s="13">
        <v>706</v>
      </c>
      <c r="F179" s="14">
        <f t="shared" si="40"/>
        <v>1072</v>
      </c>
      <c r="G179" s="14">
        <v>306</v>
      </c>
      <c r="H179" s="13">
        <v>591</v>
      </c>
      <c r="I179" s="14">
        <f t="shared" si="38"/>
        <v>897</v>
      </c>
      <c r="J179" s="14">
        <v>841</v>
      </c>
      <c r="K179" s="13">
        <v>952</v>
      </c>
      <c r="L179" s="14">
        <f t="shared" si="39"/>
        <v>1793</v>
      </c>
      <c r="M179" s="14">
        <v>325380</v>
      </c>
      <c r="N179" s="14"/>
      <c r="O179" s="12"/>
      <c r="P179" s="12"/>
      <c r="Q179" s="12">
        <v>1485</v>
      </c>
      <c r="R179" s="12">
        <v>18</v>
      </c>
      <c r="S179" s="14">
        <v>4135</v>
      </c>
      <c r="T179" s="14"/>
      <c r="U179" s="14">
        <v>25630</v>
      </c>
      <c r="V179" s="14"/>
      <c r="W179" s="14"/>
      <c r="X179" s="12">
        <v>689</v>
      </c>
      <c r="Y179" s="12">
        <v>945</v>
      </c>
      <c r="Z179" s="14">
        <v>104645</v>
      </c>
    </row>
    <row r="180" spans="1:26" ht="17.25" customHeight="1">
      <c r="A180" s="10">
        <v>45103</v>
      </c>
      <c r="B180" s="11">
        <f t="shared" si="0"/>
        <v>45103</v>
      </c>
      <c r="C180" s="22">
        <v>2481</v>
      </c>
      <c r="D180" s="22">
        <v>1299</v>
      </c>
      <c r="E180" s="23">
        <v>884</v>
      </c>
      <c r="F180" s="14">
        <f t="shared" si="40"/>
        <v>2183</v>
      </c>
      <c r="G180" s="22">
        <v>1025</v>
      </c>
      <c r="H180" s="23">
        <v>729</v>
      </c>
      <c r="I180" s="14">
        <f t="shared" si="38"/>
        <v>1754</v>
      </c>
      <c r="J180" s="22">
        <v>3425</v>
      </c>
      <c r="K180" s="23">
        <v>1226</v>
      </c>
      <c r="L180" s="14">
        <f t="shared" si="39"/>
        <v>4651</v>
      </c>
      <c r="M180" s="14">
        <v>326784</v>
      </c>
      <c r="N180" s="14"/>
      <c r="O180" s="12"/>
      <c r="P180" s="12"/>
      <c r="Q180" s="12">
        <v>1711</v>
      </c>
      <c r="R180" s="12">
        <v>340</v>
      </c>
      <c r="S180" s="14">
        <v>6533</v>
      </c>
      <c r="T180" s="14"/>
      <c r="U180" s="14">
        <v>25581</v>
      </c>
      <c r="V180" s="14"/>
      <c r="W180" s="14"/>
      <c r="X180" s="12">
        <v>310</v>
      </c>
      <c r="Y180" s="12">
        <v>559</v>
      </c>
      <c r="Z180" s="14">
        <v>104627</v>
      </c>
    </row>
    <row r="181" spans="1:26" ht="17.25" customHeight="1">
      <c r="A181" s="10">
        <v>45104</v>
      </c>
      <c r="B181" s="11">
        <f t="shared" si="0"/>
        <v>45104</v>
      </c>
      <c r="C181" s="22">
        <v>2211</v>
      </c>
      <c r="D181" s="22">
        <v>1073</v>
      </c>
      <c r="E181" s="23">
        <v>837</v>
      </c>
      <c r="F181" s="14">
        <f t="shared" si="40"/>
        <v>1910</v>
      </c>
      <c r="G181" s="22">
        <v>815</v>
      </c>
      <c r="H181" s="23">
        <v>693</v>
      </c>
      <c r="I181" s="14">
        <f t="shared" si="38"/>
        <v>1508</v>
      </c>
      <c r="J181" s="22">
        <v>3150</v>
      </c>
      <c r="K181" s="23">
        <v>1254</v>
      </c>
      <c r="L181" s="14">
        <f t="shared" si="39"/>
        <v>4404</v>
      </c>
      <c r="M181" s="14">
        <v>328095</v>
      </c>
      <c r="N181" s="14"/>
      <c r="O181" s="12"/>
      <c r="P181" s="12"/>
      <c r="Q181" s="12">
        <v>1784</v>
      </c>
      <c r="R181" s="12">
        <v>392</v>
      </c>
      <c r="S181" s="14">
        <v>3136</v>
      </c>
      <c r="T181" s="14"/>
      <c r="U181" s="14">
        <v>25552</v>
      </c>
      <c r="V181" s="14"/>
      <c r="W181" s="14"/>
      <c r="X181" s="12">
        <v>70</v>
      </c>
      <c r="Y181" s="12">
        <v>197</v>
      </c>
      <c r="Z181" s="14">
        <v>104609</v>
      </c>
    </row>
    <row r="182" spans="1:26" ht="17.25" customHeight="1">
      <c r="A182" s="10">
        <v>45105</v>
      </c>
      <c r="B182" s="11">
        <f t="shared" si="0"/>
        <v>45105</v>
      </c>
      <c r="C182" s="14">
        <v>2477</v>
      </c>
      <c r="D182" s="14">
        <v>970</v>
      </c>
      <c r="E182" s="13">
        <v>611</v>
      </c>
      <c r="F182" s="14">
        <f t="shared" si="40"/>
        <v>1581</v>
      </c>
      <c r="G182" s="14">
        <v>733</v>
      </c>
      <c r="H182" s="13">
        <v>472</v>
      </c>
      <c r="I182" s="14">
        <f t="shared" si="38"/>
        <v>1205</v>
      </c>
      <c r="J182" s="14">
        <v>3195</v>
      </c>
      <c r="K182" s="13">
        <v>845</v>
      </c>
      <c r="L182" s="14">
        <f t="shared" si="39"/>
        <v>4040</v>
      </c>
      <c r="M182" s="14">
        <v>329100</v>
      </c>
      <c r="N182" s="14"/>
      <c r="O182" s="12"/>
      <c r="P182" s="12"/>
      <c r="Q182" s="12">
        <v>1472</v>
      </c>
      <c r="R182" s="12">
        <v>323</v>
      </c>
      <c r="S182" s="14">
        <v>3423</v>
      </c>
      <c r="T182" s="14"/>
      <c r="U182" s="14">
        <v>25500</v>
      </c>
      <c r="V182" s="14"/>
      <c r="W182" s="14"/>
      <c r="X182" s="12">
        <v>406</v>
      </c>
      <c r="Y182" s="12">
        <v>689</v>
      </c>
      <c r="Z182" s="14">
        <v>104592</v>
      </c>
    </row>
    <row r="183" spans="1:26" ht="17.25" customHeight="1">
      <c r="A183" s="10">
        <v>45106</v>
      </c>
      <c r="B183" s="11">
        <f t="shared" si="0"/>
        <v>45106</v>
      </c>
      <c r="C183" s="14">
        <v>2548</v>
      </c>
      <c r="D183" s="14">
        <v>974</v>
      </c>
      <c r="E183" s="24">
        <v>956</v>
      </c>
      <c r="F183" s="14">
        <f t="shared" si="40"/>
        <v>1930</v>
      </c>
      <c r="G183" s="14">
        <v>755</v>
      </c>
      <c r="H183" s="13">
        <v>840</v>
      </c>
      <c r="I183" s="14">
        <f t="shared" si="38"/>
        <v>1595</v>
      </c>
      <c r="J183" s="14">
        <v>3296</v>
      </c>
      <c r="K183" s="13">
        <v>1376</v>
      </c>
      <c r="L183" s="14">
        <f t="shared" si="39"/>
        <v>4672</v>
      </c>
      <c r="M183" s="14">
        <v>329962</v>
      </c>
      <c r="N183" s="14"/>
      <c r="O183" s="12"/>
      <c r="P183" s="12"/>
      <c r="Q183" s="12">
        <v>1462</v>
      </c>
      <c r="R183" s="12">
        <v>292</v>
      </c>
      <c r="S183" s="14">
        <v>8816</v>
      </c>
      <c r="T183" s="14"/>
      <c r="U183" s="14">
        <v>25445</v>
      </c>
      <c r="V183" s="14"/>
      <c r="W183" s="14"/>
      <c r="X183" s="12">
        <v>5853</v>
      </c>
      <c r="Y183" s="12">
        <v>10198</v>
      </c>
      <c r="Z183" s="14">
        <v>104569</v>
      </c>
    </row>
    <row r="184" spans="1:26" ht="17.25" customHeight="1">
      <c r="A184" s="10">
        <v>45107</v>
      </c>
      <c r="B184" s="11">
        <f t="shared" si="0"/>
        <v>45107</v>
      </c>
      <c r="C184" s="12" t="s">
        <v>52</v>
      </c>
      <c r="D184" s="14">
        <f>798</f>
        <v>798</v>
      </c>
      <c r="E184" s="24">
        <f>871+15</f>
        <v>886</v>
      </c>
      <c r="F184" s="14">
        <f t="shared" si="40"/>
        <v>1684</v>
      </c>
      <c r="G184" s="14">
        <v>602</v>
      </c>
      <c r="H184" s="13">
        <f>749+14</f>
        <v>763</v>
      </c>
      <c r="I184" s="14">
        <f t="shared" si="38"/>
        <v>1365</v>
      </c>
      <c r="J184" s="14">
        <v>2638</v>
      </c>
      <c r="K184" s="13">
        <f>1255+18</f>
        <v>1273</v>
      </c>
      <c r="L184" s="14">
        <f t="shared" si="39"/>
        <v>3911</v>
      </c>
      <c r="M184" s="14">
        <v>330054</v>
      </c>
      <c r="N184" s="14"/>
      <c r="O184" s="12"/>
      <c r="P184" s="12"/>
      <c r="Q184" s="12">
        <v>188</v>
      </c>
      <c r="R184" s="12">
        <v>60</v>
      </c>
      <c r="S184" s="14">
        <v>12530</v>
      </c>
      <c r="T184" s="14"/>
      <c r="U184" s="14">
        <v>25330</v>
      </c>
      <c r="V184" s="14"/>
      <c r="W184" s="14"/>
      <c r="X184" s="12">
        <v>13118</v>
      </c>
      <c r="Y184" s="12">
        <v>28164</v>
      </c>
      <c r="Z184" s="14">
        <v>104546</v>
      </c>
    </row>
    <row r="185" spans="1:26" ht="17.25" customHeight="1">
      <c r="A185" s="18">
        <v>45108</v>
      </c>
      <c r="B185" s="11">
        <f t="shared" si="0"/>
        <v>45108</v>
      </c>
      <c r="C185" s="12" t="s">
        <v>52</v>
      </c>
      <c r="D185" s="14">
        <v>300</v>
      </c>
      <c r="E185" s="24">
        <v>835</v>
      </c>
      <c r="F185" s="14">
        <v>1134</v>
      </c>
      <c r="G185" s="14">
        <v>225</v>
      </c>
      <c r="H185" s="13">
        <v>691</v>
      </c>
      <c r="I185" s="14">
        <v>916</v>
      </c>
      <c r="J185" s="14">
        <v>861</v>
      </c>
      <c r="K185" s="13">
        <v>1062</v>
      </c>
      <c r="L185" s="14">
        <v>1923</v>
      </c>
      <c r="M185" s="14">
        <v>330054</v>
      </c>
      <c r="N185" s="14"/>
      <c r="O185" s="12"/>
      <c r="P185" s="12"/>
      <c r="Q185" s="12">
        <v>12</v>
      </c>
      <c r="R185" s="12">
        <v>10</v>
      </c>
      <c r="S185" s="14">
        <v>9924</v>
      </c>
      <c r="T185" s="14"/>
      <c r="U185" s="14">
        <v>25330</v>
      </c>
      <c r="V185" s="14">
        <v>7</v>
      </c>
      <c r="W185" s="14">
        <v>48</v>
      </c>
      <c r="X185" s="12">
        <v>13431</v>
      </c>
      <c r="Y185" s="12">
        <v>35395</v>
      </c>
      <c r="Z185" s="14">
        <v>104522</v>
      </c>
    </row>
    <row r="186" spans="1:26" ht="17.25" customHeight="1">
      <c r="A186" s="18">
        <v>45109</v>
      </c>
      <c r="B186" s="11">
        <f t="shared" si="0"/>
        <v>45109</v>
      </c>
      <c r="C186" s="12" t="s">
        <v>52</v>
      </c>
      <c r="D186" s="14">
        <v>384</v>
      </c>
      <c r="E186" s="24">
        <v>778</v>
      </c>
      <c r="F186" s="14">
        <v>1160</v>
      </c>
      <c r="G186" s="14">
        <v>275</v>
      </c>
      <c r="H186" s="13">
        <v>642</v>
      </c>
      <c r="I186" s="14">
        <v>917</v>
      </c>
      <c r="J186" s="14">
        <v>1194</v>
      </c>
      <c r="K186" s="13">
        <v>1025</v>
      </c>
      <c r="L186" s="14">
        <v>2219</v>
      </c>
      <c r="M186" s="14">
        <v>330054</v>
      </c>
      <c r="N186" s="14"/>
      <c r="O186" s="12"/>
      <c r="P186" s="12"/>
      <c r="Q186" s="12">
        <v>3</v>
      </c>
      <c r="R186" s="12">
        <v>12</v>
      </c>
      <c r="S186" s="14">
        <v>11890</v>
      </c>
      <c r="T186" s="14"/>
      <c r="U186" s="14">
        <v>25330</v>
      </c>
      <c r="V186" s="14">
        <v>13</v>
      </c>
      <c r="W186" s="14">
        <v>46</v>
      </c>
      <c r="X186" s="12">
        <v>11829</v>
      </c>
      <c r="Y186" s="12">
        <v>33934</v>
      </c>
      <c r="Z186" s="14">
        <v>104507</v>
      </c>
    </row>
    <row r="187" spans="1:26" ht="17.25" customHeight="1">
      <c r="A187" s="10">
        <v>45110</v>
      </c>
      <c r="B187" s="11">
        <f t="shared" si="0"/>
        <v>45110</v>
      </c>
      <c r="C187" s="12" t="s">
        <v>52</v>
      </c>
      <c r="D187" s="14">
        <v>1050</v>
      </c>
      <c r="E187" s="24">
        <v>1001</v>
      </c>
      <c r="F187" s="14">
        <v>2050</v>
      </c>
      <c r="G187" s="14">
        <v>761</v>
      </c>
      <c r="H187" s="13">
        <v>871</v>
      </c>
      <c r="I187" s="14">
        <v>1632</v>
      </c>
      <c r="J187" s="14">
        <v>3427</v>
      </c>
      <c r="K187" s="13">
        <v>1416</v>
      </c>
      <c r="L187" s="14">
        <v>4843</v>
      </c>
      <c r="M187" s="14">
        <v>330054</v>
      </c>
      <c r="N187" s="14"/>
      <c r="O187" s="12"/>
      <c r="P187" s="12"/>
      <c r="Q187" s="12">
        <v>16</v>
      </c>
      <c r="R187" s="12">
        <v>18</v>
      </c>
      <c r="S187" s="14">
        <v>4523</v>
      </c>
      <c r="T187" s="14"/>
      <c r="U187" s="14">
        <v>25305</v>
      </c>
      <c r="V187" s="14">
        <v>10</v>
      </c>
      <c r="W187" s="14">
        <v>43</v>
      </c>
      <c r="X187" s="12">
        <v>6187</v>
      </c>
      <c r="Y187" s="12">
        <v>17176</v>
      </c>
      <c r="Z187" s="14">
        <v>104480</v>
      </c>
    </row>
    <row r="188" spans="1:26" ht="17.25" customHeight="1">
      <c r="A188" s="10">
        <v>45111</v>
      </c>
      <c r="B188" s="11">
        <f t="shared" si="0"/>
        <v>45111</v>
      </c>
      <c r="C188" s="12" t="s">
        <v>52</v>
      </c>
      <c r="D188" s="14">
        <v>1093</v>
      </c>
      <c r="E188" s="24">
        <v>991</v>
      </c>
      <c r="F188" s="14">
        <v>2081</v>
      </c>
      <c r="G188" s="14">
        <v>792</v>
      </c>
      <c r="H188" s="13">
        <v>830</v>
      </c>
      <c r="I188" s="14">
        <v>1622</v>
      </c>
      <c r="J188" s="14">
        <v>3232</v>
      </c>
      <c r="K188" s="13">
        <v>1396</v>
      </c>
      <c r="L188" s="14">
        <v>4628</v>
      </c>
      <c r="M188" s="14">
        <v>330022</v>
      </c>
      <c r="N188" s="14"/>
      <c r="O188" s="12"/>
      <c r="P188" s="12"/>
      <c r="Q188" s="12">
        <v>7</v>
      </c>
      <c r="R188" s="12">
        <v>12</v>
      </c>
      <c r="S188" s="14">
        <v>917</v>
      </c>
      <c r="T188" s="14"/>
      <c r="U188" s="14">
        <v>25270</v>
      </c>
      <c r="V188" s="14">
        <v>5</v>
      </c>
      <c r="W188" s="14">
        <v>41</v>
      </c>
      <c r="X188" s="12">
        <v>75</v>
      </c>
      <c r="Y188" s="12">
        <v>247</v>
      </c>
      <c r="Z188" s="14">
        <v>104466</v>
      </c>
    </row>
    <row r="189" spans="1:26" ht="17.25" customHeight="1">
      <c r="A189" s="10">
        <v>45112</v>
      </c>
      <c r="B189" s="11">
        <f t="shared" si="0"/>
        <v>45112</v>
      </c>
      <c r="C189" s="12" t="s">
        <v>52</v>
      </c>
      <c r="D189" s="14">
        <v>1032</v>
      </c>
      <c r="E189" s="13">
        <v>1054</v>
      </c>
      <c r="F189" s="14">
        <v>2084</v>
      </c>
      <c r="G189" s="14">
        <v>725</v>
      </c>
      <c r="H189" s="13">
        <v>879</v>
      </c>
      <c r="I189" s="14">
        <v>1604</v>
      </c>
      <c r="J189" s="14">
        <v>3000</v>
      </c>
      <c r="K189" s="13">
        <v>1459</v>
      </c>
      <c r="L189" s="14">
        <v>4459</v>
      </c>
      <c r="M189" s="14">
        <v>330019</v>
      </c>
      <c r="N189" s="14"/>
      <c r="O189" s="12"/>
      <c r="P189" s="12"/>
      <c r="Q189" s="12">
        <v>26</v>
      </c>
      <c r="R189" s="12">
        <v>8</v>
      </c>
      <c r="S189" s="14">
        <v>696</v>
      </c>
      <c r="T189" s="14"/>
      <c r="U189" s="14">
        <v>25263</v>
      </c>
      <c r="V189" s="14">
        <v>16</v>
      </c>
      <c r="W189" s="14">
        <v>26</v>
      </c>
      <c r="X189" s="12">
        <v>61</v>
      </c>
      <c r="Y189" s="12">
        <v>191</v>
      </c>
      <c r="Z189" s="14">
        <v>104450</v>
      </c>
    </row>
    <row r="190" spans="1:26" ht="17.25" customHeight="1">
      <c r="A190" s="10">
        <v>45113</v>
      </c>
      <c r="B190" s="11">
        <f t="shared" si="0"/>
        <v>45113</v>
      </c>
      <c r="C190" s="12" t="s">
        <v>52</v>
      </c>
      <c r="D190" s="14">
        <v>1056</v>
      </c>
      <c r="E190" s="13">
        <v>971</v>
      </c>
      <c r="F190" s="14">
        <v>2021</v>
      </c>
      <c r="G190" s="14">
        <v>746</v>
      </c>
      <c r="H190" s="13">
        <v>774</v>
      </c>
      <c r="I190" s="14">
        <v>1520</v>
      </c>
      <c r="J190" s="14">
        <v>3090</v>
      </c>
      <c r="K190" s="13">
        <v>1318</v>
      </c>
      <c r="L190" s="14">
        <v>4408</v>
      </c>
      <c r="M190" s="14">
        <v>329981</v>
      </c>
      <c r="N190" s="14"/>
      <c r="O190" s="12"/>
      <c r="P190" s="12"/>
      <c r="Q190" s="12">
        <v>3</v>
      </c>
      <c r="R190" s="12">
        <v>8</v>
      </c>
      <c r="S190" s="14">
        <v>544</v>
      </c>
      <c r="T190" s="14"/>
      <c r="U190" s="14">
        <v>25235</v>
      </c>
      <c r="V190" s="14">
        <v>8</v>
      </c>
      <c r="W190" s="14">
        <v>36</v>
      </c>
      <c r="X190" s="12">
        <v>74</v>
      </c>
      <c r="Y190" s="12">
        <v>273</v>
      </c>
      <c r="Z190" s="14">
        <v>104470</v>
      </c>
    </row>
    <row r="191" spans="1:26" ht="17.25" customHeight="1">
      <c r="A191" s="10">
        <v>45114</v>
      </c>
      <c r="B191" s="11">
        <f t="shared" si="0"/>
        <v>45114</v>
      </c>
      <c r="C191" s="12" t="s">
        <v>52</v>
      </c>
      <c r="D191" s="14">
        <v>972</v>
      </c>
      <c r="E191" s="13">
        <v>1119</v>
      </c>
      <c r="F191" s="14">
        <v>2086</v>
      </c>
      <c r="G191" s="14">
        <v>660</v>
      </c>
      <c r="H191" s="13">
        <v>930</v>
      </c>
      <c r="I191" s="14">
        <v>1590</v>
      </c>
      <c r="J191" s="14">
        <v>2760</v>
      </c>
      <c r="K191" s="13">
        <v>1533</v>
      </c>
      <c r="L191" s="14">
        <v>4293</v>
      </c>
      <c r="M191" s="14">
        <v>329903</v>
      </c>
      <c r="N191" s="14"/>
      <c r="O191" s="12"/>
      <c r="P191" s="12"/>
      <c r="Q191" s="12">
        <v>11</v>
      </c>
      <c r="R191" s="12">
        <v>9</v>
      </c>
      <c r="S191" s="14">
        <v>3423</v>
      </c>
      <c r="T191" s="14"/>
      <c r="U191" s="14">
        <v>25161</v>
      </c>
      <c r="V191" s="14">
        <v>4</v>
      </c>
      <c r="W191" s="14">
        <v>34</v>
      </c>
      <c r="X191" s="12">
        <v>98</v>
      </c>
      <c r="Y191" s="12">
        <v>317</v>
      </c>
      <c r="Z191" s="14">
        <v>104453</v>
      </c>
    </row>
    <row r="192" spans="1:26" ht="17.25" customHeight="1">
      <c r="A192" s="18">
        <v>45115</v>
      </c>
      <c r="B192" s="11">
        <f t="shared" si="0"/>
        <v>45115</v>
      </c>
      <c r="C192" s="12" t="s">
        <v>52</v>
      </c>
      <c r="D192" s="14">
        <v>331</v>
      </c>
      <c r="E192" s="13">
        <f t="shared" ref="E192:E203" si="41">(F192-D192)</f>
        <v>891</v>
      </c>
      <c r="F192" s="14">
        <v>1222</v>
      </c>
      <c r="G192" s="14">
        <v>232</v>
      </c>
      <c r="H192" s="13">
        <f t="shared" ref="H192:H203" si="42">(I192-G192)</f>
        <v>734</v>
      </c>
      <c r="I192" s="14">
        <v>966</v>
      </c>
      <c r="J192" s="14">
        <v>817</v>
      </c>
      <c r="K192" s="13">
        <f t="shared" ref="K192:K195" si="43">(L192-J192)</f>
        <v>1237</v>
      </c>
      <c r="L192" s="14">
        <v>2054</v>
      </c>
      <c r="M192" s="14">
        <v>329903</v>
      </c>
      <c r="N192" s="14"/>
      <c r="O192" s="12"/>
      <c r="P192" s="12"/>
      <c r="Q192" s="12">
        <v>7</v>
      </c>
      <c r="R192" s="12">
        <v>15</v>
      </c>
      <c r="S192" s="14">
        <v>1159</v>
      </c>
      <c r="T192" s="14"/>
      <c r="U192" s="14">
        <v>25161</v>
      </c>
      <c r="V192" s="14">
        <v>2</v>
      </c>
      <c r="W192" s="14">
        <v>42</v>
      </c>
      <c r="X192" s="12">
        <v>81</v>
      </c>
      <c r="Y192" s="12">
        <v>213</v>
      </c>
      <c r="Z192" s="14">
        <v>104426</v>
      </c>
    </row>
    <row r="193" spans="1:47" ht="17.25" customHeight="1">
      <c r="A193" s="18">
        <v>45116</v>
      </c>
      <c r="B193" s="11">
        <f t="shared" si="0"/>
        <v>45116</v>
      </c>
      <c r="C193" s="12" t="s">
        <v>52</v>
      </c>
      <c r="D193" s="14">
        <v>408</v>
      </c>
      <c r="E193" s="13">
        <f t="shared" si="41"/>
        <v>924</v>
      </c>
      <c r="F193" s="14">
        <v>1332</v>
      </c>
      <c r="G193" s="14">
        <v>287</v>
      </c>
      <c r="H193" s="13">
        <f t="shared" si="42"/>
        <v>744</v>
      </c>
      <c r="I193" s="14">
        <v>1031</v>
      </c>
      <c r="J193" s="14">
        <v>1044</v>
      </c>
      <c r="K193" s="13">
        <f t="shared" si="43"/>
        <v>1288</v>
      </c>
      <c r="L193" s="14">
        <v>2332</v>
      </c>
      <c r="M193" s="14">
        <v>329896</v>
      </c>
      <c r="N193" s="14"/>
      <c r="O193" s="12"/>
      <c r="P193" s="12"/>
      <c r="Q193" s="12">
        <v>3</v>
      </c>
      <c r="R193" s="12">
        <v>12</v>
      </c>
      <c r="S193" s="14">
        <v>664</v>
      </c>
      <c r="T193" s="14"/>
      <c r="U193" s="14">
        <v>25161</v>
      </c>
      <c r="V193" s="14">
        <v>14</v>
      </c>
      <c r="W193" s="14">
        <v>23</v>
      </c>
      <c r="X193" s="12">
        <v>74</v>
      </c>
      <c r="Y193" s="12">
        <v>273</v>
      </c>
      <c r="Z193" s="14">
        <v>104404</v>
      </c>
    </row>
    <row r="194" spans="1:47" ht="17.25" customHeight="1">
      <c r="A194" s="10">
        <v>45117</v>
      </c>
      <c r="B194" s="11">
        <f t="shared" si="0"/>
        <v>45117</v>
      </c>
      <c r="C194" s="12">
        <v>2126</v>
      </c>
      <c r="D194" s="14">
        <v>1134</v>
      </c>
      <c r="E194" s="13">
        <f t="shared" si="41"/>
        <v>1077</v>
      </c>
      <c r="F194" s="14">
        <v>2211</v>
      </c>
      <c r="G194" s="14">
        <v>804</v>
      </c>
      <c r="H194" s="13">
        <f t="shared" si="42"/>
        <v>901</v>
      </c>
      <c r="I194" s="14">
        <v>1705</v>
      </c>
      <c r="J194" s="14">
        <v>3549</v>
      </c>
      <c r="K194" s="13">
        <f t="shared" si="43"/>
        <v>1496</v>
      </c>
      <c r="L194" s="14">
        <v>5045</v>
      </c>
      <c r="M194" s="14">
        <v>329868</v>
      </c>
      <c r="N194" s="14"/>
      <c r="O194" s="12"/>
      <c r="P194" s="12"/>
      <c r="Q194" s="12">
        <v>3</v>
      </c>
      <c r="R194" s="12">
        <v>10</v>
      </c>
      <c r="S194" s="14">
        <v>521</v>
      </c>
      <c r="T194" s="14"/>
      <c r="U194" s="14">
        <v>25113</v>
      </c>
      <c r="V194" s="14">
        <v>14</v>
      </c>
      <c r="W194" s="14">
        <v>37</v>
      </c>
      <c r="X194" s="12">
        <v>59</v>
      </c>
      <c r="Y194" s="12">
        <v>196</v>
      </c>
      <c r="Z194" s="14">
        <v>104394</v>
      </c>
    </row>
    <row r="195" spans="1:47" ht="17.25" customHeight="1">
      <c r="A195" s="10">
        <v>45118</v>
      </c>
      <c r="B195" s="11">
        <f t="shared" si="0"/>
        <v>45118</v>
      </c>
      <c r="C195" s="12">
        <v>2901</v>
      </c>
      <c r="D195" s="14">
        <v>1187</v>
      </c>
      <c r="E195" s="13">
        <f t="shared" si="41"/>
        <v>1030</v>
      </c>
      <c r="F195" s="14">
        <v>2217</v>
      </c>
      <c r="G195" s="14">
        <v>843</v>
      </c>
      <c r="H195" s="13">
        <f t="shared" si="42"/>
        <v>847</v>
      </c>
      <c r="I195" s="14">
        <v>1690</v>
      </c>
      <c r="J195" s="14">
        <v>3347</v>
      </c>
      <c r="K195" s="13">
        <f t="shared" si="43"/>
        <v>1454</v>
      </c>
      <c r="L195" s="14">
        <v>4801</v>
      </c>
      <c r="M195" s="14">
        <v>329829</v>
      </c>
      <c r="N195" s="14"/>
      <c r="O195" s="12"/>
      <c r="P195" s="12"/>
      <c r="Q195" s="12">
        <v>11</v>
      </c>
      <c r="R195" s="12">
        <v>16</v>
      </c>
      <c r="S195" s="14">
        <v>5268</v>
      </c>
      <c r="T195" s="14"/>
      <c r="U195" s="14">
        <v>25019</v>
      </c>
      <c r="V195" s="14">
        <v>16</v>
      </c>
      <c r="W195" s="14">
        <v>51</v>
      </c>
      <c r="X195" s="12">
        <v>2827</v>
      </c>
      <c r="Y195" s="12">
        <v>6891</v>
      </c>
      <c r="Z195" s="14">
        <v>104381</v>
      </c>
    </row>
    <row r="196" spans="1:47" ht="17.25" customHeight="1">
      <c r="A196" s="10">
        <v>45119</v>
      </c>
      <c r="B196" s="11">
        <f t="shared" si="0"/>
        <v>45119</v>
      </c>
      <c r="C196" s="12">
        <v>4891</v>
      </c>
      <c r="D196" s="14">
        <v>1259</v>
      </c>
      <c r="E196" s="13">
        <f t="shared" si="41"/>
        <v>2839</v>
      </c>
      <c r="F196" s="14">
        <v>4098</v>
      </c>
      <c r="G196" s="14">
        <v>913</v>
      </c>
      <c r="H196" s="13">
        <f t="shared" si="42"/>
        <v>1490</v>
      </c>
      <c r="I196" s="14">
        <v>2403</v>
      </c>
      <c r="J196" s="14">
        <v>3200</v>
      </c>
      <c r="K196" s="13">
        <v>3502</v>
      </c>
      <c r="L196" s="14">
        <v>6721</v>
      </c>
      <c r="M196" s="14">
        <v>329793</v>
      </c>
      <c r="N196" s="14"/>
      <c r="O196" s="12"/>
      <c r="P196" s="12"/>
      <c r="Q196" s="12">
        <v>17</v>
      </c>
      <c r="R196" s="12">
        <v>25</v>
      </c>
      <c r="S196" s="14">
        <v>43367</v>
      </c>
      <c r="T196" s="14"/>
      <c r="U196" s="14">
        <v>25169</v>
      </c>
      <c r="V196" s="14">
        <v>50</v>
      </c>
      <c r="W196" s="14">
        <v>54</v>
      </c>
      <c r="X196" s="12">
        <v>37004</v>
      </c>
      <c r="Y196" s="12">
        <v>96753</v>
      </c>
      <c r="Z196" s="14">
        <v>104381</v>
      </c>
    </row>
    <row r="197" spans="1:47" ht="17.25" customHeight="1">
      <c r="A197" s="10">
        <v>45120</v>
      </c>
      <c r="B197" s="11">
        <f t="shared" si="0"/>
        <v>45120</v>
      </c>
      <c r="C197" s="12">
        <v>5635</v>
      </c>
      <c r="D197" s="14">
        <v>1193</v>
      </c>
      <c r="E197" s="13">
        <f t="shared" si="41"/>
        <v>3503</v>
      </c>
      <c r="F197" s="14">
        <v>4696</v>
      </c>
      <c r="G197" s="14">
        <v>811</v>
      </c>
      <c r="H197" s="13">
        <f t="shared" si="42"/>
        <v>3042</v>
      </c>
      <c r="I197" s="14">
        <v>3853</v>
      </c>
      <c r="J197" s="14">
        <v>2298</v>
      </c>
      <c r="K197" s="13">
        <f t="shared" ref="K197:K203" si="44">(L197-J197)</f>
        <v>3997</v>
      </c>
      <c r="L197" s="14">
        <v>6295</v>
      </c>
      <c r="M197" s="14">
        <v>329751</v>
      </c>
      <c r="N197" s="14"/>
      <c r="O197" s="12"/>
      <c r="P197" s="12"/>
      <c r="Q197" s="12">
        <v>12</v>
      </c>
      <c r="R197" s="12">
        <v>25</v>
      </c>
      <c r="S197" s="14">
        <v>57885</v>
      </c>
      <c r="T197" s="14"/>
      <c r="U197" s="14">
        <v>25196</v>
      </c>
      <c r="V197" s="14">
        <v>88</v>
      </c>
      <c r="W197" s="14">
        <v>59</v>
      </c>
      <c r="X197" s="12">
        <v>164486</v>
      </c>
      <c r="Y197" s="12">
        <v>265899</v>
      </c>
      <c r="Z197" s="14">
        <v>104513</v>
      </c>
    </row>
    <row r="198" spans="1:47" ht="17.25" customHeight="1">
      <c r="A198" s="10">
        <v>45121</v>
      </c>
      <c r="B198" s="11">
        <f t="shared" si="0"/>
        <v>45121</v>
      </c>
      <c r="C198" s="12">
        <v>5006</v>
      </c>
      <c r="D198" s="14">
        <v>986</v>
      </c>
      <c r="E198" s="13">
        <f t="shared" si="41"/>
        <v>3282</v>
      </c>
      <c r="F198" s="14">
        <v>4268</v>
      </c>
      <c r="G198" s="14">
        <v>739</v>
      </c>
      <c r="H198" s="13">
        <f t="shared" si="42"/>
        <v>2992</v>
      </c>
      <c r="I198" s="14">
        <v>3731</v>
      </c>
      <c r="J198" s="14">
        <v>2518</v>
      </c>
      <c r="K198" s="13">
        <f t="shared" si="44"/>
        <v>3997</v>
      </c>
      <c r="L198" s="14">
        <v>6515</v>
      </c>
      <c r="M198" s="25">
        <v>329642</v>
      </c>
      <c r="N198" s="1090"/>
      <c r="O198" s="12"/>
      <c r="P198" s="12"/>
      <c r="Q198" s="12">
        <v>8</v>
      </c>
      <c r="R198" s="12">
        <v>16</v>
      </c>
      <c r="S198" s="14">
        <v>57957</v>
      </c>
      <c r="T198" s="14"/>
      <c r="U198" s="14">
        <v>25166</v>
      </c>
      <c r="V198" s="14">
        <v>48</v>
      </c>
      <c r="W198" s="14">
        <v>52</v>
      </c>
      <c r="X198" s="12">
        <v>151323</v>
      </c>
      <c r="Y198" s="12">
        <v>214780</v>
      </c>
      <c r="Z198" s="14">
        <v>106766</v>
      </c>
      <c r="AA198" s="1"/>
      <c r="AB198" s="1"/>
      <c r="AC198" s="1"/>
      <c r="AD198" s="1"/>
      <c r="AE198" s="1"/>
      <c r="AF198" s="1"/>
      <c r="AG198" s="1"/>
      <c r="AH198" s="1"/>
      <c r="AI198" s="1"/>
      <c r="AJ198" s="1"/>
      <c r="AK198" s="1"/>
      <c r="AL198" s="1"/>
      <c r="AM198" s="1"/>
      <c r="AN198" s="1"/>
      <c r="AO198" s="1"/>
      <c r="AP198" s="1"/>
      <c r="AQ198" s="1"/>
      <c r="AR198" s="1"/>
      <c r="AS198" s="1"/>
      <c r="AT198" s="1"/>
      <c r="AU198" s="1"/>
    </row>
    <row r="199" spans="1:47" ht="17.25" customHeight="1">
      <c r="A199" s="18">
        <v>45122</v>
      </c>
      <c r="B199" s="11">
        <f t="shared" si="0"/>
        <v>45122</v>
      </c>
      <c r="C199" s="12">
        <v>4659</v>
      </c>
      <c r="D199" s="14">
        <v>451</v>
      </c>
      <c r="E199" s="13">
        <f t="shared" si="41"/>
        <v>3895</v>
      </c>
      <c r="F199" s="14">
        <v>4346</v>
      </c>
      <c r="G199" s="14">
        <v>371</v>
      </c>
      <c r="H199" s="13">
        <f t="shared" si="42"/>
        <v>3601</v>
      </c>
      <c r="I199" s="14">
        <v>3972</v>
      </c>
      <c r="J199" s="14">
        <v>781</v>
      </c>
      <c r="K199" s="13">
        <f t="shared" si="44"/>
        <v>5087</v>
      </c>
      <c r="L199" s="14">
        <v>5868</v>
      </c>
      <c r="M199" s="25">
        <v>329642</v>
      </c>
      <c r="N199" s="1090"/>
      <c r="O199" s="12"/>
      <c r="P199" s="12"/>
      <c r="Q199" s="12">
        <v>7</v>
      </c>
      <c r="R199" s="12">
        <v>17</v>
      </c>
      <c r="S199" s="14">
        <v>12947</v>
      </c>
      <c r="T199" s="14"/>
      <c r="U199" s="14">
        <v>25166</v>
      </c>
      <c r="V199" s="14">
        <v>21</v>
      </c>
      <c r="W199" s="14">
        <v>41</v>
      </c>
      <c r="X199" s="12">
        <v>31963</v>
      </c>
      <c r="Y199" s="12">
        <v>43227</v>
      </c>
      <c r="Z199" s="14">
        <v>106766</v>
      </c>
      <c r="AA199" s="1"/>
      <c r="AB199" s="1"/>
      <c r="AC199" s="1"/>
      <c r="AD199" s="1"/>
      <c r="AE199" s="1"/>
      <c r="AF199" s="1"/>
      <c r="AG199" s="1"/>
      <c r="AH199" s="1"/>
      <c r="AI199" s="1"/>
      <c r="AJ199" s="1"/>
      <c r="AK199" s="1"/>
      <c r="AL199" s="1"/>
      <c r="AM199" s="1"/>
      <c r="AN199" s="1"/>
      <c r="AO199" s="1"/>
      <c r="AP199" s="1"/>
      <c r="AQ199" s="1"/>
      <c r="AR199" s="1"/>
      <c r="AS199" s="1"/>
      <c r="AT199" s="1"/>
      <c r="AU199" s="1"/>
    </row>
    <row r="200" spans="1:47" ht="17.25" customHeight="1">
      <c r="A200" s="18">
        <v>45123</v>
      </c>
      <c r="B200" s="11">
        <f t="shared" si="0"/>
        <v>45123</v>
      </c>
      <c r="C200" s="12">
        <v>5069</v>
      </c>
      <c r="D200" s="14">
        <v>470</v>
      </c>
      <c r="E200" s="13">
        <f t="shared" si="41"/>
        <v>2888</v>
      </c>
      <c r="F200" s="14">
        <v>3358</v>
      </c>
      <c r="G200" s="14">
        <v>342</v>
      </c>
      <c r="H200" s="13">
        <f t="shared" si="42"/>
        <v>3130</v>
      </c>
      <c r="I200" s="14">
        <v>3472</v>
      </c>
      <c r="J200" s="14">
        <v>1036</v>
      </c>
      <c r="K200" s="13">
        <f t="shared" si="44"/>
        <v>4020</v>
      </c>
      <c r="L200" s="14">
        <v>5056</v>
      </c>
      <c r="M200" s="25">
        <v>329642</v>
      </c>
      <c r="N200" s="1090"/>
      <c r="O200" s="12"/>
      <c r="P200" s="12"/>
      <c r="Q200" s="12">
        <v>6</v>
      </c>
      <c r="R200" s="12">
        <v>10</v>
      </c>
      <c r="S200" s="14">
        <v>11812</v>
      </c>
      <c r="T200" s="14"/>
      <c r="U200" s="14">
        <v>25166</v>
      </c>
      <c r="V200" s="14">
        <v>28</v>
      </c>
      <c r="W200" s="14">
        <v>35</v>
      </c>
      <c r="X200" s="12">
        <v>7976</v>
      </c>
      <c r="Y200" s="12">
        <v>9859</v>
      </c>
      <c r="Z200" s="14">
        <v>106766</v>
      </c>
      <c r="AA200" s="1"/>
      <c r="AB200" s="1"/>
      <c r="AC200" s="1"/>
      <c r="AD200" s="1"/>
      <c r="AE200" s="1"/>
      <c r="AF200" s="1"/>
      <c r="AG200" s="1"/>
      <c r="AH200" s="1"/>
      <c r="AI200" s="1"/>
      <c r="AJ200" s="1"/>
      <c r="AK200" s="1"/>
      <c r="AL200" s="1"/>
      <c r="AM200" s="1"/>
      <c r="AN200" s="1"/>
      <c r="AO200" s="1"/>
      <c r="AP200" s="1"/>
      <c r="AQ200" s="1"/>
      <c r="AR200" s="1"/>
      <c r="AS200" s="1"/>
      <c r="AT200" s="1"/>
      <c r="AU200" s="1"/>
    </row>
    <row r="201" spans="1:47" ht="17.25" customHeight="1">
      <c r="A201" s="26">
        <v>45124</v>
      </c>
      <c r="B201" s="11">
        <f t="shared" si="0"/>
        <v>45124</v>
      </c>
      <c r="C201" s="27">
        <v>4600</v>
      </c>
      <c r="D201" s="28">
        <v>1152</v>
      </c>
      <c r="E201" s="29">
        <f t="shared" si="41"/>
        <v>2548</v>
      </c>
      <c r="F201" s="28">
        <v>3700</v>
      </c>
      <c r="G201" s="28">
        <v>883</v>
      </c>
      <c r="H201" s="29">
        <f t="shared" si="42"/>
        <v>2204</v>
      </c>
      <c r="I201" s="28">
        <v>3087</v>
      </c>
      <c r="J201" s="28">
        <v>3163</v>
      </c>
      <c r="K201" s="29">
        <f t="shared" si="44"/>
        <v>3289</v>
      </c>
      <c r="L201" s="28">
        <v>6452</v>
      </c>
      <c r="M201" s="30">
        <v>329614</v>
      </c>
      <c r="N201" s="30"/>
      <c r="O201" s="27"/>
      <c r="P201" s="27"/>
      <c r="Q201" s="27">
        <v>18</v>
      </c>
      <c r="R201" s="27">
        <v>14</v>
      </c>
      <c r="S201" s="28">
        <v>21571</v>
      </c>
      <c r="T201" s="28"/>
      <c r="U201" s="28">
        <v>25161</v>
      </c>
      <c r="V201" s="28">
        <v>25</v>
      </c>
      <c r="W201" s="28">
        <v>31</v>
      </c>
      <c r="X201" s="27">
        <v>16463</v>
      </c>
      <c r="Y201" s="27">
        <v>22624</v>
      </c>
      <c r="Z201" s="28">
        <v>108332</v>
      </c>
    </row>
    <row r="202" spans="1:47" ht="17.25" customHeight="1">
      <c r="A202" s="10">
        <v>45125</v>
      </c>
      <c r="B202" s="11">
        <f t="shared" si="0"/>
        <v>45125</v>
      </c>
      <c r="C202" s="12">
        <v>4870</v>
      </c>
      <c r="D202" s="14">
        <v>1243</v>
      </c>
      <c r="E202" s="13">
        <f t="shared" si="41"/>
        <v>2188</v>
      </c>
      <c r="F202" s="14">
        <v>3431</v>
      </c>
      <c r="G202" s="14">
        <v>925</v>
      </c>
      <c r="H202" s="13">
        <f t="shared" si="42"/>
        <v>1847</v>
      </c>
      <c r="I202" s="14">
        <v>2772</v>
      </c>
      <c r="J202" s="14">
        <v>3259</v>
      </c>
      <c r="K202" s="13">
        <f t="shared" si="44"/>
        <v>2656</v>
      </c>
      <c r="L202" s="14">
        <v>5915</v>
      </c>
      <c r="M202" s="25">
        <v>329578</v>
      </c>
      <c r="N202" s="1090"/>
      <c r="O202" s="12"/>
      <c r="P202" s="12"/>
      <c r="Q202" s="12">
        <v>8</v>
      </c>
      <c r="R202" s="12">
        <v>10</v>
      </c>
      <c r="S202" s="14">
        <v>21778</v>
      </c>
      <c r="T202" s="14"/>
      <c r="U202" s="14">
        <v>25146</v>
      </c>
      <c r="V202" s="14">
        <v>19</v>
      </c>
      <c r="W202" s="14">
        <v>32</v>
      </c>
      <c r="X202" s="12">
        <v>23650</v>
      </c>
      <c r="Y202" s="12">
        <v>32859</v>
      </c>
      <c r="Z202" s="14">
        <v>109524</v>
      </c>
      <c r="AA202" s="31"/>
      <c r="AB202" s="31"/>
      <c r="AC202" s="31"/>
      <c r="AD202" s="31"/>
      <c r="AE202" s="31"/>
      <c r="AF202" s="31"/>
      <c r="AG202" s="31"/>
      <c r="AH202" s="31"/>
      <c r="AI202" s="31"/>
      <c r="AJ202" s="31"/>
      <c r="AK202" s="31"/>
      <c r="AL202" s="31"/>
      <c r="AM202" s="31"/>
      <c r="AN202" s="31"/>
      <c r="AO202" s="31"/>
      <c r="AP202" s="31"/>
      <c r="AQ202" s="31"/>
      <c r="AR202" s="31"/>
      <c r="AS202" s="31"/>
      <c r="AT202" s="31"/>
      <c r="AU202" s="31"/>
    </row>
    <row r="203" spans="1:47" ht="17.25" customHeight="1">
      <c r="A203" s="26">
        <v>45126</v>
      </c>
      <c r="B203" s="32">
        <f t="shared" si="0"/>
        <v>45126</v>
      </c>
      <c r="C203" s="27">
        <v>3460</v>
      </c>
      <c r="D203" s="28">
        <v>1074</v>
      </c>
      <c r="E203" s="29">
        <f t="shared" si="41"/>
        <v>1388</v>
      </c>
      <c r="F203" s="28">
        <v>2462</v>
      </c>
      <c r="G203" s="28">
        <v>731</v>
      </c>
      <c r="H203" s="29">
        <f t="shared" si="42"/>
        <v>1024</v>
      </c>
      <c r="I203" s="28">
        <v>1755</v>
      </c>
      <c r="J203" s="28">
        <v>2358</v>
      </c>
      <c r="K203" s="29">
        <f t="shared" si="44"/>
        <v>1610</v>
      </c>
      <c r="L203" s="28">
        <v>3968</v>
      </c>
      <c r="M203" s="30">
        <v>329547</v>
      </c>
      <c r="N203" s="30"/>
      <c r="O203" s="27"/>
      <c r="P203" s="27"/>
      <c r="Q203" s="27">
        <v>14</v>
      </c>
      <c r="R203" s="27">
        <v>17</v>
      </c>
      <c r="S203" s="28">
        <v>8480</v>
      </c>
      <c r="T203" s="28"/>
      <c r="U203" s="28">
        <v>25170</v>
      </c>
      <c r="V203" s="28">
        <v>56</v>
      </c>
      <c r="W203" s="28">
        <v>34</v>
      </c>
      <c r="X203" s="27">
        <v>41950</v>
      </c>
      <c r="Y203" s="27">
        <v>51877</v>
      </c>
      <c r="Z203" s="28">
        <v>111204</v>
      </c>
    </row>
    <row r="204" spans="1:47" ht="17.25" customHeight="1">
      <c r="A204" s="26">
        <v>45127</v>
      </c>
      <c r="B204" s="32">
        <f t="shared" si="0"/>
        <v>45127</v>
      </c>
      <c r="C204" s="27">
        <v>3839</v>
      </c>
      <c r="D204" s="28">
        <v>1110</v>
      </c>
      <c r="E204" s="29">
        <v>1359</v>
      </c>
      <c r="F204" s="28">
        <v>2467</v>
      </c>
      <c r="G204" s="28">
        <v>756</v>
      </c>
      <c r="H204" s="29">
        <v>1038</v>
      </c>
      <c r="I204" s="28">
        <v>1794</v>
      </c>
      <c r="J204" s="28">
        <v>2745</v>
      </c>
      <c r="K204" s="29">
        <v>1494</v>
      </c>
      <c r="L204" s="28">
        <v>4239</v>
      </c>
      <c r="M204" s="30">
        <v>329524</v>
      </c>
      <c r="N204" s="30"/>
      <c r="O204" s="27"/>
      <c r="P204" s="27"/>
      <c r="Q204" s="27">
        <v>11</v>
      </c>
      <c r="R204" s="27">
        <v>18</v>
      </c>
      <c r="S204" s="28">
        <v>29558</v>
      </c>
      <c r="T204" s="28"/>
      <c r="U204" s="28">
        <v>25242</v>
      </c>
      <c r="V204" s="28">
        <v>115</v>
      </c>
      <c r="W204" s="28">
        <v>42</v>
      </c>
      <c r="X204" s="27">
        <v>67189</v>
      </c>
      <c r="Y204" s="27">
        <v>85654</v>
      </c>
      <c r="Z204" s="28">
        <v>112354</v>
      </c>
    </row>
    <row r="205" spans="1:47" ht="17.25" customHeight="1">
      <c r="A205" s="26">
        <v>45128</v>
      </c>
      <c r="B205" s="32">
        <f t="shared" si="0"/>
        <v>45128</v>
      </c>
      <c r="C205" s="27">
        <v>3518</v>
      </c>
      <c r="D205" s="28">
        <v>1048</v>
      </c>
      <c r="E205" s="29">
        <v>1751</v>
      </c>
      <c r="F205" s="28">
        <f>SUM(D205+E205)</f>
        <v>2799</v>
      </c>
      <c r="G205" s="28">
        <v>782</v>
      </c>
      <c r="H205" s="29">
        <v>1528</v>
      </c>
      <c r="I205" s="28">
        <v>2310</v>
      </c>
      <c r="J205" s="28">
        <v>2394</v>
      </c>
      <c r="K205" s="29">
        <v>2194</v>
      </c>
      <c r="L205" s="28">
        <v>4588</v>
      </c>
      <c r="M205" s="28">
        <v>329448</v>
      </c>
      <c r="N205" s="28"/>
      <c r="O205" s="28"/>
      <c r="P205" s="28"/>
      <c r="Q205" s="29">
        <v>16</v>
      </c>
      <c r="R205" s="28">
        <v>18</v>
      </c>
      <c r="S205" s="28">
        <v>127176</v>
      </c>
      <c r="T205" s="29"/>
      <c r="U205" s="28">
        <v>25152</v>
      </c>
      <c r="V205" s="30">
        <v>9</v>
      </c>
      <c r="W205" s="30">
        <v>42</v>
      </c>
      <c r="X205" s="30">
        <v>60542</v>
      </c>
      <c r="Y205" s="27">
        <v>82769</v>
      </c>
      <c r="Z205" s="27">
        <v>113749</v>
      </c>
    </row>
    <row r="206" spans="1:47" ht="17.25" customHeight="1">
      <c r="A206" s="33">
        <v>45129</v>
      </c>
      <c r="B206" s="32">
        <f t="shared" si="0"/>
        <v>45129</v>
      </c>
      <c r="C206" s="27">
        <v>3527</v>
      </c>
      <c r="D206" s="28">
        <v>499</v>
      </c>
      <c r="E206" s="29">
        <v>2616</v>
      </c>
      <c r="F206" s="28">
        <v>3115</v>
      </c>
      <c r="G206" s="28">
        <v>419</v>
      </c>
      <c r="H206" s="29">
        <v>2361</v>
      </c>
      <c r="I206" s="28">
        <v>2780</v>
      </c>
      <c r="J206" s="28">
        <v>973</v>
      </c>
      <c r="K206" s="29">
        <v>2972</v>
      </c>
      <c r="L206" s="28">
        <v>3945</v>
      </c>
      <c r="M206" s="28">
        <v>329448</v>
      </c>
      <c r="N206" s="28"/>
      <c r="O206" s="28"/>
      <c r="P206" s="28"/>
      <c r="Q206" s="29">
        <v>9</v>
      </c>
      <c r="R206" s="28">
        <v>13</v>
      </c>
      <c r="S206" s="28">
        <v>154684</v>
      </c>
      <c r="T206" s="29"/>
      <c r="U206" s="28">
        <v>25152</v>
      </c>
      <c r="V206" s="30">
        <v>7</v>
      </c>
      <c r="W206" s="30">
        <v>43</v>
      </c>
      <c r="X206" s="30">
        <v>87932</v>
      </c>
      <c r="Y206" s="27">
        <v>117998</v>
      </c>
      <c r="Z206" s="27">
        <v>115634</v>
      </c>
    </row>
    <row r="207" spans="1:47" ht="17.25" customHeight="1">
      <c r="A207" s="33">
        <v>45130</v>
      </c>
      <c r="B207" s="32">
        <f t="shared" si="0"/>
        <v>45130</v>
      </c>
      <c r="C207" s="27">
        <v>3964</v>
      </c>
      <c r="D207" s="28">
        <v>501</v>
      </c>
      <c r="E207" s="29">
        <v>2802</v>
      </c>
      <c r="F207" s="28">
        <v>3303</v>
      </c>
      <c r="G207" s="28">
        <v>403</v>
      </c>
      <c r="H207" s="29">
        <v>2496</v>
      </c>
      <c r="I207" s="28">
        <v>2899</v>
      </c>
      <c r="J207" s="28">
        <v>982</v>
      </c>
      <c r="K207" s="29">
        <v>3344</v>
      </c>
      <c r="L207" s="28">
        <v>4326</v>
      </c>
      <c r="M207" s="28">
        <v>329448</v>
      </c>
      <c r="N207" s="28"/>
      <c r="O207" s="28"/>
      <c r="P207" s="28"/>
      <c r="Q207" s="29">
        <v>8</v>
      </c>
      <c r="R207" s="28">
        <v>11</v>
      </c>
      <c r="S207" s="28">
        <v>106536</v>
      </c>
      <c r="T207" s="29"/>
      <c r="U207" s="28">
        <v>25152</v>
      </c>
      <c r="V207" s="30">
        <v>6</v>
      </c>
      <c r="W207" s="30">
        <v>33</v>
      </c>
      <c r="X207" s="30">
        <v>16164</v>
      </c>
      <c r="Y207" s="27">
        <v>21416</v>
      </c>
      <c r="Z207" s="27">
        <v>116453</v>
      </c>
    </row>
    <row r="208" spans="1:47" ht="17.25" customHeight="1">
      <c r="A208" s="26">
        <v>45131</v>
      </c>
      <c r="B208" s="32">
        <f t="shared" si="0"/>
        <v>45131</v>
      </c>
      <c r="C208" s="27">
        <v>4029</v>
      </c>
      <c r="D208" s="28">
        <v>1076</v>
      </c>
      <c r="E208" s="29">
        <v>2045</v>
      </c>
      <c r="F208" s="28">
        <v>3121</v>
      </c>
      <c r="G208" s="28">
        <v>835</v>
      </c>
      <c r="H208" s="29">
        <v>1821</v>
      </c>
      <c r="I208" s="28">
        <v>2656</v>
      </c>
      <c r="J208" s="28">
        <v>2839</v>
      </c>
      <c r="K208" s="29">
        <v>2522</v>
      </c>
      <c r="L208" s="28">
        <v>5361</v>
      </c>
      <c r="M208" s="28">
        <v>329408</v>
      </c>
      <c r="N208" s="28"/>
      <c r="O208" s="28"/>
      <c r="P208" s="28"/>
      <c r="Q208" s="29">
        <v>14</v>
      </c>
      <c r="R208" s="28">
        <v>8</v>
      </c>
      <c r="S208" s="28">
        <v>91220</v>
      </c>
      <c r="T208" s="29"/>
      <c r="U208" s="28">
        <v>25108</v>
      </c>
      <c r="V208" s="30">
        <v>9</v>
      </c>
      <c r="W208" s="30">
        <v>45</v>
      </c>
      <c r="X208" s="30">
        <v>11335</v>
      </c>
      <c r="Y208" s="27">
        <v>14309</v>
      </c>
      <c r="Z208" s="27">
        <v>118573</v>
      </c>
    </row>
    <row r="209" spans="1:47" ht="17.25" customHeight="1">
      <c r="A209" s="26">
        <v>45132</v>
      </c>
      <c r="B209" s="32">
        <f t="shared" si="0"/>
        <v>45132</v>
      </c>
      <c r="C209" s="27">
        <v>5443</v>
      </c>
      <c r="D209" s="28">
        <v>1914</v>
      </c>
      <c r="E209" s="29">
        <v>2007</v>
      </c>
      <c r="F209" s="28">
        <v>3921</v>
      </c>
      <c r="G209" s="28">
        <v>1446</v>
      </c>
      <c r="H209" s="29">
        <v>1665</v>
      </c>
      <c r="I209" s="28">
        <v>3131</v>
      </c>
      <c r="J209" s="28">
        <v>3428</v>
      </c>
      <c r="K209" s="29">
        <v>2376</v>
      </c>
      <c r="L209" s="28">
        <v>5804</v>
      </c>
      <c r="M209" s="28">
        <v>329380</v>
      </c>
      <c r="N209" s="28"/>
      <c r="O209" s="28"/>
      <c r="P209" s="28"/>
      <c r="Q209" s="29">
        <v>15</v>
      </c>
      <c r="R209" s="28">
        <v>13</v>
      </c>
      <c r="S209" s="28">
        <v>80744</v>
      </c>
      <c r="T209" s="29"/>
      <c r="U209" s="28">
        <v>25070</v>
      </c>
      <c r="V209" s="30">
        <v>3</v>
      </c>
      <c r="W209" s="30">
        <v>43</v>
      </c>
      <c r="X209" s="30">
        <v>5656</v>
      </c>
      <c r="Y209" s="27">
        <v>7767</v>
      </c>
      <c r="Z209" s="27">
        <v>118473</v>
      </c>
    </row>
    <row r="210" spans="1:47" ht="17.25" customHeight="1">
      <c r="A210" s="26">
        <v>45133</v>
      </c>
      <c r="B210" s="32">
        <f t="shared" si="0"/>
        <v>45133</v>
      </c>
      <c r="C210" s="27">
        <v>4195</v>
      </c>
      <c r="D210" s="28">
        <v>1243</v>
      </c>
      <c r="E210" s="29">
        <v>2050</v>
      </c>
      <c r="F210" s="28">
        <v>3293</v>
      </c>
      <c r="G210" s="28">
        <v>946</v>
      </c>
      <c r="H210" s="29">
        <v>1802</v>
      </c>
      <c r="I210" s="28">
        <v>2748</v>
      </c>
      <c r="J210" s="28">
        <v>3075</v>
      </c>
      <c r="K210" s="29">
        <v>2519</v>
      </c>
      <c r="L210" s="28">
        <v>5594</v>
      </c>
      <c r="M210" s="28">
        <v>329361</v>
      </c>
      <c r="N210" s="28"/>
      <c r="O210" s="28"/>
      <c r="P210" s="28"/>
      <c r="Q210" s="29">
        <v>20</v>
      </c>
      <c r="R210" s="28">
        <v>8</v>
      </c>
      <c r="S210" s="28">
        <v>8321</v>
      </c>
      <c r="T210" s="29"/>
      <c r="U210" s="28">
        <v>25043</v>
      </c>
      <c r="V210" s="30">
        <v>10</v>
      </c>
      <c r="W210" s="30">
        <v>38</v>
      </c>
      <c r="X210" s="30">
        <v>1448</v>
      </c>
      <c r="Y210" s="27">
        <v>3012</v>
      </c>
      <c r="Z210" s="27">
        <v>119740</v>
      </c>
    </row>
    <row r="211" spans="1:47" ht="17.25" customHeight="1">
      <c r="A211" s="26">
        <v>45134</v>
      </c>
      <c r="B211" s="32" t="s">
        <v>53</v>
      </c>
      <c r="C211" s="27">
        <v>3731</v>
      </c>
      <c r="D211" s="28">
        <v>1068</v>
      </c>
      <c r="E211" s="29">
        <v>1851</v>
      </c>
      <c r="F211" s="28">
        <v>2919</v>
      </c>
      <c r="G211" s="28">
        <v>682</v>
      </c>
      <c r="H211" s="29">
        <v>1469</v>
      </c>
      <c r="I211" s="28">
        <v>2151</v>
      </c>
      <c r="J211" s="28">
        <v>2117</v>
      </c>
      <c r="K211" s="29">
        <v>2112</v>
      </c>
      <c r="L211" s="28">
        <v>4229</v>
      </c>
      <c r="M211" s="28">
        <v>329248</v>
      </c>
      <c r="N211" s="28"/>
      <c r="O211" s="28"/>
      <c r="P211" s="28"/>
      <c r="Q211" s="29">
        <v>7</v>
      </c>
      <c r="R211" s="28">
        <v>6</v>
      </c>
      <c r="S211" s="28">
        <v>26868</v>
      </c>
      <c r="T211" s="29"/>
      <c r="U211" s="28">
        <v>24888</v>
      </c>
      <c r="V211" s="30">
        <v>9</v>
      </c>
      <c r="W211" s="30">
        <v>31</v>
      </c>
      <c r="X211" s="30">
        <v>4105</v>
      </c>
      <c r="Y211" s="27">
        <v>5281</v>
      </c>
      <c r="Z211" s="27">
        <v>120866</v>
      </c>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ht="17.25" customHeight="1">
      <c r="A212" s="35">
        <v>45135</v>
      </c>
      <c r="B212" s="36" t="s">
        <v>54</v>
      </c>
      <c r="C212" s="37">
        <v>3290</v>
      </c>
      <c r="D212" s="37">
        <v>934</v>
      </c>
      <c r="E212" s="38">
        <v>2259</v>
      </c>
      <c r="F212" s="39">
        <v>3193</v>
      </c>
      <c r="G212" s="38">
        <v>675</v>
      </c>
      <c r="H212" s="39">
        <v>2010</v>
      </c>
      <c r="I212" s="38">
        <v>2685</v>
      </c>
      <c r="J212" s="38">
        <v>2498</v>
      </c>
      <c r="K212" s="39">
        <v>2630</v>
      </c>
      <c r="L212" s="38">
        <v>5128</v>
      </c>
      <c r="M212" s="38">
        <v>329260</v>
      </c>
      <c r="N212" s="40"/>
      <c r="O212" s="40"/>
      <c r="P212" s="41"/>
      <c r="Q212" s="42">
        <v>10</v>
      </c>
      <c r="R212" s="40">
        <v>16</v>
      </c>
      <c r="S212" s="40">
        <v>19607</v>
      </c>
      <c r="T212" s="43"/>
      <c r="U212" s="40">
        <v>24800</v>
      </c>
      <c r="V212" s="41">
        <v>10</v>
      </c>
      <c r="W212" s="41">
        <v>43</v>
      </c>
      <c r="X212" s="41">
        <v>9522</v>
      </c>
      <c r="Y212" s="44">
        <v>12098</v>
      </c>
      <c r="Z212" s="44">
        <v>123115</v>
      </c>
    </row>
    <row r="213" spans="1:47" ht="17.25" customHeight="1">
      <c r="A213" s="45">
        <v>45136</v>
      </c>
      <c r="B213" s="36" t="s">
        <v>55</v>
      </c>
      <c r="C213" s="37">
        <v>2977</v>
      </c>
      <c r="D213" s="38">
        <v>429</v>
      </c>
      <c r="E213" s="39">
        <v>3139</v>
      </c>
      <c r="F213" s="38">
        <f t="shared" ref="F213:F214" si="45">SUM(D213,E213)</f>
        <v>3568</v>
      </c>
      <c r="G213" s="38">
        <v>355</v>
      </c>
      <c r="H213" s="39">
        <v>2853</v>
      </c>
      <c r="I213" s="38">
        <f t="shared" ref="I213:I214" si="46">SUM(G213:H213)</f>
        <v>3208</v>
      </c>
      <c r="J213" s="38">
        <v>704</v>
      </c>
      <c r="K213" s="39">
        <v>3581</v>
      </c>
      <c r="L213" s="38">
        <f t="shared" ref="L213:L214" si="47">SUM(J213:K213)</f>
        <v>4285</v>
      </c>
      <c r="M213" s="38">
        <v>329260</v>
      </c>
      <c r="N213" s="40"/>
      <c r="O213" s="40"/>
      <c r="P213" s="41"/>
      <c r="Q213" s="42">
        <v>21</v>
      </c>
      <c r="R213" s="40">
        <v>8</v>
      </c>
      <c r="S213" s="40">
        <v>18822</v>
      </c>
      <c r="T213" s="46"/>
      <c r="U213" s="40">
        <v>24800</v>
      </c>
      <c r="V213" s="41">
        <v>5</v>
      </c>
      <c r="W213" s="41">
        <v>36</v>
      </c>
      <c r="X213" s="41">
        <v>8142</v>
      </c>
      <c r="Y213" s="44">
        <v>10951</v>
      </c>
      <c r="Z213" s="44">
        <v>124739</v>
      </c>
    </row>
    <row r="214" spans="1:47" ht="17.25" customHeight="1">
      <c r="A214" s="45">
        <v>45137</v>
      </c>
      <c r="B214" s="36" t="s">
        <v>56</v>
      </c>
      <c r="C214" s="37">
        <v>3033</v>
      </c>
      <c r="D214" s="38">
        <v>351</v>
      </c>
      <c r="E214" s="39">
        <v>2512</v>
      </c>
      <c r="F214" s="38">
        <f t="shared" si="45"/>
        <v>2863</v>
      </c>
      <c r="G214" s="38">
        <v>254</v>
      </c>
      <c r="H214" s="39">
        <v>2051</v>
      </c>
      <c r="I214" s="38">
        <f t="shared" si="46"/>
        <v>2305</v>
      </c>
      <c r="J214" s="38">
        <v>566</v>
      </c>
      <c r="K214" s="39">
        <v>2619</v>
      </c>
      <c r="L214" s="38">
        <f t="shared" si="47"/>
        <v>3185</v>
      </c>
      <c r="M214" s="38">
        <v>329260</v>
      </c>
      <c r="N214" s="40"/>
      <c r="O214" s="40"/>
      <c r="P214" s="41"/>
      <c r="Q214" s="42">
        <v>9</v>
      </c>
      <c r="R214" s="40">
        <v>8</v>
      </c>
      <c r="S214" s="38">
        <v>2641</v>
      </c>
      <c r="T214" s="46"/>
      <c r="U214" s="38">
        <v>24800</v>
      </c>
      <c r="V214" s="38">
        <v>11</v>
      </c>
      <c r="W214" s="38">
        <v>31</v>
      </c>
      <c r="X214" s="38">
        <v>3989</v>
      </c>
      <c r="Y214" s="37">
        <v>5251</v>
      </c>
      <c r="Z214" s="37">
        <v>125710</v>
      </c>
    </row>
    <row r="215" spans="1:47" ht="17.25" customHeight="1">
      <c r="A215" s="26">
        <v>45138</v>
      </c>
      <c r="B215" s="47" t="s">
        <v>57</v>
      </c>
      <c r="C215" s="48">
        <v>3541</v>
      </c>
      <c r="D215" s="28">
        <v>950</v>
      </c>
      <c r="E215" s="29">
        <v>2165</v>
      </c>
      <c r="F215" s="28">
        <v>3115</v>
      </c>
      <c r="G215" s="28">
        <v>645</v>
      </c>
      <c r="H215" s="29">
        <v>1738</v>
      </c>
      <c r="I215" s="28">
        <v>2383</v>
      </c>
      <c r="J215" s="28">
        <v>2042</v>
      </c>
      <c r="K215" s="29">
        <v>2295</v>
      </c>
      <c r="L215" s="28">
        <v>4337</v>
      </c>
      <c r="M215" s="28">
        <v>329242</v>
      </c>
      <c r="N215" s="57"/>
      <c r="O215" s="40"/>
      <c r="P215" s="41"/>
      <c r="Q215" s="42">
        <v>33</v>
      </c>
      <c r="R215" s="40">
        <v>15</v>
      </c>
      <c r="S215" s="28">
        <v>6982</v>
      </c>
      <c r="T215" s="49"/>
      <c r="U215" s="28">
        <v>24784</v>
      </c>
      <c r="V215" s="28">
        <v>10</v>
      </c>
      <c r="W215" s="28">
        <v>40</v>
      </c>
      <c r="X215" s="28">
        <v>2328</v>
      </c>
      <c r="Y215" s="27">
        <v>3414</v>
      </c>
      <c r="Z215" s="27">
        <v>127484</v>
      </c>
    </row>
    <row r="216" spans="1:47" ht="17.25" customHeight="1">
      <c r="A216" s="50">
        <v>45139</v>
      </c>
      <c r="B216" s="36" t="s">
        <v>58</v>
      </c>
      <c r="C216" s="37">
        <v>3741</v>
      </c>
      <c r="D216" s="51">
        <v>959</v>
      </c>
      <c r="E216" s="39">
        <v>2093</v>
      </c>
      <c r="F216" s="38">
        <v>3052</v>
      </c>
      <c r="G216" s="38">
        <v>634</v>
      </c>
      <c r="H216" s="39">
        <v>1656</v>
      </c>
      <c r="I216" s="38">
        <v>2290</v>
      </c>
      <c r="J216" s="38">
        <v>2161</v>
      </c>
      <c r="K216" s="39">
        <v>2180</v>
      </c>
      <c r="L216" s="38">
        <v>4341</v>
      </c>
      <c r="M216" s="52">
        <v>329228</v>
      </c>
      <c r="N216" s="1091"/>
      <c r="O216" s="40"/>
      <c r="P216" s="40"/>
      <c r="Q216" s="39">
        <v>18</v>
      </c>
      <c r="R216" s="38">
        <v>11</v>
      </c>
      <c r="S216" s="51">
        <v>65689</v>
      </c>
      <c r="T216" s="46"/>
      <c r="U216" s="38">
        <v>24738</v>
      </c>
      <c r="V216" s="38">
        <v>8</v>
      </c>
      <c r="W216" s="38">
        <v>32</v>
      </c>
      <c r="X216" s="38">
        <v>2219</v>
      </c>
      <c r="Y216" s="37">
        <v>4104</v>
      </c>
      <c r="Z216" s="37">
        <v>128737</v>
      </c>
    </row>
    <row r="217" spans="1:47" ht="17.25" customHeight="1">
      <c r="A217" s="50">
        <v>45140</v>
      </c>
      <c r="B217" s="36" t="s">
        <v>59</v>
      </c>
      <c r="C217" s="37">
        <v>3991</v>
      </c>
      <c r="D217" s="51">
        <v>1012</v>
      </c>
      <c r="E217" s="39">
        <v>2252</v>
      </c>
      <c r="F217" s="38">
        <v>3264</v>
      </c>
      <c r="G217" s="38">
        <v>669</v>
      </c>
      <c r="H217" s="39">
        <v>1805</v>
      </c>
      <c r="I217" s="38">
        <v>2474</v>
      </c>
      <c r="J217" s="38">
        <v>1978</v>
      </c>
      <c r="K217" s="39">
        <v>2317</v>
      </c>
      <c r="L217" s="38">
        <v>4295</v>
      </c>
      <c r="M217" s="52">
        <v>329219</v>
      </c>
      <c r="N217" s="1091"/>
      <c r="O217" s="40"/>
      <c r="P217" s="40"/>
      <c r="Q217" s="39">
        <v>23</v>
      </c>
      <c r="R217" s="38">
        <v>8</v>
      </c>
      <c r="S217" s="51">
        <v>78323</v>
      </c>
      <c r="T217" s="46"/>
      <c r="U217" s="38">
        <v>24729</v>
      </c>
      <c r="V217" s="38">
        <v>5</v>
      </c>
      <c r="W217" s="38">
        <v>34</v>
      </c>
      <c r="X217" s="38">
        <v>3450</v>
      </c>
      <c r="Y217" s="37">
        <v>4855</v>
      </c>
      <c r="Z217" s="37">
        <v>130558</v>
      </c>
    </row>
    <row r="218" spans="1:47" ht="17.25" customHeight="1">
      <c r="A218" s="50">
        <v>45141</v>
      </c>
      <c r="B218" s="36" t="s">
        <v>53</v>
      </c>
      <c r="C218" s="37">
        <v>4310</v>
      </c>
      <c r="D218" s="51">
        <v>1080</v>
      </c>
      <c r="E218" s="39">
        <v>2752</v>
      </c>
      <c r="F218" s="38">
        <v>3832</v>
      </c>
      <c r="G218" s="38">
        <v>829</v>
      </c>
      <c r="H218" s="39">
        <v>2458</v>
      </c>
      <c r="I218" s="38">
        <v>3287</v>
      </c>
      <c r="J218" s="38">
        <v>2320</v>
      </c>
      <c r="K218" s="39">
        <v>3201</v>
      </c>
      <c r="L218" s="38">
        <v>5521</v>
      </c>
      <c r="M218" s="52">
        <v>329198</v>
      </c>
      <c r="N218" s="1091"/>
      <c r="O218" s="40"/>
      <c r="P218" s="40"/>
      <c r="Q218" s="39">
        <v>14</v>
      </c>
      <c r="R218" s="38">
        <v>7</v>
      </c>
      <c r="S218" s="51">
        <v>93344</v>
      </c>
      <c r="T218" s="46"/>
      <c r="U218" s="38">
        <v>24704</v>
      </c>
      <c r="V218" s="38">
        <v>5</v>
      </c>
      <c r="W218" s="38">
        <v>31</v>
      </c>
      <c r="X218" s="38">
        <v>2082</v>
      </c>
      <c r="Y218" s="37">
        <v>2843</v>
      </c>
      <c r="Z218" s="37">
        <v>132222</v>
      </c>
    </row>
    <row r="219" spans="1:47" ht="17.25" customHeight="1">
      <c r="A219" s="50">
        <v>45142</v>
      </c>
      <c r="B219" s="36" t="s">
        <v>60</v>
      </c>
      <c r="C219" s="37">
        <v>3696</v>
      </c>
      <c r="D219" s="51">
        <v>944</v>
      </c>
      <c r="E219" s="39">
        <v>2343</v>
      </c>
      <c r="F219" s="38">
        <v>3287</v>
      </c>
      <c r="G219" s="38">
        <v>691</v>
      </c>
      <c r="H219" s="39">
        <v>2032</v>
      </c>
      <c r="I219" s="38">
        <v>2723</v>
      </c>
      <c r="J219" s="38">
        <v>2019</v>
      </c>
      <c r="K219" s="39">
        <v>2748</v>
      </c>
      <c r="L219" s="38">
        <v>4767</v>
      </c>
      <c r="M219" s="28">
        <v>329175</v>
      </c>
      <c r="N219" s="57"/>
      <c r="O219" s="40"/>
      <c r="P219" s="41"/>
      <c r="Q219" s="53">
        <v>8</v>
      </c>
      <c r="R219" s="53">
        <v>8</v>
      </c>
      <c r="S219" s="53">
        <v>48394</v>
      </c>
      <c r="T219" s="49"/>
      <c r="U219" s="28">
        <v>24832</v>
      </c>
      <c r="V219" s="28">
        <v>44</v>
      </c>
      <c r="W219" s="28">
        <v>39</v>
      </c>
      <c r="X219" s="28">
        <v>12595</v>
      </c>
      <c r="Y219" s="27">
        <v>19174</v>
      </c>
      <c r="Z219" s="27">
        <v>136203</v>
      </c>
    </row>
    <row r="220" spans="1:47" ht="17.25" customHeight="1">
      <c r="A220" s="54">
        <v>45143</v>
      </c>
      <c r="B220" s="36" t="s">
        <v>61</v>
      </c>
      <c r="C220" s="37">
        <v>2784</v>
      </c>
      <c r="D220" s="51">
        <v>454</v>
      </c>
      <c r="E220" s="39">
        <v>2287</v>
      </c>
      <c r="F220" s="38">
        <v>2741</v>
      </c>
      <c r="G220" s="38">
        <v>384</v>
      </c>
      <c r="H220" s="39">
        <v>2005</v>
      </c>
      <c r="I220" s="38">
        <v>2389</v>
      </c>
      <c r="J220" s="38">
        <v>796</v>
      </c>
      <c r="K220" s="39">
        <v>2586</v>
      </c>
      <c r="L220" s="38">
        <v>3382</v>
      </c>
      <c r="M220" s="28">
        <v>329175</v>
      </c>
      <c r="N220" s="57"/>
      <c r="O220" s="40"/>
      <c r="P220" s="41"/>
      <c r="Q220" s="53">
        <v>24</v>
      </c>
      <c r="R220" s="53">
        <v>10</v>
      </c>
      <c r="S220" s="53">
        <v>1491</v>
      </c>
      <c r="T220" s="49"/>
      <c r="U220" s="28">
        <v>24832</v>
      </c>
      <c r="V220" s="28">
        <v>37</v>
      </c>
      <c r="W220" s="28">
        <v>41</v>
      </c>
      <c r="X220" s="28">
        <v>28448</v>
      </c>
      <c r="Y220" s="27">
        <v>49931</v>
      </c>
      <c r="Z220" s="27">
        <v>136204</v>
      </c>
    </row>
    <row r="221" spans="1:47" ht="17.25" customHeight="1">
      <c r="A221" s="54">
        <v>45144</v>
      </c>
      <c r="B221" s="36" t="s">
        <v>62</v>
      </c>
      <c r="C221" s="37">
        <v>2896</v>
      </c>
      <c r="D221" s="51">
        <v>416</v>
      </c>
      <c r="E221" s="39">
        <v>2270</v>
      </c>
      <c r="F221" s="38">
        <v>2686</v>
      </c>
      <c r="G221" s="38">
        <v>312</v>
      </c>
      <c r="H221" s="39">
        <v>1825</v>
      </c>
      <c r="I221" s="38">
        <v>2137</v>
      </c>
      <c r="J221" s="38">
        <v>513</v>
      </c>
      <c r="K221" s="39">
        <v>2414</v>
      </c>
      <c r="L221" s="38">
        <v>2927</v>
      </c>
      <c r="M221" s="28">
        <v>329175</v>
      </c>
      <c r="N221" s="57"/>
      <c r="O221" s="40"/>
      <c r="P221" s="40"/>
      <c r="Q221" s="28">
        <v>11</v>
      </c>
      <c r="R221" s="28">
        <v>6</v>
      </c>
      <c r="S221" s="28">
        <v>627</v>
      </c>
      <c r="T221" s="49"/>
      <c r="U221" s="28">
        <v>24832</v>
      </c>
      <c r="V221" s="28">
        <v>45</v>
      </c>
      <c r="W221" s="28">
        <v>28</v>
      </c>
      <c r="X221" s="28">
        <v>38266</v>
      </c>
      <c r="Y221" s="27">
        <v>71071</v>
      </c>
      <c r="Z221" s="27">
        <v>136204</v>
      </c>
    </row>
    <row r="222" spans="1:47" ht="17.25" customHeight="1">
      <c r="A222" s="50">
        <v>45145</v>
      </c>
      <c r="B222" s="36" t="s">
        <v>57</v>
      </c>
      <c r="C222" s="37">
        <v>3377</v>
      </c>
      <c r="D222" s="51">
        <v>912</v>
      </c>
      <c r="E222" s="39">
        <v>1861</v>
      </c>
      <c r="F222" s="38">
        <v>2773</v>
      </c>
      <c r="G222" s="38">
        <v>608</v>
      </c>
      <c r="H222" s="39">
        <v>1485</v>
      </c>
      <c r="I222" s="38">
        <v>2093</v>
      </c>
      <c r="J222" s="38">
        <v>1810</v>
      </c>
      <c r="K222" s="39">
        <v>2059</v>
      </c>
      <c r="L222" s="38">
        <v>3869</v>
      </c>
      <c r="M222" s="52">
        <v>329148</v>
      </c>
      <c r="N222" s="1091"/>
      <c r="O222" s="40"/>
      <c r="P222" s="40"/>
      <c r="Q222" s="39">
        <v>14</v>
      </c>
      <c r="R222" s="38">
        <v>11</v>
      </c>
      <c r="S222" s="51">
        <v>25839</v>
      </c>
      <c r="T222" s="46"/>
      <c r="U222" s="38">
        <v>24714</v>
      </c>
      <c r="V222" s="38">
        <v>26</v>
      </c>
      <c r="W222" s="38">
        <v>40</v>
      </c>
      <c r="X222" s="38">
        <v>59031</v>
      </c>
      <c r="Y222" s="37">
        <v>88812</v>
      </c>
      <c r="Z222" s="37">
        <v>138440</v>
      </c>
    </row>
    <row r="223" spans="1:47" ht="17.25" customHeight="1">
      <c r="A223" s="50">
        <v>45146</v>
      </c>
      <c r="B223" s="36" t="s">
        <v>58</v>
      </c>
      <c r="C223" s="37">
        <v>3716</v>
      </c>
      <c r="D223" s="51">
        <v>1122</v>
      </c>
      <c r="E223" s="39">
        <v>2278</v>
      </c>
      <c r="F223" s="38">
        <v>3400</v>
      </c>
      <c r="G223" s="38">
        <v>859</v>
      </c>
      <c r="H223" s="39">
        <v>1985</v>
      </c>
      <c r="I223" s="38">
        <v>2844</v>
      </c>
      <c r="J223" s="38">
        <v>2130</v>
      </c>
      <c r="K223" s="39">
        <v>2758</v>
      </c>
      <c r="L223" s="38">
        <v>4888</v>
      </c>
      <c r="M223" s="52">
        <v>329105</v>
      </c>
      <c r="N223" s="1091"/>
      <c r="O223" s="40"/>
      <c r="P223" s="40"/>
      <c r="Q223" s="39">
        <v>8</v>
      </c>
      <c r="R223" s="38">
        <v>17</v>
      </c>
      <c r="S223" s="51">
        <v>52089</v>
      </c>
      <c r="T223" s="46"/>
      <c r="U223" s="38">
        <v>24692</v>
      </c>
      <c r="V223" s="38">
        <v>12</v>
      </c>
      <c r="W223" s="38">
        <v>34</v>
      </c>
      <c r="X223" s="38">
        <v>68886</v>
      </c>
      <c r="Y223" s="37">
        <v>81805</v>
      </c>
      <c r="Z223" s="37">
        <v>139964</v>
      </c>
    </row>
    <row r="224" spans="1:47" ht="17.25" customHeight="1">
      <c r="A224" s="50">
        <v>45147</v>
      </c>
      <c r="B224" s="36" t="s">
        <v>59</v>
      </c>
      <c r="C224" s="37">
        <v>3710</v>
      </c>
      <c r="D224" s="51">
        <v>1034</v>
      </c>
      <c r="E224" s="39">
        <v>1938</v>
      </c>
      <c r="F224" s="38">
        <v>2972</v>
      </c>
      <c r="G224" s="38">
        <v>687</v>
      </c>
      <c r="H224" s="39">
        <v>1541</v>
      </c>
      <c r="I224" s="38">
        <v>2228</v>
      </c>
      <c r="J224" s="38">
        <v>2008</v>
      </c>
      <c r="K224" s="39">
        <v>2145</v>
      </c>
      <c r="L224" s="38">
        <v>4153</v>
      </c>
      <c r="M224" s="52">
        <v>329087</v>
      </c>
      <c r="N224" s="1091"/>
      <c r="O224" s="40">
        <v>10</v>
      </c>
      <c r="P224" s="40"/>
      <c r="Q224" s="39">
        <v>11</v>
      </c>
      <c r="R224" s="38">
        <v>0</v>
      </c>
      <c r="S224" s="51">
        <v>57384</v>
      </c>
      <c r="T224" s="46"/>
      <c r="U224" s="38">
        <v>24797</v>
      </c>
      <c r="V224" s="38">
        <v>14</v>
      </c>
      <c r="W224" s="38">
        <v>23</v>
      </c>
      <c r="X224" s="38">
        <v>55724</v>
      </c>
      <c r="Y224" s="37">
        <v>61319</v>
      </c>
      <c r="Z224" s="37">
        <v>141502</v>
      </c>
    </row>
    <row r="225" spans="1:26" ht="17.25" customHeight="1">
      <c r="A225" s="50">
        <v>45148</v>
      </c>
      <c r="B225" s="36" t="s">
        <v>53</v>
      </c>
      <c r="C225" s="37">
        <v>3500</v>
      </c>
      <c r="D225" s="51">
        <v>996</v>
      </c>
      <c r="E225" s="39">
        <v>1882</v>
      </c>
      <c r="F225" s="38">
        <v>2878</v>
      </c>
      <c r="G225" s="38">
        <v>660</v>
      </c>
      <c r="H225" s="39">
        <v>1464</v>
      </c>
      <c r="I225" s="38">
        <v>2124</v>
      </c>
      <c r="J225" s="38">
        <v>1866</v>
      </c>
      <c r="K225" s="39">
        <v>2034</v>
      </c>
      <c r="L225" s="38">
        <v>3900</v>
      </c>
      <c r="M225" s="55">
        <v>329063</v>
      </c>
      <c r="N225" s="1092"/>
      <c r="O225" s="40">
        <v>9</v>
      </c>
      <c r="P225" s="40"/>
      <c r="Q225" s="56">
        <v>4</v>
      </c>
      <c r="R225" s="57">
        <v>0</v>
      </c>
      <c r="S225" s="53">
        <v>58009</v>
      </c>
      <c r="T225" s="58"/>
      <c r="U225" s="57">
        <v>24657</v>
      </c>
      <c r="V225" s="57">
        <v>3</v>
      </c>
      <c r="W225" s="57">
        <v>31</v>
      </c>
      <c r="X225" s="57">
        <v>34766</v>
      </c>
      <c r="Y225" s="48">
        <v>37361</v>
      </c>
      <c r="Z225" s="48">
        <v>143210</v>
      </c>
    </row>
    <row r="226" spans="1:26" ht="17.25" customHeight="1">
      <c r="A226" s="50">
        <v>45149</v>
      </c>
      <c r="B226" s="36" t="s">
        <v>60</v>
      </c>
      <c r="C226" s="37">
        <v>3676</v>
      </c>
      <c r="D226" s="51">
        <v>922</v>
      </c>
      <c r="E226" s="39">
        <v>2199</v>
      </c>
      <c r="F226" s="38">
        <v>3121</v>
      </c>
      <c r="G226" s="38">
        <v>688</v>
      </c>
      <c r="H226" s="39">
        <v>1881</v>
      </c>
      <c r="I226" s="38">
        <v>2569</v>
      </c>
      <c r="J226" s="38">
        <v>2291</v>
      </c>
      <c r="K226" s="39">
        <v>2578</v>
      </c>
      <c r="L226" s="38">
        <v>4869</v>
      </c>
      <c r="M226" s="38">
        <v>329011</v>
      </c>
      <c r="N226" s="38"/>
      <c r="O226" s="39">
        <v>5</v>
      </c>
      <c r="P226" s="39"/>
      <c r="Q226" s="39">
        <v>12</v>
      </c>
      <c r="R226" s="39">
        <v>0</v>
      </c>
      <c r="S226" s="38">
        <v>49480</v>
      </c>
      <c r="T226" s="46"/>
      <c r="U226" s="38">
        <v>24578</v>
      </c>
      <c r="V226" s="38">
        <v>5</v>
      </c>
      <c r="W226" s="38">
        <v>34</v>
      </c>
      <c r="X226" s="38">
        <v>9486</v>
      </c>
      <c r="Y226" s="37">
        <v>11217</v>
      </c>
      <c r="Z226" s="37">
        <v>145018</v>
      </c>
    </row>
    <row r="227" spans="1:26" ht="17.25" customHeight="1">
      <c r="A227" s="54">
        <v>45150</v>
      </c>
      <c r="B227" s="36" t="s">
        <v>61</v>
      </c>
      <c r="C227" s="37">
        <v>3579</v>
      </c>
      <c r="D227" s="51">
        <v>424</v>
      </c>
      <c r="E227" s="39">
        <v>3051</v>
      </c>
      <c r="F227" s="38">
        <v>3475</v>
      </c>
      <c r="G227" s="38">
        <v>354</v>
      </c>
      <c r="H227" s="39">
        <v>2703</v>
      </c>
      <c r="I227" s="38">
        <v>3057</v>
      </c>
      <c r="J227" s="38">
        <v>610</v>
      </c>
      <c r="K227" s="39">
        <v>3453</v>
      </c>
      <c r="L227" s="38">
        <v>4063</v>
      </c>
      <c r="M227" s="38">
        <v>329011</v>
      </c>
      <c r="N227" s="38"/>
      <c r="O227" s="39">
        <v>7</v>
      </c>
      <c r="P227" s="39"/>
      <c r="Q227" s="39">
        <v>5</v>
      </c>
      <c r="R227" s="39">
        <v>0</v>
      </c>
      <c r="S227" s="38">
        <v>33554</v>
      </c>
      <c r="T227" s="46"/>
      <c r="U227" s="38">
        <v>24578</v>
      </c>
      <c r="V227" s="38">
        <v>5</v>
      </c>
      <c r="W227" s="38">
        <v>22</v>
      </c>
      <c r="X227" s="38">
        <v>2637</v>
      </c>
      <c r="Y227" s="37">
        <v>3676</v>
      </c>
      <c r="Z227" s="37">
        <v>146607</v>
      </c>
    </row>
    <row r="228" spans="1:26" ht="17.25" customHeight="1">
      <c r="A228" s="54">
        <v>45151</v>
      </c>
      <c r="B228" s="36" t="s">
        <v>62</v>
      </c>
      <c r="C228" s="37">
        <v>3764</v>
      </c>
      <c r="D228" s="51">
        <v>507</v>
      </c>
      <c r="E228" s="39">
        <v>2964</v>
      </c>
      <c r="F228" s="38">
        <v>3471</v>
      </c>
      <c r="G228" s="38">
        <v>434</v>
      </c>
      <c r="H228" s="39">
        <v>2583</v>
      </c>
      <c r="I228" s="38">
        <v>3017</v>
      </c>
      <c r="J228" s="38">
        <v>706</v>
      </c>
      <c r="K228" s="39">
        <v>3537</v>
      </c>
      <c r="L228" s="38">
        <v>4243</v>
      </c>
      <c r="M228" s="38">
        <v>329011</v>
      </c>
      <c r="N228" s="38"/>
      <c r="O228" s="39">
        <v>3</v>
      </c>
      <c r="P228" s="39"/>
      <c r="Q228" s="39">
        <v>2</v>
      </c>
      <c r="R228" s="39">
        <v>0</v>
      </c>
      <c r="S228" s="38">
        <v>26338</v>
      </c>
      <c r="T228" s="46"/>
      <c r="U228" s="38">
        <v>24578</v>
      </c>
      <c r="V228" s="38">
        <v>8</v>
      </c>
      <c r="W228" s="38">
        <v>37</v>
      </c>
      <c r="X228" s="38">
        <v>1312</v>
      </c>
      <c r="Y228" s="37">
        <v>1827</v>
      </c>
      <c r="Z228" s="37">
        <v>147773</v>
      </c>
    </row>
    <row r="229" spans="1:26" ht="17.25" customHeight="1">
      <c r="A229" s="59">
        <v>45152</v>
      </c>
      <c r="B229" s="36" t="s">
        <v>57</v>
      </c>
      <c r="C229" s="37">
        <v>3518</v>
      </c>
      <c r="D229" s="51">
        <v>923</v>
      </c>
      <c r="E229" s="39">
        <v>2725</v>
      </c>
      <c r="F229" s="38">
        <v>3648</v>
      </c>
      <c r="G229" s="38">
        <v>692</v>
      </c>
      <c r="H229" s="39">
        <v>2391</v>
      </c>
      <c r="I229" s="38">
        <v>3083</v>
      </c>
      <c r="J229" s="38">
        <v>1828</v>
      </c>
      <c r="K229" s="39">
        <v>3087</v>
      </c>
      <c r="L229" s="38">
        <v>4915</v>
      </c>
      <c r="M229" s="38">
        <v>328971</v>
      </c>
      <c r="N229" s="38"/>
      <c r="O229" s="39">
        <v>12</v>
      </c>
      <c r="P229" s="39"/>
      <c r="Q229" s="39">
        <v>2</v>
      </c>
      <c r="R229" s="39">
        <v>0</v>
      </c>
      <c r="S229" s="38">
        <v>6539</v>
      </c>
      <c r="T229" s="46"/>
      <c r="U229" s="38">
        <v>24522</v>
      </c>
      <c r="V229" s="38">
        <v>4</v>
      </c>
      <c r="W229" s="38">
        <v>38</v>
      </c>
      <c r="X229" s="38">
        <v>903</v>
      </c>
      <c r="Y229" s="37">
        <v>1214</v>
      </c>
      <c r="Z229" s="37">
        <v>149847</v>
      </c>
    </row>
    <row r="230" spans="1:26" ht="17.25" customHeight="1">
      <c r="A230" s="59">
        <v>45153</v>
      </c>
      <c r="B230" s="36" t="s">
        <v>58</v>
      </c>
      <c r="C230" s="37">
        <v>3534</v>
      </c>
      <c r="D230" s="51">
        <v>561</v>
      </c>
      <c r="E230" s="39">
        <v>2583</v>
      </c>
      <c r="F230" s="38">
        <v>3144</v>
      </c>
      <c r="G230" s="38">
        <v>392</v>
      </c>
      <c r="H230" s="39">
        <v>1992</v>
      </c>
      <c r="I230" s="38">
        <v>2384</v>
      </c>
      <c r="J230" s="38">
        <v>863</v>
      </c>
      <c r="K230" s="39">
        <v>2688</v>
      </c>
      <c r="L230" s="38">
        <v>3551</v>
      </c>
      <c r="M230" s="38">
        <v>328971</v>
      </c>
      <c r="N230" s="38"/>
      <c r="O230" s="39">
        <v>6</v>
      </c>
      <c r="P230" s="39"/>
      <c r="Q230" s="39">
        <v>4</v>
      </c>
      <c r="R230" s="39">
        <v>0</v>
      </c>
      <c r="S230" s="38">
        <v>4408</v>
      </c>
      <c r="T230" s="46"/>
      <c r="U230" s="38">
        <v>24522</v>
      </c>
      <c r="V230" s="38">
        <v>8</v>
      </c>
      <c r="W230" s="38">
        <v>36</v>
      </c>
      <c r="X230" s="38">
        <v>204</v>
      </c>
      <c r="Y230" s="37">
        <v>438</v>
      </c>
      <c r="Z230" s="37">
        <v>151313</v>
      </c>
    </row>
    <row r="231" spans="1:26" ht="17.25" customHeight="1">
      <c r="A231" s="59">
        <v>45154</v>
      </c>
      <c r="B231" s="36" t="s">
        <v>59</v>
      </c>
      <c r="C231" s="37">
        <v>3607</v>
      </c>
      <c r="D231" s="51">
        <v>1054</v>
      </c>
      <c r="E231" s="39">
        <v>2120</v>
      </c>
      <c r="F231" s="38">
        <v>3174</v>
      </c>
      <c r="G231" s="38">
        <v>695</v>
      </c>
      <c r="H231" s="39">
        <v>1631</v>
      </c>
      <c r="I231" s="38">
        <v>2326</v>
      </c>
      <c r="J231" s="38">
        <v>2212</v>
      </c>
      <c r="K231" s="39">
        <v>2226</v>
      </c>
      <c r="L231" s="38">
        <v>4438</v>
      </c>
      <c r="M231" s="38">
        <v>328944</v>
      </c>
      <c r="N231" s="38"/>
      <c r="O231" s="39">
        <v>7</v>
      </c>
      <c r="P231" s="39"/>
      <c r="Q231" s="39">
        <v>1</v>
      </c>
      <c r="R231" s="39">
        <v>0</v>
      </c>
      <c r="S231" s="38">
        <v>2113</v>
      </c>
      <c r="T231" s="46"/>
      <c r="U231" s="38">
        <v>24506</v>
      </c>
      <c r="V231" s="38">
        <v>4</v>
      </c>
      <c r="W231" s="38">
        <v>24</v>
      </c>
      <c r="X231" s="38">
        <v>161</v>
      </c>
      <c r="Y231" s="37">
        <v>369</v>
      </c>
      <c r="Z231" s="37">
        <v>151269</v>
      </c>
    </row>
    <row r="232" spans="1:26" ht="17.25" customHeight="1">
      <c r="A232" s="59">
        <v>45155</v>
      </c>
      <c r="B232" s="36" t="s">
        <v>53</v>
      </c>
      <c r="C232" s="37">
        <v>3647</v>
      </c>
      <c r="D232" s="51">
        <v>996</v>
      </c>
      <c r="E232" s="39">
        <v>2145</v>
      </c>
      <c r="F232" s="38">
        <v>3141</v>
      </c>
      <c r="G232" s="38">
        <v>644</v>
      </c>
      <c r="H232" s="39">
        <v>1605</v>
      </c>
      <c r="I232" s="38">
        <v>2249</v>
      </c>
      <c r="J232" s="38">
        <v>1599</v>
      </c>
      <c r="K232" s="39">
        <v>2246</v>
      </c>
      <c r="L232" s="38">
        <v>3845</v>
      </c>
      <c r="M232" s="28">
        <v>328904</v>
      </c>
      <c r="N232" s="28"/>
      <c r="O232" s="29">
        <v>14</v>
      </c>
      <c r="P232" s="29"/>
      <c r="Q232" s="29">
        <v>2</v>
      </c>
      <c r="R232" s="29">
        <v>0</v>
      </c>
      <c r="S232" s="28">
        <v>2240</v>
      </c>
      <c r="T232" s="49"/>
      <c r="U232" s="28">
        <v>24476</v>
      </c>
      <c r="V232" s="28">
        <v>6</v>
      </c>
      <c r="W232" s="28">
        <v>42</v>
      </c>
      <c r="X232" s="28">
        <v>1162</v>
      </c>
      <c r="Y232" s="27">
        <v>1821</v>
      </c>
      <c r="Z232" s="27">
        <v>153053</v>
      </c>
    </row>
    <row r="233" spans="1:26" ht="17.25" customHeight="1">
      <c r="A233" s="59">
        <v>45156</v>
      </c>
      <c r="B233" s="36" t="s">
        <v>60</v>
      </c>
      <c r="C233" s="37">
        <v>3753</v>
      </c>
      <c r="D233" s="51">
        <v>1063</v>
      </c>
      <c r="E233" s="39">
        <v>2649</v>
      </c>
      <c r="F233" s="38">
        <v>3712</v>
      </c>
      <c r="G233" s="38">
        <v>793</v>
      </c>
      <c r="H233" s="39">
        <v>2287</v>
      </c>
      <c r="I233" s="38">
        <v>3080</v>
      </c>
      <c r="J233" s="38">
        <v>2447</v>
      </c>
      <c r="K233" s="39">
        <v>3129</v>
      </c>
      <c r="L233" s="38">
        <v>5576</v>
      </c>
      <c r="M233" s="38">
        <v>328825</v>
      </c>
      <c r="N233" s="38"/>
      <c r="O233" s="39">
        <v>4</v>
      </c>
      <c r="P233" s="39"/>
      <c r="Q233" s="39">
        <v>2</v>
      </c>
      <c r="R233" s="39">
        <v>0</v>
      </c>
      <c r="S233" s="38">
        <v>4578</v>
      </c>
      <c r="T233" s="46"/>
      <c r="U233" s="38">
        <v>24453</v>
      </c>
      <c r="V233" s="38">
        <v>7</v>
      </c>
      <c r="W233" s="38">
        <v>34</v>
      </c>
      <c r="X233" s="38">
        <v>6638</v>
      </c>
      <c r="Y233" s="37">
        <v>7794</v>
      </c>
      <c r="Z233" s="37">
        <v>155917</v>
      </c>
    </row>
    <row r="234" spans="1:26" ht="17.25" customHeight="1">
      <c r="A234" s="54">
        <v>45157</v>
      </c>
      <c r="B234" s="36" t="s">
        <v>61</v>
      </c>
      <c r="C234" s="37">
        <v>3131</v>
      </c>
      <c r="D234" s="51">
        <v>391</v>
      </c>
      <c r="E234" s="39">
        <v>2872</v>
      </c>
      <c r="F234" s="38">
        <v>3263</v>
      </c>
      <c r="G234" s="38">
        <v>325</v>
      </c>
      <c r="H234" s="39">
        <v>2465</v>
      </c>
      <c r="I234" s="38">
        <v>2790</v>
      </c>
      <c r="J234" s="38">
        <v>751</v>
      </c>
      <c r="K234" s="39">
        <v>3277</v>
      </c>
      <c r="L234" s="38">
        <v>4028</v>
      </c>
      <c r="M234" s="38">
        <v>328825</v>
      </c>
      <c r="N234" s="38"/>
      <c r="O234" s="39">
        <v>6</v>
      </c>
      <c r="P234" s="39"/>
      <c r="Q234" s="39">
        <v>0</v>
      </c>
      <c r="R234" s="39">
        <v>0</v>
      </c>
      <c r="S234" s="38">
        <v>4795</v>
      </c>
      <c r="T234" s="46"/>
      <c r="U234" s="38">
        <v>24415</v>
      </c>
      <c r="V234" s="38">
        <v>6</v>
      </c>
      <c r="W234" s="38">
        <v>24</v>
      </c>
      <c r="X234" s="38">
        <v>8234</v>
      </c>
      <c r="Y234" s="37">
        <v>9761</v>
      </c>
      <c r="Z234" s="37">
        <v>157810</v>
      </c>
    </row>
    <row r="235" spans="1:26" ht="17.25" customHeight="1">
      <c r="A235" s="54">
        <v>45158</v>
      </c>
      <c r="B235" s="36" t="s">
        <v>62</v>
      </c>
      <c r="C235" s="37">
        <v>2386</v>
      </c>
      <c r="D235" s="51">
        <v>425</v>
      </c>
      <c r="E235" s="39">
        <v>1916</v>
      </c>
      <c r="F235" s="38">
        <v>2341</v>
      </c>
      <c r="G235" s="38">
        <v>351</v>
      </c>
      <c r="H235" s="39">
        <v>1610</v>
      </c>
      <c r="I235" s="38">
        <v>1961</v>
      </c>
      <c r="J235" s="38">
        <v>856</v>
      </c>
      <c r="K235" s="39">
        <v>2266</v>
      </c>
      <c r="L235" s="38">
        <v>3122</v>
      </c>
      <c r="M235" s="38">
        <v>328825</v>
      </c>
      <c r="N235" s="38"/>
      <c r="O235" s="39">
        <v>2</v>
      </c>
      <c r="P235" s="39"/>
      <c r="Q235" s="39">
        <v>2</v>
      </c>
      <c r="R235" s="39">
        <v>0</v>
      </c>
      <c r="S235" s="38">
        <v>4532</v>
      </c>
      <c r="T235" s="46"/>
      <c r="U235" s="38">
        <v>24401</v>
      </c>
      <c r="V235" s="38">
        <v>4</v>
      </c>
      <c r="W235" s="38">
        <v>29</v>
      </c>
      <c r="X235" s="38">
        <v>7330</v>
      </c>
      <c r="Y235" s="37">
        <v>9271</v>
      </c>
      <c r="Z235" s="37">
        <v>158989</v>
      </c>
    </row>
    <row r="236" spans="1:26" ht="17.25" customHeight="1">
      <c r="A236" s="59">
        <v>45159</v>
      </c>
      <c r="B236" s="36" t="s">
        <v>57</v>
      </c>
      <c r="C236" s="37">
        <v>3444</v>
      </c>
      <c r="D236" s="51">
        <v>1097</v>
      </c>
      <c r="E236" s="39">
        <v>1772</v>
      </c>
      <c r="F236" s="38">
        <v>2869</v>
      </c>
      <c r="G236" s="38">
        <v>714</v>
      </c>
      <c r="H236" s="39">
        <v>1374</v>
      </c>
      <c r="I236" s="38">
        <v>2088</v>
      </c>
      <c r="J236" s="38">
        <v>2323</v>
      </c>
      <c r="K236" s="39">
        <v>2079</v>
      </c>
      <c r="L236" s="38">
        <v>4402</v>
      </c>
      <c r="M236" s="28">
        <v>328768</v>
      </c>
      <c r="N236" s="28"/>
      <c r="O236" s="29">
        <v>9</v>
      </c>
      <c r="P236" s="29"/>
      <c r="Q236" s="29">
        <v>0</v>
      </c>
      <c r="R236" s="29">
        <v>0</v>
      </c>
      <c r="S236" s="28">
        <v>1390</v>
      </c>
      <c r="T236" s="49"/>
      <c r="U236" s="28">
        <v>24369</v>
      </c>
      <c r="V236" s="28">
        <v>7</v>
      </c>
      <c r="W236" s="28">
        <v>42</v>
      </c>
      <c r="X236" s="28">
        <v>18272</v>
      </c>
      <c r="Y236" s="27">
        <v>23553</v>
      </c>
      <c r="Z236" s="27">
        <v>159130</v>
      </c>
    </row>
    <row r="237" spans="1:26" ht="17.25" customHeight="1">
      <c r="A237" s="59">
        <v>45160</v>
      </c>
      <c r="B237" s="36" t="s">
        <v>58</v>
      </c>
      <c r="C237" s="37">
        <v>4042</v>
      </c>
      <c r="D237" s="51">
        <v>1064</v>
      </c>
      <c r="E237" s="39">
        <v>2154</v>
      </c>
      <c r="F237" s="38">
        <v>3218</v>
      </c>
      <c r="G237" s="38">
        <v>705</v>
      </c>
      <c r="H237" s="39">
        <v>1696</v>
      </c>
      <c r="I237" s="38">
        <v>2401</v>
      </c>
      <c r="J237" s="38">
        <v>2086</v>
      </c>
      <c r="K237" s="39">
        <v>2381</v>
      </c>
      <c r="L237" s="38">
        <v>4467</v>
      </c>
      <c r="M237" s="38">
        <v>328759</v>
      </c>
      <c r="N237" s="38"/>
      <c r="O237" s="39">
        <v>7</v>
      </c>
      <c r="P237" s="39"/>
      <c r="Q237" s="39">
        <v>6</v>
      </c>
      <c r="R237" s="39">
        <v>0</v>
      </c>
      <c r="S237" s="38">
        <v>33088</v>
      </c>
      <c r="T237" s="46"/>
      <c r="U237" s="38">
        <v>24336</v>
      </c>
      <c r="V237" s="38">
        <v>9</v>
      </c>
      <c r="W237" s="38">
        <v>36</v>
      </c>
      <c r="X237" s="38">
        <v>25865</v>
      </c>
      <c r="Y237" s="37">
        <v>34524</v>
      </c>
      <c r="Z237" s="37">
        <v>160265</v>
      </c>
    </row>
    <row r="238" spans="1:26" ht="17.25" customHeight="1">
      <c r="A238" s="59">
        <v>45161</v>
      </c>
      <c r="B238" s="36" t="s">
        <v>59</v>
      </c>
      <c r="C238" s="37">
        <v>3477</v>
      </c>
      <c r="D238" s="51">
        <v>1070</v>
      </c>
      <c r="E238" s="39">
        <v>2185</v>
      </c>
      <c r="F238" s="38">
        <v>3255</v>
      </c>
      <c r="G238" s="38">
        <v>804</v>
      </c>
      <c r="H238" s="39">
        <v>1880</v>
      </c>
      <c r="I238" s="38">
        <v>2684</v>
      </c>
      <c r="J238" s="38">
        <v>2264</v>
      </c>
      <c r="K238" s="39">
        <v>2624</v>
      </c>
      <c r="L238" s="38">
        <v>4888</v>
      </c>
      <c r="M238" s="38">
        <v>328727</v>
      </c>
      <c r="N238" s="38"/>
      <c r="O238" s="39">
        <v>12</v>
      </c>
      <c r="P238" s="39"/>
      <c r="Q238" s="39">
        <v>3</v>
      </c>
      <c r="R238" s="39">
        <v>0</v>
      </c>
      <c r="S238" s="38">
        <v>43441</v>
      </c>
      <c r="T238" s="46"/>
      <c r="U238" s="38">
        <v>24327</v>
      </c>
      <c r="V238" s="38">
        <v>13</v>
      </c>
      <c r="W238" s="38">
        <v>28</v>
      </c>
      <c r="X238" s="38">
        <v>25434</v>
      </c>
      <c r="Y238" s="37">
        <v>33707</v>
      </c>
      <c r="Z238" s="37">
        <v>161387</v>
      </c>
    </row>
    <row r="239" spans="1:26" ht="17.25" customHeight="1">
      <c r="A239" s="59">
        <v>45162</v>
      </c>
      <c r="B239" s="36" t="s">
        <v>53</v>
      </c>
      <c r="C239" s="37">
        <v>3537</v>
      </c>
      <c r="D239" s="51">
        <v>1081</v>
      </c>
      <c r="E239" s="39">
        <v>1696</v>
      </c>
      <c r="F239" s="38">
        <v>2777</v>
      </c>
      <c r="G239" s="38">
        <v>706</v>
      </c>
      <c r="H239" s="39">
        <v>1273</v>
      </c>
      <c r="I239" s="38">
        <v>1979</v>
      </c>
      <c r="J239" s="38">
        <v>2138</v>
      </c>
      <c r="K239" s="39">
        <v>1912</v>
      </c>
      <c r="L239" s="38">
        <v>4050</v>
      </c>
      <c r="M239" s="38">
        <v>328697</v>
      </c>
      <c r="N239" s="38"/>
      <c r="O239" s="39">
        <v>4</v>
      </c>
      <c r="P239" s="39"/>
      <c r="Q239" s="39">
        <v>0</v>
      </c>
      <c r="R239" s="39">
        <v>0</v>
      </c>
      <c r="S239" s="38">
        <v>49198</v>
      </c>
      <c r="T239" s="46"/>
      <c r="U239" s="38">
        <v>24312</v>
      </c>
      <c r="V239" s="38">
        <v>10</v>
      </c>
      <c r="W239" s="38">
        <v>34</v>
      </c>
      <c r="X239" s="38">
        <v>28465</v>
      </c>
      <c r="Y239" s="37">
        <v>36370</v>
      </c>
      <c r="Z239" s="37">
        <v>162358</v>
      </c>
    </row>
    <row r="240" spans="1:26" ht="17.25" customHeight="1">
      <c r="A240" s="59">
        <v>45163</v>
      </c>
      <c r="B240" s="36" t="s">
        <v>60</v>
      </c>
      <c r="C240" s="37">
        <v>3155</v>
      </c>
      <c r="D240" s="51">
        <v>870</v>
      </c>
      <c r="E240" s="39">
        <v>2005</v>
      </c>
      <c r="F240" s="38">
        <v>2875</v>
      </c>
      <c r="G240" s="38">
        <v>636</v>
      </c>
      <c r="H240" s="39">
        <v>1722</v>
      </c>
      <c r="I240" s="38">
        <v>2358</v>
      </c>
      <c r="J240" s="38">
        <v>1929</v>
      </c>
      <c r="K240" s="39">
        <v>2352</v>
      </c>
      <c r="L240" s="38">
        <v>4281</v>
      </c>
      <c r="M240" s="38">
        <v>328652</v>
      </c>
      <c r="N240" s="38"/>
      <c r="O240" s="38">
        <v>5</v>
      </c>
      <c r="P240" s="38"/>
      <c r="Q240" s="38">
        <v>3</v>
      </c>
      <c r="R240" s="38">
        <v>0</v>
      </c>
      <c r="S240" s="38">
        <v>43103</v>
      </c>
      <c r="T240" s="38"/>
      <c r="U240" s="38">
        <v>24279</v>
      </c>
      <c r="V240" s="38">
        <v>7</v>
      </c>
      <c r="W240" s="38">
        <v>29</v>
      </c>
      <c r="X240" s="38">
        <v>36056</v>
      </c>
      <c r="Y240" s="38">
        <v>44798</v>
      </c>
      <c r="Z240" s="38">
        <v>164580</v>
      </c>
    </row>
    <row r="241" spans="1:47" ht="17.25" customHeight="1">
      <c r="A241" s="59">
        <v>45164</v>
      </c>
      <c r="B241" s="36" t="s">
        <v>61</v>
      </c>
      <c r="C241" s="37">
        <v>2669</v>
      </c>
      <c r="D241" s="51">
        <v>416</v>
      </c>
      <c r="E241" s="39">
        <v>2529</v>
      </c>
      <c r="F241" s="38">
        <v>2945</v>
      </c>
      <c r="G241" s="38">
        <v>315</v>
      </c>
      <c r="H241" s="39">
        <v>2202</v>
      </c>
      <c r="I241" s="38">
        <v>2517</v>
      </c>
      <c r="J241" s="38">
        <v>643</v>
      </c>
      <c r="K241" s="39">
        <v>2857</v>
      </c>
      <c r="L241" s="38">
        <v>3500</v>
      </c>
      <c r="M241" s="38">
        <v>328652</v>
      </c>
      <c r="N241" s="38"/>
      <c r="O241" s="38">
        <v>5</v>
      </c>
      <c r="P241" s="38"/>
      <c r="Q241" s="38">
        <v>3</v>
      </c>
      <c r="R241" s="38">
        <v>0</v>
      </c>
      <c r="S241" s="38">
        <v>35551</v>
      </c>
      <c r="T241" s="38"/>
      <c r="U241" s="38">
        <v>24272</v>
      </c>
      <c r="V241" s="38">
        <v>3</v>
      </c>
      <c r="W241" s="38">
        <v>36</v>
      </c>
      <c r="X241" s="38">
        <v>37244</v>
      </c>
      <c r="Y241" s="38">
        <v>47771</v>
      </c>
      <c r="Z241" s="38">
        <v>166409</v>
      </c>
    </row>
    <row r="242" spans="1:47" ht="17.25" customHeight="1">
      <c r="A242" s="59">
        <v>45165</v>
      </c>
      <c r="B242" s="36" t="s">
        <v>62</v>
      </c>
      <c r="C242" s="37">
        <v>2867</v>
      </c>
      <c r="D242" s="51">
        <v>448</v>
      </c>
      <c r="E242" s="39">
        <v>2549</v>
      </c>
      <c r="F242" s="38">
        <v>2997</v>
      </c>
      <c r="G242" s="38">
        <v>351</v>
      </c>
      <c r="H242" s="39">
        <v>2189</v>
      </c>
      <c r="I242" s="38">
        <v>2540</v>
      </c>
      <c r="J242" s="38">
        <v>723</v>
      </c>
      <c r="K242" s="39">
        <v>2922</v>
      </c>
      <c r="L242" s="38">
        <v>3645</v>
      </c>
      <c r="M242" s="38">
        <v>328652</v>
      </c>
      <c r="N242" s="38"/>
      <c r="O242" s="38">
        <v>5</v>
      </c>
      <c r="P242" s="38"/>
      <c r="Q242" s="38">
        <v>1</v>
      </c>
      <c r="R242" s="38">
        <v>0</v>
      </c>
      <c r="S242" s="38">
        <v>20100</v>
      </c>
      <c r="T242" s="38"/>
      <c r="U242" s="38">
        <v>24230</v>
      </c>
      <c r="V242" s="38">
        <v>9</v>
      </c>
      <c r="W242" s="38">
        <v>32</v>
      </c>
      <c r="X242" s="38">
        <v>28307</v>
      </c>
      <c r="Y242" s="38">
        <v>36172</v>
      </c>
      <c r="Z242" s="38">
        <v>167055</v>
      </c>
    </row>
    <row r="243" spans="1:47" ht="17.25" customHeight="1">
      <c r="A243" s="59">
        <v>45166</v>
      </c>
      <c r="B243" s="36" t="s">
        <v>57</v>
      </c>
      <c r="C243" s="37">
        <v>3494</v>
      </c>
      <c r="D243" s="51">
        <v>938</v>
      </c>
      <c r="E243" s="39">
        <v>1795</v>
      </c>
      <c r="F243" s="38">
        <v>2733</v>
      </c>
      <c r="G243" s="38">
        <v>621</v>
      </c>
      <c r="H243" s="39">
        <v>1407</v>
      </c>
      <c r="I243" s="38">
        <v>2028</v>
      </c>
      <c r="J243" s="38">
        <v>1957</v>
      </c>
      <c r="K243" s="39">
        <v>1958</v>
      </c>
      <c r="L243" s="38">
        <v>3915</v>
      </c>
      <c r="M243" s="38">
        <v>328629</v>
      </c>
      <c r="N243" s="38"/>
      <c r="O243" s="38">
        <v>9</v>
      </c>
      <c r="P243" s="38"/>
      <c r="Q243" s="38">
        <v>1</v>
      </c>
      <c r="R243" s="38">
        <v>0</v>
      </c>
      <c r="S243" s="38">
        <v>6575</v>
      </c>
      <c r="T243" s="38"/>
      <c r="U243" s="38">
        <v>24204</v>
      </c>
      <c r="V243" s="38">
        <v>6</v>
      </c>
      <c r="W243" s="38">
        <v>36</v>
      </c>
      <c r="X243" s="38">
        <v>15874</v>
      </c>
      <c r="Y243" s="38">
        <v>19478</v>
      </c>
      <c r="Z243" s="38">
        <v>167454</v>
      </c>
      <c r="AA243" s="60"/>
      <c r="AB243" s="60"/>
      <c r="AC243" s="60"/>
      <c r="AD243" s="60"/>
      <c r="AE243" s="60"/>
      <c r="AF243" s="60"/>
      <c r="AG243" s="60"/>
      <c r="AH243" s="60"/>
      <c r="AI243" s="60"/>
      <c r="AJ243" s="60"/>
      <c r="AK243" s="60"/>
      <c r="AL243" s="60"/>
      <c r="AM243" s="60"/>
      <c r="AN243" s="60"/>
      <c r="AO243" s="60"/>
      <c r="AP243" s="60"/>
      <c r="AQ243" s="60"/>
      <c r="AR243" s="60"/>
      <c r="AS243" s="60"/>
      <c r="AT243" s="60"/>
      <c r="AU243" s="60"/>
    </row>
    <row r="244" spans="1:47" ht="17.25" customHeight="1">
      <c r="A244" s="59">
        <v>45167</v>
      </c>
      <c r="B244" s="36" t="s">
        <v>58</v>
      </c>
      <c r="C244" s="37">
        <v>3309</v>
      </c>
      <c r="D244" s="51">
        <v>1018</v>
      </c>
      <c r="E244" s="39">
        <v>1647</v>
      </c>
      <c r="F244" s="38">
        <v>2662</v>
      </c>
      <c r="G244" s="38">
        <v>700</v>
      </c>
      <c r="H244" s="39">
        <v>1285</v>
      </c>
      <c r="I244" s="38">
        <v>1985</v>
      </c>
      <c r="J244" s="38">
        <v>1879</v>
      </c>
      <c r="K244" s="39">
        <v>1831</v>
      </c>
      <c r="L244" s="38">
        <v>3710</v>
      </c>
      <c r="M244" s="38">
        <v>328603</v>
      </c>
      <c r="N244" s="38"/>
      <c r="O244" s="38">
        <v>11</v>
      </c>
      <c r="P244" s="38"/>
      <c r="Q244" s="38">
        <v>5</v>
      </c>
      <c r="R244" s="38">
        <v>0</v>
      </c>
      <c r="S244" s="38">
        <v>3466</v>
      </c>
      <c r="T244" s="38"/>
      <c r="U244" s="38">
        <v>24168</v>
      </c>
      <c r="V244" s="38">
        <v>11</v>
      </c>
      <c r="W244" s="38">
        <v>32</v>
      </c>
      <c r="X244" s="38">
        <v>8136</v>
      </c>
      <c r="Y244" s="38">
        <v>10756</v>
      </c>
      <c r="Z244" s="38">
        <v>168676</v>
      </c>
    </row>
    <row r="245" spans="1:47" ht="17.25" customHeight="1">
      <c r="A245" s="59">
        <v>45168</v>
      </c>
      <c r="B245" s="36" t="s">
        <v>59</v>
      </c>
      <c r="C245" s="37">
        <v>3083</v>
      </c>
      <c r="D245" s="51">
        <v>899</v>
      </c>
      <c r="E245" s="39">
        <v>1646</v>
      </c>
      <c r="F245" s="38">
        <v>2545</v>
      </c>
      <c r="G245" s="38">
        <v>591</v>
      </c>
      <c r="H245" s="39">
        <v>1276</v>
      </c>
      <c r="I245" s="38">
        <v>1867</v>
      </c>
      <c r="J245" s="38">
        <v>1505</v>
      </c>
      <c r="K245" s="39">
        <v>1784</v>
      </c>
      <c r="L245" s="38">
        <v>3289</v>
      </c>
      <c r="M245" s="38">
        <v>328584</v>
      </c>
      <c r="N245" s="38"/>
      <c r="O245" s="38">
        <v>7</v>
      </c>
      <c r="P245" s="38"/>
      <c r="Q245" s="38">
        <v>1</v>
      </c>
      <c r="R245" s="38">
        <v>0</v>
      </c>
      <c r="S245" s="38">
        <v>612</v>
      </c>
      <c r="T245" s="38"/>
      <c r="U245" s="38">
        <v>24156</v>
      </c>
      <c r="V245" s="38">
        <v>6</v>
      </c>
      <c r="W245" s="38">
        <v>31</v>
      </c>
      <c r="X245" s="38">
        <v>7098</v>
      </c>
      <c r="Y245" s="38">
        <v>9318</v>
      </c>
      <c r="Z245" s="38">
        <v>169808</v>
      </c>
    </row>
    <row r="246" spans="1:47" ht="17.25" customHeight="1">
      <c r="A246" s="59">
        <v>45169</v>
      </c>
      <c r="B246" s="36" t="s">
        <v>53</v>
      </c>
      <c r="C246" s="37">
        <v>2581</v>
      </c>
      <c r="D246" s="51">
        <v>773</v>
      </c>
      <c r="E246" s="39">
        <v>1143</v>
      </c>
      <c r="F246" s="38">
        <v>1916</v>
      </c>
      <c r="G246" s="38">
        <v>505</v>
      </c>
      <c r="H246" s="39">
        <v>907</v>
      </c>
      <c r="I246" s="38">
        <v>1412</v>
      </c>
      <c r="J246" s="38">
        <v>1328</v>
      </c>
      <c r="K246" s="39">
        <v>1265</v>
      </c>
      <c r="L246" s="38">
        <v>2593</v>
      </c>
      <c r="M246" s="38">
        <v>328540</v>
      </c>
      <c r="N246" s="38"/>
      <c r="O246" s="38">
        <v>7</v>
      </c>
      <c r="P246" s="38"/>
      <c r="Q246" s="38">
        <v>3</v>
      </c>
      <c r="R246" s="38">
        <v>0</v>
      </c>
      <c r="S246" s="38">
        <v>4724</v>
      </c>
      <c r="T246" s="38"/>
      <c r="U246" s="38">
        <v>24120</v>
      </c>
      <c r="V246" s="38">
        <v>3</v>
      </c>
      <c r="W246" s="38">
        <v>23</v>
      </c>
      <c r="X246" s="38">
        <v>18344</v>
      </c>
      <c r="Y246" s="38">
        <v>25049</v>
      </c>
      <c r="Z246" s="38">
        <v>170862</v>
      </c>
    </row>
    <row r="247" spans="1:47" ht="17.25" customHeight="1">
      <c r="A247" s="59">
        <v>45170</v>
      </c>
      <c r="B247" s="36" t="s">
        <v>60</v>
      </c>
      <c r="C247" s="37">
        <v>3117</v>
      </c>
      <c r="D247" s="61">
        <v>1087</v>
      </c>
      <c r="E247" s="62">
        <v>1986</v>
      </c>
      <c r="F247" s="62">
        <v>3073</v>
      </c>
      <c r="G247" s="62">
        <v>570</v>
      </c>
      <c r="H247" s="62">
        <v>1709</v>
      </c>
      <c r="I247" s="62">
        <v>2279</v>
      </c>
      <c r="J247" s="62">
        <v>1310</v>
      </c>
      <c r="K247" s="62">
        <v>2243</v>
      </c>
      <c r="L247" s="62">
        <v>3553</v>
      </c>
      <c r="M247" s="38">
        <v>328450</v>
      </c>
      <c r="N247" s="38"/>
      <c r="O247" s="38">
        <v>3</v>
      </c>
      <c r="P247" s="38"/>
      <c r="Q247" s="38">
        <v>0</v>
      </c>
      <c r="R247" s="38">
        <v>0</v>
      </c>
      <c r="S247" s="38">
        <v>8025</v>
      </c>
      <c r="T247" s="38"/>
      <c r="U247" s="38">
        <v>24107</v>
      </c>
      <c r="V247" s="38">
        <v>3</v>
      </c>
      <c r="W247" s="38">
        <v>23</v>
      </c>
      <c r="X247" s="38">
        <v>27286</v>
      </c>
      <c r="Y247" s="38">
        <v>42027</v>
      </c>
      <c r="Z247" s="38">
        <v>173520</v>
      </c>
    </row>
    <row r="248" spans="1:47" ht="17.25" customHeight="1">
      <c r="A248" s="54">
        <v>45171</v>
      </c>
      <c r="B248" s="36" t="s">
        <v>61</v>
      </c>
      <c r="C248" s="37">
        <v>2302</v>
      </c>
      <c r="D248" s="61">
        <v>399</v>
      </c>
      <c r="E248" s="62">
        <v>1984</v>
      </c>
      <c r="F248" s="62">
        <v>2383</v>
      </c>
      <c r="G248" s="62">
        <v>292</v>
      </c>
      <c r="H248" s="62">
        <v>1698</v>
      </c>
      <c r="I248" s="62">
        <v>1990</v>
      </c>
      <c r="J248" s="62">
        <v>429</v>
      </c>
      <c r="K248" s="62">
        <v>2189</v>
      </c>
      <c r="L248" s="62">
        <v>2618</v>
      </c>
      <c r="M248" s="38">
        <v>328450</v>
      </c>
      <c r="N248" s="38"/>
      <c r="O248" s="38">
        <v>6</v>
      </c>
      <c r="P248" s="38"/>
      <c r="Q248" s="38">
        <v>1</v>
      </c>
      <c r="R248" s="38">
        <v>0</v>
      </c>
      <c r="S248" s="38">
        <v>8730</v>
      </c>
      <c r="T248" s="38"/>
      <c r="U248" s="38">
        <v>24202</v>
      </c>
      <c r="V248" s="38">
        <v>4</v>
      </c>
      <c r="W248" s="38">
        <v>33</v>
      </c>
      <c r="X248" s="38">
        <v>28570</v>
      </c>
      <c r="Y248" s="38">
        <v>45878</v>
      </c>
      <c r="Z248" s="38">
        <v>174769</v>
      </c>
    </row>
    <row r="249" spans="1:47" ht="17.25" customHeight="1">
      <c r="A249" s="54">
        <v>45172</v>
      </c>
      <c r="B249" s="36" t="s">
        <v>62</v>
      </c>
      <c r="C249" s="37">
        <v>2415</v>
      </c>
      <c r="D249" s="61">
        <v>112</v>
      </c>
      <c r="E249" s="62">
        <v>533</v>
      </c>
      <c r="F249" s="62">
        <v>645</v>
      </c>
      <c r="G249" s="62">
        <v>53</v>
      </c>
      <c r="H249" s="62">
        <v>390</v>
      </c>
      <c r="I249" s="62">
        <v>443</v>
      </c>
      <c r="J249" s="62">
        <v>121</v>
      </c>
      <c r="K249" s="62">
        <v>560</v>
      </c>
      <c r="L249" s="62">
        <v>681</v>
      </c>
      <c r="M249" s="38">
        <v>328450</v>
      </c>
      <c r="N249" s="38"/>
      <c r="O249" s="38">
        <v>4</v>
      </c>
      <c r="P249" s="38"/>
      <c r="Q249" s="38">
        <v>0</v>
      </c>
      <c r="R249" s="38">
        <v>0</v>
      </c>
      <c r="S249" s="38">
        <v>8692</v>
      </c>
      <c r="T249" s="38"/>
      <c r="U249" s="38">
        <v>24061</v>
      </c>
      <c r="V249" s="38">
        <v>9</v>
      </c>
      <c r="W249" s="38">
        <v>25</v>
      </c>
      <c r="X249" s="38">
        <v>31702</v>
      </c>
      <c r="Y249" s="38">
        <v>51525</v>
      </c>
      <c r="Z249" s="38">
        <v>175708</v>
      </c>
    </row>
    <row r="250" spans="1:47" ht="17.25" customHeight="1">
      <c r="A250" s="59">
        <v>45173</v>
      </c>
      <c r="B250" s="36" t="s">
        <v>57</v>
      </c>
      <c r="C250" s="37">
        <v>2959</v>
      </c>
      <c r="D250" s="61">
        <v>1147</v>
      </c>
      <c r="E250" s="62">
        <v>1741</v>
      </c>
      <c r="F250" s="62">
        <f t="shared" ref="F250:F252" si="48">SUM(D250:E250)</f>
        <v>2888</v>
      </c>
      <c r="G250" s="62">
        <v>595</v>
      </c>
      <c r="H250" s="62">
        <v>1464</v>
      </c>
      <c r="I250" s="62">
        <f t="shared" ref="I250:I252" si="49">SUM(G250:H250)</f>
        <v>2059</v>
      </c>
      <c r="J250" s="62">
        <v>1372</v>
      </c>
      <c r="K250" s="62">
        <v>1969</v>
      </c>
      <c r="L250" s="62">
        <f t="shared" ref="L250:L252" si="50">SUM(J250:K250)</f>
        <v>3341</v>
      </c>
      <c r="M250" s="38">
        <v>328429</v>
      </c>
      <c r="N250" s="38"/>
      <c r="O250" s="38">
        <v>3</v>
      </c>
      <c r="P250" s="38"/>
      <c r="Q250" s="38">
        <v>1</v>
      </c>
      <c r="R250" s="38">
        <v>0</v>
      </c>
      <c r="S250" s="38">
        <v>25568</v>
      </c>
      <c r="T250" s="38"/>
      <c r="U250" s="38">
        <v>24041</v>
      </c>
      <c r="V250" s="38">
        <v>10</v>
      </c>
      <c r="W250" s="38">
        <v>26</v>
      </c>
      <c r="X250" s="38">
        <v>48261</v>
      </c>
      <c r="Y250" s="38">
        <v>69592</v>
      </c>
      <c r="Z250" s="38">
        <v>177071</v>
      </c>
    </row>
    <row r="251" spans="1:47" ht="17.25" customHeight="1">
      <c r="A251" s="59">
        <v>45174</v>
      </c>
      <c r="B251" s="36" t="s">
        <v>58</v>
      </c>
      <c r="C251" s="37">
        <v>3196</v>
      </c>
      <c r="D251" s="61">
        <v>1212</v>
      </c>
      <c r="E251" s="62">
        <v>1721</v>
      </c>
      <c r="F251" s="62">
        <f t="shared" si="48"/>
        <v>2933</v>
      </c>
      <c r="G251" s="62">
        <v>584</v>
      </c>
      <c r="H251" s="62">
        <v>1448</v>
      </c>
      <c r="I251" s="62">
        <f t="shared" si="49"/>
        <v>2032</v>
      </c>
      <c r="J251" s="62">
        <v>1493</v>
      </c>
      <c r="K251" s="62">
        <v>1974</v>
      </c>
      <c r="L251" s="62">
        <f t="shared" si="50"/>
        <v>3467</v>
      </c>
      <c r="M251" s="38">
        <v>328408</v>
      </c>
      <c r="N251" s="38"/>
      <c r="O251" s="38">
        <v>3</v>
      </c>
      <c r="P251" s="38"/>
      <c r="Q251" s="38">
        <v>1</v>
      </c>
      <c r="R251" s="38">
        <v>0</v>
      </c>
      <c r="S251" s="38">
        <v>24833</v>
      </c>
      <c r="T251" s="38"/>
      <c r="U251" s="38">
        <v>24046</v>
      </c>
      <c r="V251" s="38">
        <v>11</v>
      </c>
      <c r="W251" s="38">
        <v>33</v>
      </c>
      <c r="X251" s="38">
        <v>60053</v>
      </c>
      <c r="Y251" s="38">
        <v>82447</v>
      </c>
      <c r="Z251" s="38">
        <v>178246</v>
      </c>
    </row>
    <row r="252" spans="1:47" ht="17.25" customHeight="1">
      <c r="A252" s="59">
        <v>45175</v>
      </c>
      <c r="B252" s="36" t="s">
        <v>59</v>
      </c>
      <c r="C252" s="37">
        <v>3043</v>
      </c>
      <c r="D252" s="61">
        <v>1138</v>
      </c>
      <c r="E252" s="62">
        <v>1447</v>
      </c>
      <c r="F252" s="62">
        <f t="shared" si="48"/>
        <v>2585</v>
      </c>
      <c r="G252" s="62">
        <v>494</v>
      </c>
      <c r="H252" s="62">
        <v>1023</v>
      </c>
      <c r="I252" s="62">
        <f t="shared" si="49"/>
        <v>1517</v>
      </c>
      <c r="J252" s="62">
        <v>1319</v>
      </c>
      <c r="K252" s="62">
        <v>1499</v>
      </c>
      <c r="L252" s="62">
        <f t="shared" si="50"/>
        <v>2818</v>
      </c>
      <c r="M252" s="38">
        <v>328395</v>
      </c>
      <c r="N252" s="38"/>
      <c r="O252" s="38">
        <v>7</v>
      </c>
      <c r="P252" s="38"/>
      <c r="Q252" s="38">
        <v>4</v>
      </c>
      <c r="R252" s="38">
        <v>0</v>
      </c>
      <c r="S252" s="38">
        <v>21859</v>
      </c>
      <c r="T252" s="38"/>
      <c r="U252" s="38">
        <v>24007</v>
      </c>
      <c r="V252" s="38">
        <v>34</v>
      </c>
      <c r="W252" s="38">
        <v>33</v>
      </c>
      <c r="X252" s="38">
        <v>52313</v>
      </c>
      <c r="Y252" s="38">
        <v>74885</v>
      </c>
      <c r="Z252" s="38">
        <v>179270</v>
      </c>
    </row>
    <row r="253" spans="1:47" ht="17.25" customHeight="1">
      <c r="A253" s="59">
        <v>45176</v>
      </c>
      <c r="B253" s="36" t="s">
        <v>53</v>
      </c>
      <c r="C253" s="37">
        <v>3107</v>
      </c>
      <c r="D253" s="61">
        <v>481</v>
      </c>
      <c r="E253" s="62">
        <v>1580</v>
      </c>
      <c r="F253" s="62">
        <v>2061</v>
      </c>
      <c r="G253" s="62">
        <v>248</v>
      </c>
      <c r="H253" s="62">
        <v>1234</v>
      </c>
      <c r="I253" s="62">
        <v>1482</v>
      </c>
      <c r="J253" s="62">
        <v>543</v>
      </c>
      <c r="K253" s="62">
        <v>1605</v>
      </c>
      <c r="L253" s="62">
        <v>2148</v>
      </c>
      <c r="M253" s="38">
        <v>328340</v>
      </c>
      <c r="N253" s="38"/>
      <c r="O253" s="38">
        <v>2</v>
      </c>
      <c r="P253" s="38"/>
      <c r="Q253" s="38">
        <v>3</v>
      </c>
      <c r="R253" s="38">
        <v>0</v>
      </c>
      <c r="S253" s="38">
        <v>14235</v>
      </c>
      <c r="T253" s="38"/>
      <c r="U253" s="38">
        <v>24045</v>
      </c>
      <c r="V253" s="38">
        <v>29</v>
      </c>
      <c r="W253" s="38">
        <v>19</v>
      </c>
      <c r="X253" s="38">
        <v>35391</v>
      </c>
      <c r="Y253" s="38">
        <v>57322</v>
      </c>
      <c r="Z253" s="38">
        <v>180856</v>
      </c>
    </row>
    <row r="254" spans="1:47" ht="17.25" customHeight="1">
      <c r="A254" s="59">
        <v>45177</v>
      </c>
      <c r="B254" s="36" t="s">
        <v>60</v>
      </c>
      <c r="C254" s="37">
        <v>3268</v>
      </c>
      <c r="D254" s="61">
        <v>1151</v>
      </c>
      <c r="E254" s="62">
        <v>1884</v>
      </c>
      <c r="F254" s="62">
        <v>3035</v>
      </c>
      <c r="G254" s="62">
        <v>554</v>
      </c>
      <c r="H254" s="62">
        <v>1559</v>
      </c>
      <c r="I254" s="62">
        <v>2113</v>
      </c>
      <c r="J254" s="62">
        <v>1443</v>
      </c>
      <c r="K254" s="62">
        <v>2139</v>
      </c>
      <c r="L254" s="62">
        <f t="shared" ref="L254:L300" si="51">SUM(J254:K254)</f>
        <v>3582</v>
      </c>
      <c r="M254" s="38">
        <v>328268</v>
      </c>
      <c r="N254" s="38"/>
      <c r="O254" s="38">
        <v>8</v>
      </c>
      <c r="P254" s="38"/>
      <c r="Q254" s="38">
        <v>2</v>
      </c>
      <c r="R254" s="38">
        <v>0</v>
      </c>
      <c r="S254" s="38">
        <v>10713</v>
      </c>
      <c r="T254" s="38"/>
      <c r="U254" s="38">
        <v>24021</v>
      </c>
      <c r="V254" s="38">
        <v>13</v>
      </c>
      <c r="W254" s="38">
        <v>30</v>
      </c>
      <c r="X254" s="38">
        <v>20950</v>
      </c>
      <c r="Y254" s="38">
        <v>34039</v>
      </c>
      <c r="Z254" s="38">
        <v>182147</v>
      </c>
    </row>
    <row r="255" spans="1:47" ht="17.25" customHeight="1">
      <c r="A255" s="54">
        <v>45178</v>
      </c>
      <c r="B255" s="36" t="s">
        <v>61</v>
      </c>
      <c r="C255" s="37">
        <v>2855</v>
      </c>
      <c r="D255" s="61">
        <v>575</v>
      </c>
      <c r="E255" s="62">
        <v>2356</v>
      </c>
      <c r="F255" s="62">
        <f>SUM(D255:E255)</f>
        <v>2931</v>
      </c>
      <c r="G255" s="62">
        <v>403</v>
      </c>
      <c r="H255" s="62">
        <v>2057</v>
      </c>
      <c r="I255" s="62">
        <f t="shared" ref="I255:I300" si="52">SUM(G255:H255)</f>
        <v>2460</v>
      </c>
      <c r="J255" s="62">
        <v>634</v>
      </c>
      <c r="K255" s="62">
        <v>2607</v>
      </c>
      <c r="L255" s="62">
        <f t="shared" si="51"/>
        <v>3241</v>
      </c>
      <c r="M255" s="38">
        <v>328268</v>
      </c>
      <c r="N255" s="38"/>
      <c r="O255" s="38">
        <v>4</v>
      </c>
      <c r="P255" s="38"/>
      <c r="Q255" s="38">
        <v>0</v>
      </c>
      <c r="R255" s="38">
        <v>0</v>
      </c>
      <c r="S255" s="38">
        <v>5572</v>
      </c>
      <c r="T255" s="38"/>
      <c r="U255" s="38">
        <v>24117</v>
      </c>
      <c r="V255" s="38">
        <v>15</v>
      </c>
      <c r="W255" s="38">
        <v>25</v>
      </c>
      <c r="X255" s="38">
        <v>16461</v>
      </c>
      <c r="Y255" s="38">
        <v>20682</v>
      </c>
      <c r="Z255" s="38">
        <v>183640</v>
      </c>
    </row>
    <row r="256" spans="1:47" ht="17.25" customHeight="1">
      <c r="A256" s="54">
        <v>45179</v>
      </c>
      <c r="B256" s="36" t="s">
        <v>62</v>
      </c>
      <c r="C256" s="37">
        <v>2304</v>
      </c>
      <c r="D256" s="61">
        <v>481</v>
      </c>
      <c r="E256" s="62">
        <v>1580</v>
      </c>
      <c r="F256" s="62">
        <v>2061</v>
      </c>
      <c r="G256" s="62">
        <v>248</v>
      </c>
      <c r="H256" s="62">
        <v>1234</v>
      </c>
      <c r="I256" s="62">
        <f t="shared" si="52"/>
        <v>1482</v>
      </c>
      <c r="J256" s="62">
        <v>543</v>
      </c>
      <c r="K256" s="62">
        <v>1605</v>
      </c>
      <c r="L256" s="62">
        <f t="shared" si="51"/>
        <v>2148</v>
      </c>
      <c r="M256" s="38">
        <v>328268</v>
      </c>
      <c r="N256" s="38"/>
      <c r="O256" s="38">
        <v>7</v>
      </c>
      <c r="P256" s="38"/>
      <c r="Q256" s="38">
        <v>1</v>
      </c>
      <c r="R256" s="38">
        <v>0</v>
      </c>
      <c r="S256" s="38">
        <v>2843</v>
      </c>
      <c r="T256" s="38"/>
      <c r="U256" s="38">
        <v>24014</v>
      </c>
      <c r="V256" s="38">
        <v>14</v>
      </c>
      <c r="W256" s="38">
        <v>20</v>
      </c>
      <c r="X256" s="38">
        <v>9925</v>
      </c>
      <c r="Y256" s="38">
        <v>12214</v>
      </c>
      <c r="Z256" s="38">
        <v>184443</v>
      </c>
    </row>
    <row r="257" spans="1:26" ht="17.25" customHeight="1">
      <c r="A257" s="59">
        <v>45180</v>
      </c>
      <c r="B257" s="36" t="s">
        <v>57</v>
      </c>
      <c r="C257" s="37">
        <v>2902</v>
      </c>
      <c r="D257" s="61">
        <v>968</v>
      </c>
      <c r="E257" s="62">
        <v>1408</v>
      </c>
      <c r="F257" s="62">
        <f t="shared" ref="F257:F292" si="53">SUM(D257:E257)</f>
        <v>2376</v>
      </c>
      <c r="G257" s="62">
        <v>658</v>
      </c>
      <c r="H257" s="62">
        <v>1082</v>
      </c>
      <c r="I257" s="62">
        <f t="shared" si="52"/>
        <v>1740</v>
      </c>
      <c r="J257" s="62">
        <v>1740</v>
      </c>
      <c r="K257" s="62">
        <v>1634</v>
      </c>
      <c r="L257" s="62">
        <f t="shared" si="51"/>
        <v>3374</v>
      </c>
      <c r="M257" s="28">
        <v>328238</v>
      </c>
      <c r="N257" s="28"/>
      <c r="O257" s="28">
        <v>3</v>
      </c>
      <c r="P257" s="28"/>
      <c r="Q257" s="28">
        <v>0</v>
      </c>
      <c r="R257" s="28">
        <v>0</v>
      </c>
      <c r="S257" s="28">
        <v>15487</v>
      </c>
      <c r="T257" s="28"/>
      <c r="U257" s="28">
        <v>24116</v>
      </c>
      <c r="V257" s="28">
        <v>25</v>
      </c>
      <c r="W257" s="28">
        <v>21</v>
      </c>
      <c r="X257" s="28">
        <v>23289</v>
      </c>
      <c r="Y257" s="28">
        <v>27917</v>
      </c>
      <c r="Z257" s="28">
        <v>185520</v>
      </c>
    </row>
    <row r="258" spans="1:26" ht="17.25" customHeight="1">
      <c r="A258" s="59">
        <v>45181</v>
      </c>
      <c r="B258" s="36" t="s">
        <v>58</v>
      </c>
      <c r="C258" s="37">
        <v>3218</v>
      </c>
      <c r="D258" s="61">
        <v>1030</v>
      </c>
      <c r="E258" s="62">
        <v>1441</v>
      </c>
      <c r="F258" s="62">
        <f t="shared" si="53"/>
        <v>2471</v>
      </c>
      <c r="G258" s="62">
        <v>683</v>
      </c>
      <c r="H258" s="62">
        <v>1094</v>
      </c>
      <c r="I258" s="62">
        <f t="shared" si="52"/>
        <v>1777</v>
      </c>
      <c r="J258" s="62">
        <v>1903</v>
      </c>
      <c r="K258" s="62">
        <v>1682</v>
      </c>
      <c r="L258" s="62">
        <f t="shared" si="51"/>
        <v>3585</v>
      </c>
      <c r="M258" s="28">
        <v>328224</v>
      </c>
      <c r="N258" s="28"/>
      <c r="O258" s="28">
        <v>3</v>
      </c>
      <c r="P258" s="28"/>
      <c r="Q258" s="28">
        <v>6</v>
      </c>
      <c r="R258" s="28">
        <v>0</v>
      </c>
      <c r="S258" s="28">
        <v>10602</v>
      </c>
      <c r="T258" s="28"/>
      <c r="U258" s="28">
        <v>23997</v>
      </c>
      <c r="V258" s="28">
        <v>5</v>
      </c>
      <c r="W258" s="28">
        <v>26</v>
      </c>
      <c r="X258" s="28">
        <v>38338</v>
      </c>
      <c r="Y258" s="28">
        <v>47357</v>
      </c>
      <c r="Z258" s="28">
        <v>186569</v>
      </c>
    </row>
    <row r="259" spans="1:26" ht="17.25" customHeight="1">
      <c r="A259" s="59">
        <v>45182</v>
      </c>
      <c r="B259" s="36" t="s">
        <v>59</v>
      </c>
      <c r="C259" s="37">
        <v>2985</v>
      </c>
      <c r="D259" s="61">
        <v>989</v>
      </c>
      <c r="E259" s="62">
        <v>1368</v>
      </c>
      <c r="F259" s="62">
        <f t="shared" si="53"/>
        <v>2357</v>
      </c>
      <c r="G259" s="62">
        <v>686</v>
      </c>
      <c r="H259" s="62">
        <v>1063</v>
      </c>
      <c r="I259" s="62">
        <f t="shared" si="52"/>
        <v>1749</v>
      </c>
      <c r="J259" s="62">
        <v>1779</v>
      </c>
      <c r="K259" s="62">
        <v>1669</v>
      </c>
      <c r="L259" s="62">
        <f t="shared" si="51"/>
        <v>3448</v>
      </c>
      <c r="M259" s="28">
        <v>328199</v>
      </c>
      <c r="N259" s="28"/>
      <c r="O259" s="28">
        <v>5</v>
      </c>
      <c r="P259" s="28"/>
      <c r="Q259" s="28">
        <v>3</v>
      </c>
      <c r="R259" s="28">
        <v>0</v>
      </c>
      <c r="S259" s="28">
        <v>13256</v>
      </c>
      <c r="T259" s="28"/>
      <c r="U259" s="28">
        <v>23990</v>
      </c>
      <c r="V259" s="28">
        <v>10</v>
      </c>
      <c r="W259" s="28">
        <v>35</v>
      </c>
      <c r="X259" s="28">
        <v>40795</v>
      </c>
      <c r="Y259" s="28">
        <v>48388</v>
      </c>
      <c r="Z259" s="28">
        <v>187458</v>
      </c>
    </row>
    <row r="260" spans="1:26" ht="17.25" customHeight="1">
      <c r="A260" s="59">
        <v>45183</v>
      </c>
      <c r="B260" s="36" t="s">
        <v>53</v>
      </c>
      <c r="C260" s="37">
        <v>3042</v>
      </c>
      <c r="D260" s="61">
        <v>652</v>
      </c>
      <c r="E260" s="62">
        <v>939</v>
      </c>
      <c r="F260" s="62">
        <f t="shared" si="53"/>
        <v>1591</v>
      </c>
      <c r="G260" s="62">
        <v>424</v>
      </c>
      <c r="H260" s="62">
        <v>738</v>
      </c>
      <c r="I260" s="62">
        <f t="shared" si="52"/>
        <v>1162</v>
      </c>
      <c r="J260" s="62">
        <v>1157</v>
      </c>
      <c r="K260" s="62">
        <v>1065</v>
      </c>
      <c r="L260" s="62">
        <f t="shared" si="51"/>
        <v>2222</v>
      </c>
      <c r="M260" s="38">
        <v>328184</v>
      </c>
      <c r="N260" s="38"/>
      <c r="O260" s="38">
        <v>4</v>
      </c>
      <c r="P260" s="38"/>
      <c r="Q260" s="38">
        <v>2</v>
      </c>
      <c r="R260" s="38">
        <v>0</v>
      </c>
      <c r="S260" s="38">
        <v>12987</v>
      </c>
      <c r="T260" s="38"/>
      <c r="U260" s="38">
        <v>24063</v>
      </c>
      <c r="V260" s="38">
        <v>19</v>
      </c>
      <c r="W260" s="38">
        <v>18</v>
      </c>
      <c r="X260" s="38">
        <v>42915</v>
      </c>
      <c r="Y260" s="38">
        <v>51932</v>
      </c>
      <c r="Z260" s="38">
        <v>188445</v>
      </c>
    </row>
    <row r="261" spans="1:26" ht="17.25" customHeight="1">
      <c r="A261" s="59">
        <v>45184</v>
      </c>
      <c r="B261" s="36" t="s">
        <v>60</v>
      </c>
      <c r="C261" s="37">
        <v>2833</v>
      </c>
      <c r="D261" s="61">
        <v>760</v>
      </c>
      <c r="E261" s="62">
        <v>1363</v>
      </c>
      <c r="F261" s="62">
        <f t="shared" si="53"/>
        <v>2123</v>
      </c>
      <c r="G261" s="62">
        <v>565</v>
      </c>
      <c r="H261" s="62">
        <v>1205</v>
      </c>
      <c r="I261" s="62">
        <f t="shared" si="52"/>
        <v>1770</v>
      </c>
      <c r="J261" s="62">
        <v>1436</v>
      </c>
      <c r="K261" s="62">
        <v>1610</v>
      </c>
      <c r="L261" s="62">
        <f t="shared" si="51"/>
        <v>3046</v>
      </c>
      <c r="M261" s="57">
        <v>328127</v>
      </c>
      <c r="N261" s="57"/>
      <c r="O261" s="57">
        <v>4</v>
      </c>
      <c r="P261" s="57"/>
      <c r="Q261" s="57">
        <v>5</v>
      </c>
      <c r="R261" s="57">
        <v>0</v>
      </c>
      <c r="S261" s="57">
        <v>105758</v>
      </c>
      <c r="T261" s="57"/>
      <c r="U261" s="57">
        <v>23958</v>
      </c>
      <c r="V261" s="57">
        <v>19</v>
      </c>
      <c r="W261" s="57">
        <v>18</v>
      </c>
      <c r="X261" s="57">
        <v>107977</v>
      </c>
      <c r="Y261" s="57">
        <v>127061</v>
      </c>
      <c r="Z261" s="57">
        <v>189966</v>
      </c>
    </row>
    <row r="262" spans="1:26" ht="17.25" customHeight="1">
      <c r="A262" s="54">
        <v>45185</v>
      </c>
      <c r="B262" s="36" t="s">
        <v>61</v>
      </c>
      <c r="C262" s="37">
        <v>2116</v>
      </c>
      <c r="D262" s="61">
        <v>405</v>
      </c>
      <c r="E262" s="62">
        <v>1506</v>
      </c>
      <c r="F262" s="62">
        <f t="shared" si="53"/>
        <v>1911</v>
      </c>
      <c r="G262" s="62">
        <v>331</v>
      </c>
      <c r="H262" s="62">
        <v>1342</v>
      </c>
      <c r="I262" s="62">
        <f t="shared" si="52"/>
        <v>1673</v>
      </c>
      <c r="J262" s="62">
        <v>674</v>
      </c>
      <c r="K262" s="62">
        <v>1717</v>
      </c>
      <c r="L262" s="62">
        <f t="shared" si="51"/>
        <v>2391</v>
      </c>
      <c r="M262" s="57">
        <v>328127</v>
      </c>
      <c r="N262" s="57"/>
      <c r="O262" s="57">
        <v>4</v>
      </c>
      <c r="P262" s="57"/>
      <c r="Q262" s="57">
        <v>0</v>
      </c>
      <c r="R262" s="57">
        <v>0</v>
      </c>
      <c r="S262" s="57">
        <v>127626</v>
      </c>
      <c r="T262" s="57"/>
      <c r="U262" s="57">
        <v>24098</v>
      </c>
      <c r="V262" s="57">
        <v>46</v>
      </c>
      <c r="W262" s="57">
        <v>24</v>
      </c>
      <c r="X262" s="57">
        <v>177075</v>
      </c>
      <c r="Y262" s="57">
        <v>221524</v>
      </c>
      <c r="Z262" s="57">
        <v>191240</v>
      </c>
    </row>
    <row r="263" spans="1:26" ht="17.25" customHeight="1">
      <c r="A263" s="54">
        <v>45186</v>
      </c>
      <c r="B263" s="36" t="s">
        <v>62</v>
      </c>
      <c r="C263" s="37">
        <v>2417</v>
      </c>
      <c r="D263" s="61">
        <v>253</v>
      </c>
      <c r="E263" s="62">
        <v>930</v>
      </c>
      <c r="F263" s="62">
        <f t="shared" si="53"/>
        <v>1183</v>
      </c>
      <c r="G263" s="62">
        <v>175</v>
      </c>
      <c r="H263" s="62">
        <v>753</v>
      </c>
      <c r="I263" s="62">
        <f t="shared" si="52"/>
        <v>928</v>
      </c>
      <c r="J263" s="62">
        <v>344</v>
      </c>
      <c r="K263" s="62">
        <v>939</v>
      </c>
      <c r="L263" s="62">
        <f t="shared" si="51"/>
        <v>1283</v>
      </c>
      <c r="M263" s="28">
        <v>328127</v>
      </c>
      <c r="N263" s="28"/>
      <c r="O263" s="28">
        <v>4</v>
      </c>
      <c r="P263" s="28"/>
      <c r="Q263" s="28">
        <v>0</v>
      </c>
      <c r="R263" s="28">
        <v>0</v>
      </c>
      <c r="S263" s="28">
        <v>94411</v>
      </c>
      <c r="T263" s="28"/>
      <c r="U263" s="28">
        <v>23986</v>
      </c>
      <c r="V263" s="28">
        <v>18</v>
      </c>
      <c r="W263" s="28">
        <v>28</v>
      </c>
      <c r="X263" s="28">
        <v>215316</v>
      </c>
      <c r="Y263" s="28">
        <v>262814</v>
      </c>
      <c r="Z263" s="28">
        <v>192207</v>
      </c>
    </row>
    <row r="264" spans="1:26" ht="17.25" customHeight="1">
      <c r="A264" s="59">
        <v>45187</v>
      </c>
      <c r="B264" s="36" t="s">
        <v>57</v>
      </c>
      <c r="C264" s="37">
        <v>3388</v>
      </c>
      <c r="D264" s="63">
        <v>946</v>
      </c>
      <c r="E264" s="64">
        <v>1142</v>
      </c>
      <c r="F264" s="64">
        <f t="shared" si="53"/>
        <v>2088</v>
      </c>
      <c r="G264" s="64">
        <v>650</v>
      </c>
      <c r="H264" s="64">
        <v>931</v>
      </c>
      <c r="I264" s="64">
        <f t="shared" si="52"/>
        <v>1581</v>
      </c>
      <c r="J264" s="64">
        <v>1831</v>
      </c>
      <c r="K264" s="64">
        <v>1232</v>
      </c>
      <c r="L264" s="64">
        <f t="shared" si="51"/>
        <v>3063</v>
      </c>
      <c r="M264" s="38">
        <v>328095</v>
      </c>
      <c r="N264" s="38"/>
      <c r="O264" s="38">
        <v>2</v>
      </c>
      <c r="P264" s="38"/>
      <c r="Q264" s="38">
        <v>2</v>
      </c>
      <c r="R264" s="38">
        <v>0</v>
      </c>
      <c r="S264" s="38">
        <v>4578</v>
      </c>
      <c r="T264" s="38"/>
      <c r="U264" s="38">
        <v>24101</v>
      </c>
      <c r="V264" s="38">
        <v>32</v>
      </c>
      <c r="W264" s="38">
        <v>26</v>
      </c>
      <c r="X264" s="38">
        <v>280961</v>
      </c>
      <c r="Y264" s="38">
        <v>337944</v>
      </c>
      <c r="Z264" s="38">
        <v>193714</v>
      </c>
    </row>
    <row r="265" spans="1:26" ht="17.25" customHeight="1">
      <c r="A265" s="35">
        <v>45188</v>
      </c>
      <c r="B265" s="65" t="s">
        <v>58</v>
      </c>
      <c r="C265" s="66">
        <v>4826</v>
      </c>
      <c r="D265" s="66">
        <v>657</v>
      </c>
      <c r="E265" s="66">
        <v>707</v>
      </c>
      <c r="F265" s="66">
        <f t="shared" si="53"/>
        <v>1364</v>
      </c>
      <c r="G265" s="66">
        <v>438</v>
      </c>
      <c r="H265" s="66">
        <v>572</v>
      </c>
      <c r="I265" s="66">
        <f t="shared" si="52"/>
        <v>1010</v>
      </c>
      <c r="J265" s="66">
        <v>1056</v>
      </c>
      <c r="K265" s="66">
        <v>790</v>
      </c>
      <c r="L265" s="66">
        <f t="shared" si="51"/>
        <v>1846</v>
      </c>
      <c r="M265" s="28">
        <v>328077</v>
      </c>
      <c r="N265" s="28"/>
      <c r="O265" s="28">
        <v>4</v>
      </c>
      <c r="P265" s="28"/>
      <c r="Q265" s="28">
        <v>1</v>
      </c>
      <c r="R265" s="28">
        <v>0</v>
      </c>
      <c r="S265" s="28">
        <v>59035</v>
      </c>
      <c r="T265" s="28"/>
      <c r="U265" s="28">
        <v>23978</v>
      </c>
      <c r="V265" s="28">
        <v>26</v>
      </c>
      <c r="W265" s="28">
        <v>24</v>
      </c>
      <c r="X265" s="28">
        <v>287795</v>
      </c>
      <c r="Y265" s="28">
        <v>343498</v>
      </c>
      <c r="Z265" s="28">
        <v>194623</v>
      </c>
    </row>
    <row r="266" spans="1:26" ht="17.25" customHeight="1">
      <c r="A266" s="35">
        <v>45189</v>
      </c>
      <c r="B266" s="65" t="s">
        <v>59</v>
      </c>
      <c r="C266" s="66">
        <v>3670</v>
      </c>
      <c r="D266" s="66">
        <v>752</v>
      </c>
      <c r="E266" s="66">
        <v>1286</v>
      </c>
      <c r="F266" s="66">
        <f t="shared" si="53"/>
        <v>2038</v>
      </c>
      <c r="G266" s="66">
        <v>512</v>
      </c>
      <c r="H266" s="66">
        <v>1069</v>
      </c>
      <c r="I266" s="66">
        <f t="shared" si="52"/>
        <v>1581</v>
      </c>
      <c r="J266" s="66">
        <v>1242</v>
      </c>
      <c r="K266" s="66">
        <v>1445</v>
      </c>
      <c r="L266" s="66">
        <f t="shared" si="51"/>
        <v>2687</v>
      </c>
      <c r="M266" s="28">
        <v>328055</v>
      </c>
      <c r="N266" s="28"/>
      <c r="O266" s="28">
        <v>4</v>
      </c>
      <c r="P266" s="28"/>
      <c r="Q266" s="28">
        <v>4</v>
      </c>
      <c r="R266" s="28">
        <v>0</v>
      </c>
      <c r="S266" s="28">
        <v>43042</v>
      </c>
      <c r="T266" s="28"/>
      <c r="U266" s="28">
        <v>24002</v>
      </c>
      <c r="V266" s="28">
        <v>24</v>
      </c>
      <c r="W266" s="28">
        <v>30</v>
      </c>
      <c r="X266" s="28">
        <v>288714</v>
      </c>
      <c r="Y266" s="28">
        <v>331350</v>
      </c>
      <c r="Z266" s="28">
        <v>196400</v>
      </c>
    </row>
    <row r="267" spans="1:26" ht="17.25" customHeight="1">
      <c r="A267" s="35">
        <v>45190</v>
      </c>
      <c r="B267" s="65" t="s">
        <v>53</v>
      </c>
      <c r="C267" s="66">
        <v>3846</v>
      </c>
      <c r="D267" s="66">
        <v>1015</v>
      </c>
      <c r="E267" s="66">
        <v>1123</v>
      </c>
      <c r="F267" s="66">
        <f t="shared" si="53"/>
        <v>2138</v>
      </c>
      <c r="G267" s="66">
        <v>692</v>
      </c>
      <c r="H267" s="66">
        <v>916</v>
      </c>
      <c r="I267" s="66">
        <f t="shared" si="52"/>
        <v>1608</v>
      </c>
      <c r="J267" s="66">
        <v>2186</v>
      </c>
      <c r="K267" s="66">
        <v>1285</v>
      </c>
      <c r="L267" s="66">
        <f t="shared" si="51"/>
        <v>3471</v>
      </c>
      <c r="M267" s="38">
        <v>328038</v>
      </c>
      <c r="N267" s="38"/>
      <c r="O267" s="38">
        <v>5</v>
      </c>
      <c r="P267" s="38"/>
      <c r="Q267" s="38">
        <v>0</v>
      </c>
      <c r="R267" s="38">
        <v>0</v>
      </c>
      <c r="S267" s="38">
        <v>35393</v>
      </c>
      <c r="T267" s="38"/>
      <c r="U267" s="38">
        <v>24101</v>
      </c>
      <c r="V267" s="28">
        <v>20</v>
      </c>
      <c r="W267" s="28">
        <v>21</v>
      </c>
      <c r="X267" s="38">
        <v>331014</v>
      </c>
      <c r="Y267" s="38">
        <v>374223</v>
      </c>
      <c r="Z267" s="38">
        <v>197911</v>
      </c>
    </row>
    <row r="268" spans="1:26" ht="17.25" customHeight="1">
      <c r="A268" s="35">
        <v>45191</v>
      </c>
      <c r="B268" s="65" t="s">
        <v>60</v>
      </c>
      <c r="C268" s="66">
        <v>3581</v>
      </c>
      <c r="D268" s="66">
        <v>1018</v>
      </c>
      <c r="E268" s="66">
        <v>1500</v>
      </c>
      <c r="F268" s="66">
        <f t="shared" si="53"/>
        <v>2518</v>
      </c>
      <c r="G268" s="66">
        <v>766</v>
      </c>
      <c r="H268" s="66">
        <v>1375</v>
      </c>
      <c r="I268" s="66">
        <f t="shared" si="52"/>
        <v>2141</v>
      </c>
      <c r="J268" s="66">
        <v>2182</v>
      </c>
      <c r="K268" s="66">
        <v>1772</v>
      </c>
      <c r="L268" s="66">
        <f t="shared" si="51"/>
        <v>3954</v>
      </c>
      <c r="M268" s="38">
        <v>327978</v>
      </c>
      <c r="N268" s="38"/>
      <c r="O268" s="38">
        <v>6</v>
      </c>
      <c r="P268" s="38"/>
      <c r="Q268" s="38">
        <v>5</v>
      </c>
      <c r="R268" s="38">
        <v>0</v>
      </c>
      <c r="S268" s="38">
        <v>75895</v>
      </c>
      <c r="T268" s="38"/>
      <c r="U268" s="38">
        <v>24115</v>
      </c>
      <c r="V268" s="38">
        <v>40</v>
      </c>
      <c r="W268" s="38">
        <v>34</v>
      </c>
      <c r="X268" s="38">
        <v>339324</v>
      </c>
      <c r="Y268" s="38">
        <v>378246</v>
      </c>
      <c r="Z268" s="38">
        <v>199547</v>
      </c>
    </row>
    <row r="269" spans="1:26" ht="17.25" customHeight="1">
      <c r="A269" s="45">
        <v>45192</v>
      </c>
      <c r="B269" s="65" t="s">
        <v>61</v>
      </c>
      <c r="C269" s="66">
        <v>3077</v>
      </c>
      <c r="D269" s="66">
        <v>721</v>
      </c>
      <c r="E269" s="66">
        <v>1400</v>
      </c>
      <c r="F269" s="66">
        <f t="shared" si="53"/>
        <v>2121</v>
      </c>
      <c r="G269" s="66">
        <v>550</v>
      </c>
      <c r="H269" s="66">
        <v>1280</v>
      </c>
      <c r="I269" s="66">
        <f t="shared" si="52"/>
        <v>1830</v>
      </c>
      <c r="J269" s="66">
        <v>1788</v>
      </c>
      <c r="K269" s="66">
        <v>1651</v>
      </c>
      <c r="L269" s="66">
        <f t="shared" si="51"/>
        <v>3439</v>
      </c>
      <c r="M269" s="38">
        <v>327978</v>
      </c>
      <c r="N269" s="38"/>
      <c r="O269" s="38">
        <v>3</v>
      </c>
      <c r="P269" s="38"/>
      <c r="Q269" s="38">
        <v>4</v>
      </c>
      <c r="R269" s="38">
        <v>0</v>
      </c>
      <c r="S269" s="38">
        <v>77474</v>
      </c>
      <c r="T269" s="38"/>
      <c r="U269" s="38">
        <v>24113</v>
      </c>
      <c r="V269" s="38">
        <v>19</v>
      </c>
      <c r="W269" s="38">
        <v>21</v>
      </c>
      <c r="X269" s="38">
        <v>307583</v>
      </c>
      <c r="Y269" s="38">
        <v>353497</v>
      </c>
      <c r="Z269" s="38">
        <v>201367</v>
      </c>
    </row>
    <row r="270" spans="1:26" ht="17.25" customHeight="1">
      <c r="A270" s="45">
        <v>45193</v>
      </c>
      <c r="B270" s="65" t="s">
        <v>62</v>
      </c>
      <c r="C270" s="66">
        <v>3584</v>
      </c>
      <c r="D270" s="66">
        <v>607</v>
      </c>
      <c r="E270" s="66">
        <v>843</v>
      </c>
      <c r="F270" s="66">
        <f t="shared" si="53"/>
        <v>1450</v>
      </c>
      <c r="G270" s="66">
        <v>382</v>
      </c>
      <c r="H270" s="66">
        <v>677</v>
      </c>
      <c r="I270" s="66">
        <f t="shared" si="52"/>
        <v>1059</v>
      </c>
      <c r="J270" s="66">
        <v>1126</v>
      </c>
      <c r="K270" s="66">
        <v>901</v>
      </c>
      <c r="L270" s="66">
        <f t="shared" si="51"/>
        <v>2027</v>
      </c>
      <c r="M270" s="38">
        <v>327978</v>
      </c>
      <c r="N270" s="38"/>
      <c r="O270" s="38">
        <v>6</v>
      </c>
      <c r="P270" s="38"/>
      <c r="Q270" s="38">
        <v>0</v>
      </c>
      <c r="R270" s="38">
        <v>0</v>
      </c>
      <c r="S270" s="38">
        <v>51112</v>
      </c>
      <c r="T270" s="38"/>
      <c r="U270" s="38">
        <v>24117</v>
      </c>
      <c r="V270" s="38">
        <v>48</v>
      </c>
      <c r="W270" s="38">
        <v>23</v>
      </c>
      <c r="X270" s="38">
        <v>305692</v>
      </c>
      <c r="Y270" s="38">
        <v>344080</v>
      </c>
      <c r="Z270" s="38">
        <v>202262</v>
      </c>
    </row>
    <row r="271" spans="1:26" ht="17.25" customHeight="1">
      <c r="A271" s="67">
        <v>45194</v>
      </c>
      <c r="B271" s="65" t="s">
        <v>57</v>
      </c>
      <c r="C271" s="66">
        <v>2821</v>
      </c>
      <c r="D271" s="66">
        <v>835</v>
      </c>
      <c r="E271" s="66">
        <v>1064</v>
      </c>
      <c r="F271" s="66">
        <f t="shared" si="53"/>
        <v>1899</v>
      </c>
      <c r="G271" s="66">
        <v>512</v>
      </c>
      <c r="H271" s="66">
        <v>885</v>
      </c>
      <c r="I271" s="66">
        <f t="shared" si="52"/>
        <v>1397</v>
      </c>
      <c r="J271" s="66">
        <v>1391</v>
      </c>
      <c r="K271" s="66">
        <v>1164</v>
      </c>
      <c r="L271" s="66">
        <f t="shared" si="51"/>
        <v>2555</v>
      </c>
      <c r="M271" s="38">
        <v>327957</v>
      </c>
      <c r="N271" s="38"/>
      <c r="O271" s="38">
        <v>5</v>
      </c>
      <c r="P271" s="38"/>
      <c r="Q271" s="38">
        <v>5</v>
      </c>
      <c r="R271" s="38">
        <v>0</v>
      </c>
      <c r="S271" s="38">
        <v>87124</v>
      </c>
      <c r="T271" s="38"/>
      <c r="U271" s="38">
        <v>24178</v>
      </c>
      <c r="V271" s="38">
        <v>159</v>
      </c>
      <c r="W271" s="38">
        <v>18</v>
      </c>
      <c r="X271" s="38">
        <v>326713</v>
      </c>
      <c r="Y271" s="38">
        <v>366947</v>
      </c>
      <c r="Z271" s="38">
        <v>204637</v>
      </c>
    </row>
    <row r="272" spans="1:26" ht="17.25" customHeight="1">
      <c r="A272" s="67">
        <v>45195</v>
      </c>
      <c r="B272" s="65" t="s">
        <v>58</v>
      </c>
      <c r="C272" s="66">
        <v>2887</v>
      </c>
      <c r="D272" s="66">
        <v>588</v>
      </c>
      <c r="E272" s="66">
        <v>896</v>
      </c>
      <c r="F272" s="66">
        <f t="shared" si="53"/>
        <v>1484</v>
      </c>
      <c r="G272" s="66">
        <v>365</v>
      </c>
      <c r="H272" s="66">
        <v>710</v>
      </c>
      <c r="I272" s="66">
        <f t="shared" si="52"/>
        <v>1075</v>
      </c>
      <c r="J272" s="66">
        <v>980</v>
      </c>
      <c r="K272" s="66">
        <v>922</v>
      </c>
      <c r="L272" s="66">
        <f t="shared" si="51"/>
        <v>1902</v>
      </c>
      <c r="M272" s="38">
        <v>327946</v>
      </c>
      <c r="N272" s="38"/>
      <c r="O272" s="38">
        <v>3</v>
      </c>
      <c r="P272" s="38"/>
      <c r="Q272" s="38">
        <v>6</v>
      </c>
      <c r="R272" s="38">
        <v>0</v>
      </c>
      <c r="S272" s="38">
        <v>78965</v>
      </c>
      <c r="T272" s="38"/>
      <c r="U272" s="38">
        <v>24366</v>
      </c>
      <c r="V272" s="38">
        <v>107</v>
      </c>
      <c r="W272" s="38">
        <v>21</v>
      </c>
      <c r="X272" s="38">
        <v>326747</v>
      </c>
      <c r="Y272" s="38">
        <v>366995</v>
      </c>
      <c r="Z272" s="38">
        <v>206289</v>
      </c>
    </row>
    <row r="273" spans="1:26" ht="17.25" customHeight="1">
      <c r="A273" s="67">
        <v>45196</v>
      </c>
      <c r="B273" s="65" t="s">
        <v>59</v>
      </c>
      <c r="C273" s="66">
        <v>2211</v>
      </c>
      <c r="D273" s="66">
        <v>597</v>
      </c>
      <c r="E273" s="66">
        <v>1211</v>
      </c>
      <c r="F273" s="66">
        <f t="shared" si="53"/>
        <v>1808</v>
      </c>
      <c r="G273" s="66">
        <v>446</v>
      </c>
      <c r="H273" s="66">
        <v>1102</v>
      </c>
      <c r="I273" s="66">
        <f t="shared" si="52"/>
        <v>1548</v>
      </c>
      <c r="J273" s="66">
        <v>1074</v>
      </c>
      <c r="K273" s="66">
        <v>1428</v>
      </c>
      <c r="L273" s="66">
        <f t="shared" si="51"/>
        <v>2502</v>
      </c>
      <c r="M273" s="38">
        <v>327807</v>
      </c>
      <c r="N273" s="38"/>
      <c r="O273" s="38">
        <v>3</v>
      </c>
      <c r="P273" s="38"/>
      <c r="Q273" s="38">
        <v>2</v>
      </c>
      <c r="R273" s="38">
        <v>0</v>
      </c>
      <c r="S273" s="38">
        <v>79638</v>
      </c>
      <c r="T273" s="38"/>
      <c r="U273" s="38">
        <v>24366</v>
      </c>
      <c r="V273" s="38">
        <v>20</v>
      </c>
      <c r="W273" s="38">
        <v>18</v>
      </c>
      <c r="X273" s="38">
        <v>361621</v>
      </c>
      <c r="Y273" s="38">
        <v>421872</v>
      </c>
      <c r="Z273" s="38">
        <v>208015</v>
      </c>
    </row>
    <row r="274" spans="1:26" ht="17.25" customHeight="1">
      <c r="A274" s="67">
        <v>45197</v>
      </c>
      <c r="B274" s="65" t="s">
        <v>53</v>
      </c>
      <c r="C274" s="66">
        <v>1547</v>
      </c>
      <c r="D274" s="66">
        <v>276</v>
      </c>
      <c r="E274" s="66">
        <v>1119</v>
      </c>
      <c r="F274" s="66">
        <f t="shared" si="53"/>
        <v>1395</v>
      </c>
      <c r="G274" s="66">
        <v>231</v>
      </c>
      <c r="H274" s="66">
        <v>1007</v>
      </c>
      <c r="I274" s="66">
        <f t="shared" si="52"/>
        <v>1238</v>
      </c>
      <c r="J274" s="66">
        <v>523</v>
      </c>
      <c r="K274" s="66">
        <v>1309</v>
      </c>
      <c r="L274" s="66">
        <f t="shared" si="51"/>
        <v>1832</v>
      </c>
      <c r="M274" s="38">
        <v>327807</v>
      </c>
      <c r="N274" s="38"/>
      <c r="O274" s="38">
        <v>2</v>
      </c>
      <c r="P274" s="38"/>
      <c r="Q274" s="38">
        <v>0</v>
      </c>
      <c r="R274" s="38">
        <v>0</v>
      </c>
      <c r="S274" s="38">
        <v>71095</v>
      </c>
      <c r="T274" s="38"/>
      <c r="U274" s="38">
        <v>24360</v>
      </c>
      <c r="V274" s="38">
        <v>10</v>
      </c>
      <c r="W274" s="38">
        <v>17</v>
      </c>
      <c r="X274" s="38">
        <v>393235</v>
      </c>
      <c r="Y274" s="38">
        <v>442761</v>
      </c>
      <c r="Z274" s="38">
        <v>209306</v>
      </c>
    </row>
    <row r="275" spans="1:26" ht="17.25" customHeight="1">
      <c r="A275" s="67">
        <v>45198</v>
      </c>
      <c r="B275" s="65" t="s">
        <v>60</v>
      </c>
      <c r="C275" s="66">
        <v>1318</v>
      </c>
      <c r="D275" s="66">
        <v>251</v>
      </c>
      <c r="E275" s="66">
        <v>998</v>
      </c>
      <c r="F275" s="66">
        <f t="shared" si="53"/>
        <v>1249</v>
      </c>
      <c r="G275" s="66">
        <v>208</v>
      </c>
      <c r="H275" s="66">
        <v>897</v>
      </c>
      <c r="I275" s="66">
        <f t="shared" si="52"/>
        <v>1105</v>
      </c>
      <c r="J275" s="66">
        <v>431</v>
      </c>
      <c r="K275" s="66">
        <v>1127</v>
      </c>
      <c r="L275" s="66">
        <f t="shared" si="51"/>
        <v>1558</v>
      </c>
      <c r="M275" s="38">
        <v>327807</v>
      </c>
      <c r="N275" s="38"/>
      <c r="O275" s="38">
        <v>4</v>
      </c>
      <c r="P275" s="38"/>
      <c r="Q275" s="38">
        <v>3</v>
      </c>
      <c r="R275" s="38">
        <v>0</v>
      </c>
      <c r="S275" s="38">
        <v>91149</v>
      </c>
      <c r="T275" s="38"/>
      <c r="U275" s="38">
        <v>24356</v>
      </c>
      <c r="V275" s="38">
        <v>8</v>
      </c>
      <c r="W275" s="38">
        <v>12</v>
      </c>
      <c r="X275" s="38">
        <v>388834</v>
      </c>
      <c r="Y275" s="38">
        <v>445902</v>
      </c>
      <c r="Z275" s="38">
        <v>209858</v>
      </c>
    </row>
    <row r="276" spans="1:26" ht="17.25" customHeight="1">
      <c r="A276" s="45">
        <v>45199</v>
      </c>
      <c r="B276" s="65" t="s">
        <v>61</v>
      </c>
      <c r="C276" s="66">
        <v>896</v>
      </c>
      <c r="D276" s="66">
        <v>254</v>
      </c>
      <c r="E276" s="66">
        <v>610</v>
      </c>
      <c r="F276" s="66">
        <f t="shared" si="53"/>
        <v>864</v>
      </c>
      <c r="G276" s="66">
        <v>212</v>
      </c>
      <c r="H276" s="66">
        <v>530</v>
      </c>
      <c r="I276" s="66">
        <f t="shared" si="52"/>
        <v>742</v>
      </c>
      <c r="J276" s="66">
        <v>391</v>
      </c>
      <c r="K276" s="66">
        <v>682</v>
      </c>
      <c r="L276" s="66">
        <f t="shared" si="51"/>
        <v>1073</v>
      </c>
      <c r="M276" s="38">
        <v>327807</v>
      </c>
      <c r="N276" s="38"/>
      <c r="O276" s="38">
        <v>3</v>
      </c>
      <c r="P276" s="38"/>
      <c r="Q276" s="38">
        <v>0</v>
      </c>
      <c r="R276" s="38">
        <v>0</v>
      </c>
      <c r="S276" s="38">
        <v>97632</v>
      </c>
      <c r="T276" s="38"/>
      <c r="U276" s="38">
        <v>24351</v>
      </c>
      <c r="V276" s="38">
        <v>3</v>
      </c>
      <c r="W276" s="38">
        <v>24</v>
      </c>
      <c r="X276" s="38">
        <v>398319</v>
      </c>
      <c r="Y276" s="38">
        <v>445613</v>
      </c>
      <c r="Z276" s="38">
        <v>209685</v>
      </c>
    </row>
    <row r="277" spans="1:26" ht="17.25" customHeight="1">
      <c r="A277" s="45">
        <v>45200</v>
      </c>
      <c r="B277" s="65" t="s">
        <v>62</v>
      </c>
      <c r="C277" s="66">
        <v>1145</v>
      </c>
      <c r="D277" s="66">
        <v>279</v>
      </c>
      <c r="E277" s="66">
        <v>839</v>
      </c>
      <c r="F277" s="66">
        <f t="shared" si="53"/>
        <v>1118</v>
      </c>
      <c r="G277" s="66">
        <v>225</v>
      </c>
      <c r="H277" s="66">
        <v>759</v>
      </c>
      <c r="I277" s="66">
        <f t="shared" si="52"/>
        <v>984</v>
      </c>
      <c r="J277" s="66">
        <v>429</v>
      </c>
      <c r="K277" s="66">
        <v>965</v>
      </c>
      <c r="L277" s="66">
        <f t="shared" si="51"/>
        <v>1394</v>
      </c>
      <c r="M277" s="38">
        <v>327807</v>
      </c>
      <c r="N277" s="38"/>
      <c r="O277" s="38">
        <v>5</v>
      </c>
      <c r="P277" s="38"/>
      <c r="Q277" s="38">
        <v>0</v>
      </c>
      <c r="R277" s="38">
        <v>0</v>
      </c>
      <c r="S277" s="38">
        <v>98780</v>
      </c>
      <c r="T277" s="38"/>
      <c r="U277" s="38">
        <v>24322</v>
      </c>
      <c r="V277" s="38">
        <v>6</v>
      </c>
      <c r="W277" s="38">
        <v>22</v>
      </c>
      <c r="X277" s="38">
        <v>27286</v>
      </c>
      <c r="Y277" s="38">
        <v>42027</v>
      </c>
      <c r="Z277" s="38">
        <v>209514</v>
      </c>
    </row>
    <row r="278" spans="1:26" ht="17.25" customHeight="1">
      <c r="A278" s="67">
        <v>45201</v>
      </c>
      <c r="B278" s="65" t="s">
        <v>57</v>
      </c>
      <c r="C278" s="66">
        <v>1271</v>
      </c>
      <c r="D278" s="66">
        <v>358</v>
      </c>
      <c r="E278" s="66">
        <v>822</v>
      </c>
      <c r="F278" s="66">
        <f t="shared" si="53"/>
        <v>1180</v>
      </c>
      <c r="G278" s="66">
        <v>284</v>
      </c>
      <c r="H278" s="66">
        <v>729</v>
      </c>
      <c r="I278" s="66">
        <f t="shared" si="52"/>
        <v>1013</v>
      </c>
      <c r="J278" s="66">
        <v>592</v>
      </c>
      <c r="K278" s="66">
        <v>944</v>
      </c>
      <c r="L278" s="66">
        <f t="shared" si="51"/>
        <v>1536</v>
      </c>
      <c r="M278" s="38">
        <v>327807</v>
      </c>
      <c r="N278" s="38"/>
      <c r="O278" s="38">
        <v>11</v>
      </c>
      <c r="P278" s="38"/>
      <c r="Q278" s="38">
        <v>2</v>
      </c>
      <c r="R278" s="38">
        <v>0</v>
      </c>
      <c r="S278" s="38">
        <v>97589</v>
      </c>
      <c r="T278" s="38"/>
      <c r="U278" s="38">
        <v>24308</v>
      </c>
      <c r="V278" s="38">
        <v>10</v>
      </c>
      <c r="W278" s="38">
        <v>21</v>
      </c>
      <c r="X278" s="38">
        <v>407612</v>
      </c>
      <c r="Y278" s="38">
        <v>460509</v>
      </c>
      <c r="Z278" s="38">
        <v>209329</v>
      </c>
    </row>
    <row r="279" spans="1:26" ht="17.25" customHeight="1">
      <c r="A279" s="67">
        <v>45202</v>
      </c>
      <c r="B279" s="65" t="s">
        <v>58</v>
      </c>
      <c r="C279" s="66">
        <v>1598</v>
      </c>
      <c r="D279" s="66">
        <v>433</v>
      </c>
      <c r="E279" s="66">
        <v>789</v>
      </c>
      <c r="F279" s="66">
        <f t="shared" si="53"/>
        <v>1222</v>
      </c>
      <c r="G279" s="66">
        <v>354</v>
      </c>
      <c r="H279" s="66">
        <v>713</v>
      </c>
      <c r="I279" s="66">
        <f t="shared" si="52"/>
        <v>1067</v>
      </c>
      <c r="J279" s="66">
        <v>878</v>
      </c>
      <c r="K279" s="66">
        <v>931</v>
      </c>
      <c r="L279" s="66">
        <f t="shared" si="51"/>
        <v>1809</v>
      </c>
      <c r="M279" s="38">
        <v>327807</v>
      </c>
      <c r="N279" s="38"/>
      <c r="O279" s="38">
        <v>1</v>
      </c>
      <c r="P279" s="38"/>
      <c r="Q279" s="38">
        <v>3</v>
      </c>
      <c r="R279" s="38">
        <v>0</v>
      </c>
      <c r="S279" s="38">
        <v>92963</v>
      </c>
      <c r="T279" s="38"/>
      <c r="U279" s="38">
        <v>24296</v>
      </c>
      <c r="V279" s="38">
        <v>9</v>
      </c>
      <c r="W279" s="38">
        <v>20</v>
      </c>
      <c r="X279" s="38">
        <v>399833</v>
      </c>
      <c r="Y279" s="38">
        <v>454333</v>
      </c>
      <c r="Z279" s="38">
        <v>209224</v>
      </c>
    </row>
    <row r="280" spans="1:26" ht="17.25" customHeight="1">
      <c r="A280" s="67">
        <v>45203</v>
      </c>
      <c r="B280" s="65" t="s">
        <v>59</v>
      </c>
      <c r="C280" s="66">
        <v>2379</v>
      </c>
      <c r="D280" s="66">
        <v>813</v>
      </c>
      <c r="E280" s="66">
        <v>853</v>
      </c>
      <c r="F280" s="66">
        <f t="shared" si="53"/>
        <v>1666</v>
      </c>
      <c r="G280" s="66">
        <v>609</v>
      </c>
      <c r="H280" s="66">
        <v>773</v>
      </c>
      <c r="I280" s="66">
        <f t="shared" si="52"/>
        <v>1382</v>
      </c>
      <c r="J280" s="66">
        <v>1533</v>
      </c>
      <c r="K280" s="66">
        <v>1062</v>
      </c>
      <c r="L280" s="66">
        <f t="shared" si="51"/>
        <v>2595</v>
      </c>
      <c r="M280" s="38">
        <v>327778</v>
      </c>
      <c r="N280" s="38"/>
      <c r="O280" s="38">
        <v>7</v>
      </c>
      <c r="P280" s="38"/>
      <c r="Q280" s="38">
        <v>1</v>
      </c>
      <c r="R280" s="38">
        <v>0</v>
      </c>
      <c r="S280" s="38">
        <v>73044</v>
      </c>
      <c r="T280" s="38"/>
      <c r="U280" s="38">
        <v>24302</v>
      </c>
      <c r="V280" s="38">
        <v>36</v>
      </c>
      <c r="W280" s="38">
        <v>22</v>
      </c>
      <c r="X280" s="38">
        <v>366175</v>
      </c>
      <c r="Y280" s="38">
        <v>411548</v>
      </c>
      <c r="Z280" s="38">
        <v>209180</v>
      </c>
    </row>
    <row r="281" spans="1:26" ht="17.25" customHeight="1">
      <c r="A281" s="67">
        <v>45204</v>
      </c>
      <c r="B281" s="65" t="s">
        <v>53</v>
      </c>
      <c r="C281" s="66">
        <v>2627</v>
      </c>
      <c r="D281" s="66">
        <v>843</v>
      </c>
      <c r="E281" s="66">
        <v>868</v>
      </c>
      <c r="F281" s="66">
        <f t="shared" si="53"/>
        <v>1711</v>
      </c>
      <c r="G281" s="66">
        <v>630</v>
      </c>
      <c r="H281" s="66">
        <v>802</v>
      </c>
      <c r="I281" s="66">
        <f t="shared" si="52"/>
        <v>1432</v>
      </c>
      <c r="J281" s="66">
        <v>1757</v>
      </c>
      <c r="K281" s="66">
        <v>1104</v>
      </c>
      <c r="L281" s="66">
        <f t="shared" si="51"/>
        <v>2861</v>
      </c>
      <c r="M281" s="38">
        <v>327755</v>
      </c>
      <c r="N281" s="38"/>
      <c r="O281" s="38">
        <v>5</v>
      </c>
      <c r="P281" s="38"/>
      <c r="Q281" s="38">
        <v>0</v>
      </c>
      <c r="R281" s="38">
        <v>0</v>
      </c>
      <c r="S281" s="38">
        <v>76637</v>
      </c>
      <c r="T281" s="38"/>
      <c r="U281" s="38">
        <v>24311</v>
      </c>
      <c r="V281" s="28">
        <v>27</v>
      </c>
      <c r="W281" s="28">
        <v>23</v>
      </c>
      <c r="X281" s="38">
        <v>366143</v>
      </c>
      <c r="Y281" s="38">
        <v>392887</v>
      </c>
      <c r="Z281" s="38">
        <v>208907</v>
      </c>
    </row>
    <row r="282" spans="1:26" ht="17.25" customHeight="1">
      <c r="A282" s="67">
        <v>45205</v>
      </c>
      <c r="B282" s="65" t="s">
        <v>60</v>
      </c>
      <c r="C282" s="66">
        <v>1994</v>
      </c>
      <c r="D282" s="66">
        <v>680</v>
      </c>
      <c r="E282" s="66">
        <v>817</v>
      </c>
      <c r="F282" s="66">
        <f t="shared" si="53"/>
        <v>1497</v>
      </c>
      <c r="G282" s="66">
        <v>498</v>
      </c>
      <c r="H282" s="66">
        <v>732</v>
      </c>
      <c r="I282" s="66">
        <f t="shared" si="52"/>
        <v>1230</v>
      </c>
      <c r="J282" s="66">
        <v>1236</v>
      </c>
      <c r="K282" s="66">
        <v>970</v>
      </c>
      <c r="L282" s="66">
        <f t="shared" si="51"/>
        <v>2206</v>
      </c>
      <c r="M282" s="38">
        <v>327684</v>
      </c>
      <c r="N282" s="38"/>
      <c r="O282" s="38">
        <v>7</v>
      </c>
      <c r="P282" s="38"/>
      <c r="Q282" s="38">
        <v>1</v>
      </c>
      <c r="R282" s="38">
        <v>0</v>
      </c>
      <c r="S282" s="38">
        <v>72298</v>
      </c>
      <c r="T282" s="38"/>
      <c r="U282" s="38">
        <v>24316</v>
      </c>
      <c r="V282" s="38">
        <v>41</v>
      </c>
      <c r="W282" s="38">
        <v>19</v>
      </c>
      <c r="X282" s="38">
        <v>369487</v>
      </c>
      <c r="Y282" s="38">
        <v>410277</v>
      </c>
      <c r="Z282" s="38">
        <v>208779</v>
      </c>
    </row>
    <row r="283" spans="1:26" ht="17.25" customHeight="1">
      <c r="A283" s="45">
        <v>45206</v>
      </c>
      <c r="B283" s="68" t="s">
        <v>61</v>
      </c>
      <c r="C283" s="66">
        <v>1154</v>
      </c>
      <c r="D283" s="66">
        <v>315</v>
      </c>
      <c r="E283" s="66">
        <v>749</v>
      </c>
      <c r="F283" s="66">
        <f t="shared" si="53"/>
        <v>1064</v>
      </c>
      <c r="G283" s="66">
        <v>261</v>
      </c>
      <c r="H283" s="66">
        <v>667</v>
      </c>
      <c r="I283" s="66">
        <f t="shared" si="52"/>
        <v>928</v>
      </c>
      <c r="J283" s="66">
        <v>464</v>
      </c>
      <c r="K283" s="66">
        <v>873</v>
      </c>
      <c r="L283" s="66">
        <f t="shared" si="51"/>
        <v>1337</v>
      </c>
      <c r="M283" s="38">
        <v>327684</v>
      </c>
      <c r="N283" s="38"/>
      <c r="O283" s="38">
        <v>7</v>
      </c>
      <c r="P283" s="38"/>
      <c r="Q283" s="38">
        <v>3</v>
      </c>
      <c r="R283" s="38">
        <v>0</v>
      </c>
      <c r="S283" s="38">
        <v>60329</v>
      </c>
      <c r="T283" s="38"/>
      <c r="U283" s="38">
        <v>24339</v>
      </c>
      <c r="V283" s="38">
        <v>31</v>
      </c>
      <c r="W283" s="38">
        <v>21</v>
      </c>
      <c r="X283" s="38">
        <v>414548</v>
      </c>
      <c r="Y283" s="38">
        <v>456600</v>
      </c>
      <c r="Z283" s="38">
        <v>208639</v>
      </c>
    </row>
    <row r="284" spans="1:26" ht="17.25" customHeight="1">
      <c r="A284" s="45">
        <v>45207</v>
      </c>
      <c r="B284" s="68" t="s">
        <v>62</v>
      </c>
      <c r="C284" s="66">
        <v>1309</v>
      </c>
      <c r="D284" s="66">
        <v>336</v>
      </c>
      <c r="E284" s="66">
        <v>919</v>
      </c>
      <c r="F284" s="66">
        <f t="shared" si="53"/>
        <v>1255</v>
      </c>
      <c r="G284" s="66">
        <v>277</v>
      </c>
      <c r="H284" s="66">
        <v>837</v>
      </c>
      <c r="I284" s="66">
        <f t="shared" si="52"/>
        <v>1114</v>
      </c>
      <c r="J284" s="66">
        <v>489</v>
      </c>
      <c r="K284" s="66">
        <v>1043</v>
      </c>
      <c r="L284" s="66">
        <f t="shared" si="51"/>
        <v>1532</v>
      </c>
      <c r="M284" s="38">
        <v>327684</v>
      </c>
      <c r="N284" s="40"/>
      <c r="O284" s="69">
        <v>8</v>
      </c>
      <c r="P284" s="69"/>
      <c r="Q284" s="69">
        <v>0</v>
      </c>
      <c r="R284" s="69">
        <v>0</v>
      </c>
      <c r="S284" s="69">
        <v>71416</v>
      </c>
      <c r="T284" s="69"/>
      <c r="U284" s="69">
        <v>24348</v>
      </c>
      <c r="V284" s="69">
        <v>18</v>
      </c>
      <c r="W284" s="69">
        <v>13</v>
      </c>
      <c r="X284" s="69">
        <v>430277</v>
      </c>
      <c r="Y284" s="69">
        <v>488222</v>
      </c>
      <c r="Z284" s="69">
        <v>208477</v>
      </c>
    </row>
    <row r="285" spans="1:26" ht="17.25" customHeight="1">
      <c r="A285" s="67">
        <v>45208</v>
      </c>
      <c r="B285" s="65" t="s">
        <v>57</v>
      </c>
      <c r="C285" s="66">
        <v>1851</v>
      </c>
      <c r="D285" s="66">
        <v>483</v>
      </c>
      <c r="E285" s="66">
        <v>1065</v>
      </c>
      <c r="F285" s="66">
        <f t="shared" si="53"/>
        <v>1548</v>
      </c>
      <c r="G285" s="66">
        <v>407</v>
      </c>
      <c r="H285" s="66">
        <v>961</v>
      </c>
      <c r="I285" s="66">
        <f t="shared" si="52"/>
        <v>1368</v>
      </c>
      <c r="J285" s="66">
        <v>869</v>
      </c>
      <c r="K285" s="66">
        <v>1232</v>
      </c>
      <c r="L285" s="66">
        <f t="shared" si="51"/>
        <v>2101</v>
      </c>
      <c r="M285" s="38">
        <v>327683</v>
      </c>
      <c r="N285" s="38"/>
      <c r="O285" s="38">
        <v>9</v>
      </c>
      <c r="P285" s="38"/>
      <c r="Q285" s="38">
        <v>3</v>
      </c>
      <c r="R285" s="38">
        <v>0</v>
      </c>
      <c r="S285" s="38">
        <v>83860</v>
      </c>
      <c r="T285" s="38"/>
      <c r="U285" s="38">
        <v>24343</v>
      </c>
      <c r="V285" s="38">
        <v>17</v>
      </c>
      <c r="W285" s="38">
        <v>22</v>
      </c>
      <c r="X285" s="38">
        <v>393915</v>
      </c>
      <c r="Y285" s="38">
        <v>456860</v>
      </c>
      <c r="Z285" s="38">
        <v>208338</v>
      </c>
    </row>
    <row r="286" spans="1:26" ht="17.25" customHeight="1">
      <c r="A286" s="67">
        <v>45209</v>
      </c>
      <c r="B286" s="65" t="s">
        <v>58</v>
      </c>
      <c r="C286" s="66">
        <v>2432</v>
      </c>
      <c r="D286" s="66">
        <v>883</v>
      </c>
      <c r="E286" s="66">
        <v>788</v>
      </c>
      <c r="F286" s="66">
        <f t="shared" si="53"/>
        <v>1671</v>
      </c>
      <c r="G286" s="66">
        <v>672</v>
      </c>
      <c r="H286" s="66">
        <v>686</v>
      </c>
      <c r="I286" s="66">
        <f t="shared" si="52"/>
        <v>1358</v>
      </c>
      <c r="J286" s="66">
        <v>1747</v>
      </c>
      <c r="K286" s="66">
        <v>917</v>
      </c>
      <c r="L286" s="66">
        <f t="shared" si="51"/>
        <v>2664</v>
      </c>
      <c r="M286" s="38">
        <v>327665</v>
      </c>
      <c r="N286" s="38"/>
      <c r="O286" s="38">
        <v>3</v>
      </c>
      <c r="P286" s="38"/>
      <c r="Q286" s="38">
        <v>1</v>
      </c>
      <c r="R286" s="38">
        <v>0</v>
      </c>
      <c r="S286" s="38">
        <v>98552</v>
      </c>
      <c r="T286" s="38"/>
      <c r="U286" s="38">
        <v>24359</v>
      </c>
      <c r="V286" s="38">
        <v>34</v>
      </c>
      <c r="W286" s="38">
        <v>23</v>
      </c>
      <c r="X286" s="38">
        <v>335994</v>
      </c>
      <c r="Y286" s="38">
        <v>371807</v>
      </c>
      <c r="Z286" s="38">
        <v>208231</v>
      </c>
    </row>
    <row r="287" spans="1:26" ht="17.25" customHeight="1">
      <c r="A287" s="67">
        <v>45210</v>
      </c>
      <c r="B287" s="65" t="s">
        <v>59</v>
      </c>
      <c r="C287" s="66">
        <v>2376</v>
      </c>
      <c r="D287" s="66">
        <v>869</v>
      </c>
      <c r="E287" s="66">
        <v>749</v>
      </c>
      <c r="F287" s="66">
        <f t="shared" si="53"/>
        <v>1618</v>
      </c>
      <c r="G287" s="66">
        <v>673</v>
      </c>
      <c r="H287" s="66">
        <v>676</v>
      </c>
      <c r="I287" s="66">
        <f t="shared" si="52"/>
        <v>1349</v>
      </c>
      <c r="J287" s="66">
        <v>1700</v>
      </c>
      <c r="K287" s="66">
        <v>871</v>
      </c>
      <c r="L287" s="66">
        <f t="shared" si="51"/>
        <v>2571</v>
      </c>
      <c r="M287" s="28">
        <v>327630</v>
      </c>
      <c r="N287" s="28"/>
      <c r="O287" s="28">
        <v>6</v>
      </c>
      <c r="P287" s="28"/>
      <c r="Q287" s="28">
        <v>1</v>
      </c>
      <c r="R287" s="28">
        <v>0</v>
      </c>
      <c r="S287" s="28">
        <v>73307</v>
      </c>
      <c r="T287" s="28"/>
      <c r="U287" s="28">
        <v>24380</v>
      </c>
      <c r="V287" s="28">
        <v>54</v>
      </c>
      <c r="W287" s="28">
        <v>38</v>
      </c>
      <c r="X287" s="28">
        <v>323766</v>
      </c>
      <c r="Y287" s="28">
        <v>360161</v>
      </c>
      <c r="Z287" s="28">
        <v>208146</v>
      </c>
    </row>
    <row r="288" spans="1:26" ht="17.25" customHeight="1">
      <c r="A288" s="67">
        <v>45211</v>
      </c>
      <c r="B288" s="65" t="s">
        <v>53</v>
      </c>
      <c r="C288" s="66">
        <v>2560</v>
      </c>
      <c r="D288" s="66">
        <v>858</v>
      </c>
      <c r="E288" s="66">
        <v>906</v>
      </c>
      <c r="F288" s="66">
        <f t="shared" si="53"/>
        <v>1764</v>
      </c>
      <c r="G288" s="66">
        <v>612</v>
      </c>
      <c r="H288" s="66">
        <v>793</v>
      </c>
      <c r="I288" s="66">
        <f t="shared" si="52"/>
        <v>1405</v>
      </c>
      <c r="J288" s="66">
        <v>1679</v>
      </c>
      <c r="K288" s="66">
        <v>1118</v>
      </c>
      <c r="L288" s="66">
        <f t="shared" si="51"/>
        <v>2797</v>
      </c>
      <c r="M288" s="38">
        <v>327600</v>
      </c>
      <c r="N288" s="38"/>
      <c r="O288" s="38">
        <v>4</v>
      </c>
      <c r="P288" s="38"/>
      <c r="Q288" s="38">
        <v>2</v>
      </c>
      <c r="R288" s="38">
        <v>0</v>
      </c>
      <c r="S288" s="38">
        <v>108035</v>
      </c>
      <c r="T288" s="38"/>
      <c r="U288" s="38">
        <v>24382</v>
      </c>
      <c r="V288" s="38">
        <v>31</v>
      </c>
      <c r="W288" s="38">
        <v>26</v>
      </c>
      <c r="X288" s="38">
        <v>450762</v>
      </c>
      <c r="Y288" s="38">
        <v>499898</v>
      </c>
      <c r="Z288" s="38">
        <v>208032</v>
      </c>
    </row>
    <row r="289" spans="1:26" ht="17.25" customHeight="1">
      <c r="A289" s="67">
        <v>45212</v>
      </c>
      <c r="B289" s="65" t="s">
        <v>60</v>
      </c>
      <c r="C289" s="66">
        <v>2465</v>
      </c>
      <c r="D289" s="66">
        <v>771</v>
      </c>
      <c r="E289" s="66">
        <v>906</v>
      </c>
      <c r="F289" s="66">
        <f t="shared" si="53"/>
        <v>1677</v>
      </c>
      <c r="G289" s="66">
        <v>612</v>
      </c>
      <c r="H289" s="66">
        <v>796</v>
      </c>
      <c r="I289" s="66">
        <f t="shared" si="52"/>
        <v>1408</v>
      </c>
      <c r="J289" s="66">
        <v>1599</v>
      </c>
      <c r="K289" s="66">
        <v>1123</v>
      </c>
      <c r="L289" s="66">
        <f t="shared" si="51"/>
        <v>2722</v>
      </c>
      <c r="M289" s="38">
        <v>327527</v>
      </c>
      <c r="N289" s="38"/>
      <c r="O289" s="38">
        <v>4</v>
      </c>
      <c r="P289" s="38"/>
      <c r="Q289" s="38">
        <v>0</v>
      </c>
      <c r="R289" s="38">
        <v>0</v>
      </c>
      <c r="S289" s="38">
        <v>33873</v>
      </c>
      <c r="T289" s="38"/>
      <c r="U289" s="38">
        <v>24385</v>
      </c>
      <c r="V289" s="38">
        <v>34</v>
      </c>
      <c r="W289" s="38">
        <v>25</v>
      </c>
      <c r="X289" s="38">
        <v>377155</v>
      </c>
      <c r="Y289" s="38">
        <v>401638</v>
      </c>
      <c r="Z289" s="38">
        <v>207909</v>
      </c>
    </row>
    <row r="290" spans="1:26" ht="17.25" customHeight="1">
      <c r="A290" s="45">
        <v>45213</v>
      </c>
      <c r="B290" s="65" t="s">
        <v>61</v>
      </c>
      <c r="C290" s="66">
        <v>1428</v>
      </c>
      <c r="D290" s="66">
        <v>443</v>
      </c>
      <c r="E290" s="66">
        <v>739</v>
      </c>
      <c r="F290" s="66">
        <f t="shared" si="53"/>
        <v>1182</v>
      </c>
      <c r="G290" s="66">
        <v>359</v>
      </c>
      <c r="H290" s="66">
        <v>648</v>
      </c>
      <c r="I290" s="66">
        <f t="shared" si="52"/>
        <v>1007</v>
      </c>
      <c r="J290" s="66">
        <v>721</v>
      </c>
      <c r="K290" s="66">
        <v>910</v>
      </c>
      <c r="L290" s="66">
        <f t="shared" si="51"/>
        <v>1631</v>
      </c>
      <c r="M290" s="38">
        <v>327527</v>
      </c>
      <c r="N290" s="38"/>
      <c r="O290" s="38">
        <v>4</v>
      </c>
      <c r="P290" s="38"/>
      <c r="Q290" s="38">
        <v>0</v>
      </c>
      <c r="R290" s="38">
        <v>0</v>
      </c>
      <c r="S290" s="38">
        <v>25627</v>
      </c>
      <c r="T290" s="38"/>
      <c r="U290" s="38">
        <v>24373</v>
      </c>
      <c r="V290" s="38">
        <v>6</v>
      </c>
      <c r="W290" s="38">
        <v>23</v>
      </c>
      <c r="X290" s="38">
        <v>151114</v>
      </c>
      <c r="Y290" s="38">
        <v>174049</v>
      </c>
      <c r="Z290" s="38">
        <v>207789</v>
      </c>
    </row>
    <row r="291" spans="1:26" ht="17.25" customHeight="1">
      <c r="A291" s="45">
        <v>45214</v>
      </c>
      <c r="B291" s="65" t="s">
        <v>62</v>
      </c>
      <c r="C291" s="66">
        <v>1714</v>
      </c>
      <c r="D291" s="66">
        <v>493</v>
      </c>
      <c r="E291" s="66">
        <v>899</v>
      </c>
      <c r="F291" s="66">
        <f t="shared" si="53"/>
        <v>1392</v>
      </c>
      <c r="G291" s="66">
        <v>410</v>
      </c>
      <c r="H291" s="66">
        <v>750</v>
      </c>
      <c r="I291" s="66">
        <f t="shared" si="52"/>
        <v>1160</v>
      </c>
      <c r="J291" s="66">
        <v>879</v>
      </c>
      <c r="K291" s="66">
        <v>1031</v>
      </c>
      <c r="L291" s="66">
        <f t="shared" si="51"/>
        <v>1910</v>
      </c>
      <c r="M291" s="38">
        <v>327527</v>
      </c>
      <c r="N291" s="38"/>
      <c r="O291" s="38">
        <v>5</v>
      </c>
      <c r="P291" s="38"/>
      <c r="Q291" s="38">
        <v>1</v>
      </c>
      <c r="R291" s="38">
        <v>0</v>
      </c>
      <c r="S291" s="38">
        <v>22365</v>
      </c>
      <c r="T291" s="38"/>
      <c r="U291" s="38">
        <v>24359</v>
      </c>
      <c r="V291" s="38">
        <v>8</v>
      </c>
      <c r="W291" s="38">
        <v>15</v>
      </c>
      <c r="X291" s="38">
        <v>117990</v>
      </c>
      <c r="Y291" s="38">
        <v>137006</v>
      </c>
      <c r="Z291" s="38">
        <v>207698</v>
      </c>
    </row>
    <row r="292" spans="1:26" ht="17.25" customHeight="1">
      <c r="A292" s="67">
        <v>45215</v>
      </c>
      <c r="B292" s="65" t="s">
        <v>57</v>
      </c>
      <c r="C292" s="66">
        <v>2423</v>
      </c>
      <c r="D292" s="66">
        <v>842</v>
      </c>
      <c r="E292" s="66">
        <v>955</v>
      </c>
      <c r="F292" s="66">
        <f t="shared" si="53"/>
        <v>1797</v>
      </c>
      <c r="G292" s="66">
        <v>626</v>
      </c>
      <c r="H292" s="66">
        <v>851</v>
      </c>
      <c r="I292" s="66">
        <f t="shared" si="52"/>
        <v>1477</v>
      </c>
      <c r="J292" s="66">
        <v>1502</v>
      </c>
      <c r="K292" s="66">
        <v>1187</v>
      </c>
      <c r="L292" s="66">
        <f t="shared" si="51"/>
        <v>2689</v>
      </c>
      <c r="M292" s="38">
        <v>327503</v>
      </c>
      <c r="N292" s="38"/>
      <c r="O292" s="38">
        <v>5</v>
      </c>
      <c r="P292" s="38"/>
      <c r="Q292" s="38">
        <v>0</v>
      </c>
      <c r="R292" s="38">
        <v>0</v>
      </c>
      <c r="S292" s="38">
        <v>21076</v>
      </c>
      <c r="T292" s="38"/>
      <c r="U292" s="38">
        <v>24350</v>
      </c>
      <c r="V292" s="38">
        <v>11</v>
      </c>
      <c r="W292" s="38">
        <v>25</v>
      </c>
      <c r="X292" s="38">
        <v>125507</v>
      </c>
      <c r="Y292" s="38">
        <v>140819</v>
      </c>
      <c r="Z292" s="38">
        <v>207616</v>
      </c>
    </row>
    <row r="293" spans="1:26" ht="17.25" customHeight="1">
      <c r="A293" s="67">
        <v>45216</v>
      </c>
      <c r="B293" s="65" t="s">
        <v>58</v>
      </c>
      <c r="C293" s="66">
        <v>2548</v>
      </c>
      <c r="D293" s="66">
        <v>873</v>
      </c>
      <c r="E293" s="66">
        <v>923</v>
      </c>
      <c r="F293" s="66">
        <v>1796</v>
      </c>
      <c r="G293" s="66">
        <v>675</v>
      </c>
      <c r="H293" s="66">
        <v>808</v>
      </c>
      <c r="I293" s="66">
        <f t="shared" si="52"/>
        <v>1483</v>
      </c>
      <c r="J293" s="66">
        <v>1668</v>
      </c>
      <c r="K293" s="66">
        <v>1133</v>
      </c>
      <c r="L293" s="66">
        <f t="shared" si="51"/>
        <v>2801</v>
      </c>
      <c r="M293" s="28">
        <v>327476</v>
      </c>
      <c r="N293" s="28"/>
      <c r="O293" s="28">
        <v>5</v>
      </c>
      <c r="P293" s="28"/>
      <c r="Q293" s="28">
        <v>4</v>
      </c>
      <c r="R293" s="28">
        <v>0</v>
      </c>
      <c r="S293" s="28">
        <v>25183</v>
      </c>
      <c r="T293" s="28"/>
      <c r="U293" s="28">
        <v>24332</v>
      </c>
      <c r="V293" s="28">
        <v>13</v>
      </c>
      <c r="W293" s="28">
        <v>22</v>
      </c>
      <c r="X293" s="28">
        <v>169278</v>
      </c>
      <c r="Y293" s="28">
        <v>186555</v>
      </c>
      <c r="Z293" s="28">
        <v>207518</v>
      </c>
    </row>
    <row r="294" spans="1:26" ht="17.25" customHeight="1">
      <c r="A294" s="67">
        <v>45217</v>
      </c>
      <c r="B294" s="65" t="s">
        <v>59</v>
      </c>
      <c r="C294" s="66">
        <v>2250</v>
      </c>
      <c r="D294" s="66">
        <v>849</v>
      </c>
      <c r="E294" s="66">
        <v>832</v>
      </c>
      <c r="F294" s="66">
        <f t="shared" ref="F294:F300" si="54">SUM(D294:E294)</f>
        <v>1681</v>
      </c>
      <c r="G294" s="66">
        <v>668</v>
      </c>
      <c r="H294" s="66">
        <v>731</v>
      </c>
      <c r="I294" s="66">
        <f t="shared" si="52"/>
        <v>1399</v>
      </c>
      <c r="J294" s="66">
        <v>1403</v>
      </c>
      <c r="K294" s="66">
        <v>1065</v>
      </c>
      <c r="L294" s="66">
        <f t="shared" si="51"/>
        <v>2468</v>
      </c>
      <c r="M294" s="38">
        <v>327437</v>
      </c>
      <c r="N294" s="38"/>
      <c r="O294" s="38">
        <v>6</v>
      </c>
      <c r="P294" s="38"/>
      <c r="Q294" s="38">
        <v>3</v>
      </c>
      <c r="R294" s="38">
        <v>0</v>
      </c>
      <c r="S294" s="38">
        <v>26514</v>
      </c>
      <c r="T294" s="38"/>
      <c r="U294" s="38">
        <v>24332</v>
      </c>
      <c r="V294" s="38">
        <v>17</v>
      </c>
      <c r="W294" s="38">
        <v>34</v>
      </c>
      <c r="X294" s="38">
        <v>108126</v>
      </c>
      <c r="Y294" s="38">
        <v>112111</v>
      </c>
      <c r="Z294" s="38">
        <v>207458</v>
      </c>
    </row>
    <row r="295" spans="1:26" ht="17.25" customHeight="1">
      <c r="A295" s="67">
        <v>45218</v>
      </c>
      <c r="B295" s="65" t="s">
        <v>53</v>
      </c>
      <c r="C295" s="66">
        <v>2443</v>
      </c>
      <c r="D295" s="66">
        <v>851</v>
      </c>
      <c r="E295" s="66">
        <v>947</v>
      </c>
      <c r="F295" s="66">
        <f t="shared" si="54"/>
        <v>1798</v>
      </c>
      <c r="G295" s="66">
        <v>647</v>
      </c>
      <c r="H295" s="66">
        <v>849</v>
      </c>
      <c r="I295" s="66">
        <f t="shared" si="52"/>
        <v>1496</v>
      </c>
      <c r="J295" s="66">
        <v>1473</v>
      </c>
      <c r="K295" s="66">
        <v>1166</v>
      </c>
      <c r="L295" s="66">
        <f t="shared" si="51"/>
        <v>2639</v>
      </c>
      <c r="M295" s="38">
        <v>327426</v>
      </c>
      <c r="N295" s="38"/>
      <c r="O295" s="38">
        <v>5</v>
      </c>
      <c r="P295" s="38"/>
      <c r="Q295" s="38">
        <v>1</v>
      </c>
      <c r="R295" s="38">
        <v>0</v>
      </c>
      <c r="S295" s="38">
        <v>20302</v>
      </c>
      <c r="T295" s="38"/>
      <c r="U295" s="38">
        <v>24308</v>
      </c>
      <c r="V295" s="38">
        <v>8</v>
      </c>
      <c r="W295" s="38">
        <v>26</v>
      </c>
      <c r="X295" s="38">
        <v>208798</v>
      </c>
      <c r="Y295" s="38">
        <v>225058</v>
      </c>
      <c r="Z295" s="38">
        <v>207371</v>
      </c>
    </row>
    <row r="296" spans="1:26" ht="17.25" customHeight="1">
      <c r="A296" s="67">
        <v>45219</v>
      </c>
      <c r="B296" s="65" t="s">
        <v>60</v>
      </c>
      <c r="C296" s="66">
        <v>2351</v>
      </c>
      <c r="D296" s="66">
        <v>754</v>
      </c>
      <c r="E296" s="66">
        <v>776</v>
      </c>
      <c r="F296" s="66">
        <f t="shared" si="54"/>
        <v>1530</v>
      </c>
      <c r="G296" s="66">
        <v>581</v>
      </c>
      <c r="H296" s="66">
        <v>690</v>
      </c>
      <c r="I296" s="66">
        <f t="shared" si="52"/>
        <v>1271</v>
      </c>
      <c r="J296" s="66">
        <v>1501</v>
      </c>
      <c r="K296" s="66">
        <v>972</v>
      </c>
      <c r="L296" s="66">
        <f t="shared" si="51"/>
        <v>2473</v>
      </c>
      <c r="M296" s="28">
        <v>327395</v>
      </c>
      <c r="N296" s="28"/>
      <c r="O296" s="28">
        <v>8</v>
      </c>
      <c r="P296" s="28"/>
      <c r="Q296" s="28">
        <v>5</v>
      </c>
      <c r="R296" s="28">
        <v>0</v>
      </c>
      <c r="S296" s="28">
        <v>30860</v>
      </c>
      <c r="T296" s="28"/>
      <c r="U296" s="28">
        <v>24296</v>
      </c>
      <c r="V296" s="28">
        <v>14</v>
      </c>
      <c r="W296" s="28">
        <v>23</v>
      </c>
      <c r="X296" s="28">
        <v>245984</v>
      </c>
      <c r="Y296" s="28">
        <v>284727</v>
      </c>
      <c r="Z296" s="28">
        <v>207260</v>
      </c>
    </row>
    <row r="297" spans="1:26" ht="17.25" customHeight="1">
      <c r="A297" s="45">
        <v>45220</v>
      </c>
      <c r="B297" s="65" t="s">
        <v>61</v>
      </c>
      <c r="C297" s="66">
        <v>1278</v>
      </c>
      <c r="D297" s="66">
        <v>351</v>
      </c>
      <c r="E297" s="66">
        <v>801</v>
      </c>
      <c r="F297" s="66">
        <f t="shared" si="54"/>
        <v>1152</v>
      </c>
      <c r="G297" s="66">
        <v>287</v>
      </c>
      <c r="H297" s="66">
        <v>725</v>
      </c>
      <c r="I297" s="66">
        <f t="shared" si="52"/>
        <v>1012</v>
      </c>
      <c r="J297" s="66">
        <v>518</v>
      </c>
      <c r="K297" s="66">
        <v>934</v>
      </c>
      <c r="L297" s="66">
        <f t="shared" si="51"/>
        <v>1452</v>
      </c>
      <c r="M297" s="28">
        <v>327395</v>
      </c>
      <c r="N297" s="28"/>
      <c r="O297" s="28">
        <v>1</v>
      </c>
      <c r="P297" s="28"/>
      <c r="Q297" s="28">
        <v>6</v>
      </c>
      <c r="R297" s="28">
        <v>0</v>
      </c>
      <c r="S297" s="28">
        <v>35299</v>
      </c>
      <c r="T297" s="28"/>
      <c r="U297" s="28">
        <v>24285</v>
      </c>
      <c r="V297" s="28">
        <v>4</v>
      </c>
      <c r="W297" s="28">
        <v>18</v>
      </c>
      <c r="X297" s="28">
        <v>304172</v>
      </c>
      <c r="Y297" s="28">
        <v>358955</v>
      </c>
      <c r="Z297" s="28">
        <v>207121</v>
      </c>
    </row>
    <row r="298" spans="1:26" ht="17.25" customHeight="1">
      <c r="A298" s="45">
        <v>45221</v>
      </c>
      <c r="B298" s="65" t="s">
        <v>62</v>
      </c>
      <c r="C298" s="66">
        <v>1504</v>
      </c>
      <c r="D298" s="66">
        <v>412</v>
      </c>
      <c r="E298" s="66">
        <v>847</v>
      </c>
      <c r="F298" s="66">
        <f t="shared" si="54"/>
        <v>1259</v>
      </c>
      <c r="G298" s="66">
        <v>344</v>
      </c>
      <c r="H298" s="66">
        <v>765</v>
      </c>
      <c r="I298" s="66">
        <f t="shared" si="52"/>
        <v>1109</v>
      </c>
      <c r="J298" s="66">
        <v>738</v>
      </c>
      <c r="K298" s="66">
        <v>956</v>
      </c>
      <c r="L298" s="66">
        <f t="shared" si="51"/>
        <v>1694</v>
      </c>
      <c r="M298" s="28">
        <v>327395</v>
      </c>
      <c r="N298" s="28"/>
      <c r="O298" s="28">
        <v>7</v>
      </c>
      <c r="P298" s="28"/>
      <c r="Q298" s="28">
        <v>4</v>
      </c>
      <c r="R298" s="28">
        <v>0</v>
      </c>
      <c r="S298" s="28">
        <v>27232</v>
      </c>
      <c r="T298" s="28"/>
      <c r="U298" s="28">
        <v>24272</v>
      </c>
      <c r="V298" s="28">
        <v>14</v>
      </c>
      <c r="W298" s="28">
        <v>11</v>
      </c>
      <c r="X298" s="28">
        <v>318923</v>
      </c>
      <c r="Y298" s="28">
        <v>368268</v>
      </c>
      <c r="Z298" s="28">
        <v>207050</v>
      </c>
    </row>
    <row r="299" spans="1:26" ht="17.25" customHeight="1">
      <c r="A299" s="67">
        <v>45222</v>
      </c>
      <c r="B299" s="65" t="s">
        <v>57</v>
      </c>
      <c r="C299" s="66">
        <v>2421</v>
      </c>
      <c r="D299" s="66">
        <v>851</v>
      </c>
      <c r="E299" s="66">
        <v>987</v>
      </c>
      <c r="F299" s="66">
        <f t="shared" si="54"/>
        <v>1838</v>
      </c>
      <c r="G299" s="66">
        <v>676</v>
      </c>
      <c r="H299" s="66">
        <v>902</v>
      </c>
      <c r="I299" s="66">
        <f t="shared" si="52"/>
        <v>1578</v>
      </c>
      <c r="J299" s="66">
        <v>1472</v>
      </c>
      <c r="K299" s="66">
        <v>1194</v>
      </c>
      <c r="L299" s="66">
        <f t="shared" si="51"/>
        <v>2666</v>
      </c>
      <c r="M299" s="38">
        <v>327379</v>
      </c>
      <c r="N299" s="38"/>
      <c r="O299" s="38">
        <v>5</v>
      </c>
      <c r="P299" s="38"/>
      <c r="Q299" s="38">
        <v>4</v>
      </c>
      <c r="R299" s="38">
        <v>0</v>
      </c>
      <c r="S299" s="38">
        <v>31946</v>
      </c>
      <c r="T299" s="38"/>
      <c r="U299" s="38">
        <v>24270</v>
      </c>
      <c r="V299" s="38">
        <v>12</v>
      </c>
      <c r="W299" s="38">
        <v>18</v>
      </c>
      <c r="X299" s="38">
        <v>298483</v>
      </c>
      <c r="Y299" s="38">
        <v>338857</v>
      </c>
      <c r="Z299" s="38">
        <v>206923</v>
      </c>
    </row>
    <row r="300" spans="1:26" ht="17.25" customHeight="1">
      <c r="A300" s="67">
        <v>45223</v>
      </c>
      <c r="B300" s="65" t="s">
        <v>58</v>
      </c>
      <c r="C300" s="66">
        <v>2399</v>
      </c>
      <c r="D300" s="66">
        <v>853</v>
      </c>
      <c r="E300" s="66">
        <v>991</v>
      </c>
      <c r="F300" s="66">
        <f t="shared" si="54"/>
        <v>1844</v>
      </c>
      <c r="G300" s="66">
        <v>680</v>
      </c>
      <c r="H300" s="66">
        <v>898</v>
      </c>
      <c r="I300" s="66">
        <f t="shared" si="52"/>
        <v>1578</v>
      </c>
      <c r="J300" s="66">
        <v>1495</v>
      </c>
      <c r="K300" s="66">
        <v>1177</v>
      </c>
      <c r="L300" s="66">
        <f t="shared" si="51"/>
        <v>2672</v>
      </c>
      <c r="M300" s="38">
        <v>327366</v>
      </c>
      <c r="N300" s="38"/>
      <c r="O300" s="38">
        <v>9</v>
      </c>
      <c r="P300" s="38"/>
      <c r="Q300" s="38">
        <v>7</v>
      </c>
      <c r="R300" s="38">
        <v>0</v>
      </c>
      <c r="S300" s="38">
        <v>32489</v>
      </c>
      <c r="T300" s="38"/>
      <c r="U300" s="38">
        <v>24268</v>
      </c>
      <c r="V300" s="28">
        <v>7</v>
      </c>
      <c r="W300" s="28">
        <v>25</v>
      </c>
      <c r="X300" s="38">
        <v>267697</v>
      </c>
      <c r="Y300" s="38">
        <v>310978</v>
      </c>
      <c r="Z300" s="38">
        <v>206799</v>
      </c>
    </row>
    <row r="301" spans="1:26" ht="17.25" customHeight="1">
      <c r="A301" s="67">
        <v>45224</v>
      </c>
      <c r="B301" s="65" t="s">
        <v>59</v>
      </c>
      <c r="C301" s="66">
        <v>2304</v>
      </c>
      <c r="D301" s="66">
        <v>832</v>
      </c>
      <c r="E301" s="66">
        <v>838</v>
      </c>
      <c r="F301" s="66">
        <v>1725</v>
      </c>
      <c r="G301" s="66">
        <v>637</v>
      </c>
      <c r="H301" s="66">
        <v>782</v>
      </c>
      <c r="I301" s="66">
        <v>1419</v>
      </c>
      <c r="J301" s="66">
        <v>1428</v>
      </c>
      <c r="K301" s="66">
        <v>1069</v>
      </c>
      <c r="L301" s="66">
        <v>2497</v>
      </c>
      <c r="M301" s="38">
        <v>327363</v>
      </c>
      <c r="N301" s="38"/>
      <c r="O301" s="38">
        <v>17</v>
      </c>
      <c r="P301" s="38"/>
      <c r="Q301" s="38">
        <v>8</v>
      </c>
      <c r="R301" s="38">
        <v>0</v>
      </c>
      <c r="S301" s="38">
        <v>34075</v>
      </c>
      <c r="T301" s="38"/>
      <c r="U301" s="38">
        <v>24256</v>
      </c>
      <c r="V301" s="28">
        <v>14</v>
      </c>
      <c r="W301" s="28">
        <v>18</v>
      </c>
      <c r="X301" s="38">
        <v>272995</v>
      </c>
      <c r="Y301" s="38">
        <v>320110</v>
      </c>
      <c r="Z301" s="38">
        <v>206700</v>
      </c>
    </row>
    <row r="302" spans="1:26" ht="17.25" customHeight="1">
      <c r="A302" s="67">
        <v>45225</v>
      </c>
      <c r="B302" s="65" t="s">
        <v>53</v>
      </c>
      <c r="C302" s="66">
        <v>2557</v>
      </c>
      <c r="D302" s="66">
        <v>854</v>
      </c>
      <c r="E302" s="66">
        <v>806</v>
      </c>
      <c r="F302" s="66">
        <v>1660</v>
      </c>
      <c r="G302" s="66">
        <v>650</v>
      </c>
      <c r="H302" s="66">
        <v>719</v>
      </c>
      <c r="I302" s="66">
        <v>1373</v>
      </c>
      <c r="J302" s="66">
        <v>1740</v>
      </c>
      <c r="K302" s="66">
        <v>1015</v>
      </c>
      <c r="L302" s="66">
        <v>2755</v>
      </c>
      <c r="M302" s="28">
        <v>327353</v>
      </c>
      <c r="N302" s="28"/>
      <c r="O302" s="28">
        <v>15</v>
      </c>
      <c r="P302" s="28"/>
      <c r="Q302" s="28">
        <v>4</v>
      </c>
      <c r="R302" s="28">
        <v>0</v>
      </c>
      <c r="S302" s="28">
        <v>21510</v>
      </c>
      <c r="T302" s="28"/>
      <c r="U302" s="28">
        <v>24248</v>
      </c>
      <c r="V302" s="28">
        <v>10</v>
      </c>
      <c r="W302" s="28">
        <v>16</v>
      </c>
      <c r="X302" s="28">
        <v>249209</v>
      </c>
      <c r="Y302" s="28">
        <v>268472</v>
      </c>
      <c r="Z302" s="28">
        <v>206607</v>
      </c>
    </row>
    <row r="303" spans="1:26" ht="17.25" customHeight="1">
      <c r="A303" s="67">
        <v>45226</v>
      </c>
      <c r="B303" s="65" t="s">
        <v>60</v>
      </c>
      <c r="C303" s="66">
        <v>2190</v>
      </c>
      <c r="D303" s="66">
        <v>709</v>
      </c>
      <c r="E303" s="66">
        <v>810</v>
      </c>
      <c r="F303" s="66">
        <f t="shared" ref="F303:F307" si="55">SUM(D303:E303)</f>
        <v>1519</v>
      </c>
      <c r="G303" s="66">
        <v>549</v>
      </c>
      <c r="H303" s="66">
        <v>715</v>
      </c>
      <c r="I303" s="66">
        <f t="shared" ref="I303:I316" si="56">SUM(G303:H303)</f>
        <v>1264</v>
      </c>
      <c r="J303" s="66">
        <v>1360</v>
      </c>
      <c r="K303" s="66">
        <v>996</v>
      </c>
      <c r="L303" s="66">
        <f t="shared" ref="L303:L316" si="57">SUM(J303:K303)</f>
        <v>2356</v>
      </c>
      <c r="M303" s="38">
        <v>327336</v>
      </c>
      <c r="N303" s="38"/>
      <c r="O303" s="38">
        <v>11</v>
      </c>
      <c r="P303" s="38"/>
      <c r="Q303" s="38">
        <v>6</v>
      </c>
      <c r="R303" s="38">
        <v>0</v>
      </c>
      <c r="S303" s="38">
        <v>12655</v>
      </c>
      <c r="T303" s="38"/>
      <c r="U303" s="38">
        <v>24240</v>
      </c>
      <c r="V303" s="38">
        <v>7</v>
      </c>
      <c r="W303" s="38">
        <v>21</v>
      </c>
      <c r="X303" s="38">
        <v>175693</v>
      </c>
      <c r="Y303" s="38">
        <v>188879</v>
      </c>
      <c r="Z303" s="38">
        <v>206483</v>
      </c>
    </row>
    <row r="304" spans="1:26" ht="17.25" customHeight="1">
      <c r="A304" s="45">
        <v>45227</v>
      </c>
      <c r="B304" s="65" t="s">
        <v>61</v>
      </c>
      <c r="C304" s="66">
        <v>1136</v>
      </c>
      <c r="D304" s="66">
        <v>329</v>
      </c>
      <c r="E304" s="66">
        <v>677</v>
      </c>
      <c r="F304" s="66">
        <f t="shared" si="55"/>
        <v>1006</v>
      </c>
      <c r="G304" s="66">
        <v>280</v>
      </c>
      <c r="H304" s="66">
        <v>607</v>
      </c>
      <c r="I304" s="66">
        <f t="shared" si="56"/>
        <v>887</v>
      </c>
      <c r="J304" s="66">
        <v>505</v>
      </c>
      <c r="K304" s="66">
        <v>788</v>
      </c>
      <c r="L304" s="66">
        <f t="shared" si="57"/>
        <v>1293</v>
      </c>
      <c r="M304" s="38">
        <v>327336</v>
      </c>
      <c r="N304" s="38"/>
      <c r="O304" s="38">
        <v>12</v>
      </c>
      <c r="P304" s="38"/>
      <c r="Q304" s="38">
        <v>6</v>
      </c>
      <c r="R304" s="38">
        <v>0</v>
      </c>
      <c r="S304" s="38">
        <v>14760</v>
      </c>
      <c r="T304" s="38"/>
      <c r="U304" s="38">
        <v>24225</v>
      </c>
      <c r="V304" s="38">
        <v>10</v>
      </c>
      <c r="W304" s="38">
        <v>26</v>
      </c>
      <c r="X304" s="38">
        <v>175412</v>
      </c>
      <c r="Y304" s="38">
        <v>181660</v>
      </c>
      <c r="Z304" s="38">
        <v>206365</v>
      </c>
    </row>
    <row r="305" spans="1:26" ht="17.25" customHeight="1">
      <c r="A305" s="45">
        <v>45228</v>
      </c>
      <c r="B305" s="65" t="s">
        <v>62</v>
      </c>
      <c r="C305" s="66">
        <v>1640</v>
      </c>
      <c r="D305" s="66">
        <v>423</v>
      </c>
      <c r="E305" s="66">
        <v>816</v>
      </c>
      <c r="F305" s="66">
        <f t="shared" si="55"/>
        <v>1239</v>
      </c>
      <c r="G305" s="66">
        <v>364</v>
      </c>
      <c r="H305" s="66">
        <v>741</v>
      </c>
      <c r="I305" s="66">
        <f t="shared" si="56"/>
        <v>1105</v>
      </c>
      <c r="J305" s="66">
        <v>904</v>
      </c>
      <c r="K305" s="66">
        <v>973</v>
      </c>
      <c r="L305" s="66">
        <f t="shared" si="57"/>
        <v>1877</v>
      </c>
      <c r="M305" s="38">
        <v>327336</v>
      </c>
      <c r="N305" s="38"/>
      <c r="O305" s="38">
        <v>13</v>
      </c>
      <c r="P305" s="38"/>
      <c r="Q305" s="38">
        <v>4</v>
      </c>
      <c r="R305" s="38">
        <v>0</v>
      </c>
      <c r="S305" s="38">
        <v>9830</v>
      </c>
      <c r="T305" s="38"/>
      <c r="U305" s="38">
        <v>24207</v>
      </c>
      <c r="V305" s="38">
        <v>5</v>
      </c>
      <c r="W305" s="38">
        <v>26</v>
      </c>
      <c r="X305" s="38">
        <v>183077</v>
      </c>
      <c r="Y305" s="38">
        <v>189929</v>
      </c>
      <c r="Z305" s="38">
        <v>206268</v>
      </c>
    </row>
    <row r="306" spans="1:26" ht="17.25" customHeight="1">
      <c r="A306" s="67">
        <v>45229</v>
      </c>
      <c r="B306" s="65" t="s">
        <v>57</v>
      </c>
      <c r="C306" s="66">
        <v>2895</v>
      </c>
      <c r="D306" s="66">
        <v>943</v>
      </c>
      <c r="E306" s="66">
        <v>984</v>
      </c>
      <c r="F306" s="66">
        <f t="shared" si="55"/>
        <v>1927</v>
      </c>
      <c r="G306" s="66">
        <v>725</v>
      </c>
      <c r="H306" s="66">
        <v>863</v>
      </c>
      <c r="I306" s="66">
        <f t="shared" si="56"/>
        <v>1588</v>
      </c>
      <c r="J306" s="66">
        <v>1824</v>
      </c>
      <c r="K306" s="66">
        <v>1315</v>
      </c>
      <c r="L306" s="66">
        <f t="shared" si="57"/>
        <v>3139</v>
      </c>
      <c r="M306" s="28">
        <v>327325</v>
      </c>
      <c r="N306" s="28"/>
      <c r="O306" s="28">
        <v>11</v>
      </c>
      <c r="P306" s="28"/>
      <c r="Q306" s="28">
        <v>4</v>
      </c>
      <c r="R306" s="28">
        <v>0</v>
      </c>
      <c r="S306" s="28">
        <v>36266</v>
      </c>
      <c r="T306" s="28"/>
      <c r="U306" s="28">
        <v>24190</v>
      </c>
      <c r="V306" s="28">
        <v>6</v>
      </c>
      <c r="W306" s="28">
        <v>26</v>
      </c>
      <c r="X306" s="28">
        <v>211150</v>
      </c>
      <c r="Y306" s="28">
        <v>221220</v>
      </c>
      <c r="Z306" s="28">
        <v>206140</v>
      </c>
    </row>
    <row r="307" spans="1:26" ht="17.25" customHeight="1">
      <c r="A307" s="67">
        <v>45230</v>
      </c>
      <c r="B307" s="65" t="s">
        <v>58</v>
      </c>
      <c r="C307" s="66">
        <v>2699</v>
      </c>
      <c r="D307" s="66">
        <v>950</v>
      </c>
      <c r="E307" s="66">
        <v>894</v>
      </c>
      <c r="F307" s="66">
        <f t="shared" si="55"/>
        <v>1844</v>
      </c>
      <c r="G307" s="66">
        <v>743</v>
      </c>
      <c r="H307" s="66">
        <v>801</v>
      </c>
      <c r="I307" s="66">
        <f t="shared" si="56"/>
        <v>1544</v>
      </c>
      <c r="J307" s="66">
        <v>1695</v>
      </c>
      <c r="K307" s="66">
        <v>1173</v>
      </c>
      <c r="L307" s="66">
        <f t="shared" si="57"/>
        <v>2868</v>
      </c>
      <c r="M307" s="38">
        <v>327316</v>
      </c>
      <c r="N307" s="38"/>
      <c r="O307" s="38">
        <v>9</v>
      </c>
      <c r="P307" s="38"/>
      <c r="Q307" s="38">
        <v>1</v>
      </c>
      <c r="R307" s="38">
        <v>0</v>
      </c>
      <c r="S307" s="38">
        <v>39080</v>
      </c>
      <c r="T307" s="38"/>
      <c r="U307" s="38">
        <v>24169</v>
      </c>
      <c r="V307" s="38">
        <v>11</v>
      </c>
      <c r="W307" s="38">
        <v>16</v>
      </c>
      <c r="X307" s="38">
        <v>231163</v>
      </c>
      <c r="Y307" s="38">
        <v>246089</v>
      </c>
      <c r="Z307" s="38">
        <v>206054</v>
      </c>
    </row>
    <row r="308" spans="1:26" ht="17.25" customHeight="1">
      <c r="A308" s="67">
        <v>45231</v>
      </c>
      <c r="B308" s="65" t="s">
        <v>59</v>
      </c>
      <c r="C308" s="66">
        <v>2589</v>
      </c>
      <c r="D308" s="66">
        <v>843</v>
      </c>
      <c r="E308" s="66">
        <v>431</v>
      </c>
      <c r="F308" s="66">
        <v>1274</v>
      </c>
      <c r="G308" s="66">
        <v>628</v>
      </c>
      <c r="H308" s="66">
        <v>368</v>
      </c>
      <c r="I308" s="66">
        <f t="shared" si="56"/>
        <v>996</v>
      </c>
      <c r="J308" s="66">
        <v>1975</v>
      </c>
      <c r="K308" s="66">
        <v>743</v>
      </c>
      <c r="L308" s="66">
        <f t="shared" si="57"/>
        <v>2718</v>
      </c>
      <c r="M308" s="28">
        <v>327310</v>
      </c>
      <c r="N308" s="28"/>
      <c r="O308" s="28">
        <v>9</v>
      </c>
      <c r="P308" s="28"/>
      <c r="Q308" s="28">
        <v>2</v>
      </c>
      <c r="R308" s="28">
        <v>0</v>
      </c>
      <c r="S308" s="28">
        <v>45272</v>
      </c>
      <c r="T308" s="28"/>
      <c r="U308" s="28">
        <v>24152</v>
      </c>
      <c r="V308" s="28">
        <v>8</v>
      </c>
      <c r="W308" s="28">
        <v>23</v>
      </c>
      <c r="X308" s="28">
        <v>215276</v>
      </c>
      <c r="Y308" s="28">
        <v>239173</v>
      </c>
      <c r="Z308" s="28">
        <v>205955</v>
      </c>
    </row>
    <row r="309" spans="1:26" ht="17.25" customHeight="1">
      <c r="A309" s="67">
        <v>45232</v>
      </c>
      <c r="B309" s="65" t="s">
        <v>53</v>
      </c>
      <c r="C309" s="66">
        <v>2697</v>
      </c>
      <c r="D309" s="66">
        <v>874</v>
      </c>
      <c r="E309" s="66">
        <v>424</v>
      </c>
      <c r="F309" s="66">
        <f t="shared" ref="F309:F316" si="58">SUM(D309:E309)</f>
        <v>1298</v>
      </c>
      <c r="G309" s="66">
        <v>671</v>
      </c>
      <c r="H309" s="66">
        <v>374</v>
      </c>
      <c r="I309" s="66">
        <f t="shared" si="56"/>
        <v>1045</v>
      </c>
      <c r="J309" s="66">
        <v>2190</v>
      </c>
      <c r="K309" s="66">
        <v>670</v>
      </c>
      <c r="L309" s="66">
        <f t="shared" si="57"/>
        <v>2860</v>
      </c>
      <c r="M309" s="28">
        <v>327258</v>
      </c>
      <c r="N309" s="28"/>
      <c r="O309" s="28">
        <v>35</v>
      </c>
      <c r="P309" s="28"/>
      <c r="Q309" s="28">
        <v>3</v>
      </c>
      <c r="R309" s="28">
        <v>0</v>
      </c>
      <c r="S309" s="28">
        <v>35508</v>
      </c>
      <c r="T309" s="28"/>
      <c r="U309" s="28">
        <v>24157</v>
      </c>
      <c r="V309" s="28">
        <v>4</v>
      </c>
      <c r="W309" s="28">
        <v>10</v>
      </c>
      <c r="X309" s="28">
        <v>190048</v>
      </c>
      <c r="Y309" s="28">
        <v>209325</v>
      </c>
      <c r="Z309" s="28">
        <v>205878</v>
      </c>
    </row>
    <row r="310" spans="1:26" ht="17.25" customHeight="1">
      <c r="A310" s="67">
        <v>45233</v>
      </c>
      <c r="B310" s="65" t="s">
        <v>60</v>
      </c>
      <c r="C310" s="66">
        <v>2735</v>
      </c>
      <c r="D310" s="66">
        <v>885</v>
      </c>
      <c r="E310" s="66">
        <v>383</v>
      </c>
      <c r="F310" s="66">
        <f t="shared" si="58"/>
        <v>1268</v>
      </c>
      <c r="G310" s="66">
        <v>653</v>
      </c>
      <c r="H310" s="66">
        <v>331</v>
      </c>
      <c r="I310" s="66">
        <f t="shared" si="56"/>
        <v>984</v>
      </c>
      <c r="J310" s="66">
        <v>2415</v>
      </c>
      <c r="K310" s="66">
        <v>538</v>
      </c>
      <c r="L310" s="66">
        <f t="shared" si="57"/>
        <v>2953</v>
      </c>
      <c r="M310" s="38">
        <v>327145</v>
      </c>
      <c r="N310" s="38"/>
      <c r="O310" s="38">
        <v>36</v>
      </c>
      <c r="P310" s="38"/>
      <c r="Q310" s="38">
        <v>1</v>
      </c>
      <c r="R310" s="38">
        <v>0</v>
      </c>
      <c r="S310" s="38">
        <v>37842</v>
      </c>
      <c r="T310" s="38"/>
      <c r="U310" s="38">
        <v>24161</v>
      </c>
      <c r="V310" s="38">
        <v>35</v>
      </c>
      <c r="W310" s="38">
        <v>17</v>
      </c>
      <c r="X310" s="38">
        <v>164253</v>
      </c>
      <c r="Y310" s="38">
        <v>181566</v>
      </c>
      <c r="Z310" s="38">
        <v>205773</v>
      </c>
    </row>
    <row r="311" spans="1:26" ht="17.25" customHeight="1">
      <c r="A311" s="45">
        <v>45234</v>
      </c>
      <c r="B311" s="65" t="s">
        <v>61</v>
      </c>
      <c r="C311" s="66">
        <v>1572</v>
      </c>
      <c r="D311" s="66">
        <v>398</v>
      </c>
      <c r="E311" s="66">
        <v>343</v>
      </c>
      <c r="F311" s="66">
        <f t="shared" si="58"/>
        <v>741</v>
      </c>
      <c r="G311" s="66">
        <v>294</v>
      </c>
      <c r="H311" s="66">
        <v>310</v>
      </c>
      <c r="I311" s="66">
        <f t="shared" si="56"/>
        <v>604</v>
      </c>
      <c r="J311" s="66">
        <v>1093</v>
      </c>
      <c r="K311" s="66">
        <v>541</v>
      </c>
      <c r="L311" s="66">
        <f t="shared" si="57"/>
        <v>1634</v>
      </c>
      <c r="M311" s="38">
        <v>327145</v>
      </c>
      <c r="N311" s="38"/>
      <c r="O311" s="38">
        <v>24</v>
      </c>
      <c r="P311" s="38"/>
      <c r="Q311" s="38">
        <v>4</v>
      </c>
      <c r="R311" s="38">
        <v>0</v>
      </c>
      <c r="S311" s="38">
        <v>37047</v>
      </c>
      <c r="T311" s="38"/>
      <c r="U311" s="38">
        <v>24170</v>
      </c>
      <c r="V311" s="38">
        <v>46</v>
      </c>
      <c r="W311" s="38">
        <v>19</v>
      </c>
      <c r="X311" s="38">
        <v>151055</v>
      </c>
      <c r="Y311" s="38">
        <v>165812</v>
      </c>
      <c r="Z311" s="38">
        <v>205673</v>
      </c>
    </row>
    <row r="312" spans="1:26" ht="17.25" customHeight="1">
      <c r="A312" s="45">
        <v>45235</v>
      </c>
      <c r="B312" s="65" t="s">
        <v>62</v>
      </c>
      <c r="C312" s="66">
        <v>1632</v>
      </c>
      <c r="D312" s="66">
        <v>482</v>
      </c>
      <c r="E312" s="66">
        <v>265</v>
      </c>
      <c r="F312" s="66">
        <f t="shared" si="58"/>
        <v>747</v>
      </c>
      <c r="G312" s="66">
        <v>348</v>
      </c>
      <c r="H312" s="66">
        <v>234</v>
      </c>
      <c r="I312" s="66">
        <f t="shared" si="56"/>
        <v>582</v>
      </c>
      <c r="J312" s="66">
        <v>1304</v>
      </c>
      <c r="K312" s="66">
        <v>416</v>
      </c>
      <c r="L312" s="66">
        <f t="shared" si="57"/>
        <v>1720</v>
      </c>
      <c r="M312" s="38">
        <v>327145</v>
      </c>
      <c r="N312" s="38"/>
      <c r="O312" s="38">
        <v>17</v>
      </c>
      <c r="P312" s="38"/>
      <c r="Q312" s="38">
        <v>1</v>
      </c>
      <c r="R312" s="38">
        <v>0</v>
      </c>
      <c r="S312" s="38">
        <v>21068</v>
      </c>
      <c r="T312" s="38"/>
      <c r="U312" s="38">
        <v>24215</v>
      </c>
      <c r="V312" s="38">
        <v>47</v>
      </c>
      <c r="W312" s="38">
        <v>13</v>
      </c>
      <c r="X312" s="38">
        <v>109577</v>
      </c>
      <c r="Y312" s="38">
        <v>118042</v>
      </c>
      <c r="Z312" s="38">
        <v>205598</v>
      </c>
    </row>
    <row r="313" spans="1:26" ht="17.25" customHeight="1">
      <c r="A313" s="67">
        <v>45236</v>
      </c>
      <c r="B313" s="65" t="s">
        <v>57</v>
      </c>
      <c r="C313" s="66">
        <v>3014</v>
      </c>
      <c r="D313" s="66">
        <v>971</v>
      </c>
      <c r="E313" s="66">
        <v>379</v>
      </c>
      <c r="F313" s="66">
        <f t="shared" si="58"/>
        <v>1350</v>
      </c>
      <c r="G313" s="66">
        <v>666</v>
      </c>
      <c r="H313" s="66">
        <v>335</v>
      </c>
      <c r="I313" s="66">
        <f t="shared" si="56"/>
        <v>1001</v>
      </c>
      <c r="J313" s="66">
        <v>2616</v>
      </c>
      <c r="K313" s="66">
        <v>585</v>
      </c>
      <c r="L313" s="66">
        <f t="shared" si="57"/>
        <v>3201</v>
      </c>
      <c r="M313" s="38">
        <v>327132</v>
      </c>
      <c r="N313" s="38"/>
      <c r="O313" s="38">
        <v>16</v>
      </c>
      <c r="P313" s="38"/>
      <c r="Q313" s="38">
        <v>2</v>
      </c>
      <c r="R313" s="38">
        <v>0</v>
      </c>
      <c r="S313" s="38">
        <v>10043</v>
      </c>
      <c r="T313" s="38"/>
      <c r="U313" s="38">
        <v>24241</v>
      </c>
      <c r="V313" s="38">
        <v>42</v>
      </c>
      <c r="W313" s="38">
        <v>18</v>
      </c>
      <c r="X313" s="38">
        <v>53815</v>
      </c>
      <c r="Y313" s="38">
        <v>61123</v>
      </c>
      <c r="Z313" s="38">
        <v>205532</v>
      </c>
    </row>
    <row r="314" spans="1:26" ht="17.25" customHeight="1">
      <c r="A314" s="67">
        <v>45237</v>
      </c>
      <c r="B314" s="65" t="s">
        <v>58</v>
      </c>
      <c r="C314" s="66">
        <v>3578</v>
      </c>
      <c r="D314" s="66">
        <v>1386</v>
      </c>
      <c r="E314" s="66">
        <v>638</v>
      </c>
      <c r="F314" s="66">
        <f t="shared" si="58"/>
        <v>2024</v>
      </c>
      <c r="G314" s="66">
        <v>1012</v>
      </c>
      <c r="H314" s="66">
        <v>530</v>
      </c>
      <c r="I314" s="66">
        <f t="shared" si="56"/>
        <v>1542</v>
      </c>
      <c r="J314" s="66">
        <v>2521</v>
      </c>
      <c r="K314" s="66">
        <v>817</v>
      </c>
      <c r="L314" s="66">
        <f t="shared" si="57"/>
        <v>3338</v>
      </c>
      <c r="M314" s="28">
        <v>327114</v>
      </c>
      <c r="N314" s="28"/>
      <c r="O314" s="28">
        <v>19</v>
      </c>
      <c r="P314" s="28"/>
      <c r="Q314" s="28">
        <v>3</v>
      </c>
      <c r="R314" s="28">
        <v>0</v>
      </c>
      <c r="S314" s="28">
        <v>7428</v>
      </c>
      <c r="T314" s="28"/>
      <c r="U314" s="28">
        <v>24266</v>
      </c>
      <c r="V314" s="28">
        <v>35</v>
      </c>
      <c r="W314" s="28">
        <v>20</v>
      </c>
      <c r="X314" s="28">
        <v>28034</v>
      </c>
      <c r="Y314" s="28">
        <v>41753</v>
      </c>
      <c r="Z314" s="28">
        <v>205451</v>
      </c>
    </row>
    <row r="315" spans="1:26" ht="17.25" customHeight="1">
      <c r="A315" s="67">
        <v>45238</v>
      </c>
      <c r="B315" s="65" t="s">
        <v>59</v>
      </c>
      <c r="C315" s="66">
        <v>2940</v>
      </c>
      <c r="D315" s="66">
        <v>1028</v>
      </c>
      <c r="E315" s="66">
        <v>508</v>
      </c>
      <c r="F315" s="66">
        <f t="shared" si="58"/>
        <v>1536</v>
      </c>
      <c r="G315" s="66">
        <v>765</v>
      </c>
      <c r="H315" s="66">
        <v>446</v>
      </c>
      <c r="I315" s="66">
        <f t="shared" si="56"/>
        <v>1211</v>
      </c>
      <c r="J315" s="66">
        <v>2356</v>
      </c>
      <c r="K315" s="66">
        <v>722</v>
      </c>
      <c r="L315" s="66">
        <f t="shared" si="57"/>
        <v>3078</v>
      </c>
      <c r="M315" s="28">
        <v>327105</v>
      </c>
      <c r="N315" s="28"/>
      <c r="O315" s="28">
        <v>12</v>
      </c>
      <c r="P315" s="28"/>
      <c r="Q315" s="28">
        <v>7</v>
      </c>
      <c r="R315" s="28">
        <v>0</v>
      </c>
      <c r="S315" s="28">
        <v>8291</v>
      </c>
      <c r="T315" s="28"/>
      <c r="U315" s="28">
        <v>24270</v>
      </c>
      <c r="V315" s="28">
        <v>29</v>
      </c>
      <c r="W315" s="28">
        <v>14</v>
      </c>
      <c r="X315" s="28">
        <v>25603</v>
      </c>
      <c r="Y315" s="28">
        <v>44439</v>
      </c>
      <c r="Z315" s="28">
        <v>205356</v>
      </c>
    </row>
    <row r="316" spans="1:26" ht="17.25" customHeight="1">
      <c r="A316" s="67">
        <v>45239</v>
      </c>
      <c r="B316" s="65" t="s">
        <v>53</v>
      </c>
      <c r="C316" s="66">
        <v>2317</v>
      </c>
      <c r="D316" s="66">
        <v>938</v>
      </c>
      <c r="E316" s="66">
        <v>367</v>
      </c>
      <c r="F316" s="66">
        <f t="shared" si="58"/>
        <v>1305</v>
      </c>
      <c r="G316" s="66">
        <v>699</v>
      </c>
      <c r="H316" s="66">
        <v>357</v>
      </c>
      <c r="I316" s="66">
        <f t="shared" si="56"/>
        <v>1056</v>
      </c>
      <c r="J316" s="66">
        <v>1863</v>
      </c>
      <c r="K316" s="66">
        <v>602</v>
      </c>
      <c r="L316" s="66">
        <f t="shared" si="57"/>
        <v>2465</v>
      </c>
      <c r="M316" s="28">
        <v>327086</v>
      </c>
      <c r="N316" s="28"/>
      <c r="O316" s="28">
        <v>23</v>
      </c>
      <c r="P316" s="28"/>
      <c r="Q316" s="28">
        <v>5</v>
      </c>
      <c r="R316" s="28">
        <v>0</v>
      </c>
      <c r="S316" s="28">
        <v>7397</v>
      </c>
      <c r="T316" s="28"/>
      <c r="U316" s="28">
        <v>24297</v>
      </c>
      <c r="V316" s="28">
        <v>38</v>
      </c>
      <c r="W316" s="28">
        <v>16</v>
      </c>
      <c r="X316" s="28">
        <v>23997</v>
      </c>
      <c r="Y316" s="28">
        <v>42542</v>
      </c>
      <c r="Z316" s="28">
        <v>205267</v>
      </c>
    </row>
    <row r="317" spans="1:26" ht="17.25" customHeight="1">
      <c r="A317" s="67">
        <v>45240</v>
      </c>
      <c r="B317" s="65" t="s">
        <v>60</v>
      </c>
      <c r="C317" s="66">
        <v>2133</v>
      </c>
      <c r="D317" s="66">
        <v>771</v>
      </c>
      <c r="E317" s="66">
        <v>492</v>
      </c>
      <c r="F317" s="66">
        <v>1263</v>
      </c>
      <c r="G317" s="66">
        <v>570</v>
      </c>
      <c r="H317" s="66">
        <v>445</v>
      </c>
      <c r="I317" s="66">
        <v>1015</v>
      </c>
      <c r="J317" s="66">
        <v>1561</v>
      </c>
      <c r="K317" s="66">
        <v>722</v>
      </c>
      <c r="L317" s="66">
        <v>2283</v>
      </c>
      <c r="M317" s="38">
        <v>327031</v>
      </c>
      <c r="N317" s="38"/>
      <c r="O317" s="38">
        <v>15</v>
      </c>
      <c r="P317" s="38"/>
      <c r="Q317" s="38">
        <v>5</v>
      </c>
      <c r="R317" s="38">
        <v>0</v>
      </c>
      <c r="S317" s="38">
        <v>18769</v>
      </c>
      <c r="T317" s="38"/>
      <c r="U317" s="38">
        <v>24329</v>
      </c>
      <c r="V317" s="38">
        <v>40</v>
      </c>
      <c r="W317" s="38">
        <v>18</v>
      </c>
      <c r="X317" s="38">
        <v>51778</v>
      </c>
      <c r="Y317" s="38">
        <v>87950</v>
      </c>
      <c r="Z317" s="38">
        <v>205164</v>
      </c>
    </row>
    <row r="318" spans="1:26" ht="17.25" customHeight="1">
      <c r="A318" s="45">
        <v>45241</v>
      </c>
      <c r="B318" s="65" t="s">
        <v>61</v>
      </c>
      <c r="C318" s="66">
        <v>1138</v>
      </c>
      <c r="D318" s="66">
        <v>324</v>
      </c>
      <c r="E318" s="66">
        <v>386</v>
      </c>
      <c r="F318" s="66">
        <v>710</v>
      </c>
      <c r="G318" s="66">
        <v>248</v>
      </c>
      <c r="H318" s="66">
        <v>339</v>
      </c>
      <c r="I318" s="66">
        <v>587</v>
      </c>
      <c r="J318" s="66">
        <v>658</v>
      </c>
      <c r="K318" s="66">
        <v>555</v>
      </c>
      <c r="L318" s="66">
        <v>1213</v>
      </c>
      <c r="M318" s="38">
        <v>327031</v>
      </c>
      <c r="N318" s="38"/>
      <c r="O318" s="38">
        <v>19</v>
      </c>
      <c r="P318" s="38"/>
      <c r="Q318" s="73">
        <v>0</v>
      </c>
      <c r="R318" s="38">
        <v>0</v>
      </c>
      <c r="S318" s="38">
        <v>16247</v>
      </c>
      <c r="T318" s="38"/>
      <c r="U318" s="38">
        <v>24329</v>
      </c>
      <c r="V318" s="38">
        <v>13</v>
      </c>
      <c r="W318" s="38">
        <v>19</v>
      </c>
      <c r="X318" s="38">
        <v>73727</v>
      </c>
      <c r="Y318" s="38">
        <v>134240</v>
      </c>
      <c r="Z318" s="38">
        <v>205088</v>
      </c>
    </row>
    <row r="319" spans="1:26" ht="17.25" customHeight="1">
      <c r="A319" s="45">
        <v>45242</v>
      </c>
      <c r="B319" s="65" t="s">
        <v>62</v>
      </c>
      <c r="C319" s="66">
        <v>1320</v>
      </c>
      <c r="D319" s="66">
        <v>415</v>
      </c>
      <c r="E319" s="66">
        <v>354</v>
      </c>
      <c r="F319" s="66">
        <v>769</v>
      </c>
      <c r="G319" s="66">
        <v>287</v>
      </c>
      <c r="H319" s="66">
        <v>281</v>
      </c>
      <c r="I319" s="66">
        <v>568</v>
      </c>
      <c r="J319" s="66">
        <v>657</v>
      </c>
      <c r="K319" s="66">
        <v>477</v>
      </c>
      <c r="L319" s="66">
        <v>1134</v>
      </c>
      <c r="M319" s="38">
        <v>327031</v>
      </c>
      <c r="N319" s="38"/>
      <c r="O319" s="38">
        <v>14</v>
      </c>
      <c r="P319" s="38"/>
      <c r="Q319" s="38">
        <v>2</v>
      </c>
      <c r="R319" s="38">
        <v>0</v>
      </c>
      <c r="S319" s="38">
        <v>19740</v>
      </c>
      <c r="T319" s="38"/>
      <c r="U319" s="38">
        <v>24320</v>
      </c>
      <c r="V319" s="38">
        <v>10</v>
      </c>
      <c r="W319" s="38">
        <v>15</v>
      </c>
      <c r="X319" s="38">
        <v>78986</v>
      </c>
      <c r="Y319" s="38">
        <v>130490</v>
      </c>
      <c r="Z319" s="38">
        <v>205019</v>
      </c>
    </row>
    <row r="320" spans="1:26" ht="17.25" customHeight="1">
      <c r="A320" s="67">
        <v>45243</v>
      </c>
      <c r="B320" s="65" t="s">
        <v>57</v>
      </c>
      <c r="C320" s="66">
        <v>2895</v>
      </c>
      <c r="D320" s="66">
        <v>971</v>
      </c>
      <c r="E320" s="66">
        <v>579</v>
      </c>
      <c r="F320" s="66">
        <f t="shared" ref="F320:F336" si="59">SUM(D320:E320)</f>
        <v>1550</v>
      </c>
      <c r="G320" s="66">
        <v>736</v>
      </c>
      <c r="H320" s="66">
        <v>524</v>
      </c>
      <c r="I320" s="66">
        <f t="shared" ref="I320:I352" si="60">SUM(G320:H320)</f>
        <v>1260</v>
      </c>
      <c r="J320" s="66">
        <v>2224</v>
      </c>
      <c r="K320" s="66">
        <v>822</v>
      </c>
      <c r="L320" s="66">
        <f t="shared" ref="L320:L352" si="61">SUM(J320:K320)</f>
        <v>3046</v>
      </c>
      <c r="M320" s="28">
        <v>327012</v>
      </c>
      <c r="N320" s="28"/>
      <c r="O320" s="28">
        <v>12</v>
      </c>
      <c r="P320" s="28"/>
      <c r="Q320" s="28">
        <v>3</v>
      </c>
      <c r="R320" s="28">
        <v>0</v>
      </c>
      <c r="S320" s="28">
        <v>38921</v>
      </c>
      <c r="T320" s="28"/>
      <c r="U320" s="28">
        <v>24311</v>
      </c>
      <c r="V320" s="28">
        <v>8</v>
      </c>
      <c r="W320" s="28">
        <v>20</v>
      </c>
      <c r="X320" s="28">
        <v>74500</v>
      </c>
      <c r="Y320" s="28">
        <v>124092</v>
      </c>
      <c r="Z320" s="28">
        <v>204927</v>
      </c>
    </row>
    <row r="321" spans="1:47" ht="17.25" customHeight="1">
      <c r="A321" s="67">
        <v>45244</v>
      </c>
      <c r="B321" s="65" t="s">
        <v>58</v>
      </c>
      <c r="C321" s="66">
        <v>2670</v>
      </c>
      <c r="D321" s="66">
        <v>1001</v>
      </c>
      <c r="E321" s="66">
        <v>565</v>
      </c>
      <c r="F321" s="66">
        <f t="shared" si="59"/>
        <v>1566</v>
      </c>
      <c r="G321" s="66">
        <v>749</v>
      </c>
      <c r="H321" s="66">
        <v>516</v>
      </c>
      <c r="I321" s="66">
        <f t="shared" si="60"/>
        <v>1265</v>
      </c>
      <c r="J321" s="66">
        <v>1981</v>
      </c>
      <c r="K321" s="66">
        <v>870</v>
      </c>
      <c r="L321" s="66">
        <f t="shared" si="61"/>
        <v>2851</v>
      </c>
      <c r="M321" s="38">
        <v>326994</v>
      </c>
      <c r="N321" s="38"/>
      <c r="O321" s="38">
        <v>15</v>
      </c>
      <c r="P321" s="38"/>
      <c r="Q321" s="38">
        <v>6</v>
      </c>
      <c r="R321" s="38">
        <v>0</v>
      </c>
      <c r="S321" s="38">
        <v>51006</v>
      </c>
      <c r="T321" s="38"/>
      <c r="U321" s="38">
        <v>24299</v>
      </c>
      <c r="V321" s="38">
        <v>10</v>
      </c>
      <c r="W321" s="38">
        <v>15</v>
      </c>
      <c r="X321" s="38">
        <v>87509</v>
      </c>
      <c r="Y321" s="38">
        <v>137419</v>
      </c>
      <c r="Z321" s="38">
        <v>204825</v>
      </c>
    </row>
    <row r="322" spans="1:47" ht="17.25" customHeight="1">
      <c r="A322" s="67">
        <v>45245</v>
      </c>
      <c r="B322" s="65" t="s">
        <v>59</v>
      </c>
      <c r="C322" s="66">
        <v>2366</v>
      </c>
      <c r="D322" s="66">
        <v>961</v>
      </c>
      <c r="E322" s="66">
        <v>556</v>
      </c>
      <c r="F322" s="66">
        <f t="shared" si="59"/>
        <v>1517</v>
      </c>
      <c r="G322" s="66">
        <v>706</v>
      </c>
      <c r="H322" s="66">
        <v>496</v>
      </c>
      <c r="I322" s="66">
        <f t="shared" si="60"/>
        <v>1202</v>
      </c>
      <c r="J322" s="66">
        <v>1765</v>
      </c>
      <c r="K322" s="66">
        <v>766</v>
      </c>
      <c r="L322" s="66">
        <f t="shared" si="61"/>
        <v>2531</v>
      </c>
      <c r="M322" s="38">
        <v>326974</v>
      </c>
      <c r="N322" s="38"/>
      <c r="O322" s="38">
        <v>13</v>
      </c>
      <c r="P322" s="38"/>
      <c r="Q322" s="38">
        <v>2</v>
      </c>
      <c r="R322" s="38">
        <v>0</v>
      </c>
      <c r="S322" s="38">
        <v>48085</v>
      </c>
      <c r="T322" s="38"/>
      <c r="U322" s="38">
        <v>24292</v>
      </c>
      <c r="V322" s="38">
        <v>11</v>
      </c>
      <c r="W322" s="38">
        <v>26</v>
      </c>
      <c r="X322" s="38">
        <v>90309</v>
      </c>
      <c r="Y322" s="38">
        <v>143864</v>
      </c>
      <c r="Z322" s="38">
        <v>204741</v>
      </c>
    </row>
    <row r="323" spans="1:47" ht="17.25" customHeight="1">
      <c r="A323" s="67">
        <v>45246</v>
      </c>
      <c r="B323" s="65" t="s">
        <v>53</v>
      </c>
      <c r="C323" s="66">
        <v>2452</v>
      </c>
      <c r="D323" s="66">
        <v>934</v>
      </c>
      <c r="E323" s="66">
        <v>516</v>
      </c>
      <c r="F323" s="66">
        <f t="shared" si="59"/>
        <v>1450</v>
      </c>
      <c r="G323" s="66">
        <v>700</v>
      </c>
      <c r="H323" s="66">
        <v>451</v>
      </c>
      <c r="I323" s="66">
        <f t="shared" si="60"/>
        <v>1151</v>
      </c>
      <c r="J323" s="66">
        <v>1845</v>
      </c>
      <c r="K323" s="66">
        <v>748</v>
      </c>
      <c r="L323" s="66">
        <f t="shared" si="61"/>
        <v>2593</v>
      </c>
      <c r="M323" s="38">
        <v>326939</v>
      </c>
      <c r="N323" s="38"/>
      <c r="O323" s="38">
        <v>33</v>
      </c>
      <c r="P323" s="38"/>
      <c r="Q323" s="38">
        <v>3</v>
      </c>
      <c r="R323" s="38">
        <v>0</v>
      </c>
      <c r="S323" s="38">
        <v>50748</v>
      </c>
      <c r="T323" s="38"/>
      <c r="U323" s="38">
        <v>24282</v>
      </c>
      <c r="V323" s="38">
        <v>13</v>
      </c>
      <c r="W323" s="38">
        <v>22</v>
      </c>
      <c r="X323" s="38">
        <v>78075</v>
      </c>
      <c r="Y323" s="38">
        <v>130231</v>
      </c>
      <c r="Z323" s="38">
        <v>204668</v>
      </c>
    </row>
    <row r="324" spans="1:47" ht="17.25" customHeight="1">
      <c r="A324" s="67">
        <v>45247</v>
      </c>
      <c r="B324" s="65" t="s">
        <v>60</v>
      </c>
      <c r="C324" s="66">
        <v>2136</v>
      </c>
      <c r="D324" s="66">
        <v>769</v>
      </c>
      <c r="E324" s="66">
        <v>525</v>
      </c>
      <c r="F324" s="66">
        <f t="shared" si="59"/>
        <v>1294</v>
      </c>
      <c r="G324" s="66">
        <v>558</v>
      </c>
      <c r="H324" s="66">
        <v>473</v>
      </c>
      <c r="I324" s="66">
        <f t="shared" si="60"/>
        <v>1031</v>
      </c>
      <c r="J324" s="66">
        <v>1446</v>
      </c>
      <c r="K324" s="66">
        <v>751</v>
      </c>
      <c r="L324" s="66">
        <f t="shared" si="61"/>
        <v>2197</v>
      </c>
      <c r="M324" s="41">
        <v>326919</v>
      </c>
      <c r="N324" s="1093"/>
      <c r="O324" s="40">
        <v>11</v>
      </c>
      <c r="P324" s="40"/>
      <c r="Q324" s="40">
        <v>2</v>
      </c>
      <c r="R324" s="40">
        <v>0</v>
      </c>
      <c r="S324" s="40">
        <v>48491</v>
      </c>
      <c r="T324" s="40"/>
      <c r="U324" s="40">
        <v>24273</v>
      </c>
      <c r="V324" s="40">
        <v>11</v>
      </c>
      <c r="W324" s="40">
        <v>17</v>
      </c>
      <c r="X324" s="40">
        <v>59183</v>
      </c>
      <c r="Y324" s="40">
        <v>111269</v>
      </c>
      <c r="Z324" s="40">
        <v>204610</v>
      </c>
    </row>
    <row r="325" spans="1:47" ht="17.25" customHeight="1">
      <c r="A325" s="45">
        <v>45248</v>
      </c>
      <c r="B325" s="65" t="s">
        <v>61</v>
      </c>
      <c r="C325" s="66">
        <v>1288</v>
      </c>
      <c r="D325" s="66">
        <v>381</v>
      </c>
      <c r="E325" s="66">
        <v>482</v>
      </c>
      <c r="F325" s="66">
        <f t="shared" si="59"/>
        <v>863</v>
      </c>
      <c r="G325" s="66">
        <v>295</v>
      </c>
      <c r="H325" s="66">
        <v>439</v>
      </c>
      <c r="I325" s="66">
        <f t="shared" si="60"/>
        <v>734</v>
      </c>
      <c r="J325" s="66">
        <v>733</v>
      </c>
      <c r="K325" s="66">
        <v>605</v>
      </c>
      <c r="L325" s="66">
        <f t="shared" si="61"/>
        <v>1338</v>
      </c>
      <c r="M325" s="41">
        <v>326919</v>
      </c>
      <c r="N325" s="1093"/>
      <c r="O325" s="40">
        <v>6</v>
      </c>
      <c r="P325" s="40"/>
      <c r="Q325" s="40">
        <v>5</v>
      </c>
      <c r="R325" s="40">
        <v>0</v>
      </c>
      <c r="S325" s="40">
        <v>46813</v>
      </c>
      <c r="T325" s="40"/>
      <c r="U325" s="40">
        <v>24263</v>
      </c>
      <c r="V325" s="40">
        <v>8</v>
      </c>
      <c r="W325" s="40">
        <v>20</v>
      </c>
      <c r="X325" s="40">
        <v>52253</v>
      </c>
      <c r="Y325" s="40">
        <v>103908</v>
      </c>
      <c r="Z325" s="40">
        <v>204537</v>
      </c>
    </row>
    <row r="326" spans="1:47" ht="17.25" customHeight="1">
      <c r="A326" s="45">
        <v>45249</v>
      </c>
      <c r="B326" s="65" t="s">
        <v>62</v>
      </c>
      <c r="C326" s="66">
        <v>1490</v>
      </c>
      <c r="D326" s="66">
        <v>469</v>
      </c>
      <c r="E326" s="66">
        <v>438</v>
      </c>
      <c r="F326" s="66">
        <f t="shared" si="59"/>
        <v>907</v>
      </c>
      <c r="G326" s="66">
        <v>360</v>
      </c>
      <c r="H326" s="66">
        <v>392</v>
      </c>
      <c r="I326" s="66">
        <f t="shared" si="60"/>
        <v>752</v>
      </c>
      <c r="J326" s="66">
        <v>917</v>
      </c>
      <c r="K326" s="66">
        <v>647</v>
      </c>
      <c r="L326" s="66">
        <f t="shared" si="61"/>
        <v>1564</v>
      </c>
      <c r="M326" s="51">
        <v>326919</v>
      </c>
      <c r="N326" s="51"/>
      <c r="O326" s="38">
        <v>17</v>
      </c>
      <c r="P326" s="38"/>
      <c r="Q326" s="38">
        <v>3</v>
      </c>
      <c r="R326" s="38">
        <v>0</v>
      </c>
      <c r="S326" s="38">
        <v>28444</v>
      </c>
      <c r="T326" s="38"/>
      <c r="U326" s="38">
        <v>24243</v>
      </c>
      <c r="V326" s="38">
        <v>6</v>
      </c>
      <c r="W326" s="38">
        <v>18</v>
      </c>
      <c r="X326" s="38">
        <v>56746</v>
      </c>
      <c r="Y326" s="38">
        <v>106335</v>
      </c>
      <c r="Z326" s="38">
        <v>204514</v>
      </c>
    </row>
    <row r="327" spans="1:47" ht="17.25" customHeight="1">
      <c r="A327" s="67">
        <v>45250</v>
      </c>
      <c r="B327" s="65" t="s">
        <v>57</v>
      </c>
      <c r="C327" s="66">
        <v>2536</v>
      </c>
      <c r="D327" s="66">
        <v>981</v>
      </c>
      <c r="E327" s="66">
        <v>425</v>
      </c>
      <c r="F327" s="66">
        <f t="shared" si="59"/>
        <v>1406</v>
      </c>
      <c r="G327" s="66">
        <v>723</v>
      </c>
      <c r="H327" s="66">
        <v>380</v>
      </c>
      <c r="I327" s="66">
        <f t="shared" si="60"/>
        <v>1103</v>
      </c>
      <c r="J327" s="66">
        <v>2055</v>
      </c>
      <c r="K327" s="66">
        <v>614</v>
      </c>
      <c r="L327" s="66">
        <f t="shared" si="61"/>
        <v>2669</v>
      </c>
      <c r="M327" s="30">
        <v>326898</v>
      </c>
      <c r="N327" s="30"/>
      <c r="O327" s="28">
        <v>11</v>
      </c>
      <c r="P327" s="28"/>
      <c r="Q327" s="28">
        <v>1</v>
      </c>
      <c r="R327" s="28">
        <v>0</v>
      </c>
      <c r="S327" s="28">
        <v>20382</v>
      </c>
      <c r="T327" s="28"/>
      <c r="U327" s="28">
        <v>24236</v>
      </c>
      <c r="V327" s="28">
        <v>13</v>
      </c>
      <c r="W327" s="28">
        <v>18</v>
      </c>
      <c r="X327" s="28">
        <v>49090</v>
      </c>
      <c r="Y327" s="28">
        <v>86475</v>
      </c>
      <c r="Z327" s="28">
        <v>204540</v>
      </c>
    </row>
    <row r="328" spans="1:47" ht="17.25" customHeight="1">
      <c r="A328" s="67">
        <v>45251</v>
      </c>
      <c r="B328" s="65" t="s">
        <v>58</v>
      </c>
      <c r="C328" s="66">
        <v>2449</v>
      </c>
      <c r="D328" s="66">
        <v>899</v>
      </c>
      <c r="E328" s="66">
        <v>437</v>
      </c>
      <c r="F328" s="66">
        <f t="shared" si="59"/>
        <v>1336</v>
      </c>
      <c r="G328" s="66">
        <v>662</v>
      </c>
      <c r="H328" s="66">
        <v>391</v>
      </c>
      <c r="I328" s="66">
        <f t="shared" si="60"/>
        <v>1053</v>
      </c>
      <c r="J328" s="66">
        <v>2055</v>
      </c>
      <c r="K328" s="66">
        <v>605</v>
      </c>
      <c r="L328" s="66">
        <f t="shared" si="61"/>
        <v>2660</v>
      </c>
      <c r="M328" s="30">
        <v>326880</v>
      </c>
      <c r="N328" s="30"/>
      <c r="O328" s="28">
        <v>19</v>
      </c>
      <c r="P328" s="28"/>
      <c r="Q328" s="28">
        <v>2</v>
      </c>
      <c r="R328" s="28">
        <v>0</v>
      </c>
      <c r="S328" s="28">
        <v>18522</v>
      </c>
      <c r="T328" s="28"/>
      <c r="U328" s="28">
        <v>24242</v>
      </c>
      <c r="V328" s="28">
        <v>51</v>
      </c>
      <c r="W328" s="28">
        <v>30</v>
      </c>
      <c r="X328" s="28">
        <v>48289</v>
      </c>
      <c r="Y328" s="28">
        <v>89111</v>
      </c>
      <c r="Z328" s="28">
        <v>205547</v>
      </c>
      <c r="AA328" s="31"/>
      <c r="AB328" s="31"/>
      <c r="AC328" s="31"/>
      <c r="AD328" s="31"/>
      <c r="AE328" s="31"/>
      <c r="AF328" s="31"/>
      <c r="AG328" s="31"/>
      <c r="AH328" s="31"/>
      <c r="AI328" s="31"/>
      <c r="AJ328" s="31"/>
      <c r="AK328" s="31"/>
      <c r="AL328" s="31"/>
      <c r="AM328" s="31"/>
      <c r="AN328" s="31"/>
      <c r="AO328" s="31"/>
      <c r="AP328" s="31"/>
      <c r="AQ328" s="31"/>
      <c r="AR328" s="31"/>
      <c r="AS328" s="31"/>
      <c r="AT328" s="31"/>
      <c r="AU328" s="31"/>
    </row>
    <row r="329" spans="1:47" ht="17.25" customHeight="1">
      <c r="A329" s="67">
        <v>45252</v>
      </c>
      <c r="B329" s="65" t="s">
        <v>59</v>
      </c>
      <c r="C329" s="66">
        <v>2624</v>
      </c>
      <c r="D329" s="66">
        <v>921</v>
      </c>
      <c r="E329" s="66">
        <v>559</v>
      </c>
      <c r="F329" s="66">
        <f t="shared" si="59"/>
        <v>1480</v>
      </c>
      <c r="G329" s="66">
        <v>679</v>
      </c>
      <c r="H329" s="66">
        <v>520</v>
      </c>
      <c r="I329" s="66">
        <f t="shared" si="60"/>
        <v>1199</v>
      </c>
      <c r="J329" s="66">
        <v>1900</v>
      </c>
      <c r="K329" s="66">
        <v>865</v>
      </c>
      <c r="L329" s="66">
        <f t="shared" si="61"/>
        <v>2765</v>
      </c>
      <c r="M329" s="30">
        <v>326857</v>
      </c>
      <c r="N329" s="30"/>
      <c r="O329" s="28">
        <v>21</v>
      </c>
      <c r="P329" s="28">
        <v>329845</v>
      </c>
      <c r="Q329" s="28">
        <v>3</v>
      </c>
      <c r="R329" s="28">
        <v>0</v>
      </c>
      <c r="S329" s="28">
        <v>21071</v>
      </c>
      <c r="T329" s="28"/>
      <c r="U329" s="28">
        <v>24297</v>
      </c>
      <c r="V329" s="28">
        <v>54</v>
      </c>
      <c r="W329" s="28">
        <v>11</v>
      </c>
      <c r="X329" s="28">
        <v>54560</v>
      </c>
      <c r="Y329" s="57">
        <v>108156</v>
      </c>
      <c r="Z329" s="57">
        <v>204559</v>
      </c>
    </row>
    <row r="330" spans="1:47" ht="17.25" customHeight="1">
      <c r="A330" s="67">
        <v>45253</v>
      </c>
      <c r="B330" s="65" t="s">
        <v>53</v>
      </c>
      <c r="C330" s="66">
        <v>2378</v>
      </c>
      <c r="D330" s="66">
        <v>918</v>
      </c>
      <c r="E330" s="66">
        <v>495</v>
      </c>
      <c r="F330" s="66">
        <f t="shared" si="59"/>
        <v>1413</v>
      </c>
      <c r="G330" s="66">
        <v>688</v>
      </c>
      <c r="H330" s="66">
        <v>439</v>
      </c>
      <c r="I330" s="66">
        <f t="shared" si="60"/>
        <v>1127</v>
      </c>
      <c r="J330" s="66">
        <v>1809</v>
      </c>
      <c r="K330" s="66">
        <v>668</v>
      </c>
      <c r="L330" s="66">
        <f t="shared" si="61"/>
        <v>2477</v>
      </c>
      <c r="M330" s="53">
        <v>326839</v>
      </c>
      <c r="N330" s="1094"/>
      <c r="O330" s="57">
        <v>14</v>
      </c>
      <c r="P330" s="57">
        <v>329835</v>
      </c>
      <c r="Q330" s="57">
        <v>3</v>
      </c>
      <c r="R330" s="57">
        <v>0</v>
      </c>
      <c r="S330" s="57">
        <v>32771</v>
      </c>
      <c r="T330" s="57"/>
      <c r="U330" s="57">
        <v>24325</v>
      </c>
      <c r="V330" s="57">
        <v>53</v>
      </c>
      <c r="W330" s="57">
        <v>15</v>
      </c>
      <c r="X330" s="55">
        <v>47071</v>
      </c>
      <c r="Y330" s="57">
        <v>86674</v>
      </c>
      <c r="Z330" s="57">
        <v>204580</v>
      </c>
    </row>
    <row r="331" spans="1:47" ht="17.25" customHeight="1">
      <c r="A331" s="70">
        <v>45254</v>
      </c>
      <c r="B331" s="71" t="s">
        <v>60</v>
      </c>
      <c r="C331" s="72">
        <v>2191</v>
      </c>
      <c r="D331" s="72">
        <v>759</v>
      </c>
      <c r="E331" s="72">
        <v>703</v>
      </c>
      <c r="F331" s="72">
        <f t="shared" si="59"/>
        <v>1462</v>
      </c>
      <c r="G331" s="72">
        <v>572</v>
      </c>
      <c r="H331" s="72">
        <v>652</v>
      </c>
      <c r="I331" s="72">
        <f t="shared" si="60"/>
        <v>1224</v>
      </c>
      <c r="J331" s="72">
        <v>1334</v>
      </c>
      <c r="K331" s="72">
        <v>985</v>
      </c>
      <c r="L331" s="72">
        <f t="shared" si="61"/>
        <v>2319</v>
      </c>
      <c r="M331" s="53">
        <v>326766</v>
      </c>
      <c r="N331" s="1094"/>
      <c r="O331" s="57">
        <v>20</v>
      </c>
      <c r="P331" s="57">
        <v>329768</v>
      </c>
      <c r="Q331" s="57">
        <v>1</v>
      </c>
      <c r="R331" s="57">
        <v>0</v>
      </c>
      <c r="S331" s="57">
        <v>38005</v>
      </c>
      <c r="T331" s="57"/>
      <c r="U331" s="57">
        <v>24348</v>
      </c>
      <c r="V331" s="57">
        <v>34</v>
      </c>
      <c r="W331" s="57">
        <v>18</v>
      </c>
      <c r="X331" s="55">
        <v>54193</v>
      </c>
      <c r="Y331" s="57">
        <v>93673</v>
      </c>
      <c r="Z331" s="57">
        <v>204564</v>
      </c>
    </row>
    <row r="332" spans="1:47" ht="17.25" customHeight="1">
      <c r="A332" s="33">
        <v>45255</v>
      </c>
      <c r="B332" s="71" t="s">
        <v>61</v>
      </c>
      <c r="C332" s="72">
        <v>1641</v>
      </c>
      <c r="D332" s="72">
        <v>360</v>
      </c>
      <c r="E332" s="72">
        <v>716</v>
      </c>
      <c r="F332" s="72">
        <f t="shared" si="59"/>
        <v>1076</v>
      </c>
      <c r="G332" s="72">
        <v>291</v>
      </c>
      <c r="H332" s="72">
        <v>674</v>
      </c>
      <c r="I332" s="72">
        <f t="shared" si="60"/>
        <v>965</v>
      </c>
      <c r="J332" s="72">
        <v>747</v>
      </c>
      <c r="K332" s="72">
        <v>979</v>
      </c>
      <c r="L332" s="72">
        <f t="shared" si="61"/>
        <v>1726</v>
      </c>
      <c r="M332" s="53">
        <v>326766</v>
      </c>
      <c r="N332" s="1094"/>
      <c r="O332" s="57">
        <v>27</v>
      </c>
      <c r="P332" s="57">
        <v>329768</v>
      </c>
      <c r="Q332" s="57">
        <v>4</v>
      </c>
      <c r="R332" s="57">
        <v>0</v>
      </c>
      <c r="S332" s="57">
        <v>24803</v>
      </c>
      <c r="T332" s="57"/>
      <c r="U332" s="57">
        <v>24363</v>
      </c>
      <c r="V332" s="57">
        <v>28</v>
      </c>
      <c r="W332" s="57">
        <v>18</v>
      </c>
      <c r="X332" s="55">
        <v>74245</v>
      </c>
      <c r="Y332" s="57">
        <v>140070</v>
      </c>
      <c r="Z332" s="57">
        <v>204545</v>
      </c>
    </row>
    <row r="333" spans="1:47" ht="17.25" customHeight="1">
      <c r="A333" s="33">
        <v>45256</v>
      </c>
      <c r="B333" s="71" t="s">
        <v>62</v>
      </c>
      <c r="C333" s="72">
        <v>1614</v>
      </c>
      <c r="D333" s="72">
        <v>481</v>
      </c>
      <c r="E333" s="72">
        <v>516</v>
      </c>
      <c r="F333" s="72">
        <f t="shared" si="59"/>
        <v>997</v>
      </c>
      <c r="G333" s="72">
        <v>371</v>
      </c>
      <c r="H333" s="72">
        <v>470</v>
      </c>
      <c r="I333" s="72">
        <f t="shared" si="60"/>
        <v>841</v>
      </c>
      <c r="J333" s="72">
        <v>929</v>
      </c>
      <c r="K333" s="72">
        <v>772</v>
      </c>
      <c r="L333" s="72">
        <f t="shared" si="61"/>
        <v>1701</v>
      </c>
      <c r="M333" s="28">
        <v>326766</v>
      </c>
      <c r="N333" s="28"/>
      <c r="O333" s="28">
        <v>14</v>
      </c>
      <c r="P333" s="28">
        <v>329768</v>
      </c>
      <c r="Q333" s="73">
        <v>0</v>
      </c>
      <c r="R333" s="28">
        <v>0</v>
      </c>
      <c r="S333" s="28">
        <v>13050</v>
      </c>
      <c r="T333" s="28"/>
      <c r="U333" s="28">
        <v>24378</v>
      </c>
      <c r="V333" s="28">
        <v>38</v>
      </c>
      <c r="W333" s="28">
        <v>23</v>
      </c>
      <c r="X333" s="28">
        <v>91738</v>
      </c>
      <c r="Y333" s="28">
        <v>162794</v>
      </c>
      <c r="Z333" s="28">
        <v>204559</v>
      </c>
    </row>
    <row r="334" spans="1:47" ht="17.25" customHeight="1">
      <c r="A334" s="67">
        <v>45257</v>
      </c>
      <c r="B334" s="65" t="s">
        <v>57</v>
      </c>
      <c r="C334" s="66">
        <v>2599</v>
      </c>
      <c r="D334" s="66">
        <v>917</v>
      </c>
      <c r="E334" s="66">
        <v>565</v>
      </c>
      <c r="F334" s="66">
        <f t="shared" si="59"/>
        <v>1482</v>
      </c>
      <c r="G334" s="66">
        <v>701</v>
      </c>
      <c r="H334" s="66">
        <v>517</v>
      </c>
      <c r="I334" s="66">
        <f t="shared" si="60"/>
        <v>1218</v>
      </c>
      <c r="J334" s="66">
        <v>1825</v>
      </c>
      <c r="K334" s="66">
        <v>900</v>
      </c>
      <c r="L334" s="66">
        <f t="shared" si="61"/>
        <v>2725</v>
      </c>
      <c r="M334" s="51">
        <v>326735</v>
      </c>
      <c r="N334" s="51"/>
      <c r="O334" s="38">
        <v>22</v>
      </c>
      <c r="P334" s="38">
        <v>329748</v>
      </c>
      <c r="Q334" s="38">
        <v>2</v>
      </c>
      <c r="R334" s="38">
        <v>0</v>
      </c>
      <c r="S334" s="38">
        <v>20618</v>
      </c>
      <c r="T334" s="38"/>
      <c r="U334" s="38">
        <v>24384</v>
      </c>
      <c r="V334" s="38">
        <v>10</v>
      </c>
      <c r="W334" s="38">
        <v>21</v>
      </c>
      <c r="X334" s="52">
        <v>72637</v>
      </c>
      <c r="Y334" s="38">
        <v>109579</v>
      </c>
      <c r="Z334" s="38">
        <v>204449</v>
      </c>
    </row>
    <row r="335" spans="1:47" ht="17.25" customHeight="1">
      <c r="A335" s="70">
        <v>45258</v>
      </c>
      <c r="B335" s="71" t="s">
        <v>58</v>
      </c>
      <c r="C335" s="72">
        <v>2801</v>
      </c>
      <c r="D335" s="72">
        <v>886</v>
      </c>
      <c r="E335" s="72">
        <v>561</v>
      </c>
      <c r="F335" s="72">
        <f t="shared" si="59"/>
        <v>1447</v>
      </c>
      <c r="G335" s="72">
        <v>654</v>
      </c>
      <c r="H335" s="72">
        <v>500</v>
      </c>
      <c r="I335" s="72">
        <f t="shared" si="60"/>
        <v>1154</v>
      </c>
      <c r="J335" s="72">
        <v>2000</v>
      </c>
      <c r="K335" s="72">
        <v>998</v>
      </c>
      <c r="L335" s="72">
        <f t="shared" si="61"/>
        <v>2998</v>
      </c>
      <c r="M335" s="53">
        <v>326711</v>
      </c>
      <c r="N335" s="1094"/>
      <c r="O335" s="57">
        <v>18</v>
      </c>
      <c r="P335" s="57">
        <v>329725</v>
      </c>
      <c r="Q335" s="73">
        <v>0</v>
      </c>
      <c r="R335" s="57">
        <v>0</v>
      </c>
      <c r="S335" s="57">
        <v>8404</v>
      </c>
      <c r="T335" s="57"/>
      <c r="U335" s="57">
        <v>24361</v>
      </c>
      <c r="V335" s="57">
        <v>4</v>
      </c>
      <c r="W335" s="57">
        <v>18</v>
      </c>
      <c r="X335" s="55">
        <v>22567</v>
      </c>
      <c r="Y335" s="57">
        <v>31671</v>
      </c>
      <c r="Z335" s="57">
        <v>204368</v>
      </c>
    </row>
    <row r="336" spans="1:47" ht="17.25" customHeight="1">
      <c r="A336" s="67">
        <v>45259</v>
      </c>
      <c r="B336" s="65" t="s">
        <v>59</v>
      </c>
      <c r="C336" s="66">
        <v>2663</v>
      </c>
      <c r="D336" s="66">
        <v>916</v>
      </c>
      <c r="E336" s="66">
        <v>499</v>
      </c>
      <c r="F336" s="66">
        <f t="shared" si="59"/>
        <v>1415</v>
      </c>
      <c r="G336" s="66">
        <v>680</v>
      </c>
      <c r="H336" s="66">
        <v>434</v>
      </c>
      <c r="I336" s="66">
        <f t="shared" si="60"/>
        <v>1114</v>
      </c>
      <c r="J336" s="66">
        <v>2075</v>
      </c>
      <c r="K336" s="66">
        <v>797</v>
      </c>
      <c r="L336" s="72">
        <f t="shared" si="61"/>
        <v>2872</v>
      </c>
      <c r="M336" s="38">
        <v>326689</v>
      </c>
      <c r="N336" s="38"/>
      <c r="O336" s="38">
        <v>11</v>
      </c>
      <c r="P336" s="38">
        <v>329702</v>
      </c>
      <c r="Q336" s="38">
        <v>1</v>
      </c>
      <c r="R336" s="38">
        <v>0</v>
      </c>
      <c r="S336" s="38">
        <v>7412</v>
      </c>
      <c r="T336" s="38"/>
      <c r="U336" s="38">
        <v>24357</v>
      </c>
      <c r="V336" s="38">
        <v>8</v>
      </c>
      <c r="W336" s="38">
        <v>12</v>
      </c>
      <c r="X336" s="38">
        <v>9833</v>
      </c>
      <c r="Y336" s="38">
        <v>12802</v>
      </c>
      <c r="Z336" s="38">
        <v>204291</v>
      </c>
    </row>
    <row r="337" spans="1:26" ht="17.25" customHeight="1">
      <c r="A337" s="70">
        <v>45260</v>
      </c>
      <c r="B337" s="71" t="s">
        <v>53</v>
      </c>
      <c r="C337" s="72">
        <v>2333</v>
      </c>
      <c r="D337" s="72">
        <v>879</v>
      </c>
      <c r="E337" s="72">
        <v>517</v>
      </c>
      <c r="F337" s="72">
        <v>1395</v>
      </c>
      <c r="G337" s="72">
        <v>681</v>
      </c>
      <c r="H337" s="72">
        <v>464</v>
      </c>
      <c r="I337" s="72">
        <f t="shared" si="60"/>
        <v>1145</v>
      </c>
      <c r="J337" s="72">
        <v>1773</v>
      </c>
      <c r="K337" s="72">
        <v>710</v>
      </c>
      <c r="L337" s="72">
        <f t="shared" si="61"/>
        <v>2483</v>
      </c>
      <c r="M337" s="28">
        <v>326663</v>
      </c>
      <c r="N337" s="28"/>
      <c r="O337" s="28">
        <v>17</v>
      </c>
      <c r="P337" s="28">
        <v>329682</v>
      </c>
      <c r="Q337" s="73">
        <v>0</v>
      </c>
      <c r="R337" s="28">
        <v>0</v>
      </c>
      <c r="S337" s="28">
        <v>8242</v>
      </c>
      <c r="T337" s="28"/>
      <c r="U337" s="28">
        <v>24349</v>
      </c>
      <c r="V337" s="28">
        <v>13</v>
      </c>
      <c r="W337" s="28">
        <v>13</v>
      </c>
      <c r="X337" s="28">
        <v>14755</v>
      </c>
      <c r="Y337" s="28">
        <v>21012</v>
      </c>
      <c r="Z337" s="28">
        <v>204222</v>
      </c>
    </row>
    <row r="338" spans="1:26" ht="17.25" customHeight="1">
      <c r="A338" s="67">
        <v>45261</v>
      </c>
      <c r="B338" s="65" t="s">
        <v>60</v>
      </c>
      <c r="C338" s="66">
        <v>2121</v>
      </c>
      <c r="D338" s="66">
        <v>786</v>
      </c>
      <c r="E338" s="66">
        <v>547</v>
      </c>
      <c r="F338" s="66">
        <v>1333</v>
      </c>
      <c r="G338" s="66">
        <v>604</v>
      </c>
      <c r="H338" s="66">
        <v>495</v>
      </c>
      <c r="I338" s="66">
        <f t="shared" si="60"/>
        <v>1099</v>
      </c>
      <c r="J338" s="66">
        <v>1508</v>
      </c>
      <c r="K338" s="66">
        <v>682</v>
      </c>
      <c r="L338" s="72">
        <f t="shared" si="61"/>
        <v>2190</v>
      </c>
      <c r="M338" s="38">
        <v>326573</v>
      </c>
      <c r="N338" s="38"/>
      <c r="O338" s="38">
        <v>25</v>
      </c>
      <c r="P338" s="38">
        <v>329617</v>
      </c>
      <c r="Q338" s="38">
        <v>2</v>
      </c>
      <c r="R338" s="38">
        <v>0</v>
      </c>
      <c r="S338" s="38">
        <v>12308</v>
      </c>
      <c r="T338" s="38"/>
      <c r="U338" s="38">
        <v>24351</v>
      </c>
      <c r="V338" s="38">
        <v>12</v>
      </c>
      <c r="W338" s="38">
        <v>14</v>
      </c>
      <c r="X338" s="38">
        <v>18479</v>
      </c>
      <c r="Y338" s="38">
        <v>27383</v>
      </c>
      <c r="Z338" s="38">
        <v>204135</v>
      </c>
    </row>
    <row r="339" spans="1:26" ht="17.25" customHeight="1">
      <c r="A339" s="45">
        <v>45262</v>
      </c>
      <c r="B339" s="65" t="s">
        <v>61</v>
      </c>
      <c r="C339" s="66">
        <v>1486</v>
      </c>
      <c r="D339" s="66">
        <v>386</v>
      </c>
      <c r="E339" s="66">
        <v>409</v>
      </c>
      <c r="F339" s="66">
        <v>795</v>
      </c>
      <c r="G339" s="66">
        <v>285</v>
      </c>
      <c r="H339" s="66">
        <v>365</v>
      </c>
      <c r="I339" s="66">
        <f t="shared" si="60"/>
        <v>650</v>
      </c>
      <c r="J339" s="66">
        <v>1014</v>
      </c>
      <c r="K339" s="66">
        <v>503</v>
      </c>
      <c r="L339" s="72">
        <f t="shared" si="61"/>
        <v>1517</v>
      </c>
      <c r="M339" s="38">
        <v>326573</v>
      </c>
      <c r="N339" s="38"/>
      <c r="O339" s="38">
        <v>23</v>
      </c>
      <c r="P339" s="38">
        <v>329617</v>
      </c>
      <c r="Q339" s="38">
        <v>4</v>
      </c>
      <c r="R339" s="38">
        <v>0</v>
      </c>
      <c r="S339" s="38">
        <v>13613</v>
      </c>
      <c r="T339" s="38"/>
      <c r="U339" s="38">
        <v>24354</v>
      </c>
      <c r="V339" s="38">
        <v>9</v>
      </c>
      <c r="W339" s="38">
        <v>12</v>
      </c>
      <c r="X339" s="38">
        <v>19652</v>
      </c>
      <c r="Y339" s="38">
        <v>26769</v>
      </c>
      <c r="Z339" s="38">
        <v>204038</v>
      </c>
    </row>
    <row r="340" spans="1:26" ht="17.25" customHeight="1">
      <c r="A340" s="45">
        <v>45263</v>
      </c>
      <c r="B340" s="65" t="s">
        <v>62</v>
      </c>
      <c r="C340" s="66">
        <v>1843</v>
      </c>
      <c r="D340" s="66">
        <v>556</v>
      </c>
      <c r="E340" s="66">
        <v>347</v>
      </c>
      <c r="F340" s="66">
        <f t="shared" ref="F340:F352" si="62">SUM(D340:E340)</f>
        <v>903</v>
      </c>
      <c r="G340" s="66">
        <v>421</v>
      </c>
      <c r="H340" s="66">
        <v>307</v>
      </c>
      <c r="I340" s="66">
        <f t="shared" si="60"/>
        <v>728</v>
      </c>
      <c r="J340" s="66">
        <v>1464</v>
      </c>
      <c r="K340" s="66">
        <v>458</v>
      </c>
      <c r="L340" s="72">
        <f t="shared" si="61"/>
        <v>1922</v>
      </c>
      <c r="M340" s="38">
        <v>326573</v>
      </c>
      <c r="N340" s="38"/>
      <c r="O340" s="38">
        <v>23</v>
      </c>
      <c r="P340" s="38">
        <v>329617</v>
      </c>
      <c r="Q340" s="38">
        <v>2</v>
      </c>
      <c r="R340" s="38">
        <v>0</v>
      </c>
      <c r="S340" s="38">
        <v>13803</v>
      </c>
      <c r="T340" s="38"/>
      <c r="U340" s="38">
        <v>24341</v>
      </c>
      <c r="V340" s="38">
        <v>6</v>
      </c>
      <c r="W340" s="38">
        <v>15</v>
      </c>
      <c r="X340" s="38">
        <v>20820</v>
      </c>
      <c r="Y340" s="38">
        <v>26616</v>
      </c>
      <c r="Z340" s="38">
        <v>203980</v>
      </c>
    </row>
    <row r="341" spans="1:26" ht="17.25" customHeight="1">
      <c r="A341" s="67">
        <v>45264</v>
      </c>
      <c r="B341" s="65" t="s">
        <v>57</v>
      </c>
      <c r="C341" s="66">
        <v>2882</v>
      </c>
      <c r="D341" s="66">
        <v>1014</v>
      </c>
      <c r="E341" s="66">
        <v>448</v>
      </c>
      <c r="F341" s="66">
        <f t="shared" si="62"/>
        <v>1462</v>
      </c>
      <c r="G341" s="66">
        <v>732</v>
      </c>
      <c r="H341" s="66">
        <v>416</v>
      </c>
      <c r="I341" s="66">
        <f t="shared" si="60"/>
        <v>1148</v>
      </c>
      <c r="J341" s="66">
        <v>2419</v>
      </c>
      <c r="K341" s="66">
        <v>649</v>
      </c>
      <c r="L341" s="66">
        <f t="shared" si="61"/>
        <v>3068</v>
      </c>
      <c r="M341" s="38">
        <v>326544</v>
      </c>
      <c r="N341" s="38"/>
      <c r="O341" s="38">
        <v>16</v>
      </c>
      <c r="P341" s="38">
        <v>329592</v>
      </c>
      <c r="Q341" s="38">
        <v>6</v>
      </c>
      <c r="R341" s="38">
        <v>0</v>
      </c>
      <c r="S341" s="38">
        <v>24447</v>
      </c>
      <c r="T341" s="38"/>
      <c r="U341" s="38">
        <v>24339</v>
      </c>
      <c r="V341" s="38">
        <v>11</v>
      </c>
      <c r="W341" s="38">
        <v>14</v>
      </c>
      <c r="X341" s="38">
        <v>30059</v>
      </c>
      <c r="Y341" s="38">
        <v>35045</v>
      </c>
      <c r="Z341" s="38">
        <v>203926</v>
      </c>
    </row>
    <row r="342" spans="1:26" ht="17.25" customHeight="1">
      <c r="A342" s="70">
        <v>45265</v>
      </c>
      <c r="B342" s="71" t="s">
        <v>58</v>
      </c>
      <c r="C342" s="72">
        <v>1918</v>
      </c>
      <c r="D342" s="72">
        <v>789</v>
      </c>
      <c r="E342" s="72">
        <v>452</v>
      </c>
      <c r="F342" s="72">
        <f t="shared" si="62"/>
        <v>1241</v>
      </c>
      <c r="G342" s="72">
        <v>602</v>
      </c>
      <c r="H342" s="72">
        <v>402</v>
      </c>
      <c r="I342" s="72">
        <f t="shared" si="60"/>
        <v>1004</v>
      </c>
      <c r="J342" s="72">
        <v>1406</v>
      </c>
      <c r="K342" s="72">
        <v>603</v>
      </c>
      <c r="L342" s="72">
        <f t="shared" si="61"/>
        <v>2009</v>
      </c>
      <c r="M342" s="57">
        <v>326515</v>
      </c>
      <c r="N342" s="57"/>
      <c r="O342" s="57">
        <v>20</v>
      </c>
      <c r="P342" s="57">
        <v>329573</v>
      </c>
      <c r="Q342" s="57">
        <v>2</v>
      </c>
      <c r="R342" s="57">
        <v>0</v>
      </c>
      <c r="S342" s="57">
        <v>20126</v>
      </c>
      <c r="T342" s="57"/>
      <c r="U342" s="57">
        <v>24332</v>
      </c>
      <c r="V342" s="57">
        <v>5</v>
      </c>
      <c r="W342" s="57">
        <v>11</v>
      </c>
      <c r="X342" s="57">
        <v>37849</v>
      </c>
      <c r="Y342" s="57">
        <v>48232</v>
      </c>
      <c r="Z342" s="57">
        <v>203875</v>
      </c>
    </row>
    <row r="343" spans="1:26" ht="17.25" customHeight="1">
      <c r="A343" s="67">
        <v>45266</v>
      </c>
      <c r="B343" s="65" t="s">
        <v>59</v>
      </c>
      <c r="C343" s="66">
        <v>2090</v>
      </c>
      <c r="D343" s="66">
        <v>763</v>
      </c>
      <c r="E343" s="66">
        <v>484</v>
      </c>
      <c r="F343" s="66">
        <f t="shared" si="62"/>
        <v>1247</v>
      </c>
      <c r="G343" s="66">
        <v>588</v>
      </c>
      <c r="H343" s="66">
        <v>448</v>
      </c>
      <c r="I343" s="66">
        <f t="shared" si="60"/>
        <v>1036</v>
      </c>
      <c r="J343" s="66">
        <v>1580</v>
      </c>
      <c r="K343" s="66">
        <v>638</v>
      </c>
      <c r="L343" s="74">
        <f t="shared" si="61"/>
        <v>2218</v>
      </c>
      <c r="M343" s="38">
        <v>326477</v>
      </c>
      <c r="N343" s="38"/>
      <c r="O343" s="38">
        <v>21</v>
      </c>
      <c r="P343" s="38">
        <v>329539</v>
      </c>
      <c r="Q343" s="38">
        <v>3</v>
      </c>
      <c r="R343" s="38">
        <v>0</v>
      </c>
      <c r="S343" s="38">
        <v>19242</v>
      </c>
      <c r="T343" s="38"/>
      <c r="U343" s="38">
        <v>24331</v>
      </c>
      <c r="V343" s="38">
        <v>4</v>
      </c>
      <c r="W343" s="38">
        <v>8</v>
      </c>
      <c r="X343" s="38">
        <v>39789</v>
      </c>
      <c r="Y343" s="38">
        <v>50991</v>
      </c>
      <c r="Z343" s="38">
        <v>203887</v>
      </c>
    </row>
    <row r="344" spans="1:26" ht="17.25" customHeight="1">
      <c r="A344" s="67">
        <v>45267</v>
      </c>
      <c r="B344" s="65" t="s">
        <v>53</v>
      </c>
      <c r="C344" s="66">
        <v>2473</v>
      </c>
      <c r="D344" s="66">
        <v>854</v>
      </c>
      <c r="E344" s="66">
        <v>603</v>
      </c>
      <c r="F344" s="66">
        <f t="shared" si="62"/>
        <v>1457</v>
      </c>
      <c r="G344" s="66">
        <v>670</v>
      </c>
      <c r="H344" s="66">
        <v>551</v>
      </c>
      <c r="I344" s="66">
        <f t="shared" si="60"/>
        <v>1221</v>
      </c>
      <c r="J344" s="66">
        <v>1658</v>
      </c>
      <c r="K344" s="66">
        <v>948</v>
      </c>
      <c r="L344" s="74">
        <f t="shared" si="61"/>
        <v>2606</v>
      </c>
      <c r="M344" s="38">
        <v>326455</v>
      </c>
      <c r="N344" s="38"/>
      <c r="O344" s="38">
        <v>20</v>
      </c>
      <c r="P344" s="38">
        <v>329518</v>
      </c>
      <c r="Q344" s="38">
        <v>3</v>
      </c>
      <c r="R344" s="38">
        <v>0</v>
      </c>
      <c r="S344" s="38">
        <v>16268</v>
      </c>
      <c r="T344" s="38"/>
      <c r="U344" s="38">
        <v>24323</v>
      </c>
      <c r="V344" s="38">
        <v>4</v>
      </c>
      <c r="W344" s="38">
        <v>8</v>
      </c>
      <c r="X344" s="38">
        <v>40214</v>
      </c>
      <c r="Y344" s="38">
        <v>48914</v>
      </c>
      <c r="Z344" s="38">
        <v>203930</v>
      </c>
    </row>
    <row r="345" spans="1:26" ht="17.25" customHeight="1">
      <c r="A345" s="70">
        <v>45268</v>
      </c>
      <c r="B345" s="71" t="s">
        <v>60</v>
      </c>
      <c r="C345" s="72">
        <v>1880</v>
      </c>
      <c r="D345" s="72">
        <v>661</v>
      </c>
      <c r="E345" s="72">
        <v>613</v>
      </c>
      <c r="F345" s="72">
        <f t="shared" si="62"/>
        <v>1274</v>
      </c>
      <c r="G345" s="72">
        <v>499</v>
      </c>
      <c r="H345" s="72">
        <v>563</v>
      </c>
      <c r="I345" s="72">
        <f t="shared" si="60"/>
        <v>1062</v>
      </c>
      <c r="J345" s="72">
        <v>1118</v>
      </c>
      <c r="K345" s="72">
        <v>852</v>
      </c>
      <c r="L345" s="75">
        <f t="shared" si="61"/>
        <v>1970</v>
      </c>
      <c r="M345" s="28">
        <v>326401</v>
      </c>
      <c r="N345" s="28"/>
      <c r="O345" s="28">
        <v>15</v>
      </c>
      <c r="P345" s="28">
        <v>329471</v>
      </c>
      <c r="Q345" s="28">
        <v>1</v>
      </c>
      <c r="R345" s="28">
        <v>0</v>
      </c>
      <c r="S345" s="28">
        <v>22114</v>
      </c>
      <c r="T345" s="28"/>
      <c r="U345" s="28">
        <v>24313</v>
      </c>
      <c r="V345" s="28">
        <v>7</v>
      </c>
      <c r="W345" s="28">
        <v>21</v>
      </c>
      <c r="X345" s="28">
        <v>45779</v>
      </c>
      <c r="Y345" s="28">
        <v>55937</v>
      </c>
      <c r="Z345" s="28">
        <v>204001</v>
      </c>
    </row>
    <row r="346" spans="1:26" ht="17.25" customHeight="1">
      <c r="A346" s="33">
        <v>45269</v>
      </c>
      <c r="B346" s="71" t="s">
        <v>61</v>
      </c>
      <c r="C346" s="72">
        <v>922</v>
      </c>
      <c r="D346" s="72">
        <v>261</v>
      </c>
      <c r="E346" s="72">
        <v>482</v>
      </c>
      <c r="F346" s="72">
        <f t="shared" si="62"/>
        <v>743</v>
      </c>
      <c r="G346" s="72">
        <v>224</v>
      </c>
      <c r="H346" s="72">
        <v>455</v>
      </c>
      <c r="I346" s="72">
        <f t="shared" si="60"/>
        <v>679</v>
      </c>
      <c r="J346" s="72">
        <v>354</v>
      </c>
      <c r="K346" s="72">
        <v>597</v>
      </c>
      <c r="L346" s="75">
        <f t="shared" si="61"/>
        <v>951</v>
      </c>
      <c r="M346" s="28">
        <v>326401</v>
      </c>
      <c r="N346" s="28"/>
      <c r="O346" s="28">
        <v>2</v>
      </c>
      <c r="P346" s="28">
        <v>329471</v>
      </c>
      <c r="Q346" s="28">
        <v>1</v>
      </c>
      <c r="R346" s="28">
        <v>0</v>
      </c>
      <c r="S346" s="28">
        <v>21959</v>
      </c>
      <c r="T346" s="28"/>
      <c r="U346" s="28">
        <v>24308</v>
      </c>
      <c r="V346" s="28">
        <v>3</v>
      </c>
      <c r="W346" s="28">
        <v>14</v>
      </c>
      <c r="X346" s="28">
        <v>58740</v>
      </c>
      <c r="Y346" s="28">
        <v>69836</v>
      </c>
      <c r="Z346" s="28">
        <v>204038</v>
      </c>
    </row>
    <row r="347" spans="1:26" ht="17.25" customHeight="1">
      <c r="A347" s="33">
        <v>45270</v>
      </c>
      <c r="B347" s="71" t="s">
        <v>62</v>
      </c>
      <c r="C347" s="72">
        <v>1008</v>
      </c>
      <c r="D347" s="72">
        <v>290</v>
      </c>
      <c r="E347" s="72">
        <v>465</v>
      </c>
      <c r="F347" s="72">
        <f t="shared" si="62"/>
        <v>755</v>
      </c>
      <c r="G347" s="72">
        <v>234</v>
      </c>
      <c r="H347" s="72">
        <v>437</v>
      </c>
      <c r="I347" s="72">
        <f t="shared" si="60"/>
        <v>671</v>
      </c>
      <c r="J347" s="72">
        <v>469</v>
      </c>
      <c r="K347" s="72">
        <v>594</v>
      </c>
      <c r="L347" s="75">
        <f t="shared" si="61"/>
        <v>1063</v>
      </c>
      <c r="M347" s="28">
        <v>326401</v>
      </c>
      <c r="N347" s="28"/>
      <c r="O347" s="28">
        <v>9</v>
      </c>
      <c r="P347" s="28">
        <v>329471</v>
      </c>
      <c r="Q347" s="73">
        <v>0</v>
      </c>
      <c r="R347" s="28">
        <v>0</v>
      </c>
      <c r="S347" s="28">
        <v>15737</v>
      </c>
      <c r="T347" s="28"/>
      <c r="U347" s="28">
        <v>24289</v>
      </c>
      <c r="V347" s="28">
        <v>3</v>
      </c>
      <c r="W347" s="28">
        <v>19</v>
      </c>
      <c r="X347" s="28">
        <v>60019</v>
      </c>
      <c r="Y347" s="28">
        <v>70181</v>
      </c>
      <c r="Z347" s="28">
        <v>204072</v>
      </c>
    </row>
    <row r="348" spans="1:26" ht="17.25" customHeight="1">
      <c r="A348" s="70">
        <v>45271</v>
      </c>
      <c r="B348" s="71" t="s">
        <v>57</v>
      </c>
      <c r="C348" s="72">
        <v>1793</v>
      </c>
      <c r="D348" s="72">
        <v>659</v>
      </c>
      <c r="E348" s="72">
        <v>426</v>
      </c>
      <c r="F348" s="72">
        <f t="shared" si="62"/>
        <v>1085</v>
      </c>
      <c r="G348" s="72">
        <v>467</v>
      </c>
      <c r="H348" s="72">
        <v>358</v>
      </c>
      <c r="I348" s="72">
        <f t="shared" si="60"/>
        <v>825</v>
      </c>
      <c r="J348" s="72">
        <v>1153</v>
      </c>
      <c r="K348" s="72">
        <v>519</v>
      </c>
      <c r="L348" s="75">
        <f t="shared" si="61"/>
        <v>1672</v>
      </c>
      <c r="M348" s="28">
        <v>326376</v>
      </c>
      <c r="N348" s="28"/>
      <c r="O348" s="28">
        <v>13</v>
      </c>
      <c r="P348" s="28">
        <v>329446</v>
      </c>
      <c r="Q348" s="28">
        <v>5</v>
      </c>
      <c r="R348" s="28">
        <v>0</v>
      </c>
      <c r="S348" s="28">
        <v>15240</v>
      </c>
      <c r="T348" s="28"/>
      <c r="U348" s="28">
        <v>24275</v>
      </c>
      <c r="V348" s="28">
        <v>6</v>
      </c>
      <c r="W348" s="28">
        <v>22</v>
      </c>
      <c r="X348" s="28">
        <v>41597</v>
      </c>
      <c r="Y348" s="28">
        <v>51512</v>
      </c>
      <c r="Z348" s="28">
        <v>204101</v>
      </c>
    </row>
    <row r="349" spans="1:26" ht="17.25" customHeight="1">
      <c r="A349" s="70">
        <v>45272</v>
      </c>
      <c r="B349" s="71" t="s">
        <v>58</v>
      </c>
      <c r="C349" s="72">
        <v>2099</v>
      </c>
      <c r="D349" s="72">
        <v>800</v>
      </c>
      <c r="E349" s="72">
        <v>565</v>
      </c>
      <c r="F349" s="72">
        <f t="shared" si="62"/>
        <v>1365</v>
      </c>
      <c r="G349" s="72">
        <v>619</v>
      </c>
      <c r="H349" s="72">
        <v>524</v>
      </c>
      <c r="I349" s="72">
        <f t="shared" si="60"/>
        <v>1143</v>
      </c>
      <c r="J349" s="72">
        <v>1461</v>
      </c>
      <c r="K349" s="72">
        <v>737</v>
      </c>
      <c r="L349" s="75">
        <f t="shared" si="61"/>
        <v>2198</v>
      </c>
      <c r="M349" s="28">
        <v>326352</v>
      </c>
      <c r="N349" s="28"/>
      <c r="O349" s="28">
        <v>10</v>
      </c>
      <c r="P349" s="28">
        <v>329422</v>
      </c>
      <c r="Q349" s="28">
        <v>2</v>
      </c>
      <c r="R349" s="28">
        <v>0</v>
      </c>
      <c r="S349" s="28">
        <v>9805</v>
      </c>
      <c r="T349" s="28"/>
      <c r="U349" s="28">
        <v>24264</v>
      </c>
      <c r="V349" s="28">
        <v>8</v>
      </c>
      <c r="W349" s="28">
        <v>11</v>
      </c>
      <c r="X349" s="28">
        <v>25174</v>
      </c>
      <c r="Y349" s="28">
        <v>31112</v>
      </c>
      <c r="Z349" s="28">
        <v>204148</v>
      </c>
    </row>
    <row r="350" spans="1:26" ht="17.25" customHeight="1">
      <c r="A350" s="67">
        <v>45273</v>
      </c>
      <c r="B350" s="65" t="s">
        <v>59</v>
      </c>
      <c r="C350" s="66">
        <v>2087</v>
      </c>
      <c r="D350" s="66">
        <v>763</v>
      </c>
      <c r="E350" s="66">
        <v>564</v>
      </c>
      <c r="F350" s="66">
        <f t="shared" si="62"/>
        <v>1327</v>
      </c>
      <c r="G350" s="66">
        <v>594</v>
      </c>
      <c r="H350" s="66">
        <v>515</v>
      </c>
      <c r="I350" s="66">
        <f t="shared" si="60"/>
        <v>1109</v>
      </c>
      <c r="J350" s="66">
        <v>1465</v>
      </c>
      <c r="K350" s="66">
        <v>753</v>
      </c>
      <c r="L350" s="74">
        <f t="shared" si="61"/>
        <v>2218</v>
      </c>
      <c r="M350" s="38">
        <v>326338</v>
      </c>
      <c r="N350" s="38"/>
      <c r="O350" s="38">
        <v>15</v>
      </c>
      <c r="P350" s="38">
        <v>329411</v>
      </c>
      <c r="Q350" s="38">
        <v>3</v>
      </c>
      <c r="R350" s="38">
        <v>0</v>
      </c>
      <c r="S350" s="38">
        <v>8053</v>
      </c>
      <c r="T350" s="38"/>
      <c r="U350" s="38">
        <v>24261</v>
      </c>
      <c r="V350" s="38">
        <v>5</v>
      </c>
      <c r="W350" s="38">
        <v>14</v>
      </c>
      <c r="X350" s="38">
        <v>15907</v>
      </c>
      <c r="Y350" s="38">
        <v>19443</v>
      </c>
      <c r="Z350" s="38">
        <v>204160</v>
      </c>
    </row>
    <row r="351" spans="1:26" ht="17.25" customHeight="1">
      <c r="A351" s="67">
        <v>45274</v>
      </c>
      <c r="B351" s="65" t="s">
        <v>53</v>
      </c>
      <c r="C351" s="66">
        <v>1897</v>
      </c>
      <c r="D351" s="66">
        <v>705</v>
      </c>
      <c r="E351" s="66">
        <v>430</v>
      </c>
      <c r="F351" s="66">
        <f t="shared" si="62"/>
        <v>1135</v>
      </c>
      <c r="G351" s="66">
        <v>545</v>
      </c>
      <c r="H351" s="66">
        <v>390</v>
      </c>
      <c r="I351" s="66">
        <f t="shared" si="60"/>
        <v>935</v>
      </c>
      <c r="J351" s="66">
        <v>1461</v>
      </c>
      <c r="K351" s="66">
        <v>580</v>
      </c>
      <c r="L351" s="74">
        <f t="shared" si="61"/>
        <v>2041</v>
      </c>
      <c r="M351" s="38">
        <v>326321</v>
      </c>
      <c r="N351" s="38"/>
      <c r="O351" s="38">
        <v>8</v>
      </c>
      <c r="P351" s="38">
        <v>329396</v>
      </c>
      <c r="Q351" s="73">
        <v>0</v>
      </c>
      <c r="R351" s="38">
        <v>0</v>
      </c>
      <c r="S351" s="38">
        <v>5633</v>
      </c>
      <c r="T351" s="38"/>
      <c r="U351" s="38">
        <v>24246</v>
      </c>
      <c r="V351" s="38">
        <v>1</v>
      </c>
      <c r="W351" s="38">
        <v>21</v>
      </c>
      <c r="X351" s="38">
        <v>11757</v>
      </c>
      <c r="Y351" s="38">
        <v>14106</v>
      </c>
      <c r="Z351" s="38">
        <v>204110</v>
      </c>
    </row>
    <row r="352" spans="1:26" ht="17.25" customHeight="1">
      <c r="A352" s="67">
        <v>45275</v>
      </c>
      <c r="B352" s="65" t="s">
        <v>60</v>
      </c>
      <c r="C352" s="66">
        <v>1664</v>
      </c>
      <c r="D352" s="66">
        <v>622</v>
      </c>
      <c r="E352" s="66">
        <v>478</v>
      </c>
      <c r="F352" s="66">
        <f t="shared" si="62"/>
        <v>1100</v>
      </c>
      <c r="G352" s="66">
        <v>494</v>
      </c>
      <c r="H352" s="66">
        <v>434</v>
      </c>
      <c r="I352" s="66">
        <f t="shared" si="60"/>
        <v>928</v>
      </c>
      <c r="J352" s="66">
        <v>1142</v>
      </c>
      <c r="K352" s="66">
        <v>638</v>
      </c>
      <c r="L352" s="74">
        <f t="shared" si="61"/>
        <v>1780</v>
      </c>
      <c r="M352" s="38">
        <v>326258</v>
      </c>
      <c r="N352" s="38"/>
      <c r="O352" s="38">
        <v>15</v>
      </c>
      <c r="P352" s="38">
        <v>329333</v>
      </c>
      <c r="Q352" s="38">
        <v>1</v>
      </c>
      <c r="R352" s="38">
        <v>0</v>
      </c>
      <c r="S352" s="38">
        <v>2888</v>
      </c>
      <c r="T352" s="38"/>
      <c r="U352" s="38">
        <v>24229</v>
      </c>
      <c r="V352" s="38">
        <v>1</v>
      </c>
      <c r="W352" s="38">
        <v>18</v>
      </c>
      <c r="X352" s="38">
        <v>6932</v>
      </c>
      <c r="Y352" s="38">
        <v>8428</v>
      </c>
      <c r="Z352" s="38">
        <v>204012</v>
      </c>
    </row>
    <row r="353" spans="1:26" ht="17.25" customHeight="1">
      <c r="A353" s="33">
        <v>45276</v>
      </c>
      <c r="B353" s="71" t="s">
        <v>61</v>
      </c>
      <c r="C353" s="72">
        <v>1246</v>
      </c>
      <c r="D353" s="72">
        <v>303</v>
      </c>
      <c r="E353" s="72">
        <v>642</v>
      </c>
      <c r="F353" s="72">
        <v>945</v>
      </c>
      <c r="G353" s="72">
        <v>250</v>
      </c>
      <c r="H353" s="72">
        <v>602</v>
      </c>
      <c r="I353" s="72">
        <v>852</v>
      </c>
      <c r="J353" s="72">
        <v>480</v>
      </c>
      <c r="K353" s="72">
        <v>806</v>
      </c>
      <c r="L353" s="75">
        <v>1286</v>
      </c>
      <c r="M353" s="28">
        <v>326258</v>
      </c>
      <c r="N353" s="28"/>
      <c r="O353" s="28">
        <v>8</v>
      </c>
      <c r="P353" s="28">
        <v>329333</v>
      </c>
      <c r="Q353" s="73">
        <v>0</v>
      </c>
      <c r="R353" s="28">
        <v>0</v>
      </c>
      <c r="S353" s="28">
        <v>2338</v>
      </c>
      <c r="T353" s="28"/>
      <c r="U353" s="28">
        <v>24209</v>
      </c>
      <c r="V353" s="28">
        <v>5</v>
      </c>
      <c r="W353" s="28">
        <v>25</v>
      </c>
      <c r="X353" s="28">
        <v>3555</v>
      </c>
      <c r="Y353" s="28">
        <v>4702</v>
      </c>
      <c r="Z353" s="28">
        <v>203926</v>
      </c>
    </row>
    <row r="354" spans="1:26" ht="17.25" customHeight="1">
      <c r="A354" s="33">
        <v>45277</v>
      </c>
      <c r="B354" s="71" t="s">
        <v>62</v>
      </c>
      <c r="C354" s="72">
        <v>1108</v>
      </c>
      <c r="D354" s="72">
        <v>300</v>
      </c>
      <c r="E354" s="72">
        <v>316</v>
      </c>
      <c r="F354" s="72">
        <v>616</v>
      </c>
      <c r="G354" s="72">
        <v>250</v>
      </c>
      <c r="H354" s="72">
        <v>554</v>
      </c>
      <c r="I354" s="72">
        <v>804</v>
      </c>
      <c r="J354" s="72">
        <v>452</v>
      </c>
      <c r="K354" s="72">
        <v>718</v>
      </c>
      <c r="L354" s="75">
        <v>1170</v>
      </c>
      <c r="M354" s="28">
        <v>326258</v>
      </c>
      <c r="N354" s="28"/>
      <c r="O354" s="28">
        <v>14</v>
      </c>
      <c r="P354" s="28">
        <v>329333</v>
      </c>
      <c r="Q354" s="73">
        <v>2</v>
      </c>
      <c r="R354" s="28">
        <v>0</v>
      </c>
      <c r="S354" s="28">
        <v>3164</v>
      </c>
      <c r="T354" s="28"/>
      <c r="U354" s="28">
        <v>24185</v>
      </c>
      <c r="V354" s="28">
        <v>8</v>
      </c>
      <c r="W354" s="28">
        <v>20</v>
      </c>
      <c r="X354" s="28">
        <v>3402</v>
      </c>
      <c r="Y354" s="28">
        <v>4250</v>
      </c>
      <c r="Z354" s="28">
        <v>203869</v>
      </c>
    </row>
    <row r="355" spans="1:26" ht="17.25" customHeight="1">
      <c r="A355" s="1057">
        <v>45278</v>
      </c>
      <c r="B355" s="1058" t="s">
        <v>57</v>
      </c>
      <c r="C355" s="1059">
        <v>2280</v>
      </c>
      <c r="D355" s="1059">
        <v>760</v>
      </c>
      <c r="E355" s="1059">
        <v>646</v>
      </c>
      <c r="F355" s="1059">
        <f t="shared" ref="F355:F356" si="63">SUM(D355:E355)</f>
        <v>1406</v>
      </c>
      <c r="G355" s="1059">
        <v>591</v>
      </c>
      <c r="H355" s="1059">
        <v>599</v>
      </c>
      <c r="I355" s="1059">
        <f t="shared" ref="I355:I356" si="64">SUM(G355:H355)</f>
        <v>1190</v>
      </c>
      <c r="J355" s="1059">
        <v>1646</v>
      </c>
      <c r="K355" s="1059">
        <v>837</v>
      </c>
      <c r="L355" s="1060">
        <f t="shared" ref="L355:L356" si="65">SUM(J355:K355)</f>
        <v>2483</v>
      </c>
      <c r="M355" s="1061">
        <v>326224</v>
      </c>
      <c r="N355" s="1061"/>
      <c r="O355" s="1061">
        <v>19</v>
      </c>
      <c r="P355" s="1061">
        <v>329310</v>
      </c>
      <c r="Q355" s="1061">
        <v>2</v>
      </c>
      <c r="R355" s="1061">
        <v>0</v>
      </c>
      <c r="S355" s="1061">
        <v>5943</v>
      </c>
      <c r="T355" s="1061"/>
      <c r="U355" s="1061">
        <v>24179</v>
      </c>
      <c r="V355" s="1061">
        <v>7</v>
      </c>
      <c r="W355" s="1061">
        <v>12</v>
      </c>
      <c r="X355" s="1061">
        <v>4135</v>
      </c>
      <c r="Y355" s="1061">
        <v>6033</v>
      </c>
      <c r="Z355" s="1061">
        <v>203773</v>
      </c>
    </row>
    <row r="356" spans="1:26" ht="17.25" customHeight="1">
      <c r="A356" s="1062">
        <v>45279</v>
      </c>
      <c r="B356" s="1063" t="s">
        <v>58</v>
      </c>
      <c r="C356" s="1064">
        <v>2450</v>
      </c>
      <c r="D356" s="1064">
        <v>770</v>
      </c>
      <c r="E356" s="1064">
        <v>647</v>
      </c>
      <c r="F356" s="1064">
        <f t="shared" si="63"/>
        <v>1417</v>
      </c>
      <c r="G356" s="1064">
        <v>600</v>
      </c>
      <c r="H356" s="1064">
        <v>614</v>
      </c>
      <c r="I356" s="1064">
        <f t="shared" si="64"/>
        <v>1214</v>
      </c>
      <c r="J356" s="1064">
        <v>1734</v>
      </c>
      <c r="K356" s="1064">
        <v>850</v>
      </c>
      <c r="L356" s="1065">
        <f t="shared" si="65"/>
        <v>2584</v>
      </c>
      <c r="M356" s="1061">
        <v>326199</v>
      </c>
      <c r="N356" s="1061"/>
      <c r="O356" s="1061">
        <v>21</v>
      </c>
      <c r="P356" s="1061">
        <v>329283</v>
      </c>
      <c r="Q356" s="1061">
        <v>2</v>
      </c>
      <c r="R356" s="1061">
        <v>0</v>
      </c>
      <c r="S356" s="1061">
        <v>16407</v>
      </c>
      <c r="T356" s="1061"/>
      <c r="U356" s="1061">
        <v>24172</v>
      </c>
      <c r="V356" s="1061">
        <v>4</v>
      </c>
      <c r="W356" s="1061">
        <v>20</v>
      </c>
      <c r="X356" s="1061">
        <v>17694</v>
      </c>
      <c r="Y356" s="1061">
        <v>19578</v>
      </c>
      <c r="Z356" s="1061">
        <v>203734</v>
      </c>
    </row>
    <row r="357" spans="1:26" ht="17.25" customHeight="1">
      <c r="A357" s="1062">
        <v>45280</v>
      </c>
      <c r="B357" s="71" t="s">
        <v>16799</v>
      </c>
      <c r="C357" s="1064">
        <v>2242</v>
      </c>
      <c r="D357" s="1064">
        <v>694</v>
      </c>
      <c r="E357" s="1064">
        <v>760</v>
      </c>
      <c r="F357" s="1064">
        <f t="shared" ref="F357" si="66">SUM(D357:E357)</f>
        <v>1454</v>
      </c>
      <c r="G357" s="1064">
        <v>531</v>
      </c>
      <c r="H357" s="1064">
        <v>705</v>
      </c>
      <c r="I357" s="1064">
        <f t="shared" ref="I357" si="67">SUM(G357:H357)</f>
        <v>1236</v>
      </c>
      <c r="J357" s="1064">
        <v>1439</v>
      </c>
      <c r="K357" s="1064">
        <v>930</v>
      </c>
      <c r="L357" s="1065">
        <f t="shared" ref="L357" si="68">SUM(J357:K357)</f>
        <v>2369</v>
      </c>
      <c r="M357" s="1061">
        <v>326175</v>
      </c>
      <c r="N357" s="1061"/>
      <c r="O357" s="1061">
        <v>16</v>
      </c>
      <c r="P357" s="1061">
        <v>329266</v>
      </c>
      <c r="Q357" s="1061">
        <v>1</v>
      </c>
      <c r="R357" s="1061">
        <v>0</v>
      </c>
      <c r="S357" s="1061">
        <v>22678</v>
      </c>
      <c r="T357" s="1061"/>
      <c r="U357" s="1061">
        <v>24164</v>
      </c>
      <c r="V357" s="1061">
        <v>6</v>
      </c>
      <c r="W357" s="1061">
        <v>9</v>
      </c>
      <c r="X357" s="1061">
        <v>30604</v>
      </c>
      <c r="Y357" s="1061">
        <v>33230</v>
      </c>
      <c r="Z357" s="1061">
        <v>203683</v>
      </c>
    </row>
    <row r="358" spans="1:26" ht="17.25" customHeight="1">
      <c r="A358" s="1062">
        <v>45281</v>
      </c>
      <c r="B358" s="1063" t="s">
        <v>53</v>
      </c>
      <c r="C358" s="1064">
        <v>2261</v>
      </c>
      <c r="D358" s="1064">
        <v>679</v>
      </c>
      <c r="E358" s="1064">
        <v>900</v>
      </c>
      <c r="F358" s="1064">
        <f t="shared" ref="F358:F371" si="69">SUM(D358:E358)</f>
        <v>1579</v>
      </c>
      <c r="G358" s="1064">
        <v>539</v>
      </c>
      <c r="H358" s="1064">
        <v>860</v>
      </c>
      <c r="I358" s="1064">
        <f t="shared" ref="I358:I371" si="70">SUM(G358:H358)</f>
        <v>1399</v>
      </c>
      <c r="J358" s="1064">
        <v>1263</v>
      </c>
      <c r="K358" s="1064">
        <v>1098</v>
      </c>
      <c r="L358" s="1065">
        <f t="shared" ref="L358:L371" si="71">SUM(J358:K358)</f>
        <v>2361</v>
      </c>
      <c r="M358" s="1061">
        <v>326153</v>
      </c>
      <c r="N358" s="1061"/>
      <c r="O358" s="1061">
        <v>22</v>
      </c>
      <c r="P358" s="1061">
        <v>329246</v>
      </c>
      <c r="Q358" s="1061">
        <v>1</v>
      </c>
      <c r="R358" s="1061">
        <v>0</v>
      </c>
      <c r="S358" s="1061">
        <v>28676</v>
      </c>
      <c r="T358" s="1061"/>
      <c r="U358" s="1061">
        <v>24157</v>
      </c>
      <c r="V358" s="1061">
        <v>7</v>
      </c>
      <c r="W358" s="1061">
        <v>14</v>
      </c>
      <c r="X358" s="1061">
        <v>37842</v>
      </c>
      <c r="Y358" s="1061">
        <v>43667</v>
      </c>
      <c r="Z358" s="1061">
        <v>203629</v>
      </c>
    </row>
    <row r="359" spans="1:26" ht="17.25" customHeight="1">
      <c r="A359" s="1062">
        <v>45282</v>
      </c>
      <c r="B359" s="1063">
        <f t="shared" ref="B359:B375" si="72">IF(A359="","",A359)</f>
        <v>45282</v>
      </c>
      <c r="C359" s="1064">
        <v>2045</v>
      </c>
      <c r="D359" s="1064">
        <v>545</v>
      </c>
      <c r="E359" s="1064">
        <v>976</v>
      </c>
      <c r="F359" s="1064">
        <f t="shared" si="69"/>
        <v>1521</v>
      </c>
      <c r="G359" s="1064">
        <v>437</v>
      </c>
      <c r="H359" s="1064">
        <v>939</v>
      </c>
      <c r="I359" s="1064">
        <f t="shared" si="70"/>
        <v>1376</v>
      </c>
      <c r="J359" s="1064">
        <v>952</v>
      </c>
      <c r="K359" s="1064">
        <v>1195</v>
      </c>
      <c r="L359" s="1065">
        <f t="shared" si="71"/>
        <v>2147</v>
      </c>
      <c r="M359" s="1061">
        <v>326066</v>
      </c>
      <c r="N359" s="1061"/>
      <c r="O359" s="1061">
        <v>17</v>
      </c>
      <c r="P359" s="1061">
        <v>329173</v>
      </c>
      <c r="Q359" s="1061">
        <v>5</v>
      </c>
      <c r="R359" s="1061">
        <v>0</v>
      </c>
      <c r="S359" s="1061">
        <v>37710</v>
      </c>
      <c r="T359" s="1061"/>
      <c r="U359" s="1061">
        <v>24148</v>
      </c>
      <c r="V359" s="1061">
        <v>6</v>
      </c>
      <c r="W359" s="1061">
        <v>15</v>
      </c>
      <c r="X359" s="1061">
        <v>57122</v>
      </c>
      <c r="Y359" s="1061">
        <v>68017</v>
      </c>
      <c r="Z359" s="1061">
        <v>203598</v>
      </c>
    </row>
    <row r="360" spans="1:26" ht="17.25" customHeight="1">
      <c r="A360" s="1062">
        <v>45283</v>
      </c>
      <c r="B360" s="1063">
        <f t="shared" ref="B360:B362" si="73">IF(A360="","",A360)</f>
        <v>45283</v>
      </c>
      <c r="C360" s="1064">
        <v>1269</v>
      </c>
      <c r="D360" s="1064">
        <v>195</v>
      </c>
      <c r="E360" s="1064">
        <v>912</v>
      </c>
      <c r="F360" s="1064">
        <f t="shared" si="69"/>
        <v>1107</v>
      </c>
      <c r="G360" s="1064">
        <v>173</v>
      </c>
      <c r="H360" s="1064">
        <v>854</v>
      </c>
      <c r="I360" s="1064">
        <f t="shared" si="70"/>
        <v>1027</v>
      </c>
      <c r="J360" s="1064">
        <v>228</v>
      </c>
      <c r="K360" s="1064">
        <v>1093</v>
      </c>
      <c r="L360" s="1065">
        <f t="shared" si="71"/>
        <v>1321</v>
      </c>
      <c r="M360" s="1061">
        <v>326066</v>
      </c>
      <c r="N360" s="1061"/>
      <c r="O360" s="1061">
        <v>10</v>
      </c>
      <c r="P360" s="1061">
        <v>329173</v>
      </c>
      <c r="Q360" s="1061">
        <v>0</v>
      </c>
      <c r="R360" s="1061">
        <v>0</v>
      </c>
      <c r="S360" s="1061">
        <v>37263</v>
      </c>
      <c r="T360" s="1061"/>
      <c r="U360" s="1061">
        <v>24136</v>
      </c>
      <c r="V360" s="1061">
        <v>1</v>
      </c>
      <c r="W360" s="1061">
        <v>11</v>
      </c>
      <c r="X360" s="1061">
        <v>75170</v>
      </c>
      <c r="Y360" s="1061">
        <v>88090</v>
      </c>
      <c r="Z360" s="1061">
        <v>203558</v>
      </c>
    </row>
    <row r="361" spans="1:26" ht="17.25" customHeight="1">
      <c r="A361" s="1062">
        <v>45284</v>
      </c>
      <c r="B361" s="1063">
        <f t="shared" si="73"/>
        <v>45284</v>
      </c>
      <c r="C361" s="1064">
        <v>1276</v>
      </c>
      <c r="D361" s="1064">
        <v>183</v>
      </c>
      <c r="E361" s="1064">
        <v>944</v>
      </c>
      <c r="F361" s="1064">
        <f t="shared" si="69"/>
        <v>1127</v>
      </c>
      <c r="G361" s="1064">
        <v>166</v>
      </c>
      <c r="H361" s="1064">
        <v>869</v>
      </c>
      <c r="I361" s="1064">
        <f t="shared" si="70"/>
        <v>1035</v>
      </c>
      <c r="J361" s="1064">
        <v>241</v>
      </c>
      <c r="K361" s="1064">
        <v>1111</v>
      </c>
      <c r="L361" s="1065">
        <f t="shared" si="71"/>
        <v>1352</v>
      </c>
      <c r="M361" s="1061">
        <v>326066</v>
      </c>
      <c r="N361" s="1061"/>
      <c r="O361" s="1061">
        <v>10</v>
      </c>
      <c r="P361" s="1061">
        <v>329173</v>
      </c>
      <c r="Q361" s="1061">
        <v>0</v>
      </c>
      <c r="R361" s="1061">
        <v>0</v>
      </c>
      <c r="S361" s="1061">
        <v>44535</v>
      </c>
      <c r="T361" s="1061"/>
      <c r="U361" s="1061">
        <v>24129</v>
      </c>
      <c r="V361" s="1061">
        <v>4</v>
      </c>
      <c r="W361" s="1061">
        <v>21</v>
      </c>
      <c r="X361" s="1061">
        <v>83756</v>
      </c>
      <c r="Y361" s="1061">
        <v>92761</v>
      </c>
      <c r="Z361" s="1061">
        <v>203542</v>
      </c>
    </row>
    <row r="362" spans="1:26" ht="17.25" customHeight="1">
      <c r="A362" s="1062">
        <v>45285</v>
      </c>
      <c r="B362" s="1063">
        <f t="shared" si="73"/>
        <v>45285</v>
      </c>
      <c r="C362" s="1064">
        <v>1312</v>
      </c>
      <c r="D362" s="1064">
        <v>249</v>
      </c>
      <c r="E362" s="1064">
        <v>874</v>
      </c>
      <c r="F362" s="1064">
        <f t="shared" si="69"/>
        <v>1123</v>
      </c>
      <c r="G362" s="1064">
        <v>223</v>
      </c>
      <c r="H362" s="1064">
        <v>811</v>
      </c>
      <c r="I362" s="1064">
        <f t="shared" si="70"/>
        <v>1034</v>
      </c>
      <c r="J362" s="1064">
        <v>333</v>
      </c>
      <c r="K362" s="1064">
        <v>1019</v>
      </c>
      <c r="L362" s="1065">
        <f t="shared" si="71"/>
        <v>1352</v>
      </c>
      <c r="M362" s="1061">
        <v>326066</v>
      </c>
      <c r="N362" s="1061"/>
      <c r="O362" s="1061">
        <v>16</v>
      </c>
      <c r="P362" s="1061">
        <v>329173</v>
      </c>
      <c r="Q362" s="1061">
        <v>1</v>
      </c>
      <c r="R362" s="1061">
        <v>0</v>
      </c>
      <c r="S362" s="1061">
        <v>31153</v>
      </c>
      <c r="T362" s="1061"/>
      <c r="U362" s="1061">
        <v>24110</v>
      </c>
      <c r="V362" s="1061">
        <v>4</v>
      </c>
      <c r="W362" s="1061">
        <v>15</v>
      </c>
      <c r="X362" s="1061">
        <v>73646</v>
      </c>
      <c r="Y362" s="1061">
        <v>78947</v>
      </c>
      <c r="Z362" s="1061">
        <v>203492</v>
      </c>
    </row>
    <row r="363" spans="1:26" ht="17.25" customHeight="1">
      <c r="A363" s="1062">
        <v>45286</v>
      </c>
      <c r="B363" s="1063">
        <f t="shared" ref="B363" si="74">IF(A363="","",A363)</f>
        <v>45286</v>
      </c>
      <c r="C363" s="1064">
        <v>2115</v>
      </c>
      <c r="D363" s="1064">
        <v>663</v>
      </c>
      <c r="E363" s="1064">
        <v>666</v>
      </c>
      <c r="F363" s="1064">
        <f t="shared" si="69"/>
        <v>1329</v>
      </c>
      <c r="G363" s="1064">
        <v>542</v>
      </c>
      <c r="H363" s="1064">
        <v>609</v>
      </c>
      <c r="I363" s="1064">
        <f t="shared" si="70"/>
        <v>1151</v>
      </c>
      <c r="J363" s="1064">
        <v>1384</v>
      </c>
      <c r="K363" s="1064">
        <v>839</v>
      </c>
      <c r="L363" s="1065">
        <f t="shared" si="71"/>
        <v>2223</v>
      </c>
      <c r="M363" s="1061">
        <v>326044</v>
      </c>
      <c r="N363" s="1061"/>
      <c r="O363" s="1061">
        <v>20</v>
      </c>
      <c r="P363" s="1061">
        <v>329153</v>
      </c>
      <c r="Q363" s="1061">
        <v>2</v>
      </c>
      <c r="R363" s="1061">
        <v>0</v>
      </c>
      <c r="S363" s="1061">
        <v>18143</v>
      </c>
      <c r="T363" s="1061"/>
      <c r="U363" s="1061">
        <v>24098</v>
      </c>
      <c r="V363" s="1061">
        <v>3</v>
      </c>
      <c r="W363" s="1061">
        <v>16</v>
      </c>
      <c r="X363" s="1061">
        <v>57110</v>
      </c>
      <c r="Y363" s="1061">
        <v>59046</v>
      </c>
      <c r="Z363" s="1061">
        <v>203488</v>
      </c>
    </row>
    <row r="364" spans="1:26" ht="17.25" customHeight="1">
      <c r="A364" s="1062">
        <v>45287</v>
      </c>
      <c r="B364" s="1063" t="s">
        <v>59</v>
      </c>
      <c r="C364" s="1064">
        <v>2074</v>
      </c>
      <c r="D364" s="1064">
        <v>654</v>
      </c>
      <c r="E364" s="1064">
        <v>567</v>
      </c>
      <c r="F364" s="1064">
        <f t="shared" si="69"/>
        <v>1221</v>
      </c>
      <c r="G364" s="1064">
        <v>508</v>
      </c>
      <c r="H364" s="1064">
        <v>510</v>
      </c>
      <c r="I364" s="1064">
        <f t="shared" si="70"/>
        <v>1018</v>
      </c>
      <c r="J364" s="1064">
        <v>1420</v>
      </c>
      <c r="K364" s="1064">
        <v>768</v>
      </c>
      <c r="L364" s="1065">
        <f t="shared" si="71"/>
        <v>2188</v>
      </c>
      <c r="M364" s="1061">
        <v>326010</v>
      </c>
      <c r="N364" s="1061"/>
      <c r="O364" s="1061">
        <v>24</v>
      </c>
      <c r="P364" s="1061">
        <v>329122</v>
      </c>
      <c r="Q364" s="1061">
        <v>1</v>
      </c>
      <c r="R364" s="1061">
        <v>0</v>
      </c>
      <c r="S364" s="1061">
        <v>20767</v>
      </c>
      <c r="T364" s="1061"/>
      <c r="U364" s="1061">
        <v>24088</v>
      </c>
      <c r="V364" s="1061">
        <v>10</v>
      </c>
      <c r="W364" s="1061">
        <v>16</v>
      </c>
      <c r="X364" s="1061">
        <v>53523</v>
      </c>
      <c r="Y364" s="1061">
        <v>59008</v>
      </c>
      <c r="Z364" s="1061">
        <v>203482</v>
      </c>
    </row>
    <row r="365" spans="1:26" ht="17.25" customHeight="1">
      <c r="A365" s="1062">
        <v>45288</v>
      </c>
      <c r="B365" s="1066" t="s">
        <v>16824</v>
      </c>
      <c r="C365" s="1064">
        <v>1845</v>
      </c>
      <c r="D365" s="1064">
        <v>555</v>
      </c>
      <c r="E365" s="1064">
        <v>483</v>
      </c>
      <c r="F365" s="1064">
        <f t="shared" si="69"/>
        <v>1038</v>
      </c>
      <c r="G365" s="1064">
        <v>389</v>
      </c>
      <c r="H365" s="1064">
        <v>379</v>
      </c>
      <c r="I365" s="1064">
        <f t="shared" si="70"/>
        <v>768</v>
      </c>
      <c r="J365" s="1064">
        <v>1037</v>
      </c>
      <c r="K365" s="1064">
        <v>573</v>
      </c>
      <c r="L365" s="1065">
        <f t="shared" si="71"/>
        <v>1610</v>
      </c>
      <c r="M365" s="1061">
        <v>325980</v>
      </c>
      <c r="N365" s="1061"/>
      <c r="O365" s="1061">
        <v>22</v>
      </c>
      <c r="P365" s="1061">
        <v>329102</v>
      </c>
      <c r="Q365" s="1061">
        <v>2</v>
      </c>
      <c r="R365" s="1061">
        <v>0</v>
      </c>
      <c r="S365" s="1061">
        <v>27559</v>
      </c>
      <c r="T365" s="1061"/>
      <c r="U365" s="1061">
        <v>24084</v>
      </c>
      <c r="V365" s="1061">
        <v>13</v>
      </c>
      <c r="W365" s="1061">
        <v>22</v>
      </c>
      <c r="X365" s="1061">
        <v>54261</v>
      </c>
      <c r="Y365" s="1061">
        <v>60639</v>
      </c>
      <c r="Z365" s="1061">
        <v>203428</v>
      </c>
    </row>
    <row r="366" spans="1:26" ht="17.25" customHeight="1">
      <c r="A366" s="1062">
        <v>45655</v>
      </c>
      <c r="B366" s="1066" t="s">
        <v>16832</v>
      </c>
      <c r="C366" s="1064">
        <v>1537</v>
      </c>
      <c r="D366" s="1064">
        <v>438</v>
      </c>
      <c r="E366" s="1064">
        <v>537</v>
      </c>
      <c r="F366" s="1064">
        <f t="shared" si="69"/>
        <v>975</v>
      </c>
      <c r="G366" s="1064">
        <v>348</v>
      </c>
      <c r="H366" s="1064">
        <v>506</v>
      </c>
      <c r="I366" s="1064">
        <f t="shared" si="70"/>
        <v>854</v>
      </c>
      <c r="J366" s="1064">
        <v>920</v>
      </c>
      <c r="K366" s="1064">
        <v>687</v>
      </c>
      <c r="L366" s="1065">
        <f t="shared" si="71"/>
        <v>1607</v>
      </c>
      <c r="M366" s="1061">
        <v>325870</v>
      </c>
      <c r="N366" s="1061"/>
      <c r="O366" s="1061">
        <v>26</v>
      </c>
      <c r="P366" s="1061">
        <v>329009</v>
      </c>
      <c r="Q366" s="1061">
        <v>1</v>
      </c>
      <c r="R366" s="1061">
        <v>0</v>
      </c>
      <c r="S366" s="1061">
        <v>34742</v>
      </c>
      <c r="T366" s="1061"/>
      <c r="U366" s="1061">
        <v>24085</v>
      </c>
      <c r="V366" s="1061">
        <v>21</v>
      </c>
      <c r="W366" s="1061">
        <v>14</v>
      </c>
      <c r="X366" s="1061">
        <v>47618</v>
      </c>
      <c r="Y366" s="1061">
        <v>56409</v>
      </c>
      <c r="Z366" s="1061">
        <v>203337</v>
      </c>
    </row>
    <row r="367" spans="1:26" ht="17.25" customHeight="1">
      <c r="A367" s="1062">
        <v>45656</v>
      </c>
      <c r="B367" s="1066" t="s">
        <v>16833</v>
      </c>
      <c r="C367" s="1064">
        <v>1223</v>
      </c>
      <c r="D367" s="1064">
        <v>245</v>
      </c>
      <c r="E367" s="1064">
        <v>488</v>
      </c>
      <c r="F367" s="1064">
        <f t="shared" si="69"/>
        <v>733</v>
      </c>
      <c r="G367" s="1064">
        <v>211</v>
      </c>
      <c r="H367" s="1064">
        <v>457</v>
      </c>
      <c r="I367" s="1064">
        <f t="shared" si="70"/>
        <v>668</v>
      </c>
      <c r="J367" s="1064">
        <v>623</v>
      </c>
      <c r="K367" s="1064">
        <v>640</v>
      </c>
      <c r="L367" s="1065">
        <f t="shared" si="71"/>
        <v>1263</v>
      </c>
      <c r="M367" s="1061">
        <v>325870</v>
      </c>
      <c r="N367" s="1061"/>
      <c r="O367" s="1061">
        <v>10</v>
      </c>
      <c r="P367" s="1061">
        <v>329009</v>
      </c>
      <c r="Q367" s="1061">
        <v>1</v>
      </c>
      <c r="R367" s="1061">
        <v>0</v>
      </c>
      <c r="S367" s="1061">
        <v>41391</v>
      </c>
      <c r="T367" s="1061"/>
      <c r="U367" s="1061">
        <v>24077</v>
      </c>
      <c r="V367" s="1061">
        <v>11</v>
      </c>
      <c r="W367" s="1061">
        <v>15</v>
      </c>
      <c r="X367" s="1061">
        <v>53751</v>
      </c>
      <c r="Y367" s="1061">
        <v>63937</v>
      </c>
      <c r="Z367" s="1061">
        <v>203260</v>
      </c>
    </row>
    <row r="368" spans="1:26" ht="17.25" customHeight="1">
      <c r="A368" s="1062">
        <v>45657</v>
      </c>
      <c r="B368" s="1066" t="s">
        <v>16794</v>
      </c>
      <c r="C368" s="1064">
        <v>1109</v>
      </c>
      <c r="D368" s="1064">
        <v>239</v>
      </c>
      <c r="E368" s="1064">
        <v>482</v>
      </c>
      <c r="F368" s="1064">
        <f t="shared" si="69"/>
        <v>721</v>
      </c>
      <c r="G368" s="1064">
        <v>190</v>
      </c>
      <c r="H368" s="1064">
        <v>442</v>
      </c>
      <c r="I368" s="1064">
        <f t="shared" si="70"/>
        <v>632</v>
      </c>
      <c r="J368" s="1064">
        <v>522</v>
      </c>
      <c r="K368" s="1064">
        <v>643</v>
      </c>
      <c r="L368" s="1065">
        <f t="shared" si="71"/>
        <v>1165</v>
      </c>
      <c r="M368" s="1061">
        <v>325870</v>
      </c>
      <c r="N368" s="1061"/>
      <c r="O368" s="1061">
        <v>16</v>
      </c>
      <c r="P368" s="1061">
        <v>329009</v>
      </c>
      <c r="Q368" s="1061">
        <v>1</v>
      </c>
      <c r="R368" s="1061">
        <v>0</v>
      </c>
      <c r="S368" s="1061">
        <v>53459</v>
      </c>
      <c r="T368" s="1061"/>
      <c r="U368" s="1061">
        <v>24077</v>
      </c>
      <c r="V368" s="1061">
        <v>10</v>
      </c>
      <c r="W368" s="1061">
        <v>18</v>
      </c>
      <c r="X368" s="1061">
        <v>61724</v>
      </c>
      <c r="Y368" s="1061">
        <v>72458</v>
      </c>
      <c r="Z368" s="1061">
        <v>203190</v>
      </c>
    </row>
    <row r="369" spans="1:26" ht="17.25" customHeight="1">
      <c r="A369" s="1062">
        <v>45292</v>
      </c>
      <c r="B369" s="1066" t="s">
        <v>16834</v>
      </c>
      <c r="C369" s="1064">
        <v>1001</v>
      </c>
      <c r="D369" s="1064">
        <v>255</v>
      </c>
      <c r="E369" s="1064">
        <v>379</v>
      </c>
      <c r="F369" s="1064">
        <f t="shared" si="69"/>
        <v>634</v>
      </c>
      <c r="G369" s="1064">
        <v>206</v>
      </c>
      <c r="H369" s="1064">
        <v>350</v>
      </c>
      <c r="I369" s="1064">
        <f t="shared" si="70"/>
        <v>556</v>
      </c>
      <c r="J369" s="1064">
        <v>528</v>
      </c>
      <c r="K369" s="1064">
        <v>516</v>
      </c>
      <c r="L369" s="1065">
        <f t="shared" si="71"/>
        <v>1044</v>
      </c>
      <c r="M369" s="1061">
        <v>325876</v>
      </c>
      <c r="N369" s="1061"/>
      <c r="O369" s="1061">
        <v>19</v>
      </c>
      <c r="P369" s="1061">
        <v>329013</v>
      </c>
      <c r="Q369" s="1061">
        <v>0</v>
      </c>
      <c r="R369" s="1061">
        <v>0</v>
      </c>
      <c r="S369" s="1061">
        <v>54527</v>
      </c>
      <c r="T369" s="1061"/>
      <c r="U369" s="1061">
        <v>24085</v>
      </c>
      <c r="V369" s="1061">
        <v>19</v>
      </c>
      <c r="W369" s="1061">
        <v>7</v>
      </c>
      <c r="X369" s="1061">
        <v>61033</v>
      </c>
      <c r="Y369" s="1061">
        <v>74067</v>
      </c>
      <c r="Z369" s="1061">
        <v>203135</v>
      </c>
    </row>
    <row r="370" spans="1:26" ht="17.25" customHeight="1">
      <c r="A370" s="1062">
        <v>45293</v>
      </c>
      <c r="B370" s="1066">
        <f t="shared" si="72"/>
        <v>45293</v>
      </c>
      <c r="C370" s="1064">
        <v>2088</v>
      </c>
      <c r="D370" s="1064">
        <v>671</v>
      </c>
      <c r="E370" s="1064">
        <v>415</v>
      </c>
      <c r="F370" s="1064">
        <f t="shared" si="69"/>
        <v>1086</v>
      </c>
      <c r="G370" s="1064">
        <v>526</v>
      </c>
      <c r="H370" s="1064">
        <v>379</v>
      </c>
      <c r="I370" s="1064">
        <f t="shared" si="70"/>
        <v>905</v>
      </c>
      <c r="J370" s="1064">
        <v>1533</v>
      </c>
      <c r="K370" s="1064">
        <v>682</v>
      </c>
      <c r="L370" s="1065">
        <f t="shared" si="71"/>
        <v>2215</v>
      </c>
      <c r="M370" s="1061">
        <v>325845</v>
      </c>
      <c r="N370" s="1061"/>
      <c r="O370" s="1061">
        <v>15</v>
      </c>
      <c r="P370" s="1061">
        <v>328985</v>
      </c>
      <c r="Q370" s="1061">
        <v>3</v>
      </c>
      <c r="R370" s="1061">
        <v>0</v>
      </c>
      <c r="S370" s="1061">
        <v>36368</v>
      </c>
      <c r="T370" s="1061"/>
      <c r="U370" s="1061">
        <v>24082</v>
      </c>
      <c r="V370" s="1061">
        <v>3</v>
      </c>
      <c r="W370" s="1061">
        <v>17</v>
      </c>
      <c r="X370" s="1061">
        <v>57560</v>
      </c>
      <c r="Y370" s="1061">
        <v>67282</v>
      </c>
      <c r="Z370" s="1061">
        <v>203019</v>
      </c>
    </row>
    <row r="371" spans="1:26" ht="17.25" customHeight="1">
      <c r="A371" s="1062">
        <v>45294</v>
      </c>
      <c r="B371" s="1066">
        <f t="shared" si="72"/>
        <v>45294</v>
      </c>
      <c r="C371" s="1064">
        <v>2598</v>
      </c>
      <c r="D371" s="1064">
        <v>715</v>
      </c>
      <c r="E371" s="1064">
        <v>436</v>
      </c>
      <c r="F371" s="1064">
        <f t="shared" si="69"/>
        <v>1151</v>
      </c>
      <c r="G371" s="1064">
        <v>455</v>
      </c>
      <c r="H371" s="1064">
        <v>338</v>
      </c>
      <c r="I371" s="1064">
        <f t="shared" si="70"/>
        <v>793</v>
      </c>
      <c r="J371" s="1064">
        <v>1729</v>
      </c>
      <c r="K371" s="1064">
        <v>615</v>
      </c>
      <c r="L371" s="1065">
        <f t="shared" si="71"/>
        <v>2344</v>
      </c>
      <c r="M371" s="1061">
        <v>325814</v>
      </c>
      <c r="N371" s="1061"/>
      <c r="O371" s="1061">
        <v>24</v>
      </c>
      <c r="P371" s="1061">
        <v>328960</v>
      </c>
      <c r="Q371" s="1061">
        <v>2</v>
      </c>
      <c r="R371" s="1061">
        <v>0</v>
      </c>
      <c r="S371" s="1061">
        <v>27714</v>
      </c>
      <c r="T371" s="1061"/>
      <c r="U371" s="1061">
        <v>24075</v>
      </c>
      <c r="V371" s="1061">
        <v>7</v>
      </c>
      <c r="W371" s="1061">
        <v>9</v>
      </c>
      <c r="X371" s="1061">
        <v>47162</v>
      </c>
      <c r="Y371" s="1061">
        <v>55366</v>
      </c>
      <c r="Z371" s="1061">
        <v>202970</v>
      </c>
    </row>
    <row r="372" spans="1:26" ht="17.25" customHeight="1">
      <c r="A372" s="1062">
        <v>45295</v>
      </c>
      <c r="B372" s="1066">
        <f t="shared" ref="B372" si="75">IF(A372="","",A372)</f>
        <v>45295</v>
      </c>
      <c r="C372" s="1064">
        <v>2457</v>
      </c>
      <c r="D372" s="1064">
        <v>725</v>
      </c>
      <c r="E372" s="1064">
        <v>526</v>
      </c>
      <c r="F372" s="1064">
        <f t="shared" ref="F372:F375" si="76">SUM(D372:E372)</f>
        <v>1251</v>
      </c>
      <c r="G372" s="1064">
        <v>529</v>
      </c>
      <c r="H372" s="1064">
        <v>480</v>
      </c>
      <c r="I372" s="1064">
        <f t="shared" ref="I372:I375" si="77">SUM(G372:H372)</f>
        <v>1009</v>
      </c>
      <c r="J372" s="1064">
        <v>1838</v>
      </c>
      <c r="K372" s="1064">
        <v>785</v>
      </c>
      <c r="L372" s="1065">
        <f t="shared" ref="L372:L375" si="78">SUM(J372:K372)</f>
        <v>2623</v>
      </c>
      <c r="M372" s="1061">
        <v>325776</v>
      </c>
      <c r="N372" s="1061"/>
      <c r="O372" s="1061">
        <v>24</v>
      </c>
      <c r="P372" s="1061">
        <v>328931</v>
      </c>
      <c r="Q372" s="1061">
        <v>0</v>
      </c>
      <c r="R372" s="1061">
        <v>0</v>
      </c>
      <c r="S372" s="1061">
        <v>25038</v>
      </c>
      <c r="T372" s="1061"/>
      <c r="U372" s="1061">
        <v>24075</v>
      </c>
      <c r="V372" s="1061">
        <v>4</v>
      </c>
      <c r="W372" s="1061">
        <v>32</v>
      </c>
      <c r="X372" s="1061">
        <v>40940</v>
      </c>
      <c r="Y372" s="1061">
        <v>51572</v>
      </c>
      <c r="Z372" s="1061">
        <v>202926</v>
      </c>
    </row>
    <row r="373" spans="1:26" ht="17.25" customHeight="1">
      <c r="A373" s="1062">
        <v>45296</v>
      </c>
      <c r="B373" s="1066">
        <f t="shared" si="72"/>
        <v>45296</v>
      </c>
      <c r="C373" s="1064">
        <v>2146</v>
      </c>
      <c r="D373" s="1064">
        <v>625</v>
      </c>
      <c r="E373" s="1064">
        <v>520</v>
      </c>
      <c r="F373" s="1064">
        <f t="shared" si="76"/>
        <v>1145</v>
      </c>
      <c r="G373" s="1064">
        <v>454</v>
      </c>
      <c r="H373" s="1064">
        <v>468</v>
      </c>
      <c r="I373" s="1064">
        <f t="shared" si="77"/>
        <v>922</v>
      </c>
      <c r="J373" s="1064">
        <v>1500</v>
      </c>
      <c r="K373" s="1064">
        <v>796</v>
      </c>
      <c r="L373" s="1065">
        <f t="shared" si="78"/>
        <v>2296</v>
      </c>
      <c r="M373" s="1061">
        <v>325723</v>
      </c>
      <c r="N373" s="1061"/>
      <c r="O373" s="1061">
        <v>22</v>
      </c>
      <c r="P373" s="1061">
        <v>328871</v>
      </c>
      <c r="Q373" s="1061">
        <v>1</v>
      </c>
      <c r="R373" s="1061">
        <v>0</v>
      </c>
      <c r="S373" s="1061">
        <v>34568</v>
      </c>
      <c r="T373" s="1061"/>
      <c r="U373" s="1061">
        <v>24040</v>
      </c>
      <c r="V373" s="1061">
        <v>8</v>
      </c>
      <c r="W373" s="1061">
        <v>12</v>
      </c>
      <c r="X373" s="1061">
        <v>49218</v>
      </c>
      <c r="Y373" s="1061">
        <v>61976</v>
      </c>
      <c r="Z373" s="1061">
        <v>202850</v>
      </c>
    </row>
    <row r="374" spans="1:26" ht="17.25" customHeight="1">
      <c r="A374" s="1062">
        <v>45297</v>
      </c>
      <c r="B374" s="1066">
        <f t="shared" si="72"/>
        <v>45297</v>
      </c>
      <c r="C374" s="1064">
        <v>1524</v>
      </c>
      <c r="D374" s="1064">
        <v>276</v>
      </c>
      <c r="E374" s="1064">
        <v>574</v>
      </c>
      <c r="F374" s="1064">
        <f t="shared" si="76"/>
        <v>850</v>
      </c>
      <c r="G374" s="1064">
        <v>203</v>
      </c>
      <c r="H374" s="1064">
        <v>512</v>
      </c>
      <c r="I374" s="1064">
        <f t="shared" si="77"/>
        <v>715</v>
      </c>
      <c r="J374" s="1064">
        <v>652</v>
      </c>
      <c r="K374" s="1064">
        <v>838</v>
      </c>
      <c r="L374" s="1065">
        <f t="shared" si="78"/>
        <v>1490</v>
      </c>
      <c r="M374" s="1061">
        <v>325723</v>
      </c>
      <c r="N374" s="1061"/>
      <c r="O374" s="1061">
        <v>14</v>
      </c>
      <c r="P374" s="1061">
        <v>328871</v>
      </c>
      <c r="Q374" s="1061">
        <v>1</v>
      </c>
      <c r="R374" s="1061">
        <v>0</v>
      </c>
      <c r="S374" s="1061">
        <v>43805</v>
      </c>
      <c r="T374" s="1061"/>
      <c r="U374" s="1061">
        <v>24031</v>
      </c>
      <c r="V374" s="1061">
        <v>9</v>
      </c>
      <c r="W374" s="1061">
        <v>20</v>
      </c>
      <c r="X374" s="1061">
        <v>61251</v>
      </c>
      <c r="Y374" s="1061">
        <v>76984</v>
      </c>
      <c r="Z374" s="1061">
        <v>202801</v>
      </c>
    </row>
    <row r="375" spans="1:26" ht="17.25" customHeight="1">
      <c r="A375" s="1062">
        <v>45298</v>
      </c>
      <c r="B375" s="1066">
        <f t="shared" si="72"/>
        <v>45298</v>
      </c>
      <c r="C375" s="1064">
        <v>1561</v>
      </c>
      <c r="D375" s="1064">
        <v>349</v>
      </c>
      <c r="E375" s="1064">
        <v>558</v>
      </c>
      <c r="F375" s="1064">
        <f t="shared" si="76"/>
        <v>907</v>
      </c>
      <c r="G375" s="1064">
        <v>259</v>
      </c>
      <c r="H375" s="1064">
        <v>516</v>
      </c>
      <c r="I375" s="1064">
        <f t="shared" si="77"/>
        <v>775</v>
      </c>
      <c r="J375" s="1064">
        <v>913</v>
      </c>
      <c r="K375" s="1064">
        <v>735</v>
      </c>
      <c r="L375" s="1065">
        <f t="shared" si="78"/>
        <v>1648</v>
      </c>
      <c r="M375" s="1061">
        <v>325723</v>
      </c>
      <c r="N375" s="1061"/>
      <c r="O375" s="1061">
        <v>7</v>
      </c>
      <c r="P375" s="1061">
        <v>328871</v>
      </c>
      <c r="Q375" s="1061">
        <v>0</v>
      </c>
      <c r="R375" s="1061">
        <v>0</v>
      </c>
      <c r="S375" s="1061">
        <v>31806</v>
      </c>
      <c r="T375" s="1061"/>
      <c r="U375" s="1061">
        <v>24023</v>
      </c>
      <c r="V375" s="1061">
        <v>7</v>
      </c>
      <c r="W375" s="1061">
        <v>15</v>
      </c>
      <c r="X375" s="1061">
        <v>68305</v>
      </c>
      <c r="Y375" s="1061">
        <v>83529</v>
      </c>
      <c r="Z375" s="1061">
        <v>202742</v>
      </c>
    </row>
    <row r="376" spans="1:26" ht="17.25" customHeight="1">
      <c r="A376" s="1062">
        <v>45299</v>
      </c>
      <c r="B376" s="1066">
        <f t="shared" ref="B376" si="79">IF(A376="","",A376)</f>
        <v>45299</v>
      </c>
      <c r="C376" s="1064">
        <v>2603</v>
      </c>
      <c r="D376" s="1064">
        <v>928</v>
      </c>
      <c r="E376" s="1064">
        <v>623</v>
      </c>
      <c r="F376" s="1064">
        <f t="shared" ref="F376" si="80">SUM(D376:E376)</f>
        <v>1551</v>
      </c>
      <c r="G376" s="1064">
        <v>709</v>
      </c>
      <c r="H376" s="1064">
        <v>574</v>
      </c>
      <c r="I376" s="1064">
        <f t="shared" ref="I376" si="81">SUM(G376:H376)</f>
        <v>1283</v>
      </c>
      <c r="J376" s="1064">
        <v>1967</v>
      </c>
      <c r="K376" s="1064">
        <v>852</v>
      </c>
      <c r="L376" s="1065">
        <f t="shared" ref="L376" si="82">SUM(J376:K376)</f>
        <v>2819</v>
      </c>
      <c r="M376" s="1061">
        <v>325703</v>
      </c>
      <c r="N376" s="1061"/>
      <c r="O376" s="1061">
        <v>11</v>
      </c>
      <c r="P376" s="1061">
        <v>328852</v>
      </c>
      <c r="Q376" s="1061">
        <v>4</v>
      </c>
      <c r="R376" s="1061">
        <v>0</v>
      </c>
      <c r="S376" s="1061">
        <v>57057</v>
      </c>
      <c r="T376" s="1061"/>
      <c r="U376" s="1061">
        <v>24019</v>
      </c>
      <c r="V376" s="1061">
        <v>7</v>
      </c>
      <c r="W376" s="1061">
        <v>11</v>
      </c>
      <c r="X376" s="1061">
        <v>71575</v>
      </c>
      <c r="Y376" s="1061">
        <v>89804</v>
      </c>
      <c r="Z376" s="1061">
        <v>202655</v>
      </c>
    </row>
    <row r="377" spans="1:26" ht="17.25" customHeight="1">
      <c r="A377" s="1062">
        <v>45300</v>
      </c>
      <c r="B377" s="1066">
        <f t="shared" ref="B377" si="83">IF(A377="","",A377)</f>
        <v>45300</v>
      </c>
      <c r="C377" s="1064">
        <v>4101</v>
      </c>
      <c r="D377" s="1064">
        <v>859</v>
      </c>
      <c r="E377" s="1064">
        <v>570</v>
      </c>
      <c r="F377" s="1064">
        <f t="shared" ref="F377" si="84">SUM(D377:E377)</f>
        <v>1429</v>
      </c>
      <c r="G377" s="1064">
        <v>654</v>
      </c>
      <c r="H377" s="1064">
        <v>510</v>
      </c>
      <c r="I377" s="1064">
        <f t="shared" ref="I377" si="85">SUM(G377:H377)</f>
        <v>1164</v>
      </c>
      <c r="J377" s="1064">
        <v>3531</v>
      </c>
      <c r="K377" s="1064">
        <v>803</v>
      </c>
      <c r="L377" s="1065">
        <f t="shared" ref="L377" si="86">SUM(J377:K377)</f>
        <v>4334</v>
      </c>
      <c r="M377" s="1061">
        <v>325684</v>
      </c>
      <c r="N377" s="1061"/>
      <c r="O377" s="1061">
        <v>11</v>
      </c>
      <c r="P377" s="1061">
        <v>328834</v>
      </c>
      <c r="Q377" s="1061">
        <v>2</v>
      </c>
      <c r="R377" s="1061">
        <v>0</v>
      </c>
      <c r="S377" s="1061">
        <v>57465</v>
      </c>
      <c r="T377" s="1061"/>
      <c r="U377" s="1061">
        <v>24013</v>
      </c>
      <c r="V377" s="1061">
        <v>9</v>
      </c>
      <c r="W377" s="1061">
        <v>15</v>
      </c>
      <c r="X377" s="1061">
        <v>73782</v>
      </c>
      <c r="Y377" s="1061">
        <v>96639</v>
      </c>
      <c r="Z377" s="1061">
        <v>202555</v>
      </c>
    </row>
    <row r="378" spans="1:26" ht="17.25" customHeight="1">
      <c r="A378" s="1062">
        <v>45301</v>
      </c>
      <c r="B378" s="1066">
        <f t="shared" ref="B378" si="87">IF(A378="","",A378)</f>
        <v>45301</v>
      </c>
      <c r="C378" s="1064">
        <v>2263</v>
      </c>
      <c r="D378" s="1064">
        <v>675</v>
      </c>
      <c r="E378" s="1064">
        <v>513</v>
      </c>
      <c r="F378" s="1064">
        <f t="shared" ref="F378" si="88">SUM(D378:E378)</f>
        <v>1188</v>
      </c>
      <c r="G378" s="1064">
        <v>429</v>
      </c>
      <c r="H378" s="1064">
        <v>402</v>
      </c>
      <c r="I378" s="1064">
        <f t="shared" ref="I378" si="89">SUM(G378:H378)</f>
        <v>831</v>
      </c>
      <c r="J378" s="1064">
        <v>1440</v>
      </c>
      <c r="K378" s="1064">
        <v>656</v>
      </c>
      <c r="L378" s="1065">
        <f t="shared" ref="L378" si="90">SUM(J378:K378)</f>
        <v>2096</v>
      </c>
      <c r="M378" s="1061">
        <v>325645</v>
      </c>
      <c r="N378" s="1061"/>
      <c r="O378" s="1061">
        <v>23</v>
      </c>
      <c r="P378" s="1061">
        <v>328805</v>
      </c>
      <c r="Q378" s="1061">
        <v>1</v>
      </c>
      <c r="R378" s="1061">
        <v>0</v>
      </c>
      <c r="S378" s="1061">
        <v>54443</v>
      </c>
      <c r="T378" s="1061"/>
      <c r="U378" s="1061">
        <v>24005</v>
      </c>
      <c r="V378" s="1061">
        <v>4</v>
      </c>
      <c r="W378" s="1061">
        <v>10</v>
      </c>
      <c r="X378" s="1061">
        <v>78629</v>
      </c>
      <c r="Y378" s="1061">
        <v>102269</v>
      </c>
      <c r="Z378" s="1061">
        <v>202466</v>
      </c>
    </row>
    <row r="379" spans="1:26" ht="17.25" customHeight="1">
      <c r="A379" s="1062">
        <v>45302</v>
      </c>
      <c r="B379" s="1066">
        <f t="shared" ref="B379" si="91">IF(A379="","",A379)</f>
        <v>45302</v>
      </c>
      <c r="C379" s="1064">
        <v>2167</v>
      </c>
      <c r="D379" s="1064">
        <v>566</v>
      </c>
      <c r="E379" s="1064">
        <v>316</v>
      </c>
      <c r="F379" s="1064">
        <f t="shared" ref="F379:F383" si="92">SUM(D379:E379)</f>
        <v>882</v>
      </c>
      <c r="G379" s="1064">
        <v>354</v>
      </c>
      <c r="H379" s="1064">
        <v>234</v>
      </c>
      <c r="I379" s="1064">
        <f t="shared" ref="I379:I383" si="93">SUM(G379:H379)</f>
        <v>588</v>
      </c>
      <c r="J379" s="1064">
        <v>1094</v>
      </c>
      <c r="K379" s="1064">
        <v>435</v>
      </c>
      <c r="L379" s="1065">
        <f t="shared" ref="L379:L383" si="94">SUM(J379:K379)</f>
        <v>1529</v>
      </c>
      <c r="M379" s="1061">
        <v>325616</v>
      </c>
      <c r="N379" s="1061"/>
      <c r="O379" s="1061">
        <v>26</v>
      </c>
      <c r="P379" s="1061">
        <v>328778</v>
      </c>
      <c r="Q379" s="1061">
        <v>4</v>
      </c>
      <c r="R379" s="1061">
        <v>0</v>
      </c>
      <c r="S379" s="1061">
        <v>42158</v>
      </c>
      <c r="T379" s="1061"/>
      <c r="U379" s="1061">
        <v>23999</v>
      </c>
      <c r="V379" s="1061">
        <v>8</v>
      </c>
      <c r="W379" s="1061">
        <v>20</v>
      </c>
      <c r="X379" s="1061">
        <v>67170</v>
      </c>
      <c r="Y379" s="1061">
        <v>85695</v>
      </c>
      <c r="Z379" s="1061">
        <v>202370</v>
      </c>
    </row>
    <row r="380" spans="1:26" ht="17.25" customHeight="1">
      <c r="A380" s="1062">
        <v>45303</v>
      </c>
      <c r="B380" s="1066">
        <f t="shared" ref="B380:B382" si="95">IF(A380="","",A380)</f>
        <v>45303</v>
      </c>
      <c r="C380" s="1064">
        <v>1865</v>
      </c>
      <c r="D380" s="1064">
        <v>581</v>
      </c>
      <c r="E380" s="1064">
        <v>584</v>
      </c>
      <c r="F380" s="1064">
        <f t="shared" si="92"/>
        <v>1165</v>
      </c>
      <c r="G380" s="1064">
        <v>435</v>
      </c>
      <c r="H380" s="1064">
        <v>544</v>
      </c>
      <c r="I380" s="1064">
        <f t="shared" si="93"/>
        <v>979</v>
      </c>
      <c r="J380" s="1064">
        <v>1284</v>
      </c>
      <c r="K380" s="1064">
        <v>726</v>
      </c>
      <c r="L380" s="1065">
        <f t="shared" si="94"/>
        <v>2010</v>
      </c>
      <c r="M380" s="1061">
        <v>325543</v>
      </c>
      <c r="N380" s="1061"/>
      <c r="O380" s="1061">
        <v>9</v>
      </c>
      <c r="P380" s="1061">
        <v>328725</v>
      </c>
      <c r="Q380" s="1061">
        <v>3</v>
      </c>
      <c r="R380" s="1061">
        <v>0</v>
      </c>
      <c r="S380" s="1061">
        <v>31601</v>
      </c>
      <c r="T380" s="1061"/>
      <c r="U380" s="1061">
        <v>23986</v>
      </c>
      <c r="V380" s="1061">
        <v>10</v>
      </c>
      <c r="W380" s="1061">
        <v>10</v>
      </c>
      <c r="X380" s="1061">
        <v>47500</v>
      </c>
      <c r="Y380" s="1061">
        <v>58898</v>
      </c>
      <c r="Z380" s="1061">
        <v>202276</v>
      </c>
    </row>
    <row r="381" spans="1:26" ht="17.25" customHeight="1">
      <c r="A381" s="1062">
        <v>45304</v>
      </c>
      <c r="B381" s="1066">
        <f t="shared" si="95"/>
        <v>45304</v>
      </c>
      <c r="C381" s="1064">
        <v>1209</v>
      </c>
      <c r="D381" s="1064">
        <v>289</v>
      </c>
      <c r="E381" s="1064">
        <v>679</v>
      </c>
      <c r="F381" s="1064">
        <f t="shared" si="92"/>
        <v>968</v>
      </c>
      <c r="G381" s="1064">
        <v>240</v>
      </c>
      <c r="H381" s="1064">
        <v>622</v>
      </c>
      <c r="I381" s="1064">
        <f t="shared" si="93"/>
        <v>862</v>
      </c>
      <c r="J381" s="1064">
        <v>445</v>
      </c>
      <c r="K381" s="1064">
        <v>863</v>
      </c>
      <c r="L381" s="1065">
        <f t="shared" si="94"/>
        <v>1308</v>
      </c>
      <c r="M381" s="1061">
        <v>325543</v>
      </c>
      <c r="N381" s="1061"/>
      <c r="O381" s="1061">
        <v>23</v>
      </c>
      <c r="P381" s="1061">
        <v>328725</v>
      </c>
      <c r="Q381" s="1061">
        <v>5</v>
      </c>
      <c r="R381" s="1061">
        <v>0</v>
      </c>
      <c r="S381" s="1061">
        <v>43223</v>
      </c>
      <c r="T381" s="1061"/>
      <c r="U381" s="1061">
        <v>23983</v>
      </c>
      <c r="V381" s="1061">
        <v>8</v>
      </c>
      <c r="W381" s="1061">
        <v>15</v>
      </c>
      <c r="X381" s="1061">
        <v>44716</v>
      </c>
      <c r="Y381" s="1061">
        <v>54787</v>
      </c>
      <c r="Z381" s="1061">
        <v>202188</v>
      </c>
    </row>
    <row r="382" spans="1:26" ht="17.25" customHeight="1">
      <c r="A382" s="1062">
        <v>45305</v>
      </c>
      <c r="B382" s="1066">
        <f t="shared" si="95"/>
        <v>45305</v>
      </c>
      <c r="C382" s="1064">
        <v>1232</v>
      </c>
      <c r="D382" s="1064">
        <v>310</v>
      </c>
      <c r="E382" s="1064">
        <v>576</v>
      </c>
      <c r="F382" s="1064">
        <f t="shared" si="92"/>
        <v>886</v>
      </c>
      <c r="G382" s="1064">
        <v>256</v>
      </c>
      <c r="H382" s="1064">
        <v>539</v>
      </c>
      <c r="I382" s="1064">
        <f t="shared" si="93"/>
        <v>795</v>
      </c>
      <c r="J382" s="1064">
        <v>588</v>
      </c>
      <c r="K382" s="1064">
        <v>709</v>
      </c>
      <c r="L382" s="1065">
        <f t="shared" si="94"/>
        <v>1297</v>
      </c>
      <c r="M382" s="1061">
        <v>325543</v>
      </c>
      <c r="N382" s="1061"/>
      <c r="O382" s="1061">
        <v>12</v>
      </c>
      <c r="P382" s="1061">
        <v>328725</v>
      </c>
      <c r="Q382" s="1061">
        <v>1</v>
      </c>
      <c r="R382" s="1061">
        <v>0</v>
      </c>
      <c r="S382" s="1061">
        <v>37857</v>
      </c>
      <c r="T382" s="1061"/>
      <c r="U382" s="1061">
        <v>23973</v>
      </c>
      <c r="V382" s="1061">
        <v>3</v>
      </c>
      <c r="W382" s="1061">
        <v>16</v>
      </c>
      <c r="X382" s="1061">
        <v>49265</v>
      </c>
      <c r="Y382" s="1061">
        <v>60631</v>
      </c>
      <c r="Z382" s="1061">
        <v>202104</v>
      </c>
    </row>
    <row r="383" spans="1:26" ht="17.25" customHeight="1">
      <c r="A383" s="1062">
        <v>45306</v>
      </c>
      <c r="B383" s="1066">
        <f t="shared" ref="B383" si="96">IF(A383="","",A383)</f>
        <v>45306</v>
      </c>
      <c r="C383" s="1064">
        <v>2059</v>
      </c>
      <c r="D383" s="1064">
        <v>642</v>
      </c>
      <c r="E383" s="1064">
        <v>528</v>
      </c>
      <c r="F383" s="1064">
        <f t="shared" si="92"/>
        <v>1170</v>
      </c>
      <c r="G383" s="1064">
        <v>411</v>
      </c>
      <c r="H383" s="1064">
        <v>435</v>
      </c>
      <c r="I383" s="1064">
        <f t="shared" si="93"/>
        <v>846</v>
      </c>
      <c r="J383" s="1064">
        <v>1286</v>
      </c>
      <c r="K383" s="1064">
        <v>588</v>
      </c>
      <c r="L383" s="1065">
        <f t="shared" si="94"/>
        <v>1874</v>
      </c>
      <c r="M383" s="1061">
        <v>325531</v>
      </c>
      <c r="N383" s="1061"/>
      <c r="O383" s="1061">
        <v>18</v>
      </c>
      <c r="P383" s="1061">
        <v>328707</v>
      </c>
      <c r="Q383" s="1061">
        <v>3</v>
      </c>
      <c r="R383" s="1061">
        <v>0</v>
      </c>
      <c r="S383" s="1061">
        <v>48964</v>
      </c>
      <c r="T383" s="1061"/>
      <c r="U383" s="1061">
        <v>23962</v>
      </c>
      <c r="V383" s="1061">
        <v>4</v>
      </c>
      <c r="W383" s="1061">
        <v>17</v>
      </c>
      <c r="X383" s="1061">
        <v>63788</v>
      </c>
      <c r="Y383" s="1061">
        <v>74704</v>
      </c>
      <c r="Z383" s="1061">
        <v>202025</v>
      </c>
    </row>
    <row r="384" spans="1:26" ht="17.25" customHeight="1">
      <c r="A384" s="1062">
        <v>45307</v>
      </c>
      <c r="B384" s="1066">
        <f t="shared" ref="B384" si="97">IF(A384="","",A384)</f>
        <v>45307</v>
      </c>
      <c r="C384" s="1064">
        <v>2057</v>
      </c>
      <c r="D384" s="1064">
        <v>310</v>
      </c>
      <c r="E384" s="1064">
        <v>576</v>
      </c>
      <c r="F384" s="1064">
        <f t="shared" ref="F384:F390" si="98">SUM(D384:E384)</f>
        <v>886</v>
      </c>
      <c r="G384" s="1064">
        <v>256</v>
      </c>
      <c r="H384" s="1064">
        <v>539</v>
      </c>
      <c r="I384" s="1064">
        <f t="shared" ref="I384:I390" si="99">SUM(G384:H384)</f>
        <v>795</v>
      </c>
      <c r="J384" s="1064">
        <v>588</v>
      </c>
      <c r="K384" s="1064">
        <v>699</v>
      </c>
      <c r="L384" s="1065">
        <f t="shared" ref="L384:L390" si="100">SUM(J384:K384)</f>
        <v>1287</v>
      </c>
      <c r="M384" s="1061">
        <v>325503</v>
      </c>
      <c r="N384" s="1061"/>
      <c r="O384" s="1061">
        <v>21</v>
      </c>
      <c r="P384" s="1061">
        <v>328683</v>
      </c>
      <c r="Q384" s="1061">
        <v>0</v>
      </c>
      <c r="R384" s="1061">
        <v>0</v>
      </c>
      <c r="S384" s="1061">
        <v>52128</v>
      </c>
      <c r="T384" s="1061"/>
      <c r="U384" s="1061">
        <v>23957</v>
      </c>
      <c r="V384" s="1061">
        <v>6</v>
      </c>
      <c r="W384" s="1061">
        <v>12</v>
      </c>
      <c r="X384" s="1061">
        <v>68786</v>
      </c>
      <c r="Y384" s="1061">
        <v>80766</v>
      </c>
      <c r="Z384" s="1061">
        <v>201934</v>
      </c>
    </row>
    <row r="385" spans="1:26" ht="17.25" customHeight="1">
      <c r="A385" s="1062">
        <v>45308</v>
      </c>
      <c r="B385" s="1066">
        <f t="shared" ref="B385" si="101">IF(A385="","",A385)</f>
        <v>45308</v>
      </c>
      <c r="C385" s="1064">
        <v>2113</v>
      </c>
      <c r="D385" s="1064">
        <v>671</v>
      </c>
      <c r="E385" s="1064">
        <v>534</v>
      </c>
      <c r="F385" s="1064">
        <f t="shared" si="98"/>
        <v>1205</v>
      </c>
      <c r="G385" s="1064">
        <v>508</v>
      </c>
      <c r="H385" s="1064">
        <v>492</v>
      </c>
      <c r="I385" s="1064">
        <f t="shared" si="99"/>
        <v>1000</v>
      </c>
      <c r="J385" s="1064">
        <v>1511</v>
      </c>
      <c r="K385" s="1064">
        <v>684</v>
      </c>
      <c r="L385" s="1065">
        <f t="shared" si="100"/>
        <v>2195</v>
      </c>
      <c r="M385" s="1061">
        <v>325476</v>
      </c>
      <c r="N385" s="1061"/>
      <c r="O385" s="1061">
        <v>19</v>
      </c>
      <c r="P385" s="1061">
        <v>328662</v>
      </c>
      <c r="Q385" s="1061">
        <v>5</v>
      </c>
      <c r="R385" s="1061">
        <v>0</v>
      </c>
      <c r="S385" s="1061">
        <v>43591</v>
      </c>
      <c r="T385" s="1061"/>
      <c r="U385" s="1061">
        <v>23949</v>
      </c>
      <c r="V385" s="1061">
        <v>4</v>
      </c>
      <c r="W385" s="1061">
        <v>13</v>
      </c>
      <c r="X385" s="1061">
        <v>58622</v>
      </c>
      <c r="Y385" s="1061">
        <v>68310</v>
      </c>
      <c r="Z385" s="1061">
        <v>201845</v>
      </c>
    </row>
    <row r="386" spans="1:26" ht="17.25" customHeight="1">
      <c r="A386" s="1062">
        <v>45309</v>
      </c>
      <c r="B386" s="1066">
        <f t="shared" ref="B386" si="102">IF(A386="","",A386)</f>
        <v>45309</v>
      </c>
      <c r="C386" s="1064">
        <v>1697</v>
      </c>
      <c r="D386" s="1064">
        <v>658</v>
      </c>
      <c r="E386" s="1064">
        <v>481</v>
      </c>
      <c r="F386" s="1064">
        <f t="shared" si="98"/>
        <v>1139</v>
      </c>
      <c r="G386" s="1064">
        <v>504</v>
      </c>
      <c r="H386" s="1064">
        <v>441</v>
      </c>
      <c r="I386" s="1064">
        <f t="shared" si="99"/>
        <v>945</v>
      </c>
      <c r="J386" s="1064">
        <v>1142</v>
      </c>
      <c r="K386" s="1064">
        <v>645</v>
      </c>
      <c r="L386" s="1065">
        <f t="shared" si="100"/>
        <v>1787</v>
      </c>
      <c r="M386" s="1061">
        <v>325459</v>
      </c>
      <c r="N386" s="1061"/>
      <c r="O386" s="1061">
        <v>14</v>
      </c>
      <c r="P386" s="1061">
        <v>328646</v>
      </c>
      <c r="Q386" s="1061">
        <v>4</v>
      </c>
      <c r="R386" s="1061">
        <v>0</v>
      </c>
      <c r="S386" s="1061">
        <v>33339</v>
      </c>
      <c r="T386" s="1061"/>
      <c r="U386" s="1061">
        <v>23937</v>
      </c>
      <c r="V386" s="1061">
        <v>6</v>
      </c>
      <c r="W386" s="1061">
        <v>14</v>
      </c>
      <c r="X386" s="1061">
        <v>43464</v>
      </c>
      <c r="Y386" s="1061">
        <v>52596</v>
      </c>
      <c r="Z386" s="1061">
        <v>201784</v>
      </c>
    </row>
    <row r="387" spans="1:26" ht="17.25" customHeight="1">
      <c r="A387" s="1062">
        <v>45310</v>
      </c>
      <c r="B387" s="1066">
        <f t="shared" ref="B387:B389" si="103">IF(A387="","",A387)</f>
        <v>45310</v>
      </c>
      <c r="C387" s="1064">
        <v>1593</v>
      </c>
      <c r="D387" s="1064">
        <v>679</v>
      </c>
      <c r="E387" s="1064">
        <v>413</v>
      </c>
      <c r="F387" s="1064">
        <f t="shared" si="98"/>
        <v>1092</v>
      </c>
      <c r="G387" s="1064">
        <v>536</v>
      </c>
      <c r="H387" s="1064">
        <v>373</v>
      </c>
      <c r="I387" s="1064">
        <f t="shared" si="99"/>
        <v>909</v>
      </c>
      <c r="J387" s="1064">
        <v>1148</v>
      </c>
      <c r="K387" s="1064">
        <v>566</v>
      </c>
      <c r="L387" s="1065">
        <f t="shared" si="100"/>
        <v>1714</v>
      </c>
      <c r="M387" s="1061">
        <v>325407</v>
      </c>
      <c r="N387" s="1061"/>
      <c r="O387" s="1061">
        <v>7</v>
      </c>
      <c r="P387" s="1061">
        <v>328591</v>
      </c>
      <c r="Q387" s="1061">
        <v>2</v>
      </c>
      <c r="R387" s="1061">
        <v>0</v>
      </c>
      <c r="S387" s="1061">
        <v>29508</v>
      </c>
      <c r="T387" s="1061"/>
      <c r="U387" s="1061">
        <v>23929</v>
      </c>
      <c r="V387" s="1061">
        <v>3</v>
      </c>
      <c r="W387" s="1061">
        <v>13</v>
      </c>
      <c r="X387" s="1061">
        <v>37853</v>
      </c>
      <c r="Y387" s="1061">
        <v>44232</v>
      </c>
      <c r="Z387" s="1061">
        <v>201709</v>
      </c>
    </row>
    <row r="388" spans="1:26" ht="17.25" customHeight="1">
      <c r="A388" s="1062">
        <v>45311</v>
      </c>
      <c r="B388" s="1066">
        <f t="shared" si="103"/>
        <v>45311</v>
      </c>
      <c r="C388" s="1064">
        <v>689</v>
      </c>
      <c r="D388" s="1064">
        <v>204</v>
      </c>
      <c r="E388" s="1064">
        <v>378</v>
      </c>
      <c r="F388" s="1064">
        <f t="shared" si="98"/>
        <v>582</v>
      </c>
      <c r="G388" s="1064">
        <v>185</v>
      </c>
      <c r="H388" s="1064">
        <v>354</v>
      </c>
      <c r="I388" s="1064">
        <f t="shared" si="99"/>
        <v>539</v>
      </c>
      <c r="J388" s="1064">
        <v>255</v>
      </c>
      <c r="K388" s="1064">
        <v>471</v>
      </c>
      <c r="L388" s="1065">
        <f t="shared" si="100"/>
        <v>726</v>
      </c>
      <c r="M388" s="1061">
        <v>325407</v>
      </c>
      <c r="N388" s="1061"/>
      <c r="O388" s="1061">
        <v>17</v>
      </c>
      <c r="P388" s="1061">
        <v>328591</v>
      </c>
      <c r="Q388" s="1061">
        <v>0</v>
      </c>
      <c r="R388" s="1061">
        <v>0</v>
      </c>
      <c r="S388" s="1061">
        <v>34205</v>
      </c>
      <c r="T388" s="1061"/>
      <c r="U388" s="1061">
        <v>23917</v>
      </c>
      <c r="V388" s="1061">
        <v>5</v>
      </c>
      <c r="W388" s="1061">
        <v>19</v>
      </c>
      <c r="X388" s="1061">
        <v>40324</v>
      </c>
      <c r="Y388" s="1061">
        <v>49123</v>
      </c>
      <c r="Z388" s="1061">
        <v>201627</v>
      </c>
    </row>
    <row r="389" spans="1:26" ht="17.25" customHeight="1">
      <c r="A389" s="1062">
        <v>45312</v>
      </c>
      <c r="B389" s="1066">
        <f t="shared" si="103"/>
        <v>45312</v>
      </c>
      <c r="C389" s="1064">
        <v>743</v>
      </c>
      <c r="D389" s="1064">
        <v>228</v>
      </c>
      <c r="E389" s="1064">
        <v>382</v>
      </c>
      <c r="F389" s="1064">
        <f t="shared" si="98"/>
        <v>610</v>
      </c>
      <c r="G389" s="1064">
        <v>202</v>
      </c>
      <c r="H389" s="1064">
        <v>355</v>
      </c>
      <c r="I389" s="1064">
        <f t="shared" si="99"/>
        <v>557</v>
      </c>
      <c r="J389" s="1064">
        <v>297</v>
      </c>
      <c r="K389" s="1064">
        <v>479</v>
      </c>
      <c r="L389" s="1065">
        <f t="shared" si="100"/>
        <v>776</v>
      </c>
      <c r="M389" s="1061">
        <v>325407</v>
      </c>
      <c r="N389" s="1061"/>
      <c r="O389" s="1061">
        <v>11</v>
      </c>
      <c r="P389" s="1061">
        <v>328591</v>
      </c>
      <c r="Q389" s="1061">
        <v>0</v>
      </c>
      <c r="R389" s="1061">
        <v>0</v>
      </c>
      <c r="S389" s="1061">
        <v>19200</v>
      </c>
      <c r="T389" s="1061"/>
      <c r="U389" s="1061">
        <v>23906</v>
      </c>
      <c r="V389" s="1061">
        <v>5</v>
      </c>
      <c r="W389" s="1061">
        <v>14</v>
      </c>
      <c r="X389" s="1061">
        <v>38216</v>
      </c>
      <c r="Y389" s="1061">
        <v>47022</v>
      </c>
      <c r="Z389" s="1061">
        <v>201552</v>
      </c>
    </row>
    <row r="390" spans="1:26" ht="17.25" customHeight="1">
      <c r="A390" s="1062">
        <v>45313</v>
      </c>
      <c r="B390" s="1066">
        <f t="shared" ref="B390" si="104">IF(A390="","",A390)</f>
        <v>45313</v>
      </c>
      <c r="C390" s="1064">
        <v>2004</v>
      </c>
      <c r="D390" s="1064">
        <v>534</v>
      </c>
      <c r="E390" s="1064">
        <v>290</v>
      </c>
      <c r="F390" s="1064">
        <f t="shared" si="98"/>
        <v>824</v>
      </c>
      <c r="G390" s="1064">
        <v>346</v>
      </c>
      <c r="H390" s="1064">
        <v>232</v>
      </c>
      <c r="I390" s="1064">
        <f t="shared" si="99"/>
        <v>578</v>
      </c>
      <c r="J390" s="1064">
        <v>1053</v>
      </c>
      <c r="K390" s="1064">
        <v>314</v>
      </c>
      <c r="L390" s="1065">
        <f t="shared" si="100"/>
        <v>1367</v>
      </c>
      <c r="M390" s="1061">
        <v>325380</v>
      </c>
      <c r="N390" s="1061"/>
      <c r="O390" s="1061">
        <v>20</v>
      </c>
      <c r="P390" s="1061">
        <v>328569</v>
      </c>
      <c r="Q390" s="1061">
        <v>4</v>
      </c>
      <c r="R390" s="1061">
        <v>0</v>
      </c>
      <c r="S390" s="1061">
        <v>8245</v>
      </c>
      <c r="T390" s="1061"/>
      <c r="U390" s="1061">
        <v>23897</v>
      </c>
      <c r="V390" s="1061">
        <v>4</v>
      </c>
      <c r="W390" s="1061">
        <v>17</v>
      </c>
      <c r="X390" s="1061">
        <v>19443</v>
      </c>
      <c r="Y390" s="1061">
        <v>23889</v>
      </c>
      <c r="Z390" s="1061">
        <v>201474</v>
      </c>
    </row>
    <row r="391" spans="1:26" ht="17.25" customHeight="1">
      <c r="A391" s="1062">
        <v>45314</v>
      </c>
      <c r="B391" s="1066">
        <f t="shared" ref="B391" si="105">IF(A391="","",A391)</f>
        <v>45314</v>
      </c>
      <c r="C391" s="1064">
        <v>1948</v>
      </c>
      <c r="D391" s="1064">
        <v>714</v>
      </c>
      <c r="E391" s="1064">
        <v>496</v>
      </c>
      <c r="F391" s="1064">
        <f t="shared" ref="F391" si="106">SUM(D391:E391)</f>
        <v>1210</v>
      </c>
      <c r="G391" s="1064">
        <v>533</v>
      </c>
      <c r="H391" s="1064">
        <v>458</v>
      </c>
      <c r="I391" s="1064">
        <f t="shared" ref="I391" si="107">SUM(G391:H391)</f>
        <v>991</v>
      </c>
      <c r="J391" s="1064">
        <v>1411</v>
      </c>
      <c r="K391" s="1064">
        <v>621</v>
      </c>
      <c r="L391" s="1065">
        <f t="shared" ref="L391" si="108">SUM(J391:K391)</f>
        <v>2032</v>
      </c>
      <c r="M391" s="1061">
        <v>325357</v>
      </c>
      <c r="N391" s="1061"/>
      <c r="O391" s="1061">
        <v>15</v>
      </c>
      <c r="P391" s="1061">
        <v>328551</v>
      </c>
      <c r="Q391" s="1061">
        <v>4</v>
      </c>
      <c r="R391" s="1061">
        <v>0</v>
      </c>
      <c r="S391" s="1061">
        <v>5773</v>
      </c>
      <c r="T391" s="1061"/>
      <c r="U391" s="1061">
        <v>23885</v>
      </c>
      <c r="V391" s="1061">
        <v>2</v>
      </c>
      <c r="W391" s="1061">
        <v>12</v>
      </c>
      <c r="X391" s="1061">
        <v>5588</v>
      </c>
      <c r="Y391" s="1061">
        <v>6873</v>
      </c>
      <c r="Z391" s="1061">
        <v>201361</v>
      </c>
    </row>
    <row r="392" spans="1:26" ht="17.25" customHeight="1">
      <c r="A392" s="1062">
        <v>45315</v>
      </c>
      <c r="B392" s="1066">
        <f t="shared" ref="B392" si="109">IF(A392="","",A392)</f>
        <v>45315</v>
      </c>
      <c r="C392" s="1064">
        <v>2010</v>
      </c>
      <c r="D392" s="1064">
        <v>701</v>
      </c>
      <c r="E392" s="1064">
        <v>465</v>
      </c>
      <c r="F392" s="1064">
        <f t="shared" ref="F392:F398" si="110">SUM(D392:E392)</f>
        <v>1166</v>
      </c>
      <c r="G392" s="1064">
        <v>513</v>
      </c>
      <c r="H392" s="1064">
        <v>435</v>
      </c>
      <c r="I392" s="1064">
        <f t="shared" ref="I392:I398" si="111">SUM(G392:H392)</f>
        <v>948</v>
      </c>
      <c r="J392" s="1064">
        <v>1486</v>
      </c>
      <c r="K392" s="1064">
        <v>619</v>
      </c>
      <c r="L392" s="1065">
        <f t="shared" ref="L392:L398" si="112">SUM(J392:K392)</f>
        <v>2105</v>
      </c>
      <c r="M392" s="1061">
        <v>325332</v>
      </c>
      <c r="N392" s="1061"/>
      <c r="O392" s="1061">
        <v>15</v>
      </c>
      <c r="P392" s="1061">
        <v>328530</v>
      </c>
      <c r="Q392" s="1061">
        <v>4</v>
      </c>
      <c r="R392" s="1061">
        <v>0</v>
      </c>
      <c r="S392" s="1061">
        <v>8676</v>
      </c>
      <c r="T392" s="1061"/>
      <c r="U392" s="1061">
        <v>23873</v>
      </c>
      <c r="V392" s="1061">
        <v>4</v>
      </c>
      <c r="W392" s="1061">
        <v>15</v>
      </c>
      <c r="X392" s="1061">
        <v>6174</v>
      </c>
      <c r="Y392" s="1061">
        <v>8507</v>
      </c>
      <c r="Z392" s="1061">
        <v>201290</v>
      </c>
    </row>
    <row r="393" spans="1:26" ht="17.25" customHeight="1">
      <c r="A393" s="1062">
        <v>45316</v>
      </c>
      <c r="B393" s="1066">
        <f t="shared" ref="B393" si="113">IF(A393="","",A393)</f>
        <v>45316</v>
      </c>
      <c r="C393" s="1064">
        <v>1962</v>
      </c>
      <c r="D393" s="1064">
        <v>660</v>
      </c>
      <c r="E393" s="1064">
        <v>512</v>
      </c>
      <c r="F393" s="1064">
        <f t="shared" si="110"/>
        <v>1172</v>
      </c>
      <c r="G393" s="1064">
        <v>435</v>
      </c>
      <c r="H393" s="1064">
        <v>412</v>
      </c>
      <c r="I393" s="1064">
        <f t="shared" si="111"/>
        <v>847</v>
      </c>
      <c r="J393" s="1064">
        <v>1153</v>
      </c>
      <c r="K393" s="1064">
        <v>569</v>
      </c>
      <c r="L393" s="1065">
        <f t="shared" si="112"/>
        <v>1722</v>
      </c>
      <c r="M393" s="1061">
        <v>325311</v>
      </c>
      <c r="N393" s="1061"/>
      <c r="O393" s="1061">
        <v>16</v>
      </c>
      <c r="P393" s="1061">
        <v>328508</v>
      </c>
      <c r="Q393" s="1061">
        <v>7</v>
      </c>
      <c r="R393" s="1061">
        <v>0</v>
      </c>
      <c r="S393" s="1061">
        <v>14935</v>
      </c>
      <c r="T393" s="1061"/>
      <c r="U393" s="1061">
        <v>23861</v>
      </c>
      <c r="V393" s="1061">
        <v>0</v>
      </c>
      <c r="W393" s="1061">
        <v>0</v>
      </c>
      <c r="X393" s="1061">
        <v>9161</v>
      </c>
      <c r="Y393" s="1061">
        <v>13246</v>
      </c>
      <c r="Z393" s="1061">
        <v>201223</v>
      </c>
    </row>
    <row r="394" spans="1:26" ht="17.25" customHeight="1">
      <c r="A394" s="1062">
        <v>45317</v>
      </c>
      <c r="B394" s="1066">
        <f t="shared" ref="B394:B396" si="114">IF(A394="","",A394)</f>
        <v>45317</v>
      </c>
      <c r="C394" s="1064">
        <v>1588</v>
      </c>
      <c r="D394" s="1064">
        <v>603</v>
      </c>
      <c r="E394" s="1064">
        <v>491</v>
      </c>
      <c r="F394" s="1064">
        <f t="shared" si="110"/>
        <v>1094</v>
      </c>
      <c r="G394" s="1064">
        <v>461</v>
      </c>
      <c r="H394" s="1064">
        <v>444</v>
      </c>
      <c r="I394" s="1064">
        <f t="shared" si="111"/>
        <v>905</v>
      </c>
      <c r="J394" s="1064">
        <v>1071</v>
      </c>
      <c r="K394" s="1064">
        <v>591</v>
      </c>
      <c r="L394" s="1065">
        <f t="shared" si="112"/>
        <v>1662</v>
      </c>
      <c r="M394" s="1061">
        <v>325275</v>
      </c>
      <c r="N394" s="1061"/>
      <c r="O394" s="1061">
        <v>12</v>
      </c>
      <c r="P394" s="1061">
        <v>328462</v>
      </c>
      <c r="Q394" s="1061">
        <v>2</v>
      </c>
      <c r="R394" s="1061">
        <v>0</v>
      </c>
      <c r="S394" s="1061">
        <v>17238</v>
      </c>
      <c r="T394" s="1061"/>
      <c r="U394" s="1061">
        <v>23850</v>
      </c>
      <c r="V394" s="1061">
        <v>6</v>
      </c>
      <c r="W394" s="1061">
        <v>15</v>
      </c>
      <c r="X394" s="1061">
        <v>10959</v>
      </c>
      <c r="Y394" s="1061">
        <v>14681</v>
      </c>
      <c r="Z394" s="1061">
        <v>201159</v>
      </c>
    </row>
    <row r="395" spans="1:26" ht="17.25" customHeight="1">
      <c r="A395" s="1062">
        <v>45318</v>
      </c>
      <c r="B395" s="1066">
        <f t="shared" si="114"/>
        <v>45318</v>
      </c>
      <c r="C395" s="1064">
        <v>800</v>
      </c>
      <c r="D395" s="1064">
        <v>191</v>
      </c>
      <c r="E395" s="1064">
        <v>459</v>
      </c>
      <c r="F395" s="1064">
        <f t="shared" si="110"/>
        <v>650</v>
      </c>
      <c r="G395" s="1064">
        <v>172</v>
      </c>
      <c r="H395" s="1064">
        <v>418</v>
      </c>
      <c r="I395" s="1064">
        <f t="shared" si="111"/>
        <v>590</v>
      </c>
      <c r="J395" s="1064">
        <v>270</v>
      </c>
      <c r="K395" s="1064">
        <v>561</v>
      </c>
      <c r="L395" s="1065">
        <f t="shared" si="112"/>
        <v>831</v>
      </c>
      <c r="M395" s="1061">
        <v>325275</v>
      </c>
      <c r="N395" s="1061"/>
      <c r="O395" s="1061">
        <v>11</v>
      </c>
      <c r="P395" s="1061">
        <v>328462</v>
      </c>
      <c r="Q395" s="1061">
        <v>4</v>
      </c>
      <c r="R395" s="1061">
        <v>0</v>
      </c>
      <c r="S395" s="1061">
        <v>18454</v>
      </c>
      <c r="T395" s="1061"/>
      <c r="U395" s="1061">
        <v>23843</v>
      </c>
      <c r="V395" s="1061">
        <v>4</v>
      </c>
      <c r="W395" s="1061">
        <v>11</v>
      </c>
      <c r="X395" s="1061">
        <v>14043</v>
      </c>
      <c r="Y395" s="1061">
        <v>18607</v>
      </c>
      <c r="Z395" s="1061">
        <v>201090</v>
      </c>
    </row>
    <row r="396" spans="1:26" ht="17.25" customHeight="1">
      <c r="A396" s="1062">
        <v>45319</v>
      </c>
      <c r="B396" s="1066">
        <f t="shared" si="114"/>
        <v>45319</v>
      </c>
      <c r="C396" s="1064">
        <v>868</v>
      </c>
      <c r="D396" s="1064">
        <v>237</v>
      </c>
      <c r="E396" s="1064">
        <v>442</v>
      </c>
      <c r="F396" s="1064">
        <f t="shared" si="110"/>
        <v>679</v>
      </c>
      <c r="G396" s="1064">
        <v>209</v>
      </c>
      <c r="H396" s="1064">
        <v>419</v>
      </c>
      <c r="I396" s="1064">
        <f t="shared" si="111"/>
        <v>628</v>
      </c>
      <c r="J396" s="1064">
        <v>402</v>
      </c>
      <c r="K396" s="1064">
        <v>535</v>
      </c>
      <c r="L396" s="1065">
        <f t="shared" si="112"/>
        <v>937</v>
      </c>
      <c r="M396" s="1061">
        <v>325275</v>
      </c>
      <c r="N396" s="1061"/>
      <c r="O396" s="1061">
        <v>20</v>
      </c>
      <c r="P396" s="1061">
        <v>328462</v>
      </c>
      <c r="Q396" s="1061">
        <v>8</v>
      </c>
      <c r="R396" s="1061">
        <v>0</v>
      </c>
      <c r="S396" s="1061">
        <v>17047</v>
      </c>
      <c r="T396" s="1061"/>
      <c r="U396" s="1061">
        <v>23834</v>
      </c>
      <c r="V396" s="1061">
        <v>5</v>
      </c>
      <c r="W396" s="1061">
        <v>17</v>
      </c>
      <c r="X396" s="1061">
        <v>17302</v>
      </c>
      <c r="Y396" s="1061">
        <v>24041</v>
      </c>
      <c r="Z396" s="1061">
        <v>201056</v>
      </c>
    </row>
    <row r="397" spans="1:26" ht="17.25" customHeight="1">
      <c r="A397" s="1062">
        <v>45320</v>
      </c>
      <c r="B397" s="1066">
        <f t="shared" ref="B397" si="115">IF(A397="","",A397)</f>
        <v>45320</v>
      </c>
      <c r="C397" s="1064">
        <v>1714</v>
      </c>
      <c r="D397" s="1064">
        <v>641</v>
      </c>
      <c r="E397" s="1064">
        <v>403</v>
      </c>
      <c r="F397" s="1064">
        <f t="shared" si="110"/>
        <v>1044</v>
      </c>
      <c r="G397" s="1064">
        <v>485</v>
      </c>
      <c r="H397" s="1064">
        <v>363</v>
      </c>
      <c r="I397" s="1064">
        <f t="shared" si="111"/>
        <v>848</v>
      </c>
      <c r="J397" s="1064">
        <v>1311</v>
      </c>
      <c r="K397" s="1064">
        <v>512</v>
      </c>
      <c r="L397" s="1065">
        <f t="shared" si="112"/>
        <v>1823</v>
      </c>
      <c r="M397" s="1061">
        <v>325254</v>
      </c>
      <c r="N397" s="1061"/>
      <c r="O397" s="1061">
        <v>15</v>
      </c>
      <c r="P397" s="1061">
        <v>328452</v>
      </c>
      <c r="Q397" s="1061">
        <v>4</v>
      </c>
      <c r="R397" s="1061">
        <v>0</v>
      </c>
      <c r="S397" s="1061">
        <v>21468</v>
      </c>
      <c r="T397" s="1061"/>
      <c r="U397" s="1061">
        <v>23821</v>
      </c>
      <c r="V397" s="1061">
        <v>5</v>
      </c>
      <c r="W397" s="1061">
        <v>15</v>
      </c>
      <c r="X397" s="1061">
        <v>22237</v>
      </c>
      <c r="Y397" s="1061">
        <v>31409</v>
      </c>
      <c r="Z397" s="1061">
        <v>200949</v>
      </c>
    </row>
    <row r="398" spans="1:26" ht="17.25" customHeight="1">
      <c r="A398" s="1062">
        <v>45321</v>
      </c>
      <c r="B398" s="1066">
        <f t="shared" ref="B398" si="116">IF(A398="","",A398)</f>
        <v>45321</v>
      </c>
      <c r="C398" s="1064">
        <v>1785</v>
      </c>
      <c r="D398" s="1064">
        <v>701</v>
      </c>
      <c r="E398" s="1064">
        <v>462</v>
      </c>
      <c r="F398" s="1064">
        <f t="shared" si="110"/>
        <v>1163</v>
      </c>
      <c r="G398" s="1064">
        <v>554</v>
      </c>
      <c r="H398" s="1064">
        <v>434</v>
      </c>
      <c r="I398" s="1064">
        <f t="shared" si="111"/>
        <v>988</v>
      </c>
      <c r="J398" s="1064">
        <v>1317</v>
      </c>
      <c r="K398" s="1064">
        <v>599</v>
      </c>
      <c r="L398" s="1065">
        <f t="shared" si="112"/>
        <v>1916</v>
      </c>
      <c r="M398" s="1061">
        <v>325231</v>
      </c>
      <c r="N398" s="1061"/>
      <c r="O398" s="1061">
        <v>15</v>
      </c>
      <c r="P398" s="1061">
        <v>328431</v>
      </c>
      <c r="Q398" s="1061">
        <v>3</v>
      </c>
      <c r="R398" s="1061">
        <v>0</v>
      </c>
      <c r="S398" s="1061">
        <v>15834</v>
      </c>
      <c r="T398" s="1061"/>
      <c r="U398" s="1061">
        <v>23810</v>
      </c>
      <c r="V398" s="1061">
        <v>5</v>
      </c>
      <c r="W398" s="1061">
        <v>17</v>
      </c>
      <c r="X398" s="1061">
        <v>22662</v>
      </c>
      <c r="Y398" s="1061">
        <v>30906</v>
      </c>
      <c r="Z398" s="1061">
        <v>200876</v>
      </c>
    </row>
    <row r="399" spans="1:26" ht="17.25" customHeight="1">
      <c r="A399" s="1062">
        <v>45322</v>
      </c>
      <c r="B399" s="1066">
        <f t="shared" ref="B399" si="117">IF(A399="","",A399)</f>
        <v>45322</v>
      </c>
      <c r="C399" s="1064">
        <v>1554</v>
      </c>
      <c r="D399" s="1064">
        <v>632</v>
      </c>
      <c r="E399" s="1064">
        <v>431</v>
      </c>
      <c r="F399" s="1064">
        <f t="shared" ref="F399:F433" si="118">SUM(D399:E399)</f>
        <v>1063</v>
      </c>
      <c r="G399" s="1064">
        <v>466</v>
      </c>
      <c r="H399" s="1064">
        <v>385</v>
      </c>
      <c r="I399" s="1064">
        <f t="shared" ref="I399:I433" si="119">SUM(G399:H399)</f>
        <v>851</v>
      </c>
      <c r="J399" s="1064">
        <v>1090</v>
      </c>
      <c r="K399" s="1064">
        <v>583</v>
      </c>
      <c r="L399" s="1065">
        <f t="shared" ref="L399:L433" si="120">SUM(J399:K399)</f>
        <v>1673</v>
      </c>
      <c r="M399" s="1061">
        <v>325213</v>
      </c>
      <c r="N399" s="1061"/>
      <c r="O399" s="1061">
        <v>11</v>
      </c>
      <c r="P399" s="1061">
        <v>328416</v>
      </c>
      <c r="Q399" s="1061">
        <v>2</v>
      </c>
      <c r="R399" s="1061">
        <v>0</v>
      </c>
      <c r="S399" s="1061">
        <v>13403</v>
      </c>
      <c r="T399" s="1061"/>
      <c r="U399" s="1061">
        <v>23803</v>
      </c>
      <c r="V399" s="1061">
        <v>5</v>
      </c>
      <c r="W399" s="1061">
        <v>12</v>
      </c>
      <c r="X399" s="1061">
        <v>16034</v>
      </c>
      <c r="Y399" s="1061">
        <v>21535</v>
      </c>
      <c r="Z399" s="1061">
        <v>200818</v>
      </c>
    </row>
    <row r="400" spans="1:26" ht="17.25" customHeight="1">
      <c r="A400" s="1062">
        <v>45323</v>
      </c>
      <c r="B400" s="1066">
        <f t="shared" ref="B400" si="121">IF(A400="","",A400)</f>
        <v>45323</v>
      </c>
      <c r="C400" s="1064">
        <v>1498</v>
      </c>
      <c r="D400" s="1064">
        <v>642</v>
      </c>
      <c r="E400" s="1064">
        <v>420</v>
      </c>
      <c r="F400" s="1064">
        <f t="shared" si="118"/>
        <v>1062</v>
      </c>
      <c r="G400" s="1064">
        <v>486</v>
      </c>
      <c r="H400" s="1064">
        <v>384</v>
      </c>
      <c r="I400" s="1064">
        <f t="shared" si="119"/>
        <v>870</v>
      </c>
      <c r="J400" s="1064">
        <v>1118</v>
      </c>
      <c r="K400" s="1064">
        <v>512</v>
      </c>
      <c r="L400" s="1065">
        <f t="shared" si="120"/>
        <v>1630</v>
      </c>
      <c r="M400" s="1061">
        <v>325197</v>
      </c>
      <c r="N400" s="1061"/>
      <c r="O400" s="1061">
        <v>10</v>
      </c>
      <c r="P400" s="1061">
        <v>328399</v>
      </c>
      <c r="Q400" s="1061">
        <v>2</v>
      </c>
      <c r="R400" s="1061">
        <v>0</v>
      </c>
      <c r="S400" s="1061">
        <v>12157</v>
      </c>
      <c r="T400" s="1061"/>
      <c r="U400" s="1061">
        <v>23790</v>
      </c>
      <c r="V400" s="1061">
        <v>0</v>
      </c>
      <c r="W400" s="1061">
        <v>0</v>
      </c>
      <c r="X400" s="1061">
        <v>13476</v>
      </c>
      <c r="Y400" s="1061">
        <v>19133</v>
      </c>
      <c r="Z400" s="1061">
        <v>200730</v>
      </c>
    </row>
    <row r="401" spans="1:26" ht="17.25" customHeight="1">
      <c r="A401" s="1062">
        <v>45324</v>
      </c>
      <c r="B401" s="1066">
        <f t="shared" ref="B401:B403" si="122">IF(A401="","",A401)</f>
        <v>45324</v>
      </c>
      <c r="C401" s="1064">
        <v>1636</v>
      </c>
      <c r="D401" s="1064">
        <v>392</v>
      </c>
      <c r="E401" s="1064">
        <v>622</v>
      </c>
      <c r="F401" s="1064">
        <f t="shared" si="118"/>
        <v>1014</v>
      </c>
      <c r="G401" s="1064">
        <v>362</v>
      </c>
      <c r="H401" s="1064">
        <v>484</v>
      </c>
      <c r="I401" s="1064">
        <f t="shared" si="119"/>
        <v>846</v>
      </c>
      <c r="J401" s="1064">
        <v>491</v>
      </c>
      <c r="K401" s="1064">
        <v>1293</v>
      </c>
      <c r="L401" s="1065">
        <f t="shared" si="120"/>
        <v>1784</v>
      </c>
      <c r="M401" s="1061">
        <v>325129</v>
      </c>
      <c r="N401" s="1061"/>
      <c r="O401" s="1061">
        <v>19</v>
      </c>
      <c r="P401" s="1061">
        <v>328344</v>
      </c>
      <c r="Q401" s="1061">
        <v>0</v>
      </c>
      <c r="R401" s="1061">
        <v>0</v>
      </c>
      <c r="S401" s="1061">
        <v>15533</v>
      </c>
      <c r="T401" s="1061"/>
      <c r="U401" s="1061">
        <v>23785</v>
      </c>
      <c r="V401" s="1061">
        <v>7</v>
      </c>
      <c r="W401" s="1061">
        <v>13</v>
      </c>
      <c r="X401" s="1061">
        <v>15238</v>
      </c>
      <c r="Y401" s="1061">
        <v>23865</v>
      </c>
      <c r="Z401" s="1061">
        <v>200671</v>
      </c>
    </row>
    <row r="402" spans="1:26" ht="17.25" customHeight="1">
      <c r="A402" s="1062">
        <v>45325</v>
      </c>
      <c r="B402" s="1066">
        <f t="shared" si="122"/>
        <v>45325</v>
      </c>
      <c r="C402" s="1064">
        <v>789</v>
      </c>
      <c r="D402" s="1064">
        <v>207</v>
      </c>
      <c r="E402" s="1064">
        <v>342</v>
      </c>
      <c r="F402" s="1064">
        <f t="shared" si="118"/>
        <v>549</v>
      </c>
      <c r="G402" s="1064">
        <v>175</v>
      </c>
      <c r="H402" s="1064">
        <v>316</v>
      </c>
      <c r="I402" s="1064">
        <f t="shared" si="119"/>
        <v>491</v>
      </c>
      <c r="J402" s="1064">
        <v>345</v>
      </c>
      <c r="K402" s="1064">
        <v>441</v>
      </c>
      <c r="L402" s="1065">
        <f t="shared" si="120"/>
        <v>786</v>
      </c>
      <c r="M402" s="1061">
        <v>325129</v>
      </c>
      <c r="N402" s="1061"/>
      <c r="O402" s="1061">
        <v>16</v>
      </c>
      <c r="P402" s="1061">
        <v>328344</v>
      </c>
      <c r="Q402" s="1061">
        <v>3</v>
      </c>
      <c r="R402" s="1061">
        <v>0</v>
      </c>
      <c r="S402" s="1061">
        <v>14740</v>
      </c>
      <c r="T402" s="1061"/>
      <c r="U402" s="1061">
        <v>23779</v>
      </c>
      <c r="V402" s="1061">
        <v>2</v>
      </c>
      <c r="W402" s="1061">
        <v>14</v>
      </c>
      <c r="X402" s="1061">
        <v>19228</v>
      </c>
      <c r="Y402" s="1061">
        <v>33552</v>
      </c>
      <c r="Z402" s="1061">
        <v>200593</v>
      </c>
    </row>
    <row r="403" spans="1:26" ht="17.25" customHeight="1">
      <c r="A403" s="1062">
        <v>45326</v>
      </c>
      <c r="B403" s="1066">
        <f t="shared" si="122"/>
        <v>45326</v>
      </c>
      <c r="C403" s="1064">
        <v>566</v>
      </c>
      <c r="D403" s="1064">
        <v>236</v>
      </c>
      <c r="E403" s="1064">
        <v>379</v>
      </c>
      <c r="F403" s="1064">
        <f t="shared" si="118"/>
        <v>615</v>
      </c>
      <c r="G403" s="1064">
        <v>212</v>
      </c>
      <c r="H403" s="1064">
        <v>353</v>
      </c>
      <c r="I403" s="1064">
        <f t="shared" si="119"/>
        <v>565</v>
      </c>
      <c r="J403" s="1064">
        <v>420</v>
      </c>
      <c r="K403" s="1064">
        <v>482</v>
      </c>
      <c r="L403" s="1065">
        <f t="shared" si="120"/>
        <v>902</v>
      </c>
      <c r="M403" s="1061">
        <v>325129</v>
      </c>
      <c r="N403" s="1061"/>
      <c r="O403" s="1061">
        <v>22</v>
      </c>
      <c r="P403" s="1061">
        <v>328344</v>
      </c>
      <c r="Q403" s="1061">
        <v>0</v>
      </c>
      <c r="R403" s="1061">
        <v>0</v>
      </c>
      <c r="S403" s="1061">
        <v>10145</v>
      </c>
      <c r="T403" s="1061"/>
      <c r="U403" s="1061">
        <v>23759</v>
      </c>
      <c r="V403" s="1061">
        <v>0</v>
      </c>
      <c r="W403" s="1061">
        <v>17</v>
      </c>
      <c r="X403" s="1061">
        <v>17714</v>
      </c>
      <c r="Y403" s="1061">
        <v>32771</v>
      </c>
      <c r="Z403" s="1061">
        <v>200542</v>
      </c>
    </row>
    <row r="404" spans="1:26" ht="17.25" customHeight="1">
      <c r="A404" s="1062">
        <v>45327</v>
      </c>
      <c r="B404" s="1066">
        <f t="shared" ref="B404" si="123">IF(A404="","",A404)</f>
        <v>45327</v>
      </c>
      <c r="C404" s="1064">
        <v>1800</v>
      </c>
      <c r="D404" s="1064">
        <v>697</v>
      </c>
      <c r="E404" s="1064">
        <v>330</v>
      </c>
      <c r="F404" s="1064">
        <f t="shared" si="118"/>
        <v>1027</v>
      </c>
      <c r="G404" s="1064">
        <v>524</v>
      </c>
      <c r="H404" s="1064">
        <v>302</v>
      </c>
      <c r="I404" s="1064">
        <f t="shared" si="119"/>
        <v>826</v>
      </c>
      <c r="J404" s="1064">
        <v>1480</v>
      </c>
      <c r="K404" s="1064">
        <v>454</v>
      </c>
      <c r="L404" s="1065">
        <f t="shared" si="120"/>
        <v>1934</v>
      </c>
      <c r="M404" s="1061">
        <v>325094</v>
      </c>
      <c r="N404" s="1061"/>
      <c r="O404" s="1061">
        <v>23</v>
      </c>
      <c r="P404" s="1061">
        <v>328310</v>
      </c>
      <c r="Q404" s="1061">
        <v>1</v>
      </c>
      <c r="R404" s="1061">
        <v>0</v>
      </c>
      <c r="S404" s="1061">
        <v>7090</v>
      </c>
      <c r="T404" s="1061"/>
      <c r="U404" s="1061">
        <v>23748</v>
      </c>
      <c r="V404" s="1061">
        <v>7</v>
      </c>
      <c r="W404" s="1061">
        <v>12</v>
      </c>
      <c r="X404" s="1061">
        <v>9702</v>
      </c>
      <c r="Y404" s="1061">
        <v>20804</v>
      </c>
      <c r="Z404" s="1061">
        <v>200433</v>
      </c>
    </row>
    <row r="405" spans="1:26" ht="17.25" customHeight="1">
      <c r="A405" s="1062">
        <v>45328</v>
      </c>
      <c r="B405" s="1066">
        <f t="shared" ref="B405" si="124">IF(A405="","",A405)</f>
        <v>45328</v>
      </c>
      <c r="C405" s="1064">
        <v>1767</v>
      </c>
      <c r="D405" s="1064">
        <v>691</v>
      </c>
      <c r="E405" s="1064">
        <v>373</v>
      </c>
      <c r="F405" s="1064">
        <f t="shared" si="118"/>
        <v>1064</v>
      </c>
      <c r="G405" s="1064">
        <v>457</v>
      </c>
      <c r="H405" s="1064">
        <v>297</v>
      </c>
      <c r="I405" s="1064">
        <f t="shared" si="119"/>
        <v>754</v>
      </c>
      <c r="J405" s="1064">
        <v>1171</v>
      </c>
      <c r="K405" s="1064">
        <v>435</v>
      </c>
      <c r="L405" s="1065">
        <f t="shared" si="120"/>
        <v>1606</v>
      </c>
      <c r="M405" s="1061">
        <v>325072</v>
      </c>
      <c r="N405" s="1061"/>
      <c r="O405" s="1061">
        <v>17</v>
      </c>
      <c r="P405" s="1061">
        <v>328295</v>
      </c>
      <c r="Q405" s="1061">
        <v>3</v>
      </c>
      <c r="R405" s="1061">
        <v>0</v>
      </c>
      <c r="S405" s="1061">
        <v>7042</v>
      </c>
      <c r="T405" s="1061"/>
      <c r="U405" s="1061">
        <v>23742</v>
      </c>
      <c r="V405" s="1061">
        <v>3</v>
      </c>
      <c r="W405" s="1061">
        <v>20</v>
      </c>
      <c r="X405" s="1061">
        <v>7224</v>
      </c>
      <c r="Y405" s="1061">
        <v>17622</v>
      </c>
      <c r="Z405" s="1061">
        <v>200378</v>
      </c>
    </row>
    <row r="406" spans="1:26" ht="17.25" customHeight="1">
      <c r="A406" s="1062">
        <v>45329</v>
      </c>
      <c r="B406" s="1066">
        <f t="shared" ref="B406" si="125">IF(A406="","",A406)</f>
        <v>45329</v>
      </c>
      <c r="C406" s="1064">
        <v>1627</v>
      </c>
      <c r="D406" s="1064">
        <v>598</v>
      </c>
      <c r="E406" s="1064">
        <v>348</v>
      </c>
      <c r="F406" s="1064">
        <f t="shared" si="118"/>
        <v>946</v>
      </c>
      <c r="G406" s="1064">
        <v>439</v>
      </c>
      <c r="H406" s="1064">
        <v>345</v>
      </c>
      <c r="I406" s="1064">
        <f t="shared" si="119"/>
        <v>784</v>
      </c>
      <c r="J406" s="1064">
        <v>1147</v>
      </c>
      <c r="K406" s="1064">
        <v>469</v>
      </c>
      <c r="L406" s="1065">
        <f t="shared" si="120"/>
        <v>1616</v>
      </c>
      <c r="M406" s="1061">
        <v>325051</v>
      </c>
      <c r="N406" s="1061"/>
      <c r="O406" s="1061">
        <v>17</v>
      </c>
      <c r="P406" s="1061">
        <v>328276</v>
      </c>
      <c r="Q406" s="1061">
        <v>1</v>
      </c>
      <c r="R406" s="1061">
        <v>0</v>
      </c>
      <c r="S406" s="1061">
        <v>14897</v>
      </c>
      <c r="T406" s="1061"/>
      <c r="U406" s="1061">
        <v>23729</v>
      </c>
      <c r="V406" s="1061">
        <v>9</v>
      </c>
      <c r="W406" s="1061">
        <v>24</v>
      </c>
      <c r="X406" s="1061">
        <v>10641</v>
      </c>
      <c r="Y406" s="1061">
        <v>23720</v>
      </c>
      <c r="Z406" s="1061">
        <v>200306</v>
      </c>
    </row>
    <row r="407" spans="1:26" ht="17.25" customHeight="1">
      <c r="A407" s="1062">
        <v>45330</v>
      </c>
      <c r="B407" s="1066">
        <f t="shared" ref="B407:B411" si="126">IF(A407="","",A407)</f>
        <v>45330</v>
      </c>
      <c r="C407" s="1064">
        <v>1370</v>
      </c>
      <c r="D407" s="1064">
        <v>473</v>
      </c>
      <c r="E407" s="1064">
        <v>294</v>
      </c>
      <c r="F407" s="1064">
        <f t="shared" si="118"/>
        <v>767</v>
      </c>
      <c r="G407" s="1064">
        <v>353</v>
      </c>
      <c r="H407" s="1064">
        <v>274</v>
      </c>
      <c r="I407" s="1064">
        <f t="shared" si="119"/>
        <v>627</v>
      </c>
      <c r="J407" s="1064">
        <v>999</v>
      </c>
      <c r="K407" s="1064">
        <v>364</v>
      </c>
      <c r="L407" s="1065">
        <f t="shared" si="120"/>
        <v>1363</v>
      </c>
      <c r="M407" s="1061">
        <v>324935</v>
      </c>
      <c r="N407" s="1061"/>
      <c r="O407" s="1061">
        <v>17</v>
      </c>
      <c r="P407" s="1061">
        <v>328170</v>
      </c>
      <c r="Q407" s="1061">
        <v>1</v>
      </c>
      <c r="R407" s="1061">
        <v>0</v>
      </c>
      <c r="S407" s="1061">
        <v>21821</v>
      </c>
      <c r="T407" s="1061"/>
      <c r="U407" s="1061">
        <v>23715</v>
      </c>
      <c r="V407" s="1061">
        <v>8</v>
      </c>
      <c r="W407" s="1061">
        <v>18</v>
      </c>
      <c r="X407" s="1061">
        <v>23373</v>
      </c>
      <c r="Y407" s="1061">
        <v>35771</v>
      </c>
      <c r="Z407" s="1061">
        <v>200223</v>
      </c>
    </row>
    <row r="408" spans="1:26" ht="17.25" customHeight="1">
      <c r="A408" s="1062">
        <v>45331</v>
      </c>
      <c r="B408" s="1066">
        <f t="shared" si="126"/>
        <v>45331</v>
      </c>
      <c r="C408" s="1064">
        <v>855</v>
      </c>
      <c r="D408" s="1064">
        <v>145</v>
      </c>
      <c r="E408" s="1064">
        <v>482</v>
      </c>
      <c r="F408" s="1064">
        <f t="shared" si="118"/>
        <v>627</v>
      </c>
      <c r="G408" s="1064">
        <v>116</v>
      </c>
      <c r="H408" s="1064">
        <v>461</v>
      </c>
      <c r="I408" s="1064">
        <f t="shared" si="119"/>
        <v>577</v>
      </c>
      <c r="J408" s="1064">
        <v>233</v>
      </c>
      <c r="K408" s="1064">
        <v>575</v>
      </c>
      <c r="L408" s="1065">
        <f t="shared" si="120"/>
        <v>808</v>
      </c>
      <c r="M408" s="1061">
        <v>324935</v>
      </c>
      <c r="N408" s="1061"/>
      <c r="O408" s="1061">
        <v>13</v>
      </c>
      <c r="P408" s="1061">
        <v>328170</v>
      </c>
      <c r="Q408" s="1061">
        <v>0</v>
      </c>
      <c r="R408" s="1061">
        <v>0</v>
      </c>
      <c r="S408" s="1061">
        <v>10785</v>
      </c>
      <c r="T408" s="1061"/>
      <c r="U408" s="1061">
        <v>23695</v>
      </c>
      <c r="V408" s="1061">
        <v>6</v>
      </c>
      <c r="W408" s="1061">
        <v>23</v>
      </c>
      <c r="X408" s="1061">
        <v>22954</v>
      </c>
      <c r="Y408" s="1061">
        <v>30168</v>
      </c>
      <c r="Z408" s="1061">
        <v>200144</v>
      </c>
    </row>
    <row r="409" spans="1:26" ht="17.25" customHeight="1">
      <c r="A409" s="1062">
        <v>45332</v>
      </c>
      <c r="B409" s="1066">
        <f t="shared" si="126"/>
        <v>45332</v>
      </c>
      <c r="C409" s="1064">
        <v>573</v>
      </c>
      <c r="D409" s="1064">
        <v>112</v>
      </c>
      <c r="E409" s="1064">
        <v>276</v>
      </c>
      <c r="F409" s="1064">
        <f t="shared" si="118"/>
        <v>388</v>
      </c>
      <c r="G409" s="1064">
        <v>99</v>
      </c>
      <c r="H409" s="1064">
        <v>260</v>
      </c>
      <c r="I409" s="1064">
        <f t="shared" si="119"/>
        <v>359</v>
      </c>
      <c r="J409" s="1064">
        <v>193</v>
      </c>
      <c r="K409" s="1064">
        <v>387</v>
      </c>
      <c r="L409" s="1065">
        <f t="shared" si="120"/>
        <v>580</v>
      </c>
      <c r="M409" s="1061">
        <v>324935</v>
      </c>
      <c r="N409" s="1061"/>
      <c r="O409" s="1061">
        <v>17</v>
      </c>
      <c r="P409" s="1061">
        <v>328170</v>
      </c>
      <c r="Q409" s="1061">
        <v>0</v>
      </c>
      <c r="R409" s="1061">
        <v>0</v>
      </c>
      <c r="S409" s="1061">
        <v>11712</v>
      </c>
      <c r="T409" s="1061"/>
      <c r="U409" s="1061">
        <v>23689</v>
      </c>
      <c r="V409" s="1061">
        <v>0</v>
      </c>
      <c r="W409" s="1061">
        <v>8</v>
      </c>
      <c r="X409" s="1061">
        <v>16819</v>
      </c>
      <c r="Y409" s="1061">
        <v>20302</v>
      </c>
      <c r="Z409" s="1061">
        <v>200074</v>
      </c>
    </row>
    <row r="410" spans="1:26" ht="17.25" customHeight="1">
      <c r="A410" s="1062">
        <v>45333</v>
      </c>
      <c r="B410" s="1066">
        <f t="shared" si="126"/>
        <v>45333</v>
      </c>
      <c r="C410" s="1064">
        <v>645</v>
      </c>
      <c r="D410" s="1064">
        <v>145</v>
      </c>
      <c r="E410" s="1064">
        <v>347</v>
      </c>
      <c r="F410" s="1064">
        <f t="shared" si="118"/>
        <v>492</v>
      </c>
      <c r="G410" s="1064">
        <v>125</v>
      </c>
      <c r="H410" s="1064">
        <v>327</v>
      </c>
      <c r="I410" s="1064">
        <f t="shared" si="119"/>
        <v>452</v>
      </c>
      <c r="J410" s="1064">
        <v>240</v>
      </c>
      <c r="K410" s="1064">
        <v>450</v>
      </c>
      <c r="L410" s="1065">
        <f t="shared" si="120"/>
        <v>690</v>
      </c>
      <c r="M410" s="1061">
        <v>324935</v>
      </c>
      <c r="N410" s="1061"/>
      <c r="O410" s="1061">
        <v>22</v>
      </c>
      <c r="P410" s="1061">
        <v>328170</v>
      </c>
      <c r="Q410" s="1061">
        <v>0</v>
      </c>
      <c r="R410" s="1061">
        <v>0</v>
      </c>
      <c r="S410" s="1061">
        <v>18380</v>
      </c>
      <c r="T410" s="1061"/>
      <c r="U410" s="1061">
        <v>23674</v>
      </c>
      <c r="V410" s="1061">
        <v>2</v>
      </c>
      <c r="W410" s="1061">
        <v>19</v>
      </c>
      <c r="X410" s="1061">
        <v>24041</v>
      </c>
      <c r="Y410" s="1061">
        <v>29743</v>
      </c>
      <c r="Z410" s="1061">
        <v>199989</v>
      </c>
    </row>
    <row r="411" spans="1:26" ht="17.25" customHeight="1">
      <c r="A411" s="1062">
        <v>45334</v>
      </c>
      <c r="B411" s="1066">
        <f t="shared" si="126"/>
        <v>45334</v>
      </c>
      <c r="C411" s="1064">
        <v>677</v>
      </c>
      <c r="D411" s="1064">
        <v>182</v>
      </c>
      <c r="E411" s="1064">
        <v>333</v>
      </c>
      <c r="F411" s="1064">
        <f t="shared" si="118"/>
        <v>515</v>
      </c>
      <c r="G411" s="1064">
        <v>160</v>
      </c>
      <c r="H411" s="1064">
        <v>313</v>
      </c>
      <c r="I411" s="1064">
        <f t="shared" si="119"/>
        <v>473</v>
      </c>
      <c r="J411" s="1064">
        <v>303</v>
      </c>
      <c r="K411" s="1064">
        <v>414</v>
      </c>
      <c r="L411" s="1065">
        <f t="shared" si="120"/>
        <v>717</v>
      </c>
      <c r="M411" s="1061">
        <v>324935</v>
      </c>
      <c r="N411" s="1061"/>
      <c r="O411" s="1061">
        <v>18</v>
      </c>
      <c r="P411" s="1061">
        <v>328170</v>
      </c>
      <c r="Q411" s="1061">
        <v>1</v>
      </c>
      <c r="R411" s="1061">
        <v>0</v>
      </c>
      <c r="S411" s="1061">
        <v>12806</v>
      </c>
      <c r="T411" s="1061"/>
      <c r="U411" s="1061">
        <v>23658</v>
      </c>
      <c r="V411" s="1061">
        <v>5</v>
      </c>
      <c r="W411" s="1061">
        <v>11</v>
      </c>
      <c r="X411" s="1061">
        <v>25469</v>
      </c>
      <c r="Y411" s="1061">
        <v>29941</v>
      </c>
      <c r="Z411" s="1061">
        <v>199936</v>
      </c>
    </row>
    <row r="412" spans="1:26" ht="17.25" customHeight="1">
      <c r="A412" s="1062">
        <v>45335</v>
      </c>
      <c r="B412" s="1066">
        <f t="shared" ref="B412" si="127">IF(A412="","",A412)</f>
        <v>45335</v>
      </c>
      <c r="C412" s="1064">
        <v>1635</v>
      </c>
      <c r="D412" s="1064">
        <v>682</v>
      </c>
      <c r="E412" s="1064">
        <v>381</v>
      </c>
      <c r="F412" s="1064">
        <f t="shared" si="118"/>
        <v>1063</v>
      </c>
      <c r="G412" s="1064">
        <v>505</v>
      </c>
      <c r="H412" s="1064">
        <v>350</v>
      </c>
      <c r="I412" s="1064">
        <f t="shared" si="119"/>
        <v>855</v>
      </c>
      <c r="J412" s="1064">
        <v>1282</v>
      </c>
      <c r="K412" s="1064">
        <v>469</v>
      </c>
      <c r="L412" s="1065">
        <f t="shared" si="120"/>
        <v>1751</v>
      </c>
      <c r="M412" s="1061">
        <v>324892</v>
      </c>
      <c r="N412" s="1061"/>
      <c r="O412" s="1061">
        <v>22</v>
      </c>
      <c r="P412" s="1061">
        <v>328128</v>
      </c>
      <c r="Q412" s="1061">
        <v>0</v>
      </c>
      <c r="R412" s="1061">
        <v>0</v>
      </c>
      <c r="S412" s="1061">
        <v>7144</v>
      </c>
      <c r="T412" s="1061"/>
      <c r="U412" s="1061">
        <v>23650</v>
      </c>
      <c r="V412" s="1061">
        <v>7</v>
      </c>
      <c r="W412" s="1061">
        <v>10</v>
      </c>
      <c r="X412" s="1061">
        <v>11730</v>
      </c>
      <c r="Y412" s="1061">
        <v>12904</v>
      </c>
      <c r="Z412" s="1061">
        <v>199821</v>
      </c>
    </row>
    <row r="413" spans="1:26" ht="17.25" customHeight="1">
      <c r="A413" s="1062">
        <v>45336</v>
      </c>
      <c r="B413" s="1066">
        <f t="shared" ref="B413" si="128">IF(A413="","",A413)</f>
        <v>45336</v>
      </c>
      <c r="C413" s="1064">
        <v>1977</v>
      </c>
      <c r="D413" s="1064">
        <v>763</v>
      </c>
      <c r="E413" s="1064">
        <v>234</v>
      </c>
      <c r="F413" s="1064">
        <f t="shared" si="118"/>
        <v>997</v>
      </c>
      <c r="G413" s="1064">
        <v>539</v>
      </c>
      <c r="H413" s="1064">
        <v>177</v>
      </c>
      <c r="I413" s="1064">
        <f t="shared" si="119"/>
        <v>716</v>
      </c>
      <c r="J413" s="1064">
        <v>1154</v>
      </c>
      <c r="K413" s="1064">
        <v>248</v>
      </c>
      <c r="L413" s="1065">
        <f t="shared" si="120"/>
        <v>1402</v>
      </c>
      <c r="M413" s="1061">
        <v>324872</v>
      </c>
      <c r="N413" s="1061"/>
      <c r="O413" s="1061">
        <v>20</v>
      </c>
      <c r="P413" s="1061">
        <v>328107</v>
      </c>
      <c r="Q413" s="1061">
        <v>4</v>
      </c>
      <c r="R413" s="1061">
        <v>0</v>
      </c>
      <c r="S413" s="1061">
        <v>9878</v>
      </c>
      <c r="T413" s="1061"/>
      <c r="U413" s="1061">
        <v>23651</v>
      </c>
      <c r="V413" s="1061">
        <v>3</v>
      </c>
      <c r="W413" s="1061">
        <v>15</v>
      </c>
      <c r="X413" s="1061">
        <v>2138</v>
      </c>
      <c r="Y413" s="1061">
        <v>3118</v>
      </c>
      <c r="Z413" s="1061">
        <v>199754</v>
      </c>
    </row>
    <row r="414" spans="1:26" ht="17.25" customHeight="1">
      <c r="A414" s="1062">
        <v>45337</v>
      </c>
      <c r="B414" s="1066">
        <f t="shared" ref="B414" si="129">IF(A414="","",A414)</f>
        <v>45337</v>
      </c>
      <c r="C414" s="1064">
        <v>1549</v>
      </c>
      <c r="D414" s="1064">
        <v>649</v>
      </c>
      <c r="E414" s="1064">
        <v>277</v>
      </c>
      <c r="F414" s="1064">
        <f t="shared" si="118"/>
        <v>926</v>
      </c>
      <c r="G414" s="1064">
        <v>475</v>
      </c>
      <c r="H414" s="1064">
        <v>253</v>
      </c>
      <c r="I414" s="1064">
        <f t="shared" si="119"/>
        <v>728</v>
      </c>
      <c r="J414" s="1064">
        <v>1327</v>
      </c>
      <c r="K414" s="1064">
        <v>366</v>
      </c>
      <c r="L414" s="1065">
        <f t="shared" si="120"/>
        <v>1693</v>
      </c>
      <c r="M414" s="1061">
        <v>324858</v>
      </c>
      <c r="N414" s="1061"/>
      <c r="O414" s="1061">
        <v>12</v>
      </c>
      <c r="P414" s="1061">
        <v>328094</v>
      </c>
      <c r="Q414" s="1061">
        <v>0</v>
      </c>
      <c r="R414" s="1061">
        <v>0</v>
      </c>
      <c r="S414" s="1061">
        <v>10037</v>
      </c>
      <c r="T414" s="1061"/>
      <c r="U414" s="1061">
        <v>23642</v>
      </c>
      <c r="V414" s="1061">
        <v>4</v>
      </c>
      <c r="W414" s="1061">
        <v>12</v>
      </c>
      <c r="X414" s="1061">
        <v>2155</v>
      </c>
      <c r="Y414" s="1061">
        <v>2918</v>
      </c>
      <c r="Z414" s="1061">
        <v>199681</v>
      </c>
    </row>
    <row r="415" spans="1:26" ht="17.25" customHeight="1">
      <c r="A415" s="1062">
        <v>45338</v>
      </c>
      <c r="B415" s="1066">
        <f t="shared" ref="B415:B417" si="130">IF(A415="","",A415)</f>
        <v>45338</v>
      </c>
      <c r="C415" s="1064">
        <v>1288</v>
      </c>
      <c r="D415" s="1064">
        <v>561</v>
      </c>
      <c r="E415" s="1064">
        <v>360</v>
      </c>
      <c r="F415" s="1064">
        <f t="shared" si="118"/>
        <v>921</v>
      </c>
      <c r="G415" s="1064">
        <v>415</v>
      </c>
      <c r="H415" s="1064">
        <v>336</v>
      </c>
      <c r="I415" s="1064">
        <f t="shared" si="119"/>
        <v>751</v>
      </c>
      <c r="J415" s="1064">
        <v>928</v>
      </c>
      <c r="K415" s="1064">
        <v>477</v>
      </c>
      <c r="L415" s="1065">
        <f t="shared" si="120"/>
        <v>1405</v>
      </c>
      <c r="M415" s="1061">
        <v>324801</v>
      </c>
      <c r="N415" s="1061"/>
      <c r="O415" s="1061">
        <v>11</v>
      </c>
      <c r="P415" s="1061">
        <v>328049</v>
      </c>
      <c r="Q415" s="1061">
        <v>2</v>
      </c>
      <c r="R415" s="1061">
        <v>0</v>
      </c>
      <c r="S415" s="1061">
        <v>9911</v>
      </c>
      <c r="T415" s="1061"/>
      <c r="U415" s="1061">
        <v>23635</v>
      </c>
      <c r="V415" s="1061">
        <v>2</v>
      </c>
      <c r="W415" s="1061">
        <v>8</v>
      </c>
      <c r="X415" s="1061">
        <v>1872</v>
      </c>
      <c r="Y415" s="1061">
        <v>2335</v>
      </c>
      <c r="Z415" s="1061">
        <v>199615</v>
      </c>
    </row>
    <row r="416" spans="1:26" ht="17.25" customHeight="1">
      <c r="A416" s="1062">
        <v>45339</v>
      </c>
      <c r="B416" s="1066">
        <f t="shared" si="130"/>
        <v>45339</v>
      </c>
      <c r="C416" s="1064">
        <v>566</v>
      </c>
      <c r="D416" s="1064">
        <v>152</v>
      </c>
      <c r="E416" s="1064">
        <v>326</v>
      </c>
      <c r="F416" s="1064">
        <f t="shared" si="118"/>
        <v>478</v>
      </c>
      <c r="G416" s="1064">
        <v>127</v>
      </c>
      <c r="H416" s="1064">
        <v>308</v>
      </c>
      <c r="I416" s="1064">
        <f t="shared" si="119"/>
        <v>435</v>
      </c>
      <c r="J416" s="1064">
        <v>207</v>
      </c>
      <c r="K416" s="1064">
        <v>432</v>
      </c>
      <c r="L416" s="1065">
        <f t="shared" si="120"/>
        <v>639</v>
      </c>
      <c r="M416" s="1061">
        <v>324801</v>
      </c>
      <c r="N416" s="1061"/>
      <c r="O416" s="1061">
        <v>16</v>
      </c>
      <c r="P416" s="1061">
        <v>328049</v>
      </c>
      <c r="Q416" s="1061">
        <v>1</v>
      </c>
      <c r="R416" s="1061">
        <v>0</v>
      </c>
      <c r="S416" s="1061">
        <v>4196</v>
      </c>
      <c r="T416" s="1061"/>
      <c r="U416" s="1061">
        <v>23624</v>
      </c>
      <c r="V416" s="1061">
        <v>0</v>
      </c>
      <c r="W416" s="1061">
        <v>14</v>
      </c>
      <c r="X416" s="1061">
        <v>1231</v>
      </c>
      <c r="Y416" s="1061">
        <v>1422</v>
      </c>
      <c r="Z416" s="1061">
        <v>199535</v>
      </c>
    </row>
    <row r="417" spans="1:26" ht="17.25" customHeight="1">
      <c r="A417" s="1062">
        <v>45340</v>
      </c>
      <c r="B417" s="1066">
        <f t="shared" si="130"/>
        <v>45340</v>
      </c>
      <c r="C417" s="1064">
        <v>742</v>
      </c>
      <c r="D417" s="1064">
        <v>213</v>
      </c>
      <c r="E417" s="1064">
        <v>300</v>
      </c>
      <c r="F417" s="1064">
        <f t="shared" si="118"/>
        <v>513</v>
      </c>
      <c r="G417" s="1064">
        <v>151</v>
      </c>
      <c r="H417" s="1064">
        <v>249</v>
      </c>
      <c r="I417" s="1064">
        <f t="shared" si="119"/>
        <v>400</v>
      </c>
      <c r="J417" s="1064">
        <v>332</v>
      </c>
      <c r="K417" s="1064">
        <v>314</v>
      </c>
      <c r="L417" s="1065">
        <f t="shared" si="120"/>
        <v>646</v>
      </c>
      <c r="M417" s="1061">
        <v>324801</v>
      </c>
      <c r="N417" s="1061"/>
      <c r="O417" s="1061">
        <v>16</v>
      </c>
      <c r="P417" s="1061">
        <v>328049</v>
      </c>
      <c r="Q417" s="1061">
        <v>0</v>
      </c>
      <c r="R417" s="1061">
        <v>0</v>
      </c>
      <c r="S417" s="1061">
        <v>2545</v>
      </c>
      <c r="T417" s="1061"/>
      <c r="U417" s="1061">
        <v>23608</v>
      </c>
      <c r="V417" s="1061">
        <v>4</v>
      </c>
      <c r="W417" s="1061">
        <v>10</v>
      </c>
      <c r="X417" s="1061">
        <v>1191</v>
      </c>
      <c r="Y417" s="1061">
        <v>1457</v>
      </c>
      <c r="Z417" s="1061">
        <v>199492</v>
      </c>
    </row>
    <row r="418" spans="1:26" ht="17.25" customHeight="1">
      <c r="A418" s="1062">
        <v>45341</v>
      </c>
      <c r="B418" s="1066">
        <f t="shared" ref="B418" si="131">IF(A418="","",A418)</f>
        <v>45341</v>
      </c>
      <c r="C418" s="1064">
        <v>1617</v>
      </c>
      <c r="D418" s="1064">
        <v>664</v>
      </c>
      <c r="E418" s="1064">
        <v>280</v>
      </c>
      <c r="F418" s="1064">
        <f t="shared" si="118"/>
        <v>944</v>
      </c>
      <c r="G418" s="1064">
        <v>433</v>
      </c>
      <c r="H418" s="1064">
        <v>225</v>
      </c>
      <c r="I418" s="1064">
        <f t="shared" si="119"/>
        <v>658</v>
      </c>
      <c r="J418" s="1064">
        <v>1069</v>
      </c>
      <c r="K418" s="1064">
        <v>387</v>
      </c>
      <c r="L418" s="1065">
        <f t="shared" si="120"/>
        <v>1456</v>
      </c>
      <c r="M418" s="1061">
        <v>324767</v>
      </c>
      <c r="N418" s="1061"/>
      <c r="O418" s="1061">
        <v>19</v>
      </c>
      <c r="P418" s="1061">
        <v>328018</v>
      </c>
      <c r="Q418" s="1061">
        <v>0</v>
      </c>
      <c r="R418" s="1061">
        <v>0</v>
      </c>
      <c r="S418" s="1061">
        <v>3595</v>
      </c>
      <c r="T418" s="1061"/>
      <c r="U418" s="1061">
        <v>23605</v>
      </c>
      <c r="V418" s="1061">
        <v>5</v>
      </c>
      <c r="W418" s="1061">
        <v>15</v>
      </c>
      <c r="X418" s="1061">
        <v>2255</v>
      </c>
      <c r="Y418" s="1061">
        <v>3043</v>
      </c>
      <c r="Z418" s="1061">
        <v>199382</v>
      </c>
    </row>
    <row r="419" spans="1:26" ht="17.25" customHeight="1">
      <c r="A419" s="1062">
        <v>45342</v>
      </c>
      <c r="B419" s="1066">
        <f t="shared" ref="B419" si="132">IF(A419="","",A419)</f>
        <v>45342</v>
      </c>
      <c r="C419" s="1064">
        <v>1372</v>
      </c>
      <c r="D419" s="1064">
        <v>623</v>
      </c>
      <c r="E419" s="1064">
        <v>290</v>
      </c>
      <c r="F419" s="1064">
        <f t="shared" si="118"/>
        <v>913</v>
      </c>
      <c r="G419" s="1064">
        <v>470</v>
      </c>
      <c r="H419" s="1064">
        <v>255</v>
      </c>
      <c r="I419" s="1064">
        <f t="shared" si="119"/>
        <v>725</v>
      </c>
      <c r="J419" s="1064">
        <v>1134</v>
      </c>
      <c r="K419" s="1064">
        <v>420</v>
      </c>
      <c r="L419" s="1065">
        <f t="shared" si="120"/>
        <v>1554</v>
      </c>
      <c r="M419" s="1061">
        <v>324743</v>
      </c>
      <c r="N419" s="1061"/>
      <c r="O419" s="1061">
        <v>16</v>
      </c>
      <c r="P419" s="1061">
        <v>327999</v>
      </c>
      <c r="Q419" s="1061">
        <v>1</v>
      </c>
      <c r="R419" s="1061">
        <v>0</v>
      </c>
      <c r="S419" s="1061">
        <v>2566</v>
      </c>
      <c r="T419" s="1061"/>
      <c r="U419" s="1061">
        <v>23597</v>
      </c>
      <c r="V419" s="1061">
        <v>5</v>
      </c>
      <c r="W419" s="1061">
        <v>9</v>
      </c>
      <c r="X419" s="1061">
        <v>2884</v>
      </c>
      <c r="Y419" s="1061">
        <v>4005</v>
      </c>
      <c r="Z419" s="1061">
        <v>199299</v>
      </c>
    </row>
    <row r="420" spans="1:26" ht="17.25" customHeight="1">
      <c r="A420" s="1062">
        <v>45343</v>
      </c>
      <c r="B420" s="1066">
        <f t="shared" ref="B420" si="133">IF(A420="","",A420)</f>
        <v>45343</v>
      </c>
      <c r="C420" s="1064">
        <v>1518</v>
      </c>
      <c r="D420" s="1064">
        <v>566</v>
      </c>
      <c r="E420" s="1064">
        <v>361</v>
      </c>
      <c r="F420" s="1064">
        <f t="shared" si="118"/>
        <v>927</v>
      </c>
      <c r="G420" s="1064">
        <v>349</v>
      </c>
      <c r="H420" s="1064">
        <v>301</v>
      </c>
      <c r="I420" s="1064">
        <f t="shared" si="119"/>
        <v>650</v>
      </c>
      <c r="J420" s="1064">
        <v>943</v>
      </c>
      <c r="K420" s="1064">
        <v>453</v>
      </c>
      <c r="L420" s="1065">
        <f t="shared" si="120"/>
        <v>1396</v>
      </c>
      <c r="M420" s="1061">
        <v>324726</v>
      </c>
      <c r="N420" s="1061"/>
      <c r="O420" s="1061">
        <v>10</v>
      </c>
      <c r="P420" s="1061">
        <v>327978</v>
      </c>
      <c r="Q420" s="1061">
        <v>3</v>
      </c>
      <c r="R420" s="1061">
        <v>0</v>
      </c>
      <c r="S420" s="1061">
        <v>6014</v>
      </c>
      <c r="T420" s="1061"/>
      <c r="U420" s="1061">
        <v>23586</v>
      </c>
      <c r="V420" s="1061">
        <v>3</v>
      </c>
      <c r="W420" s="1061">
        <v>14</v>
      </c>
      <c r="X420" s="1061">
        <v>3067</v>
      </c>
      <c r="Y420" s="1061">
        <v>3990</v>
      </c>
      <c r="Z420" s="1061">
        <v>199219</v>
      </c>
    </row>
    <row r="421" spans="1:26" ht="17.25" customHeight="1">
      <c r="A421" s="1062">
        <v>45344</v>
      </c>
      <c r="B421" s="1066">
        <f t="shared" ref="B421" si="134">IF(A421="","",A421)</f>
        <v>45344</v>
      </c>
      <c r="C421" s="1064">
        <v>1619</v>
      </c>
      <c r="D421" s="1064">
        <v>545</v>
      </c>
      <c r="E421" s="1064">
        <v>417</v>
      </c>
      <c r="F421" s="1064">
        <f t="shared" si="118"/>
        <v>962</v>
      </c>
      <c r="G421" s="1064">
        <v>339</v>
      </c>
      <c r="H421" s="1064">
        <v>341</v>
      </c>
      <c r="I421" s="1064">
        <f t="shared" si="119"/>
        <v>680</v>
      </c>
      <c r="J421" s="1064">
        <v>949</v>
      </c>
      <c r="K421" s="1064">
        <v>496</v>
      </c>
      <c r="L421" s="1065">
        <f t="shared" si="120"/>
        <v>1445</v>
      </c>
      <c r="M421" s="1061">
        <v>324710</v>
      </c>
      <c r="N421" s="1061"/>
      <c r="O421" s="1061">
        <v>15</v>
      </c>
      <c r="P421" s="1061">
        <v>327969</v>
      </c>
      <c r="Q421" s="1061">
        <v>3</v>
      </c>
      <c r="R421" s="1061">
        <v>0</v>
      </c>
      <c r="S421" s="1061">
        <v>7181</v>
      </c>
      <c r="T421" s="1061"/>
      <c r="U421" s="1061">
        <v>23581</v>
      </c>
      <c r="V421" s="1061">
        <v>0</v>
      </c>
      <c r="W421" s="1061">
        <v>0</v>
      </c>
      <c r="X421" s="1061">
        <v>3808</v>
      </c>
      <c r="Y421" s="1061">
        <v>5726</v>
      </c>
      <c r="Z421" s="1061">
        <v>199106</v>
      </c>
    </row>
    <row r="422" spans="1:26" ht="17.25" customHeight="1">
      <c r="A422" s="1062">
        <v>45345</v>
      </c>
      <c r="B422" s="1066">
        <f t="shared" ref="B422" si="135">IF(A422="","",A422)</f>
        <v>45345</v>
      </c>
      <c r="C422" s="1064">
        <v>1324</v>
      </c>
      <c r="D422" s="1064">
        <v>522</v>
      </c>
      <c r="E422" s="1064">
        <v>373</v>
      </c>
      <c r="F422" s="1064">
        <f t="shared" si="118"/>
        <v>895</v>
      </c>
      <c r="G422" s="1064">
        <v>390</v>
      </c>
      <c r="H422" s="1064">
        <v>354</v>
      </c>
      <c r="I422" s="1064">
        <f t="shared" si="119"/>
        <v>744</v>
      </c>
      <c r="J422" s="1064">
        <v>917</v>
      </c>
      <c r="K422" s="1064">
        <v>486</v>
      </c>
      <c r="L422" s="1065">
        <f t="shared" si="120"/>
        <v>1403</v>
      </c>
      <c r="M422" s="1061">
        <v>324632</v>
      </c>
      <c r="N422" s="1061"/>
      <c r="O422" s="1088">
        <v>22</v>
      </c>
      <c r="P422" s="1061">
        <v>327887</v>
      </c>
      <c r="Q422" s="1088">
        <v>1</v>
      </c>
      <c r="R422" s="1088">
        <v>0</v>
      </c>
      <c r="S422" s="1088">
        <v>16135</v>
      </c>
      <c r="T422" s="1061"/>
      <c r="U422" s="1061">
        <v>23572</v>
      </c>
      <c r="V422" s="1088">
        <v>7</v>
      </c>
      <c r="W422" s="1088">
        <v>13</v>
      </c>
      <c r="X422" s="1088">
        <v>16735</v>
      </c>
      <c r="Y422" s="1088">
        <v>20264</v>
      </c>
      <c r="Z422" s="1061">
        <v>199032</v>
      </c>
    </row>
    <row r="423" spans="1:26" ht="17.25" customHeight="1">
      <c r="A423" s="1062">
        <v>45346</v>
      </c>
      <c r="B423" s="1066">
        <f t="shared" ref="B423:B424" si="136">IF(A423="","",A423)</f>
        <v>45346</v>
      </c>
      <c r="C423" s="1064">
        <v>629</v>
      </c>
      <c r="D423" s="1064">
        <v>160</v>
      </c>
      <c r="E423" s="1064">
        <v>379</v>
      </c>
      <c r="F423" s="1064">
        <f t="shared" si="118"/>
        <v>539</v>
      </c>
      <c r="G423" s="1064">
        <v>137</v>
      </c>
      <c r="H423" s="1064">
        <v>352</v>
      </c>
      <c r="I423" s="1064">
        <f t="shared" si="119"/>
        <v>489</v>
      </c>
      <c r="J423" s="1064">
        <v>209</v>
      </c>
      <c r="K423" s="1064">
        <v>450</v>
      </c>
      <c r="L423" s="1065">
        <f t="shared" si="120"/>
        <v>659</v>
      </c>
      <c r="M423" s="1061">
        <v>324632</v>
      </c>
      <c r="N423" s="1061"/>
      <c r="O423" s="1088">
        <v>20</v>
      </c>
      <c r="P423" s="1061">
        <v>327887</v>
      </c>
      <c r="Q423" s="1088">
        <v>1</v>
      </c>
      <c r="R423" s="1088">
        <v>0</v>
      </c>
      <c r="S423" s="1088">
        <v>18214</v>
      </c>
      <c r="T423" s="1061"/>
      <c r="U423" s="1061">
        <v>23570</v>
      </c>
      <c r="V423" s="1088">
        <v>9</v>
      </c>
      <c r="W423" s="1088">
        <v>16</v>
      </c>
      <c r="X423" s="1088">
        <v>28946</v>
      </c>
      <c r="Y423" s="1088">
        <v>33517</v>
      </c>
      <c r="Z423" s="1061">
        <v>198936</v>
      </c>
    </row>
    <row r="424" spans="1:26" ht="17.25" customHeight="1">
      <c r="A424" s="1062">
        <v>45347</v>
      </c>
      <c r="B424" s="1066">
        <f t="shared" si="136"/>
        <v>45347</v>
      </c>
      <c r="C424" s="1064">
        <v>686</v>
      </c>
      <c r="D424" s="1064">
        <v>191</v>
      </c>
      <c r="E424" s="1064">
        <v>329</v>
      </c>
      <c r="F424" s="1064">
        <f t="shared" si="118"/>
        <v>520</v>
      </c>
      <c r="G424" s="1064">
        <v>129</v>
      </c>
      <c r="H424" s="1064">
        <v>265</v>
      </c>
      <c r="I424" s="1064">
        <f t="shared" si="119"/>
        <v>394</v>
      </c>
      <c r="J424" s="1064">
        <v>243</v>
      </c>
      <c r="K424" s="1064">
        <v>350</v>
      </c>
      <c r="L424" s="1065">
        <f t="shared" si="120"/>
        <v>593</v>
      </c>
      <c r="M424" s="1061">
        <v>324632</v>
      </c>
      <c r="N424" s="1061"/>
      <c r="O424" s="1088">
        <v>16</v>
      </c>
      <c r="P424" s="1061">
        <v>327887</v>
      </c>
      <c r="Q424" s="1088">
        <v>1</v>
      </c>
      <c r="R424" s="1088">
        <v>0</v>
      </c>
      <c r="S424" s="1088">
        <v>20099</v>
      </c>
      <c r="T424" s="1061"/>
      <c r="U424" s="1061">
        <v>23558</v>
      </c>
      <c r="V424" s="1088">
        <v>8</v>
      </c>
      <c r="W424" s="1088">
        <v>19</v>
      </c>
      <c r="X424" s="1088">
        <v>35999</v>
      </c>
      <c r="Y424" s="1088">
        <v>40680</v>
      </c>
      <c r="Z424" s="1061">
        <v>198880</v>
      </c>
    </row>
    <row r="425" spans="1:26" ht="17.25" customHeight="1">
      <c r="A425" s="1062">
        <v>45348</v>
      </c>
      <c r="B425" s="1066">
        <f t="shared" ref="B425" si="137">IF(A425="","",A425)</f>
        <v>45348</v>
      </c>
      <c r="C425" s="1064">
        <v>1506</v>
      </c>
      <c r="D425" s="1064">
        <v>583</v>
      </c>
      <c r="E425" s="1064">
        <v>248</v>
      </c>
      <c r="F425" s="1064">
        <f t="shared" si="118"/>
        <v>831</v>
      </c>
      <c r="G425" s="1064">
        <v>369</v>
      </c>
      <c r="H425" s="1064">
        <v>231</v>
      </c>
      <c r="I425" s="1064">
        <f t="shared" si="119"/>
        <v>600</v>
      </c>
      <c r="J425" s="1064">
        <v>1004</v>
      </c>
      <c r="K425" s="1064">
        <v>342</v>
      </c>
      <c r="L425" s="1065">
        <f t="shared" si="120"/>
        <v>1346</v>
      </c>
      <c r="M425" s="1061">
        <v>324590</v>
      </c>
      <c r="N425" s="1061"/>
      <c r="O425" s="1088">
        <v>20</v>
      </c>
      <c r="P425" s="1061">
        <v>327850</v>
      </c>
      <c r="Q425" s="1088">
        <v>1</v>
      </c>
      <c r="R425" s="1088">
        <v>0</v>
      </c>
      <c r="S425" s="1088">
        <v>26110</v>
      </c>
      <c r="T425" s="1061"/>
      <c r="U425" s="1061">
        <v>23551</v>
      </c>
      <c r="V425" s="1088">
        <v>15</v>
      </c>
      <c r="W425" s="1088">
        <v>20</v>
      </c>
      <c r="X425" s="1088">
        <v>55530</v>
      </c>
      <c r="Y425" s="1088">
        <v>67698</v>
      </c>
      <c r="Z425" s="1061">
        <v>198789</v>
      </c>
    </row>
    <row r="426" spans="1:26" ht="17.25" customHeight="1">
      <c r="A426" s="1062">
        <v>45349</v>
      </c>
      <c r="B426" s="1066">
        <f t="shared" ref="B426" si="138">IF(A426="","",A426)</f>
        <v>45349</v>
      </c>
      <c r="C426" s="1064">
        <v>1404</v>
      </c>
      <c r="D426" s="1064">
        <v>591</v>
      </c>
      <c r="E426" s="1064">
        <v>285</v>
      </c>
      <c r="F426" s="1064">
        <f t="shared" si="118"/>
        <v>876</v>
      </c>
      <c r="G426" s="1064">
        <v>433</v>
      </c>
      <c r="H426" s="1064">
        <v>304</v>
      </c>
      <c r="I426" s="1064">
        <f t="shared" si="119"/>
        <v>737</v>
      </c>
      <c r="J426" s="1064">
        <v>1130</v>
      </c>
      <c r="K426" s="1064">
        <v>387</v>
      </c>
      <c r="L426" s="1065">
        <f t="shared" si="120"/>
        <v>1517</v>
      </c>
      <c r="M426" s="1061">
        <v>324576</v>
      </c>
      <c r="N426" s="1061"/>
      <c r="O426" s="1088">
        <v>8</v>
      </c>
      <c r="P426" s="1061">
        <v>327836</v>
      </c>
      <c r="Q426" s="1088">
        <v>3</v>
      </c>
      <c r="R426" s="1088">
        <v>0</v>
      </c>
      <c r="S426" s="1088">
        <v>22800</v>
      </c>
      <c r="T426" s="1061"/>
      <c r="U426" s="1061">
        <v>23555</v>
      </c>
      <c r="V426" s="1088">
        <v>11</v>
      </c>
      <c r="W426" s="1088">
        <v>15</v>
      </c>
      <c r="X426" s="1088">
        <v>65669</v>
      </c>
      <c r="Y426" s="1088">
        <v>82531</v>
      </c>
      <c r="Z426" s="1061">
        <v>198710</v>
      </c>
    </row>
    <row r="427" spans="1:26" ht="17.25" customHeight="1">
      <c r="A427" s="1062">
        <v>45350</v>
      </c>
      <c r="B427" s="1066">
        <f t="shared" ref="B427" si="139">IF(A427="","",A427)</f>
        <v>45350</v>
      </c>
      <c r="C427" s="1064">
        <v>1405</v>
      </c>
      <c r="D427" s="1064">
        <v>560</v>
      </c>
      <c r="E427" s="1064">
        <v>270</v>
      </c>
      <c r="F427" s="1064">
        <f t="shared" si="118"/>
        <v>830</v>
      </c>
      <c r="G427" s="1064">
        <v>341</v>
      </c>
      <c r="H427" s="1064">
        <v>211</v>
      </c>
      <c r="I427" s="1064">
        <f t="shared" si="119"/>
        <v>552</v>
      </c>
      <c r="J427" s="1064">
        <v>953</v>
      </c>
      <c r="K427" s="1064">
        <v>289</v>
      </c>
      <c r="L427" s="1065">
        <f t="shared" si="120"/>
        <v>1242</v>
      </c>
      <c r="M427" s="1061">
        <v>324558</v>
      </c>
      <c r="N427" s="1061"/>
      <c r="O427" s="1088">
        <v>15</v>
      </c>
      <c r="P427" s="1061">
        <v>327817</v>
      </c>
      <c r="Q427" s="1088">
        <v>3</v>
      </c>
      <c r="R427" s="1088">
        <v>0</v>
      </c>
      <c r="S427" s="1088">
        <v>19479</v>
      </c>
      <c r="T427" s="1061"/>
      <c r="U427" s="1061">
        <v>23553</v>
      </c>
      <c r="V427" s="1088">
        <v>8</v>
      </c>
      <c r="W427" s="1088">
        <v>10</v>
      </c>
      <c r="X427" s="1088">
        <v>58585</v>
      </c>
      <c r="Y427" s="1088">
        <v>67792</v>
      </c>
      <c r="Z427" s="1061">
        <v>198616</v>
      </c>
    </row>
    <row r="428" spans="1:26" ht="17.25" customHeight="1">
      <c r="A428" s="1062">
        <v>45351</v>
      </c>
      <c r="B428" s="1066">
        <f t="shared" ref="B428:B431" si="140">IF(A428="","",A428)</f>
        <v>45351</v>
      </c>
      <c r="C428" s="1064">
        <v>1200</v>
      </c>
      <c r="D428" s="1064">
        <v>473</v>
      </c>
      <c r="E428" s="1064">
        <v>263</v>
      </c>
      <c r="F428" s="1064">
        <f t="shared" si="118"/>
        <v>736</v>
      </c>
      <c r="G428" s="1064">
        <v>350</v>
      </c>
      <c r="H428" s="1064">
        <v>244</v>
      </c>
      <c r="I428" s="1064">
        <f t="shared" si="119"/>
        <v>594</v>
      </c>
      <c r="J428" s="1064">
        <v>903</v>
      </c>
      <c r="K428" s="1064">
        <v>363</v>
      </c>
      <c r="L428" s="1065">
        <f t="shared" si="120"/>
        <v>1266</v>
      </c>
      <c r="M428" s="1061">
        <v>324457</v>
      </c>
      <c r="N428" s="1061">
        <v>1</v>
      </c>
      <c r="O428" s="1088">
        <v>14</v>
      </c>
      <c r="P428" s="1061">
        <v>327723</v>
      </c>
      <c r="Q428" s="1088"/>
      <c r="R428" s="1088"/>
      <c r="S428" s="1088">
        <v>22715</v>
      </c>
      <c r="T428" s="1061"/>
      <c r="U428" s="1061">
        <v>23534</v>
      </c>
      <c r="V428" s="1088">
        <v>7</v>
      </c>
      <c r="W428" s="1088">
        <v>22</v>
      </c>
      <c r="X428" s="1088">
        <v>52492</v>
      </c>
      <c r="Y428" s="1088">
        <v>61902</v>
      </c>
      <c r="Z428" s="1061">
        <v>198550</v>
      </c>
    </row>
    <row r="429" spans="1:26" ht="17.25" customHeight="1">
      <c r="A429" s="1062">
        <v>45352</v>
      </c>
      <c r="B429" s="1066">
        <f t="shared" si="140"/>
        <v>45352</v>
      </c>
      <c r="C429" s="1064">
        <v>683</v>
      </c>
      <c r="D429" s="1064">
        <v>320</v>
      </c>
      <c r="E429" s="1064">
        <v>199</v>
      </c>
      <c r="F429" s="1064">
        <f t="shared" si="118"/>
        <v>519</v>
      </c>
      <c r="G429" s="1064">
        <v>295</v>
      </c>
      <c r="H429" s="1064">
        <v>262</v>
      </c>
      <c r="I429" s="1064">
        <f t="shared" si="119"/>
        <v>557</v>
      </c>
      <c r="J429" s="1064">
        <v>395</v>
      </c>
      <c r="K429" s="1064">
        <v>296</v>
      </c>
      <c r="L429" s="1065">
        <f t="shared" si="120"/>
        <v>691</v>
      </c>
      <c r="M429" s="1061">
        <v>324457</v>
      </c>
      <c r="N429" s="1061">
        <v>0</v>
      </c>
      <c r="O429" s="1088">
        <v>13</v>
      </c>
      <c r="P429" s="1061">
        <v>327723</v>
      </c>
      <c r="Q429" s="1088"/>
      <c r="R429" s="1088"/>
      <c r="S429" s="1088">
        <v>12644</v>
      </c>
      <c r="T429" s="1061"/>
      <c r="U429" s="1061">
        <v>23531</v>
      </c>
      <c r="V429" s="1088">
        <v>10</v>
      </c>
      <c r="W429" s="1088">
        <v>14</v>
      </c>
      <c r="X429" s="1088">
        <v>45890</v>
      </c>
      <c r="Y429" s="1088">
        <v>53538</v>
      </c>
      <c r="Z429" s="1061">
        <v>198460</v>
      </c>
    </row>
    <row r="430" spans="1:26" ht="17.25" customHeight="1">
      <c r="A430" s="1062">
        <v>45353</v>
      </c>
      <c r="B430" s="1066">
        <f t="shared" si="140"/>
        <v>45353</v>
      </c>
      <c r="C430" s="1064">
        <v>637</v>
      </c>
      <c r="D430" s="1064">
        <v>326</v>
      </c>
      <c r="E430" s="1064">
        <v>186</v>
      </c>
      <c r="F430" s="1064">
        <f t="shared" si="118"/>
        <v>512</v>
      </c>
      <c r="G430" s="1064">
        <v>316</v>
      </c>
      <c r="H430" s="1064">
        <v>156</v>
      </c>
      <c r="I430" s="1064">
        <f t="shared" si="119"/>
        <v>472</v>
      </c>
      <c r="J430" s="1064">
        <v>421</v>
      </c>
      <c r="K430" s="1064">
        <v>255</v>
      </c>
      <c r="L430" s="1065">
        <f t="shared" si="120"/>
        <v>676</v>
      </c>
      <c r="M430" s="1061">
        <v>324457</v>
      </c>
      <c r="N430" s="1061">
        <v>1</v>
      </c>
      <c r="O430" s="1088">
        <v>21</v>
      </c>
      <c r="P430" s="1061">
        <v>327723</v>
      </c>
      <c r="Q430" s="1088"/>
      <c r="R430" s="1088"/>
      <c r="S430" s="1088">
        <v>6881</v>
      </c>
      <c r="T430" s="1061"/>
      <c r="U430" s="1061">
        <v>23520</v>
      </c>
      <c r="V430" s="1088">
        <v>3</v>
      </c>
      <c r="W430" s="1088">
        <v>18</v>
      </c>
      <c r="X430" s="1088">
        <v>27922</v>
      </c>
      <c r="Y430" s="1088">
        <v>32161</v>
      </c>
      <c r="Z430" s="1061">
        <v>198389</v>
      </c>
    </row>
    <row r="431" spans="1:26" ht="17.25" customHeight="1">
      <c r="A431" s="1062">
        <v>45354</v>
      </c>
      <c r="B431" s="1066">
        <f t="shared" si="140"/>
        <v>45354</v>
      </c>
      <c r="C431" s="1064">
        <v>711</v>
      </c>
      <c r="D431" s="1064">
        <v>338</v>
      </c>
      <c r="E431" s="1064">
        <v>217</v>
      </c>
      <c r="F431" s="1064">
        <f t="shared" si="118"/>
        <v>555</v>
      </c>
      <c r="G431" s="1064">
        <v>316</v>
      </c>
      <c r="H431" s="1064">
        <v>190</v>
      </c>
      <c r="I431" s="1064">
        <f t="shared" si="119"/>
        <v>506</v>
      </c>
      <c r="J431" s="1064">
        <v>448</v>
      </c>
      <c r="K431" s="1064">
        <v>318</v>
      </c>
      <c r="L431" s="1065">
        <f t="shared" si="120"/>
        <v>766</v>
      </c>
      <c r="M431" s="1061">
        <v>324457</v>
      </c>
      <c r="N431" s="1061">
        <v>0</v>
      </c>
      <c r="O431" s="1088">
        <v>19</v>
      </c>
      <c r="P431" s="1061">
        <v>327723</v>
      </c>
      <c r="Q431" s="1088"/>
      <c r="R431" s="1088"/>
      <c r="S431" s="1088">
        <v>8689</v>
      </c>
      <c r="T431" s="1061"/>
      <c r="U431" s="1061">
        <v>23506</v>
      </c>
      <c r="V431" s="1088">
        <v>3</v>
      </c>
      <c r="W431" s="1088">
        <v>12</v>
      </c>
      <c r="X431" s="1088">
        <v>19717</v>
      </c>
      <c r="Y431" s="1088">
        <v>22419</v>
      </c>
      <c r="Z431" s="1061">
        <v>198350</v>
      </c>
    </row>
    <row r="432" spans="1:26" ht="17.25" customHeight="1">
      <c r="A432" s="1062">
        <v>45355</v>
      </c>
      <c r="B432" s="1066">
        <f t="shared" ref="B432" si="141">IF(A432="","",A432)</f>
        <v>45355</v>
      </c>
      <c r="C432" s="1064">
        <v>1451</v>
      </c>
      <c r="D432" s="1064">
        <v>562</v>
      </c>
      <c r="E432" s="1064">
        <v>347</v>
      </c>
      <c r="F432" s="1064">
        <f t="shared" si="118"/>
        <v>909</v>
      </c>
      <c r="G432" s="1064">
        <v>429</v>
      </c>
      <c r="H432" s="1064">
        <v>322</v>
      </c>
      <c r="I432" s="1064">
        <f t="shared" si="119"/>
        <v>751</v>
      </c>
      <c r="J432" s="1064">
        <v>1086</v>
      </c>
      <c r="K432" s="1064">
        <v>439</v>
      </c>
      <c r="L432" s="1065">
        <f t="shared" si="120"/>
        <v>1525</v>
      </c>
      <c r="M432" s="1061">
        <v>324424</v>
      </c>
      <c r="N432" s="1061">
        <v>3</v>
      </c>
      <c r="O432" s="1088">
        <v>15</v>
      </c>
      <c r="P432" s="1061">
        <v>327692</v>
      </c>
      <c r="Q432" s="1088"/>
      <c r="R432" s="1088"/>
      <c r="S432" s="1088">
        <v>9282</v>
      </c>
      <c r="T432" s="1061"/>
      <c r="U432" s="1061">
        <v>23495</v>
      </c>
      <c r="V432" s="1088">
        <v>4</v>
      </c>
      <c r="W432" s="1088">
        <v>12</v>
      </c>
      <c r="X432" s="1088">
        <v>14934</v>
      </c>
      <c r="Y432" s="1088">
        <v>18221</v>
      </c>
      <c r="Z432" s="1061">
        <v>198286</v>
      </c>
    </row>
    <row r="433" spans="1:26" ht="17.25" customHeight="1">
      <c r="A433" s="1071">
        <v>45356</v>
      </c>
      <c r="B433" s="1072">
        <f t="shared" ref="B433" si="142">IF(A433="","",A433)</f>
        <v>45356</v>
      </c>
      <c r="C433" s="1073">
        <v>1682</v>
      </c>
      <c r="D433" s="1073">
        <v>677</v>
      </c>
      <c r="E433" s="1073">
        <v>345</v>
      </c>
      <c r="F433" s="1073">
        <f t="shared" si="118"/>
        <v>1022</v>
      </c>
      <c r="G433" s="1073">
        <v>465</v>
      </c>
      <c r="H433" s="1073">
        <v>288</v>
      </c>
      <c r="I433" s="1073">
        <f t="shared" si="119"/>
        <v>753</v>
      </c>
      <c r="J433" s="1073">
        <v>1121</v>
      </c>
      <c r="K433" s="1073">
        <v>406</v>
      </c>
      <c r="L433" s="1074">
        <f t="shared" si="120"/>
        <v>1527</v>
      </c>
      <c r="M433" s="1075">
        <v>324405</v>
      </c>
      <c r="N433" s="1075">
        <v>2</v>
      </c>
      <c r="O433" s="1076">
        <v>14</v>
      </c>
      <c r="P433" s="1075">
        <v>327675</v>
      </c>
      <c r="Q433" s="1076"/>
      <c r="R433" s="1076"/>
      <c r="S433" s="1076">
        <v>10073</v>
      </c>
      <c r="T433" s="1075"/>
      <c r="U433" s="1075">
        <v>23486</v>
      </c>
      <c r="V433" s="1076">
        <v>0</v>
      </c>
      <c r="W433" s="1076">
        <v>0</v>
      </c>
      <c r="X433" s="1076">
        <v>7744</v>
      </c>
      <c r="Y433" s="1076">
        <v>10354</v>
      </c>
      <c r="Z433" s="1075">
        <v>198211</v>
      </c>
    </row>
    <row r="434" spans="1:26" ht="17.25" customHeight="1">
      <c r="A434" s="76"/>
      <c r="B434" s="79"/>
      <c r="C434" s="19"/>
      <c r="D434" s="19"/>
      <c r="E434" s="77"/>
      <c r="F434" s="78"/>
      <c r="G434" s="19"/>
      <c r="H434" s="19"/>
      <c r="I434" s="78"/>
      <c r="J434" s="19"/>
      <c r="K434" s="19"/>
      <c r="L434" s="78"/>
      <c r="O434" s="31"/>
      <c r="P434" s="31"/>
    </row>
    <row r="435" spans="1:26" ht="17.25" customHeight="1">
      <c r="A435" s="76"/>
      <c r="B435" s="79"/>
      <c r="C435" s="19"/>
      <c r="D435" s="19"/>
      <c r="E435" s="77"/>
      <c r="F435" s="78"/>
      <c r="G435" s="19"/>
      <c r="H435" s="19"/>
      <c r="I435" s="78"/>
      <c r="J435" s="19"/>
      <c r="K435" s="19"/>
      <c r="L435" s="78"/>
      <c r="O435" s="31"/>
      <c r="P435" s="31"/>
    </row>
    <row r="436" spans="1:26" ht="17.25" customHeight="1">
      <c r="A436" s="76"/>
      <c r="B436" s="79"/>
      <c r="C436" s="19"/>
      <c r="D436" s="19"/>
      <c r="E436" s="77"/>
      <c r="F436" s="78"/>
      <c r="G436" s="19"/>
      <c r="H436" s="19"/>
      <c r="I436" s="78"/>
      <c r="J436" s="19"/>
      <c r="K436" s="19"/>
      <c r="L436" s="78"/>
      <c r="O436" s="31"/>
      <c r="P436" s="31"/>
    </row>
    <row r="437" spans="1:26" ht="17.25" customHeight="1">
      <c r="A437" s="76"/>
      <c r="B437" s="79"/>
      <c r="C437" s="19"/>
      <c r="D437" s="19"/>
      <c r="E437" s="77"/>
      <c r="F437" s="78"/>
      <c r="G437" s="19"/>
      <c r="H437" s="19"/>
      <c r="I437" s="78"/>
      <c r="J437" s="19"/>
      <c r="K437" s="19"/>
      <c r="L437" s="78"/>
      <c r="O437" s="31"/>
      <c r="P437" s="31"/>
    </row>
    <row r="438" spans="1:26" ht="17.25" customHeight="1">
      <c r="A438" s="76"/>
      <c r="B438" s="79"/>
      <c r="C438" s="19"/>
      <c r="D438" s="19"/>
      <c r="E438" s="77"/>
      <c r="F438" s="78"/>
      <c r="G438" s="19"/>
      <c r="H438" s="19"/>
      <c r="I438" s="78"/>
      <c r="J438" s="19"/>
      <c r="K438" s="19"/>
      <c r="L438" s="78"/>
      <c r="O438" s="31"/>
      <c r="P438" s="31"/>
    </row>
    <row r="439" spans="1:26" ht="17.25" customHeight="1">
      <c r="A439" s="76"/>
      <c r="B439" s="79"/>
      <c r="C439" s="19"/>
      <c r="D439" s="19"/>
      <c r="E439" s="77"/>
      <c r="F439" s="78"/>
      <c r="G439" s="19"/>
      <c r="H439" s="19"/>
      <c r="I439" s="78"/>
      <c r="J439" s="19"/>
      <c r="K439" s="19"/>
      <c r="L439" s="78"/>
      <c r="O439" s="31"/>
      <c r="P439" s="31"/>
    </row>
    <row r="440" spans="1:26" ht="17.25" customHeight="1">
      <c r="A440" s="76"/>
      <c r="B440" s="79"/>
      <c r="C440" s="19"/>
      <c r="D440" s="19"/>
      <c r="E440" s="77"/>
      <c r="F440" s="78"/>
      <c r="G440" s="19"/>
      <c r="H440" s="19"/>
      <c r="I440" s="78"/>
      <c r="J440" s="19"/>
      <c r="K440" s="19"/>
      <c r="L440" s="78"/>
      <c r="O440" s="31"/>
      <c r="P440" s="31"/>
    </row>
    <row r="441" spans="1:26" ht="17.25" customHeight="1">
      <c r="A441" s="76"/>
      <c r="B441" s="79"/>
      <c r="C441" s="19"/>
      <c r="D441" s="19"/>
      <c r="E441" s="77"/>
      <c r="F441" s="78"/>
      <c r="G441" s="19"/>
      <c r="H441" s="19"/>
      <c r="I441" s="78"/>
      <c r="J441" s="19"/>
      <c r="K441" s="19"/>
      <c r="L441" s="78"/>
      <c r="O441" s="31"/>
      <c r="P441" s="31"/>
    </row>
    <row r="442" spans="1:26" ht="17.25" customHeight="1">
      <c r="A442" s="76"/>
      <c r="B442" s="79"/>
      <c r="C442" s="19"/>
      <c r="D442" s="19"/>
      <c r="E442" s="77"/>
      <c r="F442" s="78"/>
      <c r="G442" s="19"/>
      <c r="H442" s="19"/>
      <c r="I442" s="78"/>
      <c r="J442" s="19"/>
      <c r="K442" s="19"/>
      <c r="L442" s="78"/>
      <c r="O442" s="31"/>
      <c r="P442" s="31"/>
    </row>
    <row r="443" spans="1:26" ht="17.25" customHeight="1">
      <c r="A443" s="76"/>
      <c r="B443" s="79"/>
      <c r="C443" s="19"/>
      <c r="D443" s="19"/>
      <c r="E443" s="77"/>
      <c r="F443" s="78"/>
      <c r="G443" s="19"/>
      <c r="H443" s="19"/>
      <c r="I443" s="78"/>
      <c r="J443" s="19"/>
      <c r="K443" s="19"/>
      <c r="L443" s="78"/>
      <c r="O443" s="31"/>
      <c r="P443" s="31"/>
    </row>
    <row r="444" spans="1:26" ht="17.25" customHeight="1">
      <c r="A444" s="76"/>
      <c r="B444" s="79"/>
      <c r="C444" s="19"/>
      <c r="D444" s="19"/>
      <c r="E444" s="77"/>
      <c r="F444" s="78"/>
      <c r="G444" s="19"/>
      <c r="H444" s="19"/>
      <c r="I444" s="78"/>
      <c r="J444" s="19"/>
      <c r="K444" s="19"/>
      <c r="L444" s="78"/>
      <c r="O444" s="31"/>
      <c r="P444" s="31"/>
    </row>
    <row r="445" spans="1:26" ht="17.25" customHeight="1">
      <c r="A445" s="76"/>
      <c r="B445" s="79"/>
      <c r="C445" s="19"/>
      <c r="D445" s="19"/>
      <c r="E445" s="77"/>
      <c r="F445" s="78"/>
      <c r="G445" s="19"/>
      <c r="H445" s="19"/>
      <c r="I445" s="78"/>
      <c r="J445" s="19"/>
      <c r="K445" s="19"/>
      <c r="L445" s="78"/>
      <c r="O445" s="31"/>
      <c r="P445" s="31"/>
    </row>
    <row r="446" spans="1:26" ht="17.25" customHeight="1">
      <c r="A446" s="76"/>
      <c r="B446" s="79"/>
      <c r="C446" s="19"/>
      <c r="D446" s="19"/>
      <c r="E446" s="77"/>
      <c r="F446" s="78"/>
      <c r="G446" s="19"/>
      <c r="H446" s="19"/>
      <c r="I446" s="78"/>
      <c r="J446" s="19"/>
      <c r="K446" s="19"/>
      <c r="L446" s="78"/>
      <c r="O446" s="31"/>
      <c r="P446" s="31"/>
    </row>
    <row r="447" spans="1:26" ht="17.25" customHeight="1">
      <c r="A447" s="76"/>
      <c r="B447" s="79"/>
      <c r="C447" s="19"/>
      <c r="D447" s="19"/>
      <c r="E447" s="77"/>
      <c r="F447" s="78"/>
      <c r="G447" s="19"/>
      <c r="H447" s="19"/>
      <c r="I447" s="78"/>
      <c r="J447" s="19"/>
      <c r="K447" s="19"/>
      <c r="L447" s="78"/>
      <c r="O447" s="31"/>
      <c r="P447" s="31"/>
    </row>
    <row r="448" spans="1:26" ht="17.25" customHeight="1">
      <c r="A448" s="76"/>
      <c r="B448" s="79"/>
      <c r="C448" s="19"/>
      <c r="D448" s="19"/>
      <c r="E448" s="77"/>
      <c r="F448" s="78"/>
      <c r="G448" s="19"/>
      <c r="H448" s="19"/>
      <c r="I448" s="78"/>
      <c r="J448" s="19"/>
      <c r="K448" s="19"/>
      <c r="L448" s="78"/>
      <c r="O448" s="31"/>
      <c r="P448" s="31"/>
    </row>
    <row r="449" spans="1:16" ht="17.25" customHeight="1">
      <c r="A449" s="76"/>
      <c r="B449" s="79"/>
      <c r="C449" s="19"/>
      <c r="D449" s="19"/>
      <c r="E449" s="77"/>
      <c r="F449" s="78"/>
      <c r="G449" s="19"/>
      <c r="H449" s="19"/>
      <c r="I449" s="78"/>
      <c r="J449" s="19"/>
      <c r="K449" s="19"/>
      <c r="L449" s="78"/>
      <c r="O449" s="31"/>
      <c r="P449" s="31"/>
    </row>
    <row r="450" spans="1:16" ht="17.25" customHeight="1">
      <c r="A450" s="76"/>
      <c r="B450" s="79"/>
      <c r="C450" s="19"/>
      <c r="D450" s="19"/>
      <c r="E450" s="77"/>
      <c r="F450" s="78"/>
      <c r="G450" s="19"/>
      <c r="H450" s="19"/>
      <c r="I450" s="78"/>
      <c r="J450" s="19"/>
      <c r="K450" s="19"/>
      <c r="L450" s="78"/>
      <c r="O450" s="31"/>
      <c r="P450" s="31"/>
    </row>
    <row r="451" spans="1:16" ht="17.25" customHeight="1">
      <c r="A451" s="76"/>
      <c r="B451" s="79"/>
      <c r="C451" s="19"/>
      <c r="D451" s="19"/>
      <c r="E451" s="77"/>
      <c r="F451" s="78"/>
      <c r="G451" s="19"/>
      <c r="H451" s="19"/>
      <c r="I451" s="78"/>
      <c r="J451" s="19"/>
      <c r="K451" s="19"/>
      <c r="L451" s="78"/>
      <c r="O451" s="31"/>
      <c r="P451" s="31"/>
    </row>
    <row r="452" spans="1:16" ht="17.25" customHeight="1">
      <c r="A452" s="76"/>
      <c r="B452" s="79"/>
      <c r="C452" s="19"/>
      <c r="D452" s="19"/>
      <c r="E452" s="77"/>
      <c r="F452" s="78"/>
      <c r="G452" s="19"/>
      <c r="H452" s="19"/>
      <c r="I452" s="78"/>
      <c r="J452" s="19"/>
      <c r="K452" s="19"/>
      <c r="L452" s="78"/>
      <c r="O452" s="31"/>
      <c r="P452" s="31"/>
    </row>
    <row r="453" spans="1:16" ht="17.25" customHeight="1">
      <c r="A453" s="76"/>
      <c r="B453" s="79"/>
      <c r="C453" s="19"/>
      <c r="D453" s="19"/>
      <c r="E453" s="77"/>
      <c r="F453" s="78"/>
      <c r="G453" s="19"/>
      <c r="H453" s="19"/>
      <c r="I453" s="78"/>
      <c r="J453" s="19"/>
      <c r="K453" s="19"/>
      <c r="L453" s="78"/>
      <c r="O453" s="31"/>
      <c r="P453" s="31"/>
    </row>
    <row r="454" spans="1:16" ht="17.25" customHeight="1">
      <c r="A454" s="76"/>
      <c r="B454" s="79"/>
      <c r="C454" s="19"/>
      <c r="D454" s="19"/>
      <c r="E454" s="77"/>
      <c r="F454" s="78"/>
      <c r="G454" s="19"/>
      <c r="H454" s="19"/>
      <c r="I454" s="78"/>
      <c r="J454" s="19"/>
      <c r="K454" s="19"/>
      <c r="L454" s="78"/>
      <c r="O454" s="31"/>
      <c r="P454" s="31"/>
    </row>
    <row r="455" spans="1:16" ht="17.25" customHeight="1">
      <c r="A455" s="76"/>
      <c r="B455" s="79"/>
      <c r="C455" s="19"/>
      <c r="D455" s="19"/>
      <c r="E455" s="77"/>
      <c r="F455" s="78"/>
      <c r="G455" s="19"/>
      <c r="H455" s="19"/>
      <c r="I455" s="78"/>
      <c r="J455" s="19"/>
      <c r="K455" s="19"/>
      <c r="L455" s="78"/>
      <c r="O455" s="31"/>
      <c r="P455" s="31"/>
    </row>
    <row r="456" spans="1:16" ht="17.25" customHeight="1">
      <c r="A456" s="76"/>
      <c r="B456" s="79"/>
      <c r="C456" s="19"/>
      <c r="D456" s="19"/>
      <c r="E456" s="77"/>
      <c r="F456" s="78"/>
      <c r="G456" s="19"/>
      <c r="H456" s="19"/>
      <c r="I456" s="78"/>
      <c r="J456" s="19"/>
      <c r="K456" s="19"/>
      <c r="L456" s="78"/>
      <c r="O456" s="31"/>
      <c r="P456" s="31"/>
    </row>
    <row r="457" spans="1:16" ht="17.25" customHeight="1">
      <c r="A457" s="76"/>
      <c r="B457" s="79"/>
      <c r="C457" s="19"/>
      <c r="D457" s="19"/>
      <c r="E457" s="77"/>
      <c r="F457" s="78"/>
      <c r="G457" s="19"/>
      <c r="H457" s="19"/>
      <c r="I457" s="78"/>
      <c r="J457" s="19"/>
      <c r="K457" s="19"/>
      <c r="L457" s="78"/>
      <c r="O457" s="31"/>
      <c r="P457" s="31"/>
    </row>
    <row r="458" spans="1:16" ht="17.25" customHeight="1">
      <c r="A458" s="76"/>
      <c r="B458" s="79"/>
      <c r="C458" s="19"/>
      <c r="D458" s="19"/>
      <c r="E458" s="77"/>
      <c r="F458" s="78"/>
      <c r="G458" s="19"/>
      <c r="H458" s="19"/>
      <c r="I458" s="78"/>
      <c r="J458" s="19"/>
      <c r="K458" s="19"/>
      <c r="L458" s="78"/>
      <c r="O458" s="31"/>
      <c r="P458" s="31"/>
    </row>
    <row r="459" spans="1:16" ht="17.25" customHeight="1">
      <c r="A459" s="76"/>
      <c r="B459" s="79"/>
      <c r="C459" s="19"/>
      <c r="D459" s="19"/>
      <c r="E459" s="77"/>
      <c r="F459" s="78"/>
      <c r="G459" s="19"/>
      <c r="H459" s="19"/>
      <c r="I459" s="78"/>
      <c r="J459" s="19"/>
      <c r="K459" s="19"/>
      <c r="L459" s="78"/>
      <c r="O459" s="31"/>
      <c r="P459" s="31"/>
    </row>
    <row r="460" spans="1:16" ht="17.25" customHeight="1">
      <c r="A460" s="76"/>
      <c r="B460" s="79"/>
      <c r="C460" s="19"/>
      <c r="D460" s="19"/>
      <c r="E460" s="77"/>
      <c r="F460" s="78"/>
      <c r="G460" s="19"/>
      <c r="H460" s="19"/>
      <c r="I460" s="78"/>
      <c r="J460" s="19"/>
      <c r="K460" s="19"/>
      <c r="L460" s="78"/>
      <c r="O460" s="31"/>
      <c r="P460" s="31"/>
    </row>
    <row r="461" spans="1:16" ht="17.25" customHeight="1">
      <c r="A461" s="76"/>
      <c r="B461" s="79"/>
      <c r="C461" s="19"/>
      <c r="D461" s="19"/>
      <c r="E461" s="77"/>
      <c r="F461" s="78"/>
      <c r="G461" s="19"/>
      <c r="H461" s="19"/>
      <c r="I461" s="78"/>
      <c r="J461" s="19"/>
      <c r="K461" s="19"/>
      <c r="L461" s="78"/>
      <c r="O461" s="31"/>
      <c r="P461" s="31"/>
    </row>
    <row r="462" spans="1:16" ht="17.25" customHeight="1">
      <c r="A462" s="76"/>
      <c r="B462" s="79"/>
      <c r="C462" s="19"/>
      <c r="D462" s="19"/>
      <c r="E462" s="77"/>
      <c r="F462" s="78"/>
      <c r="G462" s="19"/>
      <c r="H462" s="19"/>
      <c r="I462" s="78"/>
      <c r="J462" s="19"/>
      <c r="K462" s="19"/>
      <c r="L462" s="78"/>
      <c r="O462" s="31"/>
      <c r="P462" s="31"/>
    </row>
    <row r="463" spans="1:16" ht="17.25" customHeight="1">
      <c r="A463" s="76"/>
      <c r="B463" s="79"/>
      <c r="C463" s="19"/>
      <c r="D463" s="19"/>
      <c r="E463" s="77"/>
      <c r="F463" s="78"/>
      <c r="G463" s="19"/>
      <c r="H463" s="19"/>
      <c r="I463" s="78"/>
      <c r="J463" s="19"/>
      <c r="K463" s="19"/>
      <c r="L463" s="78"/>
      <c r="O463" s="31"/>
      <c r="P463" s="31"/>
    </row>
    <row r="464" spans="1:16" ht="17.25" customHeight="1">
      <c r="A464" s="76"/>
      <c r="B464" s="79"/>
      <c r="C464" s="19"/>
      <c r="D464" s="19"/>
      <c r="E464" s="77"/>
      <c r="F464" s="78"/>
      <c r="G464" s="19"/>
      <c r="H464" s="19"/>
      <c r="I464" s="78"/>
      <c r="J464" s="19"/>
      <c r="K464" s="19"/>
      <c r="L464" s="78"/>
      <c r="O464" s="31"/>
      <c r="P464" s="31"/>
    </row>
    <row r="465" spans="1:16" ht="17.25" customHeight="1">
      <c r="A465" s="76"/>
      <c r="B465" s="79"/>
      <c r="C465" s="19"/>
      <c r="D465" s="19"/>
      <c r="E465" s="77"/>
      <c r="F465" s="78"/>
      <c r="G465" s="19"/>
      <c r="H465" s="19"/>
      <c r="I465" s="78"/>
      <c r="J465" s="19"/>
      <c r="K465" s="19"/>
      <c r="L465" s="78"/>
      <c r="O465" s="31"/>
      <c r="P465" s="31"/>
    </row>
    <row r="466" spans="1:16" ht="17.25" customHeight="1">
      <c r="A466" s="76"/>
      <c r="B466" s="79"/>
      <c r="C466" s="19"/>
      <c r="D466" s="19"/>
      <c r="E466" s="77"/>
      <c r="F466" s="78"/>
      <c r="G466" s="19"/>
      <c r="H466" s="19"/>
      <c r="I466" s="78"/>
      <c r="J466" s="19"/>
      <c r="K466" s="19"/>
      <c r="L466" s="78"/>
      <c r="O466" s="31"/>
      <c r="P466" s="31"/>
    </row>
    <row r="467" spans="1:16" ht="17.25" customHeight="1">
      <c r="A467" s="76"/>
      <c r="B467" s="79"/>
      <c r="C467" s="19"/>
      <c r="D467" s="19"/>
      <c r="E467" s="77"/>
      <c r="F467" s="78"/>
      <c r="G467" s="19"/>
      <c r="H467" s="19"/>
      <c r="I467" s="78"/>
      <c r="J467" s="19"/>
      <c r="K467" s="19"/>
      <c r="L467" s="78"/>
      <c r="O467" s="31"/>
      <c r="P467" s="31"/>
    </row>
    <row r="468" spans="1:16" ht="17.25" customHeight="1">
      <c r="A468" s="76"/>
      <c r="B468" s="79"/>
      <c r="C468" s="19"/>
      <c r="D468" s="19"/>
      <c r="E468" s="77"/>
      <c r="F468" s="78"/>
      <c r="G468" s="19"/>
      <c r="H468" s="19"/>
      <c r="I468" s="78"/>
      <c r="J468" s="19"/>
      <c r="K468" s="19"/>
      <c r="L468" s="78"/>
      <c r="O468" s="31"/>
      <c r="P468" s="31"/>
    </row>
    <row r="469" spans="1:16" ht="17.25" customHeight="1">
      <c r="A469" s="76"/>
      <c r="B469" s="79"/>
      <c r="C469" s="19"/>
      <c r="D469" s="19"/>
      <c r="E469" s="77"/>
      <c r="F469" s="78"/>
      <c r="G469" s="19"/>
      <c r="H469" s="19"/>
      <c r="I469" s="78"/>
      <c r="J469" s="19"/>
      <c r="K469" s="19"/>
      <c r="L469" s="78"/>
      <c r="O469" s="31"/>
      <c r="P469" s="31"/>
    </row>
    <row r="470" spans="1:16" ht="17.25" customHeight="1">
      <c r="A470" s="76"/>
      <c r="B470" s="79"/>
      <c r="C470" s="19"/>
      <c r="D470" s="19"/>
      <c r="E470" s="77"/>
      <c r="F470" s="78"/>
      <c r="G470" s="19"/>
      <c r="H470" s="19"/>
      <c r="I470" s="78"/>
      <c r="J470" s="19"/>
      <c r="K470" s="19"/>
      <c r="L470" s="78"/>
      <c r="O470" s="31"/>
      <c r="P470" s="31"/>
    </row>
    <row r="471" spans="1:16" ht="17.25" customHeight="1">
      <c r="A471" s="76"/>
      <c r="B471" s="79"/>
      <c r="C471" s="19"/>
      <c r="D471" s="19"/>
      <c r="E471" s="77"/>
      <c r="F471" s="78"/>
      <c r="G471" s="19"/>
      <c r="H471" s="19"/>
      <c r="I471" s="78"/>
      <c r="J471" s="19"/>
      <c r="K471" s="19"/>
      <c r="L471" s="78"/>
      <c r="O471" s="31"/>
      <c r="P471" s="31"/>
    </row>
    <row r="472" spans="1:16" ht="17.25" customHeight="1">
      <c r="A472" s="76"/>
      <c r="B472" s="79"/>
      <c r="C472" s="19"/>
      <c r="D472" s="19"/>
      <c r="E472" s="77"/>
      <c r="F472" s="78"/>
      <c r="G472" s="19"/>
      <c r="H472" s="19"/>
      <c r="I472" s="78"/>
      <c r="J472" s="19"/>
      <c r="K472" s="19"/>
      <c r="L472" s="78"/>
      <c r="O472" s="31"/>
      <c r="P472" s="31"/>
    </row>
    <row r="473" spans="1:16" ht="17.25" customHeight="1">
      <c r="A473" s="76"/>
      <c r="B473" s="79"/>
      <c r="C473" s="19"/>
      <c r="D473" s="19"/>
      <c r="E473" s="77"/>
      <c r="F473" s="78"/>
      <c r="G473" s="19"/>
      <c r="H473" s="19"/>
      <c r="I473" s="78"/>
      <c r="J473" s="19"/>
      <c r="K473" s="19"/>
      <c r="L473" s="78"/>
      <c r="O473" s="31"/>
      <c r="P473" s="31"/>
    </row>
    <row r="474" spans="1:16" ht="17.25" customHeight="1">
      <c r="A474" s="76"/>
      <c r="B474" s="79"/>
      <c r="C474" s="19"/>
      <c r="D474" s="19"/>
      <c r="E474" s="77"/>
      <c r="F474" s="78"/>
      <c r="G474" s="19"/>
      <c r="H474" s="19"/>
      <c r="I474" s="78"/>
      <c r="J474" s="19"/>
      <c r="K474" s="19"/>
      <c r="L474" s="78"/>
      <c r="O474" s="31"/>
      <c r="P474" s="31"/>
    </row>
    <row r="475" spans="1:16" ht="17.25" customHeight="1">
      <c r="A475" s="76"/>
      <c r="B475" s="79"/>
      <c r="C475" s="19"/>
      <c r="D475" s="19"/>
      <c r="E475" s="77"/>
      <c r="F475" s="78"/>
      <c r="G475" s="19"/>
      <c r="H475" s="19"/>
      <c r="I475" s="78"/>
      <c r="J475" s="19"/>
      <c r="K475" s="19"/>
      <c r="L475" s="78"/>
      <c r="O475" s="31"/>
      <c r="P475" s="31"/>
    </row>
    <row r="476" spans="1:16" ht="17.25" customHeight="1">
      <c r="A476" s="76"/>
      <c r="B476" s="79"/>
      <c r="C476" s="19"/>
      <c r="D476" s="19"/>
      <c r="E476" s="77"/>
      <c r="F476" s="78"/>
      <c r="G476" s="19"/>
      <c r="H476" s="19"/>
      <c r="I476" s="78"/>
      <c r="J476" s="19"/>
      <c r="K476" s="19"/>
      <c r="L476" s="78"/>
      <c r="O476" s="31"/>
      <c r="P476" s="31"/>
    </row>
    <row r="477" spans="1:16" ht="17.25" customHeight="1">
      <c r="A477" s="76"/>
      <c r="B477" s="79"/>
      <c r="C477" s="19"/>
      <c r="D477" s="19"/>
      <c r="E477" s="77"/>
      <c r="F477" s="78"/>
      <c r="G477" s="19"/>
      <c r="H477" s="19"/>
      <c r="I477" s="78"/>
      <c r="J477" s="19"/>
      <c r="K477" s="19"/>
      <c r="L477" s="78"/>
      <c r="O477" s="31"/>
      <c r="P477" s="31"/>
    </row>
    <row r="478" spans="1:16" ht="17.25" customHeight="1">
      <c r="A478" s="76"/>
      <c r="B478" s="79"/>
      <c r="C478" s="19"/>
      <c r="D478" s="19"/>
      <c r="E478" s="77"/>
      <c r="F478" s="78"/>
      <c r="G478" s="19"/>
      <c r="H478" s="19"/>
      <c r="I478" s="78"/>
      <c r="J478" s="19"/>
      <c r="K478" s="19"/>
      <c r="L478" s="78"/>
      <c r="O478" s="31"/>
      <c r="P478" s="31"/>
    </row>
    <row r="479" spans="1:16" ht="17.25" customHeight="1">
      <c r="A479" s="76"/>
      <c r="B479" s="79"/>
      <c r="C479" s="19"/>
      <c r="D479" s="19"/>
      <c r="E479" s="77"/>
      <c r="F479" s="78"/>
      <c r="G479" s="19"/>
      <c r="H479" s="19"/>
      <c r="I479" s="78"/>
      <c r="J479" s="19"/>
      <c r="K479" s="19"/>
      <c r="L479" s="78"/>
      <c r="O479" s="31"/>
      <c r="P479" s="31"/>
    </row>
    <row r="480" spans="1:16" ht="17.25" customHeight="1">
      <c r="A480" s="76"/>
      <c r="B480" s="79"/>
      <c r="C480" s="19"/>
      <c r="D480" s="19"/>
      <c r="E480" s="77"/>
      <c r="F480" s="78"/>
      <c r="G480" s="19"/>
      <c r="H480" s="19"/>
      <c r="I480" s="78"/>
      <c r="J480" s="19"/>
      <c r="K480" s="19"/>
      <c r="L480" s="78"/>
      <c r="O480" s="31"/>
      <c r="P480" s="31"/>
    </row>
    <row r="481" spans="1:16" ht="17.25" customHeight="1">
      <c r="A481" s="76"/>
      <c r="B481" s="79"/>
      <c r="C481" s="19"/>
      <c r="D481" s="19"/>
      <c r="E481" s="77"/>
      <c r="F481" s="78"/>
      <c r="G481" s="19"/>
      <c r="H481" s="19"/>
      <c r="I481" s="78"/>
      <c r="J481" s="19"/>
      <c r="K481" s="19"/>
      <c r="L481" s="78"/>
      <c r="O481" s="31"/>
      <c r="P481" s="31"/>
    </row>
    <row r="482" spans="1:16" ht="17.25" customHeight="1">
      <c r="A482" s="76"/>
      <c r="B482" s="79"/>
      <c r="C482" s="19"/>
      <c r="D482" s="19"/>
      <c r="E482" s="77"/>
      <c r="F482" s="78"/>
      <c r="G482" s="19"/>
      <c r="H482" s="19"/>
      <c r="I482" s="78"/>
      <c r="J482" s="19"/>
      <c r="K482" s="19"/>
      <c r="L482" s="78"/>
      <c r="O482" s="31"/>
      <c r="P482" s="31"/>
    </row>
    <row r="483" spans="1:16" ht="17.25" customHeight="1">
      <c r="A483" s="76"/>
      <c r="B483" s="79"/>
      <c r="C483" s="19"/>
      <c r="D483" s="19"/>
      <c r="E483" s="77"/>
      <c r="F483" s="78"/>
      <c r="G483" s="19"/>
      <c r="H483" s="19"/>
      <c r="I483" s="78"/>
      <c r="J483" s="19"/>
      <c r="K483" s="19"/>
      <c r="L483" s="78"/>
      <c r="O483" s="31"/>
      <c r="P483" s="31"/>
    </row>
    <row r="484" spans="1:16" ht="17.25" customHeight="1">
      <c r="A484" s="76"/>
      <c r="B484" s="79"/>
      <c r="C484" s="19"/>
      <c r="D484" s="19"/>
      <c r="E484" s="77"/>
      <c r="F484" s="78"/>
      <c r="G484" s="19"/>
      <c r="H484" s="19"/>
      <c r="I484" s="78"/>
      <c r="J484" s="19"/>
      <c r="K484" s="19"/>
      <c r="L484" s="78"/>
      <c r="O484" s="31"/>
      <c r="P484" s="31"/>
    </row>
    <row r="485" spans="1:16" ht="17.25" customHeight="1">
      <c r="A485" s="76"/>
      <c r="B485" s="79"/>
      <c r="C485" s="19"/>
      <c r="D485" s="19"/>
      <c r="E485" s="77"/>
      <c r="F485" s="78"/>
      <c r="G485" s="19"/>
      <c r="H485" s="19"/>
      <c r="I485" s="78"/>
      <c r="J485" s="19"/>
      <c r="K485" s="19"/>
      <c r="L485" s="78"/>
      <c r="O485" s="31"/>
      <c r="P485" s="31"/>
    </row>
    <row r="486" spans="1:16" ht="17.25" customHeight="1">
      <c r="A486" s="76"/>
      <c r="B486" s="79"/>
      <c r="C486" s="19"/>
      <c r="D486" s="19"/>
      <c r="E486" s="77"/>
      <c r="F486" s="78"/>
      <c r="G486" s="19"/>
      <c r="H486" s="19"/>
      <c r="I486" s="78"/>
      <c r="J486" s="19"/>
      <c r="K486" s="19"/>
      <c r="L486" s="78"/>
      <c r="O486" s="31"/>
      <c r="P486" s="31"/>
    </row>
    <row r="487" spans="1:16" ht="17.25" customHeight="1">
      <c r="A487" s="76"/>
      <c r="B487" s="79"/>
      <c r="C487" s="19"/>
      <c r="D487" s="19"/>
      <c r="E487" s="77"/>
      <c r="F487" s="78"/>
      <c r="G487" s="19"/>
      <c r="H487" s="19"/>
      <c r="I487" s="78"/>
      <c r="J487" s="19"/>
      <c r="K487" s="19"/>
      <c r="L487" s="78"/>
      <c r="O487" s="31"/>
      <c r="P487" s="31"/>
    </row>
    <row r="488" spans="1:16" ht="17.25" customHeight="1">
      <c r="A488" s="76"/>
      <c r="B488" s="79"/>
      <c r="C488" s="19"/>
      <c r="D488" s="19"/>
      <c r="E488" s="77"/>
      <c r="F488" s="78"/>
      <c r="G488" s="19"/>
      <c r="H488" s="19"/>
      <c r="I488" s="78"/>
      <c r="J488" s="19"/>
      <c r="K488" s="19"/>
      <c r="L488" s="78"/>
      <c r="O488" s="31"/>
      <c r="P488" s="31"/>
    </row>
    <row r="489" spans="1:16" ht="17.25" customHeight="1">
      <c r="A489" s="76"/>
      <c r="B489" s="79"/>
      <c r="C489" s="19"/>
      <c r="D489" s="19"/>
      <c r="E489" s="77"/>
      <c r="F489" s="78"/>
      <c r="G489" s="19"/>
      <c r="H489" s="19"/>
      <c r="I489" s="78"/>
      <c r="J489" s="19"/>
      <c r="K489" s="19"/>
      <c r="L489" s="78"/>
      <c r="O489" s="31"/>
      <c r="P489" s="31"/>
    </row>
    <row r="490" spans="1:16" ht="17.25" customHeight="1">
      <c r="A490" s="76"/>
      <c r="B490" s="79"/>
      <c r="C490" s="19"/>
      <c r="D490" s="19"/>
      <c r="E490" s="77"/>
      <c r="F490" s="78"/>
      <c r="G490" s="19"/>
      <c r="H490" s="19"/>
      <c r="I490" s="78"/>
      <c r="J490" s="19"/>
      <c r="K490" s="19"/>
      <c r="L490" s="78"/>
      <c r="O490" s="31"/>
      <c r="P490" s="31"/>
    </row>
    <row r="491" spans="1:16" ht="17.25" customHeight="1">
      <c r="A491" s="76"/>
      <c r="B491" s="79"/>
      <c r="C491" s="19"/>
      <c r="D491" s="19"/>
      <c r="E491" s="77"/>
      <c r="F491" s="78"/>
      <c r="G491" s="19"/>
      <c r="H491" s="19"/>
      <c r="I491" s="78"/>
      <c r="J491" s="19"/>
      <c r="K491" s="19"/>
      <c r="L491" s="78"/>
      <c r="O491" s="31"/>
      <c r="P491" s="31"/>
    </row>
    <row r="492" spans="1:16" ht="17.25" customHeight="1">
      <c r="A492" s="76"/>
      <c r="B492" s="79"/>
      <c r="C492" s="19"/>
      <c r="D492" s="19"/>
      <c r="E492" s="77"/>
      <c r="F492" s="78"/>
      <c r="G492" s="19"/>
      <c r="H492" s="19"/>
      <c r="I492" s="78"/>
      <c r="J492" s="19"/>
      <c r="K492" s="19"/>
      <c r="L492" s="78"/>
      <c r="O492" s="31"/>
      <c r="P492" s="31"/>
    </row>
    <row r="493" spans="1:16" ht="17.25" customHeight="1">
      <c r="A493" s="76"/>
      <c r="B493" s="79"/>
      <c r="C493" s="19"/>
      <c r="D493" s="19"/>
      <c r="E493" s="77"/>
      <c r="F493" s="78"/>
      <c r="G493" s="19"/>
      <c r="H493" s="19"/>
      <c r="I493" s="78"/>
      <c r="J493" s="19"/>
      <c r="K493" s="19"/>
      <c r="L493" s="78"/>
      <c r="O493" s="31"/>
      <c r="P493" s="31"/>
    </row>
    <row r="494" spans="1:16" ht="17.25" customHeight="1">
      <c r="A494" s="76"/>
      <c r="B494" s="79"/>
      <c r="C494" s="19"/>
      <c r="D494" s="19"/>
      <c r="E494" s="77"/>
      <c r="F494" s="78"/>
      <c r="G494" s="19"/>
      <c r="H494" s="19"/>
      <c r="I494" s="78"/>
      <c r="J494" s="19"/>
      <c r="K494" s="19"/>
      <c r="L494" s="78"/>
      <c r="O494" s="31"/>
      <c r="P494" s="31"/>
    </row>
    <row r="495" spans="1:16" ht="17.25" customHeight="1">
      <c r="A495" s="76"/>
      <c r="B495" s="79"/>
      <c r="C495" s="19"/>
      <c r="D495" s="19"/>
      <c r="E495" s="77"/>
      <c r="F495" s="78"/>
      <c r="G495" s="19"/>
      <c r="H495" s="19"/>
      <c r="I495" s="78"/>
      <c r="J495" s="19"/>
      <c r="K495" s="19"/>
      <c r="L495" s="78"/>
      <c r="O495" s="31"/>
      <c r="P495" s="31"/>
    </row>
    <row r="496" spans="1:16" ht="17.25" customHeight="1">
      <c r="A496" s="76"/>
      <c r="B496" s="79"/>
      <c r="C496" s="19"/>
      <c r="D496" s="19"/>
      <c r="E496" s="77"/>
      <c r="F496" s="78"/>
      <c r="G496" s="19"/>
      <c r="H496" s="19"/>
      <c r="I496" s="78"/>
      <c r="J496" s="19"/>
      <c r="K496" s="19"/>
      <c r="L496" s="78"/>
      <c r="O496" s="31"/>
      <c r="P496" s="31"/>
    </row>
    <row r="497" spans="1:16" ht="17.25" customHeight="1">
      <c r="A497" s="76"/>
      <c r="B497" s="79"/>
      <c r="C497" s="19"/>
      <c r="D497" s="19"/>
      <c r="E497" s="77"/>
      <c r="F497" s="78"/>
      <c r="G497" s="19"/>
      <c r="H497" s="19"/>
      <c r="I497" s="78"/>
      <c r="J497" s="19"/>
      <c r="K497" s="19"/>
      <c r="L497" s="78"/>
      <c r="O497" s="31"/>
      <c r="P497" s="31"/>
    </row>
    <row r="498" spans="1:16" ht="17.25" customHeight="1">
      <c r="A498" s="76"/>
      <c r="B498" s="79"/>
      <c r="C498" s="19"/>
      <c r="D498" s="19"/>
      <c r="E498" s="77"/>
      <c r="F498" s="78"/>
      <c r="G498" s="19"/>
      <c r="H498" s="19"/>
      <c r="I498" s="78"/>
      <c r="J498" s="19"/>
      <c r="K498" s="19"/>
      <c r="L498" s="78"/>
      <c r="O498" s="31"/>
      <c r="P498" s="31"/>
    </row>
    <row r="499" spans="1:16" ht="17.25" customHeight="1">
      <c r="A499" s="76"/>
      <c r="B499" s="79"/>
      <c r="C499" s="19"/>
      <c r="D499" s="19"/>
      <c r="E499" s="77"/>
      <c r="F499" s="78"/>
      <c r="G499" s="19"/>
      <c r="H499" s="19"/>
      <c r="I499" s="78"/>
      <c r="J499" s="19"/>
      <c r="K499" s="19"/>
      <c r="L499" s="78"/>
      <c r="O499" s="31"/>
      <c r="P499" s="31"/>
    </row>
    <row r="500" spans="1:16" ht="17.25" customHeight="1">
      <c r="A500" s="76"/>
      <c r="B500" s="79"/>
      <c r="C500" s="19"/>
      <c r="D500" s="19"/>
      <c r="E500" s="77"/>
      <c r="F500" s="78"/>
      <c r="G500" s="19"/>
      <c r="H500" s="19"/>
      <c r="I500" s="78"/>
      <c r="J500" s="19"/>
      <c r="K500" s="19"/>
      <c r="L500" s="78"/>
      <c r="O500" s="31"/>
      <c r="P500" s="31"/>
    </row>
    <row r="501" spans="1:16" ht="17.25" customHeight="1">
      <c r="A501" s="76"/>
      <c r="B501" s="79"/>
      <c r="C501" s="19"/>
      <c r="D501" s="19"/>
      <c r="E501" s="77"/>
      <c r="F501" s="78"/>
      <c r="G501" s="19"/>
      <c r="H501" s="19"/>
      <c r="I501" s="78"/>
      <c r="J501" s="19"/>
      <c r="K501" s="19"/>
      <c r="L501" s="78"/>
      <c r="O501" s="31"/>
      <c r="P501" s="31"/>
    </row>
    <row r="502" spans="1:16" ht="17.25" customHeight="1">
      <c r="A502" s="76"/>
      <c r="B502" s="79"/>
      <c r="C502" s="19"/>
      <c r="D502" s="19"/>
      <c r="E502" s="77"/>
      <c r="F502" s="78"/>
      <c r="G502" s="19"/>
      <c r="H502" s="19"/>
      <c r="I502" s="78"/>
      <c r="J502" s="19"/>
      <c r="K502" s="19"/>
      <c r="L502" s="78"/>
      <c r="O502" s="31"/>
      <c r="P502" s="31"/>
    </row>
    <row r="503" spans="1:16" ht="17.25" customHeight="1">
      <c r="A503" s="76"/>
      <c r="B503" s="79"/>
      <c r="C503" s="19"/>
      <c r="D503" s="19"/>
      <c r="E503" s="77"/>
      <c r="F503" s="78"/>
      <c r="G503" s="19"/>
      <c r="H503" s="19"/>
      <c r="I503" s="78"/>
      <c r="J503" s="19"/>
      <c r="K503" s="19"/>
      <c r="L503" s="78"/>
      <c r="O503" s="31"/>
      <c r="P503" s="31"/>
    </row>
    <row r="504" spans="1:16" ht="17.25" customHeight="1">
      <c r="A504" s="76"/>
      <c r="B504" s="79"/>
      <c r="C504" s="19"/>
      <c r="D504" s="19"/>
      <c r="E504" s="77"/>
      <c r="F504" s="78"/>
      <c r="G504" s="19"/>
      <c r="H504" s="19"/>
      <c r="I504" s="78"/>
      <c r="J504" s="19"/>
      <c r="K504" s="19"/>
      <c r="L504" s="78"/>
      <c r="O504" s="31"/>
      <c r="P504" s="31"/>
    </row>
    <row r="505" spans="1:16" ht="17.25" customHeight="1">
      <c r="A505" s="76"/>
      <c r="B505" s="79"/>
      <c r="C505" s="19"/>
      <c r="D505" s="19"/>
      <c r="E505" s="77"/>
      <c r="F505" s="78"/>
      <c r="G505" s="19"/>
      <c r="H505" s="19"/>
      <c r="I505" s="78"/>
      <c r="J505" s="19"/>
      <c r="K505" s="19"/>
      <c r="L505" s="78"/>
      <c r="O505" s="31"/>
      <c r="P505" s="31"/>
    </row>
    <row r="506" spans="1:16" ht="17.25" customHeight="1">
      <c r="A506" s="76"/>
      <c r="B506" s="79"/>
      <c r="C506" s="19"/>
      <c r="D506" s="19"/>
      <c r="E506" s="77"/>
      <c r="F506" s="78"/>
      <c r="G506" s="19"/>
      <c r="H506" s="19"/>
      <c r="I506" s="78"/>
      <c r="J506" s="19"/>
      <c r="K506" s="19"/>
      <c r="L506" s="78"/>
      <c r="O506" s="31"/>
      <c r="P506" s="31"/>
    </row>
    <row r="507" spans="1:16" ht="17.25" customHeight="1">
      <c r="A507" s="76"/>
      <c r="B507" s="79"/>
      <c r="C507" s="19"/>
      <c r="D507" s="19"/>
      <c r="E507" s="77"/>
      <c r="F507" s="78"/>
      <c r="G507" s="19"/>
      <c r="H507" s="19"/>
      <c r="I507" s="78"/>
      <c r="J507" s="19"/>
      <c r="K507" s="19"/>
      <c r="L507" s="78"/>
      <c r="O507" s="31"/>
      <c r="P507" s="31"/>
    </row>
    <row r="508" spans="1:16" ht="17.25" customHeight="1">
      <c r="A508" s="76"/>
      <c r="B508" s="79"/>
      <c r="C508" s="19"/>
      <c r="D508" s="19"/>
      <c r="E508" s="77"/>
      <c r="F508" s="78"/>
      <c r="G508" s="19"/>
      <c r="H508" s="19"/>
      <c r="I508" s="78"/>
      <c r="J508" s="19"/>
      <c r="K508" s="19"/>
      <c r="L508" s="78"/>
      <c r="O508" s="31"/>
      <c r="P508" s="31"/>
    </row>
    <row r="509" spans="1:16" ht="17.25" customHeight="1">
      <c r="A509" s="76"/>
      <c r="B509" s="79"/>
      <c r="C509" s="19"/>
      <c r="D509" s="19"/>
      <c r="E509" s="77"/>
      <c r="F509" s="78"/>
      <c r="G509" s="19"/>
      <c r="H509" s="19"/>
      <c r="I509" s="78"/>
      <c r="J509" s="19"/>
      <c r="K509" s="19"/>
      <c r="L509" s="78"/>
      <c r="O509" s="31"/>
      <c r="P509" s="31"/>
    </row>
    <row r="510" spans="1:16" ht="17.25" customHeight="1">
      <c r="A510" s="76"/>
      <c r="B510" s="79"/>
      <c r="C510" s="19"/>
      <c r="D510" s="19"/>
      <c r="E510" s="77"/>
      <c r="F510" s="78"/>
      <c r="G510" s="19"/>
      <c r="H510" s="19"/>
      <c r="I510" s="78"/>
      <c r="J510" s="19"/>
      <c r="K510" s="19"/>
      <c r="L510" s="78"/>
      <c r="O510" s="31"/>
      <c r="P510" s="31"/>
    </row>
    <row r="511" spans="1:16" ht="17.25" customHeight="1">
      <c r="A511" s="76"/>
      <c r="B511" s="79"/>
      <c r="C511" s="19"/>
      <c r="D511" s="19"/>
      <c r="E511" s="77"/>
      <c r="F511" s="78"/>
      <c r="G511" s="19"/>
      <c r="H511" s="19"/>
      <c r="I511" s="78"/>
      <c r="J511" s="19"/>
      <c r="K511" s="19"/>
      <c r="L511" s="78"/>
      <c r="O511" s="31"/>
      <c r="P511" s="31"/>
    </row>
    <row r="512" spans="1:16" ht="17.25" customHeight="1">
      <c r="A512" s="76"/>
      <c r="B512" s="79"/>
      <c r="C512" s="19"/>
      <c r="D512" s="19"/>
      <c r="E512" s="77"/>
      <c r="F512" s="78"/>
      <c r="G512" s="19"/>
      <c r="H512" s="19"/>
      <c r="I512" s="78"/>
      <c r="J512" s="19"/>
      <c r="K512" s="19"/>
      <c r="L512" s="78"/>
      <c r="O512" s="31"/>
      <c r="P512" s="31"/>
    </row>
    <row r="513" spans="1:16" ht="17.25" customHeight="1">
      <c r="A513" s="76"/>
      <c r="B513" s="79"/>
      <c r="C513" s="19"/>
      <c r="D513" s="19"/>
      <c r="E513" s="77"/>
      <c r="F513" s="78"/>
      <c r="G513" s="19"/>
      <c r="H513" s="19"/>
      <c r="I513" s="78"/>
      <c r="J513" s="19"/>
      <c r="K513" s="19"/>
      <c r="L513" s="78"/>
      <c r="O513" s="31"/>
      <c r="P513" s="31"/>
    </row>
    <row r="514" spans="1:16" ht="17.25" customHeight="1">
      <c r="A514" s="76"/>
      <c r="B514" s="79"/>
      <c r="C514" s="19"/>
      <c r="D514" s="19"/>
      <c r="E514" s="77"/>
      <c r="F514" s="78"/>
      <c r="G514" s="19"/>
      <c r="H514" s="19"/>
      <c r="I514" s="78"/>
      <c r="J514" s="19"/>
      <c r="K514" s="19"/>
      <c r="L514" s="78"/>
      <c r="O514" s="31"/>
      <c r="P514" s="31"/>
    </row>
    <row r="515" spans="1:16" ht="17.25" customHeight="1">
      <c r="A515" s="76"/>
      <c r="B515" s="79"/>
      <c r="C515" s="19"/>
      <c r="D515" s="19"/>
      <c r="E515" s="77"/>
      <c r="F515" s="78"/>
      <c r="G515" s="19"/>
      <c r="H515" s="19"/>
      <c r="I515" s="78"/>
      <c r="J515" s="19"/>
      <c r="K515" s="19"/>
      <c r="L515" s="78"/>
      <c r="O515" s="31"/>
      <c r="P515" s="31"/>
    </row>
    <row r="516" spans="1:16" ht="17.25" customHeight="1">
      <c r="A516" s="76"/>
      <c r="B516" s="79"/>
      <c r="C516" s="19"/>
      <c r="D516" s="19"/>
      <c r="E516" s="77"/>
      <c r="F516" s="78"/>
      <c r="G516" s="19"/>
      <c r="H516" s="19"/>
      <c r="I516" s="78"/>
      <c r="J516" s="19"/>
      <c r="K516" s="19"/>
      <c r="L516" s="78"/>
      <c r="O516" s="31"/>
      <c r="P516" s="31"/>
    </row>
    <row r="517" spans="1:16" ht="17.25" customHeight="1">
      <c r="A517" s="76"/>
      <c r="B517" s="79"/>
      <c r="C517" s="19"/>
      <c r="D517" s="19"/>
      <c r="E517" s="77"/>
      <c r="F517" s="78"/>
      <c r="G517" s="19"/>
      <c r="H517" s="19"/>
      <c r="I517" s="78"/>
      <c r="J517" s="19"/>
      <c r="K517" s="19"/>
      <c r="L517" s="78"/>
      <c r="O517" s="31"/>
      <c r="P517" s="31"/>
    </row>
    <row r="518" spans="1:16" ht="17.25" customHeight="1">
      <c r="A518" s="76"/>
      <c r="B518" s="79"/>
      <c r="C518" s="19"/>
      <c r="D518" s="19"/>
      <c r="E518" s="77"/>
      <c r="F518" s="78"/>
      <c r="G518" s="19"/>
      <c r="H518" s="19"/>
      <c r="I518" s="78"/>
      <c r="J518" s="19"/>
      <c r="K518" s="19"/>
      <c r="L518" s="78"/>
      <c r="O518" s="31"/>
      <c r="P518" s="31"/>
    </row>
    <row r="519" spans="1:16" ht="17.25" customHeight="1">
      <c r="A519" s="76"/>
      <c r="B519" s="79"/>
      <c r="C519" s="19"/>
      <c r="D519" s="19"/>
      <c r="E519" s="77"/>
      <c r="F519" s="78"/>
      <c r="G519" s="19"/>
      <c r="H519" s="19"/>
      <c r="I519" s="78"/>
      <c r="J519" s="19"/>
      <c r="K519" s="19"/>
      <c r="L519" s="78"/>
      <c r="O519" s="31"/>
      <c r="P519" s="31"/>
    </row>
    <row r="520" spans="1:16" ht="17.25" customHeight="1">
      <c r="A520" s="76"/>
      <c r="B520" s="79"/>
      <c r="C520" s="19"/>
      <c r="D520" s="19"/>
      <c r="E520" s="77"/>
      <c r="F520" s="78"/>
      <c r="G520" s="19"/>
      <c r="H520" s="19"/>
      <c r="I520" s="78"/>
      <c r="J520" s="19"/>
      <c r="K520" s="19"/>
      <c r="L520" s="78"/>
      <c r="O520" s="31"/>
      <c r="P520" s="31"/>
    </row>
    <row r="521" spans="1:16" ht="17.25" customHeight="1">
      <c r="A521" s="76"/>
      <c r="B521" s="79"/>
      <c r="C521" s="19"/>
      <c r="D521" s="19"/>
      <c r="E521" s="77"/>
      <c r="F521" s="78"/>
      <c r="G521" s="19"/>
      <c r="H521" s="19"/>
      <c r="I521" s="78"/>
      <c r="J521" s="19"/>
      <c r="K521" s="19"/>
      <c r="L521" s="78"/>
      <c r="O521" s="31"/>
      <c r="P521" s="31"/>
    </row>
    <row r="522" spans="1:16" ht="17.25" customHeight="1">
      <c r="A522" s="76"/>
      <c r="B522" s="79"/>
      <c r="C522" s="19"/>
      <c r="D522" s="19"/>
      <c r="E522" s="77"/>
      <c r="F522" s="78"/>
      <c r="G522" s="19"/>
      <c r="H522" s="19"/>
      <c r="I522" s="78"/>
      <c r="J522" s="19"/>
      <c r="K522" s="19"/>
      <c r="L522" s="78"/>
      <c r="O522" s="31"/>
      <c r="P522" s="31"/>
    </row>
    <row r="523" spans="1:16" ht="17.25" customHeight="1">
      <c r="A523" s="76"/>
      <c r="B523" s="79"/>
      <c r="C523" s="19"/>
      <c r="D523" s="19"/>
      <c r="E523" s="77"/>
      <c r="F523" s="78"/>
      <c r="G523" s="19"/>
      <c r="H523" s="19"/>
      <c r="I523" s="78"/>
      <c r="J523" s="19"/>
      <c r="K523" s="19"/>
      <c r="L523" s="78"/>
      <c r="O523" s="31"/>
      <c r="P523" s="31"/>
    </row>
    <row r="524" spans="1:16" ht="17.25" customHeight="1">
      <c r="A524" s="76"/>
      <c r="B524" s="79"/>
      <c r="C524" s="19"/>
      <c r="D524" s="19"/>
      <c r="E524" s="77"/>
      <c r="F524" s="78"/>
      <c r="G524" s="19"/>
      <c r="H524" s="19"/>
      <c r="I524" s="78"/>
      <c r="J524" s="19"/>
      <c r="K524" s="19"/>
      <c r="L524" s="78"/>
      <c r="O524" s="31"/>
      <c r="P524" s="31"/>
    </row>
    <row r="525" spans="1:16" ht="17.25" customHeight="1">
      <c r="A525" s="76"/>
      <c r="B525" s="79"/>
      <c r="C525" s="19"/>
      <c r="D525" s="19"/>
      <c r="E525" s="77"/>
      <c r="F525" s="78"/>
      <c r="G525" s="19"/>
      <c r="H525" s="19"/>
      <c r="I525" s="78"/>
      <c r="J525" s="19"/>
      <c r="K525" s="19"/>
      <c r="L525" s="78"/>
      <c r="O525" s="31"/>
      <c r="P525" s="31"/>
    </row>
    <row r="526" spans="1:16" ht="17.25" customHeight="1">
      <c r="A526" s="76"/>
      <c r="B526" s="79"/>
      <c r="C526" s="19"/>
      <c r="D526" s="19"/>
      <c r="E526" s="77"/>
      <c r="F526" s="78"/>
      <c r="G526" s="19"/>
      <c r="H526" s="19"/>
      <c r="I526" s="78"/>
      <c r="J526" s="19"/>
      <c r="K526" s="19"/>
      <c r="L526" s="78"/>
      <c r="O526" s="31"/>
      <c r="P526" s="31"/>
    </row>
    <row r="527" spans="1:16" ht="17.25" customHeight="1">
      <c r="A527" s="76"/>
      <c r="B527" s="79"/>
      <c r="C527" s="19"/>
      <c r="D527" s="19"/>
      <c r="E527" s="77"/>
      <c r="F527" s="78"/>
      <c r="G527" s="19"/>
      <c r="H527" s="19"/>
      <c r="I527" s="78"/>
      <c r="J527" s="19"/>
      <c r="K527" s="19"/>
      <c r="L527" s="78"/>
      <c r="O527" s="31"/>
      <c r="P527" s="31"/>
    </row>
    <row r="528" spans="1:16" ht="17.25" customHeight="1">
      <c r="A528" s="76"/>
      <c r="B528" s="79"/>
      <c r="C528" s="19"/>
      <c r="D528" s="19"/>
      <c r="E528" s="77"/>
      <c r="F528" s="78"/>
      <c r="G528" s="19"/>
      <c r="H528" s="19"/>
      <c r="I528" s="78"/>
      <c r="J528" s="19"/>
      <c r="K528" s="19"/>
      <c r="L528" s="78"/>
      <c r="O528" s="31"/>
      <c r="P528" s="31"/>
    </row>
    <row r="529" spans="1:16" ht="17.25" customHeight="1">
      <c r="A529" s="76"/>
      <c r="B529" s="79"/>
      <c r="C529" s="19"/>
      <c r="D529" s="19"/>
      <c r="E529" s="77"/>
      <c r="F529" s="78"/>
      <c r="G529" s="19"/>
      <c r="H529" s="19"/>
      <c r="I529" s="78"/>
      <c r="J529" s="19"/>
      <c r="K529" s="19"/>
      <c r="L529" s="78"/>
      <c r="O529" s="31"/>
      <c r="P529" s="31"/>
    </row>
    <row r="530" spans="1:16" ht="17.25" customHeight="1">
      <c r="A530" s="76"/>
      <c r="B530" s="79"/>
      <c r="C530" s="19"/>
      <c r="D530" s="19"/>
      <c r="E530" s="77"/>
      <c r="F530" s="78"/>
      <c r="G530" s="19"/>
      <c r="H530" s="19"/>
      <c r="I530" s="78"/>
      <c r="J530" s="19"/>
      <c r="K530" s="19"/>
      <c r="L530" s="78"/>
      <c r="O530" s="31"/>
      <c r="P530" s="31"/>
    </row>
    <row r="531" spans="1:16" ht="17.25" customHeight="1">
      <c r="A531" s="76"/>
      <c r="B531" s="79"/>
      <c r="C531" s="19"/>
      <c r="D531" s="19"/>
      <c r="E531" s="77"/>
      <c r="F531" s="78"/>
      <c r="G531" s="19"/>
      <c r="H531" s="19"/>
      <c r="I531" s="78"/>
      <c r="J531" s="19"/>
      <c r="K531" s="19"/>
      <c r="L531" s="78"/>
      <c r="O531" s="31"/>
      <c r="P531" s="31"/>
    </row>
    <row r="532" spans="1:16" ht="17.25" customHeight="1">
      <c r="A532" s="76"/>
      <c r="B532" s="79"/>
      <c r="C532" s="19"/>
      <c r="D532" s="19"/>
      <c r="E532" s="77"/>
      <c r="F532" s="78"/>
      <c r="G532" s="19"/>
      <c r="H532" s="19"/>
      <c r="I532" s="78"/>
      <c r="J532" s="19"/>
      <c r="K532" s="19"/>
      <c r="L532" s="78"/>
      <c r="O532" s="31"/>
      <c r="P532" s="31"/>
    </row>
    <row r="533" spans="1:16" ht="17.25" customHeight="1">
      <c r="A533" s="76"/>
      <c r="B533" s="79"/>
      <c r="C533" s="19"/>
      <c r="D533" s="19"/>
      <c r="E533" s="77"/>
      <c r="F533" s="78"/>
      <c r="G533" s="19"/>
      <c r="H533" s="19"/>
      <c r="I533" s="78"/>
      <c r="J533" s="19"/>
      <c r="K533" s="19"/>
      <c r="L533" s="78"/>
      <c r="O533" s="31"/>
      <c r="P533" s="31"/>
    </row>
    <row r="534" spans="1:16" ht="17.25" customHeight="1">
      <c r="A534" s="76"/>
      <c r="B534" s="79"/>
      <c r="C534" s="19"/>
      <c r="D534" s="19"/>
      <c r="E534" s="77"/>
      <c r="F534" s="78"/>
      <c r="G534" s="19"/>
      <c r="H534" s="19"/>
      <c r="I534" s="78"/>
      <c r="J534" s="19"/>
      <c r="K534" s="19"/>
      <c r="L534" s="78"/>
      <c r="O534" s="31"/>
      <c r="P534" s="31"/>
    </row>
    <row r="535" spans="1:16" ht="17.25" customHeight="1">
      <c r="A535" s="76"/>
      <c r="B535" s="79"/>
      <c r="C535" s="19"/>
      <c r="D535" s="19"/>
      <c r="E535" s="77"/>
      <c r="F535" s="78"/>
      <c r="G535" s="19"/>
      <c r="H535" s="19"/>
      <c r="I535" s="78"/>
      <c r="J535" s="19"/>
      <c r="K535" s="19"/>
      <c r="L535" s="78"/>
      <c r="O535" s="31"/>
      <c r="P535" s="31"/>
    </row>
    <row r="536" spans="1:16" ht="17.25" customHeight="1">
      <c r="A536" s="76"/>
      <c r="B536" s="79"/>
      <c r="C536" s="19"/>
      <c r="D536" s="19"/>
      <c r="E536" s="77"/>
      <c r="F536" s="78"/>
      <c r="G536" s="19"/>
      <c r="H536" s="19"/>
      <c r="I536" s="78"/>
      <c r="J536" s="19"/>
      <c r="K536" s="19"/>
      <c r="L536" s="78"/>
      <c r="O536" s="31"/>
      <c r="P536" s="31"/>
    </row>
    <row r="537" spans="1:16" ht="17.25" customHeight="1">
      <c r="A537" s="76"/>
      <c r="B537" s="79"/>
      <c r="C537" s="19"/>
      <c r="D537" s="19"/>
      <c r="E537" s="77"/>
      <c r="F537" s="78"/>
      <c r="G537" s="19"/>
      <c r="H537" s="19"/>
      <c r="I537" s="78"/>
      <c r="J537" s="19"/>
      <c r="K537" s="19"/>
      <c r="L537" s="78"/>
      <c r="O537" s="31"/>
      <c r="P537" s="31"/>
    </row>
    <row r="538" spans="1:16" ht="17.25" customHeight="1">
      <c r="A538" s="76"/>
      <c r="B538" s="79"/>
      <c r="C538" s="19"/>
      <c r="D538" s="19"/>
      <c r="E538" s="77"/>
      <c r="F538" s="78"/>
      <c r="G538" s="19"/>
      <c r="H538" s="19"/>
      <c r="I538" s="78"/>
      <c r="J538" s="19"/>
      <c r="K538" s="19"/>
      <c r="L538" s="78"/>
      <c r="O538" s="31"/>
      <c r="P538" s="31"/>
    </row>
    <row r="539" spans="1:16" ht="17.25" customHeight="1">
      <c r="A539" s="76"/>
      <c r="B539" s="79"/>
      <c r="C539" s="19"/>
      <c r="D539" s="19"/>
      <c r="E539" s="77"/>
      <c r="F539" s="78"/>
      <c r="G539" s="19"/>
      <c r="H539" s="19"/>
      <c r="I539" s="78"/>
      <c r="J539" s="19"/>
      <c r="K539" s="19"/>
      <c r="L539" s="78"/>
      <c r="O539" s="31"/>
      <c r="P539" s="31"/>
    </row>
    <row r="540" spans="1:16" ht="17.25" customHeight="1">
      <c r="A540" s="76"/>
      <c r="B540" s="79"/>
      <c r="C540" s="19"/>
      <c r="D540" s="19"/>
      <c r="E540" s="77"/>
      <c r="F540" s="78"/>
      <c r="G540" s="19"/>
      <c r="H540" s="19"/>
      <c r="I540" s="78"/>
      <c r="J540" s="19"/>
      <c r="K540" s="19"/>
      <c r="L540" s="78"/>
      <c r="O540" s="31"/>
      <c r="P540" s="31"/>
    </row>
    <row r="541" spans="1:16" ht="17.25" customHeight="1">
      <c r="A541" s="76"/>
      <c r="B541" s="79"/>
      <c r="C541" s="19"/>
      <c r="D541" s="19"/>
      <c r="E541" s="77"/>
      <c r="F541" s="78"/>
      <c r="G541" s="19"/>
      <c r="H541" s="19"/>
      <c r="I541" s="78"/>
      <c r="J541" s="19"/>
      <c r="K541" s="19"/>
      <c r="L541" s="78"/>
      <c r="O541" s="31"/>
      <c r="P541" s="31"/>
    </row>
    <row r="542" spans="1:16" ht="17.25" customHeight="1">
      <c r="A542" s="76"/>
      <c r="B542" s="79"/>
      <c r="C542" s="19"/>
      <c r="D542" s="19"/>
      <c r="E542" s="77"/>
      <c r="F542" s="78"/>
      <c r="G542" s="19"/>
      <c r="H542" s="19"/>
      <c r="I542" s="78"/>
      <c r="J542" s="19"/>
      <c r="K542" s="19"/>
      <c r="L542" s="78"/>
      <c r="O542" s="31"/>
      <c r="P542" s="31"/>
    </row>
    <row r="543" spans="1:16" ht="17.25" customHeight="1">
      <c r="A543" s="76"/>
      <c r="B543" s="79"/>
      <c r="C543" s="19"/>
      <c r="D543" s="19"/>
      <c r="E543" s="77"/>
      <c r="F543" s="78"/>
      <c r="G543" s="19"/>
      <c r="H543" s="19"/>
      <c r="I543" s="78"/>
      <c r="J543" s="19"/>
      <c r="K543" s="19"/>
      <c r="L543" s="78"/>
      <c r="O543" s="31"/>
      <c r="P543" s="31"/>
    </row>
    <row r="544" spans="1:16" ht="17.25" customHeight="1">
      <c r="A544" s="76"/>
      <c r="B544" s="79"/>
      <c r="C544" s="19"/>
      <c r="D544" s="19"/>
      <c r="E544" s="77"/>
      <c r="F544" s="78"/>
      <c r="G544" s="19"/>
      <c r="H544" s="19"/>
      <c r="I544" s="78"/>
      <c r="J544" s="19"/>
      <c r="K544" s="19"/>
      <c r="L544" s="78"/>
      <c r="O544" s="31"/>
      <c r="P544" s="31"/>
    </row>
    <row r="545" spans="1:16" ht="17.25" customHeight="1">
      <c r="A545" s="76"/>
      <c r="B545" s="79"/>
      <c r="C545" s="19"/>
      <c r="D545" s="19"/>
      <c r="E545" s="77"/>
      <c r="F545" s="78"/>
      <c r="G545" s="19"/>
      <c r="H545" s="19"/>
      <c r="I545" s="78"/>
      <c r="J545" s="19"/>
      <c r="K545" s="19"/>
      <c r="L545" s="78"/>
      <c r="O545" s="31"/>
      <c r="P545" s="31"/>
    </row>
    <row r="546" spans="1:16" ht="17.25" customHeight="1">
      <c r="A546" s="76"/>
      <c r="B546" s="79"/>
      <c r="C546" s="19"/>
      <c r="D546" s="19"/>
      <c r="E546" s="77"/>
      <c r="F546" s="78"/>
      <c r="G546" s="19"/>
      <c r="H546" s="19"/>
      <c r="I546" s="78"/>
      <c r="J546" s="19"/>
      <c r="K546" s="19"/>
      <c r="L546" s="78"/>
      <c r="O546" s="31"/>
      <c r="P546" s="31"/>
    </row>
    <row r="547" spans="1:16" ht="17.25" customHeight="1">
      <c r="A547" s="76"/>
      <c r="B547" s="79"/>
      <c r="C547" s="19"/>
      <c r="D547" s="19"/>
      <c r="E547" s="77"/>
      <c r="F547" s="78"/>
      <c r="G547" s="19"/>
      <c r="H547" s="19"/>
      <c r="I547" s="78"/>
      <c r="J547" s="19"/>
      <c r="K547" s="19"/>
      <c r="L547" s="78"/>
      <c r="O547" s="31"/>
      <c r="P547" s="31"/>
    </row>
    <row r="548" spans="1:16" ht="17.25" customHeight="1">
      <c r="A548" s="76"/>
      <c r="B548" s="79"/>
      <c r="C548" s="19"/>
      <c r="D548" s="19"/>
      <c r="E548" s="77"/>
      <c r="F548" s="78"/>
      <c r="G548" s="19"/>
      <c r="H548" s="19"/>
      <c r="I548" s="78"/>
      <c r="J548" s="19"/>
      <c r="K548" s="19"/>
      <c r="L548" s="78"/>
      <c r="O548" s="31"/>
      <c r="P548" s="31"/>
    </row>
    <row r="549" spans="1:16" ht="17.25" customHeight="1">
      <c r="A549" s="76"/>
      <c r="B549" s="79"/>
      <c r="C549" s="19"/>
      <c r="D549" s="19"/>
      <c r="E549" s="77"/>
      <c r="F549" s="78"/>
      <c r="G549" s="19"/>
      <c r="H549" s="19"/>
      <c r="I549" s="78"/>
      <c r="J549" s="19"/>
      <c r="K549" s="19"/>
      <c r="L549" s="78"/>
      <c r="O549" s="31"/>
      <c r="P549" s="31"/>
    </row>
    <row r="550" spans="1:16" ht="17.25" customHeight="1">
      <c r="A550" s="76"/>
      <c r="B550" s="79"/>
      <c r="C550" s="19"/>
      <c r="D550" s="19"/>
      <c r="E550" s="77"/>
      <c r="F550" s="78"/>
      <c r="G550" s="19"/>
      <c r="H550" s="19"/>
      <c r="I550" s="78"/>
      <c r="J550" s="19"/>
      <c r="K550" s="19"/>
      <c r="L550" s="78"/>
      <c r="O550" s="31"/>
      <c r="P550" s="31"/>
    </row>
    <row r="551" spans="1:16" ht="17.25" customHeight="1">
      <c r="A551" s="76"/>
      <c r="B551" s="79"/>
      <c r="C551" s="19"/>
      <c r="D551" s="19"/>
      <c r="E551" s="77"/>
      <c r="F551" s="78"/>
      <c r="G551" s="19"/>
      <c r="H551" s="19"/>
      <c r="I551" s="78"/>
      <c r="J551" s="19"/>
      <c r="K551" s="19"/>
      <c r="L551" s="78"/>
      <c r="O551" s="31"/>
      <c r="P551" s="31"/>
    </row>
    <row r="552" spans="1:16" ht="17.25" customHeight="1">
      <c r="A552" s="76"/>
      <c r="B552" s="79"/>
      <c r="C552" s="19"/>
      <c r="D552" s="19"/>
      <c r="E552" s="77"/>
      <c r="F552" s="78"/>
      <c r="G552" s="19"/>
      <c r="H552" s="19"/>
      <c r="I552" s="78"/>
      <c r="J552" s="19"/>
      <c r="K552" s="19"/>
      <c r="L552" s="78"/>
      <c r="O552" s="31"/>
      <c r="P552" s="31"/>
    </row>
    <row r="553" spans="1:16" ht="17.25" customHeight="1">
      <c r="A553" s="76"/>
      <c r="B553" s="79"/>
      <c r="C553" s="19"/>
      <c r="D553" s="19"/>
      <c r="E553" s="77"/>
      <c r="F553" s="78"/>
      <c r="G553" s="19"/>
      <c r="H553" s="19"/>
      <c r="I553" s="78"/>
      <c r="J553" s="19"/>
      <c r="K553" s="19"/>
      <c r="L553" s="78"/>
      <c r="O553" s="31"/>
      <c r="P553" s="31"/>
    </row>
    <row r="554" spans="1:16" ht="17.25" customHeight="1">
      <c r="A554" s="76"/>
      <c r="B554" s="79"/>
      <c r="C554" s="19"/>
      <c r="D554" s="19"/>
      <c r="E554" s="77"/>
      <c r="F554" s="78"/>
      <c r="G554" s="19"/>
      <c r="H554" s="19"/>
      <c r="I554" s="78"/>
      <c r="J554" s="19"/>
      <c r="K554" s="19"/>
      <c r="L554" s="78"/>
      <c r="O554" s="31"/>
      <c r="P554" s="31"/>
    </row>
    <row r="555" spans="1:16" ht="17.25" customHeight="1">
      <c r="A555" s="76"/>
      <c r="B555" s="79"/>
      <c r="C555" s="19"/>
      <c r="D555" s="19"/>
      <c r="E555" s="77"/>
      <c r="F555" s="78"/>
      <c r="G555" s="19"/>
      <c r="H555" s="19"/>
      <c r="I555" s="78"/>
      <c r="J555" s="19"/>
      <c r="K555" s="19"/>
      <c r="L555" s="78"/>
      <c r="O555" s="31"/>
      <c r="P555" s="31"/>
    </row>
    <row r="556" spans="1:16" ht="17.25" customHeight="1">
      <c r="A556" s="76"/>
      <c r="B556" s="79"/>
      <c r="C556" s="19"/>
      <c r="D556" s="19"/>
      <c r="E556" s="77"/>
      <c r="F556" s="78"/>
      <c r="G556" s="19"/>
      <c r="H556" s="19"/>
      <c r="I556" s="78"/>
      <c r="J556" s="19"/>
      <c r="K556" s="19"/>
      <c r="L556" s="78"/>
      <c r="O556" s="31"/>
      <c r="P556" s="31"/>
    </row>
    <row r="557" spans="1:16" ht="17.25" customHeight="1">
      <c r="A557" s="76"/>
      <c r="B557" s="79"/>
      <c r="C557" s="19"/>
      <c r="D557" s="19"/>
      <c r="E557" s="77"/>
      <c r="F557" s="78"/>
      <c r="G557" s="19"/>
      <c r="H557" s="19"/>
      <c r="I557" s="78"/>
      <c r="J557" s="19"/>
      <c r="K557" s="19"/>
      <c r="L557" s="78"/>
      <c r="O557" s="31"/>
      <c r="P557" s="31"/>
    </row>
    <row r="558" spans="1:16" ht="17.25" customHeight="1">
      <c r="A558" s="76"/>
      <c r="B558" s="79"/>
      <c r="C558" s="19"/>
      <c r="D558" s="19"/>
      <c r="E558" s="77"/>
      <c r="F558" s="78"/>
      <c r="G558" s="19"/>
      <c r="H558" s="19"/>
      <c r="I558" s="78"/>
      <c r="J558" s="19"/>
      <c r="K558" s="19"/>
      <c r="L558" s="78"/>
      <c r="O558" s="31"/>
      <c r="P558" s="31"/>
    </row>
    <row r="559" spans="1:16" ht="17.25" customHeight="1">
      <c r="A559" s="76"/>
      <c r="B559" s="79"/>
      <c r="C559" s="19"/>
      <c r="D559" s="19"/>
      <c r="E559" s="77"/>
      <c r="F559" s="78"/>
      <c r="G559" s="19"/>
      <c r="H559" s="19"/>
      <c r="I559" s="78"/>
      <c r="J559" s="19"/>
      <c r="K559" s="19"/>
      <c r="L559" s="78"/>
      <c r="O559" s="31"/>
      <c r="P559" s="31"/>
    </row>
    <row r="560" spans="1:16" ht="17.25" customHeight="1">
      <c r="A560" s="76"/>
      <c r="B560" s="79"/>
      <c r="C560" s="19"/>
      <c r="D560" s="19"/>
      <c r="E560" s="77"/>
      <c r="F560" s="78"/>
      <c r="G560" s="19"/>
      <c r="H560" s="19"/>
      <c r="I560" s="78"/>
      <c r="J560" s="19"/>
      <c r="K560" s="19"/>
      <c r="L560" s="78"/>
      <c r="O560" s="31"/>
      <c r="P560" s="31"/>
    </row>
    <row r="561" spans="1:16" ht="17.25" customHeight="1">
      <c r="A561" s="76"/>
      <c r="B561" s="79"/>
      <c r="C561" s="19"/>
      <c r="D561" s="19"/>
      <c r="E561" s="77"/>
      <c r="F561" s="78"/>
      <c r="G561" s="19"/>
      <c r="H561" s="19"/>
      <c r="I561" s="78"/>
      <c r="J561" s="19"/>
      <c r="K561" s="19"/>
      <c r="L561" s="78"/>
      <c r="O561" s="31"/>
      <c r="P561" s="31"/>
    </row>
    <row r="562" spans="1:16" ht="17.25" customHeight="1">
      <c r="A562" s="76"/>
      <c r="B562" s="79"/>
      <c r="C562" s="19"/>
      <c r="D562" s="19"/>
      <c r="E562" s="77"/>
      <c r="F562" s="78"/>
      <c r="G562" s="19"/>
      <c r="H562" s="19"/>
      <c r="I562" s="78"/>
      <c r="J562" s="19"/>
      <c r="K562" s="19"/>
      <c r="L562" s="78"/>
      <c r="O562" s="31"/>
      <c r="P562" s="31"/>
    </row>
    <row r="563" spans="1:16" ht="17.25" customHeight="1">
      <c r="A563" s="76"/>
      <c r="B563" s="79"/>
      <c r="C563" s="19"/>
      <c r="D563" s="19"/>
      <c r="E563" s="77"/>
      <c r="F563" s="78"/>
      <c r="G563" s="19"/>
      <c r="H563" s="19"/>
      <c r="I563" s="78"/>
      <c r="J563" s="19"/>
      <c r="K563" s="19"/>
      <c r="L563" s="78"/>
      <c r="O563" s="31"/>
      <c r="P563" s="31"/>
    </row>
    <row r="564" spans="1:16" ht="17.25" customHeight="1">
      <c r="A564" s="76"/>
      <c r="B564" s="79"/>
      <c r="C564" s="19"/>
      <c r="D564" s="19"/>
      <c r="E564" s="77"/>
      <c r="F564" s="78"/>
      <c r="G564" s="19"/>
      <c r="H564" s="19"/>
      <c r="I564" s="78"/>
      <c r="J564" s="19"/>
      <c r="K564" s="19"/>
      <c r="L564" s="78"/>
      <c r="O564" s="31"/>
      <c r="P564" s="31"/>
    </row>
    <row r="565" spans="1:16" ht="17.25" customHeight="1">
      <c r="A565" s="76"/>
      <c r="B565" s="79"/>
      <c r="C565" s="19"/>
      <c r="D565" s="19"/>
      <c r="E565" s="77"/>
      <c r="F565" s="78"/>
      <c r="G565" s="19"/>
      <c r="H565" s="19"/>
      <c r="I565" s="78"/>
      <c r="J565" s="19"/>
      <c r="K565" s="19"/>
      <c r="L565" s="78"/>
      <c r="O565" s="31"/>
      <c r="P565" s="31"/>
    </row>
    <row r="566" spans="1:16" ht="17.25" customHeight="1">
      <c r="A566" s="76"/>
      <c r="B566" s="79"/>
      <c r="C566" s="19"/>
      <c r="D566" s="19"/>
      <c r="E566" s="77"/>
      <c r="F566" s="78"/>
      <c r="G566" s="19"/>
      <c r="H566" s="19"/>
      <c r="I566" s="78"/>
      <c r="J566" s="19"/>
      <c r="K566" s="19"/>
      <c r="L566" s="78"/>
      <c r="O566" s="31"/>
      <c r="P566" s="31"/>
    </row>
    <row r="567" spans="1:16" ht="17.25" customHeight="1">
      <c r="A567" s="76"/>
      <c r="B567" s="79"/>
      <c r="C567" s="19"/>
      <c r="D567" s="19"/>
      <c r="E567" s="77"/>
      <c r="F567" s="78"/>
      <c r="G567" s="19"/>
      <c r="H567" s="19"/>
      <c r="I567" s="78"/>
      <c r="J567" s="19"/>
      <c r="K567" s="19"/>
      <c r="L567" s="78"/>
      <c r="O567" s="31"/>
      <c r="P567" s="31"/>
    </row>
    <row r="568" spans="1:16" ht="17.25" customHeight="1">
      <c r="A568" s="76"/>
      <c r="B568" s="79"/>
      <c r="C568" s="19"/>
      <c r="D568" s="19"/>
      <c r="E568" s="77"/>
      <c r="F568" s="78"/>
      <c r="G568" s="19"/>
      <c r="H568" s="19"/>
      <c r="I568" s="78"/>
      <c r="J568" s="19"/>
      <c r="K568" s="19"/>
      <c r="L568" s="78"/>
      <c r="O568" s="31"/>
      <c r="P568" s="31"/>
    </row>
    <row r="569" spans="1:16" ht="17.25" customHeight="1">
      <c r="A569" s="76"/>
      <c r="B569" s="79"/>
      <c r="C569" s="19"/>
      <c r="D569" s="19"/>
      <c r="E569" s="77"/>
      <c r="F569" s="78"/>
      <c r="G569" s="19"/>
      <c r="H569" s="19"/>
      <c r="I569" s="78"/>
      <c r="J569" s="19"/>
      <c r="K569" s="19"/>
      <c r="L569" s="78"/>
      <c r="O569" s="31"/>
      <c r="P569" s="31"/>
    </row>
    <row r="570" spans="1:16" ht="17.25" customHeight="1">
      <c r="A570" s="76"/>
      <c r="B570" s="79"/>
      <c r="C570" s="19"/>
      <c r="D570" s="19"/>
      <c r="E570" s="77"/>
      <c r="F570" s="78"/>
      <c r="G570" s="19"/>
      <c r="H570" s="19"/>
      <c r="I570" s="78"/>
      <c r="J570" s="19"/>
      <c r="K570" s="19"/>
      <c r="L570" s="78"/>
      <c r="O570" s="31"/>
      <c r="P570" s="31"/>
    </row>
    <row r="571" spans="1:16" ht="17.25" customHeight="1">
      <c r="A571" s="76"/>
      <c r="B571" s="79"/>
      <c r="C571" s="19"/>
      <c r="D571" s="19"/>
      <c r="E571" s="77"/>
      <c r="F571" s="78"/>
      <c r="G571" s="19"/>
      <c r="H571" s="19"/>
      <c r="I571" s="78"/>
      <c r="J571" s="19"/>
      <c r="K571" s="19"/>
      <c r="L571" s="78"/>
      <c r="O571" s="31"/>
      <c r="P571" s="31"/>
    </row>
    <row r="572" spans="1:16" ht="17.25" customHeight="1">
      <c r="A572" s="76"/>
      <c r="B572" s="79"/>
      <c r="C572" s="19"/>
      <c r="D572" s="19"/>
      <c r="E572" s="77"/>
      <c r="F572" s="78"/>
      <c r="G572" s="19"/>
      <c r="H572" s="19"/>
      <c r="I572" s="78"/>
      <c r="J572" s="19"/>
      <c r="K572" s="19"/>
      <c r="L572" s="78"/>
      <c r="O572" s="31"/>
      <c r="P572" s="31"/>
    </row>
    <row r="573" spans="1:16" ht="17.25" customHeight="1">
      <c r="A573" s="76"/>
      <c r="B573" s="79"/>
      <c r="C573" s="19"/>
      <c r="D573" s="19"/>
      <c r="E573" s="77"/>
      <c r="F573" s="78"/>
      <c r="G573" s="19"/>
      <c r="H573" s="19"/>
      <c r="I573" s="78"/>
      <c r="J573" s="19"/>
      <c r="K573" s="19"/>
      <c r="L573" s="78"/>
      <c r="O573" s="31"/>
      <c r="P573" s="31"/>
    </row>
    <row r="574" spans="1:16" ht="17.25" customHeight="1">
      <c r="A574" s="76"/>
      <c r="B574" s="79"/>
      <c r="C574" s="19"/>
      <c r="D574" s="19"/>
      <c r="E574" s="77"/>
      <c r="F574" s="78"/>
      <c r="G574" s="19"/>
      <c r="H574" s="19"/>
      <c r="I574" s="78"/>
      <c r="J574" s="19"/>
      <c r="K574" s="19"/>
      <c r="L574" s="78"/>
      <c r="O574" s="31"/>
      <c r="P574" s="31"/>
    </row>
    <row r="575" spans="1:16" ht="17.25" customHeight="1">
      <c r="A575" s="76"/>
      <c r="B575" s="79"/>
      <c r="C575" s="19"/>
      <c r="D575" s="19"/>
      <c r="E575" s="77"/>
      <c r="F575" s="78"/>
      <c r="G575" s="19"/>
      <c r="H575" s="19"/>
      <c r="I575" s="78"/>
      <c r="J575" s="19"/>
      <c r="K575" s="19"/>
      <c r="L575" s="78"/>
      <c r="O575" s="31"/>
      <c r="P575" s="31"/>
    </row>
    <row r="576" spans="1:16" ht="17.25" customHeight="1">
      <c r="A576" s="76"/>
      <c r="B576" s="79"/>
      <c r="C576" s="19"/>
      <c r="D576" s="19"/>
      <c r="E576" s="77"/>
      <c r="F576" s="78"/>
      <c r="G576" s="19"/>
      <c r="H576" s="19"/>
      <c r="I576" s="78"/>
      <c r="J576" s="19"/>
      <c r="K576" s="19"/>
      <c r="L576" s="78"/>
      <c r="O576" s="31"/>
      <c r="P576" s="31"/>
    </row>
    <row r="577" spans="1:16" ht="17.25" customHeight="1">
      <c r="A577" s="76"/>
      <c r="B577" s="79"/>
      <c r="C577" s="19"/>
      <c r="D577" s="19"/>
      <c r="E577" s="77"/>
      <c r="F577" s="78"/>
      <c r="G577" s="19"/>
      <c r="H577" s="19"/>
      <c r="I577" s="78"/>
      <c r="J577" s="19"/>
      <c r="K577" s="19"/>
      <c r="L577" s="78"/>
      <c r="O577" s="31"/>
      <c r="P577" s="31"/>
    </row>
    <row r="578" spans="1:16" ht="17.25" customHeight="1">
      <c r="A578" s="76"/>
      <c r="B578" s="79"/>
      <c r="C578" s="19"/>
      <c r="D578" s="19"/>
      <c r="E578" s="77"/>
      <c r="F578" s="78"/>
      <c r="G578" s="19"/>
      <c r="H578" s="19"/>
      <c r="I578" s="78"/>
      <c r="J578" s="19"/>
      <c r="K578" s="19"/>
      <c r="L578" s="78"/>
      <c r="O578" s="31"/>
      <c r="P578" s="31"/>
    </row>
    <row r="579" spans="1:16" ht="15.75" customHeight="1">
      <c r="O579" s="31"/>
      <c r="P579" s="31"/>
    </row>
    <row r="580" spans="1:16" ht="15.75" customHeight="1">
      <c r="O580" s="31"/>
      <c r="P580" s="31"/>
    </row>
    <row r="581" spans="1:16" ht="15.75" customHeight="1">
      <c r="O581" s="31"/>
      <c r="P581" s="31"/>
    </row>
    <row r="582" spans="1:16" ht="15.75" customHeight="1">
      <c r="O582" s="31"/>
      <c r="P582" s="31"/>
    </row>
    <row r="583" spans="1:16" ht="15.75" customHeight="1">
      <c r="O583" s="31"/>
      <c r="P583" s="31"/>
    </row>
    <row r="584" spans="1:16" ht="15.75" customHeight="1">
      <c r="O584" s="31"/>
      <c r="P584" s="31"/>
    </row>
    <row r="585" spans="1:16" ht="15.75" customHeight="1">
      <c r="O585" s="31"/>
      <c r="P585" s="31"/>
    </row>
    <row r="586" spans="1:16" ht="15.75" customHeight="1">
      <c r="O586" s="31"/>
      <c r="P586" s="31"/>
    </row>
    <row r="587" spans="1:16" ht="15.75" customHeight="1">
      <c r="O587" s="31"/>
      <c r="P587" s="31"/>
    </row>
    <row r="588" spans="1:16" ht="15.75" customHeight="1">
      <c r="O588" s="31"/>
      <c r="P588" s="31"/>
    </row>
    <row r="589" spans="1:16" ht="15.75" customHeight="1">
      <c r="O589" s="31"/>
      <c r="P589" s="31"/>
    </row>
    <row r="590" spans="1:16" ht="15.75" customHeight="1">
      <c r="O590" s="31"/>
      <c r="P590" s="31"/>
    </row>
    <row r="591" spans="1:16" ht="15.75" customHeight="1">
      <c r="O591" s="31"/>
      <c r="P591" s="31"/>
    </row>
    <row r="592" spans="1:16" ht="15.75" customHeight="1">
      <c r="O592" s="31"/>
      <c r="P592" s="31"/>
    </row>
    <row r="593" spans="15:16" ht="15.75" customHeight="1">
      <c r="O593" s="31"/>
      <c r="P593" s="31"/>
    </row>
    <row r="594" spans="15:16" ht="15.75" customHeight="1">
      <c r="O594" s="31"/>
      <c r="P594" s="31"/>
    </row>
    <row r="595" spans="15:16" ht="15.75" customHeight="1">
      <c r="O595" s="31"/>
      <c r="P595" s="31"/>
    </row>
    <row r="596" spans="15:16" ht="15.75" customHeight="1">
      <c r="O596" s="31"/>
      <c r="P596" s="31"/>
    </row>
    <row r="597" spans="15:16" ht="15.75" customHeight="1">
      <c r="O597" s="31"/>
      <c r="P597" s="31"/>
    </row>
    <row r="598" spans="15:16" ht="15.75" customHeight="1">
      <c r="O598" s="31"/>
      <c r="P598" s="31"/>
    </row>
    <row r="599" spans="15:16" ht="15.75" customHeight="1">
      <c r="O599" s="31"/>
      <c r="P599" s="31"/>
    </row>
    <row r="600" spans="15:16" ht="15.75" customHeight="1">
      <c r="O600" s="31"/>
      <c r="P600" s="31"/>
    </row>
    <row r="601" spans="15:16" ht="15.75" customHeight="1">
      <c r="O601" s="31"/>
      <c r="P601" s="31"/>
    </row>
    <row r="602" spans="15:16" ht="15.75" customHeight="1">
      <c r="O602" s="31"/>
      <c r="P602" s="31"/>
    </row>
    <row r="603" spans="15:16" ht="15.75" customHeight="1">
      <c r="O603" s="31"/>
      <c r="P603" s="31"/>
    </row>
    <row r="604" spans="15:16" ht="15.75" customHeight="1">
      <c r="O604" s="31"/>
      <c r="P604" s="31"/>
    </row>
    <row r="605" spans="15:16" ht="15.75" customHeight="1">
      <c r="O605" s="31"/>
      <c r="P605" s="31"/>
    </row>
    <row r="606" spans="15:16" ht="15.75" customHeight="1">
      <c r="O606" s="31"/>
      <c r="P606" s="31"/>
    </row>
    <row r="607" spans="15:16" ht="15.75" customHeight="1">
      <c r="O607" s="31"/>
      <c r="P607" s="31"/>
    </row>
    <row r="608" spans="15:16" ht="15.75" customHeight="1">
      <c r="O608" s="31"/>
      <c r="P608" s="31"/>
    </row>
    <row r="609" spans="15:16" ht="15.75" customHeight="1">
      <c r="O609" s="31"/>
      <c r="P609" s="31"/>
    </row>
    <row r="610" spans="15:16" ht="15.75" customHeight="1">
      <c r="O610" s="31"/>
      <c r="P610" s="31"/>
    </row>
    <row r="611" spans="15:16" ht="15.75" customHeight="1">
      <c r="O611" s="31"/>
      <c r="P611" s="31"/>
    </row>
    <row r="612" spans="15:16" ht="15.75" customHeight="1">
      <c r="O612" s="31"/>
      <c r="P612" s="31"/>
    </row>
    <row r="613" spans="15:16" ht="15.75" customHeight="1">
      <c r="O613" s="31"/>
      <c r="P613" s="31"/>
    </row>
    <row r="614" spans="15:16" ht="15.75" customHeight="1">
      <c r="O614" s="31"/>
      <c r="P614" s="31"/>
    </row>
    <row r="615" spans="15:16" ht="15.75" customHeight="1">
      <c r="O615" s="31"/>
      <c r="P615" s="31"/>
    </row>
    <row r="616" spans="15:16" ht="15.75" customHeight="1">
      <c r="O616" s="31"/>
      <c r="P616" s="31"/>
    </row>
    <row r="617" spans="15:16" ht="15.75" customHeight="1">
      <c r="O617" s="31"/>
      <c r="P617" s="31"/>
    </row>
    <row r="618" spans="15:16" ht="15.75" customHeight="1">
      <c r="O618" s="31"/>
      <c r="P618" s="31"/>
    </row>
    <row r="619" spans="15:16" ht="15.75" customHeight="1">
      <c r="O619" s="31"/>
      <c r="P619" s="31"/>
    </row>
    <row r="620" spans="15:16" ht="15.75" customHeight="1">
      <c r="O620" s="31"/>
      <c r="P620" s="31"/>
    </row>
    <row r="621" spans="15:16" ht="15.75" customHeight="1">
      <c r="O621" s="31"/>
      <c r="P621" s="31"/>
    </row>
    <row r="622" spans="15:16" ht="15.75" customHeight="1">
      <c r="O622" s="31"/>
      <c r="P622" s="31"/>
    </row>
    <row r="623" spans="15:16" ht="15.75" customHeight="1">
      <c r="O623" s="31"/>
      <c r="P623" s="31"/>
    </row>
    <row r="624" spans="15:16" ht="15.75" customHeight="1">
      <c r="O624" s="31"/>
      <c r="P624" s="31"/>
    </row>
    <row r="625" spans="15:16" ht="15.75" customHeight="1">
      <c r="O625" s="31"/>
      <c r="P625" s="31"/>
    </row>
    <row r="626" spans="15:16" ht="15.75" customHeight="1">
      <c r="O626" s="31"/>
      <c r="P626" s="31"/>
    </row>
    <row r="627" spans="15:16" ht="15.75" customHeight="1">
      <c r="O627" s="31"/>
      <c r="P627" s="31"/>
    </row>
    <row r="628" spans="15:16" ht="15.75" customHeight="1">
      <c r="O628" s="31"/>
      <c r="P628" s="31"/>
    </row>
    <row r="629" spans="15:16" ht="15.75" customHeight="1">
      <c r="O629" s="31"/>
      <c r="P629" s="31"/>
    </row>
    <row r="630" spans="15:16" ht="15.75" customHeight="1">
      <c r="O630" s="31"/>
      <c r="P630" s="31"/>
    </row>
    <row r="631" spans="15:16" ht="15.75" customHeight="1">
      <c r="O631" s="31"/>
      <c r="P631" s="31"/>
    </row>
    <row r="632" spans="15:16" ht="15.75" customHeight="1">
      <c r="O632" s="31"/>
      <c r="P632" s="31"/>
    </row>
    <row r="633" spans="15:16" ht="15.75" customHeight="1">
      <c r="O633" s="31"/>
      <c r="P633" s="31"/>
    </row>
    <row r="634" spans="15:16" ht="15.75" customHeight="1">
      <c r="O634" s="31"/>
      <c r="P634" s="31"/>
    </row>
    <row r="635" spans="15:16" ht="15.75" customHeight="1">
      <c r="O635" s="31"/>
      <c r="P635" s="31"/>
    </row>
    <row r="636" spans="15:16" ht="15.75" customHeight="1">
      <c r="O636" s="31"/>
      <c r="P636" s="31"/>
    </row>
    <row r="637" spans="15:16" ht="15.75" customHeight="1">
      <c r="O637" s="31"/>
      <c r="P637" s="31"/>
    </row>
    <row r="638" spans="15:16" ht="15.75" customHeight="1">
      <c r="O638" s="31"/>
      <c r="P638" s="31"/>
    </row>
    <row r="639" spans="15:16" ht="15.75" customHeight="1">
      <c r="O639" s="31"/>
      <c r="P639" s="31"/>
    </row>
    <row r="640" spans="15:16" ht="15.75" customHeight="1">
      <c r="O640" s="31"/>
      <c r="P640" s="31"/>
    </row>
    <row r="641" spans="15:16" ht="15.75" customHeight="1">
      <c r="O641" s="31"/>
      <c r="P641" s="31"/>
    </row>
    <row r="642" spans="15:16" ht="15.75" customHeight="1">
      <c r="O642" s="31"/>
      <c r="P642" s="31"/>
    </row>
    <row r="643" spans="15:16" ht="15.75" customHeight="1">
      <c r="O643" s="31"/>
      <c r="P643" s="31"/>
    </row>
    <row r="644" spans="15:16" ht="15.75" customHeight="1">
      <c r="O644" s="31"/>
      <c r="P644" s="31"/>
    </row>
    <row r="645" spans="15:16" ht="15.75" customHeight="1">
      <c r="O645" s="31"/>
      <c r="P645" s="31"/>
    </row>
    <row r="646" spans="15:16" ht="15.75" customHeight="1">
      <c r="O646" s="31"/>
      <c r="P646" s="31"/>
    </row>
    <row r="647" spans="15:16" ht="15.75" customHeight="1">
      <c r="O647" s="31"/>
      <c r="P647" s="31"/>
    </row>
    <row r="648" spans="15:16" ht="15.75" customHeight="1">
      <c r="O648" s="31"/>
      <c r="P648" s="31"/>
    </row>
    <row r="649" spans="15:16" ht="15.75" customHeight="1">
      <c r="O649" s="31"/>
      <c r="P649" s="31"/>
    </row>
    <row r="650" spans="15:16" ht="15.75" customHeight="1">
      <c r="O650" s="31"/>
      <c r="P650" s="31"/>
    </row>
    <row r="651" spans="15:16" ht="15.75" customHeight="1">
      <c r="O651" s="31"/>
      <c r="P651" s="31"/>
    </row>
    <row r="652" spans="15:16" ht="15.75" customHeight="1">
      <c r="O652" s="31"/>
      <c r="P652" s="31"/>
    </row>
    <row r="653" spans="15:16" ht="15.75" customHeight="1">
      <c r="O653" s="31"/>
      <c r="P653" s="31"/>
    </row>
    <row r="654" spans="15:16" ht="15.75" customHeight="1">
      <c r="O654" s="31"/>
      <c r="P654" s="31"/>
    </row>
    <row r="655" spans="15:16" ht="15.75" customHeight="1">
      <c r="O655" s="31"/>
      <c r="P655" s="31"/>
    </row>
    <row r="656" spans="15:16" ht="15.75" customHeight="1">
      <c r="O656" s="31"/>
      <c r="P656" s="31"/>
    </row>
    <row r="657" spans="15:16" ht="15.75" customHeight="1">
      <c r="O657" s="31"/>
      <c r="P657" s="31"/>
    </row>
    <row r="658" spans="15:16" ht="15.75" customHeight="1">
      <c r="O658" s="31"/>
      <c r="P658" s="31"/>
    </row>
    <row r="659" spans="15:16" ht="15.75" customHeight="1">
      <c r="O659" s="31"/>
      <c r="P659" s="31"/>
    </row>
    <row r="660" spans="15:16" ht="15.75" customHeight="1">
      <c r="O660" s="31"/>
      <c r="P660" s="31"/>
    </row>
    <row r="661" spans="15:16" ht="15.75" customHeight="1">
      <c r="O661" s="31"/>
      <c r="P661" s="31"/>
    </row>
    <row r="662" spans="15:16" ht="15.75" customHeight="1">
      <c r="O662" s="31"/>
      <c r="P662" s="31"/>
    </row>
    <row r="663" spans="15:16" ht="15.75" customHeight="1">
      <c r="O663" s="31"/>
      <c r="P663" s="31"/>
    </row>
    <row r="664" spans="15:16" ht="15.75" customHeight="1">
      <c r="O664" s="31"/>
      <c r="P664" s="31"/>
    </row>
    <row r="665" spans="15:16" ht="15.75" customHeight="1">
      <c r="O665" s="31"/>
      <c r="P665" s="31"/>
    </row>
    <row r="666" spans="15:16" ht="15.75" customHeight="1">
      <c r="O666" s="31"/>
      <c r="P666" s="31"/>
    </row>
    <row r="667" spans="15:16" ht="15.75" customHeight="1">
      <c r="O667" s="31"/>
      <c r="P667" s="31"/>
    </row>
    <row r="668" spans="15:16" ht="15.75" customHeight="1">
      <c r="O668" s="31"/>
      <c r="P668" s="31"/>
    </row>
    <row r="669" spans="15:16" ht="15.75" customHeight="1">
      <c r="O669" s="31"/>
      <c r="P669" s="31"/>
    </row>
    <row r="670" spans="15:16" ht="15.75" customHeight="1">
      <c r="O670" s="31"/>
      <c r="P670" s="31"/>
    </row>
    <row r="671" spans="15:16" ht="15.75" customHeight="1">
      <c r="O671" s="31"/>
      <c r="P671" s="31"/>
    </row>
    <row r="672" spans="15:16" ht="15.75" customHeight="1">
      <c r="O672" s="31"/>
      <c r="P672" s="31"/>
    </row>
    <row r="673" spans="15:16" ht="15.75" customHeight="1">
      <c r="O673" s="31"/>
      <c r="P673" s="31"/>
    </row>
    <row r="674" spans="15:16" ht="15.75" customHeight="1">
      <c r="O674" s="31"/>
      <c r="P674" s="31"/>
    </row>
    <row r="675" spans="15:16" ht="15.75" customHeight="1">
      <c r="O675" s="31"/>
      <c r="P675" s="31"/>
    </row>
    <row r="676" spans="15:16" ht="15.75" customHeight="1">
      <c r="O676" s="31"/>
      <c r="P676" s="31"/>
    </row>
    <row r="677" spans="15:16" ht="15.75" customHeight="1">
      <c r="O677" s="31"/>
      <c r="P677" s="31"/>
    </row>
    <row r="678" spans="15:16" ht="15.75" customHeight="1">
      <c r="O678" s="31"/>
      <c r="P678" s="31"/>
    </row>
    <row r="679" spans="15:16" ht="15.75" customHeight="1">
      <c r="O679" s="31"/>
      <c r="P679" s="31"/>
    </row>
    <row r="680" spans="15:16" ht="15.75" customHeight="1">
      <c r="O680" s="31"/>
      <c r="P680" s="31"/>
    </row>
    <row r="681" spans="15:16" ht="15.75" customHeight="1">
      <c r="O681" s="31"/>
      <c r="P681" s="31"/>
    </row>
    <row r="682" spans="15:16" ht="15.75" customHeight="1">
      <c r="O682" s="31"/>
      <c r="P682" s="31"/>
    </row>
    <row r="683" spans="15:16" ht="15.75" customHeight="1">
      <c r="O683" s="31"/>
      <c r="P683" s="31"/>
    </row>
    <row r="684" spans="15:16" ht="15.75" customHeight="1">
      <c r="O684" s="31"/>
      <c r="P684" s="31"/>
    </row>
    <row r="685" spans="15:16" ht="15.75" customHeight="1">
      <c r="O685" s="31"/>
      <c r="P685" s="31"/>
    </row>
    <row r="686" spans="15:16" ht="15.75" customHeight="1">
      <c r="O686" s="31"/>
      <c r="P686" s="31"/>
    </row>
    <row r="687" spans="15:16" ht="15.75" customHeight="1">
      <c r="O687" s="31"/>
      <c r="P687" s="31"/>
    </row>
    <row r="688" spans="15:16" ht="15.75" customHeight="1">
      <c r="O688" s="31"/>
      <c r="P688" s="31"/>
    </row>
    <row r="689" spans="15:16" ht="15.75" customHeight="1">
      <c r="O689" s="31"/>
      <c r="P689" s="31"/>
    </row>
    <row r="690" spans="15:16" ht="15.75" customHeight="1">
      <c r="O690" s="31"/>
      <c r="P690" s="31"/>
    </row>
    <row r="691" spans="15:16" ht="15.75" customHeight="1">
      <c r="O691" s="31"/>
      <c r="P691" s="31"/>
    </row>
    <row r="692" spans="15:16" ht="15.75" customHeight="1">
      <c r="O692" s="31"/>
      <c r="P692" s="31"/>
    </row>
    <row r="693" spans="15:16" ht="15.75" customHeight="1">
      <c r="O693" s="31"/>
      <c r="P693" s="31"/>
    </row>
    <row r="694" spans="15:16" ht="15.75" customHeight="1">
      <c r="O694" s="31"/>
      <c r="P694" s="31"/>
    </row>
    <row r="695" spans="15:16" ht="15.75" customHeight="1">
      <c r="O695" s="31"/>
      <c r="P695" s="31"/>
    </row>
    <row r="696" spans="15:16" ht="15.75" customHeight="1">
      <c r="O696" s="31"/>
      <c r="P696" s="31"/>
    </row>
    <row r="697" spans="15:16" ht="15.75" customHeight="1">
      <c r="O697" s="31"/>
      <c r="P697" s="31"/>
    </row>
    <row r="698" spans="15:16" ht="15.75" customHeight="1">
      <c r="O698" s="31"/>
      <c r="P698" s="31"/>
    </row>
    <row r="699" spans="15:16" ht="15.75" customHeight="1">
      <c r="O699" s="31"/>
      <c r="P699" s="31"/>
    </row>
    <row r="700" spans="15:16" ht="15.75" customHeight="1">
      <c r="O700" s="31"/>
      <c r="P700" s="31"/>
    </row>
    <row r="701" spans="15:16" ht="15.75" customHeight="1">
      <c r="O701" s="31"/>
      <c r="P701" s="31"/>
    </row>
    <row r="702" spans="15:16" ht="15.75" customHeight="1">
      <c r="O702" s="31"/>
      <c r="P702" s="31"/>
    </row>
    <row r="703" spans="15:16" ht="15.75" customHeight="1">
      <c r="O703" s="31"/>
      <c r="P703" s="31"/>
    </row>
    <row r="704" spans="15:16" ht="15.75" customHeight="1">
      <c r="O704" s="31"/>
      <c r="P704" s="31"/>
    </row>
    <row r="705" spans="15:16" ht="15.75" customHeight="1">
      <c r="O705" s="31"/>
      <c r="P705" s="31"/>
    </row>
    <row r="706" spans="15:16" ht="15.75" customHeight="1">
      <c r="O706" s="31"/>
      <c r="P706" s="31"/>
    </row>
    <row r="707" spans="15:16" ht="15.75" customHeight="1">
      <c r="O707" s="31"/>
      <c r="P707" s="31"/>
    </row>
    <row r="708" spans="15:16" ht="15.75" customHeight="1">
      <c r="O708" s="31"/>
      <c r="P708" s="31"/>
    </row>
    <row r="709" spans="15:16" ht="15.75" customHeight="1">
      <c r="O709" s="31"/>
      <c r="P709" s="31"/>
    </row>
    <row r="710" spans="15:16" ht="15.75" customHeight="1">
      <c r="O710" s="31"/>
      <c r="P710" s="31"/>
    </row>
    <row r="711" spans="15:16" ht="15.75" customHeight="1">
      <c r="O711" s="31"/>
      <c r="P711" s="31"/>
    </row>
    <row r="712" spans="15:16" ht="15.75" customHeight="1">
      <c r="O712" s="31"/>
      <c r="P712" s="31"/>
    </row>
    <row r="713" spans="15:16" ht="15.75" customHeight="1">
      <c r="O713" s="31"/>
      <c r="P713" s="31"/>
    </row>
    <row r="714" spans="15:16" ht="15.75" customHeight="1">
      <c r="O714" s="31"/>
      <c r="P714" s="31"/>
    </row>
    <row r="715" spans="15:16" ht="15.75" customHeight="1">
      <c r="O715" s="31"/>
      <c r="P715" s="31"/>
    </row>
    <row r="716" spans="15:16" ht="15.75" customHeight="1">
      <c r="O716" s="31"/>
      <c r="P716" s="31"/>
    </row>
    <row r="717" spans="15:16" ht="15.75" customHeight="1">
      <c r="O717" s="31"/>
      <c r="P717" s="31"/>
    </row>
    <row r="718" spans="15:16" ht="15.75" customHeight="1">
      <c r="O718" s="31"/>
      <c r="P718" s="31"/>
    </row>
    <row r="719" spans="15:16" ht="15.75" customHeight="1">
      <c r="O719" s="31"/>
      <c r="P719" s="31"/>
    </row>
    <row r="720" spans="15:16" ht="15.75" customHeight="1">
      <c r="O720" s="31"/>
      <c r="P720" s="31"/>
    </row>
    <row r="721" spans="15:16" ht="15.75" customHeight="1">
      <c r="O721" s="31"/>
      <c r="P721" s="31"/>
    </row>
    <row r="722" spans="15:16" ht="15.75" customHeight="1">
      <c r="O722" s="31"/>
      <c r="P722" s="31"/>
    </row>
    <row r="723" spans="15:16" ht="15.75" customHeight="1">
      <c r="O723" s="31"/>
      <c r="P723" s="31"/>
    </row>
    <row r="724" spans="15:16" ht="15.75" customHeight="1">
      <c r="O724" s="31"/>
      <c r="P724" s="31"/>
    </row>
    <row r="725" spans="15:16" ht="15.75" customHeight="1">
      <c r="O725" s="31"/>
      <c r="P725" s="31"/>
    </row>
    <row r="726" spans="15:16" ht="15.75" customHeight="1">
      <c r="O726" s="31"/>
      <c r="P726" s="31"/>
    </row>
    <row r="727" spans="15:16" ht="15.75" customHeight="1">
      <c r="O727" s="31"/>
      <c r="P727" s="31"/>
    </row>
    <row r="728" spans="15:16" ht="15.75" customHeight="1">
      <c r="O728" s="31"/>
      <c r="P728" s="31"/>
    </row>
    <row r="729" spans="15:16" ht="15.75" customHeight="1">
      <c r="O729" s="31"/>
      <c r="P729" s="31"/>
    </row>
    <row r="730" spans="15:16" ht="15.75" customHeight="1">
      <c r="O730" s="31"/>
      <c r="P730" s="31"/>
    </row>
    <row r="731" spans="15:16" ht="15.75" customHeight="1">
      <c r="O731" s="31"/>
      <c r="P731" s="31"/>
    </row>
    <row r="732" spans="15:16" ht="15.75" customHeight="1">
      <c r="O732" s="31"/>
      <c r="P732" s="31"/>
    </row>
    <row r="733" spans="15:16" ht="15.75" customHeight="1">
      <c r="O733" s="31"/>
      <c r="P733" s="31"/>
    </row>
    <row r="734" spans="15:16" ht="15.75" customHeight="1">
      <c r="O734" s="31"/>
      <c r="P734" s="31"/>
    </row>
    <row r="735" spans="15:16" ht="15.75" customHeight="1">
      <c r="O735" s="31"/>
      <c r="P735" s="31"/>
    </row>
    <row r="736" spans="15:16" ht="15.75" customHeight="1">
      <c r="O736" s="31"/>
      <c r="P736" s="31"/>
    </row>
    <row r="737" spans="15:16" ht="15.75" customHeight="1">
      <c r="O737" s="31"/>
      <c r="P737" s="31"/>
    </row>
    <row r="738" spans="15:16" ht="15.75" customHeight="1">
      <c r="O738" s="31"/>
      <c r="P738" s="31"/>
    </row>
    <row r="739" spans="15:16" ht="15.75" customHeight="1">
      <c r="O739" s="31"/>
      <c r="P739" s="31"/>
    </row>
    <row r="740" spans="15:16" ht="15.75" customHeight="1">
      <c r="O740" s="31"/>
      <c r="P740" s="31"/>
    </row>
    <row r="741" spans="15:16" ht="15.75" customHeight="1">
      <c r="O741" s="31"/>
      <c r="P741" s="31"/>
    </row>
    <row r="742" spans="15:16" ht="15.75" customHeight="1">
      <c r="O742" s="31"/>
      <c r="P742" s="31"/>
    </row>
    <row r="743" spans="15:16" ht="15.75" customHeight="1">
      <c r="O743" s="31"/>
      <c r="P743" s="31"/>
    </row>
    <row r="744" spans="15:16" ht="15.75" customHeight="1">
      <c r="O744" s="31"/>
      <c r="P744" s="31"/>
    </row>
    <row r="745" spans="15:16" ht="15.75" customHeight="1">
      <c r="O745" s="31"/>
      <c r="P745" s="31"/>
    </row>
    <row r="746" spans="15:16" ht="15.75" customHeight="1">
      <c r="O746" s="31"/>
      <c r="P746" s="31"/>
    </row>
    <row r="747" spans="15:16" ht="15.75" customHeight="1">
      <c r="O747" s="31"/>
      <c r="P747" s="31"/>
    </row>
    <row r="748" spans="15:16" ht="15.75" customHeight="1">
      <c r="O748" s="31"/>
      <c r="P748" s="31"/>
    </row>
    <row r="749" spans="15:16" ht="15.75" customHeight="1">
      <c r="O749" s="31"/>
      <c r="P749" s="31"/>
    </row>
    <row r="750" spans="15:16" ht="15.75" customHeight="1">
      <c r="O750" s="31"/>
      <c r="P750" s="31"/>
    </row>
    <row r="751" spans="15:16" ht="15.75" customHeight="1">
      <c r="O751" s="31"/>
      <c r="P751" s="31"/>
    </row>
    <row r="752" spans="15:16" ht="15.75" customHeight="1">
      <c r="O752" s="31"/>
      <c r="P752" s="31"/>
    </row>
    <row r="753" spans="15:16" ht="15.75" customHeight="1">
      <c r="O753" s="31"/>
      <c r="P753" s="31"/>
    </row>
    <row r="754" spans="15:16" ht="15.75" customHeight="1">
      <c r="O754" s="31"/>
      <c r="P754" s="31"/>
    </row>
    <row r="755" spans="15:16" ht="15.75" customHeight="1">
      <c r="O755" s="31"/>
      <c r="P755" s="31"/>
    </row>
    <row r="756" spans="15:16" ht="15.75" customHeight="1">
      <c r="O756" s="31"/>
      <c r="P756" s="31"/>
    </row>
    <row r="757" spans="15:16" ht="15.75" customHeight="1">
      <c r="O757" s="31"/>
      <c r="P757" s="31"/>
    </row>
    <row r="758" spans="15:16" ht="15.75" customHeight="1">
      <c r="O758" s="31"/>
      <c r="P758" s="31"/>
    </row>
    <row r="759" spans="15:16" ht="15.75" customHeight="1">
      <c r="O759" s="31"/>
      <c r="P759" s="31"/>
    </row>
    <row r="760" spans="15:16" ht="15.75" customHeight="1">
      <c r="O760" s="31"/>
      <c r="P760" s="31"/>
    </row>
    <row r="761" spans="15:16" ht="15.75" customHeight="1">
      <c r="O761" s="31"/>
      <c r="P761" s="31"/>
    </row>
    <row r="762" spans="15:16" ht="15.75" customHeight="1">
      <c r="O762" s="31"/>
      <c r="P762" s="31"/>
    </row>
    <row r="763" spans="15:16" ht="15.75" customHeight="1">
      <c r="O763" s="31"/>
      <c r="P763" s="31"/>
    </row>
    <row r="764" spans="15:16" ht="15.75" customHeight="1">
      <c r="O764" s="31"/>
      <c r="P764" s="31"/>
    </row>
    <row r="765" spans="15:16" ht="15.75" customHeight="1">
      <c r="O765" s="31"/>
      <c r="P765" s="31"/>
    </row>
    <row r="766" spans="15:16" ht="15.75" customHeight="1">
      <c r="O766" s="31"/>
      <c r="P766" s="31"/>
    </row>
    <row r="767" spans="15:16" ht="15.75" customHeight="1">
      <c r="O767" s="31"/>
      <c r="P767" s="31"/>
    </row>
    <row r="768" spans="15:16" ht="15.75" customHeight="1">
      <c r="O768" s="31"/>
      <c r="P768" s="31"/>
    </row>
    <row r="769" spans="15:16" ht="15.75" customHeight="1">
      <c r="O769" s="31"/>
      <c r="P769" s="31"/>
    </row>
    <row r="770" spans="15:16" ht="15.75" customHeight="1">
      <c r="O770" s="31"/>
      <c r="P770" s="31"/>
    </row>
    <row r="771" spans="15:16" ht="15.75" customHeight="1">
      <c r="O771" s="31"/>
      <c r="P771" s="31"/>
    </row>
    <row r="772" spans="15:16" ht="15.75" customHeight="1">
      <c r="O772" s="31"/>
      <c r="P772" s="31"/>
    </row>
    <row r="773" spans="15:16" ht="15.75" customHeight="1">
      <c r="O773" s="31"/>
      <c r="P773" s="31"/>
    </row>
    <row r="774" spans="15:16" ht="15.75" customHeight="1">
      <c r="O774" s="31"/>
      <c r="P774" s="31"/>
    </row>
    <row r="775" spans="15:16" ht="15.75" customHeight="1">
      <c r="O775" s="31"/>
      <c r="P775" s="31"/>
    </row>
    <row r="776" spans="15:16" ht="15.75" customHeight="1">
      <c r="O776" s="31"/>
      <c r="P776" s="31"/>
    </row>
    <row r="777" spans="15:16" ht="15.75" customHeight="1">
      <c r="O777" s="31"/>
      <c r="P777" s="31"/>
    </row>
    <row r="778" spans="15:16" ht="15.75" customHeight="1">
      <c r="O778" s="31"/>
      <c r="P778" s="31"/>
    </row>
    <row r="779" spans="15:16" ht="15.75" customHeight="1">
      <c r="O779" s="31"/>
      <c r="P779" s="31"/>
    </row>
    <row r="780" spans="15:16" ht="15.75" customHeight="1">
      <c r="O780" s="31"/>
      <c r="P780" s="31"/>
    </row>
    <row r="781" spans="15:16" ht="15.75" customHeight="1">
      <c r="O781" s="31"/>
      <c r="P781" s="31"/>
    </row>
    <row r="782" spans="15:16" ht="15.75" customHeight="1">
      <c r="O782" s="31"/>
      <c r="P782" s="31"/>
    </row>
    <row r="783" spans="15:16" ht="15.75" customHeight="1">
      <c r="O783" s="31"/>
      <c r="P783" s="31"/>
    </row>
    <row r="784" spans="15:16" ht="15.75" customHeight="1">
      <c r="O784" s="31"/>
      <c r="P784" s="31"/>
    </row>
    <row r="785" spans="15:16" ht="15.75" customHeight="1">
      <c r="O785" s="31"/>
      <c r="P785" s="31"/>
    </row>
    <row r="786" spans="15:16" ht="15.75" customHeight="1">
      <c r="O786" s="31"/>
      <c r="P786" s="31"/>
    </row>
    <row r="787" spans="15:16" ht="15.75" customHeight="1">
      <c r="O787" s="31"/>
      <c r="P787" s="31"/>
    </row>
    <row r="788" spans="15:16" ht="15.75" customHeight="1">
      <c r="O788" s="31"/>
      <c r="P788" s="31"/>
    </row>
    <row r="789" spans="15:16" ht="15.75" customHeight="1">
      <c r="O789" s="31"/>
      <c r="P789" s="31"/>
    </row>
    <row r="790" spans="15:16" ht="15.75" customHeight="1">
      <c r="O790" s="31"/>
      <c r="P790" s="31"/>
    </row>
    <row r="791" spans="15:16" ht="15.75" customHeight="1">
      <c r="O791" s="31"/>
      <c r="P791" s="31"/>
    </row>
    <row r="792" spans="15:16" ht="15.75" customHeight="1">
      <c r="O792" s="31"/>
      <c r="P792" s="31"/>
    </row>
    <row r="793" spans="15:16" ht="15.75" customHeight="1">
      <c r="O793" s="31"/>
      <c r="P793" s="31"/>
    </row>
    <row r="794" spans="15:16" ht="15.75" customHeight="1">
      <c r="O794" s="31"/>
      <c r="P794" s="31"/>
    </row>
    <row r="795" spans="15:16" ht="15.75" customHeight="1">
      <c r="O795" s="31"/>
      <c r="P795" s="31"/>
    </row>
    <row r="796" spans="15:16" ht="15.75" customHeight="1">
      <c r="O796" s="31"/>
      <c r="P796" s="31"/>
    </row>
    <row r="797" spans="15:16" ht="15.75" customHeight="1">
      <c r="O797" s="31"/>
      <c r="P797" s="31"/>
    </row>
    <row r="798" spans="15:16" ht="15.75" customHeight="1">
      <c r="O798" s="31"/>
      <c r="P798" s="31"/>
    </row>
    <row r="799" spans="15:16" ht="15.75" customHeight="1">
      <c r="O799" s="31"/>
      <c r="P799" s="31"/>
    </row>
    <row r="800" spans="15:16" ht="15.75" customHeight="1">
      <c r="O800" s="31"/>
      <c r="P800" s="31"/>
    </row>
    <row r="801" spans="15:16" ht="15.75" customHeight="1">
      <c r="O801" s="31"/>
      <c r="P801" s="31"/>
    </row>
    <row r="802" spans="15:16" ht="15.75" customHeight="1">
      <c r="O802" s="31"/>
      <c r="P802" s="31"/>
    </row>
    <row r="803" spans="15:16" ht="15.75" customHeight="1">
      <c r="O803" s="31"/>
      <c r="P803" s="31"/>
    </row>
    <row r="804" spans="15:16" ht="15.75" customHeight="1">
      <c r="O804" s="31"/>
      <c r="P804" s="31"/>
    </row>
    <row r="805" spans="15:16" ht="15.75" customHeight="1">
      <c r="O805" s="31"/>
      <c r="P805" s="31"/>
    </row>
    <row r="806" spans="15:16" ht="15.75" customHeight="1">
      <c r="O806" s="31"/>
      <c r="P806" s="31"/>
    </row>
    <row r="807" spans="15:16" ht="15.75" customHeight="1">
      <c r="O807" s="31"/>
      <c r="P807" s="31"/>
    </row>
    <row r="808" spans="15:16" ht="15.75" customHeight="1">
      <c r="O808" s="31"/>
      <c r="P808" s="31"/>
    </row>
    <row r="809" spans="15:16" ht="15.75" customHeight="1">
      <c r="O809" s="31"/>
      <c r="P809" s="31"/>
    </row>
    <row r="810" spans="15:16" ht="15.75" customHeight="1">
      <c r="O810" s="31"/>
      <c r="P810" s="31"/>
    </row>
    <row r="811" spans="15:16" ht="15.75" customHeight="1">
      <c r="O811" s="31"/>
      <c r="P811" s="31"/>
    </row>
    <row r="812" spans="15:16" ht="15.75" customHeight="1">
      <c r="O812" s="31"/>
      <c r="P812" s="31"/>
    </row>
    <row r="813" spans="15:16" ht="15.75" customHeight="1">
      <c r="O813" s="31"/>
      <c r="P813" s="31"/>
    </row>
    <row r="814" spans="15:16" ht="15.75" customHeight="1">
      <c r="O814" s="31"/>
      <c r="P814" s="31"/>
    </row>
    <row r="815" spans="15:16" ht="15.75" customHeight="1">
      <c r="O815" s="31"/>
      <c r="P815" s="31"/>
    </row>
    <row r="816" spans="15:16" ht="15.75" customHeight="1">
      <c r="O816" s="31"/>
      <c r="P816" s="31"/>
    </row>
    <row r="817" spans="15:16" ht="15.75" customHeight="1">
      <c r="O817" s="31"/>
      <c r="P817" s="31"/>
    </row>
    <row r="818" spans="15:16" ht="15.75" customHeight="1">
      <c r="O818" s="31"/>
      <c r="P818" s="31"/>
    </row>
    <row r="819" spans="15:16" ht="15.75" customHeight="1">
      <c r="O819" s="31"/>
      <c r="P819" s="31"/>
    </row>
    <row r="820" spans="15:16" ht="15.75" customHeight="1">
      <c r="O820" s="31"/>
      <c r="P820" s="31"/>
    </row>
    <row r="821" spans="15:16" ht="15.75" customHeight="1">
      <c r="O821" s="31"/>
      <c r="P821" s="31"/>
    </row>
    <row r="822" spans="15:16" ht="15.75" customHeight="1">
      <c r="O822" s="31"/>
      <c r="P822" s="31"/>
    </row>
    <row r="823" spans="15:16" ht="15.75" customHeight="1">
      <c r="O823" s="31"/>
      <c r="P823" s="31"/>
    </row>
    <row r="824" spans="15:16" ht="15.75" customHeight="1">
      <c r="O824" s="31"/>
      <c r="P824" s="31"/>
    </row>
    <row r="825" spans="15:16" ht="15.75" customHeight="1">
      <c r="O825" s="31"/>
      <c r="P825" s="31"/>
    </row>
    <row r="826" spans="15:16" ht="15.75" customHeight="1">
      <c r="O826" s="31"/>
      <c r="P826" s="31"/>
    </row>
    <row r="827" spans="15:16" ht="15.75" customHeight="1">
      <c r="O827" s="31"/>
      <c r="P827" s="31"/>
    </row>
    <row r="828" spans="15:16" ht="15.75" customHeight="1">
      <c r="O828" s="31"/>
      <c r="P828" s="31"/>
    </row>
    <row r="829" spans="15:16" ht="15.75" customHeight="1">
      <c r="O829" s="31"/>
      <c r="P829" s="31"/>
    </row>
    <row r="830" spans="15:16" ht="15.75" customHeight="1">
      <c r="O830" s="31"/>
      <c r="P830" s="31"/>
    </row>
    <row r="831" spans="15:16" ht="15.75" customHeight="1">
      <c r="O831" s="31"/>
      <c r="P831" s="31"/>
    </row>
    <row r="832" spans="15:16" ht="15.75" customHeight="1">
      <c r="O832" s="31"/>
      <c r="P832" s="31"/>
    </row>
    <row r="833" spans="15:16" ht="15.75" customHeight="1">
      <c r="O833" s="31"/>
      <c r="P833" s="31"/>
    </row>
    <row r="834" spans="15:16" ht="15.75" customHeight="1">
      <c r="O834" s="31"/>
      <c r="P834" s="31"/>
    </row>
    <row r="835" spans="15:16" ht="15.75" customHeight="1">
      <c r="O835" s="31"/>
      <c r="P835" s="31"/>
    </row>
    <row r="836" spans="15:16" ht="15.75" customHeight="1">
      <c r="O836" s="31"/>
      <c r="P836" s="31"/>
    </row>
    <row r="837" spans="15:16" ht="15.75" customHeight="1">
      <c r="O837" s="31"/>
      <c r="P837" s="31"/>
    </row>
    <row r="838" spans="15:16" ht="15.75" customHeight="1">
      <c r="O838" s="31"/>
      <c r="P838" s="31"/>
    </row>
    <row r="839" spans="15:16" ht="15.75" customHeight="1">
      <c r="O839" s="31"/>
      <c r="P839" s="31"/>
    </row>
    <row r="840" spans="15:16" ht="15.75" customHeight="1">
      <c r="O840" s="31"/>
      <c r="P840" s="31"/>
    </row>
    <row r="841" spans="15:16" ht="15.75" customHeight="1">
      <c r="O841" s="31"/>
      <c r="P841" s="31"/>
    </row>
    <row r="842" spans="15:16" ht="15.75" customHeight="1">
      <c r="O842" s="31"/>
      <c r="P842" s="31"/>
    </row>
    <row r="843" spans="15:16" ht="15.75" customHeight="1">
      <c r="O843" s="31"/>
      <c r="P843" s="31"/>
    </row>
    <row r="844" spans="15:16" ht="15.75" customHeight="1">
      <c r="O844" s="31"/>
      <c r="P844" s="31"/>
    </row>
    <row r="845" spans="15:16" ht="15.75" customHeight="1">
      <c r="O845" s="31"/>
      <c r="P845" s="31"/>
    </row>
    <row r="846" spans="15:16" ht="15.75" customHeight="1">
      <c r="O846" s="31"/>
      <c r="P846" s="31"/>
    </row>
    <row r="847" spans="15:16" ht="15.75" customHeight="1">
      <c r="O847" s="31"/>
      <c r="P847" s="31"/>
    </row>
    <row r="848" spans="15:16" ht="15.75" customHeight="1">
      <c r="O848" s="31"/>
      <c r="P848" s="31"/>
    </row>
    <row r="849" spans="15:16" ht="15.75" customHeight="1">
      <c r="O849" s="31"/>
      <c r="P849" s="31"/>
    </row>
    <row r="850" spans="15:16" ht="15.75" customHeight="1">
      <c r="O850" s="31"/>
      <c r="P850" s="31"/>
    </row>
    <row r="851" spans="15:16" ht="15.75" customHeight="1">
      <c r="O851" s="31"/>
      <c r="P851" s="31"/>
    </row>
    <row r="852" spans="15:16" ht="15.75" customHeight="1">
      <c r="O852" s="31"/>
      <c r="P852" s="31"/>
    </row>
    <row r="853" spans="15:16" ht="15.75" customHeight="1">
      <c r="O853" s="31"/>
      <c r="P853" s="31"/>
    </row>
    <row r="854" spans="15:16" ht="15.75" customHeight="1">
      <c r="O854" s="31"/>
      <c r="P854" s="31"/>
    </row>
    <row r="855" spans="15:16" ht="15.75" customHeight="1">
      <c r="O855" s="31"/>
      <c r="P855" s="31"/>
    </row>
    <row r="856" spans="15:16" ht="15.75" customHeight="1">
      <c r="O856" s="31"/>
      <c r="P856" s="31"/>
    </row>
    <row r="857" spans="15:16" ht="15.75" customHeight="1">
      <c r="O857" s="31"/>
      <c r="P857" s="31"/>
    </row>
    <row r="858" spans="15:16" ht="15.75" customHeight="1">
      <c r="O858" s="31"/>
      <c r="P858" s="31"/>
    </row>
    <row r="859" spans="15:16" ht="15.75" customHeight="1">
      <c r="O859" s="31"/>
      <c r="P859" s="31"/>
    </row>
    <row r="860" spans="15:16" ht="15.75" customHeight="1">
      <c r="O860" s="31"/>
      <c r="P860" s="31"/>
    </row>
    <row r="861" spans="15:16" ht="15.75" customHeight="1">
      <c r="O861" s="31"/>
      <c r="P861" s="31"/>
    </row>
    <row r="862" spans="15:16" ht="15.75" customHeight="1">
      <c r="O862" s="31"/>
      <c r="P862" s="31"/>
    </row>
    <row r="863" spans="15:16" ht="15.75" customHeight="1">
      <c r="O863" s="31"/>
      <c r="P863" s="31"/>
    </row>
    <row r="864" spans="15:16" ht="15.75" customHeight="1">
      <c r="O864" s="31"/>
      <c r="P864" s="31"/>
    </row>
    <row r="865" spans="15:16" ht="15.75" customHeight="1">
      <c r="O865" s="31"/>
      <c r="P865" s="31"/>
    </row>
    <row r="866" spans="15:16" ht="15.75" customHeight="1">
      <c r="O866" s="31"/>
      <c r="P866" s="31"/>
    </row>
    <row r="867" spans="15:16" ht="15.75" customHeight="1">
      <c r="O867" s="31"/>
      <c r="P867" s="31"/>
    </row>
    <row r="868" spans="15:16" ht="15.75" customHeight="1">
      <c r="O868" s="31"/>
      <c r="P868" s="31"/>
    </row>
    <row r="869" spans="15:16" ht="15.75" customHeight="1">
      <c r="O869" s="31"/>
      <c r="P869" s="31"/>
    </row>
    <row r="870" spans="15:16" ht="15.75" customHeight="1">
      <c r="O870" s="31"/>
      <c r="P870" s="31"/>
    </row>
    <row r="871" spans="15:16" ht="15.75" customHeight="1">
      <c r="O871" s="31"/>
      <c r="P871" s="31"/>
    </row>
    <row r="872" spans="15:16" ht="15.75" customHeight="1">
      <c r="O872" s="31"/>
      <c r="P872" s="31"/>
    </row>
    <row r="873" spans="15:16" ht="15.75" customHeight="1">
      <c r="O873" s="31"/>
      <c r="P873" s="31"/>
    </row>
    <row r="874" spans="15:16" ht="15.75" customHeight="1">
      <c r="O874" s="31"/>
      <c r="P874" s="31"/>
    </row>
    <row r="875" spans="15:16" ht="15.75" customHeight="1">
      <c r="O875" s="31"/>
      <c r="P875" s="31"/>
    </row>
    <row r="876" spans="15:16" ht="15.75" customHeight="1">
      <c r="O876" s="31"/>
      <c r="P876" s="31"/>
    </row>
    <row r="877" spans="15:16" ht="15.75" customHeight="1">
      <c r="O877" s="31"/>
      <c r="P877" s="31"/>
    </row>
    <row r="878" spans="15:16" ht="15.75" customHeight="1">
      <c r="O878" s="31"/>
      <c r="P878" s="31"/>
    </row>
    <row r="879" spans="15:16" ht="15.75" customHeight="1">
      <c r="O879" s="31"/>
      <c r="P879" s="31"/>
    </row>
    <row r="880" spans="15:16" ht="15.75" customHeight="1">
      <c r="O880" s="31"/>
      <c r="P880" s="31"/>
    </row>
    <row r="881" spans="15:16" ht="15.75" customHeight="1">
      <c r="O881" s="31"/>
      <c r="P881" s="31"/>
    </row>
    <row r="882" spans="15:16" ht="15.75" customHeight="1">
      <c r="O882" s="31"/>
      <c r="P882" s="31"/>
    </row>
    <row r="883" spans="15:16" ht="15.75" customHeight="1">
      <c r="O883" s="31"/>
      <c r="P883" s="31"/>
    </row>
    <row r="884" spans="15:16" ht="15.75" customHeight="1">
      <c r="O884" s="31"/>
      <c r="P884" s="31"/>
    </row>
    <row r="885" spans="15:16" ht="15.75" customHeight="1">
      <c r="O885" s="31"/>
      <c r="P885" s="31"/>
    </row>
    <row r="886" spans="15:16" ht="15.75" customHeight="1">
      <c r="O886" s="31"/>
      <c r="P886" s="31"/>
    </row>
    <row r="887" spans="15:16" ht="15.75" customHeight="1">
      <c r="O887" s="31"/>
      <c r="P887" s="31"/>
    </row>
    <row r="888" spans="15:16" ht="15.75" customHeight="1">
      <c r="O888" s="31"/>
      <c r="P888" s="31"/>
    </row>
    <row r="889" spans="15:16" ht="15.75" customHeight="1">
      <c r="O889" s="31"/>
      <c r="P889" s="31"/>
    </row>
    <row r="890" spans="15:16" ht="15.75" customHeight="1">
      <c r="O890" s="31"/>
      <c r="P890" s="31"/>
    </row>
    <row r="891" spans="15:16" ht="15.75" customHeight="1">
      <c r="O891" s="31"/>
      <c r="P891" s="31"/>
    </row>
    <row r="892" spans="15:16" ht="15.75" customHeight="1">
      <c r="O892" s="31"/>
      <c r="P892" s="31"/>
    </row>
    <row r="893" spans="15:16" ht="15.75" customHeight="1">
      <c r="O893" s="31"/>
      <c r="P893" s="31"/>
    </row>
    <row r="894" spans="15:16" ht="15.75" customHeight="1">
      <c r="O894" s="31"/>
      <c r="P894" s="31"/>
    </row>
    <row r="895" spans="15:16" ht="15.75" customHeight="1">
      <c r="O895" s="31"/>
      <c r="P895" s="31"/>
    </row>
    <row r="896" spans="15:16" ht="15.75" customHeight="1">
      <c r="O896" s="31"/>
      <c r="P896" s="31"/>
    </row>
    <row r="897" spans="15:16" ht="15.75" customHeight="1">
      <c r="O897" s="31"/>
      <c r="P897" s="31"/>
    </row>
    <row r="898" spans="15:16" ht="15.75" customHeight="1">
      <c r="O898" s="31"/>
      <c r="P898" s="31"/>
    </row>
    <row r="899" spans="15:16" ht="15.75" customHeight="1">
      <c r="O899" s="31"/>
      <c r="P899" s="31"/>
    </row>
    <row r="900" spans="15:16" ht="15.75" customHeight="1">
      <c r="O900" s="31"/>
      <c r="P900" s="31"/>
    </row>
    <row r="901" spans="15:16" ht="15.75" customHeight="1">
      <c r="O901" s="31"/>
      <c r="P901" s="31"/>
    </row>
    <row r="902" spans="15:16" ht="15.75" customHeight="1">
      <c r="O902" s="31"/>
      <c r="P902" s="31"/>
    </row>
    <row r="903" spans="15:16" ht="15.75" customHeight="1">
      <c r="O903" s="31"/>
      <c r="P903" s="31"/>
    </row>
    <row r="904" spans="15:16" ht="15.75" customHeight="1">
      <c r="O904" s="31"/>
      <c r="P904" s="31"/>
    </row>
    <row r="905" spans="15:16" ht="15.75" customHeight="1">
      <c r="O905" s="31"/>
      <c r="P905" s="31"/>
    </row>
    <row r="906" spans="15:16" ht="15.75" customHeight="1">
      <c r="O906" s="31"/>
      <c r="P906" s="31"/>
    </row>
    <row r="907" spans="15:16" ht="15.75" customHeight="1">
      <c r="O907" s="31"/>
      <c r="P907" s="31"/>
    </row>
    <row r="908" spans="15:16" ht="15.75" customHeight="1">
      <c r="O908" s="31"/>
      <c r="P908" s="31"/>
    </row>
    <row r="909" spans="15:16" ht="15.75" customHeight="1">
      <c r="O909" s="31"/>
      <c r="P909" s="31"/>
    </row>
    <row r="910" spans="15:16" ht="15.75" customHeight="1">
      <c r="O910" s="31"/>
      <c r="P910" s="31"/>
    </row>
    <row r="911" spans="15:16" ht="15.75" customHeight="1">
      <c r="O911" s="31"/>
      <c r="P911" s="31"/>
    </row>
    <row r="912" spans="15:16" ht="15.75" customHeight="1">
      <c r="O912" s="31"/>
      <c r="P912" s="31"/>
    </row>
    <row r="913" spans="15:16" ht="15.75" customHeight="1">
      <c r="O913" s="31"/>
      <c r="P913" s="31"/>
    </row>
    <row r="914" spans="15:16" ht="15.75" customHeight="1">
      <c r="O914" s="31"/>
      <c r="P914" s="31"/>
    </row>
    <row r="915" spans="15:16" ht="15.75" customHeight="1">
      <c r="O915" s="31"/>
      <c r="P915" s="31"/>
    </row>
    <row r="916" spans="15:16" ht="15.75" customHeight="1">
      <c r="O916" s="31"/>
      <c r="P916" s="31"/>
    </row>
    <row r="917" spans="15:16" ht="15.75" customHeight="1">
      <c r="O917" s="31"/>
      <c r="P917" s="31"/>
    </row>
    <row r="918" spans="15:16" ht="15.75" customHeight="1">
      <c r="O918" s="31"/>
      <c r="P918" s="31"/>
    </row>
    <row r="919" spans="15:16" ht="15.75" customHeight="1">
      <c r="O919" s="31"/>
      <c r="P919" s="31"/>
    </row>
    <row r="920" spans="15:16" ht="15.75" customHeight="1">
      <c r="O920" s="31"/>
      <c r="P920" s="31"/>
    </row>
    <row r="921" spans="15:16" ht="15.75" customHeight="1">
      <c r="O921" s="31"/>
      <c r="P921" s="31"/>
    </row>
    <row r="922" spans="15:16" ht="15.75" customHeight="1">
      <c r="O922" s="31"/>
      <c r="P922" s="31"/>
    </row>
    <row r="923" spans="15:16" ht="15.75" customHeight="1">
      <c r="O923" s="31"/>
      <c r="P923" s="31"/>
    </row>
    <row r="924" spans="15:16" ht="15.75" customHeight="1">
      <c r="O924" s="31"/>
      <c r="P924" s="31"/>
    </row>
    <row r="925" spans="15:16" ht="15.75" customHeight="1">
      <c r="O925" s="31"/>
      <c r="P925" s="31"/>
    </row>
    <row r="926" spans="15:16" ht="15.75" customHeight="1">
      <c r="O926" s="31"/>
      <c r="P926" s="31"/>
    </row>
    <row r="927" spans="15:16" ht="15.75" customHeight="1">
      <c r="O927" s="31"/>
      <c r="P927" s="31"/>
    </row>
    <row r="928" spans="15:16" ht="15.75" customHeight="1">
      <c r="O928" s="31"/>
      <c r="P928" s="31"/>
    </row>
    <row r="929" spans="15:16" ht="15.75" customHeight="1">
      <c r="O929" s="31"/>
      <c r="P929" s="31"/>
    </row>
    <row r="930" spans="15:16" ht="15.75" customHeight="1">
      <c r="O930" s="31"/>
      <c r="P930" s="31"/>
    </row>
    <row r="931" spans="15:16" ht="15.75" customHeight="1">
      <c r="O931" s="31"/>
      <c r="P931" s="31"/>
    </row>
    <row r="932" spans="15:16" ht="15.75" customHeight="1">
      <c r="O932" s="31"/>
      <c r="P932" s="31"/>
    </row>
    <row r="933" spans="15:16" ht="15.75" customHeight="1">
      <c r="O933" s="31"/>
      <c r="P933" s="31"/>
    </row>
    <row r="934" spans="15:16" ht="15.75" customHeight="1">
      <c r="O934" s="31"/>
      <c r="P934" s="31"/>
    </row>
    <row r="935" spans="15:16" ht="15.75" customHeight="1">
      <c r="O935" s="31"/>
      <c r="P935" s="31"/>
    </row>
    <row r="936" spans="15:16" ht="15.75" customHeight="1">
      <c r="O936" s="31"/>
      <c r="P936" s="31"/>
    </row>
    <row r="937" spans="15:16" ht="15.75" customHeight="1">
      <c r="O937" s="31"/>
      <c r="P937" s="31"/>
    </row>
    <row r="938" spans="15:16" ht="15.75" customHeight="1">
      <c r="O938" s="31"/>
      <c r="P938" s="31"/>
    </row>
    <row r="939" spans="15:16" ht="15.75" customHeight="1">
      <c r="O939" s="31"/>
      <c r="P939" s="31"/>
    </row>
    <row r="940" spans="15:16" ht="15.75" customHeight="1">
      <c r="O940" s="31"/>
      <c r="P940" s="31"/>
    </row>
    <row r="941" spans="15:16" ht="15.75" customHeight="1">
      <c r="O941" s="31"/>
      <c r="P941" s="31"/>
    </row>
    <row r="942" spans="15:16" ht="15.75" customHeight="1">
      <c r="O942" s="31"/>
      <c r="P942" s="31"/>
    </row>
    <row r="943" spans="15:16" ht="15.75" customHeight="1">
      <c r="O943" s="31"/>
      <c r="P943" s="31"/>
    </row>
    <row r="944" spans="15:16" ht="15.75" customHeight="1">
      <c r="O944" s="31"/>
      <c r="P944" s="31"/>
    </row>
    <row r="945" spans="15:16" ht="15.75" customHeight="1">
      <c r="O945" s="31"/>
      <c r="P945" s="31"/>
    </row>
    <row r="946" spans="15:16" ht="15.75" customHeight="1">
      <c r="O946" s="31"/>
      <c r="P946" s="31"/>
    </row>
    <row r="947" spans="15:16" ht="15.75" customHeight="1">
      <c r="O947" s="31"/>
      <c r="P947" s="31"/>
    </row>
    <row r="948" spans="15:16" ht="15.75" customHeight="1">
      <c r="O948" s="31"/>
      <c r="P948" s="31"/>
    </row>
    <row r="949" spans="15:16" ht="15.75" customHeight="1">
      <c r="O949" s="31"/>
      <c r="P949" s="31"/>
    </row>
    <row r="950" spans="15:16" ht="15.75" customHeight="1">
      <c r="O950" s="31"/>
      <c r="P950" s="31"/>
    </row>
    <row r="951" spans="15:16" ht="15.75" customHeight="1">
      <c r="O951" s="31"/>
      <c r="P951" s="31"/>
    </row>
    <row r="952" spans="15:16" ht="15.75" customHeight="1">
      <c r="O952" s="31"/>
      <c r="P952" s="31"/>
    </row>
    <row r="953" spans="15:16" ht="15.75" customHeight="1">
      <c r="O953" s="31"/>
      <c r="P953" s="31"/>
    </row>
    <row r="954" spans="15:16" ht="15.75" customHeight="1">
      <c r="O954" s="31"/>
      <c r="P954" s="31"/>
    </row>
    <row r="955" spans="15:16" ht="15.75" customHeight="1">
      <c r="O955" s="31"/>
      <c r="P955" s="31"/>
    </row>
    <row r="956" spans="15:16" ht="15.75" customHeight="1">
      <c r="O956" s="31"/>
      <c r="P956" s="31"/>
    </row>
    <row r="957" spans="15:16" ht="15.75" customHeight="1">
      <c r="O957" s="31"/>
      <c r="P957" s="31"/>
    </row>
    <row r="958" spans="15:16" ht="15.75" customHeight="1">
      <c r="O958" s="31"/>
      <c r="P958" s="31"/>
    </row>
    <row r="959" spans="15:16" ht="15.75" customHeight="1">
      <c r="O959" s="31"/>
      <c r="P959" s="31"/>
    </row>
    <row r="960" spans="15:16" ht="15.75" customHeight="1">
      <c r="O960" s="31"/>
      <c r="P960" s="31"/>
    </row>
    <row r="961" spans="15:16" ht="15.75" customHeight="1">
      <c r="O961" s="31"/>
      <c r="P961" s="31"/>
    </row>
    <row r="962" spans="15:16" ht="15.75" customHeight="1">
      <c r="O962" s="31"/>
      <c r="P962" s="31"/>
    </row>
    <row r="963" spans="15:16" ht="15.75" customHeight="1">
      <c r="O963" s="31"/>
      <c r="P963" s="31"/>
    </row>
    <row r="964" spans="15:16" ht="15.75" customHeight="1">
      <c r="O964" s="31"/>
      <c r="P964" s="31"/>
    </row>
    <row r="965" spans="15:16" ht="15.75" customHeight="1">
      <c r="O965" s="31"/>
      <c r="P965" s="31"/>
    </row>
    <row r="966" spans="15:16" ht="15.75" customHeight="1">
      <c r="O966" s="31"/>
      <c r="P966" s="31"/>
    </row>
    <row r="967" spans="15:16" ht="15.75" customHeight="1">
      <c r="O967" s="31"/>
      <c r="P967" s="31"/>
    </row>
    <row r="968" spans="15:16" ht="15.75" customHeight="1">
      <c r="O968" s="31"/>
      <c r="P968" s="31"/>
    </row>
    <row r="969" spans="15:16" ht="15.75" customHeight="1">
      <c r="O969" s="31"/>
      <c r="P969" s="31"/>
    </row>
    <row r="970" spans="15:16" ht="15.75" customHeight="1">
      <c r="O970" s="31"/>
      <c r="P970" s="31"/>
    </row>
    <row r="971" spans="15:16" ht="15.75" customHeight="1">
      <c r="O971" s="31"/>
      <c r="P971" s="31"/>
    </row>
    <row r="972" spans="15:16" ht="15.75" customHeight="1">
      <c r="O972" s="31"/>
      <c r="P972" s="31"/>
    </row>
    <row r="973" spans="15:16" ht="15.75" customHeight="1">
      <c r="O973" s="31"/>
      <c r="P973" s="31"/>
    </row>
    <row r="974" spans="15:16" ht="15.75" customHeight="1">
      <c r="O974" s="31"/>
      <c r="P974" s="31"/>
    </row>
    <row r="975" spans="15:16" ht="15.75" customHeight="1">
      <c r="O975" s="31"/>
      <c r="P975" s="31"/>
    </row>
    <row r="976" spans="15:16" ht="15.75" customHeight="1">
      <c r="O976" s="31"/>
      <c r="P976" s="31"/>
    </row>
    <row r="977" spans="15:16" ht="15.75" customHeight="1">
      <c r="O977" s="31"/>
      <c r="P977" s="31"/>
    </row>
    <row r="978" spans="15:16" ht="15.75" customHeight="1">
      <c r="O978" s="31"/>
      <c r="P978" s="31"/>
    </row>
    <row r="979" spans="15:16" ht="15.75" customHeight="1">
      <c r="O979" s="31"/>
      <c r="P979" s="31"/>
    </row>
    <row r="980" spans="15:16" ht="15.75" customHeight="1">
      <c r="O980" s="31"/>
      <c r="P980" s="31"/>
    </row>
    <row r="981" spans="15:16" ht="15.75" customHeight="1">
      <c r="O981" s="31"/>
      <c r="P981" s="31"/>
    </row>
    <row r="982" spans="15:16" ht="15.75" customHeight="1">
      <c r="O982" s="31"/>
      <c r="P982" s="31"/>
    </row>
    <row r="983" spans="15:16" ht="15.75" customHeight="1">
      <c r="O983" s="31"/>
      <c r="P983" s="31"/>
    </row>
    <row r="984" spans="15:16" ht="15.75" customHeight="1">
      <c r="O984" s="31"/>
      <c r="P984" s="31"/>
    </row>
    <row r="985" spans="15:16" ht="15.75" customHeight="1">
      <c r="O985" s="31"/>
      <c r="P985" s="31"/>
    </row>
    <row r="986" spans="15:16" ht="15.75" customHeight="1">
      <c r="O986" s="31"/>
      <c r="P986" s="31"/>
    </row>
    <row r="987" spans="15:16" ht="15.75" customHeight="1">
      <c r="O987" s="31"/>
      <c r="P987" s="31"/>
    </row>
    <row r="988" spans="15:16" ht="15.75" customHeight="1">
      <c r="O988" s="31"/>
      <c r="P988" s="31"/>
    </row>
    <row r="989" spans="15:16" ht="15.75" customHeight="1">
      <c r="O989" s="31"/>
      <c r="P989" s="31"/>
    </row>
    <row r="990" spans="15:16" ht="15.75" customHeight="1">
      <c r="O990" s="31"/>
      <c r="P990" s="31"/>
    </row>
    <row r="991" spans="15:16" ht="15.75" customHeight="1">
      <c r="O991" s="31"/>
      <c r="P991" s="31"/>
    </row>
    <row r="992" spans="15:16" ht="15.75" customHeight="1">
      <c r="O992" s="31"/>
      <c r="P992" s="31"/>
    </row>
    <row r="993" spans="15:16" ht="15.75" customHeight="1">
      <c r="O993" s="31"/>
      <c r="P993" s="31"/>
    </row>
    <row r="994" spans="15:16" ht="15.75" customHeight="1">
      <c r="O994" s="31"/>
      <c r="P994" s="31"/>
    </row>
    <row r="995" spans="15:16" ht="15.75" customHeight="1">
      <c r="O995" s="31"/>
      <c r="P995" s="31"/>
    </row>
    <row r="996" spans="15:16" ht="15.75" customHeight="1">
      <c r="O996" s="31"/>
      <c r="P996" s="31"/>
    </row>
    <row r="997" spans="15:16" ht="15.75" customHeight="1">
      <c r="O997" s="31"/>
      <c r="P997" s="31"/>
    </row>
    <row r="998" spans="15:16" ht="15.75" customHeight="1">
      <c r="O998" s="31"/>
      <c r="P998" s="31"/>
    </row>
    <row r="999" spans="15:16" ht="15.75" customHeight="1">
      <c r="O999" s="31"/>
      <c r="P999" s="31"/>
    </row>
  </sheetData>
  <mergeCells count="15">
    <mergeCell ref="AR1:AT2"/>
    <mergeCell ref="AU1:AU2"/>
    <mergeCell ref="A2:B2"/>
    <mergeCell ref="D2:F2"/>
    <mergeCell ref="G2:I2"/>
    <mergeCell ref="J2:L2"/>
    <mergeCell ref="M2:T2"/>
    <mergeCell ref="U2:Y2"/>
    <mergeCell ref="A1:B1"/>
    <mergeCell ref="C1:L1"/>
    <mergeCell ref="M1:T1"/>
    <mergeCell ref="U1:Y1"/>
    <mergeCell ref="AB1:AB2"/>
    <mergeCell ref="AC1:AL2"/>
    <mergeCell ref="AM1:AQ2"/>
  </mergeCells>
  <phoneticPr fontId="100" type="noConversion"/>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A1000"/>
  <sheetViews>
    <sheetView workbookViewId="0">
      <selection activeCell="C19" sqref="C19"/>
    </sheetView>
  </sheetViews>
  <sheetFormatPr defaultColWidth="14.44140625" defaultRowHeight="15" customHeight="1"/>
  <cols>
    <col min="1" max="1" width="3.33203125" customWidth="1"/>
    <col min="2" max="3" width="34" customWidth="1"/>
    <col min="4" max="4" width="5.44140625" customWidth="1"/>
    <col min="5" max="5" width="9.109375" customWidth="1"/>
    <col min="6" max="6" width="11.33203125" customWidth="1"/>
    <col min="7" max="7" width="10.5546875" customWidth="1"/>
    <col min="8" max="8" width="11.33203125" customWidth="1"/>
    <col min="9" max="9" width="8.6640625" customWidth="1"/>
    <col min="10" max="10" width="95" customWidth="1"/>
    <col min="11" max="27" width="8.6640625" customWidth="1"/>
  </cols>
  <sheetData>
    <row r="1" spans="2:27" ht="14.25" customHeight="1">
      <c r="B1" s="1055" t="s">
        <v>16793</v>
      </c>
      <c r="C1" s="34"/>
      <c r="D1" s="34"/>
      <c r="E1" s="31"/>
      <c r="F1" s="31"/>
      <c r="G1" s="31"/>
      <c r="H1" s="31"/>
      <c r="I1" s="31"/>
      <c r="J1" s="31"/>
      <c r="K1" s="31"/>
      <c r="L1" s="31"/>
      <c r="M1" s="31"/>
      <c r="N1" s="31"/>
      <c r="O1" s="31"/>
      <c r="P1" s="31"/>
      <c r="Q1" s="31"/>
      <c r="R1" s="31"/>
      <c r="S1" s="31"/>
      <c r="T1" s="31"/>
      <c r="U1" s="31"/>
      <c r="V1" s="31"/>
      <c r="W1" s="31"/>
      <c r="X1" s="31"/>
      <c r="Y1" s="31"/>
      <c r="Z1" s="31"/>
      <c r="AA1" s="31"/>
    </row>
    <row r="2" spans="2:27" ht="14.25" customHeight="1">
      <c r="B2" s="80" t="s">
        <v>63</v>
      </c>
      <c r="C2" s="34"/>
      <c r="D2" s="34"/>
      <c r="E2" s="31"/>
    </row>
    <row r="3" spans="2:27" ht="14.25" customHeight="1">
      <c r="B3" s="1117" t="str">
        <f t="array" ref="B3">"금일 ("&amp;TEXT(INDEX('1_채널별 현황'!A:A,COUNTA('1_채널별 현황'!A:A))+1,"m/d")&amp;") 기준 SKI 채널별 구독자, 팔로워, 좋아요 최대 수치 포함 전달 드립니다."</f>
        <v>금일 (3/6) 기준 SKI 채널별 구독자, 팔로워, 좋아요 최대 수치 포함 전달 드립니다.</v>
      </c>
      <c r="C3" s="1118"/>
      <c r="D3" s="1119"/>
      <c r="E3" s="81"/>
      <c r="H3" s="82"/>
    </row>
    <row r="4" spans="2:27" ht="14.25" customHeight="1">
      <c r="B4" s="34"/>
      <c r="C4" s="34"/>
      <c r="D4" s="34"/>
      <c r="E4" s="31"/>
    </row>
    <row r="5" spans="2:27" ht="15" customHeight="1">
      <c r="B5" s="34"/>
      <c r="C5" s="34"/>
      <c r="D5" s="34"/>
      <c r="E5" s="31"/>
      <c r="J5" s="83"/>
    </row>
    <row r="6" spans="2:27" ht="14.25" customHeight="1">
      <c r="B6" s="84" t="s">
        <v>64</v>
      </c>
      <c r="C6" s="34"/>
      <c r="D6" s="34"/>
      <c r="E6" s="31"/>
      <c r="J6" s="31"/>
    </row>
    <row r="7" spans="2:27" ht="14.25" customHeight="1">
      <c r="B7" s="85" t="s">
        <v>65</v>
      </c>
      <c r="C7" s="85" t="s">
        <v>66</v>
      </c>
      <c r="D7" s="34"/>
      <c r="E7" s="31"/>
      <c r="F7" s="1120" t="s">
        <v>67</v>
      </c>
      <c r="G7" s="1121"/>
      <c r="H7" s="1122"/>
      <c r="J7" s="31"/>
    </row>
    <row r="8" spans="2:27" ht="15" customHeight="1">
      <c r="B8" s="86">
        <f>(INDEX('1_채널별 현황'!A:A,COUNTA('1_채널별 현황'!A:A)))+1</f>
        <v>45357</v>
      </c>
      <c r="C8" s="87">
        <f>VLOOKUP(B8-1,'1_채널별 현황'!A:Z,25,FALSE)</f>
        <v>10354</v>
      </c>
      <c r="D8" s="34"/>
      <c r="E8" s="31"/>
      <c r="F8" s="1123" t="s">
        <v>16806</v>
      </c>
      <c r="G8" s="1124"/>
      <c r="H8" s="1125"/>
      <c r="J8" s="1126" t="s">
        <v>68</v>
      </c>
    </row>
    <row r="9" spans="2:27" ht="14.25" customHeight="1">
      <c r="B9" s="86">
        <f>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45348</v>
      </c>
      <c r="C9" s="87">
        <f>VLOOKUP(B9-1,'1_채널별 현황'!A369:Z573,25,FALSE)</f>
        <v>40680</v>
      </c>
      <c r="D9" s="34"/>
      <c r="E9" s="31"/>
      <c r="F9" s="31"/>
      <c r="G9" s="31"/>
      <c r="J9" s="1127"/>
    </row>
    <row r="10" spans="2:27" ht="14.25" customHeight="1">
      <c r="B10" s="88" t="s">
        <v>16838</v>
      </c>
      <c r="C10" s="88" t="str">
        <f t="array" ref="C10">IF((MAX('1_채널별 현황'!Z:Z))&gt;119914,TEXT(MAX('1_채널별 현황'!Z:Z),"#,###")&amp;" ("&amp;TEXT(INDEX('1_채널별 현황'!A:A,MATCH(MAX('1_채널별 현황'!Z:Z),'1_채널별 현황'!Z:Z,0)),"yy/mm/dd")&amp;")","119,914 (21/07/30)")</f>
        <v>209,858 (23/09/29)</v>
      </c>
      <c r="D10" s="34"/>
      <c r="E10" s="31"/>
      <c r="F10" s="31"/>
      <c r="J10" s="1127"/>
    </row>
    <row r="11" spans="2:27" ht="14.25" customHeight="1">
      <c r="B11" s="34"/>
      <c r="C11" s="34"/>
      <c r="D11" s="34"/>
      <c r="E11" s="31"/>
      <c r="J11" s="1127"/>
    </row>
    <row r="12" spans="2:27" ht="14.25" customHeight="1">
      <c r="B12" s="84" t="s">
        <v>69</v>
      </c>
      <c r="C12" s="34"/>
      <c r="D12" s="34"/>
      <c r="E12" s="31"/>
      <c r="J12" s="1127"/>
    </row>
    <row r="13" spans="2:27" ht="14.25" customHeight="1">
      <c r="B13" s="85" t="s">
        <v>65</v>
      </c>
      <c r="C13" s="85" t="s">
        <v>70</v>
      </c>
      <c r="D13" s="34"/>
      <c r="E13" s="31"/>
      <c r="J13" s="1127"/>
    </row>
    <row r="14" spans="2:27" ht="14.25" customHeight="1">
      <c r="B14" s="88" t="str">
        <f t="array" ref="B14">"오픈 후 일 평균 방문자 수(18/11/11 ~ "&amp;TEXT(INDEX('1_채널별 현황'!A:A,COUNTA('1_채널별 현황'!D:D)+1),"y/m/d")&amp;")"</f>
        <v>오픈 후 일 평균 방문자 수(18/11/11 ~ 24/3/5)</v>
      </c>
      <c r="C14" s="87">
        <f>(2262370+SUM('1_채널별 현황'!F:F))/(_xlfn.DAYS(TEXT(INDEX('1_채널별 현황'!A:A,COUNTA('1_채널별 현황'!D:D)+1),"y/m/d"),"2018/11/11")+1)</f>
        <v>1542.3414006179196</v>
      </c>
      <c r="D14" s="34"/>
      <c r="E14" s="31"/>
      <c r="J14" s="1127"/>
    </row>
    <row r="15" spans="2:27" ht="14.25" customHeight="1">
      <c r="B15" s="88" t="str">
        <f t="array" ref="B15">TEXT((INDEX('1_채널별 현황'!A:A,COUNTA('1_채널별 현황'!D:D))+1),"m/d(aaa)")</f>
        <v>3/5(화)</v>
      </c>
      <c r="C15" s="87">
        <f>INDEX('1_채널별 현황'!F:F,COUNTA('1_채널별 현황'!D:D)+1)</f>
        <v>1022</v>
      </c>
      <c r="D15" s="34"/>
      <c r="E15" s="31"/>
      <c r="J15" s="1127"/>
    </row>
    <row r="16" spans="2:27" ht="14.25" customHeight="1">
      <c r="B16" s="88" t="s">
        <v>16835</v>
      </c>
      <c r="C16" s="88" t="str">
        <f>IF((MAX('1_채널별 현황'!F:F))&gt;12272,TEXT(MAX('1_채널별 현황'!F:F),"#,###")&amp;" ("&amp;TEXT(INDEX('1_채널별 현황'!A:A,MATCH(MAX('1_채널별 현황'!F:F),'1_채널별 현황'!F:F,0)),"yy/mm/dd")&amp;")","12,272 (19/08/28)")</f>
        <v>12,272 (19/08/28)</v>
      </c>
      <c r="D16" s="34"/>
      <c r="E16" s="31"/>
      <c r="J16" s="1127"/>
    </row>
    <row r="17" spans="2:10" ht="14.25" customHeight="1">
      <c r="B17" s="34"/>
      <c r="C17" s="34"/>
      <c r="D17" s="34"/>
      <c r="E17" s="31"/>
      <c r="J17" s="1127"/>
    </row>
    <row r="18" spans="2:10" ht="14.25" customHeight="1">
      <c r="B18" s="84" t="s">
        <v>71</v>
      </c>
      <c r="C18" s="34"/>
      <c r="D18" s="34"/>
      <c r="E18" s="31"/>
      <c r="J18" s="1127"/>
    </row>
    <row r="19" spans="2:10" ht="14.25" customHeight="1">
      <c r="B19" s="85" t="s">
        <v>65</v>
      </c>
      <c r="C19" s="85" t="s">
        <v>72</v>
      </c>
      <c r="D19" s="34"/>
      <c r="E19" s="31"/>
      <c r="J19" s="1127"/>
    </row>
    <row r="20" spans="2:10" ht="14.25" customHeight="1">
      <c r="B20" s="86">
        <f t="array" ref="B20">(INDEX('1_채널별 현황'!A:A,COUNTA('1_채널별 현황'!A:A)))+1</f>
        <v>45357</v>
      </c>
      <c r="C20" s="87">
        <f>VLOOKUP(B20-1,'1_채널별 현황'!A:Z,13,FALSE)</f>
        <v>324405</v>
      </c>
      <c r="D20" s="34"/>
      <c r="E20" s="31"/>
      <c r="J20" s="1127"/>
    </row>
    <row r="21" spans="2:10" ht="14.25" customHeight="1">
      <c r="B21" s="86">
        <f t="array" ref="B21">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45348</v>
      </c>
      <c r="C21" s="87">
        <f>VLOOKUP(B21-1,'1_채널별 현황'!A:Z,13,FALSE)</f>
        <v>324632</v>
      </c>
      <c r="D21" s="34"/>
      <c r="E21" s="31"/>
      <c r="J21" s="1127"/>
    </row>
    <row r="22" spans="2:10" ht="14.25" customHeight="1">
      <c r="B22" s="88" t="s">
        <v>16836</v>
      </c>
      <c r="C22" s="88" t="str">
        <f t="array" ref="C22">IF((MAX('1_채널별 현황'!M:M))&gt;330102,TEXT(MAX('1_채널별 현황'!M:M),"#,###")&amp;" ("&amp;TEXT(INDEX('1_채널별 현황'!A:A,MATCH(MAX('1_채널별 현황'!M:M),'1_채널별 현황'!M:M,0)),"yy/mm/dd")&amp;")","330,102 (23/07/03)")</f>
        <v>330,102 (23/07/03)</v>
      </c>
      <c r="D22" s="34"/>
      <c r="E22" s="31"/>
      <c r="F22" s="31"/>
      <c r="J22" s="1127"/>
    </row>
    <row r="23" spans="2:10" ht="14.25" customHeight="1">
      <c r="B23" s="34"/>
      <c r="C23" s="34"/>
      <c r="D23" s="34"/>
      <c r="E23" s="31"/>
      <c r="J23" s="1127"/>
    </row>
    <row r="24" spans="2:10" ht="14.25" customHeight="1">
      <c r="B24" s="84" t="s">
        <v>73</v>
      </c>
      <c r="C24" s="34"/>
      <c r="D24" s="34"/>
      <c r="E24" s="31"/>
      <c r="J24" s="1127"/>
    </row>
    <row r="25" spans="2:10" ht="14.25" customHeight="1">
      <c r="B25" s="85" t="s">
        <v>65</v>
      </c>
      <c r="C25" s="85" t="s">
        <v>74</v>
      </c>
      <c r="D25" s="34"/>
      <c r="E25" s="31"/>
      <c r="J25" s="31"/>
    </row>
    <row r="26" spans="2:10" ht="14.25" customHeight="1">
      <c r="B26" s="86">
        <f t="array" ref="B26">(INDEX('1_채널별 현황'!A:A,COUNTA('1_채널별 현황'!A:A)))+1</f>
        <v>45357</v>
      </c>
      <c r="C26" s="87">
        <f>VLOOKUP(B8-1,'1_채널별 현황'!A:Z,20,FALSE)</f>
        <v>0</v>
      </c>
      <c r="D26" s="34"/>
      <c r="E26" s="31"/>
      <c r="J26" s="31"/>
    </row>
    <row r="27" spans="2:10" ht="14.25" customHeight="1">
      <c r="B27" s="86">
        <f t="array" ref="B27">IF(F8="화",(INDEX('1_채널별 현황'!A:A,COUNTA('1_채널별 현황'!A:A)))-MOD(INDEX('1_채널별 현황'!A:A,COUNTA('1_채널별 현황'!A:A)),7)-4,IF(F8="수",(INDEX('1_채널별 현황'!A:A,COUNTA('1_채널별 현황'!A:A)))-MOD(INDEX('1_채널별 현황'!A:A,COUNTA('1_채널별 현황'!A:A)),7)-3,IF(F8="목",(INDEX('1_채널별 현황'!A:A,COUNTA('1_채널별 현황'!A:A)))-MOD(INDEX('1_채널별 현황'!A:A,COUNTA('1_채널별 현황'!A:A)),7)-2,IF(F8="금",(INDEX('1_채널별 현황'!A:A,COUNTA('1_채널별 현황'!A:A)))-MOD(INDEX('1_채널별 현황'!A:A,COUNTA('1_채널별 현황'!A:A)),7)-1,(INDEX('1_채널별 현황'!A:A,COUNTA('1_채널별 현황'!A:A)))-MOD(INDEX('1_채널별 현황'!A:A,COUNTA('1_채널별 현황'!A:A)),7)-5))))</f>
        <v>45348</v>
      </c>
      <c r="C27" s="87">
        <f>VLOOKUP(B9-1,'1_채널별 현황'!A:Z,20,FALSE)</f>
        <v>0</v>
      </c>
      <c r="D27" s="34"/>
      <c r="E27" s="31"/>
      <c r="J27" s="31"/>
    </row>
    <row r="28" spans="2:10" ht="14.25" customHeight="1">
      <c r="B28" s="88" t="s">
        <v>16837</v>
      </c>
      <c r="C28" s="88" t="str">
        <f t="array" ref="C28">IF((MAX('1_채널별 현황'!U:U))&gt;27187,TEXT(MAX('1_채널별 현황'!U:U),"#,###")&amp;" ("&amp;TEXT(INDEX('1_채널별 현황'!A:A,MATCH(MAX('1_채널별 현황'!U:U),'1_채널별 현황'!U:U,0)),"yy/mm/dd")&amp;")","27,187 (23/05/30)")</f>
        <v>27,187 (23/05/30)</v>
      </c>
      <c r="D28" s="34"/>
      <c r="E28" s="31"/>
      <c r="F28" s="31"/>
      <c r="J28" s="31"/>
    </row>
    <row r="29" spans="2:10" ht="14.25" customHeight="1">
      <c r="E29" s="31"/>
      <c r="J29" s="31"/>
    </row>
    <row r="30" spans="2:10" ht="14.25" customHeight="1">
      <c r="E30" s="31"/>
    </row>
    <row r="31" spans="2:10" ht="14.25" customHeight="1">
      <c r="E31" s="31"/>
    </row>
    <row r="32" spans="2:10" ht="14.25" customHeight="1">
      <c r="E32" s="31"/>
    </row>
    <row r="33" spans="5:5" ht="14.25" customHeight="1">
      <c r="E33" s="31"/>
    </row>
    <row r="34" spans="5:5" ht="14.25" customHeight="1">
      <c r="E34" s="31"/>
    </row>
    <row r="35" spans="5:5" ht="14.25" customHeight="1">
      <c r="E35" s="31"/>
    </row>
    <row r="36" spans="5:5" ht="14.25" customHeight="1">
      <c r="E36" s="31"/>
    </row>
    <row r="37" spans="5:5" ht="14.25" customHeight="1">
      <c r="E37" s="31"/>
    </row>
    <row r="38" spans="5:5" ht="14.25" customHeight="1">
      <c r="E38" s="31"/>
    </row>
    <row r="39" spans="5:5" ht="14.25" customHeight="1">
      <c r="E39" s="31"/>
    </row>
    <row r="40" spans="5:5" ht="14.25" customHeight="1">
      <c r="E40" s="31"/>
    </row>
    <row r="41" spans="5:5" ht="14.25" customHeight="1">
      <c r="E41" s="31"/>
    </row>
    <row r="42" spans="5:5" ht="14.25" customHeight="1">
      <c r="E42" s="31"/>
    </row>
    <row r="43" spans="5:5" ht="14.25" customHeight="1">
      <c r="E43" s="31"/>
    </row>
    <row r="44" spans="5:5" ht="14.25" customHeight="1">
      <c r="E44" s="31"/>
    </row>
    <row r="45" spans="5:5" ht="14.25" customHeight="1">
      <c r="E45" s="31"/>
    </row>
    <row r="46" spans="5:5" ht="14.25" customHeight="1">
      <c r="E46" s="31"/>
    </row>
    <row r="47" spans="5:5" ht="14.25" customHeight="1">
      <c r="E47" s="31"/>
    </row>
    <row r="48" spans="5:5" ht="14.25" customHeight="1">
      <c r="E48" s="31"/>
    </row>
    <row r="49" spans="5:5" ht="14.25" customHeight="1">
      <c r="E49" s="31"/>
    </row>
    <row r="50" spans="5:5" ht="14.25" customHeight="1">
      <c r="E50" s="31"/>
    </row>
    <row r="51" spans="5:5" ht="14.25" customHeight="1">
      <c r="E51" s="31"/>
    </row>
    <row r="52" spans="5:5" ht="14.25" customHeight="1">
      <c r="E52" s="31"/>
    </row>
    <row r="53" spans="5:5" ht="14.25" customHeight="1">
      <c r="E53" s="31"/>
    </row>
    <row r="54" spans="5:5" ht="14.25" customHeight="1">
      <c r="E54" s="31"/>
    </row>
    <row r="55" spans="5:5" ht="14.25" customHeight="1">
      <c r="E55" s="31"/>
    </row>
    <row r="56" spans="5:5" ht="14.25" customHeight="1">
      <c r="E56" s="31"/>
    </row>
    <row r="57" spans="5:5" ht="14.25" customHeight="1">
      <c r="E57" s="31"/>
    </row>
    <row r="58" spans="5:5" ht="14.25" customHeight="1">
      <c r="E58" s="31"/>
    </row>
    <row r="59" spans="5:5" ht="14.25" customHeight="1">
      <c r="E59" s="31"/>
    </row>
    <row r="60" spans="5:5" ht="14.25" customHeight="1">
      <c r="E60" s="31"/>
    </row>
    <row r="61" spans="5:5" ht="14.25" customHeight="1">
      <c r="E61" s="31"/>
    </row>
    <row r="62" spans="5:5" ht="14.25" customHeight="1">
      <c r="E62" s="31"/>
    </row>
    <row r="63" spans="5:5" ht="14.25" customHeight="1">
      <c r="E63" s="31"/>
    </row>
    <row r="64" spans="5:5" ht="14.25" customHeight="1">
      <c r="E64" s="31"/>
    </row>
    <row r="65" spans="5:5" ht="14.25" customHeight="1">
      <c r="E65" s="31"/>
    </row>
    <row r="66" spans="5:5" ht="14.25" customHeight="1">
      <c r="E66" s="31"/>
    </row>
    <row r="67" spans="5:5" ht="14.25" customHeight="1">
      <c r="E67" s="31"/>
    </row>
    <row r="68" spans="5:5" ht="14.25" customHeight="1">
      <c r="E68" s="31"/>
    </row>
    <row r="69" spans="5:5" ht="14.25" customHeight="1">
      <c r="E69" s="31"/>
    </row>
    <row r="70" spans="5:5" ht="14.25" customHeight="1">
      <c r="E70" s="31"/>
    </row>
    <row r="71" spans="5:5" ht="14.25" customHeight="1">
      <c r="E71" s="31"/>
    </row>
    <row r="72" spans="5:5" ht="14.25" customHeight="1">
      <c r="E72" s="31"/>
    </row>
    <row r="73" spans="5:5" ht="14.25" customHeight="1">
      <c r="E73" s="31"/>
    </row>
    <row r="74" spans="5:5" ht="14.25" customHeight="1">
      <c r="E74" s="31"/>
    </row>
    <row r="75" spans="5:5" ht="14.25" customHeight="1">
      <c r="E75" s="31"/>
    </row>
    <row r="76" spans="5:5" ht="14.25" customHeight="1">
      <c r="E76" s="31"/>
    </row>
    <row r="77" spans="5:5" ht="14.25" customHeight="1">
      <c r="E77" s="31"/>
    </row>
    <row r="78" spans="5:5" ht="14.25" customHeight="1">
      <c r="E78" s="31"/>
    </row>
    <row r="79" spans="5:5" ht="14.25" customHeight="1">
      <c r="E79" s="31"/>
    </row>
    <row r="80" spans="5:5" ht="14.25" customHeight="1">
      <c r="E80" s="31"/>
    </row>
    <row r="81" spans="5:5" ht="14.25" customHeight="1">
      <c r="E81" s="31"/>
    </row>
    <row r="82" spans="5:5" ht="14.25" customHeight="1">
      <c r="E82" s="31"/>
    </row>
    <row r="83" spans="5:5" ht="14.25" customHeight="1">
      <c r="E83" s="31"/>
    </row>
    <row r="84" spans="5:5" ht="14.25" customHeight="1">
      <c r="E84" s="31"/>
    </row>
    <row r="85" spans="5:5" ht="14.25" customHeight="1">
      <c r="E85" s="31"/>
    </row>
    <row r="86" spans="5:5" ht="14.25" customHeight="1">
      <c r="E86" s="31"/>
    </row>
    <row r="87" spans="5:5" ht="14.25" customHeight="1">
      <c r="E87" s="31"/>
    </row>
    <row r="88" spans="5:5" ht="14.25" customHeight="1">
      <c r="E88" s="31"/>
    </row>
    <row r="89" spans="5:5" ht="14.25" customHeight="1">
      <c r="E89" s="31"/>
    </row>
    <row r="90" spans="5:5" ht="14.25" customHeight="1">
      <c r="E90" s="31"/>
    </row>
    <row r="91" spans="5:5" ht="14.25" customHeight="1">
      <c r="E91" s="31"/>
    </row>
    <row r="92" spans="5:5" ht="14.25" customHeight="1">
      <c r="E92" s="31"/>
    </row>
    <row r="93" spans="5:5" ht="14.25" customHeight="1">
      <c r="E93" s="31"/>
    </row>
    <row r="94" spans="5:5" ht="14.25" customHeight="1">
      <c r="E94" s="31"/>
    </row>
    <row r="95" spans="5:5" ht="14.25" customHeight="1">
      <c r="E95" s="31"/>
    </row>
    <row r="96" spans="5:5" ht="14.25" customHeight="1">
      <c r="E96" s="31"/>
    </row>
    <row r="97" spans="5:5" ht="14.25" customHeight="1">
      <c r="E97" s="31"/>
    </row>
    <row r="98" spans="5:5" ht="14.25" customHeight="1">
      <c r="E98" s="31"/>
    </row>
    <row r="99" spans="5:5" ht="14.25" customHeight="1">
      <c r="E99" s="31"/>
    </row>
    <row r="100" spans="5:5" ht="14.25" customHeight="1">
      <c r="E100" s="31"/>
    </row>
    <row r="101" spans="5:5" ht="14.25" customHeight="1">
      <c r="E101" s="31"/>
    </row>
    <row r="102" spans="5:5" ht="14.25" customHeight="1">
      <c r="E102" s="31"/>
    </row>
    <row r="103" spans="5:5" ht="14.25" customHeight="1">
      <c r="E103" s="31"/>
    </row>
    <row r="104" spans="5:5" ht="14.25" customHeight="1">
      <c r="E104" s="31"/>
    </row>
    <row r="105" spans="5:5" ht="14.25" customHeight="1">
      <c r="E105" s="31"/>
    </row>
    <row r="106" spans="5:5" ht="14.25" customHeight="1">
      <c r="E106" s="31"/>
    </row>
    <row r="107" spans="5:5" ht="14.25" customHeight="1">
      <c r="E107" s="31"/>
    </row>
    <row r="108" spans="5:5" ht="14.25" customHeight="1">
      <c r="E108" s="31"/>
    </row>
    <row r="109" spans="5:5" ht="14.25" customHeight="1">
      <c r="E109" s="31"/>
    </row>
    <row r="110" spans="5:5" ht="14.25" customHeight="1">
      <c r="E110" s="31"/>
    </row>
    <row r="111" spans="5:5" ht="14.25" customHeight="1">
      <c r="E111" s="31"/>
    </row>
    <row r="112" spans="5:5" ht="14.25" customHeight="1">
      <c r="E112" s="31"/>
    </row>
    <row r="113" spans="5:5" ht="14.25" customHeight="1">
      <c r="E113" s="31"/>
    </row>
    <row r="114" spans="5:5" ht="14.25" customHeight="1">
      <c r="E114" s="31"/>
    </row>
    <row r="115" spans="5:5" ht="14.25" customHeight="1">
      <c r="E115" s="31"/>
    </row>
    <row r="116" spans="5:5" ht="14.25" customHeight="1">
      <c r="E116" s="31"/>
    </row>
    <row r="117" spans="5:5" ht="14.25" customHeight="1">
      <c r="E117" s="31"/>
    </row>
    <row r="118" spans="5:5" ht="14.25" customHeight="1">
      <c r="E118" s="31"/>
    </row>
    <row r="119" spans="5:5" ht="14.25" customHeight="1">
      <c r="E119" s="31"/>
    </row>
    <row r="120" spans="5:5" ht="14.25" customHeight="1">
      <c r="E120" s="31"/>
    </row>
    <row r="121" spans="5:5" ht="14.25" customHeight="1">
      <c r="E121" s="31"/>
    </row>
    <row r="122" spans="5:5" ht="14.25" customHeight="1">
      <c r="E122" s="31"/>
    </row>
    <row r="123" spans="5:5" ht="14.25" customHeight="1">
      <c r="E123" s="31"/>
    </row>
    <row r="124" spans="5:5" ht="14.25" customHeight="1">
      <c r="E124" s="31"/>
    </row>
    <row r="125" spans="5:5" ht="14.25" customHeight="1">
      <c r="E125" s="31"/>
    </row>
    <row r="126" spans="5:5" ht="14.25" customHeight="1">
      <c r="E126" s="31"/>
    </row>
    <row r="127" spans="5:5" ht="14.25" customHeight="1">
      <c r="E127" s="31"/>
    </row>
    <row r="128" spans="5:5" ht="14.25" customHeight="1">
      <c r="E128" s="31"/>
    </row>
    <row r="129" spans="5:5" ht="14.25" customHeight="1">
      <c r="E129" s="31"/>
    </row>
    <row r="130" spans="5:5" ht="14.25" customHeight="1">
      <c r="E130" s="31"/>
    </row>
    <row r="131" spans="5:5" ht="14.25" customHeight="1">
      <c r="E131" s="31"/>
    </row>
    <row r="132" spans="5:5" ht="14.25" customHeight="1">
      <c r="E132" s="31"/>
    </row>
    <row r="133" spans="5:5" ht="14.25" customHeight="1">
      <c r="E133" s="31"/>
    </row>
    <row r="134" spans="5:5" ht="14.25" customHeight="1">
      <c r="E134" s="31"/>
    </row>
    <row r="135" spans="5:5" ht="14.25" customHeight="1">
      <c r="E135" s="31"/>
    </row>
    <row r="136" spans="5:5" ht="14.25" customHeight="1">
      <c r="E136" s="31"/>
    </row>
    <row r="137" spans="5:5" ht="14.25" customHeight="1">
      <c r="E137" s="31"/>
    </row>
    <row r="138" spans="5:5" ht="14.25" customHeight="1">
      <c r="E138" s="31"/>
    </row>
    <row r="139" spans="5:5" ht="14.25" customHeight="1">
      <c r="E139" s="31"/>
    </row>
    <row r="140" spans="5:5" ht="14.25" customHeight="1">
      <c r="E140" s="31"/>
    </row>
    <row r="141" spans="5:5" ht="14.25" customHeight="1">
      <c r="E141" s="31"/>
    </row>
    <row r="142" spans="5:5" ht="14.25" customHeight="1">
      <c r="E142" s="31"/>
    </row>
    <row r="143" spans="5:5" ht="14.25" customHeight="1">
      <c r="E143" s="31"/>
    </row>
    <row r="144" spans="5:5" ht="14.25" customHeight="1">
      <c r="E144" s="31"/>
    </row>
    <row r="145" spans="5:5" ht="14.25" customHeight="1">
      <c r="E145" s="31"/>
    </row>
    <row r="146" spans="5:5" ht="14.25" customHeight="1">
      <c r="E146" s="31"/>
    </row>
    <row r="147" spans="5:5" ht="14.25" customHeight="1">
      <c r="E147" s="31"/>
    </row>
    <row r="148" spans="5:5" ht="14.25" customHeight="1">
      <c r="E148" s="31"/>
    </row>
    <row r="149" spans="5:5" ht="14.25" customHeight="1">
      <c r="E149" s="31"/>
    </row>
    <row r="150" spans="5:5" ht="14.25" customHeight="1">
      <c r="E150" s="31"/>
    </row>
    <row r="151" spans="5:5" ht="14.25" customHeight="1">
      <c r="E151" s="31"/>
    </row>
    <row r="152" spans="5:5" ht="14.25" customHeight="1">
      <c r="E152" s="31"/>
    </row>
    <row r="153" spans="5:5" ht="14.25" customHeight="1">
      <c r="E153" s="31"/>
    </row>
    <row r="154" spans="5:5" ht="14.25" customHeight="1">
      <c r="E154" s="31"/>
    </row>
    <row r="155" spans="5:5" ht="14.25" customHeight="1">
      <c r="E155" s="31"/>
    </row>
    <row r="156" spans="5:5" ht="14.25" customHeight="1">
      <c r="E156" s="31"/>
    </row>
    <row r="157" spans="5:5" ht="14.25" customHeight="1">
      <c r="E157" s="31"/>
    </row>
    <row r="158" spans="5:5" ht="14.25" customHeight="1">
      <c r="E158" s="31"/>
    </row>
    <row r="159" spans="5:5" ht="14.25" customHeight="1">
      <c r="E159" s="31"/>
    </row>
    <row r="160" spans="5:5" ht="14.25" customHeight="1">
      <c r="E160" s="31"/>
    </row>
    <row r="161" spans="5:5" ht="14.25" customHeight="1">
      <c r="E161" s="31"/>
    </row>
    <row r="162" spans="5:5" ht="14.25" customHeight="1">
      <c r="E162" s="31"/>
    </row>
    <row r="163" spans="5:5" ht="14.25" customHeight="1">
      <c r="E163" s="31"/>
    </row>
    <row r="164" spans="5:5" ht="14.25" customHeight="1">
      <c r="E164" s="31"/>
    </row>
    <row r="165" spans="5:5" ht="14.25" customHeight="1">
      <c r="E165" s="31"/>
    </row>
    <row r="166" spans="5:5" ht="14.25" customHeight="1">
      <c r="E166" s="31"/>
    </row>
    <row r="167" spans="5:5" ht="14.25" customHeight="1">
      <c r="E167" s="31"/>
    </row>
    <row r="168" spans="5:5" ht="14.25" customHeight="1">
      <c r="E168" s="31"/>
    </row>
    <row r="169" spans="5:5" ht="14.25" customHeight="1">
      <c r="E169" s="31"/>
    </row>
    <row r="170" spans="5:5" ht="14.25" customHeight="1">
      <c r="E170" s="31"/>
    </row>
    <row r="171" spans="5:5" ht="14.25" customHeight="1">
      <c r="E171" s="31"/>
    </row>
    <row r="172" spans="5:5" ht="14.25" customHeight="1">
      <c r="E172" s="31"/>
    </row>
    <row r="173" spans="5:5" ht="14.25" customHeight="1">
      <c r="E173" s="31"/>
    </row>
    <row r="174" spans="5:5" ht="14.25" customHeight="1">
      <c r="E174" s="31"/>
    </row>
    <row r="175" spans="5:5" ht="14.25" customHeight="1">
      <c r="E175" s="31"/>
    </row>
    <row r="176" spans="5:5" ht="14.25" customHeight="1">
      <c r="E176" s="31"/>
    </row>
    <row r="177" spans="5:5" ht="14.25" customHeight="1">
      <c r="E177" s="31"/>
    </row>
    <row r="178" spans="5:5" ht="14.25" customHeight="1">
      <c r="E178" s="31"/>
    </row>
    <row r="179" spans="5:5" ht="14.25" customHeight="1">
      <c r="E179" s="31"/>
    </row>
    <row r="180" spans="5:5" ht="14.25" customHeight="1">
      <c r="E180" s="31"/>
    </row>
    <row r="181" spans="5:5" ht="14.25" customHeight="1">
      <c r="E181" s="31"/>
    </row>
    <row r="182" spans="5:5" ht="14.25" customHeight="1">
      <c r="E182" s="31"/>
    </row>
    <row r="183" spans="5:5" ht="14.25" customHeight="1">
      <c r="E183" s="31"/>
    </row>
    <row r="184" spans="5:5" ht="14.25" customHeight="1">
      <c r="E184" s="31"/>
    </row>
    <row r="185" spans="5:5" ht="14.25" customHeight="1">
      <c r="E185" s="31"/>
    </row>
    <row r="186" spans="5:5" ht="14.25" customHeight="1">
      <c r="E186" s="31"/>
    </row>
    <row r="187" spans="5:5" ht="14.25" customHeight="1">
      <c r="E187" s="31"/>
    </row>
    <row r="188" spans="5:5" ht="14.25" customHeight="1">
      <c r="E188" s="31"/>
    </row>
    <row r="189" spans="5:5" ht="14.25" customHeight="1">
      <c r="E189" s="31"/>
    </row>
    <row r="190" spans="5:5" ht="14.25" customHeight="1">
      <c r="E190" s="31"/>
    </row>
    <row r="191" spans="5:5" ht="14.25" customHeight="1">
      <c r="E191" s="31"/>
    </row>
    <row r="192" spans="5:5" ht="14.25" customHeight="1">
      <c r="E192" s="31"/>
    </row>
    <row r="193" spans="5:5" ht="14.25" customHeight="1">
      <c r="E193" s="31"/>
    </row>
    <row r="194" spans="5:5" ht="14.25" customHeight="1">
      <c r="E194" s="31"/>
    </row>
    <row r="195" spans="5:5" ht="14.25" customHeight="1">
      <c r="E195" s="31"/>
    </row>
    <row r="196" spans="5:5" ht="14.25" customHeight="1">
      <c r="E196" s="31"/>
    </row>
    <row r="197" spans="5:5" ht="14.25" customHeight="1">
      <c r="E197" s="31"/>
    </row>
    <row r="198" spans="5:5" ht="14.25" customHeight="1">
      <c r="E198" s="31"/>
    </row>
    <row r="199" spans="5:5" ht="14.25" customHeight="1">
      <c r="E199" s="31"/>
    </row>
    <row r="200" spans="5:5" ht="14.25" customHeight="1">
      <c r="E200" s="31"/>
    </row>
    <row r="201" spans="5:5" ht="14.25" customHeight="1">
      <c r="E201" s="31"/>
    </row>
    <row r="202" spans="5:5" ht="14.25" customHeight="1">
      <c r="E202" s="31"/>
    </row>
    <row r="203" spans="5:5" ht="14.25" customHeight="1">
      <c r="E203" s="31"/>
    </row>
    <row r="204" spans="5:5" ht="14.25" customHeight="1">
      <c r="E204" s="31"/>
    </row>
    <row r="205" spans="5:5" ht="14.25" customHeight="1">
      <c r="E205" s="31"/>
    </row>
    <row r="206" spans="5:5" ht="14.25" customHeight="1">
      <c r="E206" s="31"/>
    </row>
    <row r="207" spans="5:5" ht="14.25" customHeight="1">
      <c r="E207" s="31"/>
    </row>
    <row r="208" spans="5:5" ht="14.25" customHeight="1">
      <c r="E208" s="31"/>
    </row>
    <row r="209" spans="5:5" ht="14.25" customHeight="1">
      <c r="E209" s="31"/>
    </row>
    <row r="210" spans="5:5" ht="14.25" customHeight="1">
      <c r="E210" s="31"/>
    </row>
    <row r="211" spans="5:5" ht="14.25" customHeight="1">
      <c r="E211" s="31"/>
    </row>
    <row r="212" spans="5:5" ht="14.25" customHeight="1">
      <c r="E212" s="31"/>
    </row>
    <row r="213" spans="5:5" ht="14.25" customHeight="1">
      <c r="E213" s="31"/>
    </row>
    <row r="214" spans="5:5" ht="14.25" customHeight="1">
      <c r="E214" s="31"/>
    </row>
    <row r="215" spans="5:5" ht="14.25" customHeight="1">
      <c r="E215" s="31"/>
    </row>
    <row r="216" spans="5:5" ht="14.25" customHeight="1">
      <c r="E216" s="31"/>
    </row>
    <row r="217" spans="5:5" ht="14.25" customHeight="1">
      <c r="E217" s="31"/>
    </row>
    <row r="218" spans="5:5" ht="14.25" customHeight="1">
      <c r="E218" s="31"/>
    </row>
    <row r="219" spans="5:5" ht="14.25" customHeight="1">
      <c r="E219" s="31"/>
    </row>
    <row r="220" spans="5:5" ht="14.25" customHeight="1">
      <c r="E220" s="31"/>
    </row>
    <row r="221" spans="5:5" ht="14.25" customHeight="1">
      <c r="E221" s="31"/>
    </row>
    <row r="222" spans="5:5" ht="14.25" customHeight="1">
      <c r="E222" s="31"/>
    </row>
    <row r="223" spans="5:5" ht="14.25" customHeight="1">
      <c r="E223" s="31"/>
    </row>
    <row r="224" spans="5:5" ht="14.25" customHeight="1">
      <c r="E224" s="31"/>
    </row>
    <row r="225" spans="5:5" ht="14.25" customHeight="1">
      <c r="E225" s="31"/>
    </row>
    <row r="226" spans="5:5" ht="14.25" customHeight="1">
      <c r="E226" s="31"/>
    </row>
    <row r="227" spans="5:5" ht="14.25" customHeight="1">
      <c r="E227" s="31"/>
    </row>
    <row r="228" spans="5:5" ht="14.25" customHeight="1">
      <c r="E228" s="31"/>
    </row>
    <row r="229" spans="5:5" ht="15.75" customHeight="1"/>
    <row r="230" spans="5:5" ht="15.75" customHeight="1"/>
    <row r="231" spans="5:5" ht="15.75" customHeight="1"/>
    <row r="232" spans="5:5" ht="15.75" customHeight="1"/>
    <row r="233" spans="5:5" ht="15.75" customHeight="1"/>
    <row r="234" spans="5:5" ht="15.75" customHeight="1"/>
    <row r="235" spans="5:5" ht="15.75" customHeight="1"/>
    <row r="236" spans="5:5" ht="15.75" customHeight="1"/>
    <row r="237" spans="5:5" ht="15.75" customHeight="1"/>
    <row r="238" spans="5:5" ht="15.75" customHeight="1"/>
    <row r="239" spans="5:5" ht="15.75" customHeight="1"/>
    <row r="240" spans="5:5"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3:D3"/>
    <mergeCell ref="F7:H7"/>
    <mergeCell ref="F8:H8"/>
    <mergeCell ref="J8:J24"/>
  </mergeCells>
  <phoneticPr fontId="100" type="noConversion"/>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01"/>
  <sheetViews>
    <sheetView zoomScale="115" zoomScaleNormal="115" workbookViewId="0">
      <pane ySplit="2" topLeftCell="A170" activePane="bottomLeft" state="frozen"/>
      <selection pane="bottomLeft" activeCell="C195" sqref="C195"/>
    </sheetView>
  </sheetViews>
  <sheetFormatPr defaultColWidth="14.44140625" defaultRowHeight="15" customHeight="1"/>
  <cols>
    <col min="1" max="1" width="4.5546875" customWidth="1"/>
    <col min="2" max="2" width="9.109375" customWidth="1"/>
    <col min="3" max="3" width="22.109375" customWidth="1"/>
    <col min="4" max="5" width="8.5546875" customWidth="1"/>
    <col min="6" max="14" width="9" customWidth="1"/>
    <col min="15" max="15" width="10.109375" customWidth="1"/>
    <col min="16" max="16" width="36.44140625" customWidth="1"/>
    <col min="17" max="17" width="2.6640625" customWidth="1"/>
    <col min="18" max="21" width="9" customWidth="1"/>
    <col min="22" max="22" width="10.109375" customWidth="1"/>
    <col min="23" max="30" width="9" customWidth="1"/>
  </cols>
  <sheetData>
    <row r="1" spans="1:30" ht="23.25" customHeight="1">
      <c r="A1" s="1128" t="s">
        <v>75</v>
      </c>
      <c r="B1" s="1129"/>
      <c r="C1" s="1129"/>
      <c r="D1" s="1129"/>
      <c r="E1" s="1129"/>
      <c r="F1" s="1129"/>
      <c r="G1" s="1129"/>
      <c r="H1" s="1129"/>
      <c r="I1" s="1129"/>
      <c r="J1" s="1129"/>
      <c r="K1" s="1129"/>
      <c r="L1" s="1129"/>
      <c r="M1" s="1129"/>
      <c r="N1" s="1130"/>
      <c r="O1" s="1131" t="s">
        <v>76</v>
      </c>
      <c r="P1" s="1104"/>
      <c r="Q1" s="89"/>
      <c r="R1" s="1112" t="s">
        <v>77</v>
      </c>
      <c r="S1" s="1106"/>
      <c r="T1" s="1106"/>
      <c r="U1" s="1106"/>
      <c r="V1" s="1104"/>
      <c r="W1" s="89"/>
      <c r="X1" s="89"/>
      <c r="Y1" s="89"/>
      <c r="Z1" s="89"/>
      <c r="AA1" s="89"/>
      <c r="AB1" s="89"/>
      <c r="AC1" s="89"/>
      <c r="AD1" s="89"/>
    </row>
    <row r="2" spans="1:30" ht="18" customHeight="1">
      <c r="A2" s="5" t="s">
        <v>78</v>
      </c>
      <c r="B2" s="5" t="s">
        <v>79</v>
      </c>
      <c r="C2" s="90" t="s">
        <v>80</v>
      </c>
      <c r="D2" s="90" t="s">
        <v>81</v>
      </c>
      <c r="E2" s="90" t="s">
        <v>82</v>
      </c>
      <c r="F2" s="90" t="s">
        <v>83</v>
      </c>
      <c r="G2" s="90" t="s">
        <v>84</v>
      </c>
      <c r="H2" s="91" t="s">
        <v>85</v>
      </c>
      <c r="I2" s="90" t="s">
        <v>86</v>
      </c>
      <c r="J2" s="92" t="s">
        <v>87</v>
      </c>
      <c r="K2" s="92" t="s">
        <v>88</v>
      </c>
      <c r="L2" s="93" t="s">
        <v>89</v>
      </c>
      <c r="M2" s="93" t="s">
        <v>90</v>
      </c>
      <c r="N2" s="93" t="s">
        <v>85</v>
      </c>
      <c r="O2" s="94" t="s">
        <v>91</v>
      </c>
      <c r="P2" s="94" t="s">
        <v>92</v>
      </c>
      <c r="Q2" s="89"/>
      <c r="R2" s="5" t="s">
        <v>32</v>
      </c>
      <c r="S2" s="8" t="s">
        <v>90</v>
      </c>
      <c r="T2" s="8" t="s">
        <v>89</v>
      </c>
      <c r="U2" s="8" t="s">
        <v>85</v>
      </c>
      <c r="V2" s="95" t="s">
        <v>93</v>
      </c>
      <c r="W2" s="89"/>
      <c r="X2" s="89"/>
      <c r="Y2" s="89"/>
      <c r="Z2" s="89"/>
      <c r="AA2" s="89"/>
      <c r="AB2" s="89"/>
      <c r="AC2" s="89"/>
      <c r="AD2" s="89"/>
    </row>
    <row r="3" spans="1:30" ht="18" customHeight="1">
      <c r="A3" s="96" t="s">
        <v>94</v>
      </c>
      <c r="B3" s="10">
        <v>44928</v>
      </c>
      <c r="C3" s="97" t="s">
        <v>95</v>
      </c>
      <c r="D3" s="98" t="s">
        <v>96</v>
      </c>
      <c r="E3" s="99" t="s">
        <v>97</v>
      </c>
      <c r="F3" s="12">
        <v>2088</v>
      </c>
      <c r="G3" s="13">
        <v>1736</v>
      </c>
      <c r="H3" s="13">
        <v>382</v>
      </c>
      <c r="I3" s="13">
        <v>26</v>
      </c>
      <c r="J3" s="12" t="s">
        <v>98</v>
      </c>
      <c r="K3" s="12" t="s">
        <v>99</v>
      </c>
      <c r="L3" s="14">
        <v>652</v>
      </c>
      <c r="M3" s="14">
        <v>770</v>
      </c>
      <c r="N3" s="14">
        <v>146</v>
      </c>
      <c r="O3" s="12" t="s">
        <v>100</v>
      </c>
      <c r="P3" s="100" t="s">
        <v>101</v>
      </c>
      <c r="Q3" s="101"/>
      <c r="R3" s="102" t="s">
        <v>102</v>
      </c>
      <c r="S3" s="12">
        <f t="shared" ref="S3:U3" si="0">SUM(F3:F13)</f>
        <v>71402</v>
      </c>
      <c r="T3" s="12">
        <f t="shared" si="0"/>
        <v>55880</v>
      </c>
      <c r="U3" s="12">
        <f t="shared" si="0"/>
        <v>16190</v>
      </c>
      <c r="V3" s="12">
        <f>AVERAGE(I3:I13)</f>
        <v>52.636363636363633</v>
      </c>
      <c r="W3" s="101"/>
      <c r="X3" s="101"/>
      <c r="Y3" s="101"/>
      <c r="Z3" s="101"/>
      <c r="AA3" s="101"/>
      <c r="AB3" s="101"/>
      <c r="AC3" s="101"/>
      <c r="AD3" s="101"/>
    </row>
    <row r="4" spans="1:30" ht="18" customHeight="1">
      <c r="A4" s="96" t="s">
        <v>103</v>
      </c>
      <c r="B4" s="10">
        <v>4</v>
      </c>
      <c r="C4" s="97" t="s">
        <v>104</v>
      </c>
      <c r="D4" s="98" t="s">
        <v>105</v>
      </c>
      <c r="E4" s="99" t="s">
        <v>97</v>
      </c>
      <c r="F4" s="12">
        <v>19579</v>
      </c>
      <c r="G4" s="13">
        <v>14613</v>
      </c>
      <c r="H4" s="13">
        <v>5666</v>
      </c>
      <c r="I4" s="13">
        <v>7</v>
      </c>
      <c r="J4" s="12" t="s">
        <v>106</v>
      </c>
      <c r="K4" s="12" t="s">
        <v>99</v>
      </c>
      <c r="L4" s="14">
        <v>4340</v>
      </c>
      <c r="M4" s="14">
        <v>5663</v>
      </c>
      <c r="N4" s="14">
        <v>1358</v>
      </c>
      <c r="O4" s="12" t="s">
        <v>107</v>
      </c>
      <c r="P4" s="100" t="s">
        <v>108</v>
      </c>
      <c r="Q4" s="101"/>
      <c r="R4" s="102" t="s">
        <v>109</v>
      </c>
      <c r="S4" s="96"/>
      <c r="T4" s="96"/>
      <c r="U4" s="96"/>
      <c r="V4" s="96"/>
      <c r="W4" s="101"/>
      <c r="X4" s="101"/>
      <c r="Y4" s="101"/>
      <c r="Z4" s="101"/>
      <c r="AA4" s="101"/>
      <c r="AB4" s="101"/>
      <c r="AC4" s="101"/>
      <c r="AD4" s="101"/>
    </row>
    <row r="5" spans="1:30" ht="18" customHeight="1">
      <c r="A5" s="96" t="s">
        <v>110</v>
      </c>
      <c r="B5" s="10">
        <v>5</v>
      </c>
      <c r="C5" s="97" t="s">
        <v>111</v>
      </c>
      <c r="D5" s="98" t="s">
        <v>112</v>
      </c>
      <c r="E5" s="99" t="s">
        <v>97</v>
      </c>
      <c r="F5" s="12">
        <v>1497</v>
      </c>
      <c r="G5" s="13">
        <v>1074</v>
      </c>
      <c r="H5" s="13">
        <v>400</v>
      </c>
      <c r="I5" s="13">
        <v>100</v>
      </c>
      <c r="J5" s="12" t="s">
        <v>98</v>
      </c>
      <c r="K5" s="12" t="s">
        <v>99</v>
      </c>
      <c r="L5" s="14">
        <v>306</v>
      </c>
      <c r="M5" s="14">
        <v>435</v>
      </c>
      <c r="N5" s="14">
        <v>134</v>
      </c>
      <c r="O5" s="12" t="s">
        <v>113</v>
      </c>
      <c r="P5" s="100" t="s">
        <v>114</v>
      </c>
      <c r="Q5" s="101"/>
      <c r="R5" s="102" t="s">
        <v>115</v>
      </c>
      <c r="S5" s="96"/>
      <c r="T5" s="96"/>
      <c r="U5" s="96"/>
      <c r="V5" s="96"/>
      <c r="W5" s="101"/>
      <c r="X5" s="101"/>
      <c r="Y5" s="101"/>
      <c r="Z5" s="101"/>
      <c r="AA5" s="101"/>
      <c r="AB5" s="101"/>
      <c r="AC5" s="101"/>
      <c r="AD5" s="101"/>
    </row>
    <row r="6" spans="1:30" ht="18" customHeight="1">
      <c r="A6" s="96" t="s">
        <v>116</v>
      </c>
      <c r="B6" s="10">
        <v>6</v>
      </c>
      <c r="C6" s="97" t="s">
        <v>117</v>
      </c>
      <c r="D6" s="98" t="s">
        <v>118</v>
      </c>
      <c r="E6" s="99" t="s">
        <v>97</v>
      </c>
      <c r="F6" s="12">
        <v>19416</v>
      </c>
      <c r="G6" s="13">
        <v>15944</v>
      </c>
      <c r="H6" s="13">
        <v>2574</v>
      </c>
      <c r="I6" s="13">
        <v>16</v>
      </c>
      <c r="J6" s="12" t="s">
        <v>106</v>
      </c>
      <c r="K6" s="12" t="s">
        <v>99</v>
      </c>
      <c r="L6" s="14">
        <v>3772</v>
      </c>
      <c r="M6" s="14">
        <v>4350</v>
      </c>
      <c r="N6" s="14">
        <v>394</v>
      </c>
      <c r="O6" s="12" t="s">
        <v>119</v>
      </c>
      <c r="P6" s="100" t="s">
        <v>120</v>
      </c>
      <c r="Q6" s="101"/>
      <c r="R6" s="102" t="s">
        <v>121</v>
      </c>
      <c r="S6" s="96"/>
      <c r="T6" s="96"/>
      <c r="U6" s="96"/>
      <c r="V6" s="96"/>
      <c r="W6" s="101"/>
      <c r="X6" s="101"/>
      <c r="Y6" s="101"/>
      <c r="Z6" s="101"/>
      <c r="AA6" s="101"/>
      <c r="AB6" s="101"/>
      <c r="AC6" s="101"/>
      <c r="AD6" s="101"/>
    </row>
    <row r="7" spans="1:30" ht="18" customHeight="1">
      <c r="A7" s="103" t="s">
        <v>122</v>
      </c>
      <c r="B7" s="18">
        <v>7</v>
      </c>
      <c r="C7" s="97" t="s">
        <v>123</v>
      </c>
      <c r="D7" s="98" t="s">
        <v>124</v>
      </c>
      <c r="E7" s="99" t="s">
        <v>97</v>
      </c>
      <c r="F7" s="12">
        <v>18511</v>
      </c>
      <c r="G7" s="13">
        <v>14480</v>
      </c>
      <c r="H7" s="13">
        <v>5133</v>
      </c>
      <c r="I7" s="13">
        <v>8</v>
      </c>
      <c r="J7" s="12" t="s">
        <v>106</v>
      </c>
      <c r="K7" s="12" t="s">
        <v>99</v>
      </c>
      <c r="L7" s="14">
        <v>4136</v>
      </c>
      <c r="M7" s="14">
        <v>5143</v>
      </c>
      <c r="N7" s="14">
        <v>1145</v>
      </c>
      <c r="O7" s="12" t="s">
        <v>125</v>
      </c>
      <c r="P7" s="100" t="s">
        <v>126</v>
      </c>
      <c r="Q7" s="101"/>
      <c r="R7" s="102" t="s">
        <v>127</v>
      </c>
      <c r="S7" s="96"/>
      <c r="T7" s="96"/>
      <c r="U7" s="96"/>
      <c r="V7" s="96"/>
      <c r="W7" s="101"/>
      <c r="X7" s="101"/>
      <c r="Y7" s="101"/>
      <c r="Z7" s="101"/>
      <c r="AA7" s="101"/>
      <c r="AB7" s="101"/>
      <c r="AC7" s="101"/>
      <c r="AD7" s="101"/>
    </row>
    <row r="8" spans="1:30" ht="18" customHeight="1">
      <c r="A8" s="103" t="s">
        <v>128</v>
      </c>
      <c r="B8" s="18">
        <v>8</v>
      </c>
      <c r="C8" s="97" t="s">
        <v>129</v>
      </c>
      <c r="D8" s="98" t="s">
        <v>130</v>
      </c>
      <c r="E8" s="99" t="s">
        <v>97</v>
      </c>
      <c r="F8" s="12">
        <v>1648</v>
      </c>
      <c r="G8" s="13">
        <v>1221</v>
      </c>
      <c r="H8" s="13">
        <v>381</v>
      </c>
      <c r="I8" s="13">
        <v>105</v>
      </c>
      <c r="J8" s="12" t="s">
        <v>98</v>
      </c>
      <c r="K8" s="12" t="s">
        <v>99</v>
      </c>
      <c r="L8" s="14">
        <v>333</v>
      </c>
      <c r="M8" s="14">
        <v>466</v>
      </c>
      <c r="N8" s="14">
        <v>112</v>
      </c>
      <c r="O8" s="12" t="s">
        <v>131</v>
      </c>
      <c r="P8" s="100" t="s">
        <v>132</v>
      </c>
      <c r="Q8" s="101"/>
      <c r="R8" s="102" t="s">
        <v>133</v>
      </c>
      <c r="S8" s="96"/>
      <c r="T8" s="96"/>
      <c r="U8" s="96"/>
      <c r="V8" s="96"/>
      <c r="W8" s="101"/>
      <c r="X8" s="101"/>
      <c r="Y8" s="101"/>
      <c r="Z8" s="101"/>
      <c r="AA8" s="101"/>
      <c r="AB8" s="101"/>
      <c r="AC8" s="101"/>
      <c r="AD8" s="101"/>
    </row>
    <row r="9" spans="1:30" ht="18" customHeight="1">
      <c r="A9" s="96" t="s">
        <v>134</v>
      </c>
      <c r="B9" s="10">
        <v>9</v>
      </c>
      <c r="C9" s="97" t="s">
        <v>135</v>
      </c>
      <c r="D9" s="98" t="s">
        <v>136</v>
      </c>
      <c r="E9" s="99" t="s">
        <v>97</v>
      </c>
      <c r="F9" s="12">
        <v>1734</v>
      </c>
      <c r="G9" s="13">
        <v>1359</v>
      </c>
      <c r="H9" s="13">
        <v>359</v>
      </c>
      <c r="I9" s="13">
        <v>111</v>
      </c>
      <c r="J9" s="12" t="s">
        <v>98</v>
      </c>
      <c r="K9" s="12" t="s">
        <v>99</v>
      </c>
      <c r="L9" s="14">
        <v>323</v>
      </c>
      <c r="M9" s="14">
        <v>399</v>
      </c>
      <c r="N9" s="14">
        <v>113</v>
      </c>
      <c r="O9" s="12" t="s">
        <v>137</v>
      </c>
      <c r="P9" s="100" t="s">
        <v>138</v>
      </c>
      <c r="Q9" s="101"/>
      <c r="R9" s="102" t="s">
        <v>139</v>
      </c>
      <c r="S9" s="96"/>
      <c r="T9" s="96"/>
      <c r="U9" s="96"/>
      <c r="V9" s="96"/>
      <c r="W9" s="101"/>
      <c r="X9" s="101"/>
      <c r="Y9" s="101"/>
      <c r="Z9" s="101"/>
      <c r="AA9" s="101"/>
      <c r="AB9" s="101"/>
      <c r="AC9" s="101"/>
      <c r="AD9" s="101"/>
    </row>
    <row r="10" spans="1:30" ht="18" customHeight="1">
      <c r="A10" s="96" t="s">
        <v>140</v>
      </c>
      <c r="B10" s="10">
        <v>9</v>
      </c>
      <c r="C10" s="97" t="s">
        <v>141</v>
      </c>
      <c r="D10" s="98" t="s">
        <v>142</v>
      </c>
      <c r="E10" s="99" t="s">
        <v>97</v>
      </c>
      <c r="F10" s="12">
        <v>1545</v>
      </c>
      <c r="G10" s="13">
        <v>1200</v>
      </c>
      <c r="H10" s="13">
        <v>307</v>
      </c>
      <c r="I10" s="13">
        <v>33</v>
      </c>
      <c r="J10" s="12" t="s">
        <v>98</v>
      </c>
      <c r="K10" s="12" t="s">
        <v>99</v>
      </c>
      <c r="L10" s="14">
        <v>624</v>
      </c>
      <c r="M10" s="14">
        <v>783</v>
      </c>
      <c r="N10" s="14">
        <v>132</v>
      </c>
      <c r="O10" s="12" t="s">
        <v>143</v>
      </c>
      <c r="P10" s="100" t="s">
        <v>144</v>
      </c>
      <c r="Q10" s="101"/>
      <c r="R10" s="102" t="s">
        <v>145</v>
      </c>
      <c r="S10" s="96"/>
      <c r="T10" s="96"/>
      <c r="U10" s="96"/>
      <c r="V10" s="96"/>
      <c r="W10" s="101"/>
      <c r="X10" s="101"/>
      <c r="Y10" s="101"/>
      <c r="Z10" s="101"/>
      <c r="AA10" s="101"/>
      <c r="AB10" s="101"/>
      <c r="AC10" s="101"/>
      <c r="AD10" s="101"/>
    </row>
    <row r="11" spans="1:30" ht="18" customHeight="1">
      <c r="A11" s="96" t="s">
        <v>146</v>
      </c>
      <c r="B11" s="10">
        <v>10</v>
      </c>
      <c r="C11" s="97" t="s">
        <v>147</v>
      </c>
      <c r="D11" s="98" t="s">
        <v>148</v>
      </c>
      <c r="E11" s="99" t="s">
        <v>97</v>
      </c>
      <c r="F11" s="12">
        <v>2134</v>
      </c>
      <c r="G11" s="13">
        <v>1738</v>
      </c>
      <c r="H11" s="13">
        <v>362</v>
      </c>
      <c r="I11" s="13">
        <v>110</v>
      </c>
      <c r="J11" s="12" t="s">
        <v>98</v>
      </c>
      <c r="K11" s="12" t="s">
        <v>99</v>
      </c>
      <c r="L11" s="14">
        <v>496</v>
      </c>
      <c r="M11" s="14">
        <v>619</v>
      </c>
      <c r="N11" s="14">
        <v>114</v>
      </c>
      <c r="O11" s="12" t="s">
        <v>149</v>
      </c>
      <c r="P11" s="100" t="s">
        <v>150</v>
      </c>
      <c r="Q11" s="101"/>
      <c r="R11" s="102" t="s">
        <v>151</v>
      </c>
      <c r="S11" s="96"/>
      <c r="T11" s="96"/>
      <c r="U11" s="96"/>
      <c r="V11" s="96"/>
      <c r="W11" s="101"/>
      <c r="X11" s="101"/>
      <c r="Y11" s="101"/>
      <c r="Z11" s="101"/>
      <c r="AA11" s="101"/>
      <c r="AB11" s="101"/>
      <c r="AC11" s="101"/>
      <c r="AD11" s="101"/>
    </row>
    <row r="12" spans="1:30" ht="18" customHeight="1">
      <c r="A12" s="96" t="s">
        <v>152</v>
      </c>
      <c r="B12" s="10">
        <v>16</v>
      </c>
      <c r="C12" s="97" t="s">
        <v>153</v>
      </c>
      <c r="D12" s="98" t="s">
        <v>154</v>
      </c>
      <c r="E12" s="99" t="s">
        <v>97</v>
      </c>
      <c r="F12" s="12">
        <v>1547</v>
      </c>
      <c r="G12" s="13">
        <v>1201</v>
      </c>
      <c r="H12" s="13">
        <v>308</v>
      </c>
      <c r="I12" s="13">
        <v>32</v>
      </c>
      <c r="J12" s="12" t="s">
        <v>98</v>
      </c>
      <c r="K12" s="12" t="s">
        <v>99</v>
      </c>
      <c r="L12" s="14">
        <v>405</v>
      </c>
      <c r="M12" s="14">
        <v>529</v>
      </c>
      <c r="N12" s="14">
        <v>104</v>
      </c>
      <c r="O12" s="12" t="s">
        <v>155</v>
      </c>
      <c r="P12" s="100" t="s">
        <v>156</v>
      </c>
      <c r="Q12" s="101"/>
      <c r="R12" s="102" t="s">
        <v>157</v>
      </c>
      <c r="S12" s="96"/>
      <c r="T12" s="96"/>
      <c r="U12" s="96"/>
      <c r="V12" s="96"/>
      <c r="W12" s="101"/>
      <c r="X12" s="101"/>
      <c r="Y12" s="101"/>
      <c r="Z12" s="101"/>
      <c r="AA12" s="101"/>
      <c r="AB12" s="101"/>
      <c r="AC12" s="101"/>
      <c r="AD12" s="101"/>
    </row>
    <row r="13" spans="1:30" ht="18" customHeight="1">
      <c r="A13" s="104" t="s">
        <v>158</v>
      </c>
      <c r="B13" s="105">
        <v>30</v>
      </c>
      <c r="C13" s="106" t="s">
        <v>159</v>
      </c>
      <c r="D13" s="107" t="s">
        <v>160</v>
      </c>
      <c r="E13" s="108" t="s">
        <v>97</v>
      </c>
      <c r="F13" s="109">
        <v>1703</v>
      </c>
      <c r="G13" s="110">
        <v>1314</v>
      </c>
      <c r="H13" s="110">
        <v>318</v>
      </c>
      <c r="I13" s="110">
        <v>31</v>
      </c>
      <c r="J13" s="109" t="s">
        <v>98</v>
      </c>
      <c r="K13" s="109" t="s">
        <v>99</v>
      </c>
      <c r="L13" s="111">
        <v>458</v>
      </c>
      <c r="M13" s="111">
        <v>601</v>
      </c>
      <c r="N13" s="111">
        <v>114</v>
      </c>
      <c r="O13" s="109" t="s">
        <v>161</v>
      </c>
      <c r="P13" s="112" t="s">
        <v>162</v>
      </c>
      <c r="Q13" s="101"/>
      <c r="R13" s="102" t="s">
        <v>163</v>
      </c>
      <c r="S13" s="96"/>
      <c r="T13" s="96"/>
      <c r="U13" s="96"/>
      <c r="V13" s="96"/>
      <c r="W13" s="101"/>
      <c r="X13" s="101"/>
      <c r="Y13" s="101"/>
      <c r="Z13" s="101"/>
      <c r="AA13" s="101"/>
      <c r="AB13" s="101"/>
      <c r="AC13" s="101"/>
      <c r="AD13" s="101"/>
    </row>
    <row r="14" spans="1:30" ht="18" customHeight="1">
      <c r="A14" s="96" t="s">
        <v>164</v>
      </c>
      <c r="B14" s="10">
        <v>44958</v>
      </c>
      <c r="C14" s="97" t="s">
        <v>165</v>
      </c>
      <c r="D14" s="113" t="s">
        <v>166</v>
      </c>
      <c r="E14" s="98" t="s">
        <v>167</v>
      </c>
      <c r="F14" s="12">
        <v>6748</v>
      </c>
      <c r="G14" s="13">
        <v>4675</v>
      </c>
      <c r="H14" s="13">
        <v>758</v>
      </c>
      <c r="I14" s="13">
        <v>106</v>
      </c>
      <c r="J14" s="12" t="s">
        <v>98</v>
      </c>
      <c r="K14" s="12" t="s">
        <v>99</v>
      </c>
      <c r="L14" s="14">
        <v>723</v>
      </c>
      <c r="M14" s="14">
        <v>1144</v>
      </c>
      <c r="N14" s="14">
        <v>196</v>
      </c>
      <c r="O14" s="12" t="s">
        <v>168</v>
      </c>
      <c r="P14" s="100" t="s">
        <v>169</v>
      </c>
      <c r="Q14" s="101"/>
      <c r="R14" s="102" t="s">
        <v>170</v>
      </c>
      <c r="S14" s="96"/>
      <c r="T14" s="96"/>
      <c r="U14" s="96"/>
      <c r="V14" s="96"/>
      <c r="W14" s="101"/>
      <c r="X14" s="101"/>
      <c r="Y14" s="101"/>
      <c r="Z14" s="101"/>
      <c r="AA14" s="101"/>
      <c r="AB14" s="101"/>
      <c r="AC14" s="101"/>
      <c r="AD14" s="101"/>
    </row>
    <row r="15" spans="1:30" ht="18" customHeight="1">
      <c r="A15" s="96" t="s">
        <v>171</v>
      </c>
      <c r="B15" s="10">
        <v>34</v>
      </c>
      <c r="C15" s="97" t="s">
        <v>172</v>
      </c>
      <c r="D15" s="113" t="s">
        <v>166</v>
      </c>
      <c r="E15" s="98" t="s">
        <v>167</v>
      </c>
      <c r="F15" s="12">
        <v>6269</v>
      </c>
      <c r="G15" s="13">
        <v>4376</v>
      </c>
      <c r="H15" s="13">
        <v>798</v>
      </c>
      <c r="I15" s="13">
        <v>100</v>
      </c>
      <c r="J15" s="12" t="s">
        <v>98</v>
      </c>
      <c r="K15" s="12" t="s">
        <v>99</v>
      </c>
      <c r="L15" s="14">
        <v>661</v>
      </c>
      <c r="M15" s="14">
        <v>1068</v>
      </c>
      <c r="N15" s="14">
        <v>209</v>
      </c>
      <c r="O15" s="12" t="s">
        <v>173</v>
      </c>
      <c r="P15" s="100" t="s">
        <v>174</v>
      </c>
      <c r="Q15" s="101"/>
      <c r="R15" s="101"/>
      <c r="S15" s="101"/>
      <c r="T15" s="101"/>
      <c r="U15" s="101"/>
      <c r="V15" s="101"/>
      <c r="W15" s="101"/>
      <c r="X15" s="101"/>
      <c r="Y15" s="101"/>
      <c r="Z15" s="101"/>
      <c r="AA15" s="101"/>
      <c r="AB15" s="101"/>
      <c r="AC15" s="101"/>
      <c r="AD15" s="101"/>
    </row>
    <row r="16" spans="1:30" ht="18" customHeight="1">
      <c r="A16" s="96" t="s">
        <v>175</v>
      </c>
      <c r="B16" s="10">
        <v>37</v>
      </c>
      <c r="C16" s="97" t="s">
        <v>176</v>
      </c>
      <c r="D16" s="98" t="s">
        <v>177</v>
      </c>
      <c r="E16" s="99" t="s">
        <v>97</v>
      </c>
      <c r="F16" s="12">
        <v>1620</v>
      </c>
      <c r="G16" s="13">
        <v>1257</v>
      </c>
      <c r="H16" s="13">
        <v>333</v>
      </c>
      <c r="I16" s="13">
        <v>30</v>
      </c>
      <c r="J16" s="12" t="s">
        <v>98</v>
      </c>
      <c r="K16" s="12" t="s">
        <v>99</v>
      </c>
      <c r="L16" s="14">
        <v>437</v>
      </c>
      <c r="M16" s="14">
        <v>568</v>
      </c>
      <c r="N16" s="14">
        <v>120</v>
      </c>
      <c r="O16" s="12" t="s">
        <v>178</v>
      </c>
      <c r="P16" s="100" t="s">
        <v>179</v>
      </c>
      <c r="Q16" s="101"/>
      <c r="W16" s="101"/>
      <c r="X16" s="101"/>
      <c r="Y16" s="101"/>
      <c r="Z16" s="101"/>
      <c r="AA16" s="101"/>
      <c r="AB16" s="101"/>
      <c r="AC16" s="101"/>
      <c r="AD16" s="101"/>
    </row>
    <row r="17" spans="1:30" ht="18" customHeight="1">
      <c r="A17" s="96" t="s">
        <v>180</v>
      </c>
      <c r="B17" s="10">
        <v>44970</v>
      </c>
      <c r="C17" s="97" t="s">
        <v>181</v>
      </c>
      <c r="D17" s="98" t="s">
        <v>182</v>
      </c>
      <c r="E17" s="99" t="s">
        <v>97</v>
      </c>
      <c r="F17" s="12">
        <v>2309</v>
      </c>
      <c r="G17" s="13">
        <v>1852</v>
      </c>
      <c r="H17" s="13">
        <v>467</v>
      </c>
      <c r="I17" s="13">
        <v>21</v>
      </c>
      <c r="J17" s="12" t="s">
        <v>98</v>
      </c>
      <c r="K17" s="12" t="s">
        <v>99</v>
      </c>
      <c r="L17" s="14">
        <v>513</v>
      </c>
      <c r="M17" s="14">
        <v>653</v>
      </c>
      <c r="N17" s="14">
        <v>135</v>
      </c>
      <c r="O17" s="12" t="s">
        <v>183</v>
      </c>
      <c r="P17" s="100" t="s">
        <v>184</v>
      </c>
      <c r="Q17" s="101"/>
      <c r="W17" s="101"/>
      <c r="X17" s="101"/>
      <c r="Y17" s="101"/>
      <c r="Z17" s="101"/>
      <c r="AA17" s="101"/>
      <c r="AB17" s="101"/>
      <c r="AC17" s="101"/>
      <c r="AD17" s="101"/>
    </row>
    <row r="18" spans="1:30" ht="18" customHeight="1">
      <c r="A18" s="96" t="s">
        <v>185</v>
      </c>
      <c r="B18" s="10">
        <v>44977</v>
      </c>
      <c r="C18" s="97" t="s">
        <v>186</v>
      </c>
      <c r="D18" s="98" t="s">
        <v>187</v>
      </c>
      <c r="E18" s="99" t="s">
        <v>97</v>
      </c>
      <c r="F18" s="12">
        <v>935</v>
      </c>
      <c r="G18" s="13">
        <v>653</v>
      </c>
      <c r="H18" s="13">
        <v>242</v>
      </c>
      <c r="I18" s="13">
        <v>41</v>
      </c>
      <c r="J18" s="12" t="s">
        <v>98</v>
      </c>
      <c r="K18" s="12" t="s">
        <v>99</v>
      </c>
      <c r="L18" s="14">
        <v>230</v>
      </c>
      <c r="M18" s="14">
        <v>321</v>
      </c>
      <c r="N18" s="14">
        <v>84</v>
      </c>
      <c r="O18" s="12" t="s">
        <v>188</v>
      </c>
      <c r="P18" s="100" t="s">
        <v>189</v>
      </c>
      <c r="Q18" s="101"/>
      <c r="W18" s="101"/>
      <c r="X18" s="101"/>
      <c r="Y18" s="101"/>
      <c r="Z18" s="101"/>
      <c r="AA18" s="101"/>
      <c r="AB18" s="101"/>
      <c r="AC18" s="101"/>
      <c r="AD18" s="101"/>
    </row>
    <row r="19" spans="1:30" ht="14.25" customHeight="1">
      <c r="A19" s="114" t="s">
        <v>59</v>
      </c>
      <c r="B19" s="10">
        <v>44979</v>
      </c>
      <c r="C19" s="97" t="s">
        <v>190</v>
      </c>
      <c r="D19" s="98" t="s">
        <v>191</v>
      </c>
      <c r="E19" s="99" t="s">
        <v>192</v>
      </c>
      <c r="F19" s="12">
        <v>26087</v>
      </c>
      <c r="G19" s="13">
        <v>20940</v>
      </c>
      <c r="H19" s="13">
        <v>1795</v>
      </c>
      <c r="I19" s="13">
        <v>45</v>
      </c>
      <c r="J19" s="12" t="s">
        <v>106</v>
      </c>
      <c r="K19" s="12" t="s">
        <v>193</v>
      </c>
      <c r="L19" s="14">
        <v>6828</v>
      </c>
      <c r="M19" s="14">
        <v>8107</v>
      </c>
      <c r="N19" s="14">
        <v>707</v>
      </c>
      <c r="O19" s="12" t="s">
        <v>194</v>
      </c>
      <c r="P19" s="100" t="s">
        <v>195</v>
      </c>
      <c r="Q19" s="115"/>
      <c r="W19" s="115"/>
      <c r="X19" s="115"/>
      <c r="Y19" s="115"/>
      <c r="Z19" s="115"/>
      <c r="AA19" s="115"/>
      <c r="AB19" s="115"/>
      <c r="AC19" s="115"/>
      <c r="AD19" s="115"/>
    </row>
    <row r="20" spans="1:30" ht="14.25" customHeight="1">
      <c r="A20" s="114" t="s">
        <v>53</v>
      </c>
      <c r="B20" s="10">
        <v>44980</v>
      </c>
      <c r="C20" s="97" t="s">
        <v>196</v>
      </c>
      <c r="D20" s="98" t="s">
        <v>197</v>
      </c>
      <c r="E20" s="116" t="s">
        <v>52</v>
      </c>
      <c r="F20" s="29" t="s">
        <v>52</v>
      </c>
      <c r="G20" s="29" t="s">
        <v>52</v>
      </c>
      <c r="H20" s="29" t="s">
        <v>52</v>
      </c>
      <c r="I20" s="29" t="s">
        <v>52</v>
      </c>
      <c r="J20" s="29" t="s">
        <v>52</v>
      </c>
      <c r="K20" s="29" t="s">
        <v>52</v>
      </c>
      <c r="L20" s="29" t="s">
        <v>52</v>
      </c>
      <c r="M20" s="29" t="s">
        <v>52</v>
      </c>
      <c r="N20" s="29" t="s">
        <v>52</v>
      </c>
      <c r="O20" s="29" t="s">
        <v>52</v>
      </c>
      <c r="P20" s="117" t="s">
        <v>52</v>
      </c>
      <c r="Q20" s="115"/>
      <c r="W20" s="115"/>
      <c r="X20" s="115"/>
      <c r="Y20" s="115"/>
      <c r="Z20" s="115"/>
      <c r="AA20" s="115"/>
      <c r="AB20" s="115"/>
      <c r="AC20" s="115"/>
      <c r="AD20" s="115"/>
    </row>
    <row r="21" spans="1:30" ht="13.5" customHeight="1">
      <c r="A21" s="114" t="s">
        <v>57</v>
      </c>
      <c r="B21" s="10">
        <v>44984</v>
      </c>
      <c r="C21" s="118" t="s">
        <v>198</v>
      </c>
      <c r="D21" s="98" t="s">
        <v>199</v>
      </c>
      <c r="E21" s="99" t="s">
        <v>97</v>
      </c>
      <c r="F21" s="12">
        <v>1135</v>
      </c>
      <c r="G21" s="13">
        <v>934</v>
      </c>
      <c r="H21" s="13">
        <v>216</v>
      </c>
      <c r="I21" s="13">
        <v>35</v>
      </c>
      <c r="J21" s="12" t="s">
        <v>200</v>
      </c>
      <c r="K21" s="12" t="s">
        <v>99</v>
      </c>
      <c r="L21" s="14">
        <v>239</v>
      </c>
      <c r="M21" s="14">
        <v>284</v>
      </c>
      <c r="N21" s="14">
        <v>62</v>
      </c>
      <c r="O21" s="12" t="s">
        <v>201</v>
      </c>
      <c r="P21" s="100" t="s">
        <v>202</v>
      </c>
      <c r="Q21" s="115"/>
      <c r="W21" s="115"/>
      <c r="X21" s="115"/>
      <c r="Y21" s="115"/>
      <c r="Z21" s="115"/>
      <c r="AA21" s="115"/>
      <c r="AB21" s="115"/>
      <c r="AC21" s="115"/>
      <c r="AD21" s="115"/>
    </row>
    <row r="22" spans="1:30" ht="14.25" customHeight="1">
      <c r="A22" s="114" t="s">
        <v>60</v>
      </c>
      <c r="B22" s="10">
        <v>44988</v>
      </c>
      <c r="C22" s="118" t="s">
        <v>203</v>
      </c>
      <c r="D22" s="98" t="s">
        <v>204</v>
      </c>
      <c r="E22" s="99" t="s">
        <v>192</v>
      </c>
      <c r="F22" s="12">
        <v>24550</v>
      </c>
      <c r="G22" s="13">
        <v>17980</v>
      </c>
      <c r="H22" s="13">
        <v>1602</v>
      </c>
      <c r="I22" s="13">
        <v>50</v>
      </c>
      <c r="J22" s="12" t="s">
        <v>106</v>
      </c>
      <c r="K22" s="12" t="s">
        <v>99</v>
      </c>
      <c r="L22" s="14">
        <v>9272</v>
      </c>
      <c r="M22" s="14">
        <v>12303</v>
      </c>
      <c r="N22" s="14">
        <v>827</v>
      </c>
      <c r="O22" s="12" t="s">
        <v>205</v>
      </c>
      <c r="P22" s="100" t="s">
        <v>206</v>
      </c>
      <c r="Q22" s="115"/>
      <c r="W22" s="115"/>
      <c r="X22" s="115"/>
      <c r="Y22" s="115"/>
      <c r="Z22" s="115"/>
      <c r="AA22" s="115"/>
      <c r="AB22" s="115"/>
      <c r="AC22" s="115"/>
      <c r="AD22" s="115"/>
    </row>
    <row r="23" spans="1:30" ht="13.5" customHeight="1">
      <c r="A23" s="114" t="s">
        <v>60</v>
      </c>
      <c r="B23" s="10">
        <v>44988</v>
      </c>
      <c r="C23" s="118" t="s">
        <v>207</v>
      </c>
      <c r="D23" s="98" t="s">
        <v>208</v>
      </c>
      <c r="E23" s="99" t="s">
        <v>209</v>
      </c>
      <c r="F23" s="12">
        <v>35479</v>
      </c>
      <c r="G23" s="13">
        <v>24256</v>
      </c>
      <c r="H23" s="13">
        <v>9176</v>
      </c>
      <c r="I23" s="13">
        <v>10</v>
      </c>
      <c r="J23" s="12" t="s">
        <v>106</v>
      </c>
      <c r="K23" s="12" t="s">
        <v>99</v>
      </c>
      <c r="L23" s="14">
        <v>6408</v>
      </c>
      <c r="M23" s="14">
        <v>9861</v>
      </c>
      <c r="N23" s="14">
        <v>2070</v>
      </c>
      <c r="O23" s="12" t="s">
        <v>210</v>
      </c>
      <c r="P23" s="100" t="s">
        <v>211</v>
      </c>
      <c r="Q23" s="115"/>
      <c r="W23" s="115"/>
      <c r="X23" s="115"/>
      <c r="Y23" s="115"/>
      <c r="Z23" s="115"/>
      <c r="AA23" s="115"/>
      <c r="AB23" s="115"/>
      <c r="AC23" s="115"/>
      <c r="AD23" s="115"/>
    </row>
    <row r="24" spans="1:30" ht="13.5" customHeight="1">
      <c r="A24" s="114" t="s">
        <v>57</v>
      </c>
      <c r="B24" s="10">
        <v>44991</v>
      </c>
      <c r="C24" s="118" t="s">
        <v>212</v>
      </c>
      <c r="D24" s="98" t="s">
        <v>213</v>
      </c>
      <c r="E24" s="99" t="s">
        <v>97</v>
      </c>
      <c r="F24" s="12">
        <v>35479</v>
      </c>
      <c r="G24" s="13">
        <v>864</v>
      </c>
      <c r="H24" s="13">
        <v>248</v>
      </c>
      <c r="I24" s="13">
        <v>40</v>
      </c>
      <c r="J24" s="12" t="s">
        <v>98</v>
      </c>
      <c r="K24" s="12" t="s">
        <v>99</v>
      </c>
      <c r="L24" s="14">
        <v>228</v>
      </c>
      <c r="M24" s="14">
        <v>376</v>
      </c>
      <c r="N24" s="14">
        <v>81</v>
      </c>
      <c r="O24" s="12" t="s">
        <v>214</v>
      </c>
      <c r="P24" s="100" t="s">
        <v>215</v>
      </c>
      <c r="Q24" s="115"/>
      <c r="W24" s="115"/>
      <c r="X24" s="115"/>
      <c r="Y24" s="115"/>
      <c r="Z24" s="115"/>
      <c r="AA24" s="115"/>
      <c r="AB24" s="115"/>
      <c r="AC24" s="115"/>
      <c r="AD24" s="115"/>
    </row>
    <row r="25" spans="1:30" ht="13.5" customHeight="1">
      <c r="A25" s="114" t="s">
        <v>59</v>
      </c>
      <c r="B25" s="10">
        <v>44993</v>
      </c>
      <c r="C25" s="118" t="s">
        <v>216</v>
      </c>
      <c r="D25" s="113" t="s">
        <v>166</v>
      </c>
      <c r="E25" s="99" t="s">
        <v>192</v>
      </c>
      <c r="F25" s="12">
        <v>2577</v>
      </c>
      <c r="G25" s="13">
        <v>2228</v>
      </c>
      <c r="H25" s="13">
        <v>384</v>
      </c>
      <c r="I25" s="13">
        <v>82</v>
      </c>
      <c r="J25" s="12" t="s">
        <v>98</v>
      </c>
      <c r="K25" s="12" t="s">
        <v>99</v>
      </c>
      <c r="L25" s="14">
        <v>383</v>
      </c>
      <c r="M25" s="14">
        <v>455</v>
      </c>
      <c r="N25" s="14">
        <v>111</v>
      </c>
      <c r="O25" s="12" t="s">
        <v>217</v>
      </c>
      <c r="P25" s="100" t="s">
        <v>218</v>
      </c>
      <c r="Q25" s="115"/>
      <c r="W25" s="115"/>
      <c r="X25" s="115"/>
      <c r="Y25" s="115"/>
      <c r="Z25" s="115"/>
      <c r="AA25" s="115"/>
      <c r="AB25" s="115"/>
      <c r="AC25" s="115"/>
      <c r="AD25" s="115"/>
    </row>
    <row r="26" spans="1:30" ht="13.5" customHeight="1">
      <c r="A26" s="114" t="s">
        <v>60</v>
      </c>
      <c r="B26" s="10">
        <v>44995</v>
      </c>
      <c r="C26" s="118" t="s">
        <v>219</v>
      </c>
      <c r="D26" s="113" t="s">
        <v>166</v>
      </c>
      <c r="E26" s="99" t="s">
        <v>192</v>
      </c>
      <c r="F26" s="12">
        <v>21713</v>
      </c>
      <c r="G26" s="13">
        <v>16416</v>
      </c>
      <c r="H26" s="13">
        <v>1504</v>
      </c>
      <c r="I26" s="13">
        <v>53</v>
      </c>
      <c r="J26" s="12" t="s">
        <v>106</v>
      </c>
      <c r="K26" s="12" t="s">
        <v>99</v>
      </c>
      <c r="L26" s="14">
        <v>8440</v>
      </c>
      <c r="M26" s="14">
        <v>11112</v>
      </c>
      <c r="N26" s="14">
        <v>774</v>
      </c>
      <c r="O26" s="12" t="s">
        <v>220</v>
      </c>
      <c r="P26" s="100" t="s">
        <v>221</v>
      </c>
      <c r="Q26" s="115"/>
      <c r="W26" s="115"/>
      <c r="X26" s="115"/>
      <c r="Y26" s="115"/>
      <c r="Z26" s="115"/>
      <c r="AA26" s="115"/>
      <c r="AB26" s="115"/>
      <c r="AC26" s="115"/>
      <c r="AD26" s="115"/>
    </row>
    <row r="27" spans="1:30" ht="13.5" customHeight="1">
      <c r="A27" s="114" t="s">
        <v>57</v>
      </c>
      <c r="B27" s="10">
        <v>44998</v>
      </c>
      <c r="C27" s="118" t="s">
        <v>222</v>
      </c>
      <c r="D27" s="113" t="s">
        <v>166</v>
      </c>
      <c r="E27" s="99" t="s">
        <v>97</v>
      </c>
      <c r="F27" s="12">
        <v>1478</v>
      </c>
      <c r="G27" s="13">
        <v>1186</v>
      </c>
      <c r="H27" s="13">
        <v>199</v>
      </c>
      <c r="I27" s="13">
        <v>50</v>
      </c>
      <c r="J27" s="12" t="s">
        <v>98</v>
      </c>
      <c r="K27" s="12" t="s">
        <v>99</v>
      </c>
      <c r="L27" s="14">
        <v>338</v>
      </c>
      <c r="M27" s="14">
        <v>343</v>
      </c>
      <c r="N27" s="14">
        <v>60</v>
      </c>
      <c r="O27" s="12" t="s">
        <v>223</v>
      </c>
      <c r="P27" s="100" t="s">
        <v>224</v>
      </c>
      <c r="Q27" s="115"/>
      <c r="W27" s="115"/>
      <c r="X27" s="115"/>
      <c r="Y27" s="115"/>
      <c r="Z27" s="115"/>
      <c r="AA27" s="115"/>
      <c r="AB27" s="115"/>
      <c r="AC27" s="115"/>
      <c r="AD27" s="115"/>
    </row>
    <row r="28" spans="1:30" ht="13.5" customHeight="1">
      <c r="A28" s="114" t="s">
        <v>57</v>
      </c>
      <c r="B28" s="10">
        <v>44998</v>
      </c>
      <c r="C28" s="118" t="s">
        <v>225</v>
      </c>
      <c r="D28" s="113" t="s">
        <v>166</v>
      </c>
      <c r="E28" s="99" t="s">
        <v>97</v>
      </c>
      <c r="F28" s="12">
        <v>5717</v>
      </c>
      <c r="G28" s="13">
        <v>4774</v>
      </c>
      <c r="H28" s="13">
        <v>588</v>
      </c>
      <c r="I28" s="13">
        <v>68</v>
      </c>
      <c r="J28" s="12" t="s">
        <v>98</v>
      </c>
      <c r="K28" s="12" t="s">
        <v>99</v>
      </c>
      <c r="L28" s="14">
        <v>900</v>
      </c>
      <c r="M28" s="14">
        <v>1150</v>
      </c>
      <c r="N28" s="14">
        <v>186</v>
      </c>
      <c r="O28" s="12" t="s">
        <v>226</v>
      </c>
      <c r="P28" s="100" t="s">
        <v>227</v>
      </c>
      <c r="Q28" s="115"/>
      <c r="W28" s="115"/>
      <c r="X28" s="115"/>
      <c r="Y28" s="115"/>
      <c r="Z28" s="115"/>
      <c r="AA28" s="115"/>
      <c r="AB28" s="115"/>
      <c r="AC28" s="115"/>
      <c r="AD28" s="115"/>
    </row>
    <row r="29" spans="1:30" ht="13.5" customHeight="1">
      <c r="A29" s="114" t="s">
        <v>59</v>
      </c>
      <c r="B29" s="10">
        <v>45000</v>
      </c>
      <c r="C29" s="118" t="s">
        <v>228</v>
      </c>
      <c r="D29" s="113" t="s">
        <v>166</v>
      </c>
      <c r="E29" s="99" t="s">
        <v>192</v>
      </c>
      <c r="F29" s="12">
        <v>2514</v>
      </c>
      <c r="G29" s="13">
        <v>1644</v>
      </c>
      <c r="H29" s="13">
        <v>676</v>
      </c>
      <c r="I29" s="13">
        <v>148</v>
      </c>
      <c r="J29" s="12" t="s">
        <v>98</v>
      </c>
      <c r="K29" s="12" t="s">
        <v>99</v>
      </c>
      <c r="L29" s="14">
        <v>315</v>
      </c>
      <c r="M29" s="14">
        <v>476</v>
      </c>
      <c r="N29" s="14">
        <v>157</v>
      </c>
      <c r="O29" s="12" t="s">
        <v>229</v>
      </c>
      <c r="P29" s="100" t="s">
        <v>230</v>
      </c>
      <c r="Q29" s="115"/>
      <c r="W29" s="115"/>
      <c r="X29" s="115"/>
      <c r="Y29" s="115"/>
      <c r="Z29" s="115"/>
      <c r="AA29" s="115"/>
      <c r="AB29" s="115"/>
      <c r="AC29" s="115"/>
      <c r="AD29" s="115"/>
    </row>
    <row r="30" spans="1:30" ht="13.5" customHeight="1">
      <c r="A30" s="114" t="s">
        <v>53</v>
      </c>
      <c r="B30" s="10">
        <v>45001</v>
      </c>
      <c r="C30" s="118" t="s">
        <v>231</v>
      </c>
      <c r="D30" s="113" t="s">
        <v>166</v>
      </c>
      <c r="E30" s="99" t="s">
        <v>192</v>
      </c>
      <c r="F30" s="12">
        <v>6749</v>
      </c>
      <c r="G30" s="13">
        <v>4804</v>
      </c>
      <c r="H30" s="13">
        <v>837</v>
      </c>
      <c r="I30" s="13">
        <v>96</v>
      </c>
      <c r="J30" s="12" t="s">
        <v>98</v>
      </c>
      <c r="K30" s="12" t="s">
        <v>99</v>
      </c>
      <c r="L30" s="14">
        <v>1130</v>
      </c>
      <c r="M30" s="14">
        <v>1643</v>
      </c>
      <c r="N30" s="14">
        <v>280</v>
      </c>
      <c r="O30" s="12" t="s">
        <v>232</v>
      </c>
      <c r="P30" s="100" t="s">
        <v>233</v>
      </c>
      <c r="Q30" s="115"/>
      <c r="W30" s="115"/>
      <c r="X30" s="115"/>
      <c r="Y30" s="115"/>
      <c r="Z30" s="115"/>
      <c r="AA30" s="115"/>
      <c r="AB30" s="115"/>
      <c r="AC30" s="115"/>
      <c r="AD30" s="115"/>
    </row>
    <row r="31" spans="1:30" ht="13.5" customHeight="1">
      <c r="A31" s="114" t="s">
        <v>53</v>
      </c>
      <c r="B31" s="10">
        <v>45002</v>
      </c>
      <c r="C31" s="118" t="s">
        <v>234</v>
      </c>
      <c r="D31" s="113" t="s">
        <v>166</v>
      </c>
      <c r="E31" s="99" t="s">
        <v>97</v>
      </c>
      <c r="F31" s="12">
        <v>6270</v>
      </c>
      <c r="G31" s="13">
        <v>4998</v>
      </c>
      <c r="H31" s="13">
        <v>401</v>
      </c>
      <c r="I31" s="13">
        <v>100</v>
      </c>
      <c r="J31" s="12" t="s">
        <v>106</v>
      </c>
      <c r="K31" s="12" t="s">
        <v>99</v>
      </c>
      <c r="L31" s="14">
        <v>1566</v>
      </c>
      <c r="M31" s="14">
        <v>1909</v>
      </c>
      <c r="N31" s="14">
        <v>64</v>
      </c>
      <c r="O31" s="12" t="s">
        <v>235</v>
      </c>
      <c r="P31" s="100" t="s">
        <v>236</v>
      </c>
      <c r="Q31" s="115"/>
      <c r="W31" s="115"/>
      <c r="X31" s="115"/>
      <c r="Y31" s="115"/>
      <c r="Z31" s="115"/>
      <c r="AA31" s="115"/>
      <c r="AB31" s="115"/>
      <c r="AC31" s="115"/>
      <c r="AD31" s="115"/>
    </row>
    <row r="32" spans="1:30" ht="13.5" customHeight="1">
      <c r="A32" s="114" t="s">
        <v>57</v>
      </c>
      <c r="B32" s="10">
        <v>45005</v>
      </c>
      <c r="C32" s="118" t="s">
        <v>237</v>
      </c>
      <c r="D32" s="113" t="s">
        <v>166</v>
      </c>
      <c r="E32" s="99" t="s">
        <v>97</v>
      </c>
      <c r="F32" s="12">
        <v>1408</v>
      </c>
      <c r="G32" s="13">
        <v>1170</v>
      </c>
      <c r="H32" s="13">
        <v>273</v>
      </c>
      <c r="I32" s="13">
        <v>37</v>
      </c>
      <c r="J32" s="12" t="s">
        <v>98</v>
      </c>
      <c r="K32" s="12" t="s">
        <v>99</v>
      </c>
      <c r="L32" s="14">
        <v>389</v>
      </c>
      <c r="M32" s="14">
        <v>465</v>
      </c>
      <c r="N32" s="14">
        <v>91</v>
      </c>
      <c r="O32" s="12" t="s">
        <v>238</v>
      </c>
      <c r="P32" s="100" t="s">
        <v>239</v>
      </c>
      <c r="Q32" s="115"/>
      <c r="W32" s="115"/>
      <c r="X32" s="115"/>
      <c r="Y32" s="115"/>
      <c r="Z32" s="115"/>
      <c r="AA32" s="115"/>
      <c r="AB32" s="115"/>
      <c r="AC32" s="115"/>
      <c r="AD32" s="115"/>
    </row>
    <row r="33" spans="1:30" ht="13.5" customHeight="1">
      <c r="A33" s="114" t="s">
        <v>57</v>
      </c>
      <c r="B33" s="10">
        <v>45005</v>
      </c>
      <c r="C33" s="118" t="s">
        <v>240</v>
      </c>
      <c r="D33" s="113" t="s">
        <v>166</v>
      </c>
      <c r="E33" s="99" t="s">
        <v>192</v>
      </c>
      <c r="F33" s="12">
        <v>9704</v>
      </c>
      <c r="G33" s="13">
        <v>7016</v>
      </c>
      <c r="H33" s="13">
        <v>1087</v>
      </c>
      <c r="I33" s="13">
        <v>74</v>
      </c>
      <c r="J33" s="12" t="s">
        <v>98</v>
      </c>
      <c r="K33" s="12" t="s">
        <v>99</v>
      </c>
      <c r="L33" s="14">
        <v>1544</v>
      </c>
      <c r="M33" s="14">
        <v>2244</v>
      </c>
      <c r="N33" s="14">
        <v>321</v>
      </c>
      <c r="O33" s="12" t="s">
        <v>241</v>
      </c>
      <c r="P33" s="100" t="s">
        <v>242</v>
      </c>
      <c r="Q33" s="115"/>
      <c r="W33" s="115"/>
      <c r="X33" s="115"/>
      <c r="Y33" s="115"/>
      <c r="Z33" s="115"/>
      <c r="AA33" s="115"/>
      <c r="AB33" s="115"/>
      <c r="AC33" s="115"/>
      <c r="AD33" s="115"/>
    </row>
    <row r="34" spans="1:30" ht="13.5" customHeight="1">
      <c r="A34" s="114" t="s">
        <v>59</v>
      </c>
      <c r="B34" s="10">
        <v>45007</v>
      </c>
      <c r="C34" s="118" t="s">
        <v>243</v>
      </c>
      <c r="D34" s="113" t="s">
        <v>166</v>
      </c>
      <c r="E34" s="99" t="s">
        <v>97</v>
      </c>
      <c r="F34" s="12">
        <v>16504</v>
      </c>
      <c r="G34" s="13">
        <v>14472</v>
      </c>
      <c r="H34" s="13">
        <v>2293</v>
      </c>
      <c r="I34" s="13">
        <v>17</v>
      </c>
      <c r="J34" s="12" t="s">
        <v>244</v>
      </c>
      <c r="K34" s="12" t="s">
        <v>99</v>
      </c>
      <c r="L34" s="14">
        <v>8924</v>
      </c>
      <c r="M34" s="14">
        <v>10548</v>
      </c>
      <c r="N34" s="14">
        <v>1415</v>
      </c>
      <c r="O34" s="12" t="s">
        <v>245</v>
      </c>
      <c r="P34" s="100" t="s">
        <v>246</v>
      </c>
      <c r="Q34" s="115"/>
      <c r="W34" s="115"/>
      <c r="X34" s="115"/>
      <c r="Y34" s="115"/>
      <c r="Z34" s="115"/>
      <c r="AA34" s="115"/>
      <c r="AB34" s="115"/>
      <c r="AC34" s="115"/>
      <c r="AD34" s="115"/>
    </row>
    <row r="35" spans="1:30" ht="14.25" customHeight="1">
      <c r="A35" s="114" t="s">
        <v>60</v>
      </c>
      <c r="B35" s="10">
        <v>45010</v>
      </c>
      <c r="C35" s="119" t="s">
        <v>247</v>
      </c>
      <c r="D35" s="113" t="s">
        <v>166</v>
      </c>
      <c r="E35" s="99" t="s">
        <v>192</v>
      </c>
      <c r="F35" s="120">
        <v>21662</v>
      </c>
      <c r="G35" s="120">
        <v>15660</v>
      </c>
      <c r="H35" s="120">
        <v>1584</v>
      </c>
      <c r="I35" s="120">
        <v>51</v>
      </c>
      <c r="J35" s="12" t="s">
        <v>106</v>
      </c>
      <c r="K35" s="12" t="s">
        <v>99</v>
      </c>
      <c r="L35" s="120">
        <v>7804</v>
      </c>
      <c r="M35" s="120">
        <v>10788</v>
      </c>
      <c r="N35" s="120">
        <v>51</v>
      </c>
      <c r="O35" s="12" t="s">
        <v>248</v>
      </c>
      <c r="P35" s="100" t="s">
        <v>249</v>
      </c>
      <c r="Q35" s="115"/>
      <c r="W35" s="115"/>
      <c r="X35" s="115"/>
      <c r="Y35" s="115"/>
      <c r="Z35" s="115"/>
      <c r="AA35" s="115"/>
      <c r="AB35" s="115"/>
      <c r="AC35" s="115"/>
      <c r="AD35" s="115"/>
    </row>
    <row r="36" spans="1:30" ht="13.5" customHeight="1">
      <c r="A36" s="121" t="s">
        <v>57</v>
      </c>
      <c r="B36" s="10">
        <v>45012</v>
      </c>
      <c r="C36" s="122" t="s">
        <v>250</v>
      </c>
      <c r="D36" s="113" t="s">
        <v>166</v>
      </c>
      <c r="E36" s="99" t="s">
        <v>97</v>
      </c>
      <c r="F36" s="120">
        <v>1672</v>
      </c>
      <c r="G36" s="120">
        <v>1304</v>
      </c>
      <c r="H36" s="120">
        <v>274</v>
      </c>
      <c r="I36" s="120">
        <v>36</v>
      </c>
      <c r="J36" s="12" t="s">
        <v>98</v>
      </c>
      <c r="K36" s="12" t="s">
        <v>99</v>
      </c>
      <c r="L36" s="120">
        <v>410</v>
      </c>
      <c r="M36" s="120">
        <v>537</v>
      </c>
      <c r="N36" s="120">
        <v>95</v>
      </c>
      <c r="O36" s="12" t="s">
        <v>251</v>
      </c>
      <c r="P36" s="100" t="s">
        <v>252</v>
      </c>
      <c r="Q36" s="115"/>
      <c r="W36" s="115"/>
      <c r="X36" s="115"/>
      <c r="Y36" s="115"/>
      <c r="Z36" s="115"/>
      <c r="AA36" s="115"/>
      <c r="AB36" s="115"/>
      <c r="AC36" s="115"/>
      <c r="AD36" s="115"/>
    </row>
    <row r="37" spans="1:30" ht="13.5" customHeight="1">
      <c r="A37" s="121" t="s">
        <v>58</v>
      </c>
      <c r="B37" s="10">
        <v>45013</v>
      </c>
      <c r="C37" s="122" t="s">
        <v>253</v>
      </c>
      <c r="D37" s="113" t="s">
        <v>166</v>
      </c>
      <c r="E37" s="99" t="s">
        <v>192</v>
      </c>
      <c r="F37" s="120">
        <v>4474</v>
      </c>
      <c r="G37" s="120">
        <v>3864</v>
      </c>
      <c r="H37" s="120">
        <v>306</v>
      </c>
      <c r="I37" s="120">
        <v>101</v>
      </c>
      <c r="J37" s="12" t="s">
        <v>254</v>
      </c>
      <c r="K37" s="12" t="s">
        <v>193</v>
      </c>
      <c r="L37" s="120">
        <v>787</v>
      </c>
      <c r="M37" s="120">
        <v>874</v>
      </c>
      <c r="N37" s="120">
        <v>55</v>
      </c>
      <c r="O37" s="12" t="s">
        <v>255</v>
      </c>
      <c r="P37" s="100" t="s">
        <v>256</v>
      </c>
      <c r="Q37" s="115"/>
      <c r="W37" s="115"/>
      <c r="X37" s="115"/>
      <c r="Y37" s="115"/>
      <c r="Z37" s="115"/>
      <c r="AA37" s="115"/>
      <c r="AB37" s="115"/>
      <c r="AC37" s="115"/>
      <c r="AD37" s="115"/>
    </row>
    <row r="38" spans="1:30" ht="13.5" customHeight="1">
      <c r="A38" s="121" t="s">
        <v>53</v>
      </c>
      <c r="B38" s="10">
        <v>45015</v>
      </c>
      <c r="C38" s="122" t="s">
        <v>257</v>
      </c>
      <c r="D38" s="113" t="s">
        <v>258</v>
      </c>
      <c r="E38" s="99" t="s">
        <v>209</v>
      </c>
      <c r="F38" s="120">
        <v>4486</v>
      </c>
      <c r="G38" s="120">
        <v>2683</v>
      </c>
      <c r="H38" s="120">
        <v>780</v>
      </c>
      <c r="I38" s="120">
        <v>154</v>
      </c>
      <c r="J38" s="12" t="s">
        <v>98</v>
      </c>
      <c r="K38" s="12" t="s">
        <v>99</v>
      </c>
      <c r="L38" s="120">
        <v>591</v>
      </c>
      <c r="M38" s="120">
        <v>195</v>
      </c>
      <c r="N38" s="120">
        <v>998</v>
      </c>
      <c r="O38" s="12" t="s">
        <v>259</v>
      </c>
      <c r="P38" s="100" t="s">
        <v>260</v>
      </c>
      <c r="Q38" s="115"/>
      <c r="W38" s="115"/>
      <c r="X38" s="115"/>
      <c r="Y38" s="115"/>
      <c r="Z38" s="115"/>
      <c r="AA38" s="115"/>
      <c r="AB38" s="115"/>
      <c r="AC38" s="115"/>
      <c r="AD38" s="115"/>
    </row>
    <row r="39" spans="1:30" ht="13.5" customHeight="1">
      <c r="A39" s="121" t="s">
        <v>60</v>
      </c>
      <c r="B39" s="10">
        <v>45016</v>
      </c>
      <c r="C39" s="122" t="s">
        <v>261</v>
      </c>
      <c r="D39" s="113" t="s">
        <v>166</v>
      </c>
      <c r="E39" s="99" t="s">
        <v>192</v>
      </c>
      <c r="F39" s="120">
        <v>2532</v>
      </c>
      <c r="G39" s="120">
        <v>1614</v>
      </c>
      <c r="H39" s="120">
        <v>781</v>
      </c>
      <c r="I39" s="120">
        <v>128</v>
      </c>
      <c r="J39" s="12" t="s">
        <v>98</v>
      </c>
      <c r="K39" s="12" t="s">
        <v>99</v>
      </c>
      <c r="L39" s="120">
        <v>282</v>
      </c>
      <c r="M39" s="120">
        <v>441</v>
      </c>
      <c r="N39" s="120">
        <v>48</v>
      </c>
      <c r="O39" s="12" t="s">
        <v>262</v>
      </c>
      <c r="P39" s="100" t="s">
        <v>263</v>
      </c>
      <c r="Q39" s="115"/>
      <c r="W39" s="115"/>
      <c r="X39" s="115"/>
      <c r="Y39" s="115"/>
      <c r="Z39" s="115"/>
      <c r="AA39" s="115"/>
      <c r="AB39" s="115"/>
      <c r="AC39" s="115"/>
      <c r="AD39" s="115"/>
    </row>
    <row r="40" spans="1:30" ht="13.5" customHeight="1">
      <c r="A40" s="123" t="s">
        <v>62</v>
      </c>
      <c r="B40" s="18">
        <v>45018</v>
      </c>
      <c r="C40" s="122" t="s">
        <v>264</v>
      </c>
      <c r="D40" s="113" t="s">
        <v>258</v>
      </c>
      <c r="E40" s="99" t="s">
        <v>192</v>
      </c>
      <c r="F40" s="120">
        <v>6855</v>
      </c>
      <c r="G40" s="120">
        <v>4684</v>
      </c>
      <c r="H40" s="120">
        <v>927</v>
      </c>
      <c r="I40" s="120">
        <v>86</v>
      </c>
      <c r="J40" s="12" t="s">
        <v>98</v>
      </c>
      <c r="K40" s="12" t="s">
        <v>99</v>
      </c>
      <c r="L40" s="120">
        <v>1167</v>
      </c>
      <c r="M40" s="120">
        <v>1713</v>
      </c>
      <c r="N40" s="120">
        <v>276</v>
      </c>
      <c r="O40" s="12" t="s">
        <v>265</v>
      </c>
      <c r="P40" s="100" t="s">
        <v>266</v>
      </c>
      <c r="Q40" s="115"/>
      <c r="W40" s="115"/>
      <c r="X40" s="115"/>
      <c r="Y40" s="115"/>
      <c r="Z40" s="115"/>
      <c r="AA40" s="115"/>
      <c r="AB40" s="115"/>
      <c r="AC40" s="115"/>
      <c r="AD40" s="115"/>
    </row>
    <row r="41" spans="1:30" ht="13.5" customHeight="1">
      <c r="A41" s="121" t="s">
        <v>57</v>
      </c>
      <c r="B41" s="10">
        <v>45019</v>
      </c>
      <c r="C41" s="122" t="s">
        <v>267</v>
      </c>
      <c r="D41" s="113" t="s">
        <v>166</v>
      </c>
      <c r="E41" s="99" t="s">
        <v>97</v>
      </c>
      <c r="F41" s="120">
        <v>1735</v>
      </c>
      <c r="G41" s="120">
        <v>1502</v>
      </c>
      <c r="H41" s="120">
        <v>375</v>
      </c>
      <c r="I41" s="120">
        <v>27</v>
      </c>
      <c r="J41" s="12" t="s">
        <v>98</v>
      </c>
      <c r="K41" s="12" t="s">
        <v>99</v>
      </c>
      <c r="L41" s="120">
        <v>453</v>
      </c>
      <c r="M41" s="120">
        <v>531</v>
      </c>
      <c r="N41" s="120">
        <v>115</v>
      </c>
      <c r="O41" s="12" t="s">
        <v>268</v>
      </c>
      <c r="P41" s="100" t="s">
        <v>269</v>
      </c>
      <c r="Q41" s="115"/>
      <c r="W41" s="115"/>
      <c r="X41" s="115"/>
      <c r="Y41" s="115"/>
      <c r="Z41" s="115"/>
      <c r="AA41" s="115"/>
      <c r="AB41" s="115"/>
      <c r="AC41" s="115"/>
      <c r="AD41" s="115"/>
    </row>
    <row r="42" spans="1:30" ht="13.5" customHeight="1">
      <c r="A42" s="121" t="s">
        <v>60</v>
      </c>
      <c r="B42" s="10">
        <v>45023</v>
      </c>
      <c r="C42" s="122" t="s">
        <v>270</v>
      </c>
      <c r="D42" s="113" t="s">
        <v>258</v>
      </c>
      <c r="E42" s="99" t="s">
        <v>209</v>
      </c>
      <c r="F42" s="120">
        <v>4023</v>
      </c>
      <c r="G42" s="120">
        <v>2248</v>
      </c>
      <c r="H42" s="120">
        <v>780</v>
      </c>
      <c r="I42" s="120">
        <v>154</v>
      </c>
      <c r="J42" s="12" t="s">
        <v>98</v>
      </c>
      <c r="K42" s="12" t="s">
        <v>99</v>
      </c>
      <c r="L42" s="120">
        <v>496</v>
      </c>
      <c r="M42" s="120">
        <v>950</v>
      </c>
      <c r="N42" s="120">
        <v>184</v>
      </c>
      <c r="O42" s="12" t="s">
        <v>271</v>
      </c>
      <c r="P42" s="100" t="s">
        <v>272</v>
      </c>
      <c r="Q42" s="115"/>
      <c r="W42" s="115"/>
      <c r="X42" s="115"/>
      <c r="Y42" s="115"/>
      <c r="Z42" s="115"/>
      <c r="AA42" s="115"/>
      <c r="AB42" s="115"/>
      <c r="AC42" s="115"/>
      <c r="AD42" s="115"/>
    </row>
    <row r="43" spans="1:30" ht="13.5" customHeight="1">
      <c r="A43" s="121" t="s">
        <v>57</v>
      </c>
      <c r="B43" s="10">
        <v>45026</v>
      </c>
      <c r="C43" s="122" t="s">
        <v>273</v>
      </c>
      <c r="D43" s="113" t="s">
        <v>166</v>
      </c>
      <c r="E43" s="99" t="s">
        <v>97</v>
      </c>
      <c r="F43" s="120">
        <v>1467</v>
      </c>
      <c r="G43" s="120">
        <v>1134</v>
      </c>
      <c r="H43" s="120">
        <v>264</v>
      </c>
      <c r="I43" s="120">
        <v>38</v>
      </c>
      <c r="J43" s="12" t="s">
        <v>98</v>
      </c>
      <c r="K43" s="12" t="s">
        <v>99</v>
      </c>
      <c r="L43" s="120">
        <v>389</v>
      </c>
      <c r="M43" s="120">
        <v>485</v>
      </c>
      <c r="N43" s="120">
        <v>87</v>
      </c>
      <c r="O43" s="12" t="s">
        <v>274</v>
      </c>
      <c r="P43" s="100" t="s">
        <v>275</v>
      </c>
      <c r="Q43" s="115"/>
      <c r="W43" s="115"/>
      <c r="X43" s="115"/>
      <c r="Y43" s="115"/>
      <c r="Z43" s="115"/>
      <c r="AA43" s="115"/>
      <c r="AB43" s="115"/>
      <c r="AC43" s="115"/>
      <c r="AD43" s="115"/>
    </row>
    <row r="44" spans="1:30" ht="17.25" customHeight="1">
      <c r="A44" s="123" t="s">
        <v>61</v>
      </c>
      <c r="B44" s="18">
        <v>45031</v>
      </c>
      <c r="C44" s="122" t="s">
        <v>276</v>
      </c>
      <c r="D44" s="113" t="s">
        <v>258</v>
      </c>
      <c r="E44" s="99" t="s">
        <v>277</v>
      </c>
      <c r="F44" s="120">
        <v>132537</v>
      </c>
      <c r="G44" s="120">
        <v>48919</v>
      </c>
      <c r="H44" s="120">
        <v>295</v>
      </c>
      <c r="I44" s="120">
        <v>678</v>
      </c>
      <c r="J44" s="12" t="s">
        <v>278</v>
      </c>
      <c r="K44" s="12" t="s">
        <v>99</v>
      </c>
      <c r="L44" s="120">
        <v>8561</v>
      </c>
      <c r="M44" s="120">
        <v>28827</v>
      </c>
      <c r="N44" s="120">
        <v>54</v>
      </c>
      <c r="O44" s="12" t="s">
        <v>279</v>
      </c>
      <c r="P44" s="100" t="s">
        <v>280</v>
      </c>
      <c r="Q44" s="115"/>
      <c r="W44" s="115"/>
      <c r="X44" s="115"/>
      <c r="Y44" s="115"/>
      <c r="Z44" s="115"/>
      <c r="AA44" s="115"/>
      <c r="AB44" s="115"/>
      <c r="AC44" s="115"/>
      <c r="AD44" s="115"/>
    </row>
    <row r="45" spans="1:30" ht="17.25" customHeight="1">
      <c r="A45" s="123" t="s">
        <v>62</v>
      </c>
      <c r="B45" s="18">
        <v>45032</v>
      </c>
      <c r="C45" s="122" t="s">
        <v>281</v>
      </c>
      <c r="D45" s="113" t="s">
        <v>166</v>
      </c>
      <c r="E45" s="99" t="s">
        <v>192</v>
      </c>
      <c r="F45" s="120">
        <v>18835</v>
      </c>
      <c r="G45" s="120">
        <v>12780</v>
      </c>
      <c r="H45" s="120">
        <v>1143</v>
      </c>
      <c r="I45" s="120">
        <v>70</v>
      </c>
      <c r="J45" s="12" t="s">
        <v>106</v>
      </c>
      <c r="K45" s="12" t="s">
        <v>99</v>
      </c>
      <c r="L45" s="120">
        <v>5976</v>
      </c>
      <c r="M45" s="120">
        <v>8937</v>
      </c>
      <c r="N45" s="120">
        <v>529</v>
      </c>
      <c r="O45" s="12" t="s">
        <v>282</v>
      </c>
      <c r="P45" s="100" t="s">
        <v>283</v>
      </c>
      <c r="Q45" s="115"/>
      <c r="W45" s="115"/>
      <c r="X45" s="115"/>
      <c r="Y45" s="115"/>
      <c r="Z45" s="115"/>
      <c r="AA45" s="115"/>
      <c r="AB45" s="115"/>
      <c r="AC45" s="115"/>
      <c r="AD45" s="115"/>
    </row>
    <row r="46" spans="1:30" ht="17.25" customHeight="1">
      <c r="A46" s="123" t="s">
        <v>62</v>
      </c>
      <c r="B46" s="18">
        <v>45032</v>
      </c>
      <c r="C46" s="122" t="s">
        <v>284</v>
      </c>
      <c r="D46" s="113" t="s">
        <v>166</v>
      </c>
      <c r="E46" s="99" t="s">
        <v>192</v>
      </c>
      <c r="F46" s="120">
        <v>3988</v>
      </c>
      <c r="G46" s="120">
        <v>2358</v>
      </c>
      <c r="H46" s="120">
        <v>764</v>
      </c>
      <c r="I46" s="120">
        <v>157</v>
      </c>
      <c r="J46" s="12" t="s">
        <v>98</v>
      </c>
      <c r="K46" s="12" t="s">
        <v>99</v>
      </c>
      <c r="L46" s="120">
        <v>507</v>
      </c>
      <c r="M46" s="120">
        <v>860</v>
      </c>
      <c r="N46" s="120">
        <v>196</v>
      </c>
      <c r="O46" s="12" t="s">
        <v>285</v>
      </c>
      <c r="P46" s="100" t="s">
        <v>286</v>
      </c>
      <c r="Q46" s="115"/>
      <c r="W46" s="115"/>
      <c r="X46" s="115"/>
      <c r="Y46" s="115"/>
      <c r="Z46" s="115"/>
      <c r="AA46" s="115"/>
      <c r="AB46" s="115"/>
      <c r="AC46" s="115"/>
      <c r="AD46" s="115"/>
    </row>
    <row r="47" spans="1:30" ht="17.25" customHeight="1">
      <c r="A47" s="121" t="s">
        <v>57</v>
      </c>
      <c r="B47" s="10">
        <v>45033</v>
      </c>
      <c r="C47" s="122" t="s">
        <v>287</v>
      </c>
      <c r="D47" s="113" t="s">
        <v>166</v>
      </c>
      <c r="E47" s="99" t="s">
        <v>97</v>
      </c>
      <c r="F47" s="120">
        <v>1615</v>
      </c>
      <c r="G47" s="120">
        <v>1307</v>
      </c>
      <c r="H47" s="120">
        <v>253</v>
      </c>
      <c r="I47" s="120">
        <v>39</v>
      </c>
      <c r="J47" s="12" t="s">
        <v>98</v>
      </c>
      <c r="K47" s="12" t="s">
        <v>99</v>
      </c>
      <c r="L47" s="120">
        <v>408</v>
      </c>
      <c r="M47" s="120">
        <v>528</v>
      </c>
      <c r="N47" s="120">
        <v>84</v>
      </c>
      <c r="O47" s="12" t="s">
        <v>288</v>
      </c>
      <c r="P47" s="100" t="s">
        <v>289</v>
      </c>
      <c r="Q47" s="115"/>
      <c r="W47" s="115"/>
      <c r="X47" s="115"/>
      <c r="Y47" s="115"/>
      <c r="Z47" s="115"/>
      <c r="AA47" s="115"/>
      <c r="AB47" s="115"/>
      <c r="AC47" s="115"/>
      <c r="AD47" s="115"/>
    </row>
    <row r="48" spans="1:30" ht="17.25" customHeight="1">
      <c r="A48" s="121" t="s">
        <v>57</v>
      </c>
      <c r="B48" s="10">
        <v>45040</v>
      </c>
      <c r="C48" s="122" t="s">
        <v>290</v>
      </c>
      <c r="D48" s="113" t="s">
        <v>166</v>
      </c>
      <c r="E48" s="99" t="s">
        <v>97</v>
      </c>
      <c r="F48" s="120">
        <v>1654</v>
      </c>
      <c r="G48" s="120">
        <v>1284</v>
      </c>
      <c r="H48" s="120">
        <v>302</v>
      </c>
      <c r="I48" s="120">
        <v>33</v>
      </c>
      <c r="J48" s="12" t="s">
        <v>98</v>
      </c>
      <c r="K48" s="12" t="s">
        <v>99</v>
      </c>
      <c r="L48" s="120">
        <v>1284</v>
      </c>
      <c r="M48" s="120">
        <v>1654</v>
      </c>
      <c r="N48" s="120">
        <v>302</v>
      </c>
      <c r="O48" s="12" t="s">
        <v>291</v>
      </c>
      <c r="P48" s="100" t="s">
        <v>292</v>
      </c>
      <c r="Q48" s="115"/>
      <c r="W48" s="115"/>
      <c r="X48" s="115"/>
      <c r="Y48" s="115"/>
      <c r="Z48" s="115"/>
      <c r="AA48" s="115"/>
      <c r="AB48" s="115"/>
      <c r="AC48" s="115"/>
      <c r="AD48" s="115"/>
    </row>
    <row r="49" spans="1:30" ht="17.25" customHeight="1">
      <c r="A49" s="121" t="s">
        <v>53</v>
      </c>
      <c r="B49" s="10">
        <v>45043</v>
      </c>
      <c r="C49" s="122" t="s">
        <v>293</v>
      </c>
      <c r="D49" s="113" t="s">
        <v>166</v>
      </c>
      <c r="E49" s="99" t="s">
        <v>192</v>
      </c>
      <c r="F49" s="120">
        <v>21409</v>
      </c>
      <c r="G49" s="120">
        <v>16256</v>
      </c>
      <c r="H49" s="120">
        <v>122</v>
      </c>
      <c r="I49" s="120">
        <v>656</v>
      </c>
      <c r="J49" s="12" t="s">
        <v>244</v>
      </c>
      <c r="K49" s="12" t="s">
        <v>99</v>
      </c>
      <c r="L49" s="120">
        <v>5684</v>
      </c>
      <c r="M49" s="120">
        <v>7699</v>
      </c>
      <c r="N49" s="120">
        <v>22</v>
      </c>
      <c r="O49" s="12" t="s">
        <v>294</v>
      </c>
      <c r="P49" s="100" t="s">
        <v>295</v>
      </c>
      <c r="Q49" s="115"/>
      <c r="W49" s="115"/>
      <c r="X49" s="115"/>
      <c r="Y49" s="115"/>
      <c r="Z49" s="115"/>
      <c r="AA49" s="115"/>
      <c r="AB49" s="115"/>
      <c r="AC49" s="115"/>
      <c r="AD49" s="115"/>
    </row>
    <row r="50" spans="1:30" ht="17.25" customHeight="1">
      <c r="A50" s="121" t="s">
        <v>60</v>
      </c>
      <c r="B50" s="10">
        <v>45044</v>
      </c>
      <c r="C50" s="122" t="s">
        <v>296</v>
      </c>
      <c r="D50" s="113" t="s">
        <v>166</v>
      </c>
      <c r="E50" s="99" t="s">
        <v>192</v>
      </c>
      <c r="F50" s="120">
        <v>19123</v>
      </c>
      <c r="G50" s="120">
        <v>13936</v>
      </c>
      <c r="H50" s="120">
        <v>1451</v>
      </c>
      <c r="I50" s="120">
        <v>55</v>
      </c>
      <c r="J50" s="12" t="s">
        <v>106</v>
      </c>
      <c r="K50" s="12" t="s">
        <v>99</v>
      </c>
      <c r="L50" s="120">
        <v>7176</v>
      </c>
      <c r="M50" s="120">
        <v>9999</v>
      </c>
      <c r="N50" s="120">
        <v>739</v>
      </c>
      <c r="O50" s="12" t="s">
        <v>297</v>
      </c>
      <c r="P50" s="100" t="s">
        <v>298</v>
      </c>
      <c r="Q50" s="115"/>
      <c r="W50" s="115"/>
      <c r="X50" s="115"/>
      <c r="Y50" s="115"/>
      <c r="Z50" s="115"/>
      <c r="AA50" s="115"/>
      <c r="AB50" s="115"/>
      <c r="AC50" s="115"/>
      <c r="AD50" s="115"/>
    </row>
    <row r="51" spans="1:30" ht="17.25" customHeight="1">
      <c r="A51" s="121" t="s">
        <v>58</v>
      </c>
      <c r="B51" s="10">
        <v>45048</v>
      </c>
      <c r="C51" s="122" t="s">
        <v>299</v>
      </c>
      <c r="D51" s="113" t="s">
        <v>166</v>
      </c>
      <c r="E51" s="99" t="s">
        <v>97</v>
      </c>
      <c r="F51" s="120">
        <v>1372</v>
      </c>
      <c r="G51" s="120">
        <v>1110</v>
      </c>
      <c r="H51" s="120">
        <v>248</v>
      </c>
      <c r="I51" s="120">
        <v>40</v>
      </c>
      <c r="J51" s="12" t="s">
        <v>98</v>
      </c>
      <c r="K51" s="12" t="s">
        <v>99</v>
      </c>
      <c r="L51" s="120">
        <v>318</v>
      </c>
      <c r="M51" s="120">
        <v>408</v>
      </c>
      <c r="N51" s="120">
        <v>78</v>
      </c>
      <c r="O51" s="12" t="s">
        <v>300</v>
      </c>
      <c r="P51" s="100" t="s">
        <v>301</v>
      </c>
      <c r="Q51" s="115"/>
      <c r="W51" s="115"/>
      <c r="X51" s="115"/>
      <c r="Y51" s="115"/>
      <c r="Z51" s="115"/>
      <c r="AA51" s="115"/>
      <c r="AB51" s="115"/>
      <c r="AC51" s="115"/>
      <c r="AD51" s="115"/>
    </row>
    <row r="52" spans="1:30" ht="17.25" customHeight="1">
      <c r="A52" s="121" t="s">
        <v>53</v>
      </c>
      <c r="B52" s="10">
        <v>45050</v>
      </c>
      <c r="C52" s="122" t="s">
        <v>302</v>
      </c>
      <c r="D52" s="113" t="s">
        <v>166</v>
      </c>
      <c r="E52" s="98" t="s">
        <v>303</v>
      </c>
      <c r="F52" s="120">
        <v>3295</v>
      </c>
      <c r="G52" s="120">
        <v>2630</v>
      </c>
      <c r="H52" s="120">
        <v>1334</v>
      </c>
      <c r="I52" s="120">
        <v>112</v>
      </c>
      <c r="J52" s="98" t="s">
        <v>106</v>
      </c>
      <c r="K52" s="12" t="s">
        <v>99</v>
      </c>
      <c r="L52" s="120">
        <v>551</v>
      </c>
      <c r="M52" s="120">
        <v>684</v>
      </c>
      <c r="N52" s="120">
        <v>312</v>
      </c>
      <c r="O52" s="12" t="s">
        <v>304</v>
      </c>
      <c r="P52" s="100" t="s">
        <v>305</v>
      </c>
      <c r="Q52" s="115"/>
      <c r="W52" s="115"/>
      <c r="X52" s="115"/>
      <c r="Y52" s="115"/>
      <c r="Z52" s="115"/>
      <c r="AA52" s="115"/>
      <c r="AB52" s="115"/>
      <c r="AC52" s="115"/>
      <c r="AD52" s="115"/>
    </row>
    <row r="53" spans="1:30" ht="17.25" customHeight="1">
      <c r="A53" s="121" t="s">
        <v>57</v>
      </c>
      <c r="B53" s="10">
        <v>45054</v>
      </c>
      <c r="C53" s="118" t="s">
        <v>306</v>
      </c>
      <c r="D53" s="113" t="s">
        <v>307</v>
      </c>
      <c r="E53" s="98" t="s">
        <v>97</v>
      </c>
      <c r="F53" s="120">
        <v>3987</v>
      </c>
      <c r="G53" s="120">
        <v>3897</v>
      </c>
      <c r="H53" s="120">
        <v>162</v>
      </c>
      <c r="I53" s="120">
        <v>61</v>
      </c>
      <c r="J53" s="98" t="s">
        <v>106</v>
      </c>
      <c r="K53" s="12" t="s">
        <v>99</v>
      </c>
      <c r="L53" s="120">
        <v>737</v>
      </c>
      <c r="M53" s="120">
        <v>758</v>
      </c>
      <c r="N53" s="120">
        <v>30</v>
      </c>
      <c r="O53" s="12" t="s">
        <v>308</v>
      </c>
      <c r="P53" s="100" t="s">
        <v>309</v>
      </c>
      <c r="Q53" s="115"/>
      <c r="W53" s="115"/>
      <c r="X53" s="115"/>
      <c r="Y53" s="115"/>
      <c r="Z53" s="115"/>
      <c r="AA53" s="115"/>
      <c r="AB53" s="115"/>
      <c r="AC53" s="115"/>
      <c r="AD53" s="115"/>
    </row>
    <row r="54" spans="1:30" ht="17.25" customHeight="1">
      <c r="A54" s="121" t="s">
        <v>57</v>
      </c>
      <c r="B54" s="10">
        <v>45054</v>
      </c>
      <c r="C54" s="122" t="s">
        <v>310</v>
      </c>
      <c r="D54" s="113" t="s">
        <v>166</v>
      </c>
      <c r="E54" s="98" t="s">
        <v>97</v>
      </c>
      <c r="F54" s="120">
        <v>1917</v>
      </c>
      <c r="G54" s="120">
        <v>1550</v>
      </c>
      <c r="H54" s="120">
        <v>313</v>
      </c>
      <c r="I54" s="120">
        <v>32</v>
      </c>
      <c r="J54" s="12" t="s">
        <v>98</v>
      </c>
      <c r="K54" s="12" t="s">
        <v>99</v>
      </c>
      <c r="L54" s="120">
        <v>495</v>
      </c>
      <c r="M54" s="120">
        <v>609</v>
      </c>
      <c r="N54" s="120">
        <v>109</v>
      </c>
      <c r="O54" s="12" t="s">
        <v>311</v>
      </c>
      <c r="P54" s="100" t="s">
        <v>312</v>
      </c>
      <c r="Q54" s="115"/>
      <c r="W54" s="115"/>
      <c r="X54" s="115"/>
      <c r="Y54" s="115"/>
      <c r="Z54" s="115"/>
      <c r="AA54" s="115"/>
      <c r="AB54" s="115"/>
      <c r="AC54" s="115"/>
      <c r="AD54" s="115"/>
    </row>
    <row r="55" spans="1:30" ht="17.25" customHeight="1">
      <c r="A55" s="121" t="s">
        <v>57</v>
      </c>
      <c r="B55" s="10">
        <v>45062</v>
      </c>
      <c r="C55" s="122" t="s">
        <v>313</v>
      </c>
      <c r="D55" s="113" t="s">
        <v>166</v>
      </c>
      <c r="E55" s="98" t="s">
        <v>97</v>
      </c>
      <c r="F55" s="120">
        <v>1016</v>
      </c>
      <c r="G55" s="120">
        <v>816</v>
      </c>
      <c r="H55" s="120">
        <v>183</v>
      </c>
      <c r="I55" s="120">
        <v>55</v>
      </c>
      <c r="J55" s="12" t="s">
        <v>98</v>
      </c>
      <c r="K55" s="12" t="s">
        <v>99</v>
      </c>
      <c r="L55" s="120">
        <v>265</v>
      </c>
      <c r="M55" s="120">
        <v>340</v>
      </c>
      <c r="N55" s="120">
        <v>75</v>
      </c>
      <c r="O55" s="12" t="s">
        <v>314</v>
      </c>
      <c r="P55" s="100" t="s">
        <v>315</v>
      </c>
      <c r="Q55" s="115"/>
      <c r="W55" s="115"/>
      <c r="X55" s="115"/>
      <c r="Y55" s="115"/>
      <c r="Z55" s="115"/>
      <c r="AA55" s="115"/>
      <c r="AB55" s="115"/>
      <c r="AC55" s="115"/>
      <c r="AD55" s="115"/>
    </row>
    <row r="56" spans="1:30" ht="17.25" customHeight="1">
      <c r="A56" s="121" t="s">
        <v>57</v>
      </c>
      <c r="B56" s="10">
        <v>45064</v>
      </c>
      <c r="C56" s="122" t="s">
        <v>316</v>
      </c>
      <c r="D56" s="113" t="s">
        <v>166</v>
      </c>
      <c r="E56" s="98" t="s">
        <v>317</v>
      </c>
      <c r="F56" s="120">
        <v>89488</v>
      </c>
      <c r="G56" s="120">
        <v>47096</v>
      </c>
      <c r="H56" s="120">
        <v>6808</v>
      </c>
      <c r="I56" s="120">
        <v>35</v>
      </c>
      <c r="J56" s="12" t="s">
        <v>106</v>
      </c>
      <c r="K56" s="12" t="s">
        <v>193</v>
      </c>
      <c r="L56" s="120">
        <v>13576</v>
      </c>
      <c r="M56" s="120">
        <v>26979</v>
      </c>
      <c r="N56" s="120">
        <v>1970</v>
      </c>
      <c r="O56" s="12" t="s">
        <v>318</v>
      </c>
      <c r="P56" s="100" t="s">
        <v>319</v>
      </c>
      <c r="Q56" s="115"/>
      <c r="W56" s="115"/>
      <c r="X56" s="115"/>
      <c r="Y56" s="115"/>
      <c r="Z56" s="115"/>
      <c r="AA56" s="115"/>
      <c r="AB56" s="115"/>
      <c r="AC56" s="115"/>
      <c r="AD56" s="115"/>
    </row>
    <row r="57" spans="1:30" ht="17.25" customHeight="1">
      <c r="A57" s="121" t="s">
        <v>57</v>
      </c>
      <c r="B57" s="10">
        <v>45069</v>
      </c>
      <c r="C57" s="122" t="s">
        <v>250</v>
      </c>
      <c r="D57" s="113" t="s">
        <v>166</v>
      </c>
      <c r="E57" s="98" t="s">
        <v>97</v>
      </c>
      <c r="F57" s="120">
        <v>1564</v>
      </c>
      <c r="G57" s="120">
        <v>1249</v>
      </c>
      <c r="H57" s="120">
        <v>273</v>
      </c>
      <c r="I57" s="120">
        <v>37</v>
      </c>
      <c r="J57" s="12" t="s">
        <v>98</v>
      </c>
      <c r="K57" s="12" t="s">
        <v>99</v>
      </c>
      <c r="L57" s="120">
        <v>422</v>
      </c>
      <c r="M57" s="120">
        <v>536</v>
      </c>
      <c r="N57" s="120">
        <v>100</v>
      </c>
      <c r="O57" s="12" t="s">
        <v>320</v>
      </c>
      <c r="P57" s="100" t="s">
        <v>321</v>
      </c>
      <c r="Q57" s="115"/>
      <c r="W57" s="115"/>
      <c r="X57" s="115"/>
      <c r="Y57" s="115"/>
      <c r="Z57" s="115"/>
      <c r="AA57" s="115"/>
      <c r="AB57" s="115"/>
      <c r="AC57" s="115"/>
      <c r="AD57" s="115"/>
    </row>
    <row r="58" spans="1:30" ht="17.25" customHeight="1">
      <c r="A58" s="121" t="s">
        <v>62</v>
      </c>
      <c r="B58" s="10">
        <v>45074</v>
      </c>
      <c r="C58" s="122" t="s">
        <v>322</v>
      </c>
      <c r="D58" s="113" t="s">
        <v>166</v>
      </c>
      <c r="E58" s="98" t="s">
        <v>209</v>
      </c>
      <c r="F58" s="120">
        <v>32437</v>
      </c>
      <c r="G58" s="120">
        <v>21621</v>
      </c>
      <c r="H58" s="120">
        <v>3554</v>
      </c>
      <c r="I58" s="120">
        <v>42</v>
      </c>
      <c r="J58" s="12" t="s">
        <v>98</v>
      </c>
      <c r="K58" s="12" t="s">
        <v>99</v>
      </c>
      <c r="L58" s="120">
        <v>2576</v>
      </c>
      <c r="M58" s="120">
        <v>4165</v>
      </c>
      <c r="N58" s="120">
        <v>642</v>
      </c>
      <c r="O58" s="12" t="s">
        <v>323</v>
      </c>
      <c r="P58" s="100" t="s">
        <v>324</v>
      </c>
      <c r="Q58" s="115"/>
      <c r="W58" s="115"/>
      <c r="X58" s="115"/>
      <c r="Y58" s="115"/>
      <c r="Z58" s="115"/>
      <c r="AA58" s="115"/>
      <c r="AB58" s="115"/>
      <c r="AC58" s="115"/>
      <c r="AD58" s="115"/>
    </row>
    <row r="59" spans="1:30" ht="17.25" customHeight="1">
      <c r="A59" s="121" t="s">
        <v>62</v>
      </c>
      <c r="B59" s="10">
        <v>45077</v>
      </c>
      <c r="C59" s="122" t="s">
        <v>325</v>
      </c>
      <c r="D59" s="113" t="s">
        <v>166</v>
      </c>
      <c r="E59" s="98" t="s">
        <v>97</v>
      </c>
      <c r="F59" s="120">
        <v>2123</v>
      </c>
      <c r="G59" s="120">
        <v>1730</v>
      </c>
      <c r="H59" s="120">
        <v>343</v>
      </c>
      <c r="I59" s="120">
        <v>29</v>
      </c>
      <c r="J59" s="12" t="s">
        <v>98</v>
      </c>
      <c r="K59" s="12" t="s">
        <v>99</v>
      </c>
      <c r="L59" s="120">
        <v>568</v>
      </c>
      <c r="M59" s="120">
        <v>730</v>
      </c>
      <c r="N59" s="120">
        <v>114</v>
      </c>
      <c r="O59" s="12" t="s">
        <v>326</v>
      </c>
      <c r="P59" s="100" t="s">
        <v>327</v>
      </c>
      <c r="Q59" s="115"/>
      <c r="W59" s="115"/>
      <c r="X59" s="115"/>
      <c r="Y59" s="115"/>
      <c r="Z59" s="115"/>
      <c r="AA59" s="115"/>
      <c r="AB59" s="115"/>
      <c r="AC59" s="115"/>
      <c r="AD59" s="115"/>
    </row>
    <row r="60" spans="1:30" ht="17.25" customHeight="1">
      <c r="A60" s="121" t="s">
        <v>57</v>
      </c>
      <c r="B60" s="10">
        <v>45082</v>
      </c>
      <c r="C60" s="122" t="s">
        <v>328</v>
      </c>
      <c r="D60" s="113" t="s">
        <v>166</v>
      </c>
      <c r="E60" s="98" t="s">
        <v>209</v>
      </c>
      <c r="F60" s="120">
        <v>60122</v>
      </c>
      <c r="G60" s="120">
        <v>45443</v>
      </c>
      <c r="H60" s="120">
        <v>3387</v>
      </c>
      <c r="I60" s="120">
        <v>35</v>
      </c>
      <c r="J60" s="98" t="s">
        <v>106</v>
      </c>
      <c r="K60" s="12" t="s">
        <v>99</v>
      </c>
      <c r="L60" s="120">
        <v>13489</v>
      </c>
      <c r="M60" s="120">
        <v>17809</v>
      </c>
      <c r="N60" s="120">
        <v>740</v>
      </c>
      <c r="O60" s="12" t="s">
        <v>329</v>
      </c>
      <c r="P60" s="100" t="s">
        <v>330</v>
      </c>
      <c r="Q60" s="115"/>
      <c r="W60" s="115"/>
      <c r="X60" s="115"/>
      <c r="Y60" s="115"/>
      <c r="Z60" s="115"/>
      <c r="AA60" s="115"/>
      <c r="AB60" s="115"/>
      <c r="AC60" s="115"/>
      <c r="AD60" s="115"/>
    </row>
    <row r="61" spans="1:30" ht="17.25" customHeight="1">
      <c r="A61" s="121" t="s">
        <v>57</v>
      </c>
      <c r="B61" s="10">
        <v>45082</v>
      </c>
      <c r="C61" s="122" t="s">
        <v>331</v>
      </c>
      <c r="D61" s="113" t="s">
        <v>258</v>
      </c>
      <c r="E61" s="98" t="s">
        <v>303</v>
      </c>
      <c r="F61" s="120">
        <v>27353</v>
      </c>
      <c r="G61" s="120">
        <v>21236</v>
      </c>
      <c r="H61" s="120">
        <v>119</v>
      </c>
      <c r="I61" s="120">
        <v>1337</v>
      </c>
      <c r="J61" s="12" t="s">
        <v>244</v>
      </c>
      <c r="K61" s="12" t="s">
        <v>99</v>
      </c>
      <c r="L61" s="120">
        <v>4444</v>
      </c>
      <c r="M61" s="120">
        <v>5993</v>
      </c>
      <c r="N61" s="120">
        <v>22</v>
      </c>
      <c r="O61" s="12" t="s">
        <v>332</v>
      </c>
      <c r="P61" s="100" t="s">
        <v>333</v>
      </c>
      <c r="Q61" s="115"/>
      <c r="W61" s="115"/>
      <c r="X61" s="115"/>
      <c r="Y61" s="115"/>
      <c r="Z61" s="115"/>
      <c r="AA61" s="115"/>
      <c r="AB61" s="115"/>
      <c r="AC61" s="115"/>
      <c r="AD61" s="115"/>
    </row>
    <row r="62" spans="1:30" ht="17.25" customHeight="1">
      <c r="A62" s="121" t="s">
        <v>58</v>
      </c>
      <c r="B62" s="10">
        <v>45083</v>
      </c>
      <c r="C62" s="122" t="s">
        <v>334</v>
      </c>
      <c r="D62" s="113" t="s">
        <v>166</v>
      </c>
      <c r="E62" s="98" t="s">
        <v>97</v>
      </c>
      <c r="F62" s="120">
        <v>2070</v>
      </c>
      <c r="G62" s="120">
        <v>1722</v>
      </c>
      <c r="H62" s="120">
        <v>417</v>
      </c>
      <c r="I62" s="120">
        <v>24</v>
      </c>
      <c r="J62" s="12" t="s">
        <v>98</v>
      </c>
      <c r="K62" s="12" t="s">
        <v>99</v>
      </c>
      <c r="L62" s="120">
        <v>512</v>
      </c>
      <c r="M62" s="120">
        <v>614</v>
      </c>
      <c r="N62" s="120">
        <v>145</v>
      </c>
      <c r="O62" s="12" t="s">
        <v>335</v>
      </c>
      <c r="P62" s="100" t="s">
        <v>336</v>
      </c>
      <c r="Q62" s="115"/>
      <c r="W62" s="115"/>
      <c r="X62" s="115"/>
      <c r="Y62" s="115"/>
      <c r="Z62" s="115"/>
      <c r="AA62" s="115"/>
      <c r="AB62" s="115"/>
      <c r="AC62" s="115"/>
      <c r="AD62" s="115"/>
    </row>
    <row r="63" spans="1:30" ht="17.25" customHeight="1">
      <c r="A63" s="121" t="s">
        <v>59</v>
      </c>
      <c r="B63" s="10">
        <v>45084</v>
      </c>
      <c r="C63" s="122" t="s">
        <v>337</v>
      </c>
      <c r="D63" s="113" t="s">
        <v>166</v>
      </c>
      <c r="E63" s="98" t="s">
        <v>192</v>
      </c>
      <c r="F63" s="120">
        <v>8701</v>
      </c>
      <c r="G63" s="120">
        <v>6030</v>
      </c>
      <c r="H63" s="120">
        <v>991</v>
      </c>
      <c r="I63" s="120">
        <v>81</v>
      </c>
      <c r="J63" s="12" t="s">
        <v>98</v>
      </c>
      <c r="K63" s="12" t="s">
        <v>99</v>
      </c>
      <c r="L63" s="120">
        <v>1202</v>
      </c>
      <c r="M63" s="120">
        <v>1818</v>
      </c>
      <c r="N63" s="120">
        <v>284</v>
      </c>
      <c r="O63" s="12" t="s">
        <v>338</v>
      </c>
      <c r="P63" s="100" t="s">
        <v>339</v>
      </c>
      <c r="Q63" s="115"/>
      <c r="W63" s="115"/>
      <c r="X63" s="115"/>
      <c r="Y63" s="115"/>
      <c r="Z63" s="115"/>
      <c r="AA63" s="115"/>
      <c r="AB63" s="115"/>
      <c r="AC63" s="115"/>
      <c r="AD63" s="115"/>
    </row>
    <row r="64" spans="1:30" ht="17.25" customHeight="1">
      <c r="A64" s="121" t="s">
        <v>58</v>
      </c>
      <c r="B64" s="10">
        <v>45090</v>
      </c>
      <c r="C64" s="122" t="s">
        <v>340</v>
      </c>
      <c r="D64" s="113" t="s">
        <v>166</v>
      </c>
      <c r="E64" s="98" t="s">
        <v>97</v>
      </c>
      <c r="F64" s="120">
        <v>1413</v>
      </c>
      <c r="G64" s="120">
        <v>1104</v>
      </c>
      <c r="H64" s="120">
        <v>220</v>
      </c>
      <c r="I64" s="120">
        <v>45</v>
      </c>
      <c r="J64" s="12" t="s">
        <v>98</v>
      </c>
      <c r="K64" s="12" t="s">
        <v>99</v>
      </c>
      <c r="L64" s="120">
        <v>314</v>
      </c>
      <c r="M64" s="120">
        <v>441</v>
      </c>
      <c r="N64" s="120">
        <v>77</v>
      </c>
      <c r="O64" s="12" t="s">
        <v>341</v>
      </c>
      <c r="P64" s="100" t="s">
        <v>342</v>
      </c>
      <c r="Q64" s="115"/>
      <c r="W64" s="115"/>
      <c r="X64" s="115"/>
      <c r="Y64" s="115"/>
      <c r="Z64" s="115"/>
      <c r="AA64" s="115"/>
      <c r="AB64" s="115"/>
      <c r="AC64" s="115"/>
      <c r="AD64" s="115"/>
    </row>
    <row r="65" spans="1:30" ht="17.25" customHeight="1">
      <c r="A65" s="121" t="s">
        <v>60</v>
      </c>
      <c r="B65" s="10">
        <v>45093</v>
      </c>
      <c r="C65" s="122" t="s">
        <v>343</v>
      </c>
      <c r="D65" s="113" t="s">
        <v>166</v>
      </c>
      <c r="E65" s="98" t="s">
        <v>303</v>
      </c>
      <c r="F65" s="120">
        <v>33231</v>
      </c>
      <c r="G65" s="120">
        <v>21391</v>
      </c>
      <c r="H65" s="120">
        <v>1649</v>
      </c>
      <c r="I65" s="120">
        <v>121</v>
      </c>
      <c r="J65" s="98" t="s">
        <v>106</v>
      </c>
      <c r="K65" s="12" t="s">
        <v>99</v>
      </c>
      <c r="L65" s="120">
        <v>8360</v>
      </c>
      <c r="M65" s="120">
        <v>12642</v>
      </c>
      <c r="N65" s="120">
        <v>347</v>
      </c>
      <c r="O65" s="12" t="s">
        <v>344</v>
      </c>
      <c r="P65" s="100" t="s">
        <v>345</v>
      </c>
      <c r="Q65" s="115"/>
      <c r="W65" s="115"/>
      <c r="X65" s="115"/>
      <c r="Y65" s="115"/>
      <c r="Z65" s="115"/>
      <c r="AA65" s="115"/>
      <c r="AB65" s="115"/>
      <c r="AC65" s="115"/>
      <c r="AD65" s="115"/>
    </row>
    <row r="66" spans="1:30" ht="17.25" customHeight="1">
      <c r="A66" s="121" t="s">
        <v>58</v>
      </c>
      <c r="B66" s="10">
        <v>45097</v>
      </c>
      <c r="C66" s="122" t="s">
        <v>346</v>
      </c>
      <c r="D66" s="113" t="s">
        <v>166</v>
      </c>
      <c r="E66" s="98" t="s">
        <v>97</v>
      </c>
      <c r="F66" s="120">
        <v>1425</v>
      </c>
      <c r="G66" s="120">
        <v>1115</v>
      </c>
      <c r="H66" s="120">
        <v>250</v>
      </c>
      <c r="I66" s="120">
        <v>40</v>
      </c>
      <c r="J66" s="12" t="s">
        <v>98</v>
      </c>
      <c r="K66" s="12" t="s">
        <v>99</v>
      </c>
      <c r="L66" s="120">
        <v>381</v>
      </c>
      <c r="M66" s="120">
        <v>485</v>
      </c>
      <c r="N66" s="120">
        <v>94</v>
      </c>
      <c r="O66" s="12" t="s">
        <v>347</v>
      </c>
      <c r="P66" s="100" t="s">
        <v>348</v>
      </c>
      <c r="Q66" s="115"/>
      <c r="W66" s="115"/>
      <c r="X66" s="115"/>
      <c r="Y66" s="115"/>
      <c r="Z66" s="115"/>
      <c r="AA66" s="115"/>
      <c r="AB66" s="115"/>
      <c r="AC66" s="115"/>
      <c r="AD66" s="115"/>
    </row>
    <row r="67" spans="1:30" ht="17.25" customHeight="1">
      <c r="A67" s="121" t="s">
        <v>58</v>
      </c>
      <c r="B67" s="10">
        <v>45104</v>
      </c>
      <c r="C67" s="122" t="s">
        <v>287</v>
      </c>
      <c r="D67" s="113" t="s">
        <v>166</v>
      </c>
      <c r="E67" s="98" t="s">
        <v>97</v>
      </c>
      <c r="F67" s="120">
        <v>1682</v>
      </c>
      <c r="G67" s="120">
        <v>1319</v>
      </c>
      <c r="H67" s="120">
        <v>269</v>
      </c>
      <c r="I67" s="120">
        <v>37</v>
      </c>
      <c r="J67" s="12" t="s">
        <v>98</v>
      </c>
      <c r="K67" s="12" t="s">
        <v>99</v>
      </c>
      <c r="L67" s="120">
        <v>368</v>
      </c>
      <c r="M67" s="120">
        <v>486</v>
      </c>
      <c r="N67" s="120">
        <v>97</v>
      </c>
      <c r="O67" s="12" t="s">
        <v>349</v>
      </c>
      <c r="P67" s="100" t="s">
        <v>350</v>
      </c>
      <c r="Q67" s="115"/>
      <c r="W67" s="115"/>
      <c r="X67" s="115"/>
      <c r="Y67" s="115"/>
      <c r="Z67" s="115"/>
      <c r="AA67" s="115"/>
      <c r="AB67" s="115"/>
      <c r="AC67" s="115"/>
      <c r="AD67" s="115"/>
    </row>
    <row r="68" spans="1:30" ht="17.25" customHeight="1">
      <c r="A68" s="121" t="s">
        <v>60</v>
      </c>
      <c r="B68" s="10">
        <v>45107</v>
      </c>
      <c r="C68" s="122" t="s">
        <v>351</v>
      </c>
      <c r="D68" s="113" t="s">
        <v>166</v>
      </c>
      <c r="E68" s="98" t="s">
        <v>97</v>
      </c>
      <c r="F68" s="120">
        <v>2823</v>
      </c>
      <c r="G68" s="120">
        <v>2312</v>
      </c>
      <c r="H68" s="120">
        <v>367</v>
      </c>
      <c r="I68" s="120">
        <v>109</v>
      </c>
      <c r="J68" s="12" t="s">
        <v>98</v>
      </c>
      <c r="K68" s="12" t="s">
        <v>99</v>
      </c>
      <c r="L68" s="120">
        <v>538</v>
      </c>
      <c r="M68" s="120">
        <v>686</v>
      </c>
      <c r="N68" s="120">
        <v>108</v>
      </c>
      <c r="O68" s="12" t="s">
        <v>352</v>
      </c>
      <c r="P68" s="100" t="s">
        <v>353</v>
      </c>
      <c r="Q68" s="115"/>
      <c r="W68" s="115"/>
      <c r="X68" s="115"/>
      <c r="Y68" s="115"/>
      <c r="Z68" s="115"/>
      <c r="AA68" s="115"/>
      <c r="AB68" s="115"/>
      <c r="AC68" s="115"/>
      <c r="AD68" s="115"/>
    </row>
    <row r="69" spans="1:30" ht="17.25" customHeight="1">
      <c r="A69" s="121" t="s">
        <v>57</v>
      </c>
      <c r="B69" s="10">
        <v>45110</v>
      </c>
      <c r="C69" s="122" t="s">
        <v>354</v>
      </c>
      <c r="D69" s="113" t="s">
        <v>166</v>
      </c>
      <c r="E69" s="98" t="s">
        <v>209</v>
      </c>
      <c r="F69" s="120">
        <v>25967</v>
      </c>
      <c r="G69" s="120">
        <v>16620</v>
      </c>
      <c r="H69" s="120">
        <v>1475</v>
      </c>
      <c r="I69" s="120">
        <v>81</v>
      </c>
      <c r="J69" s="98" t="s">
        <v>106</v>
      </c>
      <c r="K69" s="12" t="s">
        <v>99</v>
      </c>
      <c r="L69" s="120">
        <v>7468</v>
      </c>
      <c r="M69" s="120">
        <v>12024</v>
      </c>
      <c r="N69" s="120">
        <v>572</v>
      </c>
      <c r="O69" s="12" t="s">
        <v>355</v>
      </c>
      <c r="P69" s="100" t="s">
        <v>356</v>
      </c>
      <c r="Q69" s="115"/>
      <c r="W69" s="115"/>
      <c r="X69" s="115"/>
      <c r="Y69" s="115"/>
      <c r="Z69" s="115"/>
      <c r="AA69" s="115"/>
      <c r="AB69" s="115"/>
      <c r="AC69" s="115"/>
      <c r="AD69" s="115"/>
    </row>
    <row r="70" spans="1:30" ht="17.25" customHeight="1">
      <c r="A70" s="121" t="s">
        <v>58</v>
      </c>
      <c r="B70" s="10">
        <v>45111</v>
      </c>
      <c r="C70" s="124" t="s">
        <v>357</v>
      </c>
      <c r="D70" s="113" t="s">
        <v>166</v>
      </c>
      <c r="E70" s="98" t="s">
        <v>97</v>
      </c>
      <c r="F70" s="120">
        <v>2167</v>
      </c>
      <c r="G70" s="120">
        <v>1745</v>
      </c>
      <c r="H70" s="120">
        <v>405</v>
      </c>
      <c r="I70" s="120">
        <v>25</v>
      </c>
      <c r="J70" s="12" t="s">
        <v>98</v>
      </c>
      <c r="K70" s="12" t="s">
        <v>99</v>
      </c>
      <c r="L70" s="120">
        <v>547</v>
      </c>
      <c r="M70" s="120">
        <v>697</v>
      </c>
      <c r="N70" s="120">
        <v>148</v>
      </c>
      <c r="O70" s="12" t="s">
        <v>358</v>
      </c>
      <c r="P70" s="100" t="s">
        <v>359</v>
      </c>
      <c r="Q70" s="115"/>
      <c r="W70" s="115"/>
      <c r="X70" s="115"/>
      <c r="Y70" s="115"/>
      <c r="Z70" s="115"/>
      <c r="AA70" s="115"/>
      <c r="AB70" s="115"/>
      <c r="AC70" s="115"/>
      <c r="AD70" s="115"/>
    </row>
    <row r="71" spans="1:30" ht="17.25" customHeight="1">
      <c r="A71" s="125" t="s">
        <v>61</v>
      </c>
      <c r="B71" s="33">
        <v>45122</v>
      </c>
      <c r="C71" s="126" t="s">
        <v>360</v>
      </c>
      <c r="D71" s="127" t="s">
        <v>166</v>
      </c>
      <c r="E71" s="128" t="s">
        <v>209</v>
      </c>
      <c r="F71" s="129">
        <v>11271</v>
      </c>
      <c r="G71" s="129">
        <v>6646</v>
      </c>
      <c r="H71" s="129">
        <v>1363</v>
      </c>
      <c r="I71" s="129">
        <v>110</v>
      </c>
      <c r="J71" s="27" t="s">
        <v>98</v>
      </c>
      <c r="K71" s="27" t="s">
        <v>99</v>
      </c>
      <c r="L71" s="129">
        <v>1724</v>
      </c>
      <c r="M71" s="129">
        <v>3060</v>
      </c>
      <c r="N71" s="129">
        <v>439</v>
      </c>
      <c r="O71" s="27" t="s">
        <v>361</v>
      </c>
      <c r="P71" s="130" t="s">
        <v>362</v>
      </c>
      <c r="Q71" s="115"/>
      <c r="W71" s="115"/>
      <c r="X71" s="115"/>
      <c r="Y71" s="115"/>
      <c r="Z71" s="115"/>
      <c r="AA71" s="115"/>
      <c r="AB71" s="115"/>
      <c r="AC71" s="115"/>
      <c r="AD71" s="115"/>
    </row>
    <row r="72" spans="1:30" ht="17.25" customHeight="1">
      <c r="A72" s="125" t="s">
        <v>61</v>
      </c>
      <c r="B72" s="33">
        <v>45122</v>
      </c>
      <c r="C72" s="126" t="s">
        <v>363</v>
      </c>
      <c r="D72" s="127" t="s">
        <v>166</v>
      </c>
      <c r="E72" s="128" t="s">
        <v>209</v>
      </c>
      <c r="F72" s="129">
        <v>5026</v>
      </c>
      <c r="G72" s="129">
        <v>3072</v>
      </c>
      <c r="H72" s="129">
        <v>901</v>
      </c>
      <c r="I72" s="129">
        <v>166</v>
      </c>
      <c r="J72" s="27" t="s">
        <v>98</v>
      </c>
      <c r="K72" s="27" t="s">
        <v>99</v>
      </c>
      <c r="L72" s="129">
        <v>547</v>
      </c>
      <c r="M72" s="129">
        <v>919</v>
      </c>
      <c r="N72" s="129">
        <v>237</v>
      </c>
      <c r="O72" s="27" t="s">
        <v>364</v>
      </c>
      <c r="P72" s="130" t="s">
        <v>365</v>
      </c>
      <c r="Q72" s="115"/>
      <c r="W72" s="115"/>
      <c r="X72" s="115"/>
      <c r="Y72" s="115"/>
      <c r="Z72" s="115"/>
      <c r="AA72" s="115"/>
      <c r="AB72" s="115"/>
      <c r="AC72" s="115"/>
      <c r="AD72" s="115"/>
    </row>
    <row r="73" spans="1:30" ht="17.25" customHeight="1">
      <c r="A73" s="125" t="s">
        <v>61</v>
      </c>
      <c r="B73" s="33">
        <v>45122</v>
      </c>
      <c r="C73" s="126" t="s">
        <v>366</v>
      </c>
      <c r="D73" s="127" t="s">
        <v>166</v>
      </c>
      <c r="E73" s="128" t="s">
        <v>209</v>
      </c>
      <c r="F73" s="129">
        <v>25576</v>
      </c>
      <c r="G73" s="129">
        <v>17552</v>
      </c>
      <c r="H73" s="129">
        <v>1155</v>
      </c>
      <c r="I73" s="129">
        <v>130</v>
      </c>
      <c r="J73" s="128" t="s">
        <v>106</v>
      </c>
      <c r="K73" s="27" t="s">
        <v>99</v>
      </c>
      <c r="L73" s="129">
        <v>5492</v>
      </c>
      <c r="M73" s="129">
        <v>8380</v>
      </c>
      <c r="N73" s="129">
        <v>306</v>
      </c>
      <c r="O73" s="27" t="s">
        <v>367</v>
      </c>
      <c r="P73" s="130" t="s">
        <v>368</v>
      </c>
      <c r="Q73" s="115"/>
      <c r="W73" s="115"/>
      <c r="X73" s="115"/>
      <c r="Y73" s="115"/>
      <c r="Z73" s="115"/>
      <c r="AA73" s="115"/>
      <c r="AB73" s="115"/>
      <c r="AC73" s="115"/>
      <c r="AD73" s="115"/>
    </row>
    <row r="74" spans="1:30" ht="17.25" customHeight="1">
      <c r="A74" s="125" t="s">
        <v>61</v>
      </c>
      <c r="B74" s="33">
        <v>45122</v>
      </c>
      <c r="C74" s="131" t="s">
        <v>369</v>
      </c>
      <c r="D74" s="132" t="s">
        <v>307</v>
      </c>
      <c r="E74" s="133" t="s">
        <v>209</v>
      </c>
      <c r="F74" s="134">
        <v>148672</v>
      </c>
      <c r="G74" s="134">
        <v>55296</v>
      </c>
      <c r="H74" s="134">
        <v>22494</v>
      </c>
      <c r="I74" s="134">
        <v>27</v>
      </c>
      <c r="J74" s="133" t="s">
        <v>106</v>
      </c>
      <c r="K74" s="48" t="s">
        <v>99</v>
      </c>
      <c r="L74" s="134">
        <v>16320</v>
      </c>
      <c r="M74" s="134">
        <v>41595</v>
      </c>
      <c r="N74" s="134">
        <v>4784</v>
      </c>
      <c r="O74" s="48" t="s">
        <v>370</v>
      </c>
      <c r="P74" s="135" t="s">
        <v>371</v>
      </c>
      <c r="Q74" s="115"/>
      <c r="W74" s="115"/>
      <c r="X74" s="115"/>
      <c r="Y74" s="115"/>
      <c r="Z74" s="115"/>
      <c r="AA74" s="115"/>
      <c r="AB74" s="115"/>
      <c r="AC74" s="115"/>
      <c r="AD74" s="115"/>
    </row>
    <row r="75" spans="1:30" ht="17.25" customHeight="1">
      <c r="A75" s="136" t="s">
        <v>58</v>
      </c>
      <c r="B75" s="137">
        <v>45125</v>
      </c>
      <c r="C75" s="138" t="s">
        <v>372</v>
      </c>
      <c r="D75" s="139" t="s">
        <v>307</v>
      </c>
      <c r="E75" s="140" t="s">
        <v>192</v>
      </c>
      <c r="F75" s="141">
        <v>30817</v>
      </c>
      <c r="G75" s="141">
        <v>21844</v>
      </c>
      <c r="H75" s="141">
        <v>5010</v>
      </c>
      <c r="I75" s="141">
        <v>26</v>
      </c>
      <c r="J75" s="142" t="s">
        <v>373</v>
      </c>
      <c r="K75" s="143" t="s">
        <v>99</v>
      </c>
      <c r="L75" s="141">
        <v>3116</v>
      </c>
      <c r="M75" s="141">
        <v>4386</v>
      </c>
      <c r="N75" s="141">
        <v>1026</v>
      </c>
      <c r="O75" s="143" t="s">
        <v>374</v>
      </c>
      <c r="P75" s="144" t="s">
        <v>375</v>
      </c>
      <c r="Q75" s="115"/>
      <c r="W75" s="115"/>
      <c r="X75" s="115"/>
      <c r="Y75" s="115"/>
      <c r="Z75" s="115"/>
      <c r="AA75" s="115"/>
      <c r="AB75" s="115"/>
      <c r="AC75" s="115"/>
      <c r="AD75" s="115"/>
    </row>
    <row r="76" spans="1:30" ht="17.25" customHeight="1">
      <c r="A76" s="136" t="s">
        <v>60</v>
      </c>
      <c r="B76" s="137">
        <v>45128</v>
      </c>
      <c r="C76" s="145" t="s">
        <v>376</v>
      </c>
      <c r="D76" s="146" t="s">
        <v>307</v>
      </c>
      <c r="E76" s="133" t="s">
        <v>377</v>
      </c>
      <c r="F76" s="147">
        <v>86592</v>
      </c>
      <c r="G76" s="147">
        <v>54145</v>
      </c>
      <c r="H76" s="147">
        <v>23156</v>
      </c>
      <c r="I76" s="147">
        <v>9</v>
      </c>
      <c r="J76" s="148" t="s">
        <v>378</v>
      </c>
      <c r="K76" s="143" t="s">
        <v>99</v>
      </c>
      <c r="L76" s="147">
        <v>9184</v>
      </c>
      <c r="M76" s="147">
        <v>15448</v>
      </c>
      <c r="N76" s="147">
        <v>3815</v>
      </c>
      <c r="O76" s="143" t="s">
        <v>379</v>
      </c>
      <c r="P76" s="144" t="s">
        <v>380</v>
      </c>
      <c r="Q76" s="115"/>
      <c r="W76" s="115"/>
      <c r="X76" s="115"/>
      <c r="Y76" s="115"/>
      <c r="Z76" s="115"/>
      <c r="AA76" s="115"/>
      <c r="AB76" s="115"/>
      <c r="AC76" s="115"/>
      <c r="AD76" s="115"/>
    </row>
    <row r="77" spans="1:30" ht="17.25" customHeight="1">
      <c r="A77" s="149" t="s">
        <v>62</v>
      </c>
      <c r="B77" s="150">
        <v>45130</v>
      </c>
      <c r="C77" s="151" t="s">
        <v>381</v>
      </c>
      <c r="D77" s="152" t="s">
        <v>307</v>
      </c>
      <c r="E77" s="153" t="s">
        <v>192</v>
      </c>
      <c r="F77" s="134">
        <v>59313</v>
      </c>
      <c r="G77" s="134">
        <v>51521</v>
      </c>
      <c r="H77" s="134">
        <v>15142</v>
      </c>
      <c r="I77" s="134">
        <v>13</v>
      </c>
      <c r="J77" s="133" t="s">
        <v>382</v>
      </c>
      <c r="K77" s="154" t="s">
        <v>193</v>
      </c>
      <c r="L77" s="134">
        <v>12352</v>
      </c>
      <c r="M77" s="134">
        <v>13968</v>
      </c>
      <c r="N77" s="134">
        <v>3077</v>
      </c>
      <c r="O77" s="155" t="s">
        <v>383</v>
      </c>
      <c r="P77" s="156" t="s">
        <v>384</v>
      </c>
      <c r="Q77" s="115"/>
      <c r="W77" s="115"/>
      <c r="X77" s="115"/>
      <c r="Y77" s="115"/>
      <c r="Z77" s="115"/>
      <c r="AA77" s="115"/>
      <c r="AB77" s="115"/>
      <c r="AC77" s="115"/>
      <c r="AD77" s="115"/>
    </row>
    <row r="78" spans="1:30" ht="17.25" customHeight="1">
      <c r="A78" s="136" t="s">
        <v>53</v>
      </c>
      <c r="B78" s="26">
        <v>45134</v>
      </c>
      <c r="C78" s="157" t="s">
        <v>385</v>
      </c>
      <c r="D78" s="158" t="s">
        <v>166</v>
      </c>
      <c r="E78" s="128" t="s">
        <v>97</v>
      </c>
      <c r="F78" s="129">
        <v>7351</v>
      </c>
      <c r="G78" s="129">
        <v>6352</v>
      </c>
      <c r="H78" s="129">
        <v>494</v>
      </c>
      <c r="I78" s="129">
        <v>81</v>
      </c>
      <c r="J78" s="128" t="s">
        <v>386</v>
      </c>
      <c r="K78" s="27" t="s">
        <v>99</v>
      </c>
      <c r="L78" s="129">
        <v>2024</v>
      </c>
      <c r="M78" s="129">
        <v>2376</v>
      </c>
      <c r="N78" s="129">
        <v>121</v>
      </c>
      <c r="O78" s="27" t="s">
        <v>387</v>
      </c>
      <c r="P78" s="130" t="s">
        <v>388</v>
      </c>
      <c r="Q78" s="115"/>
      <c r="W78" s="115"/>
      <c r="X78" s="115"/>
      <c r="Y78" s="115"/>
      <c r="Z78" s="115"/>
      <c r="AA78" s="115"/>
      <c r="AB78" s="115"/>
      <c r="AC78" s="115"/>
      <c r="AD78" s="115"/>
    </row>
    <row r="79" spans="1:30" ht="17.25" customHeight="1">
      <c r="A79" s="136" t="s">
        <v>60</v>
      </c>
      <c r="B79" s="26">
        <v>45135</v>
      </c>
      <c r="C79" s="159" t="s">
        <v>389</v>
      </c>
      <c r="D79" s="158" t="s">
        <v>166</v>
      </c>
      <c r="E79" s="128" t="s">
        <v>97</v>
      </c>
      <c r="F79" s="129">
        <v>7158</v>
      </c>
      <c r="G79" s="129">
        <v>6402</v>
      </c>
      <c r="H79" s="129">
        <v>366</v>
      </c>
      <c r="I79" s="129">
        <v>109</v>
      </c>
      <c r="J79" s="128" t="s">
        <v>390</v>
      </c>
      <c r="K79" s="27" t="s">
        <v>99</v>
      </c>
      <c r="L79" s="129">
        <v>2146</v>
      </c>
      <c r="M79" s="129">
        <v>2473</v>
      </c>
      <c r="N79" s="129">
        <v>104</v>
      </c>
      <c r="O79" s="155" t="s">
        <v>391</v>
      </c>
      <c r="P79" s="156" t="s">
        <v>392</v>
      </c>
      <c r="Q79" s="115"/>
      <c r="W79" s="115"/>
      <c r="X79" s="115"/>
      <c r="Y79" s="115"/>
      <c r="Z79" s="115"/>
      <c r="AA79" s="115"/>
      <c r="AB79" s="115"/>
      <c r="AC79" s="115"/>
      <c r="AD79" s="115"/>
    </row>
    <row r="80" spans="1:30" ht="17.25" customHeight="1">
      <c r="A80" s="136" t="s">
        <v>60</v>
      </c>
      <c r="B80" s="26">
        <v>45135</v>
      </c>
      <c r="C80" s="159" t="s">
        <v>393</v>
      </c>
      <c r="D80" s="158" t="s">
        <v>307</v>
      </c>
      <c r="E80" s="153" t="s">
        <v>97</v>
      </c>
      <c r="F80" s="129">
        <v>9245</v>
      </c>
      <c r="G80" s="129">
        <v>8036</v>
      </c>
      <c r="H80" s="129">
        <v>1418</v>
      </c>
      <c r="I80" s="129">
        <v>28</v>
      </c>
      <c r="J80" s="128" t="s">
        <v>394</v>
      </c>
      <c r="K80" s="27" t="s">
        <v>99</v>
      </c>
      <c r="L80" s="129">
        <v>1446</v>
      </c>
      <c r="M80" s="129">
        <v>1703</v>
      </c>
      <c r="N80" s="129">
        <v>165</v>
      </c>
      <c r="O80" s="27" t="s">
        <v>395</v>
      </c>
      <c r="P80" s="130" t="s">
        <v>396</v>
      </c>
      <c r="Q80" s="115"/>
      <c r="W80" s="115"/>
      <c r="X80" s="115"/>
      <c r="Y80" s="115"/>
      <c r="Z80" s="115"/>
      <c r="AA80" s="115"/>
      <c r="AB80" s="115"/>
      <c r="AC80" s="115"/>
      <c r="AD80" s="115"/>
    </row>
    <row r="81" spans="1:30" ht="17.25" customHeight="1">
      <c r="A81" s="125" t="s">
        <v>61</v>
      </c>
      <c r="B81" s="33">
        <v>45136</v>
      </c>
      <c r="C81" s="159" t="s">
        <v>397</v>
      </c>
      <c r="D81" s="158" t="s">
        <v>307</v>
      </c>
      <c r="E81" s="140" t="s">
        <v>97</v>
      </c>
      <c r="F81" s="134">
        <v>8901</v>
      </c>
      <c r="G81" s="134">
        <v>7350</v>
      </c>
      <c r="H81" s="134">
        <v>1673</v>
      </c>
      <c r="I81" s="134">
        <v>24</v>
      </c>
      <c r="J81" s="128" t="s">
        <v>398</v>
      </c>
      <c r="K81" s="27" t="s">
        <v>99</v>
      </c>
      <c r="L81" s="134">
        <v>1260</v>
      </c>
      <c r="M81" s="134">
        <v>1484</v>
      </c>
      <c r="N81" s="134">
        <v>206</v>
      </c>
      <c r="O81" s="27" t="s">
        <v>399</v>
      </c>
      <c r="P81" s="130" t="s">
        <v>400</v>
      </c>
      <c r="Q81" s="115"/>
      <c r="W81" s="115"/>
      <c r="X81" s="115"/>
      <c r="Y81" s="115"/>
      <c r="Z81" s="115"/>
      <c r="AA81" s="115"/>
      <c r="AB81" s="115"/>
      <c r="AC81" s="115"/>
      <c r="AD81" s="115"/>
    </row>
    <row r="82" spans="1:30" ht="17.25" customHeight="1">
      <c r="A82" s="160" t="s">
        <v>62</v>
      </c>
      <c r="B82" s="161">
        <v>45137</v>
      </c>
      <c r="C82" s="162" t="s">
        <v>401</v>
      </c>
      <c r="D82" s="152" t="s">
        <v>307</v>
      </c>
      <c r="E82" s="163" t="s">
        <v>97</v>
      </c>
      <c r="F82" s="134">
        <v>7869</v>
      </c>
      <c r="G82" s="134">
        <v>6628</v>
      </c>
      <c r="H82" s="134">
        <v>1617</v>
      </c>
      <c r="I82" s="134">
        <v>25</v>
      </c>
      <c r="J82" s="164" t="s">
        <v>402</v>
      </c>
      <c r="K82" s="165" t="s">
        <v>99</v>
      </c>
      <c r="L82" s="134">
        <v>1266</v>
      </c>
      <c r="M82" s="134">
        <v>1568</v>
      </c>
      <c r="N82" s="134">
        <v>249</v>
      </c>
      <c r="O82" s="166" t="s">
        <v>403</v>
      </c>
      <c r="P82" s="135" t="s">
        <v>404</v>
      </c>
      <c r="Q82" s="115"/>
      <c r="W82" s="115"/>
      <c r="X82" s="115"/>
      <c r="Y82" s="115"/>
      <c r="Z82" s="115"/>
      <c r="AA82" s="115"/>
      <c r="AB82" s="115"/>
      <c r="AC82" s="115"/>
      <c r="AD82" s="115"/>
    </row>
    <row r="83" spans="1:30" ht="17.25" customHeight="1">
      <c r="A83" s="136" t="s">
        <v>58</v>
      </c>
      <c r="B83" s="26">
        <v>45139</v>
      </c>
      <c r="C83" s="167" t="s">
        <v>405</v>
      </c>
      <c r="D83" s="158" t="s">
        <v>166</v>
      </c>
      <c r="E83" s="140" t="s">
        <v>97</v>
      </c>
      <c r="F83" s="129">
        <v>3009</v>
      </c>
      <c r="G83" s="129">
        <v>2494</v>
      </c>
      <c r="H83" s="129">
        <v>453</v>
      </c>
      <c r="I83" s="129">
        <v>22</v>
      </c>
      <c r="J83" s="128" t="s">
        <v>406</v>
      </c>
      <c r="K83" s="27" t="s">
        <v>99</v>
      </c>
      <c r="L83" s="129">
        <v>792</v>
      </c>
      <c r="M83" s="129">
        <v>976</v>
      </c>
      <c r="N83" s="129">
        <v>155</v>
      </c>
      <c r="O83" s="27" t="s">
        <v>407</v>
      </c>
      <c r="P83" s="130" t="s">
        <v>408</v>
      </c>
      <c r="Q83" s="115"/>
      <c r="W83" s="115"/>
      <c r="X83" s="115"/>
      <c r="Y83" s="115"/>
      <c r="Z83" s="115"/>
      <c r="AA83" s="115"/>
      <c r="AB83" s="115"/>
      <c r="AC83" s="115"/>
      <c r="AD83" s="115"/>
    </row>
    <row r="84" spans="1:30" ht="17.25" customHeight="1">
      <c r="A84" s="136" t="s">
        <v>59</v>
      </c>
      <c r="B84" s="26">
        <v>45140</v>
      </c>
      <c r="C84" s="167" t="s">
        <v>409</v>
      </c>
      <c r="D84" s="158" t="s">
        <v>307</v>
      </c>
      <c r="E84" s="140" t="s">
        <v>97</v>
      </c>
      <c r="F84" s="134">
        <v>31449</v>
      </c>
      <c r="G84" s="134">
        <v>29192</v>
      </c>
      <c r="H84" s="134">
        <v>21547</v>
      </c>
      <c r="I84" s="134">
        <v>9</v>
      </c>
      <c r="J84" s="133" t="s">
        <v>410</v>
      </c>
      <c r="K84" s="48" t="s">
        <v>99</v>
      </c>
      <c r="L84" s="134">
        <v>5608</v>
      </c>
      <c r="M84" s="134">
        <v>6278</v>
      </c>
      <c r="N84" s="134">
        <v>3950</v>
      </c>
      <c r="O84" s="27" t="s">
        <v>411</v>
      </c>
      <c r="P84" s="130" t="s">
        <v>412</v>
      </c>
      <c r="Q84" s="115"/>
      <c r="W84" s="115"/>
      <c r="X84" s="115"/>
      <c r="Y84" s="115"/>
      <c r="Z84" s="115"/>
      <c r="AA84" s="115"/>
      <c r="AB84" s="115"/>
      <c r="AC84" s="115"/>
      <c r="AD84" s="115"/>
    </row>
    <row r="85" spans="1:30" ht="17.25" customHeight="1">
      <c r="A85" s="136" t="s">
        <v>53</v>
      </c>
      <c r="B85" s="26">
        <v>45141</v>
      </c>
      <c r="C85" s="167" t="s">
        <v>409</v>
      </c>
      <c r="D85" s="158" t="s">
        <v>307</v>
      </c>
      <c r="E85" s="168" t="s">
        <v>97</v>
      </c>
      <c r="F85" s="129">
        <v>28339</v>
      </c>
      <c r="G85" s="129">
        <v>26643</v>
      </c>
      <c r="H85" s="129">
        <v>19927</v>
      </c>
      <c r="I85" s="169">
        <v>10</v>
      </c>
      <c r="J85" s="128" t="s">
        <v>106</v>
      </c>
      <c r="K85" s="27" t="s">
        <v>99</v>
      </c>
      <c r="L85" s="129">
        <v>6433</v>
      </c>
      <c r="M85" s="129">
        <v>6501</v>
      </c>
      <c r="N85" s="129">
        <v>4211</v>
      </c>
      <c r="O85" s="72" t="s">
        <v>413</v>
      </c>
      <c r="P85" s="130" t="s">
        <v>414</v>
      </c>
      <c r="Q85" s="115"/>
      <c r="W85" s="115"/>
      <c r="X85" s="115"/>
      <c r="Y85" s="115"/>
      <c r="Z85" s="115"/>
      <c r="AA85" s="115"/>
      <c r="AB85" s="115"/>
      <c r="AC85" s="115"/>
      <c r="AD85" s="115"/>
    </row>
    <row r="86" spans="1:30" ht="17.25" customHeight="1">
      <c r="A86" s="136" t="s">
        <v>60</v>
      </c>
      <c r="B86" s="26">
        <v>45142</v>
      </c>
      <c r="C86" s="157" t="s">
        <v>415</v>
      </c>
      <c r="D86" s="158" t="s">
        <v>307</v>
      </c>
      <c r="E86" s="140" t="s">
        <v>192</v>
      </c>
      <c r="F86" s="129">
        <v>27681</v>
      </c>
      <c r="G86" s="129">
        <v>26656</v>
      </c>
      <c r="H86" s="129">
        <v>20145</v>
      </c>
      <c r="I86" s="169">
        <v>10</v>
      </c>
      <c r="J86" s="128" t="s">
        <v>106</v>
      </c>
      <c r="K86" s="27" t="s">
        <v>99</v>
      </c>
      <c r="L86" s="129">
        <v>6504</v>
      </c>
      <c r="M86" s="129">
        <v>6862</v>
      </c>
      <c r="N86" s="129">
        <v>4752</v>
      </c>
      <c r="O86" s="27" t="s">
        <v>416</v>
      </c>
      <c r="P86" s="130" t="s">
        <v>417</v>
      </c>
      <c r="Q86" s="115"/>
      <c r="W86" s="115"/>
      <c r="X86" s="115"/>
      <c r="Y86" s="115"/>
      <c r="Z86" s="115"/>
      <c r="AA86" s="115"/>
      <c r="AB86" s="115"/>
      <c r="AC86" s="115"/>
      <c r="AD86" s="115"/>
    </row>
    <row r="87" spans="1:30" ht="17.25" customHeight="1">
      <c r="A87" s="136" t="s">
        <v>60</v>
      </c>
      <c r="B87" s="26">
        <v>45142</v>
      </c>
      <c r="C87" s="157" t="s">
        <v>418</v>
      </c>
      <c r="D87" s="158" t="s">
        <v>307</v>
      </c>
      <c r="E87" s="140" t="s">
        <v>209</v>
      </c>
      <c r="F87" s="129">
        <v>43681</v>
      </c>
      <c r="G87" s="129">
        <v>35041</v>
      </c>
      <c r="H87" s="129">
        <v>30761</v>
      </c>
      <c r="I87" s="169">
        <v>4</v>
      </c>
      <c r="J87" s="128" t="s">
        <v>106</v>
      </c>
      <c r="K87" s="27" t="s">
        <v>99</v>
      </c>
      <c r="L87" s="129">
        <v>11888</v>
      </c>
      <c r="M87" s="129">
        <v>15290</v>
      </c>
      <c r="N87" s="129">
        <v>11473</v>
      </c>
      <c r="O87" s="27" t="s">
        <v>419</v>
      </c>
      <c r="P87" s="130" t="s">
        <v>420</v>
      </c>
      <c r="Q87" s="115"/>
      <c r="W87" s="115"/>
      <c r="X87" s="115"/>
      <c r="Y87" s="115"/>
      <c r="Z87" s="115"/>
      <c r="AA87" s="115"/>
      <c r="AB87" s="115"/>
      <c r="AC87" s="115"/>
      <c r="AD87" s="115"/>
    </row>
    <row r="88" spans="1:30" ht="17.25" customHeight="1">
      <c r="A88" s="136" t="s">
        <v>58</v>
      </c>
      <c r="B88" s="26">
        <v>45146</v>
      </c>
      <c r="C88" s="159" t="s">
        <v>421</v>
      </c>
      <c r="D88" s="158" t="s">
        <v>166</v>
      </c>
      <c r="E88" s="140" t="s">
        <v>192</v>
      </c>
      <c r="F88" s="129">
        <v>3015</v>
      </c>
      <c r="G88" s="129">
        <v>2465</v>
      </c>
      <c r="H88" s="129">
        <v>505</v>
      </c>
      <c r="I88" s="169">
        <v>20</v>
      </c>
      <c r="J88" s="128" t="s">
        <v>422</v>
      </c>
      <c r="K88" s="27" t="s">
        <v>99</v>
      </c>
      <c r="L88" s="129">
        <v>817</v>
      </c>
      <c r="M88" s="129">
        <v>1025</v>
      </c>
      <c r="N88" s="129">
        <v>179</v>
      </c>
      <c r="O88" s="27" t="s">
        <v>423</v>
      </c>
      <c r="P88" s="130" t="s">
        <v>424</v>
      </c>
      <c r="Q88" s="115"/>
      <c r="W88" s="115"/>
      <c r="X88" s="115"/>
      <c r="Y88" s="115"/>
      <c r="Z88" s="115"/>
      <c r="AA88" s="115"/>
      <c r="AB88" s="115"/>
      <c r="AC88" s="115"/>
      <c r="AD88" s="115"/>
    </row>
    <row r="89" spans="1:30" ht="17.25" customHeight="1">
      <c r="A89" s="136" t="s">
        <v>53</v>
      </c>
      <c r="B89" s="26">
        <v>45148</v>
      </c>
      <c r="C89" s="159" t="s">
        <v>425</v>
      </c>
      <c r="D89" s="158" t="s">
        <v>307</v>
      </c>
      <c r="E89" s="140" t="s">
        <v>303</v>
      </c>
      <c r="F89" s="129">
        <v>81401</v>
      </c>
      <c r="G89" s="129">
        <v>77151</v>
      </c>
      <c r="H89" s="129">
        <v>50749</v>
      </c>
      <c r="I89" s="169">
        <v>3</v>
      </c>
      <c r="J89" s="128" t="s">
        <v>426</v>
      </c>
      <c r="K89" s="27" t="s">
        <v>99</v>
      </c>
      <c r="L89" s="129">
        <v>24240</v>
      </c>
      <c r="M89" s="129">
        <v>24925</v>
      </c>
      <c r="N89" s="129">
        <v>13490</v>
      </c>
      <c r="O89" s="27" t="s">
        <v>427</v>
      </c>
      <c r="P89" s="130" t="s">
        <v>428</v>
      </c>
      <c r="Q89" s="115"/>
      <c r="W89" s="115"/>
      <c r="X89" s="115"/>
      <c r="Y89" s="115"/>
      <c r="Z89" s="115"/>
      <c r="AA89" s="115"/>
      <c r="AB89" s="115"/>
      <c r="AC89" s="115"/>
      <c r="AD89" s="115"/>
    </row>
    <row r="90" spans="1:30" ht="17.25" customHeight="1">
      <c r="A90" s="136" t="s">
        <v>60</v>
      </c>
      <c r="B90" s="26">
        <v>45149</v>
      </c>
      <c r="C90" s="167" t="s">
        <v>429</v>
      </c>
      <c r="D90" s="158" t="s">
        <v>166</v>
      </c>
      <c r="E90" s="140" t="s">
        <v>209</v>
      </c>
      <c r="F90" s="129">
        <v>4896</v>
      </c>
      <c r="G90" s="129">
        <v>3687</v>
      </c>
      <c r="H90" s="129">
        <v>1755</v>
      </c>
      <c r="I90" s="169">
        <v>85</v>
      </c>
      <c r="J90" s="128" t="s">
        <v>430</v>
      </c>
      <c r="K90" s="27" t="s">
        <v>99</v>
      </c>
      <c r="L90" s="129">
        <v>489</v>
      </c>
      <c r="M90" s="129">
        <v>570</v>
      </c>
      <c r="N90" s="129">
        <v>281</v>
      </c>
      <c r="O90" s="27" t="s">
        <v>431</v>
      </c>
      <c r="P90" s="130" t="s">
        <v>432</v>
      </c>
      <c r="Q90" s="115"/>
      <c r="W90" s="115"/>
      <c r="X90" s="115"/>
      <c r="Y90" s="115"/>
      <c r="Z90" s="115"/>
      <c r="AA90" s="115"/>
      <c r="AB90" s="115"/>
      <c r="AC90" s="115"/>
      <c r="AD90" s="115"/>
    </row>
    <row r="91" spans="1:30" ht="17.25" customHeight="1">
      <c r="A91" s="125" t="s">
        <v>61</v>
      </c>
      <c r="B91" s="33">
        <v>45150</v>
      </c>
      <c r="C91" s="167" t="s">
        <v>433</v>
      </c>
      <c r="D91" s="158" t="s">
        <v>307</v>
      </c>
      <c r="E91" s="140" t="s">
        <v>209</v>
      </c>
      <c r="F91" s="129">
        <v>48784</v>
      </c>
      <c r="G91" s="129">
        <v>30544</v>
      </c>
      <c r="H91" s="129">
        <v>48195</v>
      </c>
      <c r="I91" s="169">
        <v>3</v>
      </c>
      <c r="J91" s="133" t="s">
        <v>434</v>
      </c>
      <c r="K91" s="48" t="s">
        <v>99</v>
      </c>
      <c r="L91" s="129">
        <v>3024</v>
      </c>
      <c r="M91" s="129">
        <v>5235</v>
      </c>
      <c r="N91" s="129">
        <v>5186</v>
      </c>
      <c r="O91" s="27" t="s">
        <v>435</v>
      </c>
      <c r="P91" s="130" t="s">
        <v>436</v>
      </c>
      <c r="Q91" s="115"/>
      <c r="W91" s="115"/>
      <c r="X91" s="115"/>
      <c r="Y91" s="115"/>
      <c r="Z91" s="115"/>
      <c r="AA91" s="115"/>
      <c r="AB91" s="115"/>
      <c r="AC91" s="115"/>
      <c r="AD91" s="115"/>
    </row>
    <row r="92" spans="1:30" ht="17.25" customHeight="1">
      <c r="A92" s="136" t="s">
        <v>57</v>
      </c>
      <c r="B92" s="26">
        <v>45152</v>
      </c>
      <c r="C92" s="167" t="s">
        <v>437</v>
      </c>
      <c r="D92" s="158" t="s">
        <v>307</v>
      </c>
      <c r="E92" s="140" t="s">
        <v>209</v>
      </c>
      <c r="F92" s="134">
        <v>46381</v>
      </c>
      <c r="G92" s="134">
        <v>40208</v>
      </c>
      <c r="H92" s="134">
        <v>28469</v>
      </c>
      <c r="I92" s="170">
        <v>11</v>
      </c>
      <c r="J92" s="133" t="s">
        <v>106</v>
      </c>
      <c r="K92" s="48" t="s">
        <v>99</v>
      </c>
      <c r="L92" s="171">
        <v>9752</v>
      </c>
      <c r="M92" s="134">
        <v>10462</v>
      </c>
      <c r="N92" s="134">
        <v>5840</v>
      </c>
      <c r="O92" s="27" t="s">
        <v>438</v>
      </c>
      <c r="P92" s="130" t="s">
        <v>439</v>
      </c>
      <c r="Q92" s="115"/>
      <c r="W92" s="115"/>
      <c r="X92" s="115"/>
      <c r="Y92" s="115"/>
      <c r="Z92" s="115"/>
      <c r="AA92" s="115"/>
      <c r="AB92" s="115"/>
      <c r="AC92" s="115"/>
      <c r="AD92" s="115"/>
    </row>
    <row r="93" spans="1:30" ht="17.25" customHeight="1">
      <c r="A93" s="136" t="s">
        <v>57</v>
      </c>
      <c r="B93" s="26">
        <v>45152</v>
      </c>
      <c r="C93" s="167" t="s">
        <v>440</v>
      </c>
      <c r="D93" s="158" t="s">
        <v>307</v>
      </c>
      <c r="E93" s="168" t="s">
        <v>209</v>
      </c>
      <c r="F93" s="129">
        <v>52565</v>
      </c>
      <c r="G93" s="129">
        <v>44288</v>
      </c>
      <c r="H93" s="129">
        <v>33369</v>
      </c>
      <c r="I93" s="169">
        <v>9</v>
      </c>
      <c r="J93" s="128" t="s">
        <v>106</v>
      </c>
      <c r="K93" s="27" t="s">
        <v>99</v>
      </c>
      <c r="L93" s="129">
        <v>11792</v>
      </c>
      <c r="M93" s="129">
        <v>13478</v>
      </c>
      <c r="N93" s="129">
        <v>8159</v>
      </c>
      <c r="O93" s="72" t="s">
        <v>441</v>
      </c>
      <c r="P93" s="130" t="s">
        <v>442</v>
      </c>
      <c r="Q93" s="115"/>
      <c r="W93" s="115"/>
      <c r="X93" s="115"/>
      <c r="Y93" s="115"/>
      <c r="Z93" s="115"/>
      <c r="AA93" s="115"/>
      <c r="AB93" s="115"/>
      <c r="AC93" s="115"/>
      <c r="AD93" s="115"/>
    </row>
    <row r="94" spans="1:30" ht="17.25" customHeight="1">
      <c r="A94" s="149" t="s">
        <v>59</v>
      </c>
      <c r="B94" s="172">
        <v>45154</v>
      </c>
      <c r="C94" s="173" t="s">
        <v>443</v>
      </c>
      <c r="D94" s="152" t="s">
        <v>166</v>
      </c>
      <c r="E94" s="163" t="s">
        <v>209</v>
      </c>
      <c r="F94" s="134">
        <v>6447</v>
      </c>
      <c r="G94" s="134">
        <v>4796</v>
      </c>
      <c r="H94" s="134">
        <v>630</v>
      </c>
      <c r="I94" s="174">
        <v>32</v>
      </c>
      <c r="J94" s="133" t="s">
        <v>444</v>
      </c>
      <c r="K94" s="48" t="s">
        <v>99</v>
      </c>
      <c r="L94" s="134">
        <v>1881</v>
      </c>
      <c r="M94" s="134">
        <v>2513</v>
      </c>
      <c r="N94" s="134">
        <v>239</v>
      </c>
      <c r="O94" s="166" t="s">
        <v>445</v>
      </c>
      <c r="P94" s="135" t="s">
        <v>446</v>
      </c>
      <c r="Q94" s="115"/>
      <c r="W94" s="115"/>
      <c r="X94" s="115"/>
      <c r="Y94" s="115"/>
      <c r="Z94" s="115"/>
      <c r="AA94" s="115"/>
      <c r="AB94" s="115"/>
      <c r="AC94" s="115"/>
      <c r="AD94" s="115"/>
    </row>
    <row r="95" spans="1:30" ht="17.25" customHeight="1">
      <c r="A95" s="149" t="s">
        <v>59</v>
      </c>
      <c r="B95" s="172">
        <v>45161</v>
      </c>
      <c r="C95" s="173" t="s">
        <v>447</v>
      </c>
      <c r="D95" s="152" t="s">
        <v>307</v>
      </c>
      <c r="E95" s="153" t="s">
        <v>317</v>
      </c>
      <c r="F95" s="134">
        <v>12075</v>
      </c>
      <c r="G95" s="134">
        <v>9882</v>
      </c>
      <c r="H95" s="134">
        <v>4336</v>
      </c>
      <c r="I95" s="174">
        <v>27</v>
      </c>
      <c r="J95" s="133" t="s">
        <v>448</v>
      </c>
      <c r="K95" s="48" t="s">
        <v>99</v>
      </c>
      <c r="L95" s="134">
        <v>1708</v>
      </c>
      <c r="M95" s="134">
        <v>2417</v>
      </c>
      <c r="N95" s="134">
        <v>599</v>
      </c>
      <c r="O95" s="48" t="s">
        <v>449</v>
      </c>
      <c r="P95" s="135" t="s">
        <v>450</v>
      </c>
      <c r="Q95" s="115"/>
      <c r="W95" s="115"/>
      <c r="X95" s="115"/>
      <c r="Y95" s="115"/>
      <c r="Z95" s="115"/>
      <c r="AA95" s="115"/>
      <c r="AB95" s="115"/>
      <c r="AC95" s="115"/>
      <c r="AD95" s="115"/>
    </row>
    <row r="96" spans="1:30" ht="17.25" customHeight="1">
      <c r="A96" s="125" t="s">
        <v>62</v>
      </c>
      <c r="B96" s="26">
        <v>45165</v>
      </c>
      <c r="C96" s="157" t="s">
        <v>451</v>
      </c>
      <c r="D96" s="158" t="s">
        <v>307</v>
      </c>
      <c r="E96" s="140" t="s">
        <v>317</v>
      </c>
      <c r="F96" s="129">
        <v>14593</v>
      </c>
      <c r="G96" s="129">
        <v>10964</v>
      </c>
      <c r="H96" s="129">
        <v>3516</v>
      </c>
      <c r="I96" s="169">
        <v>15</v>
      </c>
      <c r="J96" s="128" t="s">
        <v>452</v>
      </c>
      <c r="K96" s="27" t="s">
        <v>99</v>
      </c>
      <c r="L96" s="129">
        <v>1572</v>
      </c>
      <c r="M96" s="129">
        <v>1977</v>
      </c>
      <c r="N96" s="129">
        <v>464</v>
      </c>
      <c r="O96" s="27" t="s">
        <v>453</v>
      </c>
      <c r="P96" s="130" t="s">
        <v>454</v>
      </c>
      <c r="Q96" s="115"/>
      <c r="W96" s="115"/>
      <c r="X96" s="115"/>
      <c r="Y96" s="115"/>
      <c r="Z96" s="115"/>
      <c r="AA96" s="115"/>
      <c r="AB96" s="115"/>
      <c r="AC96" s="115"/>
      <c r="AD96" s="115"/>
    </row>
    <row r="97" spans="1:30" ht="17.25" customHeight="1">
      <c r="A97" s="125" t="s">
        <v>62</v>
      </c>
      <c r="B97" s="26">
        <v>45165</v>
      </c>
      <c r="C97" s="157" t="s">
        <v>455</v>
      </c>
      <c r="D97" s="158" t="s">
        <v>307</v>
      </c>
      <c r="E97" s="140" t="s">
        <v>317</v>
      </c>
      <c r="F97" s="129">
        <v>113564</v>
      </c>
      <c r="G97" s="129">
        <v>75753</v>
      </c>
      <c r="H97" s="129">
        <v>43607</v>
      </c>
      <c r="I97" s="169">
        <v>8</v>
      </c>
      <c r="J97" s="128" t="s">
        <v>456</v>
      </c>
      <c r="K97" s="27" t="s">
        <v>99</v>
      </c>
      <c r="L97" s="129">
        <v>15954</v>
      </c>
      <c r="M97" s="129">
        <v>25904</v>
      </c>
      <c r="N97" s="129">
        <v>11210</v>
      </c>
      <c r="O97" s="27" t="s">
        <v>457</v>
      </c>
      <c r="P97" s="130" t="s">
        <v>458</v>
      </c>
      <c r="Q97" s="115"/>
      <c r="W97" s="115"/>
      <c r="X97" s="115"/>
      <c r="Y97" s="115"/>
      <c r="Z97" s="115"/>
      <c r="AA97" s="115"/>
      <c r="AB97" s="115"/>
      <c r="AC97" s="115"/>
      <c r="AD97" s="115"/>
    </row>
    <row r="98" spans="1:30" ht="17.25" customHeight="1">
      <c r="A98" s="160" t="s">
        <v>62</v>
      </c>
      <c r="B98" s="172">
        <v>45165</v>
      </c>
      <c r="C98" s="173" t="s">
        <v>405</v>
      </c>
      <c r="D98" s="152" t="s">
        <v>166</v>
      </c>
      <c r="E98" s="153" t="s">
        <v>317</v>
      </c>
      <c r="F98" s="134">
        <v>51172</v>
      </c>
      <c r="G98" s="134">
        <v>22840</v>
      </c>
      <c r="H98" s="134">
        <v>3944</v>
      </c>
      <c r="I98" s="174">
        <v>91</v>
      </c>
      <c r="J98" s="133" t="s">
        <v>459</v>
      </c>
      <c r="K98" s="48" t="s">
        <v>99</v>
      </c>
      <c r="L98" s="134">
        <v>5456</v>
      </c>
      <c r="M98" s="134">
        <v>12784</v>
      </c>
      <c r="N98" s="134">
        <v>985</v>
      </c>
      <c r="O98" s="48" t="s">
        <v>460</v>
      </c>
      <c r="P98" s="135" t="s">
        <v>461</v>
      </c>
      <c r="Q98" s="115"/>
      <c r="W98" s="115"/>
      <c r="X98" s="115"/>
      <c r="Y98" s="115"/>
      <c r="Z98" s="115"/>
      <c r="AA98" s="115"/>
      <c r="AB98" s="115"/>
      <c r="AC98" s="115"/>
      <c r="AD98" s="115"/>
    </row>
    <row r="99" spans="1:30" ht="17.25" customHeight="1">
      <c r="A99" s="149" t="s">
        <v>59</v>
      </c>
      <c r="B99" s="172">
        <v>45168</v>
      </c>
      <c r="C99" s="162" t="s">
        <v>462</v>
      </c>
      <c r="D99" s="152" t="s">
        <v>307</v>
      </c>
      <c r="E99" s="133" t="s">
        <v>463</v>
      </c>
      <c r="F99" s="134">
        <v>39113</v>
      </c>
      <c r="G99" s="134">
        <v>21365</v>
      </c>
      <c r="H99" s="134">
        <v>9026</v>
      </c>
      <c r="I99" s="174">
        <v>25</v>
      </c>
      <c r="J99" s="133" t="s">
        <v>464</v>
      </c>
      <c r="K99" s="48" t="s">
        <v>193</v>
      </c>
      <c r="L99" s="134">
        <v>4552</v>
      </c>
      <c r="M99" s="134">
        <v>11314</v>
      </c>
      <c r="N99" s="134">
        <v>2113</v>
      </c>
      <c r="O99" s="48" t="s">
        <v>465</v>
      </c>
      <c r="P99" s="135" t="s">
        <v>466</v>
      </c>
      <c r="Q99" s="115"/>
      <c r="W99" s="115"/>
      <c r="X99" s="115"/>
      <c r="Y99" s="115"/>
      <c r="Z99" s="115"/>
      <c r="AA99" s="115"/>
      <c r="AB99" s="115"/>
      <c r="AC99" s="115"/>
      <c r="AD99" s="115"/>
    </row>
    <row r="100" spans="1:30" ht="17.25" customHeight="1">
      <c r="A100" s="136" t="s">
        <v>58</v>
      </c>
      <c r="B100" s="26">
        <v>45174</v>
      </c>
      <c r="C100" s="159" t="s">
        <v>467</v>
      </c>
      <c r="D100" s="158" t="s">
        <v>307</v>
      </c>
      <c r="E100" s="140" t="s">
        <v>317</v>
      </c>
      <c r="F100" s="129">
        <v>43337</v>
      </c>
      <c r="G100" s="129">
        <v>21956</v>
      </c>
      <c r="H100" s="129">
        <v>7958</v>
      </c>
      <c r="I100" s="169">
        <v>42</v>
      </c>
      <c r="J100" s="128" t="s">
        <v>468</v>
      </c>
      <c r="K100" s="27" t="s">
        <v>99</v>
      </c>
      <c r="L100" s="129">
        <v>8492</v>
      </c>
      <c r="M100" s="129">
        <v>13932</v>
      </c>
      <c r="N100" s="129">
        <v>2699</v>
      </c>
      <c r="O100" s="27" t="s">
        <v>469</v>
      </c>
      <c r="P100" s="130" t="s">
        <v>470</v>
      </c>
      <c r="Q100" s="115"/>
      <c r="W100" s="115"/>
      <c r="X100" s="115"/>
      <c r="Y100" s="115"/>
      <c r="Z100" s="115"/>
      <c r="AA100" s="115"/>
      <c r="AB100" s="115"/>
      <c r="AC100" s="115"/>
      <c r="AD100" s="115"/>
    </row>
    <row r="101" spans="1:30" ht="17.25" customHeight="1">
      <c r="A101" s="136" t="s">
        <v>59</v>
      </c>
      <c r="B101" s="26">
        <v>45175</v>
      </c>
      <c r="C101" s="159" t="s">
        <v>471</v>
      </c>
      <c r="D101" s="152" t="s">
        <v>307</v>
      </c>
      <c r="E101" s="153" t="s">
        <v>317</v>
      </c>
      <c r="F101" s="134">
        <v>30058</v>
      </c>
      <c r="G101" s="134">
        <v>19732</v>
      </c>
      <c r="H101" s="134">
        <v>9132</v>
      </c>
      <c r="I101" s="174">
        <v>24</v>
      </c>
      <c r="J101" s="133" t="s">
        <v>398</v>
      </c>
      <c r="K101" s="48" t="s">
        <v>99</v>
      </c>
      <c r="L101" s="134">
        <v>7288</v>
      </c>
      <c r="M101" s="134">
        <v>11517</v>
      </c>
      <c r="N101" s="134">
        <v>2693</v>
      </c>
      <c r="O101" s="27" t="s">
        <v>472</v>
      </c>
      <c r="P101" s="130" t="s">
        <v>473</v>
      </c>
      <c r="Q101" s="115"/>
      <c r="W101" s="115"/>
      <c r="X101" s="115"/>
      <c r="Y101" s="115"/>
      <c r="Z101" s="115"/>
      <c r="AA101" s="115"/>
      <c r="AB101" s="115"/>
      <c r="AC101" s="115"/>
      <c r="AD101" s="115"/>
    </row>
    <row r="102" spans="1:30" ht="17.25" customHeight="1">
      <c r="A102" s="136" t="s">
        <v>59</v>
      </c>
      <c r="B102" s="26">
        <v>45175</v>
      </c>
      <c r="C102" s="175" t="s">
        <v>474</v>
      </c>
      <c r="D102" s="158" t="s">
        <v>166</v>
      </c>
      <c r="E102" s="140" t="s">
        <v>209</v>
      </c>
      <c r="F102" s="134">
        <v>44463</v>
      </c>
      <c r="G102" s="134">
        <v>27969</v>
      </c>
      <c r="H102" s="134">
        <v>16004</v>
      </c>
      <c r="I102" s="174">
        <v>9</v>
      </c>
      <c r="J102" s="133" t="s">
        <v>475</v>
      </c>
      <c r="K102" s="48" t="s">
        <v>99</v>
      </c>
      <c r="L102" s="134">
        <v>5736</v>
      </c>
      <c r="M102" s="134">
        <v>10224</v>
      </c>
      <c r="N102" s="134">
        <v>4338</v>
      </c>
      <c r="O102" s="166" t="s">
        <v>476</v>
      </c>
      <c r="P102" s="135" t="s">
        <v>477</v>
      </c>
      <c r="Q102" s="115"/>
      <c r="W102" s="115"/>
      <c r="X102" s="115"/>
      <c r="Y102" s="115"/>
      <c r="Z102" s="115"/>
      <c r="AA102" s="115"/>
      <c r="AB102" s="115"/>
      <c r="AC102" s="115"/>
      <c r="AD102" s="115"/>
    </row>
    <row r="103" spans="1:30" ht="17.25" customHeight="1">
      <c r="A103" s="136" t="s">
        <v>60</v>
      </c>
      <c r="B103" s="26">
        <v>45177</v>
      </c>
      <c r="C103" s="159" t="s">
        <v>478</v>
      </c>
      <c r="D103" s="158" t="s">
        <v>166</v>
      </c>
      <c r="E103" s="140" t="s">
        <v>209</v>
      </c>
      <c r="F103" s="129">
        <v>18882</v>
      </c>
      <c r="G103" s="129">
        <v>11616</v>
      </c>
      <c r="H103" s="129">
        <v>1210</v>
      </c>
      <c r="I103" s="169">
        <v>149</v>
      </c>
      <c r="J103" s="128" t="s">
        <v>106</v>
      </c>
      <c r="K103" s="27" t="s">
        <v>99</v>
      </c>
      <c r="L103" s="129">
        <v>2344</v>
      </c>
      <c r="M103" s="129">
        <v>3886</v>
      </c>
      <c r="N103" s="129">
        <v>174</v>
      </c>
      <c r="O103" s="27" t="s">
        <v>479</v>
      </c>
      <c r="P103" s="130" t="s">
        <v>480</v>
      </c>
      <c r="Q103" s="115"/>
      <c r="W103" s="115"/>
      <c r="X103" s="115"/>
      <c r="Y103" s="115"/>
      <c r="Z103" s="115"/>
      <c r="AA103" s="115"/>
      <c r="AB103" s="115"/>
      <c r="AC103" s="115"/>
      <c r="AD103" s="115"/>
    </row>
    <row r="104" spans="1:30" ht="17.25" customHeight="1">
      <c r="A104" s="136" t="s">
        <v>62</v>
      </c>
      <c r="B104" s="26">
        <v>45179</v>
      </c>
      <c r="C104" s="159" t="s">
        <v>405</v>
      </c>
      <c r="D104" s="158" t="s">
        <v>166</v>
      </c>
      <c r="E104" s="128" t="s">
        <v>481</v>
      </c>
      <c r="F104" s="129">
        <v>30636</v>
      </c>
      <c r="G104" s="129">
        <v>15945</v>
      </c>
      <c r="H104" s="129">
        <v>2417</v>
      </c>
      <c r="I104" s="169">
        <v>41</v>
      </c>
      <c r="J104" s="133" t="s">
        <v>482</v>
      </c>
      <c r="K104" s="48" t="s">
        <v>99</v>
      </c>
      <c r="L104" s="129">
        <v>4252</v>
      </c>
      <c r="M104" s="129">
        <v>8799</v>
      </c>
      <c r="N104" s="129">
        <v>747</v>
      </c>
      <c r="O104" s="27" t="s">
        <v>483</v>
      </c>
      <c r="P104" s="130" t="s">
        <v>484</v>
      </c>
      <c r="Q104" s="115"/>
      <c r="W104" s="115"/>
      <c r="X104" s="115"/>
      <c r="Y104" s="115"/>
      <c r="Z104" s="115"/>
      <c r="AA104" s="115"/>
      <c r="AB104" s="115"/>
      <c r="AC104" s="115"/>
      <c r="AD104" s="115"/>
    </row>
    <row r="105" spans="1:30" ht="17.25" customHeight="1">
      <c r="A105" s="136" t="s">
        <v>53</v>
      </c>
      <c r="B105" s="26">
        <v>45183</v>
      </c>
      <c r="C105" s="159" t="s">
        <v>485</v>
      </c>
      <c r="D105" s="158" t="s">
        <v>307</v>
      </c>
      <c r="E105" s="128" t="s">
        <v>303</v>
      </c>
      <c r="F105" s="129">
        <v>10098</v>
      </c>
      <c r="G105" s="129">
        <v>8507</v>
      </c>
      <c r="H105" s="129">
        <v>3429</v>
      </c>
      <c r="I105" s="176">
        <v>20</v>
      </c>
      <c r="J105" s="128" t="s">
        <v>486</v>
      </c>
      <c r="K105" s="27" t="s">
        <v>193</v>
      </c>
      <c r="L105" s="177">
        <v>8507</v>
      </c>
      <c r="M105" s="129">
        <v>10098</v>
      </c>
      <c r="N105" s="129">
        <v>3429</v>
      </c>
      <c r="O105" s="27" t="s">
        <v>487</v>
      </c>
      <c r="P105" s="130" t="s">
        <v>488</v>
      </c>
      <c r="Q105" s="115"/>
      <c r="W105" s="115"/>
      <c r="X105" s="115"/>
      <c r="Y105" s="115"/>
      <c r="Z105" s="115"/>
      <c r="AA105" s="115"/>
      <c r="AB105" s="115"/>
      <c r="AC105" s="115"/>
      <c r="AD105" s="115"/>
    </row>
    <row r="106" spans="1:30" ht="17.25" customHeight="1">
      <c r="A106" s="149" t="s">
        <v>61</v>
      </c>
      <c r="B106" s="172">
        <v>45185</v>
      </c>
      <c r="C106" s="173" t="s">
        <v>405</v>
      </c>
      <c r="D106" s="178" t="s">
        <v>166</v>
      </c>
      <c r="E106" s="153" t="s">
        <v>317</v>
      </c>
      <c r="F106" s="171">
        <v>28039</v>
      </c>
      <c r="G106" s="134">
        <v>14302</v>
      </c>
      <c r="H106" s="134">
        <v>3313</v>
      </c>
      <c r="I106" s="170">
        <v>45</v>
      </c>
      <c r="J106" s="133" t="s">
        <v>489</v>
      </c>
      <c r="K106" s="48" t="s">
        <v>99</v>
      </c>
      <c r="L106" s="171">
        <v>3696</v>
      </c>
      <c r="M106" s="134">
        <v>8007</v>
      </c>
      <c r="N106" s="134">
        <v>957</v>
      </c>
      <c r="O106" s="48" t="s">
        <v>490</v>
      </c>
      <c r="P106" s="135" t="s">
        <v>491</v>
      </c>
      <c r="Q106" s="115"/>
      <c r="W106" s="115"/>
      <c r="X106" s="115"/>
      <c r="Y106" s="115"/>
      <c r="Z106" s="115"/>
      <c r="AA106" s="115"/>
      <c r="AB106" s="115"/>
      <c r="AC106" s="115"/>
      <c r="AD106" s="115"/>
    </row>
    <row r="107" spans="1:30" ht="17.25" customHeight="1">
      <c r="A107" s="136" t="s">
        <v>57</v>
      </c>
      <c r="B107" s="26">
        <v>45187</v>
      </c>
      <c r="C107" s="179" t="s">
        <v>492</v>
      </c>
      <c r="D107" s="180" t="s">
        <v>166</v>
      </c>
      <c r="E107" s="140" t="s">
        <v>493</v>
      </c>
      <c r="F107" s="129">
        <v>59614</v>
      </c>
      <c r="G107" s="129">
        <v>30607</v>
      </c>
      <c r="H107" s="129">
        <v>709</v>
      </c>
      <c r="I107" s="169">
        <v>423</v>
      </c>
      <c r="J107" s="128" t="s">
        <v>494</v>
      </c>
      <c r="K107" s="27" t="s">
        <v>99</v>
      </c>
      <c r="L107" s="129">
        <v>19943</v>
      </c>
      <c r="M107" s="129">
        <v>40786</v>
      </c>
      <c r="N107" s="129">
        <v>510</v>
      </c>
      <c r="O107" s="27" t="s">
        <v>495</v>
      </c>
      <c r="P107" s="130" t="s">
        <v>496</v>
      </c>
      <c r="Q107" s="115"/>
      <c r="W107" s="115"/>
      <c r="X107" s="115"/>
      <c r="Y107" s="115"/>
      <c r="Z107" s="115"/>
      <c r="AA107" s="115"/>
      <c r="AB107" s="115"/>
      <c r="AC107" s="115"/>
      <c r="AD107" s="115"/>
    </row>
    <row r="108" spans="1:30" ht="17.25" customHeight="1">
      <c r="A108" s="149" t="s">
        <v>58</v>
      </c>
      <c r="B108" s="172">
        <v>45188</v>
      </c>
      <c r="C108" s="162" t="s">
        <v>497</v>
      </c>
      <c r="D108" s="181" t="s">
        <v>307</v>
      </c>
      <c r="E108" s="153" t="s">
        <v>317</v>
      </c>
      <c r="F108" s="134">
        <v>50403</v>
      </c>
      <c r="G108" s="134">
        <v>24244</v>
      </c>
      <c r="H108" s="134">
        <v>9433</v>
      </c>
      <c r="I108" s="174">
        <v>33</v>
      </c>
      <c r="J108" s="133" t="s">
        <v>498</v>
      </c>
      <c r="K108" s="48" t="s">
        <v>193</v>
      </c>
      <c r="L108" s="134">
        <v>6496</v>
      </c>
      <c r="M108" s="134">
        <v>18090</v>
      </c>
      <c r="N108" s="134">
        <v>2872</v>
      </c>
      <c r="O108" s="48" t="s">
        <v>499</v>
      </c>
      <c r="P108" s="135" t="s">
        <v>500</v>
      </c>
      <c r="Q108" s="115"/>
      <c r="W108" s="115"/>
      <c r="X108" s="115"/>
      <c r="Y108" s="115"/>
      <c r="Z108" s="115"/>
      <c r="AA108" s="115"/>
      <c r="AB108" s="115"/>
      <c r="AC108" s="115"/>
      <c r="AD108" s="115"/>
    </row>
    <row r="109" spans="1:30" ht="17.25" customHeight="1">
      <c r="A109" s="136" t="s">
        <v>60</v>
      </c>
      <c r="B109" s="26">
        <v>45191</v>
      </c>
      <c r="C109" s="159" t="s">
        <v>501</v>
      </c>
      <c r="D109" s="158" t="s">
        <v>166</v>
      </c>
      <c r="E109" s="140" t="s">
        <v>493</v>
      </c>
      <c r="F109" s="129">
        <v>24291</v>
      </c>
      <c r="G109" s="129">
        <v>14691</v>
      </c>
      <c r="H109" s="129">
        <v>1445</v>
      </c>
      <c r="I109" s="169">
        <v>208</v>
      </c>
      <c r="J109" s="128" t="s">
        <v>502</v>
      </c>
      <c r="K109" s="27" t="s">
        <v>99</v>
      </c>
      <c r="L109" s="129">
        <v>3168</v>
      </c>
      <c r="M109" s="129">
        <v>4496</v>
      </c>
      <c r="N109" s="129">
        <v>132</v>
      </c>
      <c r="O109" s="27" t="s">
        <v>503</v>
      </c>
      <c r="P109" s="130" t="s">
        <v>504</v>
      </c>
      <c r="Q109" s="115"/>
      <c r="W109" s="115"/>
      <c r="X109" s="115"/>
      <c r="Y109" s="115"/>
      <c r="Z109" s="115"/>
      <c r="AA109" s="115"/>
      <c r="AB109" s="115"/>
      <c r="AC109" s="115"/>
      <c r="AD109" s="115"/>
    </row>
    <row r="110" spans="1:30" ht="17.25" customHeight="1">
      <c r="A110" s="149" t="s">
        <v>62</v>
      </c>
      <c r="B110" s="172">
        <v>45193</v>
      </c>
      <c r="C110" s="173" t="s">
        <v>405</v>
      </c>
      <c r="D110" s="152" t="s">
        <v>166</v>
      </c>
      <c r="E110" s="133" t="s">
        <v>505</v>
      </c>
      <c r="F110" s="134">
        <v>25096</v>
      </c>
      <c r="G110" s="134">
        <v>14172</v>
      </c>
      <c r="H110" s="134">
        <v>1395</v>
      </c>
      <c r="I110" s="174">
        <v>64</v>
      </c>
      <c r="J110" s="133" t="s">
        <v>506</v>
      </c>
      <c r="K110" s="48" t="s">
        <v>99</v>
      </c>
      <c r="L110" s="134">
        <v>3223</v>
      </c>
      <c r="M110" s="134">
        <v>5814</v>
      </c>
      <c r="N110" s="134">
        <v>264</v>
      </c>
      <c r="O110" s="48" t="s">
        <v>507</v>
      </c>
      <c r="P110" s="135" t="s">
        <v>508</v>
      </c>
      <c r="Q110" s="115"/>
      <c r="W110" s="115"/>
      <c r="X110" s="115"/>
      <c r="Y110" s="115"/>
      <c r="Z110" s="115"/>
      <c r="AA110" s="115"/>
      <c r="AB110" s="115"/>
      <c r="AC110" s="115"/>
      <c r="AD110" s="115"/>
    </row>
    <row r="111" spans="1:30" ht="17.25" customHeight="1">
      <c r="A111" s="136" t="s">
        <v>59</v>
      </c>
      <c r="B111" s="172">
        <v>45196</v>
      </c>
      <c r="C111" s="173" t="s">
        <v>509</v>
      </c>
      <c r="D111" s="152" t="s">
        <v>307</v>
      </c>
      <c r="E111" s="153" t="s">
        <v>317</v>
      </c>
      <c r="F111" s="134">
        <v>28865</v>
      </c>
      <c r="G111" s="134">
        <v>16644</v>
      </c>
      <c r="H111" s="134">
        <v>5639</v>
      </c>
      <c r="I111" s="174">
        <v>32</v>
      </c>
      <c r="J111" s="133" t="s">
        <v>510</v>
      </c>
      <c r="K111" s="48" t="s">
        <v>99</v>
      </c>
      <c r="L111" s="134">
        <v>3512</v>
      </c>
      <c r="M111" s="134">
        <v>6636</v>
      </c>
      <c r="N111" s="134">
        <v>1226</v>
      </c>
      <c r="O111" s="27" t="s">
        <v>511</v>
      </c>
      <c r="P111" s="130" t="s">
        <v>512</v>
      </c>
      <c r="Q111" s="115"/>
      <c r="W111" s="115"/>
      <c r="X111" s="115"/>
      <c r="Y111" s="115"/>
      <c r="Z111" s="115"/>
      <c r="AA111" s="115"/>
      <c r="AB111" s="115"/>
      <c r="AC111" s="115"/>
      <c r="AD111" s="115"/>
    </row>
    <row r="112" spans="1:30" ht="17.25" customHeight="1">
      <c r="A112" s="182" t="s">
        <v>57</v>
      </c>
      <c r="B112" s="172">
        <v>45201</v>
      </c>
      <c r="C112" s="173" t="s">
        <v>405</v>
      </c>
      <c r="D112" s="152" t="s">
        <v>166</v>
      </c>
      <c r="E112" s="153" t="s">
        <v>493</v>
      </c>
      <c r="F112" s="134">
        <v>32665</v>
      </c>
      <c r="G112" s="134">
        <v>15697</v>
      </c>
      <c r="H112" s="134">
        <v>2533</v>
      </c>
      <c r="I112" s="174">
        <v>73</v>
      </c>
      <c r="J112" s="128" t="s">
        <v>513</v>
      </c>
      <c r="K112" s="27" t="s">
        <v>99</v>
      </c>
      <c r="L112" s="129">
        <v>4406</v>
      </c>
      <c r="M112" s="129">
        <v>9881</v>
      </c>
      <c r="N112" s="129">
        <v>787</v>
      </c>
      <c r="O112" s="72" t="s">
        <v>514</v>
      </c>
      <c r="P112" s="130" t="s">
        <v>515</v>
      </c>
      <c r="Q112" s="115"/>
      <c r="W112" s="115"/>
      <c r="X112" s="115"/>
      <c r="Y112" s="115"/>
      <c r="Z112" s="115"/>
      <c r="AA112" s="115"/>
      <c r="AB112" s="115"/>
      <c r="AC112" s="115"/>
      <c r="AD112" s="115"/>
    </row>
    <row r="113" spans="1:30" ht="17.25" customHeight="1">
      <c r="A113" s="136" t="s">
        <v>58</v>
      </c>
      <c r="B113" s="26">
        <v>45202</v>
      </c>
      <c r="C113" s="167" t="s">
        <v>516</v>
      </c>
      <c r="D113" s="158" t="s">
        <v>307</v>
      </c>
      <c r="E113" s="140" t="s">
        <v>493</v>
      </c>
      <c r="F113" s="129">
        <v>40026</v>
      </c>
      <c r="G113" s="129">
        <v>18912</v>
      </c>
      <c r="H113" s="129">
        <v>7922</v>
      </c>
      <c r="I113" s="169">
        <v>28</v>
      </c>
      <c r="J113" s="128" t="s">
        <v>517</v>
      </c>
      <c r="K113" s="27" t="s">
        <v>193</v>
      </c>
      <c r="L113" s="129">
        <v>5084</v>
      </c>
      <c r="M113" s="129">
        <v>13596</v>
      </c>
      <c r="N113" s="129">
        <v>2469</v>
      </c>
      <c r="O113" s="72" t="s">
        <v>518</v>
      </c>
      <c r="P113" s="130" t="s">
        <v>519</v>
      </c>
      <c r="Q113" s="115"/>
      <c r="W113" s="115"/>
      <c r="X113" s="115"/>
      <c r="Y113" s="115"/>
      <c r="Z113" s="115"/>
      <c r="AA113" s="115"/>
      <c r="AB113" s="115"/>
      <c r="AC113" s="115"/>
      <c r="AD113" s="115"/>
    </row>
    <row r="114" spans="1:30" ht="17.25" customHeight="1">
      <c r="A114" s="136" t="s">
        <v>58</v>
      </c>
      <c r="B114" s="26">
        <v>45216</v>
      </c>
      <c r="C114" s="167" t="s">
        <v>520</v>
      </c>
      <c r="D114" s="158" t="s">
        <v>307</v>
      </c>
      <c r="E114" s="128" t="s">
        <v>521</v>
      </c>
      <c r="F114" s="129">
        <v>31141</v>
      </c>
      <c r="G114" s="129">
        <v>20102</v>
      </c>
      <c r="H114" s="129">
        <v>6755</v>
      </c>
      <c r="I114" s="169">
        <v>30</v>
      </c>
      <c r="J114" s="128" t="s">
        <v>522</v>
      </c>
      <c r="K114" s="27" t="s">
        <v>193</v>
      </c>
      <c r="L114" s="129">
        <v>4515</v>
      </c>
      <c r="M114" s="129">
        <v>7399</v>
      </c>
      <c r="N114" s="129">
        <v>1281</v>
      </c>
      <c r="O114" s="72" t="s">
        <v>523</v>
      </c>
      <c r="P114" s="130" t="s">
        <v>524</v>
      </c>
      <c r="Q114" s="115"/>
      <c r="W114" s="115"/>
      <c r="X114" s="115"/>
      <c r="Y114" s="115"/>
      <c r="Z114" s="115"/>
      <c r="AA114" s="115"/>
      <c r="AB114" s="115"/>
      <c r="AC114" s="115"/>
      <c r="AD114" s="115"/>
    </row>
    <row r="115" spans="1:30" ht="17.25" customHeight="1">
      <c r="A115" s="136" t="s">
        <v>53</v>
      </c>
      <c r="B115" s="26">
        <v>45218</v>
      </c>
      <c r="C115" s="167" t="s">
        <v>525</v>
      </c>
      <c r="D115" s="158" t="s">
        <v>307</v>
      </c>
      <c r="E115" s="128" t="s">
        <v>526</v>
      </c>
      <c r="F115" s="129">
        <v>95922</v>
      </c>
      <c r="G115" s="129">
        <v>54413</v>
      </c>
      <c r="H115" s="129">
        <v>20988</v>
      </c>
      <c r="I115" s="169">
        <v>15</v>
      </c>
      <c r="J115" s="128" t="s">
        <v>527</v>
      </c>
      <c r="K115" s="48" t="s">
        <v>99</v>
      </c>
      <c r="L115" s="129">
        <v>15499</v>
      </c>
      <c r="M115" s="129">
        <v>26841</v>
      </c>
      <c r="N115" s="129">
        <v>4747</v>
      </c>
      <c r="O115" s="72" t="s">
        <v>528</v>
      </c>
      <c r="P115" s="130" t="s">
        <v>529</v>
      </c>
      <c r="Q115" s="115"/>
      <c r="W115" s="115"/>
      <c r="X115" s="115"/>
      <c r="Y115" s="115"/>
      <c r="Z115" s="115"/>
      <c r="AA115" s="115"/>
      <c r="AB115" s="115"/>
      <c r="AC115" s="115"/>
      <c r="AD115" s="115"/>
    </row>
    <row r="116" spans="1:30" ht="17.25" customHeight="1">
      <c r="A116" s="136" t="s">
        <v>53</v>
      </c>
      <c r="B116" s="26">
        <v>45218</v>
      </c>
      <c r="C116" s="167" t="s">
        <v>530</v>
      </c>
      <c r="D116" s="158" t="s">
        <v>307</v>
      </c>
      <c r="E116" s="128" t="s">
        <v>531</v>
      </c>
      <c r="F116" s="129">
        <v>45837</v>
      </c>
      <c r="G116" s="129">
        <v>29438</v>
      </c>
      <c r="H116" s="129">
        <v>11496</v>
      </c>
      <c r="I116" s="169">
        <v>34</v>
      </c>
      <c r="J116" s="183" t="s">
        <v>532</v>
      </c>
      <c r="K116" s="27" t="s">
        <v>99</v>
      </c>
      <c r="L116" s="177">
        <v>3807</v>
      </c>
      <c r="M116" s="129">
        <v>5805</v>
      </c>
      <c r="N116" s="129">
        <v>1465</v>
      </c>
      <c r="O116" s="72" t="s">
        <v>533</v>
      </c>
      <c r="P116" s="130" t="s">
        <v>534</v>
      </c>
      <c r="Q116" s="115"/>
      <c r="W116" s="115"/>
      <c r="X116" s="115"/>
      <c r="Y116" s="115"/>
      <c r="Z116" s="115"/>
      <c r="AA116" s="115"/>
      <c r="AB116" s="115"/>
      <c r="AC116" s="115"/>
      <c r="AD116" s="115"/>
    </row>
    <row r="117" spans="1:30" ht="17.25" customHeight="1">
      <c r="A117" s="136" t="s">
        <v>57</v>
      </c>
      <c r="B117" s="26">
        <v>45222</v>
      </c>
      <c r="C117" s="167" t="s">
        <v>535</v>
      </c>
      <c r="D117" s="158" t="s">
        <v>166</v>
      </c>
      <c r="E117" s="140" t="s">
        <v>493</v>
      </c>
      <c r="F117" s="129">
        <v>48359</v>
      </c>
      <c r="G117" s="129">
        <v>21337</v>
      </c>
      <c r="H117" s="129">
        <v>4539</v>
      </c>
      <c r="I117" s="169">
        <v>67</v>
      </c>
      <c r="J117" s="133" t="s">
        <v>536</v>
      </c>
      <c r="K117" s="48" t="s">
        <v>99</v>
      </c>
      <c r="L117" s="177">
        <v>5331</v>
      </c>
      <c r="M117" s="129">
        <v>13367</v>
      </c>
      <c r="N117" s="129">
        <v>1191</v>
      </c>
      <c r="O117" s="72" t="s">
        <v>537</v>
      </c>
      <c r="P117" s="130" t="s">
        <v>538</v>
      </c>
      <c r="Q117" s="115"/>
      <c r="W117" s="115"/>
      <c r="X117" s="115"/>
      <c r="Y117" s="115"/>
      <c r="Z117" s="115"/>
      <c r="AA117" s="115"/>
      <c r="AB117" s="115"/>
      <c r="AC117" s="115"/>
      <c r="AD117" s="115"/>
    </row>
    <row r="118" spans="1:30" ht="17.25" customHeight="1">
      <c r="A118" s="136" t="s">
        <v>57</v>
      </c>
      <c r="B118" s="26">
        <v>45222</v>
      </c>
      <c r="C118" s="167" t="s">
        <v>539</v>
      </c>
      <c r="D118" s="158" t="s">
        <v>166</v>
      </c>
      <c r="E118" s="128" t="s">
        <v>540</v>
      </c>
      <c r="F118" s="129">
        <v>42608</v>
      </c>
      <c r="G118" s="129">
        <v>24445</v>
      </c>
      <c r="H118" s="129">
        <v>2342</v>
      </c>
      <c r="I118" s="176">
        <v>140</v>
      </c>
      <c r="J118" s="128" t="s">
        <v>541</v>
      </c>
      <c r="K118" s="27" t="s">
        <v>99</v>
      </c>
      <c r="L118" s="177">
        <v>4447</v>
      </c>
      <c r="M118" s="129">
        <v>8732</v>
      </c>
      <c r="N118" s="129">
        <v>617</v>
      </c>
      <c r="O118" s="72" t="s">
        <v>542</v>
      </c>
      <c r="P118" s="130" t="s">
        <v>543</v>
      </c>
      <c r="Q118" s="115"/>
      <c r="W118" s="115"/>
      <c r="X118" s="115"/>
      <c r="Y118" s="115"/>
      <c r="Z118" s="115"/>
      <c r="AA118" s="115"/>
      <c r="AB118" s="115"/>
      <c r="AC118" s="115"/>
      <c r="AD118" s="115"/>
    </row>
    <row r="119" spans="1:30" ht="17.25" customHeight="1">
      <c r="A119" s="136" t="s">
        <v>53</v>
      </c>
      <c r="B119" s="26">
        <v>45225</v>
      </c>
      <c r="C119" s="167" t="s">
        <v>544</v>
      </c>
      <c r="D119" s="158" t="s">
        <v>307</v>
      </c>
      <c r="E119" s="128" t="s">
        <v>545</v>
      </c>
      <c r="F119" s="129">
        <v>97046</v>
      </c>
      <c r="G119" s="129">
        <v>51616</v>
      </c>
      <c r="H119" s="129">
        <v>15570</v>
      </c>
      <c r="I119" s="176">
        <v>42</v>
      </c>
      <c r="J119" s="133" t="s">
        <v>546</v>
      </c>
      <c r="K119" s="48" t="s">
        <v>99</v>
      </c>
      <c r="L119" s="177">
        <v>13312</v>
      </c>
      <c r="M119" s="129">
        <v>24898</v>
      </c>
      <c r="N119" s="129">
        <v>3202</v>
      </c>
      <c r="O119" s="72" t="s">
        <v>547</v>
      </c>
      <c r="P119" s="130" t="s">
        <v>548</v>
      </c>
      <c r="Q119" s="115"/>
      <c r="W119" s="115"/>
      <c r="X119" s="115"/>
      <c r="Y119" s="115"/>
      <c r="Z119" s="115"/>
      <c r="AA119" s="115"/>
      <c r="AB119" s="115"/>
      <c r="AC119" s="115"/>
      <c r="AD119" s="115"/>
    </row>
    <row r="120" spans="1:30" ht="17.25" customHeight="1">
      <c r="A120" s="136" t="s">
        <v>53</v>
      </c>
      <c r="B120" s="26">
        <v>45225</v>
      </c>
      <c r="C120" s="167" t="s">
        <v>549</v>
      </c>
      <c r="D120" s="158" t="s">
        <v>166</v>
      </c>
      <c r="E120" s="128" t="s">
        <v>550</v>
      </c>
      <c r="F120" s="129">
        <v>82698</v>
      </c>
      <c r="G120" s="129">
        <v>44798</v>
      </c>
      <c r="H120" s="129">
        <v>2155</v>
      </c>
      <c r="I120" s="176">
        <v>174</v>
      </c>
      <c r="J120" s="183" t="s">
        <v>551</v>
      </c>
      <c r="K120" s="27" t="s">
        <v>99</v>
      </c>
      <c r="L120" s="177">
        <v>23951</v>
      </c>
      <c r="M120" s="129">
        <v>46398</v>
      </c>
      <c r="N120" s="129">
        <v>953</v>
      </c>
      <c r="O120" s="72" t="s">
        <v>552</v>
      </c>
      <c r="P120" s="130" t="s">
        <v>553</v>
      </c>
      <c r="Q120" s="115"/>
      <c r="W120" s="115"/>
      <c r="X120" s="115"/>
      <c r="Y120" s="115"/>
      <c r="Z120" s="115"/>
      <c r="AA120" s="115"/>
      <c r="AB120" s="115"/>
      <c r="AC120" s="115"/>
      <c r="AD120" s="115"/>
    </row>
    <row r="121" spans="1:30" ht="17.25" customHeight="1">
      <c r="A121" s="136" t="s">
        <v>53</v>
      </c>
      <c r="B121" s="26">
        <v>45225</v>
      </c>
      <c r="C121" s="167" t="s">
        <v>554</v>
      </c>
      <c r="D121" s="158" t="s">
        <v>307</v>
      </c>
      <c r="E121" s="128" t="s">
        <v>555</v>
      </c>
      <c r="F121" s="129">
        <v>57391</v>
      </c>
      <c r="G121" s="129">
        <v>34584</v>
      </c>
      <c r="H121" s="129">
        <v>22</v>
      </c>
      <c r="I121" s="176">
        <v>22</v>
      </c>
      <c r="J121" s="133" t="s">
        <v>556</v>
      </c>
      <c r="K121" s="27" t="s">
        <v>193</v>
      </c>
      <c r="L121" s="177">
        <v>6608</v>
      </c>
      <c r="M121" s="129">
        <v>15874</v>
      </c>
      <c r="N121" s="129">
        <v>3265</v>
      </c>
      <c r="O121" s="72" t="s">
        <v>557</v>
      </c>
      <c r="P121" s="130" t="s">
        <v>558</v>
      </c>
      <c r="Q121" s="115"/>
      <c r="W121" s="115"/>
      <c r="X121" s="115"/>
      <c r="Y121" s="115"/>
      <c r="Z121" s="115"/>
      <c r="AA121" s="115"/>
      <c r="AB121" s="115"/>
      <c r="AC121" s="115"/>
      <c r="AD121" s="115"/>
    </row>
    <row r="122" spans="1:30" ht="17.25" customHeight="1">
      <c r="A122" s="136" t="s">
        <v>62</v>
      </c>
      <c r="B122" s="26">
        <v>45228</v>
      </c>
      <c r="C122" s="167" t="s">
        <v>405</v>
      </c>
      <c r="D122" s="158" t="s">
        <v>166</v>
      </c>
      <c r="E122" s="128" t="s">
        <v>559</v>
      </c>
      <c r="F122" s="129">
        <v>49503</v>
      </c>
      <c r="G122" s="129">
        <v>24668</v>
      </c>
      <c r="H122" s="129">
        <v>3847</v>
      </c>
      <c r="I122" s="176">
        <v>84</v>
      </c>
      <c r="J122" s="128" t="s">
        <v>560</v>
      </c>
      <c r="K122" s="27" t="s">
        <v>99</v>
      </c>
      <c r="L122" s="177">
        <v>5463</v>
      </c>
      <c r="M122" s="129">
        <v>12295</v>
      </c>
      <c r="N122" s="129">
        <v>955</v>
      </c>
      <c r="O122" s="72" t="s">
        <v>561</v>
      </c>
      <c r="P122" s="130" t="s">
        <v>562</v>
      </c>
      <c r="Q122" s="115"/>
      <c r="W122" s="115"/>
      <c r="X122" s="115"/>
      <c r="Y122" s="115"/>
      <c r="Z122" s="115"/>
      <c r="AA122" s="115"/>
      <c r="AB122" s="115"/>
      <c r="AC122" s="115"/>
      <c r="AD122" s="115"/>
    </row>
    <row r="123" spans="1:30" ht="17.25" customHeight="1">
      <c r="A123" s="136" t="s">
        <v>53</v>
      </c>
      <c r="B123" s="26">
        <v>45232</v>
      </c>
      <c r="C123" s="167" t="s">
        <v>563</v>
      </c>
      <c r="D123" s="158" t="s">
        <v>166</v>
      </c>
      <c r="E123" s="128" t="s">
        <v>564</v>
      </c>
      <c r="F123" s="129">
        <v>54843</v>
      </c>
      <c r="G123" s="129">
        <v>31635</v>
      </c>
      <c r="H123" s="129">
        <v>2222</v>
      </c>
      <c r="I123" s="176">
        <v>172</v>
      </c>
      <c r="J123" s="128" t="s">
        <v>565</v>
      </c>
      <c r="K123" s="27" t="s">
        <v>99</v>
      </c>
      <c r="L123" s="177">
        <v>3463</v>
      </c>
      <c r="M123" s="129">
        <v>6573</v>
      </c>
      <c r="N123" s="129">
        <v>398</v>
      </c>
      <c r="O123" s="72" t="s">
        <v>566</v>
      </c>
      <c r="P123" s="130" t="s">
        <v>567</v>
      </c>
      <c r="Q123" s="184"/>
      <c r="R123" s="34"/>
      <c r="S123" s="34"/>
      <c r="T123" s="34"/>
      <c r="U123" s="34"/>
      <c r="V123" s="34"/>
      <c r="W123" s="184"/>
      <c r="X123" s="184"/>
      <c r="Y123" s="184"/>
      <c r="Z123" s="184"/>
      <c r="AA123" s="184"/>
      <c r="AB123" s="184"/>
      <c r="AC123" s="184"/>
      <c r="AD123" s="184"/>
    </row>
    <row r="124" spans="1:30" ht="17.25" customHeight="1">
      <c r="A124" s="136" t="s">
        <v>62</v>
      </c>
      <c r="B124" s="26">
        <v>45235</v>
      </c>
      <c r="C124" s="173" t="s">
        <v>568</v>
      </c>
      <c r="D124" s="152" t="s">
        <v>307</v>
      </c>
      <c r="E124" s="133" t="s">
        <v>569</v>
      </c>
      <c r="F124" s="134">
        <v>143996</v>
      </c>
      <c r="G124" s="134">
        <v>95775</v>
      </c>
      <c r="H124" s="134">
        <v>62738</v>
      </c>
      <c r="I124" s="170">
        <v>5</v>
      </c>
      <c r="J124" s="133" t="s">
        <v>570</v>
      </c>
      <c r="K124" s="48" t="s">
        <v>99</v>
      </c>
      <c r="L124" s="171">
        <v>23664</v>
      </c>
      <c r="M124" s="134">
        <v>37481</v>
      </c>
      <c r="N124" s="134">
        <v>19405</v>
      </c>
      <c r="O124" s="166" t="s">
        <v>571</v>
      </c>
      <c r="P124" s="135" t="s">
        <v>572</v>
      </c>
      <c r="Q124" s="115"/>
      <c r="W124" s="115"/>
      <c r="X124" s="115"/>
      <c r="Y124" s="115"/>
      <c r="Z124" s="115"/>
      <c r="AA124" s="115"/>
      <c r="AB124" s="115"/>
      <c r="AC124" s="115"/>
      <c r="AD124" s="115"/>
    </row>
    <row r="125" spans="1:30" ht="17.25" customHeight="1">
      <c r="A125" s="136" t="s">
        <v>62</v>
      </c>
      <c r="B125" s="137">
        <v>45235</v>
      </c>
      <c r="C125" s="129" t="s">
        <v>573</v>
      </c>
      <c r="D125" s="158" t="s">
        <v>166</v>
      </c>
      <c r="E125" s="128" t="s">
        <v>574</v>
      </c>
      <c r="F125" s="129">
        <v>49794</v>
      </c>
      <c r="G125" s="129">
        <v>22902</v>
      </c>
      <c r="H125" s="129">
        <v>4277</v>
      </c>
      <c r="I125" s="169">
        <v>92</v>
      </c>
      <c r="J125" s="133" t="s">
        <v>575</v>
      </c>
      <c r="K125" s="48" t="s">
        <v>99</v>
      </c>
      <c r="L125" s="129">
        <v>5015</v>
      </c>
      <c r="M125" s="129">
        <v>11887</v>
      </c>
      <c r="N125" s="129">
        <v>1047</v>
      </c>
      <c r="O125" s="27" t="s">
        <v>576</v>
      </c>
      <c r="P125" s="130" t="s">
        <v>577</v>
      </c>
      <c r="Q125" s="115"/>
      <c r="W125" s="115"/>
      <c r="X125" s="115"/>
      <c r="Y125" s="115"/>
      <c r="Z125" s="115"/>
      <c r="AA125" s="115"/>
      <c r="AB125" s="115"/>
      <c r="AC125" s="115"/>
      <c r="AD125" s="115"/>
    </row>
    <row r="126" spans="1:30" ht="17.25" customHeight="1">
      <c r="A126" s="136" t="s">
        <v>57</v>
      </c>
      <c r="B126" s="137">
        <v>45236</v>
      </c>
      <c r="C126" s="185" t="s">
        <v>578</v>
      </c>
      <c r="D126" s="158" t="s">
        <v>307</v>
      </c>
      <c r="E126" s="140" t="s">
        <v>493</v>
      </c>
      <c r="F126" s="129">
        <v>56743</v>
      </c>
      <c r="G126" s="129">
        <v>24729</v>
      </c>
      <c r="H126" s="129">
        <v>11315</v>
      </c>
      <c r="I126" s="176">
        <v>32</v>
      </c>
      <c r="J126" s="128" t="s">
        <v>579</v>
      </c>
      <c r="K126" s="27" t="s">
        <v>193</v>
      </c>
      <c r="L126" s="177">
        <v>5376</v>
      </c>
      <c r="M126" s="129">
        <v>18475</v>
      </c>
      <c r="N126" s="129">
        <v>3455</v>
      </c>
      <c r="O126" s="27" t="s">
        <v>580</v>
      </c>
      <c r="P126" s="130" t="s">
        <v>581</v>
      </c>
      <c r="Q126" s="115"/>
      <c r="W126" s="115"/>
      <c r="X126" s="115"/>
      <c r="Y126" s="115"/>
      <c r="Z126" s="115"/>
      <c r="AA126" s="115"/>
      <c r="AB126" s="115"/>
      <c r="AC126" s="115"/>
      <c r="AD126" s="115"/>
    </row>
    <row r="127" spans="1:30" ht="17.25" customHeight="1">
      <c r="A127" s="149" t="s">
        <v>60</v>
      </c>
      <c r="B127" s="150">
        <v>45240</v>
      </c>
      <c r="C127" s="186" t="s">
        <v>582</v>
      </c>
      <c r="D127" s="152" t="s">
        <v>166</v>
      </c>
      <c r="E127" s="153" t="s">
        <v>583</v>
      </c>
      <c r="F127" s="134">
        <v>8075</v>
      </c>
      <c r="G127" s="134">
        <v>4528</v>
      </c>
      <c r="H127" s="134">
        <v>1160</v>
      </c>
      <c r="I127" s="170">
        <v>195</v>
      </c>
      <c r="J127" s="133" t="s">
        <v>584</v>
      </c>
      <c r="K127" s="48" t="s">
        <v>99</v>
      </c>
      <c r="L127" s="171">
        <v>573</v>
      </c>
      <c r="M127" s="134">
        <v>1007</v>
      </c>
      <c r="N127" s="134">
        <v>165</v>
      </c>
      <c r="O127" s="48" t="s">
        <v>585</v>
      </c>
      <c r="P127" s="135" t="s">
        <v>586</v>
      </c>
      <c r="Q127" s="115"/>
      <c r="W127" s="115"/>
      <c r="X127" s="115"/>
      <c r="Y127" s="115"/>
      <c r="Z127" s="115"/>
      <c r="AA127" s="115"/>
      <c r="AB127" s="115"/>
      <c r="AC127" s="115"/>
      <c r="AD127" s="115"/>
    </row>
    <row r="128" spans="1:30" ht="17.25" customHeight="1">
      <c r="A128" s="136" t="s">
        <v>62</v>
      </c>
      <c r="B128" s="26">
        <v>45242</v>
      </c>
      <c r="C128" s="185" t="s">
        <v>587</v>
      </c>
      <c r="D128" s="158" t="s">
        <v>166</v>
      </c>
      <c r="E128" s="128" t="s">
        <v>588</v>
      </c>
      <c r="F128" s="129">
        <v>44716</v>
      </c>
      <c r="G128" s="129">
        <v>20107</v>
      </c>
      <c r="H128" s="129">
        <v>3581</v>
      </c>
      <c r="I128" s="169">
        <v>92</v>
      </c>
      <c r="J128" s="128" t="s">
        <v>589</v>
      </c>
      <c r="K128" s="27" t="s">
        <v>99</v>
      </c>
      <c r="L128" s="129">
        <v>4847</v>
      </c>
      <c r="M128" s="129">
        <v>11596</v>
      </c>
      <c r="N128" s="129">
        <v>902</v>
      </c>
      <c r="O128" s="27" t="s">
        <v>590</v>
      </c>
      <c r="P128" s="130" t="s">
        <v>591</v>
      </c>
      <c r="Q128" s="115"/>
      <c r="W128" s="115"/>
      <c r="X128" s="115"/>
      <c r="Y128" s="115"/>
      <c r="Z128" s="115"/>
      <c r="AA128" s="115"/>
      <c r="AB128" s="115"/>
      <c r="AC128" s="115"/>
      <c r="AD128" s="115"/>
    </row>
    <row r="129" spans="1:30" ht="17.25" customHeight="1">
      <c r="A129" s="136" t="s">
        <v>53</v>
      </c>
      <c r="B129" s="26">
        <v>45246</v>
      </c>
      <c r="C129" s="185" t="s">
        <v>592</v>
      </c>
      <c r="D129" s="158" t="s">
        <v>307</v>
      </c>
      <c r="E129" s="128" t="s">
        <v>593</v>
      </c>
      <c r="F129" s="129">
        <v>79387</v>
      </c>
      <c r="G129" s="129">
        <v>41239</v>
      </c>
      <c r="H129" s="129">
        <v>17449</v>
      </c>
      <c r="I129" s="169">
        <v>29</v>
      </c>
      <c r="J129" s="183" t="s">
        <v>594</v>
      </c>
      <c r="K129" s="27" t="s">
        <v>99</v>
      </c>
      <c r="L129" s="129">
        <v>10376</v>
      </c>
      <c r="M129" s="129">
        <v>19243</v>
      </c>
      <c r="N129" s="129">
        <v>4003</v>
      </c>
      <c r="O129" s="27" t="s">
        <v>595</v>
      </c>
      <c r="P129" s="130" t="s">
        <v>596</v>
      </c>
      <c r="Q129" s="115"/>
      <c r="W129" s="115"/>
      <c r="X129" s="115"/>
      <c r="Y129" s="115"/>
      <c r="Z129" s="115"/>
      <c r="AA129" s="115"/>
      <c r="AB129" s="115"/>
      <c r="AC129" s="115"/>
      <c r="AD129" s="115"/>
    </row>
    <row r="130" spans="1:30" ht="17.25" customHeight="1">
      <c r="A130" s="136" t="s">
        <v>62</v>
      </c>
      <c r="B130" s="26">
        <v>45249</v>
      </c>
      <c r="C130" s="185" t="s">
        <v>597</v>
      </c>
      <c r="D130" s="158" t="s">
        <v>166</v>
      </c>
      <c r="E130" s="128" t="s">
        <v>598</v>
      </c>
      <c r="F130" s="129">
        <v>46904</v>
      </c>
      <c r="G130" s="129">
        <v>22113</v>
      </c>
      <c r="H130" s="129">
        <v>4120</v>
      </c>
      <c r="I130" s="169">
        <v>80</v>
      </c>
      <c r="J130" s="133" t="s">
        <v>599</v>
      </c>
      <c r="K130" s="48" t="s">
        <v>99</v>
      </c>
      <c r="L130" s="129">
        <v>4871</v>
      </c>
      <c r="M130" s="129">
        <v>11565</v>
      </c>
      <c r="N130" s="129">
        <v>1085</v>
      </c>
      <c r="O130" s="27" t="s">
        <v>600</v>
      </c>
      <c r="P130" s="130" t="s">
        <v>601</v>
      </c>
      <c r="Q130" s="115"/>
      <c r="W130" s="115"/>
      <c r="X130" s="115"/>
      <c r="Y130" s="115"/>
      <c r="Z130" s="115"/>
      <c r="AA130" s="115"/>
      <c r="AB130" s="115"/>
      <c r="AC130" s="115"/>
      <c r="AD130" s="115"/>
    </row>
    <row r="131" spans="1:30" ht="17.25" customHeight="1">
      <c r="A131" s="136" t="s">
        <v>62</v>
      </c>
      <c r="B131" s="26">
        <v>45249</v>
      </c>
      <c r="C131" s="185" t="s">
        <v>602</v>
      </c>
      <c r="D131" s="158" t="s">
        <v>166</v>
      </c>
      <c r="E131" s="128" t="s">
        <v>603</v>
      </c>
      <c r="F131" s="129">
        <v>149522</v>
      </c>
      <c r="G131" s="129">
        <v>109946</v>
      </c>
      <c r="H131" s="129">
        <v>895</v>
      </c>
      <c r="I131" s="169">
        <v>489</v>
      </c>
      <c r="J131" s="187" t="s">
        <v>604</v>
      </c>
      <c r="K131" s="48" t="s">
        <v>99</v>
      </c>
      <c r="L131" s="129">
        <v>23103</v>
      </c>
      <c r="M131" s="129">
        <v>32814</v>
      </c>
      <c r="N131" s="129">
        <v>516</v>
      </c>
      <c r="O131" s="27" t="s">
        <v>605</v>
      </c>
      <c r="P131" s="130" t="s">
        <v>606</v>
      </c>
      <c r="Q131" s="115"/>
      <c r="W131" s="115"/>
      <c r="X131" s="115"/>
      <c r="Y131" s="115"/>
      <c r="Z131" s="115"/>
      <c r="AA131" s="115"/>
      <c r="AB131" s="115"/>
      <c r="AC131" s="115"/>
      <c r="AD131" s="115"/>
    </row>
    <row r="132" spans="1:30" ht="17.25" customHeight="1">
      <c r="A132" s="136" t="s">
        <v>57</v>
      </c>
      <c r="B132" s="26">
        <v>45250</v>
      </c>
      <c r="C132" s="185" t="s">
        <v>607</v>
      </c>
      <c r="D132" s="158" t="s">
        <v>307</v>
      </c>
      <c r="E132" s="128" t="s">
        <v>608</v>
      </c>
      <c r="F132" s="129">
        <v>92911</v>
      </c>
      <c r="G132" s="129">
        <v>54254</v>
      </c>
      <c r="H132" s="129">
        <v>21333</v>
      </c>
      <c r="I132" s="176">
        <v>25</v>
      </c>
      <c r="J132" s="128" t="s">
        <v>609</v>
      </c>
      <c r="K132" s="27" t="s">
        <v>99</v>
      </c>
      <c r="L132" s="177">
        <v>11504</v>
      </c>
      <c r="M132" s="129">
        <v>18187</v>
      </c>
      <c r="N132" s="129">
        <v>4026</v>
      </c>
      <c r="O132" s="27" t="s">
        <v>610</v>
      </c>
      <c r="P132" s="130" t="s">
        <v>611</v>
      </c>
      <c r="Q132" s="115"/>
      <c r="W132" s="115"/>
      <c r="X132" s="115"/>
      <c r="Y132" s="115"/>
      <c r="Z132" s="115"/>
      <c r="AA132" s="115"/>
      <c r="AB132" s="115"/>
      <c r="AC132" s="115"/>
      <c r="AD132" s="115"/>
    </row>
    <row r="133" spans="1:30" ht="17.25" customHeight="1">
      <c r="A133" s="136" t="s">
        <v>53</v>
      </c>
      <c r="B133" s="26">
        <v>45253</v>
      </c>
      <c r="C133" s="185" t="s">
        <v>612</v>
      </c>
      <c r="D133" s="158" t="s">
        <v>307</v>
      </c>
      <c r="E133" s="128" t="s">
        <v>613</v>
      </c>
      <c r="F133" s="129">
        <v>52654</v>
      </c>
      <c r="G133" s="129">
        <v>22608</v>
      </c>
      <c r="H133" s="129">
        <v>11054</v>
      </c>
      <c r="I133" s="176">
        <v>30</v>
      </c>
      <c r="J133" s="128" t="s">
        <v>614</v>
      </c>
      <c r="K133" s="27" t="s">
        <v>193</v>
      </c>
      <c r="L133" s="177">
        <v>4024</v>
      </c>
      <c r="M133" s="129">
        <v>14710</v>
      </c>
      <c r="N133" s="129">
        <v>2932</v>
      </c>
      <c r="O133" s="27" t="s">
        <v>615</v>
      </c>
      <c r="P133" s="130" t="s">
        <v>616</v>
      </c>
      <c r="Q133" s="115"/>
      <c r="W133" s="115"/>
      <c r="X133" s="115"/>
      <c r="Y133" s="115"/>
      <c r="Z133" s="115"/>
      <c r="AA133" s="115"/>
      <c r="AB133" s="115"/>
      <c r="AC133" s="115"/>
      <c r="AD133" s="115"/>
    </row>
    <row r="134" spans="1:30" ht="17.25" customHeight="1">
      <c r="A134" s="136" t="s">
        <v>53</v>
      </c>
      <c r="B134" s="26">
        <v>45253</v>
      </c>
      <c r="C134" s="186" t="s">
        <v>617</v>
      </c>
      <c r="D134" s="152" t="s">
        <v>166</v>
      </c>
      <c r="E134" s="133" t="s">
        <v>303</v>
      </c>
      <c r="F134" s="134">
        <v>7615</v>
      </c>
      <c r="G134" s="134">
        <v>4092</v>
      </c>
      <c r="H134" s="134">
        <v>1078</v>
      </c>
      <c r="I134" s="170">
        <v>49</v>
      </c>
      <c r="J134" s="133" t="s">
        <v>618</v>
      </c>
      <c r="K134" s="48" t="s">
        <v>99</v>
      </c>
      <c r="L134" s="171">
        <v>1111</v>
      </c>
      <c r="M134" s="134">
        <v>2110</v>
      </c>
      <c r="N134" s="134">
        <v>263</v>
      </c>
      <c r="O134" s="27" t="s">
        <v>619</v>
      </c>
      <c r="P134" s="130" t="s">
        <v>620</v>
      </c>
      <c r="Q134" s="115"/>
      <c r="W134" s="115"/>
      <c r="X134" s="115"/>
      <c r="Y134" s="115"/>
      <c r="Z134" s="115"/>
      <c r="AA134" s="115"/>
      <c r="AB134" s="115"/>
      <c r="AC134" s="115"/>
      <c r="AD134" s="115"/>
    </row>
    <row r="135" spans="1:30" ht="17.25" customHeight="1">
      <c r="A135" s="149" t="s">
        <v>61</v>
      </c>
      <c r="B135" s="150">
        <v>45255</v>
      </c>
      <c r="C135" s="162" t="s">
        <v>621</v>
      </c>
      <c r="D135" s="133" t="s">
        <v>622</v>
      </c>
      <c r="E135" s="133" t="s">
        <v>209</v>
      </c>
      <c r="F135" s="134">
        <v>45169</v>
      </c>
      <c r="G135" s="134">
        <v>34708</v>
      </c>
      <c r="H135" s="134">
        <v>638</v>
      </c>
      <c r="I135" s="174">
        <v>354</v>
      </c>
      <c r="J135" s="133" t="s">
        <v>623</v>
      </c>
      <c r="K135" s="48" t="s">
        <v>99</v>
      </c>
      <c r="L135" s="134">
        <v>7997</v>
      </c>
      <c r="M135" s="134">
        <v>10452</v>
      </c>
      <c r="N135" s="134">
        <v>318</v>
      </c>
      <c r="O135" s="166" t="s">
        <v>624</v>
      </c>
      <c r="P135" s="135" t="s">
        <v>625</v>
      </c>
      <c r="Q135" s="115"/>
      <c r="W135" s="115"/>
      <c r="X135" s="115"/>
      <c r="Y135" s="115"/>
      <c r="Z135" s="115"/>
      <c r="AA135" s="115"/>
      <c r="AB135" s="115"/>
      <c r="AC135" s="115"/>
      <c r="AD135" s="115"/>
    </row>
    <row r="136" spans="1:30" ht="17.25" customHeight="1">
      <c r="A136" s="136" t="s">
        <v>57</v>
      </c>
      <c r="B136" s="26">
        <v>45257</v>
      </c>
      <c r="C136" s="167" t="s">
        <v>626</v>
      </c>
      <c r="D136" s="158" t="s">
        <v>166</v>
      </c>
      <c r="E136" s="128" t="s">
        <v>627</v>
      </c>
      <c r="F136" s="129">
        <v>83202</v>
      </c>
      <c r="G136" s="129">
        <v>47245</v>
      </c>
      <c r="H136" s="129">
        <v>3435</v>
      </c>
      <c r="I136" s="169">
        <v>96</v>
      </c>
      <c r="J136" s="128" t="s">
        <v>628</v>
      </c>
      <c r="K136" s="27" t="s">
        <v>99</v>
      </c>
      <c r="L136" s="129">
        <v>27406</v>
      </c>
      <c r="M136" s="129">
        <v>48671</v>
      </c>
      <c r="N136" s="129">
        <v>1893</v>
      </c>
      <c r="O136" s="27" t="s">
        <v>629</v>
      </c>
      <c r="P136" s="130" t="s">
        <v>630</v>
      </c>
      <c r="Q136" s="115"/>
      <c r="W136" s="115"/>
      <c r="X136" s="115"/>
      <c r="Y136" s="115"/>
      <c r="Z136" s="115"/>
      <c r="AA136" s="115"/>
      <c r="AB136" s="115"/>
      <c r="AC136" s="115"/>
      <c r="AD136" s="115"/>
    </row>
    <row r="137" spans="1:30" ht="17.25" customHeight="1">
      <c r="A137" s="136" t="s">
        <v>57</v>
      </c>
      <c r="B137" s="26">
        <v>45257</v>
      </c>
      <c r="C137" s="159" t="s">
        <v>631</v>
      </c>
      <c r="D137" s="158" t="s">
        <v>307</v>
      </c>
      <c r="E137" s="128" t="s">
        <v>303</v>
      </c>
      <c r="F137" s="129">
        <v>66402</v>
      </c>
      <c r="G137" s="129">
        <v>46719</v>
      </c>
      <c r="H137" s="129">
        <v>25687</v>
      </c>
      <c r="I137" s="169">
        <v>6</v>
      </c>
      <c r="J137" s="128" t="s">
        <v>632</v>
      </c>
      <c r="K137" s="27" t="s">
        <v>193</v>
      </c>
      <c r="L137" s="129">
        <v>12856</v>
      </c>
      <c r="M137" s="129">
        <v>20361</v>
      </c>
      <c r="N137" s="129">
        <v>8345</v>
      </c>
      <c r="O137" s="27" t="s">
        <v>633</v>
      </c>
      <c r="P137" s="130" t="s">
        <v>634</v>
      </c>
      <c r="Q137" s="115"/>
      <c r="W137" s="115"/>
      <c r="X137" s="115"/>
      <c r="Y137" s="115"/>
      <c r="Z137" s="115"/>
      <c r="AA137" s="115"/>
      <c r="AB137" s="115"/>
      <c r="AC137" s="115"/>
      <c r="AD137" s="115"/>
    </row>
    <row r="138" spans="1:30" ht="17.25" customHeight="1">
      <c r="A138" s="149" t="s">
        <v>58</v>
      </c>
      <c r="B138" s="172">
        <v>45258</v>
      </c>
      <c r="C138" s="162" t="s">
        <v>635</v>
      </c>
      <c r="D138" s="152" t="s">
        <v>307</v>
      </c>
      <c r="E138" s="133" t="s">
        <v>583</v>
      </c>
      <c r="F138" s="134">
        <v>17033</v>
      </c>
      <c r="G138" s="134">
        <v>14456</v>
      </c>
      <c r="H138" s="134">
        <v>11756</v>
      </c>
      <c r="I138" s="174">
        <v>11</v>
      </c>
      <c r="J138" s="133" t="s">
        <v>636</v>
      </c>
      <c r="K138" s="48" t="s">
        <v>99</v>
      </c>
      <c r="L138" s="134">
        <v>3292</v>
      </c>
      <c r="M138" s="134">
        <v>3917</v>
      </c>
      <c r="N138" s="134">
        <v>2848</v>
      </c>
      <c r="O138" s="48" t="s">
        <v>637</v>
      </c>
      <c r="P138" s="135" t="s">
        <v>638</v>
      </c>
      <c r="Q138" s="115"/>
      <c r="W138" s="115"/>
      <c r="X138" s="115"/>
      <c r="Y138" s="115"/>
      <c r="Z138" s="115"/>
      <c r="AA138" s="115"/>
      <c r="AB138" s="115"/>
      <c r="AC138" s="115"/>
      <c r="AD138" s="115"/>
    </row>
    <row r="139" spans="1:30" ht="17.25" customHeight="1">
      <c r="A139" s="149" t="s">
        <v>53</v>
      </c>
      <c r="B139" s="172">
        <v>45260</v>
      </c>
      <c r="C139" s="159" t="s">
        <v>639</v>
      </c>
      <c r="D139" s="158" t="s">
        <v>166</v>
      </c>
      <c r="E139" s="128" t="s">
        <v>303</v>
      </c>
      <c r="F139" s="129">
        <v>8855</v>
      </c>
      <c r="G139" s="129">
        <v>5017</v>
      </c>
      <c r="H139" s="129">
        <v>1192</v>
      </c>
      <c r="I139" s="169">
        <v>45</v>
      </c>
      <c r="J139" s="133" t="s">
        <v>640</v>
      </c>
      <c r="K139" s="48" t="s">
        <v>99</v>
      </c>
      <c r="L139" s="129">
        <v>1363</v>
      </c>
      <c r="M139" s="129">
        <v>2415</v>
      </c>
      <c r="N139" s="129">
        <v>309</v>
      </c>
      <c r="O139" s="27" t="s">
        <v>641</v>
      </c>
      <c r="P139" s="130" t="s">
        <v>642</v>
      </c>
      <c r="Q139" s="115"/>
      <c r="W139" s="115"/>
      <c r="X139" s="115"/>
      <c r="Y139" s="115"/>
      <c r="Z139" s="115"/>
      <c r="AA139" s="115"/>
      <c r="AB139" s="115"/>
      <c r="AC139" s="115"/>
      <c r="AD139" s="115"/>
    </row>
    <row r="140" spans="1:30" ht="17.25" customHeight="1">
      <c r="A140" s="136" t="s">
        <v>58</v>
      </c>
      <c r="B140" s="26">
        <v>45265</v>
      </c>
      <c r="C140" s="188" t="s">
        <v>643</v>
      </c>
      <c r="D140" s="158" t="s">
        <v>307</v>
      </c>
      <c r="E140" s="128" t="s">
        <v>644</v>
      </c>
      <c r="F140" s="129">
        <v>70899</v>
      </c>
      <c r="G140" s="129">
        <v>41828</v>
      </c>
      <c r="H140" s="129">
        <v>2397</v>
      </c>
      <c r="I140" s="176">
        <v>109</v>
      </c>
      <c r="J140" s="128" t="s">
        <v>645</v>
      </c>
      <c r="K140" s="27" t="s">
        <v>99</v>
      </c>
      <c r="L140" s="177">
        <v>11381</v>
      </c>
      <c r="M140" s="129">
        <v>21145</v>
      </c>
      <c r="N140" s="129">
        <v>495</v>
      </c>
      <c r="O140" s="27" t="s">
        <v>646</v>
      </c>
      <c r="P140" s="130" t="s">
        <v>647</v>
      </c>
      <c r="Q140" s="115"/>
      <c r="W140" s="115"/>
      <c r="X140" s="115"/>
      <c r="Y140" s="115"/>
      <c r="Z140" s="115"/>
      <c r="AA140" s="115"/>
      <c r="AB140" s="115"/>
      <c r="AC140" s="115"/>
      <c r="AD140" s="115"/>
    </row>
    <row r="141" spans="1:30" ht="17.25" customHeight="1">
      <c r="A141" s="136" t="s">
        <v>53</v>
      </c>
      <c r="B141" s="26">
        <v>45267</v>
      </c>
      <c r="C141" s="188" t="s">
        <v>648</v>
      </c>
      <c r="D141" s="158" t="s">
        <v>649</v>
      </c>
      <c r="E141" s="128" t="s">
        <v>650</v>
      </c>
      <c r="F141" s="129">
        <v>2695</v>
      </c>
      <c r="G141" s="129">
        <v>2370</v>
      </c>
      <c r="H141" s="129">
        <v>322</v>
      </c>
      <c r="I141" s="176">
        <v>93</v>
      </c>
      <c r="J141" s="128" t="s">
        <v>651</v>
      </c>
      <c r="K141" s="27" t="s">
        <v>99</v>
      </c>
      <c r="L141" s="177">
        <v>620</v>
      </c>
      <c r="M141" s="129">
        <v>704</v>
      </c>
      <c r="N141" s="129">
        <v>91</v>
      </c>
      <c r="O141" s="27" t="s">
        <v>652</v>
      </c>
      <c r="P141" s="130" t="s">
        <v>653</v>
      </c>
      <c r="Q141" s="101"/>
      <c r="W141" s="101"/>
      <c r="X141" s="101"/>
      <c r="Y141" s="101"/>
      <c r="Z141" s="101"/>
      <c r="AA141" s="101"/>
      <c r="AB141" s="101"/>
      <c r="AC141" s="101"/>
      <c r="AD141" s="101"/>
    </row>
    <row r="142" spans="1:30" ht="17.25" customHeight="1">
      <c r="A142" s="136" t="s">
        <v>62</v>
      </c>
      <c r="B142" s="26">
        <v>45270</v>
      </c>
      <c r="C142" s="188" t="s">
        <v>654</v>
      </c>
      <c r="D142" s="158" t="s">
        <v>307</v>
      </c>
      <c r="E142" s="128" t="s">
        <v>655</v>
      </c>
      <c r="F142" s="129">
        <v>47745</v>
      </c>
      <c r="G142" s="129">
        <v>33892</v>
      </c>
      <c r="H142" s="129">
        <v>21757</v>
      </c>
      <c r="I142" s="176">
        <v>7</v>
      </c>
      <c r="J142" s="128" t="s">
        <v>656</v>
      </c>
      <c r="K142" s="27" t="s">
        <v>99</v>
      </c>
      <c r="L142" s="177">
        <v>2040</v>
      </c>
      <c r="M142" s="129">
        <v>4542</v>
      </c>
      <c r="N142" s="129">
        <v>465</v>
      </c>
      <c r="O142" s="27" t="s">
        <v>657</v>
      </c>
      <c r="P142" s="130" t="s">
        <v>658</v>
      </c>
      <c r="Q142" s="101"/>
      <c r="W142" s="101"/>
      <c r="X142" s="101"/>
      <c r="Y142" s="101"/>
      <c r="Z142" s="101"/>
      <c r="AA142" s="101"/>
      <c r="AB142" s="101"/>
      <c r="AC142" s="101"/>
      <c r="AD142" s="101"/>
    </row>
    <row r="143" spans="1:30" ht="17.25" customHeight="1">
      <c r="A143" s="136" t="s">
        <v>62</v>
      </c>
      <c r="B143" s="26">
        <v>45270</v>
      </c>
      <c r="C143" s="188" t="s">
        <v>659</v>
      </c>
      <c r="D143" s="158" t="s">
        <v>166</v>
      </c>
      <c r="E143" s="128" t="s">
        <v>660</v>
      </c>
      <c r="F143" s="129">
        <v>17055</v>
      </c>
      <c r="G143" s="129">
        <v>8147</v>
      </c>
      <c r="H143" s="129">
        <v>1716</v>
      </c>
      <c r="I143" s="176">
        <v>65</v>
      </c>
      <c r="J143" s="128" t="s">
        <v>661</v>
      </c>
      <c r="K143" s="27" t="s">
        <v>99</v>
      </c>
      <c r="L143" s="177">
        <v>8980</v>
      </c>
      <c r="M143" s="129">
        <v>12998</v>
      </c>
      <c r="N143" s="129">
        <v>6579</v>
      </c>
      <c r="O143" s="27" t="s">
        <v>662</v>
      </c>
      <c r="P143" s="130" t="s">
        <v>663</v>
      </c>
      <c r="Q143" s="101"/>
      <c r="W143" s="101"/>
      <c r="X143" s="101"/>
      <c r="Y143" s="101"/>
      <c r="Z143" s="101"/>
      <c r="AA143" s="101"/>
      <c r="AB143" s="101"/>
      <c r="AC143" s="101"/>
      <c r="AD143" s="101"/>
    </row>
    <row r="144" spans="1:30" ht="17.25" customHeight="1">
      <c r="A144" s="136" t="s">
        <v>57</v>
      </c>
      <c r="B144" s="26">
        <v>45271</v>
      </c>
      <c r="C144" s="188" t="s">
        <v>664</v>
      </c>
      <c r="D144" s="158" t="s">
        <v>166</v>
      </c>
      <c r="E144" s="128" t="s">
        <v>665</v>
      </c>
      <c r="F144" s="129">
        <v>24307</v>
      </c>
      <c r="G144" s="129">
        <v>12289</v>
      </c>
      <c r="H144" s="129">
        <v>1127</v>
      </c>
      <c r="I144" s="176">
        <v>117</v>
      </c>
      <c r="J144" s="128" t="s">
        <v>666</v>
      </c>
      <c r="K144" s="27" t="s">
        <v>99</v>
      </c>
      <c r="L144" s="177">
        <v>5508</v>
      </c>
      <c r="M144" s="129">
        <v>11294</v>
      </c>
      <c r="N144" s="129">
        <v>297</v>
      </c>
      <c r="O144" s="27" t="s">
        <v>667</v>
      </c>
      <c r="P144" s="130" t="s">
        <v>668</v>
      </c>
      <c r="Q144" s="101"/>
      <c r="W144" s="101"/>
      <c r="X144" s="101"/>
      <c r="Y144" s="101"/>
      <c r="Z144" s="101"/>
      <c r="AA144" s="101"/>
      <c r="AB144" s="101"/>
      <c r="AC144" s="101"/>
      <c r="AD144" s="101"/>
    </row>
    <row r="145" spans="1:30" ht="17.25" customHeight="1">
      <c r="A145" s="136" t="s">
        <v>58</v>
      </c>
      <c r="B145" s="26">
        <v>45272</v>
      </c>
      <c r="C145" s="188" t="s">
        <v>669</v>
      </c>
      <c r="D145" s="158" t="s">
        <v>307</v>
      </c>
      <c r="E145" s="128" t="s">
        <v>670</v>
      </c>
      <c r="F145" s="129">
        <v>27003</v>
      </c>
      <c r="G145" s="129">
        <v>15551</v>
      </c>
      <c r="H145" s="189">
        <v>6696</v>
      </c>
      <c r="I145" s="169">
        <v>23</v>
      </c>
      <c r="J145" s="128" t="s">
        <v>671</v>
      </c>
      <c r="K145" s="27" t="s">
        <v>99</v>
      </c>
      <c r="L145" s="190">
        <v>2908</v>
      </c>
      <c r="M145" s="190">
        <v>4735</v>
      </c>
      <c r="N145" s="129">
        <v>1213</v>
      </c>
      <c r="O145" s="27" t="s">
        <v>672</v>
      </c>
      <c r="P145" s="130" t="s">
        <v>673</v>
      </c>
      <c r="Q145" s="101"/>
      <c r="W145" s="101"/>
      <c r="X145" s="101"/>
      <c r="Y145" s="101"/>
      <c r="Z145" s="101"/>
      <c r="AA145" s="101"/>
      <c r="AB145" s="101"/>
      <c r="AC145" s="101"/>
      <c r="AD145" s="101"/>
    </row>
    <row r="146" spans="1:30" ht="17.25" customHeight="1">
      <c r="A146" s="1041" t="s">
        <v>53</v>
      </c>
      <c r="B146" s="1042">
        <v>45274</v>
      </c>
      <c r="C146" s="1043" t="s">
        <v>674</v>
      </c>
      <c r="D146" s="1044" t="s">
        <v>307</v>
      </c>
      <c r="E146" s="1045" t="s">
        <v>675</v>
      </c>
      <c r="F146" s="1046">
        <v>36741</v>
      </c>
      <c r="G146" s="1046">
        <v>22330</v>
      </c>
      <c r="H146" s="1047">
        <v>7895</v>
      </c>
      <c r="I146" s="1048">
        <v>19</v>
      </c>
      <c r="J146" s="1045" t="s">
        <v>676</v>
      </c>
      <c r="K146" s="1049" t="s">
        <v>99</v>
      </c>
      <c r="L146" s="1050">
        <v>3708</v>
      </c>
      <c r="M146" s="1050">
        <v>5978</v>
      </c>
      <c r="N146" s="1046">
        <v>1300</v>
      </c>
      <c r="O146" s="1049" t="s">
        <v>677</v>
      </c>
      <c r="P146" s="1051" t="s">
        <v>678</v>
      </c>
      <c r="Q146" s="101"/>
      <c r="W146" s="101"/>
      <c r="X146" s="101"/>
      <c r="Y146" s="101"/>
      <c r="Z146" s="101"/>
      <c r="AA146" s="101"/>
      <c r="AB146" s="101"/>
      <c r="AC146" s="101"/>
      <c r="AD146" s="101"/>
    </row>
    <row r="147" spans="1:30" ht="17.25" customHeight="1">
      <c r="A147" s="1041" t="s">
        <v>16794</v>
      </c>
      <c r="B147" s="1042">
        <v>45277</v>
      </c>
      <c r="C147" s="1043" t="s">
        <v>16795</v>
      </c>
      <c r="D147" s="1044" t="s">
        <v>16796</v>
      </c>
      <c r="E147" s="1052" t="s">
        <v>481</v>
      </c>
      <c r="F147" s="1046">
        <v>16587</v>
      </c>
      <c r="G147" s="1046">
        <v>7558</v>
      </c>
      <c r="H147" s="1047">
        <v>1645</v>
      </c>
      <c r="I147" s="1048">
        <v>68</v>
      </c>
      <c r="J147" s="1056" t="s">
        <v>16798</v>
      </c>
      <c r="K147" s="1049" t="s">
        <v>99</v>
      </c>
      <c r="L147" s="1050">
        <v>1933</v>
      </c>
      <c r="M147" s="1050">
        <v>4527</v>
      </c>
      <c r="N147" s="1046">
        <v>422</v>
      </c>
      <c r="O147" s="1049" t="s">
        <v>379</v>
      </c>
      <c r="P147" s="1051" t="s">
        <v>380</v>
      </c>
      <c r="Q147" s="101"/>
      <c r="W147" s="101"/>
      <c r="X147" s="101"/>
      <c r="Y147" s="101"/>
      <c r="Z147" s="101"/>
      <c r="AA147" s="101"/>
      <c r="AB147" s="101"/>
      <c r="AC147" s="101"/>
      <c r="AD147" s="101"/>
    </row>
    <row r="148" spans="1:30" ht="17.25" customHeight="1">
      <c r="A148" s="1041" t="s">
        <v>16794</v>
      </c>
      <c r="B148" s="1042">
        <v>45284</v>
      </c>
      <c r="C148" s="1043" t="s">
        <v>16800</v>
      </c>
      <c r="D148" s="1044" t="s">
        <v>16796</v>
      </c>
      <c r="E148" s="1052" t="s">
        <v>481</v>
      </c>
      <c r="F148" s="1046">
        <v>17253</v>
      </c>
      <c r="G148" s="1046">
        <v>9785</v>
      </c>
      <c r="H148" s="1047">
        <v>1791</v>
      </c>
      <c r="I148" s="1048">
        <v>38</v>
      </c>
      <c r="J148" s="1045" t="s">
        <v>16801</v>
      </c>
      <c r="K148" s="1049" t="s">
        <v>16802</v>
      </c>
      <c r="L148" s="1050">
        <v>2556</v>
      </c>
      <c r="M148" s="1050">
        <v>4719</v>
      </c>
      <c r="N148" s="1046">
        <v>322</v>
      </c>
      <c r="O148" s="1049" t="s">
        <v>379</v>
      </c>
      <c r="P148" s="1051" t="s">
        <v>380</v>
      </c>
      <c r="Q148" s="101"/>
      <c r="W148" s="101"/>
      <c r="X148" s="101"/>
      <c r="Y148" s="101"/>
      <c r="Z148" s="101"/>
      <c r="AA148" s="101"/>
      <c r="AB148" s="101"/>
      <c r="AC148" s="101"/>
      <c r="AD148" s="101"/>
    </row>
    <row r="149" spans="1:30" ht="17.25" customHeight="1">
      <c r="A149" s="1041" t="s">
        <v>16794</v>
      </c>
      <c r="B149" s="1042">
        <v>45284</v>
      </c>
      <c r="C149" s="1043" t="s">
        <v>16803</v>
      </c>
      <c r="D149" s="1044" t="s">
        <v>16796</v>
      </c>
      <c r="E149" s="1052" t="s">
        <v>481</v>
      </c>
      <c r="F149" s="1046">
        <v>10369</v>
      </c>
      <c r="G149" s="1046">
        <v>21876</v>
      </c>
      <c r="H149" s="1047">
        <v>2275</v>
      </c>
      <c r="I149" s="1048">
        <v>49</v>
      </c>
      <c r="J149" s="1045" t="s">
        <v>16804</v>
      </c>
      <c r="K149" s="1049" t="s">
        <v>16805</v>
      </c>
      <c r="L149" s="1050">
        <v>2559</v>
      </c>
      <c r="M149" s="1050">
        <v>5799</v>
      </c>
      <c r="N149" s="1046">
        <v>586</v>
      </c>
      <c r="O149" s="1049" t="s">
        <v>379</v>
      </c>
      <c r="P149" s="1051" t="s">
        <v>380</v>
      </c>
      <c r="Q149" s="101"/>
      <c r="W149" s="101"/>
      <c r="X149" s="101"/>
      <c r="Y149" s="101"/>
      <c r="Z149" s="101"/>
      <c r="AA149" s="101"/>
      <c r="AB149" s="101"/>
      <c r="AC149" s="101"/>
      <c r="AD149" s="101"/>
    </row>
    <row r="150" spans="1:30" ht="17.25" customHeight="1">
      <c r="A150" s="1041" t="s">
        <v>16806</v>
      </c>
      <c r="B150" s="1042">
        <v>45285</v>
      </c>
      <c r="C150" s="1043" t="s">
        <v>16807</v>
      </c>
      <c r="D150" s="1044" t="s">
        <v>16808</v>
      </c>
      <c r="E150" s="1052" t="s">
        <v>481</v>
      </c>
      <c r="F150" s="1046">
        <v>59386</v>
      </c>
      <c r="G150" s="1046">
        <v>44359</v>
      </c>
      <c r="H150" s="1047">
        <v>26122</v>
      </c>
      <c r="I150" s="1048">
        <v>6</v>
      </c>
      <c r="J150" s="1045" t="s">
        <v>16809</v>
      </c>
      <c r="K150" s="1049" t="s">
        <v>16805</v>
      </c>
      <c r="L150" s="1050">
        <v>14040</v>
      </c>
      <c r="M150" s="1050">
        <v>20003</v>
      </c>
      <c r="N150" s="1046">
        <v>9310</v>
      </c>
      <c r="O150" s="1049" t="s">
        <v>379</v>
      </c>
      <c r="P150" s="1051" t="s">
        <v>380</v>
      </c>
      <c r="Q150" s="101"/>
      <c r="W150" s="101"/>
      <c r="X150" s="101"/>
      <c r="Y150" s="101"/>
      <c r="Z150" s="101"/>
      <c r="AA150" s="101"/>
      <c r="AB150" s="101"/>
      <c r="AC150" s="101"/>
      <c r="AD150" s="101"/>
    </row>
    <row r="151" spans="1:30" ht="17.25" customHeight="1">
      <c r="A151" s="1041" t="s">
        <v>16806</v>
      </c>
      <c r="B151" s="1042">
        <v>45285</v>
      </c>
      <c r="C151" s="1043" t="s">
        <v>16822</v>
      </c>
      <c r="D151" s="1044" t="s">
        <v>16810</v>
      </c>
      <c r="E151" s="1052" t="s">
        <v>481</v>
      </c>
      <c r="F151" s="1046">
        <v>29472</v>
      </c>
      <c r="G151" s="1046">
        <v>41310</v>
      </c>
      <c r="H151" s="1047">
        <v>391</v>
      </c>
      <c r="I151" s="1048">
        <v>392</v>
      </c>
      <c r="J151" s="1045" t="s">
        <v>16804</v>
      </c>
      <c r="K151" s="1049" t="s">
        <v>16811</v>
      </c>
      <c r="L151" s="1050">
        <v>5103</v>
      </c>
      <c r="M151" s="1050">
        <v>7281</v>
      </c>
      <c r="N151" s="1046">
        <v>124</v>
      </c>
      <c r="O151" s="1049" t="s">
        <v>379</v>
      </c>
      <c r="P151" s="1051" t="s">
        <v>380</v>
      </c>
      <c r="Q151" s="101"/>
      <c r="W151" s="101"/>
      <c r="X151" s="101"/>
      <c r="Y151" s="101"/>
      <c r="Z151" s="101"/>
      <c r="AA151" s="101"/>
      <c r="AB151" s="101"/>
      <c r="AC151" s="101"/>
      <c r="AD151" s="101"/>
    </row>
    <row r="152" spans="1:30" ht="17.25" customHeight="1">
      <c r="A152" s="1041" t="s">
        <v>16820</v>
      </c>
      <c r="B152" s="1042">
        <v>45286</v>
      </c>
      <c r="C152" s="1043" t="s">
        <v>16821</v>
      </c>
      <c r="D152" s="1044" t="s">
        <v>16810</v>
      </c>
      <c r="E152" s="1052" t="s">
        <v>481</v>
      </c>
      <c r="F152" s="1046">
        <v>40423</v>
      </c>
      <c r="G152" s="1046">
        <v>26719</v>
      </c>
      <c r="H152" s="1047">
        <v>1273</v>
      </c>
      <c r="I152" s="1048">
        <v>122</v>
      </c>
      <c r="J152" s="1045" t="s">
        <v>16804</v>
      </c>
      <c r="K152" s="1049" t="s">
        <v>16823</v>
      </c>
      <c r="L152" s="1050">
        <v>8261</v>
      </c>
      <c r="M152" s="1050">
        <v>12978</v>
      </c>
      <c r="N152" s="1046">
        <v>380</v>
      </c>
      <c r="O152" s="1049" t="s">
        <v>379</v>
      </c>
      <c r="P152" s="1051" t="s">
        <v>380</v>
      </c>
      <c r="Q152" s="101"/>
      <c r="W152" s="101"/>
      <c r="X152" s="101"/>
      <c r="Y152" s="101"/>
      <c r="Z152" s="101"/>
      <c r="AA152" s="101"/>
      <c r="AB152" s="101"/>
      <c r="AC152" s="101"/>
      <c r="AD152" s="101"/>
    </row>
    <row r="153" spans="1:30" ht="17.25" customHeight="1">
      <c r="A153" s="1041" t="s">
        <v>16825</v>
      </c>
      <c r="B153" s="1042">
        <v>45288</v>
      </c>
      <c r="C153" s="1043" t="s">
        <v>16829</v>
      </c>
      <c r="D153" s="1044" t="s">
        <v>16826</v>
      </c>
      <c r="E153" s="1052" t="s">
        <v>481</v>
      </c>
      <c r="F153" s="1046">
        <v>69962</v>
      </c>
      <c r="G153" s="1046">
        <v>50767</v>
      </c>
      <c r="H153" s="1047">
        <v>33566</v>
      </c>
      <c r="I153" s="1048">
        <v>5</v>
      </c>
      <c r="J153" s="1045" t="s">
        <v>16846</v>
      </c>
      <c r="K153" s="1049" t="s">
        <v>16827</v>
      </c>
      <c r="L153" s="1050">
        <v>13296</v>
      </c>
      <c r="M153" s="1050">
        <v>18363</v>
      </c>
      <c r="N153" s="1046">
        <v>9051</v>
      </c>
      <c r="O153" s="1049" t="s">
        <v>379</v>
      </c>
      <c r="P153" s="1051" t="s">
        <v>380</v>
      </c>
      <c r="Q153" s="101"/>
      <c r="W153" s="101"/>
      <c r="X153" s="101"/>
      <c r="Y153" s="101"/>
      <c r="Z153" s="101"/>
      <c r="AA153" s="101"/>
      <c r="AB153" s="101"/>
      <c r="AC153" s="101"/>
      <c r="AD153" s="101"/>
    </row>
    <row r="154" spans="1:30" ht="17.25" customHeight="1">
      <c r="A154" s="1041" t="s">
        <v>16839</v>
      </c>
      <c r="B154" s="1042">
        <v>45292</v>
      </c>
      <c r="C154" s="1043" t="s">
        <v>16840</v>
      </c>
      <c r="D154" s="1044" t="s">
        <v>16796</v>
      </c>
      <c r="E154" s="1052" t="s">
        <v>481</v>
      </c>
      <c r="F154" s="1046">
        <v>20694</v>
      </c>
      <c r="G154" s="1046">
        <v>10038</v>
      </c>
      <c r="H154" s="1047">
        <v>1796</v>
      </c>
      <c r="I154" s="1048">
        <v>67</v>
      </c>
      <c r="J154" s="1045" t="s">
        <v>16804</v>
      </c>
      <c r="K154" s="1049" t="s">
        <v>16805</v>
      </c>
      <c r="L154" s="1050">
        <v>2365</v>
      </c>
      <c r="M154" s="1050">
        <v>5123</v>
      </c>
      <c r="N154" s="1046">
        <v>454</v>
      </c>
      <c r="O154" s="1049" t="s">
        <v>379</v>
      </c>
      <c r="P154" s="1051" t="s">
        <v>380</v>
      </c>
      <c r="Q154" s="101"/>
      <c r="W154" s="101"/>
      <c r="X154" s="101"/>
      <c r="Y154" s="101"/>
      <c r="Z154" s="101"/>
      <c r="AA154" s="101"/>
      <c r="AB154" s="101"/>
      <c r="AC154" s="101"/>
      <c r="AD154" s="101"/>
    </row>
    <row r="155" spans="1:30" ht="17.25" customHeight="1">
      <c r="A155" s="1041" t="s">
        <v>16847</v>
      </c>
      <c r="B155" s="1042">
        <v>45293</v>
      </c>
      <c r="C155" s="1043" t="s">
        <v>16848</v>
      </c>
      <c r="D155" s="1044" t="s">
        <v>16796</v>
      </c>
      <c r="E155" s="1052" t="s">
        <v>481</v>
      </c>
      <c r="F155" s="1046">
        <v>76376</v>
      </c>
      <c r="G155" s="1046">
        <v>44103</v>
      </c>
      <c r="H155" s="1047">
        <v>2111</v>
      </c>
      <c r="I155" s="1048">
        <v>81</v>
      </c>
      <c r="J155" s="1045" t="s">
        <v>16851</v>
      </c>
      <c r="K155" s="1049" t="s">
        <v>16805</v>
      </c>
      <c r="L155" s="1050">
        <v>7223</v>
      </c>
      <c r="M155" s="1050">
        <v>15458</v>
      </c>
      <c r="N155" s="1046">
        <v>380</v>
      </c>
      <c r="O155" s="1049" t="s">
        <v>379</v>
      </c>
      <c r="P155" s="1051" t="s">
        <v>380</v>
      </c>
      <c r="Q155" s="101"/>
      <c r="W155" s="101"/>
      <c r="X155" s="101"/>
      <c r="Y155" s="101"/>
      <c r="Z155" s="101"/>
      <c r="AA155" s="101"/>
      <c r="AB155" s="101"/>
      <c r="AC155" s="101"/>
      <c r="AD155" s="101"/>
    </row>
    <row r="156" spans="1:30" ht="17.25" customHeight="1">
      <c r="A156" s="1041" t="s">
        <v>16852</v>
      </c>
      <c r="B156" s="1042">
        <v>45294</v>
      </c>
      <c r="C156" s="1043" t="s">
        <v>16853</v>
      </c>
      <c r="D156" s="1044" t="s">
        <v>16854</v>
      </c>
      <c r="E156" s="1052" t="s">
        <v>481</v>
      </c>
      <c r="F156" s="1046">
        <v>115683</v>
      </c>
      <c r="G156" s="1046">
        <v>72219</v>
      </c>
      <c r="H156" s="1047">
        <v>45131</v>
      </c>
      <c r="I156" s="1048">
        <v>3</v>
      </c>
      <c r="J156" s="1045" t="s">
        <v>16851</v>
      </c>
      <c r="K156" s="1049" t="s">
        <v>16805</v>
      </c>
      <c r="L156" s="1050">
        <v>24750</v>
      </c>
      <c r="M156" s="1050">
        <v>39773</v>
      </c>
      <c r="N156" s="1050">
        <v>14056</v>
      </c>
      <c r="O156" s="1049" t="s">
        <v>379</v>
      </c>
      <c r="P156" s="1051" t="s">
        <v>380</v>
      </c>
      <c r="Q156" s="101"/>
      <c r="W156" s="101"/>
      <c r="X156" s="101"/>
      <c r="Y156" s="101"/>
      <c r="Z156" s="101"/>
      <c r="AA156" s="101"/>
      <c r="AB156" s="101"/>
      <c r="AC156" s="101"/>
      <c r="AD156" s="101"/>
    </row>
    <row r="157" spans="1:30" ht="17.25" customHeight="1">
      <c r="A157" s="1041" t="s">
        <v>16857</v>
      </c>
      <c r="B157" s="1042">
        <v>45295</v>
      </c>
      <c r="C157" s="1043" t="s">
        <v>16858</v>
      </c>
      <c r="D157" s="1044" t="s">
        <v>16808</v>
      </c>
      <c r="E157" s="1052" t="s">
        <v>481</v>
      </c>
      <c r="F157" s="1046">
        <v>26662</v>
      </c>
      <c r="G157" s="1046">
        <v>16224</v>
      </c>
      <c r="H157" s="1047">
        <v>9184</v>
      </c>
      <c r="I157" s="1048">
        <v>17</v>
      </c>
      <c r="J157" s="1045" t="s">
        <v>16851</v>
      </c>
      <c r="K157" s="1049" t="s">
        <v>16805</v>
      </c>
      <c r="L157" s="1050">
        <v>3535</v>
      </c>
      <c r="M157" s="1050">
        <v>5512</v>
      </c>
      <c r="N157" s="1050">
        <v>1879</v>
      </c>
      <c r="O157" s="1049" t="s">
        <v>379</v>
      </c>
      <c r="P157" s="1051" t="s">
        <v>380</v>
      </c>
      <c r="Q157" s="101"/>
      <c r="W157" s="101"/>
      <c r="X157" s="101"/>
      <c r="Y157" s="101"/>
      <c r="Z157" s="101"/>
      <c r="AA157" s="101"/>
      <c r="AB157" s="101"/>
      <c r="AC157" s="101"/>
      <c r="AD157" s="101"/>
    </row>
    <row r="158" spans="1:30" ht="17.25" customHeight="1">
      <c r="A158" s="1041" t="s">
        <v>16857</v>
      </c>
      <c r="B158" s="1042">
        <v>45295</v>
      </c>
      <c r="C158" s="1043" t="s">
        <v>16859</v>
      </c>
      <c r="D158" s="1044" t="s">
        <v>16808</v>
      </c>
      <c r="E158" s="1052" t="s">
        <v>481</v>
      </c>
      <c r="F158" s="1046">
        <v>48251</v>
      </c>
      <c r="G158" s="1046">
        <v>31496</v>
      </c>
      <c r="H158" s="1047">
        <v>17021</v>
      </c>
      <c r="I158" s="1048">
        <v>9</v>
      </c>
      <c r="J158" s="1045" t="s">
        <v>16862</v>
      </c>
      <c r="K158" s="1049" t="s">
        <v>16861</v>
      </c>
      <c r="L158" s="1050">
        <v>4952</v>
      </c>
      <c r="M158" s="1050">
        <v>8021</v>
      </c>
      <c r="N158" s="1050">
        <v>3042</v>
      </c>
      <c r="O158" s="1049" t="s">
        <v>379</v>
      </c>
      <c r="P158" s="1051" t="s">
        <v>380</v>
      </c>
      <c r="Q158" s="101"/>
      <c r="W158" s="101"/>
      <c r="X158" s="101"/>
      <c r="Y158" s="101"/>
      <c r="Z158" s="101"/>
      <c r="AA158" s="101"/>
      <c r="AB158" s="101"/>
      <c r="AC158" s="101"/>
      <c r="AD158" s="101"/>
    </row>
    <row r="159" spans="1:30" ht="17.25" customHeight="1">
      <c r="A159" s="1041" t="s">
        <v>16870</v>
      </c>
      <c r="B159" s="1042">
        <v>45298</v>
      </c>
      <c r="C159" s="1043" t="s">
        <v>16865</v>
      </c>
      <c r="D159" s="1044" t="s">
        <v>16866</v>
      </c>
      <c r="E159" s="1052" t="s">
        <v>481</v>
      </c>
      <c r="F159" s="1046">
        <v>25301</v>
      </c>
      <c r="G159" s="1046">
        <v>12650</v>
      </c>
      <c r="H159" s="1047">
        <v>2124</v>
      </c>
      <c r="I159" s="1048">
        <v>53</v>
      </c>
      <c r="J159" s="1045" t="s">
        <v>16878</v>
      </c>
      <c r="K159" s="1049" t="s">
        <v>16873</v>
      </c>
      <c r="L159" s="1050">
        <v>3078</v>
      </c>
      <c r="M159" s="1050">
        <v>6474</v>
      </c>
      <c r="N159" s="1050">
        <v>574</v>
      </c>
      <c r="O159" s="1049" t="s">
        <v>379</v>
      </c>
      <c r="P159" s="1051" t="s">
        <v>380</v>
      </c>
      <c r="Q159" s="101"/>
      <c r="W159" s="101"/>
      <c r="X159" s="101"/>
      <c r="Y159" s="101"/>
      <c r="Z159" s="101"/>
      <c r="AA159" s="101"/>
      <c r="AB159" s="101"/>
      <c r="AC159" s="101"/>
      <c r="AD159" s="101"/>
    </row>
    <row r="160" spans="1:30" ht="17.25" customHeight="1">
      <c r="A160" s="1041" t="s">
        <v>16874</v>
      </c>
      <c r="B160" s="1042">
        <v>45301</v>
      </c>
      <c r="C160" s="1043" t="s">
        <v>16875</v>
      </c>
      <c r="D160" s="1044" t="s">
        <v>16876</v>
      </c>
      <c r="E160" s="1052" t="s">
        <v>481</v>
      </c>
      <c r="F160" s="1046">
        <v>52850</v>
      </c>
      <c r="G160" s="1046">
        <v>28444</v>
      </c>
      <c r="H160" s="1047">
        <v>16424</v>
      </c>
      <c r="I160" s="1048">
        <v>18</v>
      </c>
      <c r="J160" s="1045" t="s">
        <v>16851</v>
      </c>
      <c r="K160" s="1049" t="s">
        <v>16805</v>
      </c>
      <c r="L160" s="1050">
        <v>7367</v>
      </c>
      <c r="M160" s="1050">
        <v>13941</v>
      </c>
      <c r="N160" s="1050">
        <v>4183</v>
      </c>
      <c r="O160" s="1049" t="s">
        <v>379</v>
      </c>
      <c r="P160" s="1051" t="s">
        <v>380</v>
      </c>
      <c r="Q160" s="101"/>
      <c r="W160" s="101"/>
      <c r="X160" s="101"/>
      <c r="Y160" s="101"/>
      <c r="Z160" s="101"/>
      <c r="AA160" s="101"/>
      <c r="AB160" s="101"/>
      <c r="AC160" s="101"/>
      <c r="AD160" s="101"/>
    </row>
    <row r="161" spans="1:30" ht="17.25" customHeight="1">
      <c r="A161" s="1041" t="s">
        <v>16879</v>
      </c>
      <c r="B161" s="1042">
        <v>45301</v>
      </c>
      <c r="C161" s="1043" t="s">
        <v>16877</v>
      </c>
      <c r="D161" s="1044" t="s">
        <v>16810</v>
      </c>
      <c r="E161" s="1052" t="s">
        <v>481</v>
      </c>
      <c r="F161" s="1046">
        <v>44516</v>
      </c>
      <c r="G161" s="1046">
        <v>30687</v>
      </c>
      <c r="H161" s="1047">
        <v>648</v>
      </c>
      <c r="I161" s="1048">
        <v>262</v>
      </c>
      <c r="J161" s="1045" t="s">
        <v>16878</v>
      </c>
      <c r="K161" s="1049" t="s">
        <v>16805</v>
      </c>
      <c r="L161" s="1050">
        <v>9859</v>
      </c>
      <c r="M161" s="1050">
        <v>15129</v>
      </c>
      <c r="N161" s="1050">
        <v>261</v>
      </c>
      <c r="O161" s="1049" t="s">
        <v>379</v>
      </c>
      <c r="P161" s="1051" t="s">
        <v>380</v>
      </c>
      <c r="Q161" s="101"/>
      <c r="W161" s="101"/>
      <c r="X161" s="101"/>
      <c r="Y161" s="101"/>
      <c r="Z161" s="101"/>
      <c r="AA161" s="101"/>
      <c r="AB161" s="101"/>
      <c r="AC161" s="101"/>
      <c r="AD161" s="101"/>
    </row>
    <row r="162" spans="1:30" ht="17.25" customHeight="1">
      <c r="A162" s="1041" t="s">
        <v>16880</v>
      </c>
      <c r="B162" s="1042">
        <v>45302</v>
      </c>
      <c r="C162" s="1043" t="s">
        <v>16881</v>
      </c>
      <c r="D162" s="1044" t="s">
        <v>16882</v>
      </c>
      <c r="E162" s="1052" t="s">
        <v>481</v>
      </c>
      <c r="F162" s="1046">
        <v>46825</v>
      </c>
      <c r="G162" s="1046">
        <v>67634</v>
      </c>
      <c r="H162" s="1047">
        <v>27045</v>
      </c>
      <c r="I162" s="1048">
        <v>6</v>
      </c>
      <c r="J162" s="1045" t="s">
        <v>16892</v>
      </c>
      <c r="K162" s="1049" t="s">
        <v>16805</v>
      </c>
      <c r="L162" s="1050">
        <v>11200</v>
      </c>
      <c r="M162" s="1050">
        <v>17126</v>
      </c>
      <c r="N162" s="1050">
        <v>7287</v>
      </c>
      <c r="O162" s="1049" t="s">
        <v>379</v>
      </c>
      <c r="P162" s="1051" t="s">
        <v>380</v>
      </c>
      <c r="Q162" s="101"/>
      <c r="W162" s="101"/>
      <c r="X162" s="101"/>
      <c r="Y162" s="101"/>
      <c r="Z162" s="101"/>
      <c r="AA162" s="101"/>
      <c r="AB162" s="101"/>
      <c r="AC162" s="101"/>
      <c r="AD162" s="101"/>
    </row>
    <row r="163" spans="1:30" ht="17.25" customHeight="1">
      <c r="A163" s="1041" t="s">
        <v>16880</v>
      </c>
      <c r="B163" s="1042">
        <v>45302</v>
      </c>
      <c r="C163" s="1043" t="s">
        <v>16883</v>
      </c>
      <c r="D163" s="1044" t="s">
        <v>16882</v>
      </c>
      <c r="E163" s="1052" t="s">
        <v>481</v>
      </c>
      <c r="F163" s="1046">
        <v>165616</v>
      </c>
      <c r="G163" s="1046">
        <v>57194</v>
      </c>
      <c r="H163" s="1047">
        <v>38668</v>
      </c>
      <c r="I163" s="1048">
        <v>7</v>
      </c>
      <c r="J163" s="1045" t="s">
        <v>16890</v>
      </c>
      <c r="K163" s="1049" t="s">
        <v>16805</v>
      </c>
      <c r="L163" s="1050">
        <v>17630</v>
      </c>
      <c r="M163" s="1050">
        <v>57083</v>
      </c>
      <c r="N163" s="1050">
        <v>11896</v>
      </c>
      <c r="O163" s="1049" t="s">
        <v>379</v>
      </c>
      <c r="P163" s="1051" t="s">
        <v>380</v>
      </c>
      <c r="Q163" s="101"/>
      <c r="W163" s="101"/>
      <c r="X163" s="101"/>
      <c r="Y163" s="101"/>
      <c r="Z163" s="101"/>
      <c r="AA163" s="101"/>
      <c r="AB163" s="101"/>
      <c r="AC163" s="101"/>
      <c r="AD163" s="101"/>
    </row>
    <row r="164" spans="1:30" ht="17.25" customHeight="1">
      <c r="A164" s="1041" t="s">
        <v>16794</v>
      </c>
      <c r="B164" s="1042">
        <v>45305</v>
      </c>
      <c r="C164" s="1043" t="s">
        <v>16900</v>
      </c>
      <c r="D164" s="1044" t="s">
        <v>16901</v>
      </c>
      <c r="E164" s="1052" t="s">
        <v>481</v>
      </c>
      <c r="F164" s="1046">
        <v>24348</v>
      </c>
      <c r="G164" s="1046">
        <v>10437</v>
      </c>
      <c r="H164" s="1047">
        <v>2528</v>
      </c>
      <c r="I164" s="1048">
        <v>47</v>
      </c>
      <c r="J164" s="1045" t="s">
        <v>16907</v>
      </c>
      <c r="K164" s="1049" t="s">
        <v>16805</v>
      </c>
      <c r="L164" s="1050">
        <v>2839</v>
      </c>
      <c r="M164" s="1050">
        <v>7244</v>
      </c>
      <c r="N164" s="1050">
        <v>695</v>
      </c>
      <c r="O164" s="1049" t="s">
        <v>379</v>
      </c>
      <c r="P164" s="1051" t="s">
        <v>380</v>
      </c>
      <c r="Q164" s="101"/>
      <c r="W164" s="101"/>
      <c r="X164" s="101"/>
      <c r="Y164" s="101"/>
      <c r="Z164" s="101"/>
      <c r="AA164" s="101"/>
      <c r="AB164" s="101"/>
      <c r="AC164" s="101"/>
      <c r="AD164" s="101"/>
    </row>
    <row r="165" spans="1:30" ht="17.25" customHeight="1">
      <c r="A165" s="1041" t="s">
        <v>16794</v>
      </c>
      <c r="B165" s="1042">
        <v>45305</v>
      </c>
      <c r="C165" s="1043" t="s">
        <v>16902</v>
      </c>
      <c r="D165" s="1044" t="s">
        <v>16810</v>
      </c>
      <c r="E165" s="1052" t="s">
        <v>481</v>
      </c>
      <c r="F165" s="1046">
        <v>469</v>
      </c>
      <c r="G165" s="1046">
        <v>34999</v>
      </c>
      <c r="H165" s="1047">
        <v>50510</v>
      </c>
      <c r="I165" s="1048">
        <v>362</v>
      </c>
      <c r="J165" s="1045" t="s">
        <v>16907</v>
      </c>
      <c r="K165" s="1049" t="s">
        <v>16805</v>
      </c>
      <c r="L165" s="1050">
        <v>6437</v>
      </c>
      <c r="M165" s="1050">
        <v>9695</v>
      </c>
      <c r="N165" s="1050">
        <v>98</v>
      </c>
      <c r="O165" s="1049" t="s">
        <v>379</v>
      </c>
      <c r="P165" s="1051" t="s">
        <v>380</v>
      </c>
      <c r="Q165" s="101"/>
      <c r="W165" s="101"/>
      <c r="X165" s="101"/>
      <c r="Y165" s="101"/>
      <c r="Z165" s="101"/>
      <c r="AA165" s="101"/>
      <c r="AB165" s="101"/>
      <c r="AC165" s="101"/>
      <c r="AD165" s="101"/>
    </row>
    <row r="166" spans="1:30" ht="17.25" customHeight="1">
      <c r="A166" s="1041" t="s">
        <v>16908</v>
      </c>
      <c r="B166" s="1042">
        <v>45307</v>
      </c>
      <c r="C166" s="1043" t="s">
        <v>16909</v>
      </c>
      <c r="D166" s="1044" t="s">
        <v>16912</v>
      </c>
      <c r="E166" s="1052" t="s">
        <v>481</v>
      </c>
      <c r="F166" s="1046">
        <v>49006</v>
      </c>
      <c r="G166" s="1046">
        <v>30751</v>
      </c>
      <c r="H166" s="1047">
        <v>18035</v>
      </c>
      <c r="I166" s="1048">
        <v>9</v>
      </c>
      <c r="J166" s="1045" t="s">
        <v>16809</v>
      </c>
      <c r="K166" s="1049" t="s">
        <v>16805</v>
      </c>
      <c r="L166" s="1050">
        <v>4632</v>
      </c>
      <c r="M166" s="1050">
        <v>7917</v>
      </c>
      <c r="N166" s="1050">
        <v>2879</v>
      </c>
      <c r="O166" s="1049" t="s">
        <v>379</v>
      </c>
      <c r="P166" s="1051" t="s">
        <v>380</v>
      </c>
      <c r="Q166" s="101"/>
      <c r="W166" s="101"/>
      <c r="X166" s="101"/>
      <c r="Y166" s="101"/>
      <c r="Z166" s="101"/>
      <c r="AA166" s="101"/>
      <c r="AB166" s="101"/>
      <c r="AC166" s="101"/>
      <c r="AD166" s="101"/>
    </row>
    <row r="167" spans="1:30" ht="17.25" customHeight="1">
      <c r="A167" s="1041" t="s">
        <v>16913</v>
      </c>
      <c r="B167" s="1042">
        <v>45308</v>
      </c>
      <c r="C167" s="1043" t="s">
        <v>16914</v>
      </c>
      <c r="D167" s="1044" t="s">
        <v>16915</v>
      </c>
      <c r="E167" s="1052" t="s">
        <v>481</v>
      </c>
      <c r="F167" s="1046">
        <v>63348</v>
      </c>
      <c r="G167" s="1046">
        <v>37035</v>
      </c>
      <c r="H167" s="1047">
        <v>636</v>
      </c>
      <c r="I167" s="1048">
        <v>267</v>
      </c>
      <c r="J167" s="1045" t="s">
        <v>16843</v>
      </c>
      <c r="K167" s="1049" t="s">
        <v>16805</v>
      </c>
      <c r="L167" s="1050">
        <v>10212</v>
      </c>
      <c r="M167" s="1050">
        <v>18817</v>
      </c>
      <c r="N167" s="1050">
        <v>182</v>
      </c>
      <c r="O167" s="1049" t="s">
        <v>379</v>
      </c>
      <c r="P167" s="1051" t="s">
        <v>380</v>
      </c>
      <c r="Q167" s="101"/>
      <c r="W167" s="101"/>
      <c r="X167" s="101"/>
      <c r="Y167" s="101"/>
      <c r="Z167" s="101"/>
      <c r="AA167" s="101"/>
      <c r="AB167" s="101"/>
      <c r="AC167" s="101"/>
      <c r="AD167" s="101"/>
    </row>
    <row r="168" spans="1:30" ht="17.25" customHeight="1">
      <c r="A168" s="1041" t="s">
        <v>16824</v>
      </c>
      <c r="B168" s="1042">
        <v>45309</v>
      </c>
      <c r="C168" s="1043" t="s">
        <v>16916</v>
      </c>
      <c r="D168" s="1044" t="s">
        <v>16917</v>
      </c>
      <c r="E168" s="1052" t="s">
        <v>481</v>
      </c>
      <c r="F168" s="1046">
        <v>51612</v>
      </c>
      <c r="G168" s="1046">
        <v>38574</v>
      </c>
      <c r="H168" s="1047">
        <v>15683</v>
      </c>
      <c r="I168" s="1048">
        <v>11</v>
      </c>
      <c r="J168" s="1045" t="s">
        <v>16921</v>
      </c>
      <c r="K168" s="1049" t="s">
        <v>16805</v>
      </c>
      <c r="L168" s="1050">
        <v>9255</v>
      </c>
      <c r="M168" s="1050">
        <v>12478</v>
      </c>
      <c r="N168" s="1050">
        <v>3174</v>
      </c>
      <c r="O168" s="1049" t="s">
        <v>379</v>
      </c>
      <c r="P168" s="1051" t="s">
        <v>380</v>
      </c>
      <c r="Q168" s="101"/>
      <c r="W168" s="101"/>
      <c r="X168" s="101"/>
      <c r="Y168" s="101"/>
      <c r="Z168" s="101"/>
      <c r="AA168" s="101"/>
      <c r="AB168" s="101"/>
      <c r="AC168" s="101"/>
      <c r="AD168" s="101"/>
    </row>
    <row r="169" spans="1:30" ht="17.25" customHeight="1">
      <c r="A169" s="1041" t="s">
        <v>16824</v>
      </c>
      <c r="B169" s="1042">
        <v>45309</v>
      </c>
      <c r="C169" s="1043" t="s">
        <v>16918</v>
      </c>
      <c r="D169" s="1044" t="s">
        <v>16919</v>
      </c>
      <c r="E169" s="1052" t="s">
        <v>481</v>
      </c>
      <c r="F169" s="1046">
        <v>31676</v>
      </c>
      <c r="G169" s="1046">
        <v>19355</v>
      </c>
      <c r="H169" s="1047">
        <v>510</v>
      </c>
      <c r="I169" s="1048">
        <v>11</v>
      </c>
      <c r="J169" s="1045" t="s">
        <v>16809</v>
      </c>
      <c r="K169" s="1049" t="s">
        <v>16805</v>
      </c>
      <c r="L169" s="1050">
        <v>4621</v>
      </c>
      <c r="M169" s="1050">
        <v>7910</v>
      </c>
      <c r="N169" s="1050">
        <v>113</v>
      </c>
      <c r="O169" s="1049" t="s">
        <v>379</v>
      </c>
      <c r="P169" s="1051" t="s">
        <v>380</v>
      </c>
      <c r="Q169" s="101"/>
      <c r="W169" s="101"/>
      <c r="X169" s="101"/>
      <c r="Y169" s="101"/>
      <c r="Z169" s="101"/>
      <c r="AA169" s="101"/>
      <c r="AB169" s="101"/>
      <c r="AC169" s="101"/>
      <c r="AD169" s="101"/>
    </row>
    <row r="170" spans="1:30" ht="17.25" customHeight="1">
      <c r="A170" s="1041" t="s">
        <v>16922</v>
      </c>
      <c r="B170" s="1042">
        <v>45312</v>
      </c>
      <c r="C170" s="1043" t="s">
        <v>16923</v>
      </c>
      <c r="D170" s="1044" t="s">
        <v>16808</v>
      </c>
      <c r="E170" s="1052" t="s">
        <v>481</v>
      </c>
      <c r="F170" s="1046">
        <v>89657</v>
      </c>
      <c r="G170" s="1046">
        <v>54604</v>
      </c>
      <c r="H170" s="1047">
        <v>31196</v>
      </c>
      <c r="I170" s="1048">
        <v>5</v>
      </c>
      <c r="J170" s="1045" t="s">
        <v>16851</v>
      </c>
      <c r="K170" s="1049" t="s">
        <v>16805</v>
      </c>
      <c r="L170" s="1050">
        <v>15535</v>
      </c>
      <c r="M170" s="1050">
        <v>26890</v>
      </c>
      <c r="N170" s="1050">
        <v>8027</v>
      </c>
      <c r="O170" s="1049" t="s">
        <v>379</v>
      </c>
      <c r="P170" s="1051" t="s">
        <v>380</v>
      </c>
      <c r="Q170" s="101"/>
      <c r="W170" s="101"/>
      <c r="X170" s="101"/>
      <c r="Y170" s="101"/>
      <c r="Z170" s="101"/>
      <c r="AA170" s="101"/>
      <c r="AB170" s="101"/>
      <c r="AC170" s="101"/>
      <c r="AD170" s="101"/>
    </row>
    <row r="171" spans="1:30" ht="17.25" customHeight="1">
      <c r="A171" s="1041" t="s">
        <v>16794</v>
      </c>
      <c r="B171" s="1042">
        <v>45312</v>
      </c>
      <c r="C171" s="1043" t="s">
        <v>16924</v>
      </c>
      <c r="D171" s="1044" t="s">
        <v>16925</v>
      </c>
      <c r="E171" s="1052" t="s">
        <v>481</v>
      </c>
      <c r="F171" s="1046">
        <v>26680</v>
      </c>
      <c r="G171" s="1046">
        <v>12285</v>
      </c>
      <c r="H171" s="1047">
        <v>2664</v>
      </c>
      <c r="I171" s="1048">
        <v>45</v>
      </c>
      <c r="J171" s="1045" t="s">
        <v>16804</v>
      </c>
      <c r="K171" s="1049" t="s">
        <v>16805</v>
      </c>
      <c r="L171" s="1050">
        <v>3470</v>
      </c>
      <c r="M171" s="1050">
        <v>7837</v>
      </c>
      <c r="N171" s="1050">
        <v>715</v>
      </c>
      <c r="O171" s="1049" t="s">
        <v>379</v>
      </c>
      <c r="P171" s="1051" t="s">
        <v>380</v>
      </c>
      <c r="Q171" s="101"/>
      <c r="W171" s="101"/>
      <c r="X171" s="101"/>
      <c r="Y171" s="101"/>
      <c r="Z171" s="101"/>
      <c r="AA171" s="101"/>
      <c r="AB171" s="101"/>
      <c r="AC171" s="101"/>
      <c r="AD171" s="101"/>
    </row>
    <row r="172" spans="1:30" ht="17.25" customHeight="1">
      <c r="A172" s="1041" t="s">
        <v>16806</v>
      </c>
      <c r="B172" s="1042">
        <v>45313</v>
      </c>
      <c r="C172" s="1043" t="s">
        <v>16930</v>
      </c>
      <c r="D172" s="1044" t="s">
        <v>16931</v>
      </c>
      <c r="E172" s="1052" t="s">
        <v>481</v>
      </c>
      <c r="F172" s="1046">
        <v>61325</v>
      </c>
      <c r="G172" s="1046">
        <v>30989</v>
      </c>
      <c r="H172" s="1047">
        <v>2216</v>
      </c>
      <c r="I172" s="1048">
        <v>131</v>
      </c>
      <c r="J172" s="1045" t="s">
        <v>16851</v>
      </c>
      <c r="K172" s="1049" t="s">
        <v>16805</v>
      </c>
      <c r="L172" s="1050">
        <v>8837</v>
      </c>
      <c r="M172" s="1050">
        <v>19262</v>
      </c>
      <c r="N172" s="1050">
        <v>432</v>
      </c>
      <c r="O172" s="1049" t="s">
        <v>379</v>
      </c>
      <c r="P172" s="1051" t="s">
        <v>380</v>
      </c>
      <c r="Q172" s="101"/>
      <c r="W172" s="101"/>
      <c r="X172" s="101"/>
      <c r="Y172" s="101"/>
      <c r="Z172" s="101"/>
      <c r="AA172" s="101"/>
      <c r="AB172" s="101"/>
      <c r="AC172" s="101"/>
      <c r="AD172" s="101"/>
    </row>
    <row r="173" spans="1:30" ht="17.25" customHeight="1">
      <c r="A173" s="1041" t="s">
        <v>16933</v>
      </c>
      <c r="B173" s="1042">
        <v>45319</v>
      </c>
      <c r="C173" s="1043" t="s">
        <v>16934</v>
      </c>
      <c r="D173" s="1044" t="s">
        <v>16796</v>
      </c>
      <c r="E173" s="1052" t="s">
        <v>481</v>
      </c>
      <c r="F173" s="1046">
        <v>30283</v>
      </c>
      <c r="G173" s="1046">
        <v>16178</v>
      </c>
      <c r="H173" s="1047">
        <v>3722</v>
      </c>
      <c r="I173" s="1048">
        <v>32</v>
      </c>
      <c r="J173" s="1045" t="s">
        <v>16804</v>
      </c>
      <c r="K173" s="1049" t="s">
        <v>16805</v>
      </c>
      <c r="L173" s="1050">
        <v>4761</v>
      </c>
      <c r="M173" s="1050">
        <v>9483</v>
      </c>
      <c r="N173" s="1050">
        <v>1143</v>
      </c>
      <c r="O173" s="1049" t="s">
        <v>379</v>
      </c>
      <c r="P173" s="1051" t="s">
        <v>380</v>
      </c>
      <c r="Q173" s="101"/>
      <c r="W173" s="101"/>
      <c r="X173" s="101"/>
      <c r="Y173" s="101"/>
      <c r="Z173" s="101"/>
      <c r="AA173" s="101"/>
      <c r="AB173" s="101"/>
      <c r="AC173" s="101"/>
      <c r="AD173" s="101"/>
    </row>
    <row r="174" spans="1:30" ht="17.25" customHeight="1">
      <c r="A174" s="1041" t="s">
        <v>16937</v>
      </c>
      <c r="B174" s="1042">
        <v>45321</v>
      </c>
      <c r="C174" s="1043" t="s">
        <v>16938</v>
      </c>
      <c r="D174" s="1044" t="s">
        <v>16939</v>
      </c>
      <c r="E174" s="1052" t="s">
        <v>481</v>
      </c>
      <c r="F174" s="1046">
        <v>35395</v>
      </c>
      <c r="G174" s="1046">
        <v>19493</v>
      </c>
      <c r="H174" s="1047">
        <v>2382</v>
      </c>
      <c r="I174" s="1048">
        <v>110</v>
      </c>
      <c r="J174" s="1045" t="s">
        <v>16804</v>
      </c>
      <c r="K174" s="1049" t="s">
        <v>16805</v>
      </c>
      <c r="L174" s="1050">
        <v>3446</v>
      </c>
      <c r="M174" s="1050">
        <v>7081</v>
      </c>
      <c r="N174" s="1050">
        <v>560</v>
      </c>
      <c r="O174" s="1049" t="s">
        <v>379</v>
      </c>
      <c r="P174" s="1051" t="s">
        <v>380</v>
      </c>
      <c r="Q174" s="101"/>
      <c r="W174" s="101"/>
      <c r="X174" s="101"/>
      <c r="Y174" s="101"/>
      <c r="Z174" s="101"/>
      <c r="AA174" s="101"/>
      <c r="AB174" s="101"/>
      <c r="AC174" s="101"/>
      <c r="AD174" s="101"/>
    </row>
    <row r="175" spans="1:30" ht="17.25" customHeight="1">
      <c r="A175" s="1041" t="s">
        <v>16944</v>
      </c>
      <c r="B175" s="1042">
        <v>45322</v>
      </c>
      <c r="C175" s="1043" t="s">
        <v>16946</v>
      </c>
      <c r="D175" s="1044" t="s">
        <v>16945</v>
      </c>
      <c r="E175" s="1052" t="s">
        <v>481</v>
      </c>
      <c r="F175" s="1046">
        <v>41602</v>
      </c>
      <c r="G175" s="1046">
        <v>29004</v>
      </c>
      <c r="H175" s="1047">
        <v>451</v>
      </c>
      <c r="I175" s="1048">
        <v>338</v>
      </c>
      <c r="J175" s="1045" t="s">
        <v>16804</v>
      </c>
      <c r="K175" s="1049" t="s">
        <v>16805</v>
      </c>
      <c r="L175" s="1050">
        <v>8325</v>
      </c>
      <c r="M175" s="1050">
        <v>12142</v>
      </c>
      <c r="N175" s="1050">
        <v>144</v>
      </c>
      <c r="O175" s="1049" t="s">
        <v>379</v>
      </c>
      <c r="P175" s="1051" t="s">
        <v>380</v>
      </c>
      <c r="Q175" s="101"/>
      <c r="W175" s="101"/>
      <c r="X175" s="101"/>
      <c r="Y175" s="101"/>
      <c r="Z175" s="101"/>
      <c r="AA175" s="101"/>
      <c r="AB175" s="101"/>
      <c r="AC175" s="101"/>
      <c r="AD175" s="101"/>
    </row>
    <row r="176" spans="1:30" ht="17.25" customHeight="1">
      <c r="A176" s="1041" t="s">
        <v>16794</v>
      </c>
      <c r="B176" s="1042">
        <v>45326</v>
      </c>
      <c r="C176" s="1043" t="s">
        <v>16947</v>
      </c>
      <c r="D176" s="1044" t="s">
        <v>16948</v>
      </c>
      <c r="E176" s="1052" t="s">
        <v>481</v>
      </c>
      <c r="F176" s="1046">
        <v>13242</v>
      </c>
      <c r="G176" s="1046">
        <v>6331</v>
      </c>
      <c r="H176" s="1047">
        <v>1909</v>
      </c>
      <c r="I176" s="1048">
        <v>29</v>
      </c>
      <c r="J176" s="1045" t="s">
        <v>16804</v>
      </c>
      <c r="K176" s="1049" t="s">
        <v>16805</v>
      </c>
      <c r="L176" s="1050">
        <v>1913</v>
      </c>
      <c r="M176" s="1050">
        <v>4123</v>
      </c>
      <c r="N176" s="1050">
        <v>568</v>
      </c>
      <c r="O176" s="1049" t="s">
        <v>379</v>
      </c>
      <c r="P176" s="1051" t="s">
        <v>380</v>
      </c>
      <c r="Q176" s="101"/>
      <c r="W176" s="101"/>
      <c r="X176" s="101"/>
      <c r="Y176" s="101"/>
      <c r="Z176" s="101"/>
      <c r="AA176" s="101"/>
      <c r="AB176" s="101"/>
      <c r="AC176" s="101"/>
      <c r="AD176" s="101"/>
    </row>
    <row r="177" spans="1:30" ht="17.25" customHeight="1">
      <c r="A177" s="1041" t="s">
        <v>16962</v>
      </c>
      <c r="B177" s="1042">
        <v>45326</v>
      </c>
      <c r="C177" s="1043" t="s">
        <v>16949</v>
      </c>
      <c r="D177" s="1044" t="s">
        <v>16950</v>
      </c>
      <c r="E177" s="1052" t="s">
        <v>481</v>
      </c>
      <c r="F177" s="1046">
        <v>14543</v>
      </c>
      <c r="G177" s="1046">
        <v>8626</v>
      </c>
      <c r="H177" s="1047">
        <v>373</v>
      </c>
      <c r="I177" s="1048">
        <v>143</v>
      </c>
      <c r="J177" s="1045" t="s">
        <v>16843</v>
      </c>
      <c r="K177" s="1049" t="s">
        <v>16805</v>
      </c>
      <c r="L177" s="1050">
        <v>1825</v>
      </c>
      <c r="M177" s="1050">
        <v>3239</v>
      </c>
      <c r="N177" s="1050">
        <v>109</v>
      </c>
      <c r="O177" s="1049" t="s">
        <v>379</v>
      </c>
      <c r="P177" s="1051" t="s">
        <v>380</v>
      </c>
      <c r="Q177" s="101"/>
      <c r="W177" s="101"/>
      <c r="X177" s="101"/>
      <c r="Y177" s="101"/>
      <c r="Z177" s="101"/>
      <c r="AA177" s="101"/>
      <c r="AB177" s="101"/>
      <c r="AC177" s="101"/>
      <c r="AD177" s="101"/>
    </row>
    <row r="178" spans="1:30" ht="17.25" customHeight="1">
      <c r="A178" s="1041" t="s">
        <v>16794</v>
      </c>
      <c r="B178" s="1042">
        <v>45326</v>
      </c>
      <c r="C178" s="1043" t="s">
        <v>16951</v>
      </c>
      <c r="D178" s="1044" t="s">
        <v>16952</v>
      </c>
      <c r="E178" s="1052" t="s">
        <v>481</v>
      </c>
      <c r="F178" s="1046">
        <v>25454</v>
      </c>
      <c r="G178" s="1046">
        <v>15778</v>
      </c>
      <c r="H178" s="1047">
        <v>1457</v>
      </c>
      <c r="I178" s="1048">
        <v>82</v>
      </c>
      <c r="J178" s="1045" t="s">
        <v>16804</v>
      </c>
      <c r="K178" s="1049" t="s">
        <v>16805</v>
      </c>
      <c r="L178" s="1050">
        <v>2303</v>
      </c>
      <c r="M178" s="1050">
        <v>4363</v>
      </c>
      <c r="N178" s="1050">
        <v>355</v>
      </c>
      <c r="O178" s="1049" t="s">
        <v>379</v>
      </c>
      <c r="P178" s="1051" t="s">
        <v>380</v>
      </c>
      <c r="Q178" s="101"/>
      <c r="W178" s="101"/>
      <c r="X178" s="101"/>
      <c r="Y178" s="101"/>
      <c r="Z178" s="101"/>
      <c r="AA178" s="101"/>
      <c r="AB178" s="101"/>
      <c r="AC178" s="101"/>
      <c r="AD178" s="101"/>
    </row>
    <row r="179" spans="1:30" ht="17.25" customHeight="1">
      <c r="A179" s="1041" t="s">
        <v>16963</v>
      </c>
      <c r="B179" s="1042">
        <v>45330</v>
      </c>
      <c r="C179" s="1043" t="s">
        <v>16966</v>
      </c>
      <c r="D179" s="1044" t="s">
        <v>16967</v>
      </c>
      <c r="E179" s="1052" t="s">
        <v>481</v>
      </c>
      <c r="F179" s="1046">
        <v>34526</v>
      </c>
      <c r="G179" s="1046">
        <v>17335</v>
      </c>
      <c r="H179" s="1047">
        <v>1721</v>
      </c>
      <c r="I179" s="1048">
        <v>58</v>
      </c>
      <c r="J179" s="1045" t="s">
        <v>16851</v>
      </c>
      <c r="K179" s="1049" t="s">
        <v>16805</v>
      </c>
      <c r="L179" s="1050">
        <v>8502</v>
      </c>
      <c r="M179" s="1050">
        <v>17263</v>
      </c>
      <c r="N179" s="1050">
        <v>794</v>
      </c>
      <c r="O179" s="1049" t="s">
        <v>379</v>
      </c>
      <c r="P179" s="1051" t="s">
        <v>380</v>
      </c>
      <c r="Q179" s="101"/>
      <c r="W179" s="101"/>
      <c r="X179" s="101"/>
      <c r="Y179" s="101"/>
      <c r="Z179" s="101"/>
      <c r="AA179" s="101"/>
      <c r="AB179" s="101"/>
      <c r="AC179" s="101"/>
      <c r="AD179" s="101"/>
    </row>
    <row r="180" spans="1:30" ht="17.25" customHeight="1">
      <c r="A180" s="1041" t="s">
        <v>16964</v>
      </c>
      <c r="B180" s="1042">
        <v>45333</v>
      </c>
      <c r="C180" s="1043" t="s">
        <v>16965</v>
      </c>
      <c r="D180" s="1044" t="s">
        <v>16796</v>
      </c>
      <c r="E180" s="1052" t="s">
        <v>481</v>
      </c>
      <c r="F180" s="1046">
        <v>17509</v>
      </c>
      <c r="G180" s="1046">
        <v>9128</v>
      </c>
      <c r="H180" s="1047">
        <v>1249</v>
      </c>
      <c r="I180" s="1048">
        <v>40</v>
      </c>
      <c r="J180" s="1045" t="s">
        <v>16804</v>
      </c>
      <c r="K180" s="1049" t="s">
        <v>16805</v>
      </c>
      <c r="L180" s="1050">
        <v>2864</v>
      </c>
      <c r="M180" s="1050">
        <v>5825</v>
      </c>
      <c r="N180" s="1050">
        <v>381</v>
      </c>
      <c r="O180" s="1049" t="s">
        <v>379</v>
      </c>
      <c r="P180" s="1051" t="s">
        <v>380</v>
      </c>
      <c r="Q180" s="101"/>
      <c r="W180" s="101"/>
      <c r="X180" s="101"/>
      <c r="Y180" s="101"/>
      <c r="Z180" s="101"/>
      <c r="AA180" s="101"/>
      <c r="AB180" s="101"/>
      <c r="AC180" s="101"/>
      <c r="AD180" s="101"/>
    </row>
    <row r="181" spans="1:30" ht="17.25" customHeight="1">
      <c r="A181" s="1041" t="s">
        <v>16970</v>
      </c>
      <c r="B181" s="1042">
        <v>45334</v>
      </c>
      <c r="C181" s="1043" t="s">
        <v>16977</v>
      </c>
      <c r="D181" s="1044" t="s">
        <v>16978</v>
      </c>
      <c r="E181" s="1052" t="s">
        <v>16973</v>
      </c>
      <c r="F181" s="1046">
        <v>27698</v>
      </c>
      <c r="G181" s="1046">
        <v>19366</v>
      </c>
      <c r="H181" s="1047">
        <v>6446</v>
      </c>
      <c r="I181" s="1048">
        <v>9</v>
      </c>
      <c r="J181" s="1045" t="s">
        <v>16804</v>
      </c>
      <c r="K181" s="1049" t="s">
        <v>16805</v>
      </c>
      <c r="L181" s="1050">
        <v>2118</v>
      </c>
      <c r="M181" s="1050">
        <v>3054</v>
      </c>
      <c r="N181" s="1050">
        <v>719</v>
      </c>
      <c r="O181" s="1049" t="s">
        <v>379</v>
      </c>
      <c r="P181" s="1051" t="s">
        <v>380</v>
      </c>
      <c r="Q181" s="101"/>
      <c r="W181" s="101"/>
      <c r="X181" s="101"/>
      <c r="Y181" s="101"/>
      <c r="Z181" s="101"/>
      <c r="AA181" s="101"/>
      <c r="AB181" s="101"/>
      <c r="AC181" s="101"/>
      <c r="AD181" s="101"/>
    </row>
    <row r="182" spans="1:30" ht="17.25" customHeight="1">
      <c r="A182" s="1041" t="s">
        <v>16982</v>
      </c>
      <c r="B182" s="1042">
        <v>45334</v>
      </c>
      <c r="C182" s="1043" t="s">
        <v>16981</v>
      </c>
      <c r="D182" s="1044" t="s">
        <v>16980</v>
      </c>
      <c r="E182" s="1052" t="s">
        <v>16979</v>
      </c>
      <c r="F182" s="1046">
        <v>37691</v>
      </c>
      <c r="G182" s="1046">
        <v>27578</v>
      </c>
      <c r="H182" s="1047">
        <v>9881</v>
      </c>
      <c r="I182" s="1048">
        <v>10</v>
      </c>
      <c r="J182" s="1045" t="s">
        <v>16809</v>
      </c>
      <c r="K182" s="1049" t="s">
        <v>16805</v>
      </c>
      <c r="L182" s="1050">
        <v>6239</v>
      </c>
      <c r="M182" s="1050">
        <v>8433</v>
      </c>
      <c r="N182" s="1050">
        <v>2408</v>
      </c>
      <c r="O182" s="1049" t="s">
        <v>379</v>
      </c>
      <c r="P182" s="1051" t="s">
        <v>380</v>
      </c>
      <c r="Q182" s="101"/>
      <c r="W182" s="101"/>
      <c r="X182" s="101"/>
      <c r="Y182" s="101"/>
      <c r="Z182" s="101"/>
      <c r="AA182" s="101"/>
      <c r="AB182" s="101"/>
      <c r="AC182" s="101"/>
      <c r="AD182" s="101"/>
    </row>
    <row r="183" spans="1:30" ht="17.25" customHeight="1">
      <c r="A183" s="1041" t="s">
        <v>16986</v>
      </c>
      <c r="B183" s="1042">
        <v>45339</v>
      </c>
      <c r="C183" s="1043" t="s">
        <v>16987</v>
      </c>
      <c r="D183" s="1044" t="s">
        <v>16810</v>
      </c>
      <c r="E183" s="1052" t="s">
        <v>16973</v>
      </c>
      <c r="F183" s="1046">
        <v>35658</v>
      </c>
      <c r="G183" s="1046">
        <v>25209</v>
      </c>
      <c r="H183" s="1047">
        <v>95</v>
      </c>
      <c r="I183" s="1048">
        <v>761</v>
      </c>
      <c r="J183" s="1045" t="s">
        <v>16851</v>
      </c>
      <c r="K183" s="1049" t="s">
        <v>16805</v>
      </c>
      <c r="L183" s="1050">
        <v>6654</v>
      </c>
      <c r="M183" s="1050">
        <v>8862</v>
      </c>
      <c r="N183" s="1050">
        <v>21</v>
      </c>
      <c r="O183" s="1049" t="s">
        <v>379</v>
      </c>
      <c r="P183" s="1051" t="s">
        <v>380</v>
      </c>
      <c r="Q183" s="101"/>
      <c r="W183" s="101"/>
      <c r="X183" s="101"/>
      <c r="Y183" s="101"/>
      <c r="Z183" s="101"/>
      <c r="AA183" s="101"/>
      <c r="AB183" s="101"/>
      <c r="AC183" s="101"/>
      <c r="AD183" s="101"/>
    </row>
    <row r="184" spans="1:30" ht="17.25" customHeight="1">
      <c r="A184" s="1041" t="s">
        <v>16986</v>
      </c>
      <c r="B184" s="1042">
        <v>45339</v>
      </c>
      <c r="C184" s="1043" t="s">
        <v>16988</v>
      </c>
      <c r="D184" s="1044" t="s">
        <v>16993</v>
      </c>
      <c r="E184" s="1052" t="s">
        <v>16973</v>
      </c>
      <c r="F184" s="1046">
        <v>10202</v>
      </c>
      <c r="G184" s="1046">
        <v>5312</v>
      </c>
      <c r="H184" s="1047">
        <v>1230</v>
      </c>
      <c r="I184" s="1048">
        <v>37</v>
      </c>
      <c r="J184" s="1045" t="s">
        <v>16804</v>
      </c>
      <c r="K184" s="1049" t="s">
        <v>16805</v>
      </c>
      <c r="L184" s="1050">
        <v>1649</v>
      </c>
      <c r="M184" s="1050">
        <v>3182</v>
      </c>
      <c r="N184" s="1050">
        <v>377</v>
      </c>
      <c r="O184" s="1049" t="s">
        <v>379</v>
      </c>
      <c r="P184" s="1051" t="s">
        <v>380</v>
      </c>
      <c r="Q184" s="101"/>
      <c r="W184" s="101"/>
      <c r="X184" s="101"/>
      <c r="Y184" s="101"/>
      <c r="Z184" s="101"/>
      <c r="AA184" s="101"/>
      <c r="AB184" s="101"/>
      <c r="AC184" s="101"/>
      <c r="AD184" s="101"/>
    </row>
    <row r="185" spans="1:30" ht="17.25" customHeight="1">
      <c r="A185" s="1077" t="s">
        <v>16994</v>
      </c>
      <c r="B185" s="1078">
        <v>45345</v>
      </c>
      <c r="C185" s="1079" t="s">
        <v>16995</v>
      </c>
      <c r="D185" s="1080" t="s">
        <v>16925</v>
      </c>
      <c r="E185" s="1081" t="s">
        <v>583</v>
      </c>
      <c r="F185" s="1082">
        <v>10651</v>
      </c>
      <c r="G185" s="1082">
        <v>5212</v>
      </c>
      <c r="H185" s="1083">
        <v>1479</v>
      </c>
      <c r="I185" s="1084">
        <v>31</v>
      </c>
      <c r="J185" s="1080" t="s">
        <v>16996</v>
      </c>
      <c r="K185" s="1083" t="s">
        <v>99</v>
      </c>
      <c r="L185" s="1085">
        <v>1609</v>
      </c>
      <c r="M185" s="1085">
        <v>3405</v>
      </c>
      <c r="N185" s="1085">
        <v>464</v>
      </c>
      <c r="O185" s="1083" t="s">
        <v>16997</v>
      </c>
      <c r="P185" s="1086" t="s">
        <v>700</v>
      </c>
      <c r="Q185" s="101"/>
      <c r="W185" s="101"/>
      <c r="X185" s="101"/>
      <c r="Y185" s="101"/>
      <c r="Z185" s="101"/>
      <c r="AA185" s="101"/>
      <c r="AB185" s="101"/>
      <c r="AC185" s="101"/>
      <c r="AD185" s="101"/>
    </row>
    <row r="186" spans="1:30" ht="17.25" customHeight="1">
      <c r="A186" s="1077" t="s">
        <v>16998</v>
      </c>
      <c r="B186" s="1078">
        <v>45347</v>
      </c>
      <c r="C186" s="1079" t="s">
        <v>16999</v>
      </c>
      <c r="D186" s="1080" t="s">
        <v>17000</v>
      </c>
      <c r="E186" s="1081" t="s">
        <v>583</v>
      </c>
      <c r="F186" s="1082">
        <v>23076</v>
      </c>
      <c r="G186" s="1082">
        <v>15998</v>
      </c>
      <c r="H186" s="1083">
        <v>150</v>
      </c>
      <c r="I186" s="1084">
        <v>455</v>
      </c>
      <c r="J186" s="1080" t="s">
        <v>16996</v>
      </c>
      <c r="K186" s="1083" t="s">
        <v>99</v>
      </c>
      <c r="L186" s="1085">
        <v>3515</v>
      </c>
      <c r="M186" s="1085">
        <v>5443</v>
      </c>
      <c r="N186" s="1085">
        <v>36</v>
      </c>
      <c r="O186" s="1083" t="s">
        <v>16997</v>
      </c>
      <c r="P186" s="1086" t="s">
        <v>700</v>
      </c>
      <c r="Q186" s="101"/>
      <c r="W186" s="101"/>
      <c r="X186" s="101"/>
      <c r="Y186" s="101"/>
      <c r="Z186" s="101"/>
      <c r="AA186" s="101"/>
      <c r="AB186" s="101"/>
      <c r="AC186" s="101"/>
      <c r="AD186" s="101"/>
    </row>
    <row r="187" spans="1:30" ht="17.25" customHeight="1">
      <c r="A187" s="1077" t="s">
        <v>16820</v>
      </c>
      <c r="B187" s="1078">
        <v>45349</v>
      </c>
      <c r="C187" s="1079" t="s">
        <v>17002</v>
      </c>
      <c r="D187" s="1080" t="s">
        <v>16796</v>
      </c>
      <c r="E187" s="1081" t="s">
        <v>583</v>
      </c>
      <c r="F187" s="1082">
        <v>21786</v>
      </c>
      <c r="G187" s="1082">
        <v>14577</v>
      </c>
      <c r="H187" s="1083">
        <v>1136</v>
      </c>
      <c r="I187" s="1084">
        <v>78</v>
      </c>
      <c r="J187" s="1045" t="s">
        <v>16851</v>
      </c>
      <c r="K187" s="1049" t="s">
        <v>16805</v>
      </c>
      <c r="L187" s="1085">
        <v>7820</v>
      </c>
      <c r="M187" s="1085">
        <v>11446</v>
      </c>
      <c r="N187" s="1085">
        <v>485</v>
      </c>
      <c r="O187" s="1083" t="s">
        <v>16997</v>
      </c>
      <c r="P187" s="1086" t="s">
        <v>700</v>
      </c>
      <c r="Q187" s="101"/>
      <c r="W187" s="101"/>
      <c r="X187" s="101"/>
      <c r="Y187" s="101"/>
      <c r="Z187" s="101"/>
      <c r="AA187" s="101"/>
      <c r="AB187" s="101"/>
      <c r="AC187" s="101"/>
      <c r="AD187" s="101"/>
    </row>
    <row r="188" spans="1:30" ht="17.25" customHeight="1">
      <c r="A188" s="1077" t="s">
        <v>16820</v>
      </c>
      <c r="B188" s="1078">
        <v>45349</v>
      </c>
      <c r="C188" s="1079" t="s">
        <v>17010</v>
      </c>
      <c r="D188" s="1080" t="s">
        <v>17003</v>
      </c>
      <c r="E188" s="1081" t="s">
        <v>583</v>
      </c>
      <c r="F188" s="1082">
        <v>29621</v>
      </c>
      <c r="G188" s="1082">
        <v>23397</v>
      </c>
      <c r="H188" s="1083">
        <v>9582</v>
      </c>
      <c r="I188" s="1084">
        <v>9</v>
      </c>
      <c r="J188" s="1045" t="s">
        <v>16809</v>
      </c>
      <c r="K188" s="1049" t="s">
        <v>16805</v>
      </c>
      <c r="L188" s="1085">
        <v>7327</v>
      </c>
      <c r="M188" s="1085">
        <v>9238</v>
      </c>
      <c r="N188" s="1085">
        <v>3045</v>
      </c>
      <c r="O188" s="1083" t="s">
        <v>16997</v>
      </c>
      <c r="P188" s="1086" t="s">
        <v>700</v>
      </c>
      <c r="Q188" s="101"/>
      <c r="W188" s="101"/>
      <c r="X188" s="101"/>
      <c r="Y188" s="101"/>
      <c r="Z188" s="101"/>
      <c r="AA188" s="101"/>
      <c r="AB188" s="101"/>
      <c r="AC188" s="101"/>
      <c r="AD188" s="101"/>
    </row>
    <row r="189" spans="1:30" ht="17.25" customHeight="1">
      <c r="A189" s="1077" t="s">
        <v>17012</v>
      </c>
      <c r="B189" s="1078">
        <v>45352</v>
      </c>
      <c r="C189" s="1079" t="s">
        <v>17013</v>
      </c>
      <c r="D189" s="1080" t="s">
        <v>16808</v>
      </c>
      <c r="E189" s="1081" t="s">
        <v>583</v>
      </c>
      <c r="F189" s="1082">
        <v>16155</v>
      </c>
      <c r="G189" s="1082">
        <v>14141</v>
      </c>
      <c r="H189" s="1083">
        <v>5307</v>
      </c>
      <c r="I189" s="1084">
        <v>10</v>
      </c>
      <c r="J189" s="1045" t="s">
        <v>16809</v>
      </c>
      <c r="K189" s="1049" t="s">
        <v>16805</v>
      </c>
      <c r="L189" s="1085">
        <v>4112</v>
      </c>
      <c r="M189" s="1085">
        <v>4694</v>
      </c>
      <c r="N189" s="1085">
        <v>1449</v>
      </c>
      <c r="O189" s="1083" t="s">
        <v>16997</v>
      </c>
      <c r="P189" s="1086" t="s">
        <v>700</v>
      </c>
      <c r="Q189" s="101"/>
      <c r="W189" s="101"/>
      <c r="X189" s="101"/>
      <c r="Y189" s="101"/>
      <c r="Z189" s="101"/>
      <c r="AA189" s="101"/>
      <c r="AB189" s="101"/>
      <c r="AC189" s="101"/>
      <c r="AD189" s="101"/>
    </row>
    <row r="190" spans="1:30" ht="17.25" customHeight="1">
      <c r="A190" s="1077" t="s">
        <v>17012</v>
      </c>
      <c r="B190" s="1078">
        <v>45352</v>
      </c>
      <c r="C190" s="1079" t="s">
        <v>17014</v>
      </c>
      <c r="D190" s="1080" t="s">
        <v>16796</v>
      </c>
      <c r="E190" s="1081" t="s">
        <v>583</v>
      </c>
      <c r="F190" s="1082">
        <v>17235</v>
      </c>
      <c r="G190" s="1082">
        <v>9775</v>
      </c>
      <c r="H190" s="1083">
        <v>689</v>
      </c>
      <c r="I190" s="1084">
        <v>79</v>
      </c>
      <c r="J190" s="1045" t="s">
        <v>16851</v>
      </c>
      <c r="K190" s="1049" t="s">
        <v>16805</v>
      </c>
      <c r="L190" s="1085">
        <v>4814</v>
      </c>
      <c r="M190" s="1085">
        <v>8656</v>
      </c>
      <c r="N190" s="1085">
        <v>318</v>
      </c>
      <c r="O190" s="1083" t="s">
        <v>16997</v>
      </c>
      <c r="P190" s="1086" t="s">
        <v>700</v>
      </c>
      <c r="Q190" s="101"/>
      <c r="W190" s="101"/>
      <c r="X190" s="101"/>
      <c r="Y190" s="101"/>
      <c r="Z190" s="101"/>
      <c r="AA190" s="101"/>
      <c r="AB190" s="101"/>
      <c r="AC190" s="101"/>
      <c r="AD190" s="101"/>
    </row>
    <row r="191" spans="1:30" ht="17.25" customHeight="1">
      <c r="A191" s="1077" t="s">
        <v>17012</v>
      </c>
      <c r="B191" s="1078">
        <v>45352</v>
      </c>
      <c r="C191" s="1079" t="s">
        <v>17015</v>
      </c>
      <c r="D191" s="1080" t="s">
        <v>17019</v>
      </c>
      <c r="E191" s="1081" t="s">
        <v>583</v>
      </c>
      <c r="F191" s="1082">
        <v>14616</v>
      </c>
      <c r="G191" s="1082">
        <v>10644</v>
      </c>
      <c r="H191" s="1083">
        <v>4692</v>
      </c>
      <c r="I191" s="1084">
        <v>12</v>
      </c>
      <c r="J191" s="1080" t="s">
        <v>16804</v>
      </c>
      <c r="K191" s="1083" t="s">
        <v>99</v>
      </c>
      <c r="L191" s="1085">
        <v>2127</v>
      </c>
      <c r="M191" s="1085">
        <v>2929</v>
      </c>
      <c r="N191" s="1085">
        <v>996</v>
      </c>
      <c r="O191" s="1083" t="s">
        <v>16997</v>
      </c>
      <c r="P191" s="1086" t="s">
        <v>700</v>
      </c>
      <c r="Q191" s="101"/>
      <c r="W191" s="101"/>
      <c r="X191" s="101"/>
      <c r="Y191" s="101"/>
      <c r="Z191" s="101"/>
      <c r="AA191" s="101"/>
      <c r="AB191" s="101"/>
      <c r="AC191" s="101"/>
      <c r="AD191" s="101"/>
    </row>
    <row r="192" spans="1:30" ht="17.25" customHeight="1">
      <c r="A192" s="1077" t="s">
        <v>17012</v>
      </c>
      <c r="B192" s="1078">
        <v>45352</v>
      </c>
      <c r="C192" s="1079" t="s">
        <v>17016</v>
      </c>
      <c r="D192" s="1080" t="s">
        <v>17018</v>
      </c>
      <c r="E192" s="1081" t="s">
        <v>583</v>
      </c>
      <c r="F192" s="1082">
        <v>13360</v>
      </c>
      <c r="G192" s="1082">
        <v>10110</v>
      </c>
      <c r="H192" s="1083">
        <v>556</v>
      </c>
      <c r="I192" s="1084">
        <v>98</v>
      </c>
      <c r="J192" s="1045" t="s">
        <v>16851</v>
      </c>
      <c r="K192" s="1049" t="s">
        <v>16805</v>
      </c>
      <c r="L192" s="1085">
        <v>5333</v>
      </c>
      <c r="M192" s="1085">
        <v>7006</v>
      </c>
      <c r="N192" s="1085">
        <v>234</v>
      </c>
      <c r="O192" s="1083" t="s">
        <v>16997</v>
      </c>
      <c r="P192" s="1086" t="s">
        <v>700</v>
      </c>
      <c r="Q192" s="101"/>
      <c r="W192" s="101"/>
      <c r="X192" s="101"/>
      <c r="Y192" s="101"/>
      <c r="Z192" s="101"/>
      <c r="AA192" s="101"/>
      <c r="AB192" s="101"/>
      <c r="AC192" s="101"/>
      <c r="AD192" s="101"/>
    </row>
    <row r="193" spans="1:30" ht="17.25" customHeight="1">
      <c r="A193" s="1077" t="s">
        <v>17012</v>
      </c>
      <c r="B193" s="1078">
        <v>45352</v>
      </c>
      <c r="C193" s="1079" t="s">
        <v>17017</v>
      </c>
      <c r="D193" s="1080" t="s">
        <v>16796</v>
      </c>
      <c r="E193" s="1081" t="s">
        <v>583</v>
      </c>
      <c r="F193" s="1082">
        <v>6936</v>
      </c>
      <c r="G193" s="1082">
        <v>13193</v>
      </c>
      <c r="H193" s="1083">
        <v>1118</v>
      </c>
      <c r="I193" s="1084">
        <v>40</v>
      </c>
      <c r="J193" s="1080" t="s">
        <v>16804</v>
      </c>
      <c r="K193" s="1083" t="s">
        <v>99</v>
      </c>
      <c r="L193" s="1085">
        <v>1878</v>
      </c>
      <c r="M193" s="1085">
        <v>3887</v>
      </c>
      <c r="N193" s="1085">
        <v>360</v>
      </c>
      <c r="O193" s="1083" t="s">
        <v>16997</v>
      </c>
      <c r="P193" s="1086" t="s">
        <v>700</v>
      </c>
      <c r="Q193" s="101"/>
      <c r="W193" s="101"/>
      <c r="X193" s="101"/>
      <c r="Y193" s="101"/>
      <c r="Z193" s="101"/>
      <c r="AA193" s="101"/>
      <c r="AB193" s="101"/>
      <c r="AC193" s="101"/>
      <c r="AD193" s="101"/>
    </row>
    <row r="194" spans="1:30" ht="17.25" customHeight="1">
      <c r="A194" s="1077" t="s">
        <v>17024</v>
      </c>
      <c r="B194" s="1078">
        <v>45355</v>
      </c>
      <c r="C194" s="1079" t="s">
        <v>17025</v>
      </c>
      <c r="D194" s="1080" t="s">
        <v>17026</v>
      </c>
      <c r="E194" s="1081" t="s">
        <v>17027</v>
      </c>
      <c r="F194" s="1082">
        <v>39534</v>
      </c>
      <c r="G194" s="1082">
        <v>22343</v>
      </c>
      <c r="H194" s="1083">
        <v>9857</v>
      </c>
      <c r="I194" s="1084">
        <v>15</v>
      </c>
      <c r="J194" s="1045" t="s">
        <v>16851</v>
      </c>
      <c r="K194" s="1049" t="s">
        <v>16805</v>
      </c>
      <c r="L194" s="1085">
        <v>4556</v>
      </c>
      <c r="M194" s="1085">
        <v>7637</v>
      </c>
      <c r="N194" s="1085">
        <v>1808</v>
      </c>
      <c r="O194" s="1083" t="s">
        <v>16997</v>
      </c>
      <c r="P194" s="1086" t="s">
        <v>700</v>
      </c>
      <c r="Q194" s="101"/>
      <c r="W194" s="101"/>
      <c r="X194" s="101"/>
      <c r="Y194" s="101"/>
      <c r="Z194" s="101"/>
      <c r="AA194" s="101"/>
      <c r="AB194" s="101"/>
      <c r="AC194" s="101"/>
      <c r="AD194" s="101"/>
    </row>
    <row r="195" spans="1:30" ht="17.25" customHeight="1">
      <c r="A195" s="101"/>
      <c r="B195" s="79"/>
      <c r="C195" s="79"/>
      <c r="D195" s="191"/>
      <c r="E195" s="191"/>
      <c r="F195" s="192"/>
      <c r="G195" s="192"/>
      <c r="H195" s="192"/>
      <c r="I195" s="193"/>
      <c r="J195" s="192"/>
      <c r="K195" s="192"/>
      <c r="L195" s="192"/>
      <c r="M195" s="192"/>
      <c r="N195" s="192"/>
      <c r="O195" s="192"/>
      <c r="P195" s="101"/>
      <c r="Q195" s="101"/>
      <c r="W195" s="101"/>
      <c r="X195" s="101"/>
      <c r="Y195" s="101"/>
      <c r="Z195" s="101"/>
      <c r="AA195" s="101"/>
      <c r="AB195" s="101"/>
      <c r="AC195" s="101"/>
      <c r="AD195" s="101"/>
    </row>
    <row r="196" spans="1:30" ht="17.25" customHeight="1">
      <c r="A196" s="101"/>
      <c r="B196" s="79"/>
      <c r="C196" s="79"/>
      <c r="D196" s="191"/>
      <c r="E196" s="191"/>
      <c r="F196" s="192"/>
      <c r="G196" s="192"/>
      <c r="H196" s="192"/>
      <c r="I196" s="193"/>
      <c r="J196" s="192"/>
      <c r="K196" s="192"/>
      <c r="L196" s="192"/>
      <c r="M196" s="192"/>
      <c r="N196" s="192"/>
      <c r="O196" s="192"/>
      <c r="P196" s="101"/>
      <c r="Q196" s="101"/>
      <c r="W196" s="101"/>
      <c r="X196" s="101"/>
      <c r="Y196" s="101"/>
      <c r="Z196" s="101"/>
      <c r="AA196" s="101"/>
      <c r="AB196" s="101"/>
      <c r="AC196" s="101"/>
      <c r="AD196" s="101"/>
    </row>
    <row r="197" spans="1:30" ht="17.25" customHeight="1">
      <c r="A197" s="101"/>
      <c r="B197" s="79"/>
      <c r="C197" s="79"/>
      <c r="D197" s="191"/>
      <c r="E197" s="191"/>
      <c r="F197" s="192"/>
      <c r="G197" s="192"/>
      <c r="H197" s="192"/>
      <c r="I197" s="193"/>
      <c r="J197" s="192"/>
      <c r="K197" s="192"/>
      <c r="L197" s="192"/>
      <c r="M197" s="192"/>
      <c r="N197" s="192"/>
      <c r="O197" s="192"/>
      <c r="P197" s="101"/>
      <c r="Q197" s="101"/>
      <c r="W197" s="101"/>
      <c r="X197" s="101"/>
      <c r="Y197" s="101"/>
      <c r="Z197" s="101"/>
      <c r="AA197" s="101"/>
      <c r="AB197" s="101"/>
      <c r="AC197" s="101"/>
      <c r="AD197" s="101"/>
    </row>
    <row r="198" spans="1:30" ht="17.25" customHeight="1">
      <c r="A198" s="101"/>
      <c r="B198" s="79"/>
      <c r="C198" s="79"/>
      <c r="D198" s="191"/>
      <c r="E198" s="191"/>
      <c r="F198" s="192"/>
      <c r="G198" s="192"/>
      <c r="H198" s="192"/>
      <c r="I198" s="193"/>
      <c r="J198" s="192"/>
      <c r="K198" s="192"/>
      <c r="L198" s="192"/>
      <c r="M198" s="192"/>
      <c r="N198" s="192"/>
      <c r="O198" s="192"/>
      <c r="P198" s="101"/>
      <c r="Q198" s="101"/>
      <c r="W198" s="101"/>
      <c r="X198" s="101"/>
      <c r="Y198" s="101"/>
      <c r="Z198" s="101"/>
      <c r="AA198" s="101"/>
      <c r="AB198" s="101"/>
      <c r="AC198" s="101"/>
      <c r="AD198" s="101"/>
    </row>
    <row r="199" spans="1:30" ht="17.25" customHeight="1">
      <c r="A199" s="101"/>
      <c r="B199" s="79"/>
      <c r="C199" s="79"/>
      <c r="D199" s="191"/>
      <c r="E199" s="191"/>
      <c r="F199" s="192"/>
      <c r="G199" s="192"/>
      <c r="H199" s="192"/>
      <c r="I199" s="193"/>
      <c r="J199" s="192"/>
      <c r="K199" s="192"/>
      <c r="L199" s="192"/>
      <c r="M199" s="192"/>
      <c r="N199" s="192"/>
      <c r="O199" s="192"/>
      <c r="P199" s="101"/>
      <c r="Q199" s="101"/>
      <c r="W199" s="101"/>
      <c r="X199" s="101"/>
      <c r="Y199" s="101"/>
      <c r="Z199" s="101"/>
      <c r="AA199" s="101"/>
      <c r="AB199" s="101"/>
      <c r="AC199" s="101"/>
      <c r="AD199" s="101"/>
    </row>
    <row r="200" spans="1:30" ht="17.25" customHeight="1">
      <c r="A200" s="101"/>
      <c r="B200" s="79"/>
      <c r="C200" s="79"/>
      <c r="D200" s="191"/>
      <c r="E200" s="191"/>
      <c r="F200" s="192"/>
      <c r="G200" s="192"/>
      <c r="H200" s="192"/>
      <c r="I200" s="193"/>
      <c r="J200" s="192"/>
      <c r="K200" s="192"/>
      <c r="L200" s="192"/>
      <c r="M200" s="192"/>
      <c r="N200" s="192"/>
      <c r="O200" s="192"/>
      <c r="P200" s="101"/>
      <c r="Q200" s="101"/>
      <c r="W200" s="101"/>
      <c r="X200" s="101"/>
      <c r="Y200" s="101"/>
      <c r="Z200" s="101"/>
      <c r="AA200" s="101"/>
      <c r="AB200" s="101"/>
      <c r="AC200" s="101"/>
      <c r="AD200" s="101"/>
    </row>
    <row r="201" spans="1:30" ht="17.25" customHeight="1">
      <c r="A201" s="101"/>
      <c r="B201" s="79"/>
      <c r="C201" s="79"/>
      <c r="D201" s="191"/>
      <c r="E201" s="191"/>
      <c r="F201" s="192"/>
      <c r="G201" s="192"/>
      <c r="H201" s="192"/>
      <c r="I201" s="193"/>
      <c r="J201" s="192"/>
      <c r="K201" s="192"/>
      <c r="L201" s="192"/>
      <c r="M201" s="192"/>
      <c r="N201" s="192"/>
      <c r="O201" s="192"/>
      <c r="P201" s="101"/>
      <c r="Q201" s="101"/>
      <c r="W201" s="101"/>
      <c r="X201" s="101"/>
      <c r="Y201" s="101"/>
      <c r="Z201" s="101"/>
      <c r="AA201" s="101"/>
      <c r="AB201" s="101"/>
      <c r="AC201" s="101"/>
      <c r="AD201" s="101"/>
    </row>
    <row r="202" spans="1:30" ht="17.25" customHeight="1">
      <c r="A202" s="101"/>
      <c r="B202" s="79"/>
      <c r="C202" s="79"/>
      <c r="D202" s="191"/>
      <c r="E202" s="191"/>
      <c r="F202" s="192"/>
      <c r="G202" s="192"/>
      <c r="H202" s="192"/>
      <c r="I202" s="193"/>
      <c r="J202" s="192"/>
      <c r="K202" s="192"/>
      <c r="L202" s="192"/>
      <c r="M202" s="192"/>
      <c r="N202" s="192"/>
      <c r="O202" s="192"/>
      <c r="P202" s="101"/>
      <c r="Q202" s="101"/>
      <c r="W202" s="101"/>
      <c r="X202" s="101"/>
      <c r="Y202" s="101"/>
      <c r="Z202" s="101"/>
      <c r="AA202" s="101"/>
      <c r="AB202" s="101"/>
      <c r="AC202" s="101"/>
      <c r="AD202" s="101"/>
    </row>
    <row r="203" spans="1:30" ht="17.25" customHeight="1">
      <c r="A203" s="101"/>
      <c r="B203" s="79"/>
      <c r="C203" s="79"/>
      <c r="D203" s="191"/>
      <c r="E203" s="191"/>
      <c r="F203" s="192"/>
      <c r="G203" s="192"/>
      <c r="H203" s="192"/>
      <c r="I203" s="193"/>
      <c r="J203" s="192"/>
      <c r="K203" s="192"/>
      <c r="L203" s="192"/>
      <c r="M203" s="192"/>
      <c r="N203" s="192"/>
      <c r="O203" s="192"/>
      <c r="P203" s="101"/>
      <c r="Q203" s="101"/>
      <c r="W203" s="101"/>
      <c r="X203" s="101"/>
      <c r="Y203" s="101"/>
      <c r="Z203" s="101"/>
      <c r="AA203" s="101"/>
      <c r="AB203" s="101"/>
      <c r="AC203" s="101"/>
      <c r="AD203" s="101"/>
    </row>
    <row r="204" spans="1:30" ht="17.25" customHeight="1">
      <c r="A204" s="101"/>
      <c r="B204" s="79"/>
      <c r="C204" s="79"/>
      <c r="D204" s="191"/>
      <c r="E204" s="191"/>
      <c r="F204" s="192"/>
      <c r="G204" s="192"/>
      <c r="H204" s="192"/>
      <c r="I204" s="193"/>
      <c r="J204" s="192"/>
      <c r="K204" s="192"/>
      <c r="L204" s="192"/>
      <c r="M204" s="192"/>
      <c r="N204" s="192"/>
      <c r="O204" s="192"/>
      <c r="P204" s="101"/>
      <c r="Q204" s="101"/>
      <c r="W204" s="101"/>
      <c r="X204" s="101"/>
      <c r="Y204" s="101"/>
      <c r="Z204" s="101"/>
      <c r="AA204" s="101"/>
      <c r="AB204" s="101"/>
      <c r="AC204" s="101"/>
      <c r="AD204" s="101"/>
    </row>
    <row r="205" spans="1:30" ht="17.25" customHeight="1">
      <c r="A205" s="101"/>
      <c r="B205" s="79"/>
      <c r="C205" s="79"/>
      <c r="D205" s="191"/>
      <c r="E205" s="191"/>
      <c r="F205" s="192"/>
      <c r="G205" s="192"/>
      <c r="H205" s="192"/>
      <c r="I205" s="193"/>
      <c r="J205" s="192"/>
      <c r="K205" s="192"/>
      <c r="L205" s="192"/>
      <c r="M205" s="192"/>
      <c r="N205" s="192"/>
      <c r="O205" s="192"/>
      <c r="P205" s="101"/>
      <c r="Q205" s="101"/>
      <c r="W205" s="101"/>
      <c r="X205" s="101"/>
      <c r="Y205" s="101"/>
      <c r="Z205" s="101"/>
      <c r="AA205" s="101"/>
      <c r="AB205" s="101"/>
      <c r="AC205" s="101"/>
      <c r="AD205" s="101"/>
    </row>
    <row r="206" spans="1:30" ht="17.25" customHeight="1">
      <c r="A206" s="101"/>
      <c r="B206" s="79"/>
      <c r="C206" s="79"/>
      <c r="D206" s="191"/>
      <c r="E206" s="191"/>
      <c r="F206" s="192"/>
      <c r="G206" s="192"/>
      <c r="H206" s="192"/>
      <c r="I206" s="193"/>
      <c r="J206" s="192"/>
      <c r="K206" s="192"/>
      <c r="L206" s="192"/>
      <c r="M206" s="192"/>
      <c r="N206" s="192"/>
      <c r="O206" s="192"/>
      <c r="P206" s="101"/>
      <c r="Q206" s="101"/>
      <c r="W206" s="101"/>
      <c r="X206" s="101"/>
      <c r="Y206" s="101"/>
      <c r="Z206" s="101"/>
      <c r="AA206" s="101"/>
      <c r="AB206" s="101"/>
      <c r="AC206" s="101"/>
      <c r="AD206" s="101"/>
    </row>
    <row r="207" spans="1:30" ht="17.25" customHeight="1">
      <c r="A207" s="101"/>
      <c r="B207" s="79"/>
      <c r="C207" s="79"/>
      <c r="D207" s="191"/>
      <c r="E207" s="191"/>
      <c r="F207" s="192"/>
      <c r="G207" s="192"/>
      <c r="H207" s="192"/>
      <c r="I207" s="193"/>
      <c r="J207" s="192"/>
      <c r="K207" s="192"/>
      <c r="L207" s="192"/>
      <c r="M207" s="192"/>
      <c r="N207" s="192"/>
      <c r="O207" s="192"/>
      <c r="P207" s="101"/>
      <c r="Q207" s="101"/>
      <c r="W207" s="101"/>
      <c r="X207" s="101"/>
      <c r="Y207" s="101"/>
      <c r="Z207" s="101"/>
      <c r="AA207" s="101"/>
      <c r="AB207" s="101"/>
      <c r="AC207" s="101"/>
      <c r="AD207" s="101"/>
    </row>
    <row r="208" spans="1:30" ht="17.25" customHeight="1">
      <c r="A208" s="101"/>
      <c r="B208" s="79"/>
      <c r="C208" s="79"/>
      <c r="D208" s="191"/>
      <c r="E208" s="191"/>
      <c r="F208" s="192"/>
      <c r="G208" s="192"/>
      <c r="H208" s="192"/>
      <c r="I208" s="193"/>
      <c r="J208" s="192"/>
      <c r="K208" s="192"/>
      <c r="L208" s="192"/>
      <c r="M208" s="192"/>
      <c r="N208" s="192"/>
      <c r="O208" s="192"/>
      <c r="P208" s="101"/>
      <c r="Q208" s="101"/>
      <c r="W208" s="101"/>
      <c r="X208" s="101"/>
      <c r="Y208" s="101"/>
      <c r="Z208" s="101"/>
      <c r="AA208" s="101"/>
      <c r="AB208" s="101"/>
      <c r="AC208" s="101"/>
      <c r="AD208" s="101"/>
    </row>
    <row r="209" spans="1:30" ht="17.25" customHeight="1">
      <c r="A209" s="101"/>
      <c r="B209" s="79"/>
      <c r="C209" s="79"/>
      <c r="D209" s="191"/>
      <c r="E209" s="191"/>
      <c r="F209" s="192"/>
      <c r="G209" s="192"/>
      <c r="H209" s="192"/>
      <c r="I209" s="193"/>
      <c r="J209" s="192"/>
      <c r="K209" s="192"/>
      <c r="L209" s="192"/>
      <c r="M209" s="192"/>
      <c r="N209" s="192"/>
      <c r="O209" s="192"/>
      <c r="P209" s="101"/>
      <c r="Q209" s="101"/>
      <c r="W209" s="101"/>
      <c r="X209" s="101"/>
      <c r="Y209" s="101"/>
      <c r="Z209" s="101"/>
      <c r="AA209" s="101"/>
      <c r="AB209" s="101"/>
      <c r="AC209" s="101"/>
      <c r="AD209" s="101"/>
    </row>
    <row r="210" spans="1:30" ht="17.25" customHeight="1">
      <c r="A210" s="101"/>
      <c r="B210" s="79"/>
      <c r="C210" s="79"/>
      <c r="D210" s="191"/>
      <c r="E210" s="191"/>
      <c r="F210" s="192"/>
      <c r="G210" s="192"/>
      <c r="H210" s="192"/>
      <c r="I210" s="193"/>
      <c r="J210" s="192"/>
      <c r="K210" s="192"/>
      <c r="L210" s="192"/>
      <c r="M210" s="192"/>
      <c r="N210" s="192"/>
      <c r="O210" s="192"/>
      <c r="P210" s="101"/>
      <c r="Q210" s="101"/>
      <c r="W210" s="101"/>
      <c r="X210" s="101"/>
      <c r="Y210" s="101"/>
      <c r="Z210" s="101"/>
      <c r="AA210" s="101"/>
      <c r="AB210" s="101"/>
      <c r="AC210" s="101"/>
      <c r="AD210" s="101"/>
    </row>
    <row r="211" spans="1:30" ht="17.25" customHeight="1">
      <c r="A211" s="101"/>
      <c r="B211" s="79"/>
      <c r="C211" s="79"/>
      <c r="D211" s="191"/>
      <c r="E211" s="191"/>
      <c r="F211" s="192"/>
      <c r="G211" s="192"/>
      <c r="H211" s="192"/>
      <c r="I211" s="193"/>
      <c r="J211" s="192"/>
      <c r="K211" s="192"/>
      <c r="L211" s="192"/>
      <c r="M211" s="192"/>
      <c r="N211" s="192"/>
      <c r="O211" s="192"/>
      <c r="P211" s="101"/>
      <c r="Q211" s="101"/>
      <c r="W211" s="101"/>
      <c r="X211" s="101"/>
      <c r="Y211" s="101"/>
      <c r="Z211" s="101"/>
      <c r="AA211" s="101"/>
      <c r="AB211" s="101"/>
      <c r="AC211" s="101"/>
      <c r="AD211" s="101"/>
    </row>
    <row r="212" spans="1:30" ht="17.25" customHeight="1">
      <c r="A212" s="101"/>
      <c r="B212" s="79"/>
      <c r="C212" s="79"/>
      <c r="D212" s="191"/>
      <c r="E212" s="191"/>
      <c r="F212" s="192"/>
      <c r="G212" s="192"/>
      <c r="H212" s="192"/>
      <c r="I212" s="193"/>
      <c r="J212" s="192"/>
      <c r="K212" s="192"/>
      <c r="L212" s="192"/>
      <c r="M212" s="192"/>
      <c r="N212" s="192"/>
      <c r="O212" s="192"/>
      <c r="P212" s="101"/>
      <c r="Q212" s="101"/>
      <c r="W212" s="101"/>
      <c r="X212" s="101"/>
      <c r="Y212" s="101"/>
      <c r="Z212" s="101"/>
      <c r="AA212" s="101"/>
      <c r="AB212" s="101"/>
      <c r="AC212" s="101"/>
      <c r="AD212" s="101"/>
    </row>
    <row r="213" spans="1:30" ht="17.25" customHeight="1">
      <c r="A213" s="101"/>
      <c r="B213" s="79"/>
      <c r="C213" s="79"/>
      <c r="D213" s="191"/>
      <c r="E213" s="191"/>
      <c r="F213" s="192"/>
      <c r="G213" s="192"/>
      <c r="H213" s="192"/>
      <c r="I213" s="193"/>
      <c r="J213" s="192"/>
      <c r="K213" s="192"/>
      <c r="L213" s="192"/>
      <c r="M213" s="192"/>
      <c r="N213" s="192"/>
      <c r="O213" s="192"/>
      <c r="P213" s="101"/>
      <c r="Q213" s="101"/>
      <c r="W213" s="101"/>
      <c r="X213" s="101"/>
      <c r="Y213" s="101"/>
      <c r="Z213" s="101"/>
      <c r="AA213" s="101"/>
      <c r="AB213" s="101"/>
      <c r="AC213" s="101"/>
      <c r="AD213" s="101"/>
    </row>
    <row r="214" spans="1:30" ht="17.25" customHeight="1">
      <c r="A214" s="101"/>
      <c r="B214" s="79"/>
      <c r="C214" s="79"/>
      <c r="D214" s="191"/>
      <c r="E214" s="191"/>
      <c r="F214" s="192"/>
      <c r="G214" s="192"/>
      <c r="H214" s="192"/>
      <c r="I214" s="193"/>
      <c r="J214" s="192"/>
      <c r="K214" s="192"/>
      <c r="L214" s="192"/>
      <c r="M214" s="192"/>
      <c r="N214" s="192"/>
      <c r="O214" s="192"/>
      <c r="P214" s="101"/>
      <c r="Q214" s="101"/>
      <c r="W214" s="101"/>
      <c r="X214" s="101"/>
      <c r="Y214" s="101"/>
      <c r="Z214" s="101"/>
      <c r="AA214" s="101"/>
      <c r="AB214" s="101"/>
      <c r="AC214" s="101"/>
      <c r="AD214" s="101"/>
    </row>
    <row r="215" spans="1:30" ht="17.25" customHeight="1">
      <c r="A215" s="101"/>
      <c r="B215" s="79"/>
      <c r="C215" s="79"/>
      <c r="D215" s="191"/>
      <c r="E215" s="191"/>
      <c r="F215" s="192"/>
      <c r="G215" s="192"/>
      <c r="H215" s="192"/>
      <c r="I215" s="193"/>
      <c r="J215" s="192"/>
      <c r="K215" s="192"/>
      <c r="L215" s="192"/>
      <c r="M215" s="192"/>
      <c r="N215" s="192"/>
      <c r="O215" s="192"/>
      <c r="P215" s="101"/>
      <c r="Q215" s="101"/>
      <c r="W215" s="101"/>
      <c r="X215" s="101"/>
      <c r="Y215" s="101"/>
      <c r="Z215" s="101"/>
      <c r="AA215" s="101"/>
      <c r="AB215" s="101"/>
      <c r="AC215" s="101"/>
      <c r="AD215" s="101"/>
    </row>
    <row r="216" spans="1:30" ht="17.25" customHeight="1">
      <c r="A216" s="101"/>
      <c r="B216" s="79"/>
      <c r="C216" s="79"/>
      <c r="D216" s="191"/>
      <c r="E216" s="191"/>
      <c r="F216" s="192"/>
      <c r="G216" s="192"/>
      <c r="H216" s="192"/>
      <c r="I216" s="193"/>
      <c r="J216" s="192"/>
      <c r="K216" s="192"/>
      <c r="L216" s="192"/>
      <c r="M216" s="192"/>
      <c r="N216" s="192"/>
      <c r="O216" s="192"/>
      <c r="P216" s="101"/>
      <c r="Q216" s="101"/>
      <c r="W216" s="101"/>
      <c r="X216" s="101"/>
      <c r="Y216" s="101"/>
      <c r="Z216" s="101"/>
      <c r="AA216" s="101"/>
      <c r="AB216" s="101"/>
      <c r="AC216" s="101"/>
      <c r="AD216" s="101"/>
    </row>
    <row r="217" spans="1:30" ht="17.25" customHeight="1">
      <c r="A217" s="101"/>
      <c r="B217" s="79"/>
      <c r="C217" s="79"/>
      <c r="D217" s="191"/>
      <c r="E217" s="191"/>
      <c r="F217" s="192"/>
      <c r="G217" s="192"/>
      <c r="H217" s="192"/>
      <c r="I217" s="193"/>
      <c r="J217" s="192"/>
      <c r="K217" s="192"/>
      <c r="L217" s="192"/>
      <c r="M217" s="192"/>
      <c r="N217" s="192"/>
      <c r="O217" s="192"/>
      <c r="P217" s="101"/>
      <c r="Q217" s="101"/>
      <c r="W217" s="101"/>
      <c r="X217" s="101"/>
      <c r="Y217" s="101"/>
      <c r="Z217" s="101"/>
      <c r="AA217" s="101"/>
      <c r="AB217" s="101"/>
      <c r="AC217" s="101"/>
      <c r="AD217" s="101"/>
    </row>
    <row r="218" spans="1:30" ht="17.25" customHeight="1">
      <c r="A218" s="101"/>
      <c r="B218" s="79"/>
      <c r="C218" s="79"/>
      <c r="D218" s="191"/>
      <c r="E218" s="191"/>
      <c r="F218" s="192"/>
      <c r="G218" s="192"/>
      <c r="H218" s="192"/>
      <c r="I218" s="193"/>
      <c r="J218" s="192"/>
      <c r="K218" s="192"/>
      <c r="L218" s="192"/>
      <c r="M218" s="192"/>
      <c r="N218" s="192"/>
      <c r="O218" s="192"/>
      <c r="P218" s="101"/>
      <c r="Q218" s="101"/>
      <c r="W218" s="101"/>
      <c r="X218" s="101"/>
      <c r="Y218" s="101"/>
      <c r="Z218" s="101"/>
      <c r="AA218" s="101"/>
      <c r="AB218" s="101"/>
      <c r="AC218" s="101"/>
      <c r="AD218" s="101"/>
    </row>
    <row r="219" spans="1:30" ht="17.25" customHeight="1">
      <c r="A219" s="101"/>
      <c r="B219" s="79"/>
      <c r="C219" s="79"/>
      <c r="D219" s="191"/>
      <c r="E219" s="191"/>
      <c r="F219" s="192"/>
      <c r="G219" s="192"/>
      <c r="H219" s="192"/>
      <c r="I219" s="193"/>
      <c r="J219" s="192"/>
      <c r="K219" s="192"/>
      <c r="L219" s="192"/>
      <c r="M219" s="192"/>
      <c r="N219" s="192"/>
      <c r="O219" s="192"/>
      <c r="P219" s="101"/>
      <c r="Q219" s="101"/>
      <c r="W219" s="101"/>
      <c r="X219" s="101"/>
      <c r="Y219" s="101"/>
      <c r="Z219" s="101"/>
      <c r="AA219" s="101"/>
      <c r="AB219" s="101"/>
      <c r="AC219" s="101"/>
      <c r="AD219" s="101"/>
    </row>
    <row r="220" spans="1:30" ht="17.25" customHeight="1">
      <c r="A220" s="101"/>
      <c r="B220" s="79"/>
      <c r="C220" s="79"/>
      <c r="D220" s="191"/>
      <c r="E220" s="191"/>
      <c r="F220" s="192"/>
      <c r="G220" s="192"/>
      <c r="H220" s="192"/>
      <c r="I220" s="193"/>
      <c r="J220" s="192"/>
      <c r="K220" s="192"/>
      <c r="L220" s="192"/>
      <c r="M220" s="192"/>
      <c r="N220" s="192"/>
      <c r="O220" s="192"/>
      <c r="P220" s="101"/>
      <c r="Q220" s="101"/>
      <c r="W220" s="101"/>
      <c r="X220" s="101"/>
      <c r="Y220" s="101"/>
      <c r="Z220" s="101"/>
      <c r="AA220" s="101"/>
      <c r="AB220" s="101"/>
      <c r="AC220" s="101"/>
      <c r="AD220" s="101"/>
    </row>
    <row r="221" spans="1:30" ht="17.25" customHeight="1">
      <c r="A221" s="101"/>
      <c r="B221" s="79"/>
      <c r="C221" s="79"/>
      <c r="D221" s="191"/>
      <c r="E221" s="191"/>
      <c r="F221" s="192"/>
      <c r="G221" s="192"/>
      <c r="H221" s="192"/>
      <c r="I221" s="193"/>
      <c r="J221" s="192"/>
      <c r="K221" s="192"/>
      <c r="L221" s="192"/>
      <c r="M221" s="192"/>
      <c r="N221" s="192"/>
      <c r="O221" s="192"/>
      <c r="P221" s="101"/>
      <c r="Q221" s="101"/>
      <c r="W221" s="101"/>
      <c r="X221" s="101"/>
      <c r="Y221" s="101"/>
      <c r="Z221" s="101"/>
      <c r="AA221" s="101"/>
      <c r="AB221" s="101"/>
      <c r="AC221" s="101"/>
      <c r="AD221" s="101"/>
    </row>
    <row r="222" spans="1:30" ht="17.25" customHeight="1">
      <c r="A222" s="101"/>
      <c r="B222" s="79"/>
      <c r="C222" s="79"/>
      <c r="D222" s="191"/>
      <c r="E222" s="191"/>
      <c r="F222" s="192"/>
      <c r="G222" s="192"/>
      <c r="H222" s="192"/>
      <c r="I222" s="193"/>
      <c r="J222" s="192"/>
      <c r="K222" s="192"/>
      <c r="L222" s="192"/>
      <c r="M222" s="192"/>
      <c r="N222" s="192"/>
      <c r="O222" s="192"/>
      <c r="P222" s="101"/>
      <c r="Q222" s="101"/>
      <c r="W222" s="101"/>
      <c r="X222" s="101"/>
      <c r="Y222" s="101"/>
      <c r="Z222" s="101"/>
      <c r="AA222" s="101"/>
      <c r="AB222" s="101"/>
      <c r="AC222" s="101"/>
      <c r="AD222" s="101"/>
    </row>
    <row r="223" spans="1:30" ht="17.25" customHeight="1">
      <c r="A223" s="101"/>
      <c r="B223" s="79"/>
      <c r="C223" s="79"/>
      <c r="D223" s="191"/>
      <c r="E223" s="191"/>
      <c r="F223" s="192"/>
      <c r="G223" s="192"/>
      <c r="H223" s="192"/>
      <c r="I223" s="193"/>
      <c r="J223" s="192"/>
      <c r="K223" s="192"/>
      <c r="L223" s="192"/>
      <c r="M223" s="192"/>
      <c r="N223" s="192"/>
      <c r="O223" s="192"/>
      <c r="P223" s="101"/>
      <c r="Q223" s="101"/>
      <c r="W223" s="101"/>
      <c r="X223" s="101"/>
      <c r="Y223" s="101"/>
      <c r="Z223" s="101"/>
      <c r="AA223" s="101"/>
      <c r="AB223" s="101"/>
      <c r="AC223" s="101"/>
      <c r="AD223" s="101"/>
    </row>
    <row r="224" spans="1:30" ht="17.25" customHeight="1">
      <c r="A224" s="101"/>
      <c r="B224" s="79"/>
      <c r="C224" s="79"/>
      <c r="D224" s="191"/>
      <c r="E224" s="191"/>
      <c r="F224" s="192"/>
      <c r="G224" s="192"/>
      <c r="H224" s="192"/>
      <c r="I224" s="193"/>
      <c r="J224" s="192"/>
      <c r="K224" s="192"/>
      <c r="L224" s="192"/>
      <c r="M224" s="192"/>
      <c r="N224" s="192"/>
      <c r="O224" s="192"/>
      <c r="P224" s="101"/>
      <c r="Q224" s="101"/>
      <c r="W224" s="101"/>
      <c r="X224" s="101"/>
      <c r="Y224" s="101"/>
      <c r="Z224" s="101"/>
      <c r="AA224" s="101"/>
      <c r="AB224" s="101"/>
      <c r="AC224" s="101"/>
      <c r="AD224" s="101"/>
    </row>
    <row r="225" spans="1:30" ht="17.25" customHeight="1">
      <c r="A225" s="101"/>
      <c r="B225" s="79"/>
      <c r="C225" s="79"/>
      <c r="D225" s="191"/>
      <c r="E225" s="191"/>
      <c r="F225" s="192"/>
      <c r="G225" s="192"/>
      <c r="H225" s="192"/>
      <c r="I225" s="193"/>
      <c r="J225" s="192"/>
      <c r="K225" s="192"/>
      <c r="L225" s="192"/>
      <c r="M225" s="192"/>
      <c r="N225" s="192"/>
      <c r="O225" s="192"/>
      <c r="P225" s="101"/>
      <c r="Q225" s="101"/>
      <c r="W225" s="101"/>
      <c r="X225" s="101"/>
      <c r="Y225" s="101"/>
      <c r="Z225" s="101"/>
      <c r="AA225" s="101"/>
      <c r="AB225" s="101"/>
      <c r="AC225" s="101"/>
      <c r="AD225" s="101"/>
    </row>
    <row r="226" spans="1:30" ht="17.25" customHeight="1">
      <c r="A226" s="101"/>
      <c r="B226" s="79"/>
      <c r="C226" s="79"/>
      <c r="D226" s="191"/>
      <c r="E226" s="191"/>
      <c r="F226" s="192"/>
      <c r="G226" s="192"/>
      <c r="H226" s="192"/>
      <c r="I226" s="193"/>
      <c r="J226" s="192"/>
      <c r="K226" s="192"/>
      <c r="L226" s="192"/>
      <c r="M226" s="192"/>
      <c r="N226" s="192"/>
      <c r="O226" s="192"/>
      <c r="P226" s="101"/>
      <c r="Q226" s="101"/>
      <c r="W226" s="101"/>
      <c r="X226" s="101"/>
      <c r="Y226" s="101"/>
      <c r="Z226" s="101"/>
      <c r="AA226" s="101"/>
      <c r="AB226" s="101"/>
      <c r="AC226" s="101"/>
      <c r="AD226" s="101"/>
    </row>
    <row r="227" spans="1:30" ht="17.25" customHeight="1">
      <c r="A227" s="101"/>
      <c r="B227" s="79"/>
      <c r="C227" s="79"/>
      <c r="D227" s="191"/>
      <c r="E227" s="191"/>
      <c r="F227" s="192"/>
      <c r="G227" s="192"/>
      <c r="H227" s="192"/>
      <c r="I227" s="193"/>
      <c r="J227" s="192"/>
      <c r="K227" s="192"/>
      <c r="L227" s="192"/>
      <c r="M227" s="192"/>
      <c r="N227" s="192"/>
      <c r="O227" s="192"/>
      <c r="P227" s="101"/>
      <c r="Q227" s="101"/>
      <c r="W227" s="101"/>
      <c r="X227" s="101"/>
      <c r="Y227" s="101"/>
      <c r="Z227" s="101"/>
      <c r="AA227" s="101"/>
      <c r="AB227" s="101"/>
      <c r="AC227" s="101"/>
      <c r="AD227" s="101"/>
    </row>
    <row r="228" spans="1:30" ht="17.25" customHeight="1">
      <c r="A228" s="101"/>
      <c r="B228" s="79"/>
      <c r="C228" s="79"/>
      <c r="D228" s="191"/>
      <c r="E228" s="191"/>
      <c r="F228" s="192"/>
      <c r="G228" s="192"/>
      <c r="H228" s="192"/>
      <c r="I228" s="193"/>
      <c r="J228" s="192"/>
      <c r="K228" s="192"/>
      <c r="L228" s="192"/>
      <c r="M228" s="192"/>
      <c r="N228" s="192"/>
      <c r="O228" s="192"/>
      <c r="P228" s="101"/>
      <c r="Q228" s="101"/>
      <c r="W228" s="101"/>
      <c r="X228" s="101"/>
      <c r="Y228" s="101"/>
      <c r="Z228" s="101"/>
      <c r="AA228" s="101"/>
      <c r="AB228" s="101"/>
      <c r="AC228" s="101"/>
      <c r="AD228" s="101"/>
    </row>
    <row r="229" spans="1:30" ht="17.25" customHeight="1">
      <c r="A229" s="101"/>
      <c r="B229" s="79"/>
      <c r="C229" s="79"/>
      <c r="D229" s="191"/>
      <c r="E229" s="191"/>
      <c r="F229" s="192"/>
      <c r="G229" s="192"/>
      <c r="H229" s="192"/>
      <c r="I229" s="193"/>
      <c r="J229" s="192"/>
      <c r="K229" s="192"/>
      <c r="L229" s="192"/>
      <c r="M229" s="192"/>
      <c r="N229" s="192"/>
      <c r="O229" s="192"/>
      <c r="P229" s="101"/>
      <c r="Q229" s="101"/>
      <c r="W229" s="101"/>
      <c r="X229" s="101"/>
      <c r="Y229" s="101"/>
      <c r="Z229" s="101"/>
      <c r="AA229" s="101"/>
      <c r="AB229" s="101"/>
      <c r="AC229" s="101"/>
      <c r="AD229" s="101"/>
    </row>
    <row r="230" spans="1:30" ht="17.25" customHeight="1">
      <c r="A230" s="101"/>
      <c r="B230" s="79"/>
      <c r="C230" s="79"/>
      <c r="D230" s="191"/>
      <c r="E230" s="191"/>
      <c r="F230" s="192"/>
      <c r="G230" s="192"/>
      <c r="H230" s="192"/>
      <c r="I230" s="193"/>
      <c r="J230" s="192"/>
      <c r="K230" s="192"/>
      <c r="L230" s="192"/>
      <c r="M230" s="192"/>
      <c r="N230" s="192"/>
      <c r="O230" s="192"/>
      <c r="P230" s="101"/>
      <c r="Q230" s="101"/>
      <c r="W230" s="101"/>
      <c r="X230" s="101"/>
      <c r="Y230" s="101"/>
      <c r="Z230" s="101"/>
      <c r="AA230" s="101"/>
      <c r="AB230" s="101"/>
      <c r="AC230" s="101"/>
      <c r="AD230" s="101"/>
    </row>
    <row r="231" spans="1:30" ht="17.25" customHeight="1">
      <c r="A231" s="101"/>
      <c r="B231" s="79"/>
      <c r="C231" s="79"/>
      <c r="D231" s="191"/>
      <c r="E231" s="191"/>
      <c r="F231" s="192"/>
      <c r="G231" s="192"/>
      <c r="H231" s="192"/>
      <c r="I231" s="193"/>
      <c r="J231" s="192"/>
      <c r="K231" s="192"/>
      <c r="L231" s="192"/>
      <c r="M231" s="192"/>
      <c r="N231" s="192"/>
      <c r="O231" s="192"/>
      <c r="P231" s="101"/>
      <c r="Q231" s="101"/>
      <c r="W231" s="101"/>
      <c r="X231" s="101"/>
      <c r="Y231" s="101"/>
      <c r="Z231" s="101"/>
      <c r="AA231" s="101"/>
      <c r="AB231" s="101"/>
      <c r="AC231" s="101"/>
      <c r="AD231" s="101"/>
    </row>
    <row r="232" spans="1:30" ht="17.25" customHeight="1">
      <c r="A232" s="101"/>
      <c r="B232" s="79"/>
      <c r="C232" s="79"/>
      <c r="D232" s="191"/>
      <c r="E232" s="191"/>
      <c r="F232" s="192"/>
      <c r="G232" s="192"/>
      <c r="H232" s="192"/>
      <c r="I232" s="193"/>
      <c r="J232" s="192"/>
      <c r="K232" s="192"/>
      <c r="L232" s="192"/>
      <c r="M232" s="192"/>
      <c r="N232" s="192"/>
      <c r="O232" s="192"/>
      <c r="P232" s="101"/>
      <c r="Q232" s="101"/>
      <c r="W232" s="101"/>
      <c r="X232" s="101"/>
      <c r="Y232" s="101"/>
      <c r="Z232" s="101"/>
      <c r="AA232" s="101"/>
      <c r="AB232" s="101"/>
      <c r="AC232" s="101"/>
      <c r="AD232" s="101"/>
    </row>
    <row r="233" spans="1:30" ht="17.25" customHeight="1">
      <c r="A233" s="101"/>
      <c r="B233" s="79"/>
      <c r="C233" s="79"/>
      <c r="D233" s="191"/>
      <c r="E233" s="191"/>
      <c r="F233" s="192"/>
      <c r="G233" s="192"/>
      <c r="H233" s="192"/>
      <c r="I233" s="193"/>
      <c r="J233" s="192"/>
      <c r="K233" s="192"/>
      <c r="L233" s="192"/>
      <c r="M233" s="192"/>
      <c r="N233" s="192"/>
      <c r="O233" s="192"/>
      <c r="P233" s="101"/>
      <c r="Q233" s="101"/>
      <c r="W233" s="101"/>
      <c r="X233" s="101"/>
      <c r="Y233" s="101"/>
      <c r="Z233" s="101"/>
      <c r="AA233" s="101"/>
      <c r="AB233" s="101"/>
      <c r="AC233" s="101"/>
      <c r="AD233" s="101"/>
    </row>
    <row r="234" spans="1:30" ht="17.25" customHeight="1">
      <c r="A234" s="101"/>
      <c r="B234" s="79"/>
      <c r="C234" s="79"/>
      <c r="D234" s="191"/>
      <c r="E234" s="191"/>
      <c r="F234" s="192"/>
      <c r="G234" s="192"/>
      <c r="H234" s="192"/>
      <c r="I234" s="193"/>
      <c r="J234" s="192"/>
      <c r="K234" s="192"/>
      <c r="L234" s="192"/>
      <c r="M234" s="192"/>
      <c r="N234" s="192"/>
      <c r="O234" s="192"/>
      <c r="P234" s="101"/>
      <c r="Q234" s="101"/>
      <c r="W234" s="101"/>
      <c r="X234" s="101"/>
      <c r="Y234" s="101"/>
      <c r="Z234" s="101"/>
      <c r="AA234" s="101"/>
      <c r="AB234" s="101"/>
      <c r="AC234" s="101"/>
      <c r="AD234" s="101"/>
    </row>
    <row r="235" spans="1:30" ht="17.25" customHeight="1">
      <c r="A235" s="101"/>
      <c r="B235" s="79"/>
      <c r="C235" s="79"/>
      <c r="D235" s="191"/>
      <c r="E235" s="191"/>
      <c r="F235" s="192"/>
      <c r="G235" s="192"/>
      <c r="H235" s="192"/>
      <c r="I235" s="193"/>
      <c r="J235" s="192"/>
      <c r="K235" s="192"/>
      <c r="L235" s="192"/>
      <c r="M235" s="192"/>
      <c r="N235" s="192"/>
      <c r="O235" s="192"/>
      <c r="P235" s="101"/>
      <c r="Q235" s="101"/>
      <c r="W235" s="101"/>
      <c r="X235" s="101"/>
      <c r="Y235" s="101"/>
      <c r="Z235" s="101"/>
      <c r="AA235" s="101"/>
      <c r="AB235" s="101"/>
      <c r="AC235" s="101"/>
      <c r="AD235" s="101"/>
    </row>
    <row r="236" spans="1:30" ht="17.25" customHeight="1">
      <c r="A236" s="101"/>
      <c r="B236" s="79"/>
      <c r="C236" s="79"/>
      <c r="D236" s="191"/>
      <c r="E236" s="191"/>
      <c r="F236" s="192"/>
      <c r="G236" s="192"/>
      <c r="H236" s="192"/>
      <c r="I236" s="193"/>
      <c r="J236" s="192"/>
      <c r="K236" s="192"/>
      <c r="L236" s="192"/>
      <c r="M236" s="192"/>
      <c r="N236" s="192"/>
      <c r="O236" s="192"/>
      <c r="P236" s="101"/>
      <c r="Q236" s="101"/>
      <c r="W236" s="101"/>
      <c r="X236" s="101"/>
      <c r="Y236" s="101"/>
      <c r="Z236" s="101"/>
      <c r="AA236" s="101"/>
      <c r="AB236" s="101"/>
      <c r="AC236" s="101"/>
      <c r="AD236" s="101"/>
    </row>
    <row r="237" spans="1:30" ht="17.25" customHeight="1">
      <c r="A237" s="101"/>
      <c r="B237" s="79"/>
      <c r="C237" s="79"/>
      <c r="D237" s="191"/>
      <c r="E237" s="191"/>
      <c r="F237" s="192"/>
      <c r="G237" s="192"/>
      <c r="H237" s="192"/>
      <c r="I237" s="193"/>
      <c r="J237" s="192"/>
      <c r="K237" s="192"/>
      <c r="L237" s="192"/>
      <c r="M237" s="192"/>
      <c r="N237" s="192"/>
      <c r="O237" s="192"/>
      <c r="P237" s="101"/>
      <c r="Q237" s="101"/>
      <c r="W237" s="101"/>
      <c r="X237" s="101"/>
      <c r="Y237" s="101"/>
      <c r="Z237" s="101"/>
      <c r="AA237" s="101"/>
      <c r="AB237" s="101"/>
      <c r="AC237" s="101"/>
      <c r="AD237" s="101"/>
    </row>
    <row r="238" spans="1:30" ht="17.25" customHeight="1">
      <c r="A238" s="101"/>
      <c r="B238" s="79"/>
      <c r="C238" s="79"/>
      <c r="D238" s="191"/>
      <c r="E238" s="191"/>
      <c r="F238" s="192"/>
      <c r="G238" s="192"/>
      <c r="H238" s="192"/>
      <c r="I238" s="193"/>
      <c r="J238" s="192"/>
      <c r="K238" s="192"/>
      <c r="L238" s="192"/>
      <c r="M238" s="192"/>
      <c r="N238" s="192"/>
      <c r="O238" s="192"/>
      <c r="P238" s="101"/>
      <c r="Q238" s="101"/>
      <c r="W238" s="101"/>
      <c r="X238" s="101"/>
      <c r="Y238" s="101"/>
      <c r="Z238" s="101"/>
      <c r="AA238" s="101"/>
      <c r="AB238" s="101"/>
      <c r="AC238" s="101"/>
      <c r="AD238" s="101"/>
    </row>
    <row r="239" spans="1:30" ht="17.25" customHeight="1">
      <c r="A239" s="101"/>
      <c r="B239" s="79"/>
      <c r="C239" s="79"/>
      <c r="D239" s="191"/>
      <c r="E239" s="191"/>
      <c r="F239" s="192"/>
      <c r="G239" s="192"/>
      <c r="H239" s="192"/>
      <c r="I239" s="193"/>
      <c r="J239" s="192"/>
      <c r="K239" s="192"/>
      <c r="L239" s="192"/>
      <c r="M239" s="192"/>
      <c r="N239" s="192"/>
      <c r="O239" s="192"/>
      <c r="P239" s="101"/>
      <c r="Q239" s="101"/>
      <c r="W239" s="101"/>
      <c r="X239" s="101"/>
      <c r="Y239" s="101"/>
      <c r="Z239" s="101"/>
      <c r="AA239" s="101"/>
      <c r="AB239" s="101"/>
      <c r="AC239" s="101"/>
      <c r="AD239" s="101"/>
    </row>
    <row r="240" spans="1:30" ht="17.25" customHeight="1">
      <c r="A240" s="101"/>
      <c r="B240" s="79"/>
      <c r="C240" s="79"/>
      <c r="D240" s="191"/>
      <c r="E240" s="191"/>
      <c r="F240" s="192"/>
      <c r="G240" s="192"/>
      <c r="H240" s="192"/>
      <c r="I240" s="193"/>
      <c r="J240" s="192"/>
      <c r="K240" s="192"/>
      <c r="L240" s="192"/>
      <c r="M240" s="192"/>
      <c r="N240" s="192"/>
      <c r="O240" s="192"/>
      <c r="P240" s="101"/>
      <c r="Q240" s="101"/>
      <c r="W240" s="101"/>
      <c r="X240" s="101"/>
      <c r="Y240" s="101"/>
      <c r="Z240" s="101"/>
      <c r="AA240" s="101"/>
      <c r="AB240" s="101"/>
      <c r="AC240" s="101"/>
      <c r="AD240" s="101"/>
    </row>
    <row r="241" spans="1:30" ht="17.25" customHeight="1">
      <c r="A241" s="101"/>
      <c r="B241" s="79"/>
      <c r="C241" s="79"/>
      <c r="D241" s="191"/>
      <c r="E241" s="191"/>
      <c r="F241" s="192"/>
      <c r="G241" s="192"/>
      <c r="H241" s="192"/>
      <c r="I241" s="193"/>
      <c r="J241" s="192"/>
      <c r="K241" s="192"/>
      <c r="L241" s="192"/>
      <c r="M241" s="192"/>
      <c r="N241" s="192"/>
      <c r="O241" s="192"/>
      <c r="P241" s="101"/>
      <c r="Q241" s="101"/>
      <c r="W241" s="101"/>
      <c r="X241" s="101"/>
      <c r="Y241" s="101"/>
      <c r="Z241" s="101"/>
      <c r="AA241" s="101"/>
      <c r="AB241" s="101"/>
      <c r="AC241" s="101"/>
      <c r="AD241" s="101"/>
    </row>
    <row r="242" spans="1:30" ht="17.25" customHeight="1">
      <c r="A242" s="101"/>
      <c r="B242" s="79"/>
      <c r="C242" s="79"/>
      <c r="D242" s="191"/>
      <c r="E242" s="191"/>
      <c r="F242" s="192"/>
      <c r="G242" s="192"/>
      <c r="H242" s="192"/>
      <c r="I242" s="193"/>
      <c r="J242" s="192"/>
      <c r="K242" s="192"/>
      <c r="L242" s="192"/>
      <c r="M242" s="192"/>
      <c r="N242" s="192"/>
      <c r="O242" s="192"/>
      <c r="P242" s="101"/>
      <c r="Q242" s="101"/>
      <c r="W242" s="101"/>
      <c r="X242" s="101"/>
      <c r="Y242" s="101"/>
      <c r="Z242" s="101"/>
      <c r="AA242" s="101"/>
      <c r="AB242" s="101"/>
      <c r="AC242" s="101"/>
      <c r="AD242" s="101"/>
    </row>
    <row r="243" spans="1:30" ht="17.25" customHeight="1">
      <c r="A243" s="101"/>
      <c r="B243" s="79"/>
      <c r="C243" s="79"/>
      <c r="D243" s="191"/>
      <c r="E243" s="191"/>
      <c r="F243" s="192"/>
      <c r="G243" s="192"/>
      <c r="H243" s="192"/>
      <c r="I243" s="193"/>
      <c r="J243" s="192"/>
      <c r="K243" s="192"/>
      <c r="L243" s="192"/>
      <c r="M243" s="192"/>
      <c r="N243" s="192"/>
      <c r="O243" s="192"/>
      <c r="P243" s="101"/>
      <c r="Q243" s="101"/>
      <c r="W243" s="101"/>
      <c r="X243" s="101"/>
      <c r="Y243" s="101"/>
      <c r="Z243" s="101"/>
      <c r="AA243" s="101"/>
      <c r="AB243" s="101"/>
      <c r="AC243" s="101"/>
      <c r="AD243" s="101"/>
    </row>
    <row r="244" spans="1:30" ht="17.25" customHeight="1">
      <c r="A244" s="101"/>
      <c r="B244" s="79"/>
      <c r="C244" s="79"/>
      <c r="D244" s="191"/>
      <c r="E244" s="191"/>
      <c r="F244" s="192"/>
      <c r="G244" s="192"/>
      <c r="H244" s="192"/>
      <c r="I244" s="193"/>
      <c r="J244" s="192"/>
      <c r="K244" s="192"/>
      <c r="L244" s="192"/>
      <c r="M244" s="192"/>
      <c r="N244" s="192"/>
      <c r="O244" s="192"/>
      <c r="P244" s="101"/>
      <c r="Q244" s="101"/>
      <c r="W244" s="101"/>
      <c r="X244" s="101"/>
      <c r="Y244" s="101"/>
      <c r="Z244" s="101"/>
      <c r="AA244" s="101"/>
      <c r="AB244" s="101"/>
      <c r="AC244" s="101"/>
      <c r="AD244" s="101"/>
    </row>
    <row r="245" spans="1:30" ht="17.25" customHeight="1">
      <c r="A245" s="101"/>
      <c r="B245" s="79"/>
      <c r="C245" s="79"/>
      <c r="D245" s="191"/>
      <c r="E245" s="191"/>
      <c r="F245" s="192"/>
      <c r="G245" s="192"/>
      <c r="H245" s="192"/>
      <c r="I245" s="193"/>
      <c r="J245" s="192"/>
      <c r="K245" s="192"/>
      <c r="L245" s="192"/>
      <c r="M245" s="192"/>
      <c r="N245" s="192"/>
      <c r="O245" s="192"/>
      <c r="P245" s="101"/>
      <c r="Q245" s="101"/>
      <c r="W245" s="101"/>
      <c r="X245" s="101"/>
      <c r="Y245" s="101"/>
      <c r="Z245" s="101"/>
      <c r="AA245" s="101"/>
      <c r="AB245" s="101"/>
      <c r="AC245" s="101"/>
      <c r="AD245" s="101"/>
    </row>
    <row r="246" spans="1:30" ht="17.25" customHeight="1">
      <c r="A246" s="101"/>
      <c r="B246" s="79"/>
      <c r="C246" s="79"/>
      <c r="D246" s="191"/>
      <c r="E246" s="191"/>
      <c r="F246" s="192"/>
      <c r="G246" s="192"/>
      <c r="H246" s="192"/>
      <c r="I246" s="193"/>
      <c r="J246" s="192"/>
      <c r="K246" s="192"/>
      <c r="L246" s="192"/>
      <c r="M246" s="192"/>
      <c r="N246" s="192"/>
      <c r="O246" s="192"/>
      <c r="P246" s="101"/>
      <c r="Q246" s="101"/>
      <c r="W246" s="101"/>
      <c r="X246" s="101"/>
      <c r="Y246" s="101"/>
      <c r="Z246" s="101"/>
      <c r="AA246" s="101"/>
      <c r="AB246" s="101"/>
      <c r="AC246" s="101"/>
      <c r="AD246" s="101"/>
    </row>
    <row r="247" spans="1:30" ht="17.25" customHeight="1">
      <c r="A247" s="101"/>
      <c r="B247" s="79"/>
      <c r="C247" s="79"/>
      <c r="D247" s="191"/>
      <c r="E247" s="191"/>
      <c r="F247" s="192"/>
      <c r="G247" s="192"/>
      <c r="H247" s="192"/>
      <c r="I247" s="193"/>
      <c r="J247" s="192"/>
      <c r="K247" s="192"/>
      <c r="L247" s="192"/>
      <c r="M247" s="192"/>
      <c r="N247" s="192"/>
      <c r="O247" s="192"/>
      <c r="P247" s="101"/>
      <c r="Q247" s="101"/>
      <c r="W247" s="101"/>
      <c r="X247" s="101"/>
      <c r="Y247" s="101"/>
      <c r="Z247" s="101"/>
      <c r="AA247" s="101"/>
      <c r="AB247" s="101"/>
      <c r="AC247" s="101"/>
      <c r="AD247" s="101"/>
    </row>
    <row r="248" spans="1:30" ht="17.25" customHeight="1">
      <c r="A248" s="101"/>
      <c r="B248" s="79"/>
      <c r="C248" s="79"/>
      <c r="D248" s="191"/>
      <c r="E248" s="191"/>
      <c r="F248" s="192"/>
      <c r="G248" s="192"/>
      <c r="H248" s="192"/>
      <c r="I248" s="193"/>
      <c r="J248" s="192"/>
      <c r="K248" s="192"/>
      <c r="L248" s="192"/>
      <c r="M248" s="192"/>
      <c r="N248" s="192"/>
      <c r="O248" s="192"/>
      <c r="P248" s="101"/>
      <c r="Q248" s="101"/>
      <c r="W248" s="101"/>
      <c r="X248" s="101"/>
      <c r="Y248" s="101"/>
      <c r="Z248" s="101"/>
      <c r="AA248" s="101"/>
      <c r="AB248" s="101"/>
      <c r="AC248" s="101"/>
      <c r="AD248" s="101"/>
    </row>
    <row r="249" spans="1:30" ht="17.25" customHeight="1">
      <c r="A249" s="101"/>
      <c r="B249" s="79"/>
      <c r="C249" s="79"/>
      <c r="D249" s="191"/>
      <c r="E249" s="191"/>
      <c r="F249" s="192"/>
      <c r="G249" s="192"/>
      <c r="H249" s="192"/>
      <c r="I249" s="193"/>
      <c r="J249" s="192"/>
      <c r="K249" s="192"/>
      <c r="L249" s="192"/>
      <c r="M249" s="192"/>
      <c r="N249" s="192"/>
      <c r="O249" s="192"/>
      <c r="P249" s="101"/>
      <c r="Q249" s="101"/>
      <c r="W249" s="101"/>
      <c r="X249" s="101"/>
      <c r="Y249" s="101"/>
      <c r="Z249" s="101"/>
      <c r="AA249" s="101"/>
      <c r="AB249" s="101"/>
      <c r="AC249" s="101"/>
      <c r="AD249" s="101"/>
    </row>
    <row r="250" spans="1:30" ht="17.25" customHeight="1">
      <c r="A250" s="101"/>
      <c r="B250" s="79"/>
      <c r="C250" s="79"/>
      <c r="D250" s="191"/>
      <c r="E250" s="191"/>
      <c r="F250" s="192"/>
      <c r="G250" s="192"/>
      <c r="H250" s="192"/>
      <c r="I250" s="193"/>
      <c r="J250" s="192"/>
      <c r="K250" s="192"/>
      <c r="L250" s="192"/>
      <c r="M250" s="192"/>
      <c r="N250" s="192"/>
      <c r="O250" s="192"/>
      <c r="P250" s="101"/>
      <c r="Q250" s="101"/>
      <c r="W250" s="101"/>
      <c r="X250" s="101"/>
      <c r="Y250" s="101"/>
      <c r="Z250" s="101"/>
      <c r="AA250" s="101"/>
      <c r="AB250" s="101"/>
      <c r="AC250" s="101"/>
      <c r="AD250" s="101"/>
    </row>
    <row r="251" spans="1:30" ht="17.25" customHeight="1">
      <c r="A251" s="101"/>
      <c r="B251" s="79"/>
      <c r="C251" s="79"/>
      <c r="D251" s="191"/>
      <c r="E251" s="191"/>
      <c r="F251" s="192"/>
      <c r="G251" s="192"/>
      <c r="H251" s="192"/>
      <c r="I251" s="193"/>
      <c r="J251" s="192"/>
      <c r="K251" s="192"/>
      <c r="L251" s="192"/>
      <c r="M251" s="192"/>
      <c r="N251" s="192"/>
      <c r="O251" s="192"/>
      <c r="P251" s="101"/>
      <c r="Q251" s="101"/>
      <c r="W251" s="101"/>
      <c r="X251" s="101"/>
      <c r="Y251" s="101"/>
      <c r="Z251" s="101"/>
      <c r="AA251" s="101"/>
      <c r="AB251" s="101"/>
      <c r="AC251" s="101"/>
      <c r="AD251" s="101"/>
    </row>
    <row r="252" spans="1:30" ht="17.25" customHeight="1">
      <c r="A252" s="101"/>
      <c r="B252" s="79"/>
      <c r="C252" s="79"/>
      <c r="D252" s="191"/>
      <c r="E252" s="191"/>
      <c r="F252" s="192"/>
      <c r="G252" s="192"/>
      <c r="H252" s="192"/>
      <c r="I252" s="193"/>
      <c r="J252" s="192"/>
      <c r="K252" s="192"/>
      <c r="L252" s="192"/>
      <c r="M252" s="192"/>
      <c r="N252" s="192"/>
      <c r="O252" s="192"/>
      <c r="P252" s="101"/>
      <c r="Q252" s="101"/>
      <c r="W252" s="101"/>
      <c r="X252" s="101"/>
      <c r="Y252" s="101"/>
      <c r="Z252" s="101"/>
      <c r="AA252" s="101"/>
      <c r="AB252" s="101"/>
      <c r="AC252" s="101"/>
      <c r="AD252" s="101"/>
    </row>
    <row r="253" spans="1:30" ht="17.25" customHeight="1">
      <c r="A253" s="101"/>
      <c r="B253" s="79"/>
      <c r="C253" s="79"/>
      <c r="D253" s="191"/>
      <c r="E253" s="191"/>
      <c r="F253" s="192"/>
      <c r="G253" s="192"/>
      <c r="H253" s="192"/>
      <c r="I253" s="193"/>
      <c r="J253" s="192"/>
      <c r="K253" s="192"/>
      <c r="L253" s="192"/>
      <c r="M253" s="192"/>
      <c r="N253" s="192"/>
      <c r="O253" s="192"/>
      <c r="P253" s="101"/>
      <c r="Q253" s="101"/>
      <c r="W253" s="101"/>
      <c r="X253" s="101"/>
      <c r="Y253" s="101"/>
      <c r="Z253" s="101"/>
      <c r="AA253" s="101"/>
      <c r="AB253" s="101"/>
      <c r="AC253" s="101"/>
      <c r="AD253" s="101"/>
    </row>
    <row r="254" spans="1:30" ht="17.25" customHeight="1">
      <c r="A254" s="101"/>
      <c r="B254" s="79"/>
      <c r="C254" s="79"/>
      <c r="D254" s="191"/>
      <c r="E254" s="191"/>
      <c r="F254" s="192"/>
      <c r="G254" s="192"/>
      <c r="H254" s="192"/>
      <c r="I254" s="193"/>
      <c r="J254" s="192"/>
      <c r="K254" s="192"/>
      <c r="L254" s="192"/>
      <c r="M254" s="192"/>
      <c r="N254" s="192"/>
      <c r="O254" s="192"/>
      <c r="P254" s="101"/>
      <c r="Q254" s="101"/>
      <c r="W254" s="101"/>
      <c r="X254" s="101"/>
      <c r="Y254" s="101"/>
      <c r="Z254" s="101"/>
      <c r="AA254" s="101"/>
      <c r="AB254" s="101"/>
      <c r="AC254" s="101"/>
      <c r="AD254" s="101"/>
    </row>
    <row r="255" spans="1:30" ht="17.25" customHeight="1">
      <c r="A255" s="101"/>
      <c r="B255" s="79"/>
      <c r="C255" s="79"/>
      <c r="D255" s="191"/>
      <c r="E255" s="191"/>
      <c r="F255" s="192"/>
      <c r="G255" s="192"/>
      <c r="H255" s="192"/>
      <c r="I255" s="193"/>
      <c r="J255" s="192"/>
      <c r="K255" s="192"/>
      <c r="L255" s="192"/>
      <c r="M255" s="192"/>
      <c r="N255" s="192"/>
      <c r="O255" s="192"/>
      <c r="P255" s="101"/>
      <c r="Q255" s="101"/>
      <c r="W255" s="101"/>
      <c r="X255" s="101"/>
      <c r="Y255" s="101"/>
      <c r="Z255" s="101"/>
      <c r="AA255" s="101"/>
      <c r="AB255" s="101"/>
      <c r="AC255" s="101"/>
      <c r="AD255" s="101"/>
    </row>
    <row r="256" spans="1:30" ht="17.25" customHeight="1">
      <c r="A256" s="101"/>
      <c r="B256" s="79"/>
      <c r="C256" s="79"/>
      <c r="D256" s="191"/>
      <c r="E256" s="191"/>
      <c r="F256" s="192"/>
      <c r="G256" s="192"/>
      <c r="H256" s="192"/>
      <c r="I256" s="193"/>
      <c r="J256" s="192"/>
      <c r="K256" s="192"/>
      <c r="L256" s="192"/>
      <c r="M256" s="192"/>
      <c r="N256" s="192"/>
      <c r="O256" s="192"/>
      <c r="P256" s="101"/>
      <c r="Q256" s="101"/>
      <c r="W256" s="101"/>
      <c r="X256" s="101"/>
      <c r="Y256" s="101"/>
      <c r="Z256" s="101"/>
      <c r="AA256" s="101"/>
      <c r="AB256" s="101"/>
      <c r="AC256" s="101"/>
      <c r="AD256" s="101"/>
    </row>
    <row r="257" spans="1:30" ht="17.25" customHeight="1">
      <c r="A257" s="101"/>
      <c r="B257" s="79"/>
      <c r="C257" s="79"/>
      <c r="D257" s="191"/>
      <c r="E257" s="191"/>
      <c r="F257" s="192"/>
      <c r="G257" s="192"/>
      <c r="H257" s="192"/>
      <c r="I257" s="193"/>
      <c r="J257" s="192"/>
      <c r="K257" s="192"/>
      <c r="L257" s="192"/>
      <c r="M257" s="192"/>
      <c r="N257" s="192"/>
      <c r="O257" s="192"/>
      <c r="P257" s="101"/>
      <c r="Q257" s="101"/>
      <c r="W257" s="101"/>
      <c r="X257" s="101"/>
      <c r="Y257" s="101"/>
      <c r="Z257" s="101"/>
      <c r="AA257" s="101"/>
      <c r="AB257" s="101"/>
      <c r="AC257" s="101"/>
      <c r="AD257" s="101"/>
    </row>
    <row r="258" spans="1:30" ht="17.25" customHeight="1">
      <c r="A258" s="101"/>
      <c r="B258" s="79"/>
      <c r="C258" s="79"/>
      <c r="D258" s="191"/>
      <c r="E258" s="191"/>
      <c r="F258" s="192"/>
      <c r="G258" s="192"/>
      <c r="H258" s="192"/>
      <c r="I258" s="193"/>
      <c r="J258" s="192"/>
      <c r="K258" s="192"/>
      <c r="L258" s="192"/>
      <c r="M258" s="192"/>
      <c r="N258" s="192"/>
      <c r="O258" s="192"/>
      <c r="P258" s="101"/>
      <c r="Q258" s="101"/>
      <c r="W258" s="101"/>
      <c r="X258" s="101"/>
      <c r="Y258" s="101"/>
      <c r="Z258" s="101"/>
      <c r="AA258" s="101"/>
      <c r="AB258" s="101"/>
      <c r="AC258" s="101"/>
      <c r="AD258" s="101"/>
    </row>
    <row r="259" spans="1:30" ht="17.25" customHeight="1">
      <c r="A259" s="101"/>
      <c r="B259" s="79"/>
      <c r="C259" s="79"/>
      <c r="D259" s="191"/>
      <c r="E259" s="191"/>
      <c r="F259" s="192"/>
      <c r="G259" s="192"/>
      <c r="H259" s="192"/>
      <c r="I259" s="193"/>
      <c r="J259" s="192"/>
      <c r="K259" s="192"/>
      <c r="L259" s="192"/>
      <c r="M259" s="192"/>
      <c r="N259" s="192"/>
      <c r="O259" s="192"/>
      <c r="P259" s="101"/>
      <c r="Q259" s="101"/>
      <c r="W259" s="101"/>
      <c r="X259" s="101"/>
      <c r="Y259" s="101"/>
      <c r="Z259" s="101"/>
      <c r="AA259" s="101"/>
      <c r="AB259" s="101"/>
      <c r="AC259" s="101"/>
      <c r="AD259" s="101"/>
    </row>
    <row r="260" spans="1:30" ht="17.25" customHeight="1">
      <c r="A260" s="101"/>
      <c r="B260" s="79"/>
      <c r="C260" s="79"/>
      <c r="D260" s="191"/>
      <c r="E260" s="191"/>
      <c r="F260" s="192"/>
      <c r="G260" s="192"/>
      <c r="H260" s="192"/>
      <c r="I260" s="193"/>
      <c r="J260" s="192"/>
      <c r="K260" s="192"/>
      <c r="L260" s="192"/>
      <c r="M260" s="192"/>
      <c r="N260" s="192"/>
      <c r="O260" s="192"/>
      <c r="P260" s="101"/>
      <c r="Q260" s="101"/>
      <c r="W260" s="101"/>
      <c r="X260" s="101"/>
      <c r="Y260" s="101"/>
      <c r="Z260" s="101"/>
      <c r="AA260" s="101"/>
      <c r="AB260" s="101"/>
      <c r="AC260" s="101"/>
      <c r="AD260" s="101"/>
    </row>
    <row r="261" spans="1:30" ht="17.25" customHeight="1">
      <c r="A261" s="101"/>
      <c r="B261" s="79"/>
      <c r="C261" s="79"/>
      <c r="D261" s="191"/>
      <c r="E261" s="191"/>
      <c r="F261" s="192"/>
      <c r="G261" s="192"/>
      <c r="H261" s="192"/>
      <c r="I261" s="193"/>
      <c r="J261" s="192"/>
      <c r="K261" s="192"/>
      <c r="L261" s="192"/>
      <c r="M261" s="192"/>
      <c r="N261" s="192"/>
      <c r="O261" s="192"/>
      <c r="P261" s="101"/>
      <c r="Q261" s="101"/>
      <c r="W261" s="101"/>
      <c r="X261" s="101"/>
      <c r="Y261" s="101"/>
      <c r="Z261" s="101"/>
      <c r="AA261" s="101"/>
      <c r="AB261" s="101"/>
      <c r="AC261" s="101"/>
      <c r="AD261" s="101"/>
    </row>
    <row r="262" spans="1:30" ht="17.25" customHeight="1">
      <c r="A262" s="101"/>
      <c r="B262" s="79"/>
      <c r="C262" s="79"/>
      <c r="D262" s="191"/>
      <c r="E262" s="191"/>
      <c r="F262" s="192"/>
      <c r="G262" s="192"/>
      <c r="H262" s="192"/>
      <c r="I262" s="193"/>
      <c r="J262" s="192"/>
      <c r="K262" s="192"/>
      <c r="L262" s="192"/>
      <c r="M262" s="192"/>
      <c r="N262" s="192"/>
      <c r="O262" s="192"/>
      <c r="P262" s="101"/>
      <c r="Q262" s="101"/>
      <c r="W262" s="101"/>
      <c r="X262" s="101"/>
      <c r="Y262" s="101"/>
      <c r="Z262" s="101"/>
      <c r="AA262" s="101"/>
      <c r="AB262" s="101"/>
      <c r="AC262" s="101"/>
      <c r="AD262" s="101"/>
    </row>
    <row r="263" spans="1:30" ht="17.25" customHeight="1">
      <c r="A263" s="101"/>
      <c r="B263" s="79"/>
      <c r="C263" s="79"/>
      <c r="D263" s="191"/>
      <c r="E263" s="191"/>
      <c r="F263" s="192"/>
      <c r="G263" s="192"/>
      <c r="H263" s="192"/>
      <c r="I263" s="193"/>
      <c r="J263" s="192"/>
      <c r="K263" s="192"/>
      <c r="L263" s="192"/>
      <c r="M263" s="192"/>
      <c r="N263" s="192"/>
      <c r="O263" s="192"/>
      <c r="P263" s="101"/>
      <c r="Q263" s="101"/>
      <c r="W263" s="101"/>
      <c r="X263" s="101"/>
      <c r="Y263" s="101"/>
      <c r="Z263" s="101"/>
      <c r="AA263" s="101"/>
      <c r="AB263" s="101"/>
      <c r="AC263" s="101"/>
      <c r="AD263" s="101"/>
    </row>
    <row r="264" spans="1:30" ht="17.25" customHeight="1">
      <c r="A264" s="101"/>
      <c r="B264" s="79"/>
      <c r="C264" s="79"/>
      <c r="D264" s="191"/>
      <c r="E264" s="191"/>
      <c r="F264" s="192"/>
      <c r="G264" s="192"/>
      <c r="H264" s="192"/>
      <c r="I264" s="193"/>
      <c r="J264" s="192"/>
      <c r="K264" s="192"/>
      <c r="L264" s="192"/>
      <c r="M264" s="192"/>
      <c r="N264" s="192"/>
      <c r="O264" s="192"/>
      <c r="P264" s="101"/>
      <c r="Q264" s="101"/>
      <c r="W264" s="101"/>
      <c r="X264" s="101"/>
      <c r="Y264" s="101"/>
      <c r="Z264" s="101"/>
      <c r="AA264" s="101"/>
      <c r="AB264" s="101"/>
      <c r="AC264" s="101"/>
      <c r="AD264" s="101"/>
    </row>
    <row r="265" spans="1:30" ht="17.25" customHeight="1">
      <c r="A265" s="101"/>
      <c r="B265" s="79"/>
      <c r="C265" s="79"/>
      <c r="D265" s="191"/>
      <c r="E265" s="191"/>
      <c r="F265" s="192"/>
      <c r="G265" s="192"/>
      <c r="H265" s="192"/>
      <c r="I265" s="193"/>
      <c r="J265" s="192"/>
      <c r="K265" s="192"/>
      <c r="L265" s="192"/>
      <c r="M265" s="192"/>
      <c r="N265" s="192"/>
      <c r="O265" s="192"/>
      <c r="P265" s="101"/>
      <c r="Q265" s="101"/>
      <c r="W265" s="101"/>
      <c r="X265" s="101"/>
      <c r="Y265" s="101"/>
      <c r="Z265" s="101"/>
      <c r="AA265" s="101"/>
      <c r="AB265" s="101"/>
      <c r="AC265" s="101"/>
      <c r="AD265" s="101"/>
    </row>
    <row r="266" spans="1:30" ht="17.25" customHeight="1">
      <c r="A266" s="101"/>
      <c r="B266" s="79"/>
      <c r="C266" s="79"/>
      <c r="D266" s="191"/>
      <c r="E266" s="191"/>
      <c r="F266" s="192"/>
      <c r="G266" s="192"/>
      <c r="H266" s="192"/>
      <c r="I266" s="193"/>
      <c r="J266" s="192"/>
      <c r="K266" s="192"/>
      <c r="L266" s="192"/>
      <c r="M266" s="192"/>
      <c r="N266" s="192"/>
      <c r="O266" s="192"/>
      <c r="P266" s="101"/>
      <c r="Q266" s="101"/>
      <c r="W266" s="101"/>
      <c r="X266" s="101"/>
      <c r="Y266" s="101"/>
      <c r="Z266" s="101"/>
      <c r="AA266" s="101"/>
      <c r="AB266" s="101"/>
      <c r="AC266" s="101"/>
      <c r="AD266" s="101"/>
    </row>
    <row r="267" spans="1:30" ht="17.25" customHeight="1">
      <c r="A267" s="101"/>
      <c r="B267" s="79"/>
      <c r="C267" s="79"/>
      <c r="D267" s="191"/>
      <c r="E267" s="191"/>
      <c r="F267" s="192"/>
      <c r="G267" s="192"/>
      <c r="H267" s="192"/>
      <c r="I267" s="193"/>
      <c r="J267" s="192"/>
      <c r="K267" s="192"/>
      <c r="L267" s="192"/>
      <c r="M267" s="192"/>
      <c r="N267" s="192"/>
      <c r="O267" s="192"/>
      <c r="P267" s="101"/>
      <c r="Q267" s="101"/>
      <c r="W267" s="101"/>
      <c r="X267" s="101"/>
      <c r="Y267" s="101"/>
      <c r="Z267" s="101"/>
      <c r="AA267" s="101"/>
      <c r="AB267" s="101"/>
      <c r="AC267" s="101"/>
      <c r="AD267" s="101"/>
    </row>
    <row r="268" spans="1:30" ht="17.25" customHeight="1">
      <c r="A268" s="101"/>
      <c r="B268" s="79"/>
      <c r="C268" s="79"/>
      <c r="D268" s="191"/>
      <c r="E268" s="191"/>
      <c r="F268" s="192"/>
      <c r="G268" s="192"/>
      <c r="H268" s="192"/>
      <c r="I268" s="193"/>
      <c r="J268" s="192"/>
      <c r="K268" s="192"/>
      <c r="L268" s="192"/>
      <c r="M268" s="192"/>
      <c r="N268" s="192"/>
      <c r="O268" s="192"/>
      <c r="P268" s="101"/>
      <c r="Q268" s="101"/>
      <c r="W268" s="101"/>
      <c r="X268" s="101"/>
      <c r="Y268" s="101"/>
      <c r="Z268" s="101"/>
      <c r="AA268" s="101"/>
      <c r="AB268" s="101"/>
      <c r="AC268" s="101"/>
      <c r="AD268" s="101"/>
    </row>
    <row r="269" spans="1:30" ht="17.25" customHeight="1">
      <c r="A269" s="101"/>
      <c r="B269" s="79"/>
      <c r="C269" s="79"/>
      <c r="D269" s="191"/>
      <c r="E269" s="191"/>
      <c r="F269" s="192"/>
      <c r="G269" s="192"/>
      <c r="H269" s="192"/>
      <c r="I269" s="193"/>
      <c r="J269" s="192"/>
      <c r="K269" s="192"/>
      <c r="L269" s="192"/>
      <c r="M269" s="192"/>
      <c r="N269" s="192"/>
      <c r="O269" s="192"/>
      <c r="P269" s="101"/>
      <c r="Q269" s="101"/>
      <c r="W269" s="101"/>
      <c r="X269" s="101"/>
      <c r="Y269" s="101"/>
      <c r="Z269" s="101"/>
      <c r="AA269" s="101"/>
      <c r="AB269" s="101"/>
      <c r="AC269" s="101"/>
      <c r="AD269" s="101"/>
    </row>
    <row r="270" spans="1:30" ht="17.25" customHeight="1">
      <c r="A270" s="101"/>
      <c r="B270" s="79"/>
      <c r="C270" s="79"/>
      <c r="D270" s="191"/>
      <c r="E270" s="191"/>
      <c r="F270" s="192"/>
      <c r="G270" s="192"/>
      <c r="H270" s="192"/>
      <c r="I270" s="193"/>
      <c r="J270" s="192"/>
      <c r="K270" s="192"/>
      <c r="L270" s="192"/>
      <c r="M270" s="192"/>
      <c r="N270" s="192"/>
      <c r="O270" s="192"/>
      <c r="P270" s="101"/>
      <c r="Q270" s="101"/>
      <c r="W270" s="101"/>
      <c r="X270" s="101"/>
      <c r="Y270" s="101"/>
      <c r="Z270" s="101"/>
      <c r="AA270" s="101"/>
      <c r="AB270" s="101"/>
      <c r="AC270" s="101"/>
      <c r="AD270" s="101"/>
    </row>
    <row r="271" spans="1:30" ht="17.25" customHeight="1">
      <c r="A271" s="101"/>
      <c r="B271" s="79"/>
      <c r="C271" s="79"/>
      <c r="D271" s="191"/>
      <c r="E271" s="191"/>
      <c r="F271" s="192"/>
      <c r="G271" s="192"/>
      <c r="H271" s="192"/>
      <c r="I271" s="193"/>
      <c r="J271" s="192"/>
      <c r="K271" s="192"/>
      <c r="L271" s="192"/>
      <c r="M271" s="192"/>
      <c r="N271" s="192"/>
      <c r="O271" s="192"/>
      <c r="P271" s="101"/>
      <c r="Q271" s="101"/>
      <c r="W271" s="101"/>
      <c r="X271" s="101"/>
      <c r="Y271" s="101"/>
      <c r="Z271" s="101"/>
      <c r="AA271" s="101"/>
      <c r="AB271" s="101"/>
      <c r="AC271" s="101"/>
      <c r="AD271" s="101"/>
    </row>
    <row r="272" spans="1:30" ht="17.25" customHeight="1">
      <c r="A272" s="101"/>
      <c r="B272" s="79"/>
      <c r="C272" s="79"/>
      <c r="D272" s="191"/>
      <c r="E272" s="191"/>
      <c r="F272" s="192"/>
      <c r="G272" s="192"/>
      <c r="H272" s="192"/>
      <c r="I272" s="193"/>
      <c r="J272" s="192"/>
      <c r="K272" s="192"/>
      <c r="L272" s="192"/>
      <c r="M272" s="192"/>
      <c r="N272" s="192"/>
      <c r="O272" s="192"/>
      <c r="P272" s="101"/>
      <c r="Q272" s="101"/>
      <c r="W272" s="101"/>
      <c r="X272" s="101"/>
      <c r="Y272" s="101"/>
      <c r="Z272" s="101"/>
      <c r="AA272" s="101"/>
      <c r="AB272" s="101"/>
      <c r="AC272" s="101"/>
      <c r="AD272" s="101"/>
    </row>
    <row r="273" spans="1:30" ht="17.25" customHeight="1">
      <c r="A273" s="101"/>
      <c r="B273" s="79"/>
      <c r="C273" s="79"/>
      <c r="D273" s="191"/>
      <c r="E273" s="191"/>
      <c r="F273" s="192"/>
      <c r="G273" s="192"/>
      <c r="H273" s="192"/>
      <c r="I273" s="193"/>
      <c r="J273" s="192"/>
      <c r="K273" s="192"/>
      <c r="L273" s="192"/>
      <c r="M273" s="192"/>
      <c r="N273" s="192"/>
      <c r="O273" s="192"/>
      <c r="P273" s="101"/>
      <c r="Q273" s="101"/>
      <c r="W273" s="101"/>
      <c r="X273" s="101"/>
      <c r="Y273" s="101"/>
      <c r="Z273" s="101"/>
      <c r="AA273" s="101"/>
      <c r="AB273" s="101"/>
      <c r="AC273" s="101"/>
      <c r="AD273" s="101"/>
    </row>
    <row r="274" spans="1:30" ht="17.25" customHeight="1">
      <c r="A274" s="101"/>
      <c r="B274" s="79"/>
      <c r="C274" s="79"/>
      <c r="D274" s="191"/>
      <c r="E274" s="191"/>
      <c r="F274" s="192"/>
      <c r="G274" s="192"/>
      <c r="H274" s="192"/>
      <c r="I274" s="193"/>
      <c r="J274" s="192"/>
      <c r="K274" s="192"/>
      <c r="L274" s="192"/>
      <c r="M274" s="192"/>
      <c r="N274" s="192"/>
      <c r="O274" s="192"/>
      <c r="P274" s="101"/>
      <c r="Q274" s="101"/>
      <c r="W274" s="101"/>
      <c r="X274" s="101"/>
      <c r="Y274" s="101"/>
      <c r="Z274" s="101"/>
      <c r="AA274" s="101"/>
      <c r="AB274" s="101"/>
      <c r="AC274" s="101"/>
      <c r="AD274" s="101"/>
    </row>
    <row r="275" spans="1:30" ht="17.25" customHeight="1">
      <c r="A275" s="101"/>
      <c r="B275" s="79"/>
      <c r="C275" s="79"/>
      <c r="D275" s="191"/>
      <c r="E275" s="191"/>
      <c r="F275" s="192"/>
      <c r="G275" s="192"/>
      <c r="H275" s="192"/>
      <c r="I275" s="193"/>
      <c r="J275" s="192"/>
      <c r="K275" s="192"/>
      <c r="L275" s="192"/>
      <c r="M275" s="192"/>
      <c r="N275" s="192"/>
      <c r="O275" s="192"/>
      <c r="P275" s="101"/>
      <c r="Q275" s="101"/>
      <c r="W275" s="101"/>
      <c r="X275" s="101"/>
      <c r="Y275" s="101"/>
      <c r="Z275" s="101"/>
      <c r="AA275" s="101"/>
      <c r="AB275" s="101"/>
      <c r="AC275" s="101"/>
      <c r="AD275" s="101"/>
    </row>
    <row r="276" spans="1:30" ht="17.25" customHeight="1">
      <c r="A276" s="101"/>
      <c r="B276" s="79"/>
      <c r="C276" s="79"/>
      <c r="D276" s="191"/>
      <c r="E276" s="191"/>
      <c r="F276" s="192"/>
      <c r="G276" s="192"/>
      <c r="H276" s="192"/>
      <c r="I276" s="193"/>
      <c r="J276" s="192"/>
      <c r="K276" s="192"/>
      <c r="L276" s="192"/>
      <c r="M276" s="192"/>
      <c r="N276" s="192"/>
      <c r="O276" s="192"/>
      <c r="P276" s="101"/>
      <c r="Q276" s="101"/>
      <c r="W276" s="101"/>
      <c r="X276" s="101"/>
      <c r="Y276" s="101"/>
      <c r="Z276" s="101"/>
      <c r="AA276" s="101"/>
      <c r="AB276" s="101"/>
      <c r="AC276" s="101"/>
      <c r="AD276" s="101"/>
    </row>
    <row r="277" spans="1:30" ht="17.25" customHeight="1">
      <c r="A277" s="101"/>
      <c r="B277" s="79"/>
      <c r="C277" s="79"/>
      <c r="D277" s="191"/>
      <c r="E277" s="191"/>
      <c r="F277" s="192"/>
      <c r="G277" s="192"/>
      <c r="H277" s="192"/>
      <c r="I277" s="193"/>
      <c r="J277" s="192"/>
      <c r="K277" s="192"/>
      <c r="L277" s="192"/>
      <c r="M277" s="192"/>
      <c r="N277" s="192"/>
      <c r="O277" s="192"/>
      <c r="P277" s="101"/>
      <c r="Q277" s="101"/>
      <c r="W277" s="101"/>
      <c r="X277" s="101"/>
      <c r="Y277" s="101"/>
      <c r="Z277" s="101"/>
      <c r="AA277" s="101"/>
      <c r="AB277" s="101"/>
      <c r="AC277" s="101"/>
      <c r="AD277" s="101"/>
    </row>
    <row r="278" spans="1:30" ht="17.25" customHeight="1">
      <c r="A278" s="101"/>
      <c r="B278" s="79"/>
      <c r="C278" s="79"/>
      <c r="D278" s="191"/>
      <c r="E278" s="191"/>
      <c r="F278" s="192"/>
      <c r="G278" s="192"/>
      <c r="H278" s="192"/>
      <c r="I278" s="193"/>
      <c r="J278" s="192"/>
      <c r="K278" s="192"/>
      <c r="L278" s="192"/>
      <c r="M278" s="192"/>
      <c r="N278" s="192"/>
      <c r="O278" s="192"/>
      <c r="P278" s="101"/>
      <c r="Q278" s="101"/>
      <c r="W278" s="101"/>
      <c r="X278" s="101"/>
      <c r="Y278" s="101"/>
      <c r="Z278" s="101"/>
      <c r="AA278" s="101"/>
      <c r="AB278" s="101"/>
      <c r="AC278" s="101"/>
      <c r="AD278" s="101"/>
    </row>
    <row r="279" spans="1:30" ht="17.25" customHeight="1">
      <c r="A279" s="101"/>
      <c r="B279" s="79"/>
      <c r="C279" s="79"/>
      <c r="D279" s="191"/>
      <c r="E279" s="191"/>
      <c r="F279" s="192"/>
      <c r="G279" s="192"/>
      <c r="H279" s="192"/>
      <c r="I279" s="193"/>
      <c r="J279" s="192"/>
      <c r="K279" s="192"/>
      <c r="L279" s="192"/>
      <c r="M279" s="192"/>
      <c r="N279" s="192"/>
      <c r="O279" s="192"/>
      <c r="P279" s="101"/>
      <c r="Q279" s="101"/>
      <c r="W279" s="101"/>
      <c r="X279" s="101"/>
      <c r="Y279" s="101"/>
      <c r="Z279" s="101"/>
      <c r="AA279" s="101"/>
      <c r="AB279" s="101"/>
      <c r="AC279" s="101"/>
      <c r="AD279" s="101"/>
    </row>
    <row r="280" spans="1:30" ht="17.25" customHeight="1">
      <c r="A280" s="101"/>
      <c r="B280" s="79"/>
      <c r="C280" s="79"/>
      <c r="D280" s="191"/>
      <c r="E280" s="191"/>
      <c r="F280" s="192"/>
      <c r="G280" s="192"/>
      <c r="H280" s="192"/>
      <c r="I280" s="193"/>
      <c r="J280" s="192"/>
      <c r="K280" s="192"/>
      <c r="L280" s="192"/>
      <c r="M280" s="192"/>
      <c r="N280" s="192"/>
      <c r="O280" s="192"/>
      <c r="P280" s="101"/>
      <c r="Q280" s="101"/>
      <c r="W280" s="101"/>
      <c r="X280" s="101"/>
      <c r="Y280" s="101"/>
      <c r="Z280" s="101"/>
      <c r="AA280" s="101"/>
      <c r="AB280" s="101"/>
      <c r="AC280" s="101"/>
      <c r="AD280" s="101"/>
    </row>
    <row r="281" spans="1:30" ht="17.25" customHeight="1">
      <c r="A281" s="101"/>
      <c r="B281" s="79"/>
      <c r="C281" s="79"/>
      <c r="D281" s="191"/>
      <c r="E281" s="191"/>
      <c r="F281" s="192"/>
      <c r="G281" s="192"/>
      <c r="H281" s="192"/>
      <c r="I281" s="193"/>
      <c r="J281" s="192"/>
      <c r="K281" s="192"/>
      <c r="L281" s="192"/>
      <c r="M281" s="192"/>
      <c r="N281" s="192"/>
      <c r="O281" s="192"/>
      <c r="P281" s="101"/>
      <c r="Q281" s="101"/>
      <c r="W281" s="101"/>
      <c r="X281" s="101"/>
      <c r="Y281" s="101"/>
      <c r="Z281" s="101"/>
      <c r="AA281" s="101"/>
      <c r="AB281" s="101"/>
      <c r="AC281" s="101"/>
      <c r="AD281" s="101"/>
    </row>
    <row r="282" spans="1:30" ht="17.25" customHeight="1">
      <c r="A282" s="101"/>
      <c r="B282" s="79"/>
      <c r="C282" s="79"/>
      <c r="D282" s="191"/>
      <c r="E282" s="191"/>
      <c r="F282" s="192"/>
      <c r="G282" s="192"/>
      <c r="H282" s="192"/>
      <c r="I282" s="193"/>
      <c r="J282" s="192"/>
      <c r="K282" s="192"/>
      <c r="L282" s="192"/>
      <c r="M282" s="192"/>
      <c r="N282" s="192"/>
      <c r="O282" s="192"/>
      <c r="P282" s="101"/>
      <c r="Q282" s="101"/>
      <c r="W282" s="101"/>
      <c r="X282" s="101"/>
      <c r="Y282" s="101"/>
      <c r="Z282" s="101"/>
      <c r="AA282" s="101"/>
      <c r="AB282" s="101"/>
      <c r="AC282" s="101"/>
      <c r="AD282" s="101"/>
    </row>
    <row r="283" spans="1:30" ht="17.25" customHeight="1">
      <c r="A283" s="101"/>
      <c r="B283" s="79"/>
      <c r="C283" s="79"/>
      <c r="D283" s="191"/>
      <c r="E283" s="191"/>
      <c r="F283" s="192"/>
      <c r="G283" s="192"/>
      <c r="H283" s="192"/>
      <c r="I283" s="193"/>
      <c r="J283" s="192"/>
      <c r="K283" s="192"/>
      <c r="L283" s="192"/>
      <c r="M283" s="192"/>
      <c r="N283" s="192"/>
      <c r="O283" s="192"/>
      <c r="P283" s="101"/>
      <c r="Q283" s="101"/>
      <c r="W283" s="101"/>
      <c r="X283" s="101"/>
      <c r="Y283" s="101"/>
      <c r="Z283" s="101"/>
      <c r="AA283" s="101"/>
      <c r="AB283" s="101"/>
      <c r="AC283" s="101"/>
      <c r="AD283" s="101"/>
    </row>
    <row r="284" spans="1:30" ht="17.25" customHeight="1">
      <c r="A284" s="101"/>
      <c r="B284" s="79"/>
      <c r="C284" s="79"/>
      <c r="D284" s="191"/>
      <c r="E284" s="191"/>
      <c r="F284" s="192"/>
      <c r="G284" s="192"/>
      <c r="H284" s="192"/>
      <c r="I284" s="193"/>
      <c r="J284" s="192"/>
      <c r="K284" s="192"/>
      <c r="L284" s="192"/>
      <c r="M284" s="192"/>
      <c r="N284" s="192"/>
      <c r="O284" s="192"/>
      <c r="P284" s="101"/>
      <c r="Q284" s="101"/>
      <c r="W284" s="101"/>
      <c r="X284" s="101"/>
      <c r="Y284" s="101"/>
      <c r="Z284" s="101"/>
      <c r="AA284" s="101"/>
      <c r="AB284" s="101"/>
      <c r="AC284" s="101"/>
      <c r="AD284" s="101"/>
    </row>
    <row r="285" spans="1:30" ht="17.25" customHeight="1">
      <c r="A285" s="101"/>
      <c r="B285" s="79"/>
      <c r="C285" s="79"/>
      <c r="D285" s="191"/>
      <c r="E285" s="191"/>
      <c r="F285" s="192"/>
      <c r="G285" s="192"/>
      <c r="H285" s="192"/>
      <c r="I285" s="193"/>
      <c r="J285" s="192"/>
      <c r="K285" s="192"/>
      <c r="L285" s="192"/>
      <c r="M285" s="192"/>
      <c r="N285" s="192"/>
      <c r="O285" s="192"/>
      <c r="P285" s="101"/>
      <c r="Q285" s="101"/>
      <c r="W285" s="101"/>
      <c r="X285" s="101"/>
      <c r="Y285" s="101"/>
      <c r="Z285" s="101"/>
      <c r="AA285" s="101"/>
      <c r="AB285" s="101"/>
      <c r="AC285" s="101"/>
      <c r="AD285" s="101"/>
    </row>
    <row r="286" spans="1:30" ht="17.25" customHeight="1">
      <c r="A286" s="101"/>
      <c r="B286" s="79"/>
      <c r="C286" s="79"/>
      <c r="D286" s="191"/>
      <c r="E286" s="191"/>
      <c r="F286" s="192"/>
      <c r="G286" s="192"/>
      <c r="H286" s="192"/>
      <c r="I286" s="193"/>
      <c r="J286" s="192"/>
      <c r="K286" s="192"/>
      <c r="L286" s="192"/>
      <c r="M286" s="192"/>
      <c r="N286" s="192"/>
      <c r="O286" s="192"/>
      <c r="P286" s="101"/>
      <c r="Q286" s="101"/>
      <c r="W286" s="101"/>
      <c r="X286" s="101"/>
      <c r="Y286" s="101"/>
      <c r="Z286" s="101"/>
      <c r="AA286" s="101"/>
      <c r="AB286" s="101"/>
      <c r="AC286" s="101"/>
      <c r="AD286" s="101"/>
    </row>
    <row r="287" spans="1:30" ht="17.25" customHeight="1">
      <c r="A287" s="101"/>
      <c r="B287" s="79"/>
      <c r="C287" s="79"/>
      <c r="D287" s="191"/>
      <c r="E287" s="191"/>
      <c r="F287" s="192"/>
      <c r="G287" s="192"/>
      <c r="H287" s="192"/>
      <c r="I287" s="193"/>
      <c r="J287" s="192"/>
      <c r="K287" s="192"/>
      <c r="L287" s="192"/>
      <c r="M287" s="192"/>
      <c r="N287" s="192"/>
      <c r="O287" s="192"/>
      <c r="P287" s="101"/>
      <c r="Q287" s="101"/>
      <c r="W287" s="101"/>
      <c r="X287" s="101"/>
      <c r="Y287" s="101"/>
      <c r="Z287" s="101"/>
      <c r="AA287" s="101"/>
      <c r="AB287" s="101"/>
      <c r="AC287" s="101"/>
      <c r="AD287" s="101"/>
    </row>
    <row r="288" spans="1:30" ht="17.25" customHeight="1">
      <c r="A288" s="101"/>
      <c r="B288" s="79"/>
      <c r="C288" s="79"/>
      <c r="D288" s="191"/>
      <c r="E288" s="191"/>
      <c r="F288" s="192"/>
      <c r="G288" s="192"/>
      <c r="H288" s="192"/>
      <c r="I288" s="193"/>
      <c r="J288" s="192"/>
      <c r="K288" s="192"/>
      <c r="L288" s="192"/>
      <c r="M288" s="192"/>
      <c r="N288" s="192"/>
      <c r="O288" s="192"/>
      <c r="P288" s="101"/>
      <c r="Q288" s="101"/>
      <c r="W288" s="101"/>
      <c r="X288" s="101"/>
      <c r="Y288" s="101"/>
      <c r="Z288" s="101"/>
      <c r="AA288" s="101"/>
      <c r="AB288" s="101"/>
      <c r="AC288" s="101"/>
      <c r="AD288" s="101"/>
    </row>
    <row r="289" spans="1:30" ht="17.25" customHeight="1">
      <c r="A289" s="101"/>
      <c r="B289" s="79"/>
      <c r="C289" s="79"/>
      <c r="D289" s="191"/>
      <c r="E289" s="191"/>
      <c r="F289" s="192"/>
      <c r="G289" s="192"/>
      <c r="H289" s="192"/>
      <c r="I289" s="193"/>
      <c r="J289" s="192"/>
      <c r="K289" s="192"/>
      <c r="L289" s="192"/>
      <c r="M289" s="192"/>
      <c r="N289" s="192"/>
      <c r="O289" s="192"/>
      <c r="P289" s="101"/>
      <c r="Q289" s="101"/>
      <c r="W289" s="101"/>
      <c r="X289" s="101"/>
      <c r="Y289" s="101"/>
      <c r="Z289" s="101"/>
      <c r="AA289" s="101"/>
      <c r="AB289" s="101"/>
      <c r="AC289" s="101"/>
      <c r="AD289" s="101"/>
    </row>
    <row r="290" spans="1:30" ht="17.25" customHeight="1">
      <c r="A290" s="101"/>
      <c r="B290" s="79"/>
      <c r="C290" s="79"/>
      <c r="D290" s="191"/>
      <c r="E290" s="191"/>
      <c r="F290" s="192"/>
      <c r="G290" s="192"/>
      <c r="H290" s="192"/>
      <c r="I290" s="193"/>
      <c r="J290" s="192"/>
      <c r="K290" s="192"/>
      <c r="L290" s="192"/>
      <c r="M290" s="192"/>
      <c r="N290" s="192"/>
      <c r="O290" s="192"/>
      <c r="P290" s="101"/>
      <c r="Q290" s="101"/>
      <c r="W290" s="101"/>
      <c r="X290" s="101"/>
      <c r="Y290" s="101"/>
      <c r="Z290" s="101"/>
      <c r="AA290" s="101"/>
      <c r="AB290" s="101"/>
      <c r="AC290" s="101"/>
      <c r="AD290" s="101"/>
    </row>
    <row r="291" spans="1:30" ht="17.25" customHeight="1">
      <c r="A291" s="101"/>
      <c r="B291" s="79"/>
      <c r="C291" s="79"/>
      <c r="D291" s="191"/>
      <c r="E291" s="191"/>
      <c r="F291" s="192"/>
      <c r="G291" s="192"/>
      <c r="H291" s="192"/>
      <c r="I291" s="193"/>
      <c r="J291" s="192"/>
      <c r="K291" s="192"/>
      <c r="L291" s="192"/>
      <c r="M291" s="192"/>
      <c r="N291" s="192"/>
      <c r="O291" s="192"/>
      <c r="P291" s="101"/>
      <c r="Q291" s="101"/>
      <c r="W291" s="101"/>
      <c r="X291" s="101"/>
      <c r="Y291" s="101"/>
      <c r="Z291" s="101"/>
      <c r="AA291" s="101"/>
      <c r="AB291" s="101"/>
      <c r="AC291" s="101"/>
      <c r="AD291" s="101"/>
    </row>
    <row r="292" spans="1:30" ht="17.25" customHeight="1">
      <c r="A292" s="101"/>
      <c r="B292" s="79"/>
      <c r="C292" s="79"/>
      <c r="D292" s="191"/>
      <c r="E292" s="191"/>
      <c r="F292" s="192"/>
      <c r="G292" s="192"/>
      <c r="H292" s="192"/>
      <c r="I292" s="193"/>
      <c r="J292" s="192"/>
      <c r="K292" s="192"/>
      <c r="L292" s="192"/>
      <c r="M292" s="192"/>
      <c r="N292" s="192"/>
      <c r="O292" s="192"/>
      <c r="P292" s="101"/>
      <c r="Q292" s="101"/>
      <c r="W292" s="101"/>
      <c r="X292" s="101"/>
      <c r="Y292" s="101"/>
      <c r="Z292" s="101"/>
      <c r="AA292" s="101"/>
      <c r="AB292" s="101"/>
      <c r="AC292" s="101"/>
      <c r="AD292" s="101"/>
    </row>
    <row r="293" spans="1:30" ht="17.25" customHeight="1">
      <c r="A293" s="101"/>
      <c r="B293" s="79"/>
      <c r="C293" s="79"/>
      <c r="D293" s="191"/>
      <c r="E293" s="191"/>
      <c r="F293" s="192"/>
      <c r="G293" s="192"/>
      <c r="H293" s="192"/>
      <c r="I293" s="193"/>
      <c r="J293" s="192"/>
      <c r="K293" s="192"/>
      <c r="L293" s="192"/>
      <c r="M293" s="192"/>
      <c r="N293" s="192"/>
      <c r="O293" s="192"/>
      <c r="P293" s="101"/>
      <c r="Q293" s="101"/>
      <c r="W293" s="101"/>
      <c r="X293" s="101"/>
      <c r="Y293" s="101"/>
      <c r="Z293" s="101"/>
      <c r="AA293" s="101"/>
      <c r="AB293" s="101"/>
      <c r="AC293" s="101"/>
      <c r="AD293" s="101"/>
    </row>
    <row r="294" spans="1:30" ht="17.25" customHeight="1">
      <c r="A294" s="101"/>
      <c r="B294" s="79"/>
      <c r="C294" s="79"/>
      <c r="D294" s="191"/>
      <c r="E294" s="191"/>
      <c r="F294" s="192"/>
      <c r="G294" s="192"/>
      <c r="H294" s="192"/>
      <c r="I294" s="193"/>
      <c r="J294" s="192"/>
      <c r="K294" s="192"/>
      <c r="L294" s="192"/>
      <c r="M294" s="192"/>
      <c r="N294" s="192"/>
      <c r="O294" s="192"/>
      <c r="P294" s="101"/>
      <c r="Q294" s="101"/>
      <c r="W294" s="101"/>
      <c r="X294" s="101"/>
      <c r="Y294" s="101"/>
      <c r="Z294" s="101"/>
      <c r="AA294" s="101"/>
      <c r="AB294" s="101"/>
      <c r="AC294" s="101"/>
      <c r="AD294" s="101"/>
    </row>
    <row r="295" spans="1:30" ht="17.25" customHeight="1">
      <c r="A295" s="101"/>
      <c r="B295" s="79"/>
      <c r="C295" s="79"/>
      <c r="D295" s="191"/>
      <c r="E295" s="191"/>
      <c r="F295" s="192"/>
      <c r="G295" s="192"/>
      <c r="H295" s="192"/>
      <c r="I295" s="193"/>
      <c r="J295" s="192"/>
      <c r="K295" s="192"/>
      <c r="L295" s="192"/>
      <c r="M295" s="192"/>
      <c r="N295" s="192"/>
      <c r="O295" s="192"/>
      <c r="P295" s="101"/>
      <c r="Q295" s="101"/>
      <c r="W295" s="101"/>
      <c r="X295" s="101"/>
      <c r="Y295" s="101"/>
      <c r="Z295" s="101"/>
      <c r="AA295" s="101"/>
      <c r="AB295" s="101"/>
      <c r="AC295" s="101"/>
      <c r="AD295" s="101"/>
    </row>
    <row r="296" spans="1:30" ht="17.25" customHeight="1">
      <c r="A296" s="101"/>
      <c r="B296" s="79"/>
      <c r="C296" s="79"/>
      <c r="D296" s="191"/>
      <c r="E296" s="191"/>
      <c r="F296" s="192"/>
      <c r="G296" s="192"/>
      <c r="H296" s="192"/>
      <c r="I296" s="193"/>
      <c r="J296" s="192"/>
      <c r="K296" s="192"/>
      <c r="L296" s="192"/>
      <c r="M296" s="192"/>
      <c r="N296" s="192"/>
      <c r="O296" s="192"/>
      <c r="P296" s="101"/>
      <c r="Q296" s="101"/>
      <c r="W296" s="101"/>
      <c r="X296" s="101"/>
      <c r="Y296" s="101"/>
      <c r="Z296" s="101"/>
      <c r="AA296" s="101"/>
      <c r="AB296" s="101"/>
      <c r="AC296" s="101"/>
      <c r="AD296" s="101"/>
    </row>
    <row r="297" spans="1:30" ht="17.25" customHeight="1">
      <c r="A297" s="101"/>
      <c r="B297" s="79"/>
      <c r="C297" s="79"/>
      <c r="D297" s="191"/>
      <c r="E297" s="191"/>
      <c r="F297" s="192"/>
      <c r="G297" s="192"/>
      <c r="H297" s="192"/>
      <c r="I297" s="193"/>
      <c r="J297" s="192"/>
      <c r="K297" s="192"/>
      <c r="L297" s="192"/>
      <c r="M297" s="192"/>
      <c r="N297" s="192"/>
      <c r="O297" s="192"/>
      <c r="P297" s="101"/>
      <c r="Q297" s="101"/>
      <c r="W297" s="101"/>
      <c r="X297" s="101"/>
      <c r="Y297" s="101"/>
      <c r="Z297" s="101"/>
      <c r="AA297" s="101"/>
      <c r="AB297" s="101"/>
      <c r="AC297" s="101"/>
      <c r="AD297" s="101"/>
    </row>
    <row r="298" spans="1:30" ht="17.25" customHeight="1">
      <c r="A298" s="101"/>
      <c r="B298" s="79"/>
      <c r="C298" s="79"/>
      <c r="D298" s="191"/>
      <c r="E298" s="191"/>
      <c r="F298" s="192"/>
      <c r="G298" s="192"/>
      <c r="H298" s="192"/>
      <c r="I298" s="193"/>
      <c r="J298" s="192"/>
      <c r="K298" s="192"/>
      <c r="L298" s="192"/>
      <c r="M298" s="192"/>
      <c r="N298" s="192"/>
      <c r="O298" s="192"/>
      <c r="P298" s="101"/>
      <c r="Q298" s="101"/>
      <c r="W298" s="101"/>
      <c r="X298" s="101"/>
      <c r="Y298" s="101"/>
      <c r="Z298" s="101"/>
      <c r="AA298" s="101"/>
      <c r="AB298" s="101"/>
      <c r="AC298" s="101"/>
      <c r="AD298" s="101"/>
    </row>
    <row r="299" spans="1:30" ht="17.25" customHeight="1">
      <c r="A299" s="101"/>
      <c r="B299" s="79"/>
      <c r="C299" s="79"/>
      <c r="D299" s="191"/>
      <c r="E299" s="191"/>
      <c r="F299" s="192"/>
      <c r="G299" s="192"/>
      <c r="H299" s="192"/>
      <c r="I299" s="193"/>
      <c r="J299" s="192"/>
      <c r="K299" s="192"/>
      <c r="L299" s="192"/>
      <c r="M299" s="192"/>
      <c r="N299" s="192"/>
      <c r="O299" s="192"/>
      <c r="P299" s="101"/>
      <c r="Q299" s="101"/>
      <c r="W299" s="101"/>
      <c r="X299" s="101"/>
      <c r="Y299" s="101"/>
      <c r="Z299" s="101"/>
      <c r="AA299" s="101"/>
      <c r="AB299" s="101"/>
      <c r="AC299" s="101"/>
      <c r="AD299" s="101"/>
    </row>
    <row r="300" spans="1:30" ht="17.25" customHeight="1">
      <c r="A300" s="101"/>
      <c r="B300" s="79"/>
      <c r="C300" s="79"/>
      <c r="D300" s="191"/>
      <c r="E300" s="191"/>
      <c r="F300" s="192"/>
      <c r="G300" s="192"/>
      <c r="H300" s="192"/>
      <c r="I300" s="193"/>
      <c r="J300" s="192"/>
      <c r="K300" s="192"/>
      <c r="L300" s="192"/>
      <c r="M300" s="192"/>
      <c r="N300" s="192"/>
      <c r="O300" s="192"/>
      <c r="P300" s="101"/>
      <c r="Q300" s="101"/>
      <c r="W300" s="101"/>
      <c r="X300" s="101"/>
      <c r="Y300" s="101"/>
      <c r="Z300" s="101"/>
      <c r="AA300" s="101"/>
      <c r="AB300" s="101"/>
      <c r="AC300" s="101"/>
      <c r="AD300" s="101"/>
    </row>
    <row r="301" spans="1:30" ht="17.25" customHeight="1">
      <c r="A301" s="101"/>
      <c r="B301" s="79"/>
      <c r="C301" s="79"/>
      <c r="D301" s="191"/>
      <c r="E301" s="191"/>
      <c r="F301" s="192"/>
      <c r="G301" s="192"/>
      <c r="H301" s="192"/>
      <c r="I301" s="193"/>
      <c r="J301" s="192"/>
      <c r="K301" s="192"/>
      <c r="L301" s="192"/>
      <c r="M301" s="192"/>
      <c r="N301" s="192"/>
      <c r="O301" s="192"/>
      <c r="P301" s="101"/>
      <c r="Q301" s="101"/>
      <c r="W301" s="101"/>
      <c r="X301" s="101"/>
      <c r="Y301" s="101"/>
      <c r="Z301" s="101"/>
      <c r="AA301" s="101"/>
      <c r="AB301" s="101"/>
      <c r="AC301" s="101"/>
      <c r="AD301" s="101"/>
    </row>
    <row r="302" spans="1:30" ht="17.25" customHeight="1">
      <c r="A302" s="101"/>
      <c r="B302" s="79"/>
      <c r="C302" s="79"/>
      <c r="D302" s="191"/>
      <c r="E302" s="191"/>
      <c r="F302" s="192"/>
      <c r="G302" s="192"/>
      <c r="H302" s="192"/>
      <c r="I302" s="193"/>
      <c r="J302" s="192"/>
      <c r="K302" s="192"/>
      <c r="L302" s="192"/>
      <c r="M302" s="192"/>
      <c r="N302" s="192"/>
      <c r="O302" s="192"/>
      <c r="P302" s="101"/>
      <c r="Q302" s="101"/>
      <c r="W302" s="101"/>
      <c r="X302" s="101"/>
      <c r="Y302" s="101"/>
      <c r="Z302" s="101"/>
      <c r="AA302" s="101"/>
      <c r="AB302" s="101"/>
      <c r="AC302" s="101"/>
      <c r="AD302" s="101"/>
    </row>
    <row r="303" spans="1:30" ht="17.25" customHeight="1">
      <c r="A303" s="101"/>
      <c r="B303" s="79"/>
      <c r="C303" s="79"/>
      <c r="D303" s="191"/>
      <c r="E303" s="191"/>
      <c r="F303" s="192"/>
      <c r="G303" s="192"/>
      <c r="H303" s="192"/>
      <c r="I303" s="193"/>
      <c r="J303" s="192"/>
      <c r="K303" s="192"/>
      <c r="L303" s="192"/>
      <c r="M303" s="192"/>
      <c r="N303" s="192"/>
      <c r="O303" s="192"/>
      <c r="P303" s="101"/>
      <c r="Q303" s="101"/>
      <c r="W303" s="101"/>
      <c r="X303" s="101"/>
      <c r="Y303" s="101"/>
      <c r="Z303" s="101"/>
      <c r="AA303" s="101"/>
      <c r="AB303" s="101"/>
      <c r="AC303" s="101"/>
      <c r="AD303" s="101"/>
    </row>
    <row r="304" spans="1:30" ht="17.25" customHeight="1">
      <c r="A304" s="101"/>
      <c r="B304" s="79"/>
      <c r="C304" s="79"/>
      <c r="D304" s="191"/>
      <c r="E304" s="191"/>
      <c r="F304" s="192"/>
      <c r="G304" s="192"/>
      <c r="H304" s="192"/>
      <c r="I304" s="193"/>
      <c r="J304" s="192"/>
      <c r="K304" s="192"/>
      <c r="L304" s="192"/>
      <c r="M304" s="192"/>
      <c r="N304" s="192"/>
      <c r="O304" s="192"/>
      <c r="P304" s="101"/>
      <c r="Q304" s="101"/>
      <c r="W304" s="101"/>
      <c r="X304" s="101"/>
      <c r="Y304" s="101"/>
      <c r="Z304" s="101"/>
      <c r="AA304" s="101"/>
      <c r="AB304" s="101"/>
      <c r="AC304" s="101"/>
      <c r="AD304" s="101"/>
    </row>
    <row r="305" spans="1:30" ht="17.25" customHeight="1">
      <c r="A305" s="101"/>
      <c r="B305" s="79"/>
      <c r="C305" s="79"/>
      <c r="D305" s="191"/>
      <c r="E305" s="191"/>
      <c r="F305" s="192"/>
      <c r="G305" s="192"/>
      <c r="H305" s="192"/>
      <c r="I305" s="193"/>
      <c r="J305" s="192"/>
      <c r="K305" s="192"/>
      <c r="L305" s="192"/>
      <c r="M305" s="192"/>
      <c r="N305" s="192"/>
      <c r="O305" s="192"/>
      <c r="P305" s="101"/>
      <c r="Q305" s="101"/>
      <c r="W305" s="101"/>
      <c r="X305" s="101"/>
      <c r="Y305" s="101"/>
      <c r="Z305" s="101"/>
      <c r="AA305" s="101"/>
      <c r="AB305" s="101"/>
      <c r="AC305" s="101"/>
      <c r="AD305" s="101"/>
    </row>
    <row r="306" spans="1:30" ht="17.25" customHeight="1">
      <c r="A306" s="101"/>
      <c r="B306" s="79"/>
      <c r="C306" s="79"/>
      <c r="D306" s="191"/>
      <c r="E306" s="191"/>
      <c r="F306" s="192"/>
      <c r="G306" s="192"/>
      <c r="H306" s="192"/>
      <c r="I306" s="193"/>
      <c r="J306" s="192"/>
      <c r="K306" s="192"/>
      <c r="L306" s="192"/>
      <c r="M306" s="192"/>
      <c r="N306" s="192"/>
      <c r="O306" s="192"/>
      <c r="P306" s="101"/>
      <c r="Q306" s="101"/>
      <c r="W306" s="101"/>
      <c r="X306" s="101"/>
      <c r="Y306" s="101"/>
      <c r="Z306" s="101"/>
      <c r="AA306" s="101"/>
      <c r="AB306" s="101"/>
      <c r="AC306" s="101"/>
      <c r="AD306" s="101"/>
    </row>
    <row r="307" spans="1:30" ht="17.25" customHeight="1">
      <c r="A307" s="101"/>
      <c r="B307" s="79"/>
      <c r="C307" s="79"/>
      <c r="D307" s="191"/>
      <c r="E307" s="191"/>
      <c r="F307" s="192"/>
      <c r="G307" s="192"/>
      <c r="H307" s="192"/>
      <c r="I307" s="193"/>
      <c r="J307" s="192"/>
      <c r="K307" s="192"/>
      <c r="L307" s="192"/>
      <c r="M307" s="192"/>
      <c r="N307" s="192"/>
      <c r="O307" s="192"/>
      <c r="P307" s="101"/>
      <c r="Q307" s="101"/>
      <c r="W307" s="101"/>
      <c r="X307" s="101"/>
      <c r="Y307" s="101"/>
      <c r="Z307" s="101"/>
      <c r="AA307" s="101"/>
      <c r="AB307" s="101"/>
      <c r="AC307" s="101"/>
      <c r="AD307" s="101"/>
    </row>
    <row r="308" spans="1:30" ht="17.25" customHeight="1">
      <c r="A308" s="101"/>
      <c r="B308" s="79"/>
      <c r="C308" s="79"/>
      <c r="D308" s="191"/>
      <c r="E308" s="191"/>
      <c r="F308" s="192"/>
      <c r="G308" s="192"/>
      <c r="H308" s="192"/>
      <c r="I308" s="193"/>
      <c r="J308" s="192"/>
      <c r="K308" s="192"/>
      <c r="L308" s="192"/>
      <c r="M308" s="192"/>
      <c r="N308" s="192"/>
      <c r="O308" s="192"/>
      <c r="P308" s="101"/>
      <c r="Q308" s="101"/>
      <c r="W308" s="101"/>
      <c r="X308" s="101"/>
      <c r="Y308" s="101"/>
      <c r="Z308" s="101"/>
      <c r="AA308" s="101"/>
      <c r="AB308" s="101"/>
      <c r="AC308" s="101"/>
      <c r="AD308" s="101"/>
    </row>
    <row r="309" spans="1:30" ht="17.25" customHeight="1">
      <c r="A309" s="101"/>
      <c r="B309" s="79"/>
      <c r="C309" s="79"/>
      <c r="D309" s="191"/>
      <c r="E309" s="191"/>
      <c r="F309" s="192"/>
      <c r="G309" s="192"/>
      <c r="H309" s="192"/>
      <c r="I309" s="193"/>
      <c r="J309" s="192"/>
      <c r="K309" s="192"/>
      <c r="L309" s="192"/>
      <c r="M309" s="192"/>
      <c r="N309" s="192"/>
      <c r="O309" s="192"/>
      <c r="P309" s="101"/>
      <c r="Q309" s="101"/>
      <c r="W309" s="101"/>
      <c r="X309" s="101"/>
      <c r="Y309" s="101"/>
      <c r="Z309" s="101"/>
      <c r="AA309" s="101"/>
      <c r="AB309" s="101"/>
      <c r="AC309" s="101"/>
      <c r="AD309" s="101"/>
    </row>
    <row r="310" spans="1:30" ht="17.25" customHeight="1">
      <c r="A310" s="101"/>
      <c r="B310" s="79"/>
      <c r="C310" s="79"/>
      <c r="D310" s="191"/>
      <c r="E310" s="191"/>
      <c r="F310" s="192"/>
      <c r="G310" s="192"/>
      <c r="H310" s="192"/>
      <c r="I310" s="193"/>
      <c r="J310" s="192"/>
      <c r="K310" s="192"/>
      <c r="L310" s="192"/>
      <c r="M310" s="192"/>
      <c r="N310" s="192"/>
      <c r="O310" s="192"/>
      <c r="P310" s="101"/>
      <c r="Q310" s="101"/>
      <c r="W310" s="101"/>
      <c r="X310" s="101"/>
      <c r="Y310" s="101"/>
      <c r="Z310" s="101"/>
      <c r="AA310" s="101"/>
      <c r="AB310" s="101"/>
      <c r="AC310" s="101"/>
      <c r="AD310" s="101"/>
    </row>
    <row r="311" spans="1:30" ht="17.25" customHeight="1">
      <c r="A311" s="101"/>
      <c r="B311" s="79"/>
      <c r="C311" s="79"/>
      <c r="D311" s="191"/>
      <c r="E311" s="191"/>
      <c r="F311" s="192"/>
      <c r="G311" s="192"/>
      <c r="H311" s="192"/>
      <c r="I311" s="193"/>
      <c r="J311" s="192"/>
      <c r="K311" s="192"/>
      <c r="L311" s="192"/>
      <c r="M311" s="192"/>
      <c r="N311" s="192"/>
      <c r="O311" s="192"/>
      <c r="P311" s="101"/>
      <c r="Q311" s="101"/>
      <c r="W311" s="101"/>
      <c r="X311" s="101"/>
      <c r="Y311" s="101"/>
      <c r="Z311" s="101"/>
      <c r="AA311" s="101"/>
      <c r="AB311" s="101"/>
      <c r="AC311" s="101"/>
      <c r="AD311" s="101"/>
    </row>
    <row r="312" spans="1:30" ht="17.25" customHeight="1">
      <c r="A312" s="101"/>
      <c r="B312" s="79"/>
      <c r="C312" s="79"/>
      <c r="D312" s="191"/>
      <c r="E312" s="191"/>
      <c r="F312" s="192"/>
      <c r="G312" s="192"/>
      <c r="H312" s="192"/>
      <c r="I312" s="193"/>
      <c r="J312" s="192"/>
      <c r="K312" s="192"/>
      <c r="L312" s="192"/>
      <c r="M312" s="192"/>
      <c r="N312" s="192"/>
      <c r="O312" s="192"/>
      <c r="P312" s="101"/>
      <c r="Q312" s="101"/>
      <c r="W312" s="101"/>
      <c r="X312" s="101"/>
      <c r="Y312" s="101"/>
      <c r="Z312" s="101"/>
      <c r="AA312" s="101"/>
      <c r="AB312" s="101"/>
      <c r="AC312" s="101"/>
      <c r="AD312" s="101"/>
    </row>
    <row r="313" spans="1:30" ht="17.25" customHeight="1">
      <c r="A313" s="101"/>
      <c r="B313" s="79"/>
      <c r="C313" s="79"/>
      <c r="D313" s="191"/>
      <c r="E313" s="191"/>
      <c r="F313" s="192"/>
      <c r="G313" s="192"/>
      <c r="H313" s="192"/>
      <c r="I313" s="193"/>
      <c r="J313" s="192"/>
      <c r="K313" s="192"/>
      <c r="L313" s="192"/>
      <c r="M313" s="192"/>
      <c r="N313" s="192"/>
      <c r="O313" s="192"/>
      <c r="P313" s="101"/>
      <c r="Q313" s="101"/>
      <c r="W313" s="101"/>
      <c r="X313" s="101"/>
      <c r="Y313" s="101"/>
      <c r="Z313" s="101"/>
      <c r="AA313" s="101"/>
      <c r="AB313" s="101"/>
      <c r="AC313" s="101"/>
      <c r="AD313" s="101"/>
    </row>
    <row r="314" spans="1:30" ht="17.25" customHeight="1">
      <c r="A314" s="101"/>
      <c r="B314" s="79"/>
      <c r="C314" s="79"/>
      <c r="D314" s="191"/>
      <c r="E314" s="191"/>
      <c r="F314" s="192"/>
      <c r="G314" s="192"/>
      <c r="H314" s="192"/>
      <c r="I314" s="193"/>
      <c r="J314" s="192"/>
      <c r="K314" s="192"/>
      <c r="L314" s="192"/>
      <c r="M314" s="192"/>
      <c r="N314" s="192"/>
      <c r="O314" s="192"/>
      <c r="P314" s="101"/>
      <c r="Q314" s="101"/>
      <c r="W314" s="101"/>
      <c r="X314" s="101"/>
      <c r="Y314" s="101"/>
      <c r="Z314" s="101"/>
      <c r="AA314" s="101"/>
      <c r="AB314" s="101"/>
      <c r="AC314" s="101"/>
      <c r="AD314" s="101"/>
    </row>
    <row r="315" spans="1:30" ht="15.75" customHeight="1"/>
    <row r="316" spans="1:30" ht="15.75" customHeight="1"/>
    <row r="317" spans="1:30" ht="15.75" customHeight="1"/>
    <row r="318" spans="1:30" ht="15.75" customHeight="1"/>
    <row r="319" spans="1:30" ht="15.75" customHeight="1"/>
    <row r="320" spans="1:3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N1"/>
    <mergeCell ref="O1:P1"/>
    <mergeCell ref="R1:V1"/>
  </mergeCells>
  <phoneticPr fontId="100" type="noConversion"/>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1"/>
  <sheetViews>
    <sheetView zoomScale="115" zoomScaleNormal="115" workbookViewId="0">
      <pane ySplit="2" topLeftCell="A145" activePane="bottomLeft" state="frozen"/>
      <selection pane="bottomLeft" activeCell="C167" sqref="C167"/>
    </sheetView>
  </sheetViews>
  <sheetFormatPr defaultColWidth="14.44140625" defaultRowHeight="15" customHeight="1"/>
  <cols>
    <col min="1" max="1" width="4.6640625" customWidth="1"/>
    <col min="2" max="2" width="10.109375" customWidth="1"/>
    <col min="3" max="3" width="28.6640625" customWidth="1"/>
    <col min="4" max="5" width="8.44140625" customWidth="1"/>
    <col min="6" max="16" width="8.6640625" customWidth="1"/>
    <col min="17" max="17" width="10.109375" customWidth="1"/>
    <col min="18" max="18" width="29.6640625" customWidth="1"/>
    <col min="19" max="19" width="2.5546875" customWidth="1"/>
    <col min="20" max="39" width="9" customWidth="1"/>
  </cols>
  <sheetData>
    <row r="1" spans="1:39" ht="23.25" customHeight="1">
      <c r="A1" s="1132" t="s">
        <v>679</v>
      </c>
      <c r="B1" s="1129"/>
      <c r="C1" s="1129"/>
      <c r="D1" s="1129"/>
      <c r="E1" s="1129"/>
      <c r="F1" s="1129"/>
      <c r="G1" s="1129"/>
      <c r="H1" s="1129"/>
      <c r="I1" s="1129"/>
      <c r="J1" s="1129"/>
      <c r="K1" s="1129"/>
      <c r="L1" s="1129"/>
      <c r="M1" s="1129"/>
      <c r="N1" s="1129"/>
      <c r="O1" s="1129"/>
      <c r="P1" s="1130"/>
      <c r="Q1" s="1133" t="s">
        <v>76</v>
      </c>
      <c r="R1" s="1104"/>
      <c r="S1" s="89"/>
      <c r="T1" s="1112" t="s">
        <v>680</v>
      </c>
      <c r="U1" s="1106"/>
      <c r="V1" s="1106"/>
      <c r="W1" s="1106"/>
      <c r="X1" s="1104"/>
      <c r="Y1" s="89"/>
      <c r="Z1" s="89"/>
      <c r="AA1" s="89"/>
      <c r="AB1" s="89"/>
      <c r="AC1" s="89"/>
      <c r="AD1" s="89"/>
      <c r="AE1" s="89"/>
      <c r="AF1" s="89"/>
      <c r="AG1" s="89"/>
      <c r="AH1" s="89"/>
      <c r="AI1" s="89"/>
      <c r="AJ1" s="89"/>
      <c r="AK1" s="89"/>
      <c r="AL1" s="89"/>
      <c r="AM1" s="89"/>
    </row>
    <row r="2" spans="1:39" ht="18" customHeight="1">
      <c r="A2" s="194" t="s">
        <v>681</v>
      </c>
      <c r="B2" s="194" t="s">
        <v>682</v>
      </c>
      <c r="C2" s="91" t="s">
        <v>683</v>
      </c>
      <c r="D2" s="91" t="s">
        <v>684</v>
      </c>
      <c r="E2" s="91" t="s">
        <v>685</v>
      </c>
      <c r="F2" s="91" t="s">
        <v>90</v>
      </c>
      <c r="G2" s="91" t="s">
        <v>89</v>
      </c>
      <c r="H2" s="91" t="s">
        <v>686</v>
      </c>
      <c r="I2" s="91" t="s">
        <v>687</v>
      </c>
      <c r="J2" s="91" t="s">
        <v>85</v>
      </c>
      <c r="K2" s="91" t="s">
        <v>93</v>
      </c>
      <c r="L2" s="93" t="s">
        <v>688</v>
      </c>
      <c r="M2" s="93" t="s">
        <v>689</v>
      </c>
      <c r="N2" s="93" t="s">
        <v>89</v>
      </c>
      <c r="O2" s="93" t="s">
        <v>90</v>
      </c>
      <c r="P2" s="93" t="s">
        <v>85</v>
      </c>
      <c r="Q2" s="195" t="s">
        <v>690</v>
      </c>
      <c r="R2" s="195" t="s">
        <v>691</v>
      </c>
      <c r="S2" s="89"/>
      <c r="T2" s="5" t="s">
        <v>32</v>
      </c>
      <c r="U2" s="8" t="s">
        <v>90</v>
      </c>
      <c r="V2" s="8" t="s">
        <v>89</v>
      </c>
      <c r="W2" s="8" t="s">
        <v>686</v>
      </c>
      <c r="X2" s="8" t="s">
        <v>687</v>
      </c>
      <c r="Y2" s="89"/>
      <c r="Z2" s="89"/>
      <c r="AA2" s="89"/>
      <c r="AB2" s="89"/>
      <c r="AC2" s="89"/>
      <c r="AD2" s="89"/>
      <c r="AE2" s="89"/>
      <c r="AF2" s="89"/>
      <c r="AG2" s="89"/>
      <c r="AH2" s="89"/>
      <c r="AI2" s="89"/>
      <c r="AJ2" s="89"/>
      <c r="AK2" s="89"/>
      <c r="AL2" s="89"/>
      <c r="AM2" s="89"/>
    </row>
    <row r="3" spans="1:39" ht="18" customHeight="1">
      <c r="A3" s="196" t="s">
        <v>62</v>
      </c>
      <c r="B3" s="197">
        <v>44927</v>
      </c>
      <c r="C3" s="198" t="s">
        <v>692</v>
      </c>
      <c r="D3" s="199" t="s">
        <v>166</v>
      </c>
      <c r="E3" s="200" t="s">
        <v>693</v>
      </c>
      <c r="F3" s="200">
        <v>5471</v>
      </c>
      <c r="G3" s="200">
        <v>3920</v>
      </c>
      <c r="H3" s="200" t="s">
        <v>693</v>
      </c>
      <c r="I3" s="200">
        <v>72</v>
      </c>
      <c r="J3" s="201">
        <v>0</v>
      </c>
      <c r="K3" s="201">
        <v>0</v>
      </c>
      <c r="L3" s="201">
        <v>0</v>
      </c>
      <c r="M3" s="201">
        <v>0</v>
      </c>
      <c r="N3" s="201">
        <v>0</v>
      </c>
      <c r="O3" s="201">
        <v>0</v>
      </c>
      <c r="P3" s="201">
        <v>0</v>
      </c>
      <c r="Q3" s="201">
        <v>0</v>
      </c>
      <c r="R3" s="201">
        <v>0</v>
      </c>
      <c r="S3" s="89"/>
      <c r="T3" s="102" t="s">
        <v>102</v>
      </c>
      <c r="U3" s="12">
        <f t="shared" ref="U3:X3" si="0">SUM(F3:F14)</f>
        <v>165980</v>
      </c>
      <c r="V3" s="12">
        <f t="shared" si="0"/>
        <v>150727</v>
      </c>
      <c r="W3" s="12">
        <f t="shared" si="0"/>
        <v>16878</v>
      </c>
      <c r="X3" s="12">
        <f t="shared" si="0"/>
        <v>1979</v>
      </c>
      <c r="Y3" s="89"/>
      <c r="Z3" s="89"/>
      <c r="AA3" s="89"/>
      <c r="AB3" s="89"/>
      <c r="AC3" s="89"/>
      <c r="AD3" s="89"/>
      <c r="AE3" s="89"/>
      <c r="AF3" s="89"/>
      <c r="AG3" s="89"/>
      <c r="AH3" s="89"/>
      <c r="AI3" s="89"/>
      <c r="AJ3" s="89"/>
      <c r="AK3" s="89"/>
      <c r="AL3" s="89"/>
      <c r="AM3" s="89"/>
    </row>
    <row r="4" spans="1:39" ht="18" customHeight="1">
      <c r="A4" s="196" t="s">
        <v>57</v>
      </c>
      <c r="B4" s="197">
        <v>44928</v>
      </c>
      <c r="C4" s="198" t="s">
        <v>694</v>
      </c>
      <c r="D4" s="199" t="s">
        <v>166</v>
      </c>
      <c r="E4" s="200" t="s">
        <v>693</v>
      </c>
      <c r="F4" s="200">
        <v>2547</v>
      </c>
      <c r="G4" s="200">
        <v>1794</v>
      </c>
      <c r="H4" s="200" t="s">
        <v>693</v>
      </c>
      <c r="I4" s="200">
        <v>54</v>
      </c>
      <c r="J4" s="201">
        <v>0</v>
      </c>
      <c r="K4" s="201">
        <v>0</v>
      </c>
      <c r="L4" s="201">
        <v>0</v>
      </c>
      <c r="M4" s="201">
        <v>0</v>
      </c>
      <c r="N4" s="201">
        <v>0</v>
      </c>
      <c r="O4" s="201">
        <v>0</v>
      </c>
      <c r="P4" s="201">
        <v>0</v>
      </c>
      <c r="Q4" s="201">
        <v>0</v>
      </c>
      <c r="R4" s="201">
        <v>0</v>
      </c>
      <c r="S4" s="89"/>
      <c r="T4" s="102" t="s">
        <v>695</v>
      </c>
      <c r="U4" s="96"/>
      <c r="V4" s="96"/>
      <c r="W4" s="96"/>
      <c r="X4" s="96"/>
      <c r="Y4" s="89"/>
      <c r="Z4" s="89"/>
      <c r="AA4" s="89"/>
      <c r="AB4" s="89"/>
      <c r="AC4" s="89"/>
      <c r="AD4" s="89"/>
      <c r="AE4" s="89"/>
      <c r="AF4" s="89"/>
      <c r="AG4" s="89"/>
      <c r="AH4" s="89"/>
      <c r="AI4" s="89"/>
      <c r="AJ4" s="89"/>
      <c r="AK4" s="89"/>
      <c r="AL4" s="89"/>
      <c r="AM4" s="89"/>
    </row>
    <row r="5" spans="1:39" ht="18" customHeight="1">
      <c r="A5" s="196" t="s">
        <v>58</v>
      </c>
      <c r="B5" s="197">
        <v>44929</v>
      </c>
      <c r="C5" s="198" t="s">
        <v>696</v>
      </c>
      <c r="D5" s="199" t="s">
        <v>166</v>
      </c>
      <c r="E5" s="200" t="s">
        <v>693</v>
      </c>
      <c r="F5" s="200">
        <v>3949</v>
      </c>
      <c r="G5" s="200">
        <v>3407</v>
      </c>
      <c r="H5" s="200" t="s">
        <v>693</v>
      </c>
      <c r="I5" s="200">
        <v>96</v>
      </c>
      <c r="J5" s="201">
        <v>0</v>
      </c>
      <c r="K5" s="201">
        <v>0</v>
      </c>
      <c r="L5" s="201">
        <v>0</v>
      </c>
      <c r="M5" s="201">
        <v>0</v>
      </c>
      <c r="N5" s="201">
        <v>0</v>
      </c>
      <c r="O5" s="201">
        <v>0</v>
      </c>
      <c r="P5" s="201">
        <v>0</v>
      </c>
      <c r="Q5" s="201">
        <v>0</v>
      </c>
      <c r="R5" s="201">
        <v>0</v>
      </c>
      <c r="S5" s="89"/>
      <c r="T5" s="102" t="s">
        <v>697</v>
      </c>
      <c r="U5" s="96"/>
      <c r="V5" s="96"/>
      <c r="W5" s="96"/>
      <c r="X5" s="96"/>
      <c r="Y5" s="89"/>
      <c r="Z5" s="89"/>
      <c r="AA5" s="89"/>
      <c r="AB5" s="89"/>
      <c r="AC5" s="89"/>
      <c r="AD5" s="89"/>
      <c r="AE5" s="89"/>
      <c r="AF5" s="89"/>
      <c r="AG5" s="89"/>
      <c r="AH5" s="89"/>
      <c r="AI5" s="89"/>
      <c r="AJ5" s="89"/>
      <c r="AK5" s="89"/>
      <c r="AL5" s="89"/>
      <c r="AM5" s="89"/>
    </row>
    <row r="6" spans="1:39" ht="18" customHeight="1">
      <c r="A6" s="114" t="s">
        <v>59</v>
      </c>
      <c r="B6" s="202">
        <v>44930</v>
      </c>
      <c r="C6" s="203" t="s">
        <v>698</v>
      </c>
      <c r="D6" s="204" t="s">
        <v>307</v>
      </c>
      <c r="E6" s="204" t="s">
        <v>97</v>
      </c>
      <c r="F6" s="205">
        <v>43834</v>
      </c>
      <c r="G6" s="205">
        <v>38163</v>
      </c>
      <c r="H6" s="206">
        <v>2247</v>
      </c>
      <c r="I6" s="205">
        <v>29</v>
      </c>
      <c r="J6" s="205">
        <v>1029</v>
      </c>
      <c r="K6" s="205">
        <v>39</v>
      </c>
      <c r="L6" s="207" t="s">
        <v>278</v>
      </c>
      <c r="M6" s="207" t="s">
        <v>99</v>
      </c>
      <c r="N6" s="205">
        <v>21898</v>
      </c>
      <c r="O6" s="205">
        <v>25577</v>
      </c>
      <c r="P6" s="205">
        <v>510</v>
      </c>
      <c r="Q6" s="207" t="s">
        <v>699</v>
      </c>
      <c r="R6" s="208" t="s">
        <v>700</v>
      </c>
      <c r="S6" s="101"/>
      <c r="T6" s="102" t="s">
        <v>701</v>
      </c>
      <c r="U6" s="96"/>
      <c r="V6" s="96"/>
      <c r="W6" s="96"/>
      <c r="X6" s="96"/>
      <c r="Y6" s="101"/>
      <c r="Z6" s="101"/>
      <c r="AA6" s="101"/>
      <c r="AB6" s="101"/>
      <c r="AC6" s="101"/>
      <c r="AD6" s="101"/>
      <c r="AE6" s="101"/>
      <c r="AF6" s="101"/>
      <c r="AG6" s="101"/>
      <c r="AH6" s="101"/>
      <c r="AI6" s="101"/>
      <c r="AJ6" s="101"/>
      <c r="AK6" s="101"/>
      <c r="AL6" s="101"/>
      <c r="AM6" s="101"/>
    </row>
    <row r="7" spans="1:39" ht="18" customHeight="1">
      <c r="A7" s="114" t="s">
        <v>53</v>
      </c>
      <c r="B7" s="202">
        <v>44931</v>
      </c>
      <c r="C7" s="209" t="s">
        <v>702</v>
      </c>
      <c r="D7" s="199" t="s">
        <v>166</v>
      </c>
      <c r="E7" s="204" t="s">
        <v>97</v>
      </c>
      <c r="F7" s="205">
        <v>2372</v>
      </c>
      <c r="G7" s="205">
        <v>2326</v>
      </c>
      <c r="H7" s="200" t="s">
        <v>693</v>
      </c>
      <c r="I7" s="205">
        <v>773</v>
      </c>
      <c r="J7" s="200">
        <v>724</v>
      </c>
      <c r="K7" s="200">
        <v>55</v>
      </c>
      <c r="L7" s="200" t="s">
        <v>398</v>
      </c>
      <c r="M7" s="207" t="s">
        <v>99</v>
      </c>
      <c r="N7" s="200">
        <v>954</v>
      </c>
      <c r="O7" s="200">
        <v>961</v>
      </c>
      <c r="P7" s="200">
        <v>61</v>
      </c>
      <c r="Q7" s="207" t="s">
        <v>699</v>
      </c>
      <c r="R7" s="208" t="s">
        <v>700</v>
      </c>
      <c r="S7" s="101"/>
      <c r="T7" s="102" t="s">
        <v>703</v>
      </c>
      <c r="U7" s="96"/>
      <c r="V7" s="96"/>
      <c r="W7" s="96"/>
      <c r="X7" s="96"/>
      <c r="Y7" s="101"/>
      <c r="Z7" s="101"/>
      <c r="AA7" s="101"/>
      <c r="AB7" s="101"/>
      <c r="AC7" s="101"/>
      <c r="AD7" s="101"/>
      <c r="AE7" s="101"/>
      <c r="AF7" s="101"/>
      <c r="AG7" s="101"/>
      <c r="AH7" s="101"/>
      <c r="AI7" s="101"/>
      <c r="AJ7" s="101"/>
      <c r="AK7" s="101"/>
      <c r="AL7" s="101"/>
      <c r="AM7" s="101"/>
    </row>
    <row r="8" spans="1:39" ht="18" customHeight="1">
      <c r="A8" s="114" t="s">
        <v>60</v>
      </c>
      <c r="B8" s="202">
        <v>44932</v>
      </c>
      <c r="C8" s="209" t="s">
        <v>704</v>
      </c>
      <c r="D8" s="113" t="s">
        <v>307</v>
      </c>
      <c r="E8" s="204" t="s">
        <v>97</v>
      </c>
      <c r="F8" s="205">
        <v>29146</v>
      </c>
      <c r="G8" s="205">
        <v>27040</v>
      </c>
      <c r="H8" s="206">
        <v>2776</v>
      </c>
      <c r="I8" s="205">
        <v>215</v>
      </c>
      <c r="J8" s="205">
        <v>4385</v>
      </c>
      <c r="K8" s="205">
        <v>9</v>
      </c>
      <c r="L8" s="207" t="s">
        <v>278</v>
      </c>
      <c r="M8" s="207" t="s">
        <v>99</v>
      </c>
      <c r="N8" s="205">
        <v>16904</v>
      </c>
      <c r="O8" s="205">
        <v>18151</v>
      </c>
      <c r="P8" s="205">
        <v>2367</v>
      </c>
      <c r="Q8" s="207" t="s">
        <v>699</v>
      </c>
      <c r="R8" s="208" t="s">
        <v>700</v>
      </c>
      <c r="S8" s="101"/>
      <c r="T8" s="102" t="s">
        <v>705</v>
      </c>
      <c r="U8" s="96"/>
      <c r="V8" s="96"/>
      <c r="W8" s="96"/>
      <c r="X8" s="96"/>
      <c r="Y8" s="101"/>
      <c r="Z8" s="101"/>
      <c r="AA8" s="101"/>
      <c r="AB8" s="101"/>
      <c r="AC8" s="101"/>
      <c r="AD8" s="101"/>
      <c r="AE8" s="101"/>
      <c r="AF8" s="101"/>
      <c r="AG8" s="101"/>
      <c r="AH8" s="101"/>
      <c r="AI8" s="101"/>
      <c r="AJ8" s="101"/>
      <c r="AK8" s="101"/>
      <c r="AL8" s="101"/>
      <c r="AM8" s="101"/>
    </row>
    <row r="9" spans="1:39" ht="18" customHeight="1">
      <c r="A9" s="210" t="s">
        <v>61</v>
      </c>
      <c r="B9" s="211">
        <v>44933</v>
      </c>
      <c r="C9" s="203" t="s">
        <v>706</v>
      </c>
      <c r="D9" s="113" t="s">
        <v>307</v>
      </c>
      <c r="E9" s="204" t="s">
        <v>97</v>
      </c>
      <c r="F9" s="205">
        <v>30491</v>
      </c>
      <c r="G9" s="205">
        <v>27904</v>
      </c>
      <c r="H9" s="206">
        <v>3045</v>
      </c>
      <c r="I9" s="205">
        <v>243</v>
      </c>
      <c r="J9" s="205">
        <v>3692</v>
      </c>
      <c r="K9" s="205">
        <v>11</v>
      </c>
      <c r="L9" s="207" t="s">
        <v>278</v>
      </c>
      <c r="M9" s="207" t="s">
        <v>99</v>
      </c>
      <c r="N9" s="205">
        <v>15456</v>
      </c>
      <c r="O9" s="205">
        <v>17141</v>
      </c>
      <c r="P9" s="205">
        <v>1924</v>
      </c>
      <c r="Q9" s="207" t="s">
        <v>699</v>
      </c>
      <c r="R9" s="208" t="s">
        <v>700</v>
      </c>
      <c r="S9" s="212"/>
      <c r="T9" s="102" t="s">
        <v>707</v>
      </c>
      <c r="U9" s="96"/>
      <c r="V9" s="96"/>
      <c r="W9" s="96"/>
      <c r="X9" s="96"/>
      <c r="Y9" s="212"/>
      <c r="Z9" s="212"/>
      <c r="AA9" s="212"/>
      <c r="AB9" s="212"/>
      <c r="AC9" s="212"/>
      <c r="AD9" s="212"/>
      <c r="AE9" s="212"/>
      <c r="AF9" s="212"/>
      <c r="AG9" s="212"/>
      <c r="AH9" s="212"/>
      <c r="AI9" s="212"/>
      <c r="AJ9" s="212"/>
      <c r="AK9" s="212"/>
      <c r="AL9" s="212"/>
      <c r="AM9" s="212"/>
    </row>
    <row r="10" spans="1:39" ht="18" customHeight="1">
      <c r="A10" s="210" t="s">
        <v>62</v>
      </c>
      <c r="B10" s="211">
        <v>44934</v>
      </c>
      <c r="C10" s="209" t="s">
        <v>708</v>
      </c>
      <c r="D10" s="113" t="s">
        <v>307</v>
      </c>
      <c r="E10" s="204" t="s">
        <v>97</v>
      </c>
      <c r="F10" s="205">
        <v>5095</v>
      </c>
      <c r="G10" s="205">
        <v>5095</v>
      </c>
      <c r="H10" s="206">
        <v>2401</v>
      </c>
      <c r="I10" s="205">
        <v>34</v>
      </c>
      <c r="J10" s="205">
        <v>1418</v>
      </c>
      <c r="K10" s="205">
        <v>28</v>
      </c>
      <c r="L10" s="207" t="s">
        <v>398</v>
      </c>
      <c r="M10" s="207" t="s">
        <v>99</v>
      </c>
      <c r="N10" s="205">
        <v>2680</v>
      </c>
      <c r="O10" s="205">
        <v>2680</v>
      </c>
      <c r="P10" s="205">
        <v>717</v>
      </c>
      <c r="Q10" s="207" t="s">
        <v>699</v>
      </c>
      <c r="R10" s="208" t="s">
        <v>700</v>
      </c>
      <c r="S10" s="212"/>
      <c r="T10" s="102" t="s">
        <v>709</v>
      </c>
      <c r="U10" s="96"/>
      <c r="V10" s="96"/>
      <c r="W10" s="96"/>
      <c r="X10" s="96"/>
      <c r="Y10" s="212"/>
      <c r="Z10" s="212"/>
      <c r="AA10" s="212"/>
      <c r="AB10" s="212"/>
      <c r="AC10" s="212"/>
      <c r="AD10" s="212"/>
      <c r="AE10" s="212"/>
      <c r="AF10" s="212"/>
      <c r="AG10" s="212"/>
      <c r="AH10" s="212"/>
      <c r="AI10" s="212"/>
      <c r="AJ10" s="212"/>
      <c r="AK10" s="212"/>
      <c r="AL10" s="212"/>
      <c r="AM10" s="212"/>
    </row>
    <row r="11" spans="1:39" ht="18" customHeight="1">
      <c r="A11" s="114" t="s">
        <v>57</v>
      </c>
      <c r="B11" s="202">
        <v>44935</v>
      </c>
      <c r="C11" s="209" t="s">
        <v>710</v>
      </c>
      <c r="D11" s="113" t="s">
        <v>307</v>
      </c>
      <c r="E11" s="204" t="s">
        <v>97</v>
      </c>
      <c r="F11" s="205">
        <v>31275</v>
      </c>
      <c r="G11" s="205">
        <v>31031</v>
      </c>
      <c r="H11" s="206">
        <v>2378</v>
      </c>
      <c r="I11" s="205">
        <v>346</v>
      </c>
      <c r="J11" s="205">
        <v>3980</v>
      </c>
      <c r="K11" s="205">
        <v>10</v>
      </c>
      <c r="L11" s="207" t="s">
        <v>278</v>
      </c>
      <c r="M11" s="207" t="s">
        <v>99</v>
      </c>
      <c r="N11" s="205">
        <v>15320</v>
      </c>
      <c r="O11" s="205">
        <v>17166</v>
      </c>
      <c r="P11" s="205">
        <v>1940</v>
      </c>
      <c r="Q11" s="207" t="s">
        <v>699</v>
      </c>
      <c r="R11" s="208" t="s">
        <v>700</v>
      </c>
      <c r="S11" s="101"/>
      <c r="T11" s="102" t="s">
        <v>711</v>
      </c>
      <c r="U11" s="96"/>
      <c r="V11" s="96"/>
      <c r="W11" s="96"/>
      <c r="X11" s="96"/>
      <c r="Y11" s="101"/>
      <c r="Z11" s="101"/>
      <c r="AA11" s="101"/>
      <c r="AB11" s="101"/>
      <c r="AC11" s="101"/>
      <c r="AD11" s="101"/>
      <c r="AE11" s="101"/>
      <c r="AF11" s="101"/>
      <c r="AG11" s="101"/>
      <c r="AH11" s="101"/>
      <c r="AI11" s="101"/>
      <c r="AJ11" s="101"/>
      <c r="AK11" s="101"/>
      <c r="AL11" s="101"/>
      <c r="AM11" s="101"/>
    </row>
    <row r="12" spans="1:39" ht="18" customHeight="1">
      <c r="A12" s="114" t="s">
        <v>58</v>
      </c>
      <c r="B12" s="202">
        <v>44936</v>
      </c>
      <c r="C12" s="198" t="s">
        <v>712</v>
      </c>
      <c r="D12" s="113" t="s">
        <v>166</v>
      </c>
      <c r="E12" s="200" t="s">
        <v>693</v>
      </c>
      <c r="F12" s="205">
        <v>4383</v>
      </c>
      <c r="G12" s="205">
        <v>3684</v>
      </c>
      <c r="H12" s="200" t="s">
        <v>693</v>
      </c>
      <c r="I12" s="205">
        <v>44</v>
      </c>
      <c r="J12" s="201">
        <v>0</v>
      </c>
      <c r="K12" s="201">
        <v>0</v>
      </c>
      <c r="L12" s="201">
        <v>0</v>
      </c>
      <c r="M12" s="201">
        <v>0</v>
      </c>
      <c r="N12" s="201">
        <v>0</v>
      </c>
      <c r="O12" s="201">
        <v>0</v>
      </c>
      <c r="P12" s="201">
        <v>0</v>
      </c>
      <c r="Q12" s="201">
        <v>0</v>
      </c>
      <c r="R12" s="201">
        <v>0</v>
      </c>
      <c r="S12" s="101"/>
      <c r="T12" s="102" t="s">
        <v>713</v>
      </c>
      <c r="U12" s="96"/>
      <c r="V12" s="96"/>
      <c r="W12" s="96"/>
      <c r="X12" s="96"/>
      <c r="Y12" s="101"/>
      <c r="Z12" s="101"/>
      <c r="AA12" s="101"/>
      <c r="AB12" s="101"/>
      <c r="AC12" s="101"/>
      <c r="AD12" s="101"/>
      <c r="AE12" s="101"/>
      <c r="AF12" s="101"/>
      <c r="AG12" s="101"/>
      <c r="AH12" s="101"/>
      <c r="AI12" s="101"/>
      <c r="AJ12" s="101"/>
      <c r="AK12" s="101"/>
      <c r="AL12" s="101"/>
      <c r="AM12" s="101"/>
    </row>
    <row r="13" spans="1:39" ht="18" customHeight="1">
      <c r="A13" s="114" t="s">
        <v>59</v>
      </c>
      <c r="B13" s="202">
        <v>44937</v>
      </c>
      <c r="C13" s="209" t="s">
        <v>714</v>
      </c>
      <c r="D13" s="113" t="s">
        <v>307</v>
      </c>
      <c r="E13" s="204" t="s">
        <v>97</v>
      </c>
      <c r="F13" s="205">
        <v>4276</v>
      </c>
      <c r="G13" s="205">
        <v>4259</v>
      </c>
      <c r="H13" s="206">
        <v>4031</v>
      </c>
      <c r="I13" s="205">
        <v>39</v>
      </c>
      <c r="J13" s="205">
        <v>1120</v>
      </c>
      <c r="K13" s="205">
        <v>36</v>
      </c>
      <c r="L13" s="207" t="s">
        <v>398</v>
      </c>
      <c r="M13" s="207" t="s">
        <v>99</v>
      </c>
      <c r="N13" s="205">
        <v>2314</v>
      </c>
      <c r="O13" s="205">
        <v>2317</v>
      </c>
      <c r="P13" s="205">
        <v>588</v>
      </c>
      <c r="Q13" s="207" t="s">
        <v>699</v>
      </c>
      <c r="R13" s="208" t="s">
        <v>700</v>
      </c>
      <c r="S13" s="101"/>
      <c r="T13" s="102" t="s">
        <v>715</v>
      </c>
      <c r="U13" s="96"/>
      <c r="V13" s="96"/>
      <c r="W13" s="96"/>
      <c r="X13" s="96"/>
      <c r="Y13" s="101"/>
      <c r="Z13" s="101"/>
      <c r="AA13" s="101"/>
      <c r="AB13" s="101"/>
      <c r="AC13" s="101"/>
      <c r="AD13" s="101"/>
      <c r="AE13" s="101"/>
      <c r="AF13" s="101"/>
      <c r="AG13" s="101"/>
      <c r="AH13" s="101"/>
      <c r="AI13" s="101"/>
      <c r="AJ13" s="101"/>
      <c r="AK13" s="101"/>
      <c r="AL13" s="101"/>
      <c r="AM13" s="101"/>
    </row>
    <row r="14" spans="1:39" ht="18" customHeight="1">
      <c r="A14" s="213" t="s">
        <v>59</v>
      </c>
      <c r="B14" s="214">
        <v>44937</v>
      </c>
      <c r="C14" s="215" t="s">
        <v>716</v>
      </c>
      <c r="D14" s="216" t="s">
        <v>166</v>
      </c>
      <c r="E14" s="217" t="s">
        <v>693</v>
      </c>
      <c r="F14" s="218">
        <v>3141</v>
      </c>
      <c r="G14" s="218">
        <v>2104</v>
      </c>
      <c r="H14" s="219" t="s">
        <v>693</v>
      </c>
      <c r="I14" s="218">
        <v>34</v>
      </c>
      <c r="J14" s="220">
        <v>0</v>
      </c>
      <c r="K14" s="220">
        <v>0</v>
      </c>
      <c r="L14" s="220">
        <v>0</v>
      </c>
      <c r="M14" s="220">
        <v>0</v>
      </c>
      <c r="N14" s="220">
        <v>0</v>
      </c>
      <c r="O14" s="220">
        <v>0</v>
      </c>
      <c r="P14" s="220">
        <v>0</v>
      </c>
      <c r="Q14" s="220">
        <v>0</v>
      </c>
      <c r="R14" s="220">
        <v>0</v>
      </c>
      <c r="S14" s="101"/>
      <c r="T14" s="102" t="s">
        <v>717</v>
      </c>
      <c r="U14" s="96"/>
      <c r="V14" s="96"/>
      <c r="W14" s="96"/>
      <c r="X14" s="96"/>
      <c r="Y14" s="101"/>
      <c r="Z14" s="101"/>
      <c r="AA14" s="101"/>
      <c r="AB14" s="101"/>
      <c r="AC14" s="101"/>
      <c r="AD14" s="101"/>
      <c r="AE14" s="101"/>
      <c r="AF14" s="101"/>
      <c r="AG14" s="101"/>
      <c r="AH14" s="101"/>
      <c r="AI14" s="101"/>
      <c r="AJ14" s="101"/>
      <c r="AK14" s="101"/>
      <c r="AL14" s="101"/>
      <c r="AM14" s="101"/>
    </row>
    <row r="15" spans="1:39" ht="18" customHeight="1">
      <c r="A15" s="221" t="s">
        <v>59</v>
      </c>
      <c r="B15" s="222">
        <v>44958</v>
      </c>
      <c r="C15" s="223" t="s">
        <v>718</v>
      </c>
      <c r="D15" s="224" t="s">
        <v>166</v>
      </c>
      <c r="E15" s="224" t="s">
        <v>192</v>
      </c>
      <c r="F15" s="225">
        <v>36312</v>
      </c>
      <c r="G15" s="225">
        <v>29999</v>
      </c>
      <c r="H15" s="226" t="s">
        <v>693</v>
      </c>
      <c r="I15" s="225">
        <v>45</v>
      </c>
      <c r="J15" s="227">
        <v>0</v>
      </c>
      <c r="K15" s="227">
        <v>0</v>
      </c>
      <c r="L15" s="228" t="s">
        <v>278</v>
      </c>
      <c r="M15" s="228" t="s">
        <v>193</v>
      </c>
      <c r="N15" s="225">
        <v>14000</v>
      </c>
      <c r="O15" s="225">
        <v>15598</v>
      </c>
      <c r="P15" s="227">
        <v>0</v>
      </c>
      <c r="Q15" s="228" t="s">
        <v>699</v>
      </c>
      <c r="R15" s="208" t="s">
        <v>700</v>
      </c>
      <c r="S15" s="101"/>
      <c r="Y15" s="101"/>
      <c r="Z15" s="101"/>
      <c r="AA15" s="101"/>
      <c r="AB15" s="101"/>
      <c r="AC15" s="101"/>
      <c r="AD15" s="101"/>
      <c r="AE15" s="101"/>
      <c r="AF15" s="101"/>
      <c r="AG15" s="101"/>
      <c r="AH15" s="101"/>
      <c r="AI15" s="101"/>
      <c r="AJ15" s="101"/>
      <c r="AK15" s="101"/>
      <c r="AL15" s="101"/>
      <c r="AM15" s="101"/>
    </row>
    <row r="16" spans="1:39" ht="18" customHeight="1">
      <c r="A16" s="114" t="s">
        <v>60</v>
      </c>
      <c r="B16" s="202">
        <v>34</v>
      </c>
      <c r="C16" s="209" t="s">
        <v>719</v>
      </c>
      <c r="D16" s="113" t="s">
        <v>166</v>
      </c>
      <c r="E16" s="113" t="s">
        <v>192</v>
      </c>
      <c r="F16" s="205">
        <v>47323</v>
      </c>
      <c r="G16" s="205">
        <v>38749</v>
      </c>
      <c r="H16" s="229" t="s">
        <v>693</v>
      </c>
      <c r="I16" s="205">
        <v>40</v>
      </c>
      <c r="J16" s="201">
        <v>0</v>
      </c>
      <c r="K16" s="201">
        <v>0</v>
      </c>
      <c r="L16" s="207" t="s">
        <v>278</v>
      </c>
      <c r="M16" s="207" t="s">
        <v>193</v>
      </c>
      <c r="N16" s="205">
        <v>17547</v>
      </c>
      <c r="O16" s="205">
        <v>20824</v>
      </c>
      <c r="P16" s="201">
        <v>0</v>
      </c>
      <c r="Q16" s="207" t="s">
        <v>699</v>
      </c>
      <c r="R16" s="208" t="s">
        <v>700</v>
      </c>
      <c r="S16" s="101"/>
      <c r="Y16" s="101"/>
      <c r="Z16" s="101"/>
      <c r="AA16" s="101"/>
      <c r="AB16" s="101"/>
      <c r="AC16" s="101"/>
      <c r="AD16" s="101"/>
      <c r="AE16" s="101"/>
      <c r="AF16" s="101"/>
      <c r="AG16" s="101"/>
      <c r="AH16" s="101"/>
      <c r="AI16" s="101"/>
      <c r="AJ16" s="101"/>
      <c r="AK16" s="101"/>
      <c r="AL16" s="101"/>
      <c r="AM16" s="101"/>
    </row>
    <row r="17" spans="1:39" ht="18" customHeight="1">
      <c r="A17" s="114" t="s">
        <v>59</v>
      </c>
      <c r="B17" s="202">
        <v>44979</v>
      </c>
      <c r="C17" s="209" t="s">
        <v>720</v>
      </c>
      <c r="D17" s="113" t="s">
        <v>166</v>
      </c>
      <c r="E17" s="113" t="s">
        <v>192</v>
      </c>
      <c r="F17" s="205">
        <v>20982</v>
      </c>
      <c r="G17" s="205">
        <v>18252</v>
      </c>
      <c r="H17" s="229" t="s">
        <v>693</v>
      </c>
      <c r="I17" s="205">
        <v>29</v>
      </c>
      <c r="J17" s="201">
        <v>0</v>
      </c>
      <c r="K17" s="201">
        <v>0</v>
      </c>
      <c r="L17" s="207" t="s">
        <v>278</v>
      </c>
      <c r="M17" s="207" t="s">
        <v>193</v>
      </c>
      <c r="N17" s="205">
        <v>10300</v>
      </c>
      <c r="O17" s="205">
        <v>12239</v>
      </c>
      <c r="P17" s="201">
        <v>0</v>
      </c>
      <c r="Q17" s="207" t="s">
        <v>699</v>
      </c>
      <c r="R17" s="208" t="s">
        <v>700</v>
      </c>
      <c r="S17" s="101"/>
      <c r="Y17" s="101"/>
      <c r="Z17" s="101"/>
      <c r="AA17" s="101"/>
      <c r="AB17" s="101"/>
      <c r="AC17" s="101"/>
      <c r="AD17" s="101"/>
      <c r="AE17" s="101"/>
      <c r="AF17" s="101"/>
      <c r="AG17" s="101"/>
      <c r="AH17" s="101"/>
      <c r="AI17" s="101"/>
      <c r="AJ17" s="101"/>
      <c r="AK17" s="101"/>
      <c r="AL17" s="101"/>
      <c r="AM17" s="101"/>
    </row>
    <row r="18" spans="1:39" ht="18" customHeight="1">
      <c r="A18" s="114" t="s">
        <v>53</v>
      </c>
      <c r="B18" s="202">
        <v>44980</v>
      </c>
      <c r="C18" s="209" t="s">
        <v>721</v>
      </c>
      <c r="D18" s="113" t="s">
        <v>166</v>
      </c>
      <c r="E18" s="230" t="s">
        <v>52</v>
      </c>
      <c r="F18" s="230" t="s">
        <v>52</v>
      </c>
      <c r="G18" s="230" t="s">
        <v>52</v>
      </c>
      <c r="H18" s="231" t="s">
        <v>52</v>
      </c>
      <c r="I18" s="232" t="s">
        <v>52</v>
      </c>
      <c r="J18" s="233" t="s">
        <v>52</v>
      </c>
      <c r="K18" s="233" t="s">
        <v>52</v>
      </c>
      <c r="L18" s="232" t="s">
        <v>52</v>
      </c>
      <c r="M18" s="232" t="s">
        <v>52</v>
      </c>
      <c r="N18" s="232" t="s">
        <v>52</v>
      </c>
      <c r="O18" s="232" t="s">
        <v>52</v>
      </c>
      <c r="P18" s="233" t="s">
        <v>52</v>
      </c>
      <c r="Q18" s="232" t="s">
        <v>52</v>
      </c>
      <c r="R18" s="208" t="s">
        <v>700</v>
      </c>
      <c r="S18" s="101"/>
      <c r="Y18" s="101"/>
      <c r="Z18" s="101"/>
      <c r="AA18" s="101"/>
      <c r="AB18" s="101"/>
      <c r="AC18" s="101"/>
      <c r="AD18" s="101"/>
      <c r="AE18" s="101"/>
      <c r="AF18" s="101"/>
      <c r="AG18" s="101"/>
      <c r="AH18" s="101"/>
      <c r="AI18" s="101"/>
      <c r="AJ18" s="101"/>
      <c r="AK18" s="101"/>
      <c r="AL18" s="101"/>
      <c r="AM18" s="101"/>
    </row>
    <row r="19" spans="1:39" ht="18" customHeight="1">
      <c r="A19" s="114" t="s">
        <v>60</v>
      </c>
      <c r="B19" s="202">
        <v>44981</v>
      </c>
      <c r="C19" s="209" t="s">
        <v>722</v>
      </c>
      <c r="D19" s="113" t="s">
        <v>166</v>
      </c>
      <c r="E19" s="113" t="s">
        <v>192</v>
      </c>
      <c r="F19" s="230">
        <v>6804</v>
      </c>
      <c r="G19" s="230">
        <v>4578</v>
      </c>
      <c r="H19" s="229" t="s">
        <v>693</v>
      </c>
      <c r="I19" s="232" t="s">
        <v>52</v>
      </c>
      <c r="J19" s="230">
        <v>1384</v>
      </c>
      <c r="K19" s="230">
        <v>58</v>
      </c>
      <c r="L19" s="232" t="s">
        <v>244</v>
      </c>
      <c r="M19" s="207" t="s">
        <v>99</v>
      </c>
      <c r="N19" s="232">
        <v>5780</v>
      </c>
      <c r="O19" s="232">
        <v>7490</v>
      </c>
      <c r="P19" s="230">
        <v>361</v>
      </c>
      <c r="Q19" s="232" t="s">
        <v>723</v>
      </c>
      <c r="R19" s="208" t="s">
        <v>700</v>
      </c>
      <c r="S19" s="101"/>
      <c r="Y19" s="101"/>
      <c r="Z19" s="101"/>
      <c r="AA19" s="101"/>
      <c r="AB19" s="101"/>
      <c r="AC19" s="101"/>
      <c r="AD19" s="101"/>
      <c r="AE19" s="101"/>
      <c r="AF19" s="101"/>
      <c r="AG19" s="101"/>
      <c r="AH19" s="101"/>
      <c r="AI19" s="101"/>
      <c r="AJ19" s="101"/>
      <c r="AK19" s="101"/>
      <c r="AL19" s="101"/>
      <c r="AM19" s="101"/>
    </row>
    <row r="20" spans="1:39" ht="17.25" customHeight="1">
      <c r="A20" s="114" t="s">
        <v>53</v>
      </c>
      <c r="B20" s="202">
        <v>44988</v>
      </c>
      <c r="C20" s="234" t="s">
        <v>203</v>
      </c>
      <c r="D20" s="113" t="s">
        <v>166</v>
      </c>
      <c r="E20" s="113" t="s">
        <v>192</v>
      </c>
      <c r="F20" s="234">
        <v>6304</v>
      </c>
      <c r="G20" s="234">
        <v>4974</v>
      </c>
      <c r="H20" s="229" t="s">
        <v>693</v>
      </c>
      <c r="I20" s="232" t="s">
        <v>52</v>
      </c>
      <c r="J20" s="233" t="s">
        <v>52</v>
      </c>
      <c r="K20" s="233" t="s">
        <v>52</v>
      </c>
      <c r="L20" s="207" t="s">
        <v>278</v>
      </c>
      <c r="M20" s="207" t="s">
        <v>193</v>
      </c>
      <c r="N20" s="234">
        <v>4974</v>
      </c>
      <c r="O20" s="234">
        <v>6304</v>
      </c>
      <c r="P20" s="233" t="s">
        <v>52</v>
      </c>
      <c r="Q20" s="232" t="s">
        <v>723</v>
      </c>
      <c r="R20" s="208" t="s">
        <v>700</v>
      </c>
      <c r="S20" s="115"/>
      <c r="Y20" s="115"/>
      <c r="Z20" s="115"/>
      <c r="AA20" s="115"/>
      <c r="AB20" s="115"/>
      <c r="AC20" s="115"/>
      <c r="AD20" s="115"/>
      <c r="AE20" s="115"/>
      <c r="AF20" s="115"/>
      <c r="AG20" s="115"/>
      <c r="AH20" s="115"/>
      <c r="AI20" s="115"/>
      <c r="AJ20" s="115"/>
      <c r="AK20" s="115"/>
      <c r="AL20" s="115"/>
      <c r="AM20" s="115"/>
    </row>
    <row r="21" spans="1:39" ht="17.25" customHeight="1">
      <c r="A21" s="114" t="s">
        <v>60</v>
      </c>
      <c r="B21" s="202">
        <v>44988</v>
      </c>
      <c r="C21" s="234" t="s">
        <v>724</v>
      </c>
      <c r="D21" s="113" t="s">
        <v>166</v>
      </c>
      <c r="E21" s="113" t="s">
        <v>192</v>
      </c>
      <c r="F21" s="234">
        <v>1135</v>
      </c>
      <c r="G21" s="234">
        <v>954</v>
      </c>
      <c r="H21" s="229" t="s">
        <v>693</v>
      </c>
      <c r="I21" s="232" t="s">
        <v>52</v>
      </c>
      <c r="J21" s="233" t="s">
        <v>52</v>
      </c>
      <c r="K21" s="233" t="s">
        <v>52</v>
      </c>
      <c r="L21" s="207" t="s">
        <v>106</v>
      </c>
      <c r="M21" s="207" t="s">
        <v>99</v>
      </c>
      <c r="N21" s="234">
        <v>195</v>
      </c>
      <c r="O21" s="234">
        <v>230</v>
      </c>
      <c r="P21" s="233" t="s">
        <v>52</v>
      </c>
      <c r="Q21" s="232" t="s">
        <v>723</v>
      </c>
      <c r="R21" s="208" t="s">
        <v>700</v>
      </c>
      <c r="S21" s="115"/>
      <c r="Y21" s="115"/>
      <c r="Z21" s="115"/>
      <c r="AA21" s="115"/>
      <c r="AB21" s="115"/>
      <c r="AC21" s="115"/>
      <c r="AD21" s="115"/>
      <c r="AE21" s="115"/>
      <c r="AF21" s="115"/>
      <c r="AG21" s="115"/>
      <c r="AH21" s="115"/>
      <c r="AI21" s="115"/>
      <c r="AJ21" s="115"/>
      <c r="AK21" s="115"/>
      <c r="AL21" s="115"/>
      <c r="AM21" s="115"/>
    </row>
    <row r="22" spans="1:39" ht="17.25" customHeight="1">
      <c r="A22" s="114" t="s">
        <v>59</v>
      </c>
      <c r="B22" s="202">
        <v>44993</v>
      </c>
      <c r="C22" s="234" t="s">
        <v>216</v>
      </c>
      <c r="D22" s="113" t="s">
        <v>166</v>
      </c>
      <c r="E22" s="113" t="s">
        <v>192</v>
      </c>
      <c r="F22" s="234">
        <v>4316</v>
      </c>
      <c r="G22" s="234">
        <v>3791</v>
      </c>
      <c r="H22" s="229" t="s">
        <v>693</v>
      </c>
      <c r="I22" s="232" t="s">
        <v>52</v>
      </c>
      <c r="J22" s="233" t="s">
        <v>52</v>
      </c>
      <c r="K22" s="233" t="s">
        <v>52</v>
      </c>
      <c r="L22" s="207" t="s">
        <v>278</v>
      </c>
      <c r="M22" s="207" t="s">
        <v>193</v>
      </c>
      <c r="N22" s="234">
        <v>2112</v>
      </c>
      <c r="O22" s="234">
        <v>1663</v>
      </c>
      <c r="P22" s="233" t="s">
        <v>52</v>
      </c>
      <c r="Q22" s="232" t="s">
        <v>723</v>
      </c>
      <c r="R22" s="208" t="s">
        <v>700</v>
      </c>
      <c r="S22" s="115"/>
      <c r="Y22" s="115"/>
      <c r="Z22" s="115"/>
      <c r="AA22" s="115"/>
      <c r="AB22" s="115"/>
      <c r="AC22" s="115"/>
      <c r="AD22" s="115"/>
      <c r="AE22" s="115"/>
      <c r="AF22" s="115"/>
      <c r="AG22" s="115"/>
      <c r="AH22" s="115"/>
      <c r="AI22" s="115"/>
      <c r="AJ22" s="115"/>
      <c r="AK22" s="115"/>
      <c r="AL22" s="115"/>
      <c r="AM22" s="115"/>
    </row>
    <row r="23" spans="1:39" ht="17.25" customHeight="1">
      <c r="A23" s="114" t="s">
        <v>60</v>
      </c>
      <c r="B23" s="202">
        <v>44995</v>
      </c>
      <c r="C23" s="234" t="s">
        <v>219</v>
      </c>
      <c r="D23" s="113" t="s">
        <v>166</v>
      </c>
      <c r="E23" s="113" t="s">
        <v>192</v>
      </c>
      <c r="F23" s="234">
        <v>866</v>
      </c>
      <c r="G23" s="234">
        <v>702</v>
      </c>
      <c r="H23" s="229" t="s">
        <v>693</v>
      </c>
      <c r="I23" s="232" t="s">
        <v>52</v>
      </c>
      <c r="J23" s="233" t="s">
        <v>52</v>
      </c>
      <c r="K23" s="233" t="s">
        <v>52</v>
      </c>
      <c r="L23" s="207" t="s">
        <v>106</v>
      </c>
      <c r="M23" s="207" t="s">
        <v>99</v>
      </c>
      <c r="N23" s="234">
        <v>191</v>
      </c>
      <c r="O23" s="234">
        <v>238</v>
      </c>
      <c r="P23" s="233" t="s">
        <v>52</v>
      </c>
      <c r="Q23" s="232" t="s">
        <v>723</v>
      </c>
      <c r="R23" s="208" t="s">
        <v>700</v>
      </c>
      <c r="S23" s="115"/>
      <c r="Y23" s="115"/>
      <c r="Z23" s="115"/>
      <c r="AA23" s="115"/>
      <c r="AB23" s="115"/>
      <c r="AC23" s="115"/>
      <c r="AD23" s="115"/>
      <c r="AE23" s="115"/>
      <c r="AF23" s="115"/>
      <c r="AG23" s="115"/>
      <c r="AH23" s="115"/>
      <c r="AI23" s="115"/>
      <c r="AJ23" s="115"/>
      <c r="AK23" s="115"/>
      <c r="AL23" s="115"/>
      <c r="AM23" s="115"/>
    </row>
    <row r="24" spans="1:39" ht="17.25" customHeight="1">
      <c r="A24" s="114" t="s">
        <v>57</v>
      </c>
      <c r="B24" s="202">
        <v>44998</v>
      </c>
      <c r="C24" s="234" t="s">
        <v>225</v>
      </c>
      <c r="D24" s="113" t="s">
        <v>166</v>
      </c>
      <c r="E24" s="113" t="s">
        <v>97</v>
      </c>
      <c r="F24" s="234">
        <v>290</v>
      </c>
      <c r="G24" s="234">
        <v>245</v>
      </c>
      <c r="H24" s="229" t="s">
        <v>693</v>
      </c>
      <c r="I24" s="232" t="s">
        <v>52</v>
      </c>
      <c r="J24" s="233" t="s">
        <v>52</v>
      </c>
      <c r="K24" s="233" t="s">
        <v>52</v>
      </c>
      <c r="L24" s="207" t="s">
        <v>106</v>
      </c>
      <c r="M24" s="207" t="s">
        <v>99</v>
      </c>
      <c r="N24" s="234">
        <v>56</v>
      </c>
      <c r="O24" s="234">
        <v>66</v>
      </c>
      <c r="P24" s="233" t="s">
        <v>52</v>
      </c>
      <c r="Q24" s="232" t="s">
        <v>723</v>
      </c>
      <c r="R24" s="208" t="s">
        <v>700</v>
      </c>
      <c r="S24" s="115"/>
      <c r="Y24" s="115"/>
      <c r="Z24" s="115"/>
      <c r="AA24" s="115"/>
      <c r="AB24" s="115"/>
      <c r="AC24" s="115"/>
      <c r="AD24" s="115"/>
      <c r="AE24" s="115"/>
      <c r="AF24" s="115"/>
      <c r="AG24" s="115"/>
      <c r="AH24" s="115"/>
      <c r="AI24" s="115"/>
      <c r="AJ24" s="115"/>
      <c r="AK24" s="115"/>
      <c r="AL24" s="115"/>
      <c r="AM24" s="115"/>
    </row>
    <row r="25" spans="1:39" ht="17.25" customHeight="1">
      <c r="A25" s="114" t="s">
        <v>53</v>
      </c>
      <c r="B25" s="202">
        <v>45001</v>
      </c>
      <c r="C25" s="234" t="s">
        <v>231</v>
      </c>
      <c r="D25" s="113" t="s">
        <v>166</v>
      </c>
      <c r="E25" s="113" t="s">
        <v>192</v>
      </c>
      <c r="F25" s="234">
        <v>37326</v>
      </c>
      <c r="G25" s="234">
        <v>29935</v>
      </c>
      <c r="H25" s="229" t="s">
        <v>693</v>
      </c>
      <c r="I25" s="232">
        <v>36</v>
      </c>
      <c r="J25" s="231">
        <v>161</v>
      </c>
      <c r="K25" s="231">
        <v>497</v>
      </c>
      <c r="L25" s="207" t="s">
        <v>278</v>
      </c>
      <c r="M25" s="207" t="s">
        <v>99</v>
      </c>
      <c r="N25" s="235">
        <v>12592</v>
      </c>
      <c r="O25" s="235">
        <v>15298</v>
      </c>
      <c r="P25" s="231">
        <v>23</v>
      </c>
      <c r="Q25" s="232" t="s">
        <v>723</v>
      </c>
      <c r="R25" s="208" t="s">
        <v>700</v>
      </c>
      <c r="S25" s="115"/>
      <c r="Y25" s="115"/>
      <c r="Z25" s="115"/>
      <c r="AA25" s="115"/>
      <c r="AB25" s="115"/>
      <c r="AC25" s="115"/>
      <c r="AD25" s="115"/>
      <c r="AE25" s="115"/>
      <c r="AF25" s="115"/>
      <c r="AG25" s="115"/>
      <c r="AH25" s="115"/>
      <c r="AI25" s="115"/>
      <c r="AJ25" s="115"/>
      <c r="AK25" s="115"/>
      <c r="AL25" s="115"/>
      <c r="AM25" s="115"/>
    </row>
    <row r="26" spans="1:39" ht="17.25" customHeight="1">
      <c r="A26" s="114" t="s">
        <v>60</v>
      </c>
      <c r="B26" s="202">
        <v>45002</v>
      </c>
      <c r="C26" s="234" t="s">
        <v>234</v>
      </c>
      <c r="D26" s="113" t="s">
        <v>166</v>
      </c>
      <c r="E26" s="113" t="s">
        <v>97</v>
      </c>
      <c r="F26" s="234">
        <v>14493</v>
      </c>
      <c r="G26" s="234">
        <v>10880</v>
      </c>
      <c r="H26" s="229" t="s">
        <v>693</v>
      </c>
      <c r="I26" s="232">
        <v>47</v>
      </c>
      <c r="J26" s="233" t="s">
        <v>52</v>
      </c>
      <c r="K26" s="233" t="s">
        <v>52</v>
      </c>
      <c r="L26" s="207" t="s">
        <v>278</v>
      </c>
      <c r="M26" s="207" t="s">
        <v>193</v>
      </c>
      <c r="N26" s="235">
        <v>4904</v>
      </c>
      <c r="O26" s="235">
        <v>6252</v>
      </c>
      <c r="P26" s="233" t="s">
        <v>52</v>
      </c>
      <c r="Q26" s="232" t="s">
        <v>723</v>
      </c>
      <c r="R26" s="208" t="s">
        <v>700</v>
      </c>
      <c r="S26" s="115"/>
      <c r="Y26" s="115"/>
      <c r="Z26" s="115"/>
      <c r="AA26" s="115"/>
      <c r="AB26" s="115"/>
      <c r="AC26" s="115"/>
      <c r="AD26" s="115"/>
      <c r="AE26" s="115"/>
      <c r="AF26" s="115"/>
      <c r="AG26" s="115"/>
      <c r="AH26" s="115"/>
      <c r="AI26" s="115"/>
      <c r="AJ26" s="115"/>
      <c r="AK26" s="115"/>
      <c r="AL26" s="115"/>
      <c r="AM26" s="115"/>
    </row>
    <row r="27" spans="1:39" ht="17.25" customHeight="1">
      <c r="A27" s="114" t="s">
        <v>57</v>
      </c>
      <c r="B27" s="202">
        <v>45005</v>
      </c>
      <c r="C27" s="234" t="s">
        <v>240</v>
      </c>
      <c r="D27" s="113" t="s">
        <v>166</v>
      </c>
      <c r="E27" s="113" t="s">
        <v>192</v>
      </c>
      <c r="F27" s="234">
        <v>16163</v>
      </c>
      <c r="G27" s="234">
        <v>14118</v>
      </c>
      <c r="H27" s="229" t="s">
        <v>693</v>
      </c>
      <c r="I27" s="232">
        <v>60</v>
      </c>
      <c r="J27" s="231">
        <v>104</v>
      </c>
      <c r="K27" s="231">
        <v>769</v>
      </c>
      <c r="L27" s="207" t="s">
        <v>244</v>
      </c>
      <c r="M27" s="207" t="s">
        <v>193</v>
      </c>
      <c r="N27" s="235">
        <v>6027</v>
      </c>
      <c r="O27" s="235">
        <v>7057</v>
      </c>
      <c r="P27" s="230">
        <v>36</v>
      </c>
      <c r="Q27" s="232" t="s">
        <v>723</v>
      </c>
      <c r="R27" s="208" t="s">
        <v>700</v>
      </c>
      <c r="S27" s="115"/>
      <c r="Y27" s="115"/>
      <c r="Z27" s="115"/>
      <c r="AA27" s="115"/>
      <c r="AB27" s="115"/>
      <c r="AC27" s="115"/>
      <c r="AD27" s="115"/>
      <c r="AE27" s="115"/>
      <c r="AF27" s="115"/>
      <c r="AG27" s="115"/>
      <c r="AH27" s="115"/>
      <c r="AI27" s="115"/>
      <c r="AJ27" s="115"/>
      <c r="AK27" s="115"/>
      <c r="AL27" s="115"/>
      <c r="AM27" s="115"/>
    </row>
    <row r="28" spans="1:39" ht="17.25" customHeight="1">
      <c r="A28" s="114" t="s">
        <v>59</v>
      </c>
      <c r="B28" s="202">
        <v>45007</v>
      </c>
      <c r="C28" s="234" t="s">
        <v>243</v>
      </c>
      <c r="D28" s="113" t="s">
        <v>166</v>
      </c>
      <c r="E28" s="113" t="s">
        <v>97</v>
      </c>
      <c r="F28" s="234">
        <v>17094</v>
      </c>
      <c r="G28" s="234">
        <v>15219</v>
      </c>
      <c r="H28" s="229" t="s">
        <v>693</v>
      </c>
      <c r="I28" s="232">
        <v>19</v>
      </c>
      <c r="J28" s="231">
        <v>171</v>
      </c>
      <c r="K28" s="231">
        <v>234</v>
      </c>
      <c r="L28" s="207" t="s">
        <v>244</v>
      </c>
      <c r="M28" s="207" t="s">
        <v>99</v>
      </c>
      <c r="N28" s="235">
        <v>8505</v>
      </c>
      <c r="O28" s="235">
        <v>9642</v>
      </c>
      <c r="P28" s="230">
        <v>93</v>
      </c>
      <c r="Q28" s="232" t="s">
        <v>723</v>
      </c>
      <c r="R28" s="208" t="s">
        <v>700</v>
      </c>
      <c r="S28" s="115"/>
      <c r="Y28" s="115"/>
      <c r="Z28" s="115"/>
      <c r="AA28" s="115"/>
      <c r="AB28" s="115"/>
      <c r="AC28" s="115"/>
      <c r="AD28" s="115"/>
      <c r="AE28" s="115"/>
      <c r="AF28" s="115"/>
      <c r="AG28" s="115"/>
      <c r="AH28" s="115"/>
      <c r="AI28" s="115"/>
      <c r="AJ28" s="115"/>
      <c r="AK28" s="115"/>
      <c r="AL28" s="115"/>
      <c r="AM28" s="115"/>
    </row>
    <row r="29" spans="1:39" ht="17.25" customHeight="1">
      <c r="A29" s="236" t="s">
        <v>60</v>
      </c>
      <c r="B29" s="202">
        <v>45010</v>
      </c>
      <c r="C29" s="234" t="s">
        <v>725</v>
      </c>
      <c r="D29" s="113" t="s">
        <v>166</v>
      </c>
      <c r="E29" s="113" t="s">
        <v>192</v>
      </c>
      <c r="F29" s="234">
        <v>2417</v>
      </c>
      <c r="G29" s="234">
        <v>21136</v>
      </c>
      <c r="H29" s="229" t="s">
        <v>693</v>
      </c>
      <c r="I29" s="234">
        <v>28</v>
      </c>
      <c r="J29" s="234">
        <v>142</v>
      </c>
      <c r="K29" s="234">
        <v>563</v>
      </c>
      <c r="L29" s="207" t="s">
        <v>106</v>
      </c>
      <c r="M29" s="207" t="s">
        <v>99</v>
      </c>
      <c r="N29" s="234">
        <v>8484</v>
      </c>
      <c r="O29" s="234">
        <v>9888</v>
      </c>
      <c r="P29" s="234">
        <v>84</v>
      </c>
      <c r="Q29" s="232" t="s">
        <v>723</v>
      </c>
      <c r="R29" s="208" t="s">
        <v>700</v>
      </c>
      <c r="S29" s="115"/>
      <c r="Y29" s="115"/>
      <c r="Z29" s="115"/>
      <c r="AA29" s="115"/>
      <c r="AB29" s="115"/>
      <c r="AC29" s="115"/>
      <c r="AD29" s="115"/>
      <c r="AE29" s="115"/>
      <c r="AF29" s="115"/>
      <c r="AG29" s="115"/>
      <c r="AH29" s="115"/>
      <c r="AI29" s="115"/>
      <c r="AJ29" s="115"/>
      <c r="AK29" s="115"/>
      <c r="AL29" s="115"/>
      <c r="AM29" s="115"/>
    </row>
    <row r="30" spans="1:39" ht="17.25" customHeight="1">
      <c r="A30" s="236" t="s">
        <v>58</v>
      </c>
      <c r="B30" s="202">
        <v>45013</v>
      </c>
      <c r="C30" s="234" t="s">
        <v>253</v>
      </c>
      <c r="D30" s="113" t="s">
        <v>166</v>
      </c>
      <c r="E30" s="113" t="s">
        <v>192</v>
      </c>
      <c r="F30" s="234">
        <v>8071</v>
      </c>
      <c r="G30" s="234">
        <v>7406</v>
      </c>
      <c r="H30" s="229" t="s">
        <v>693</v>
      </c>
      <c r="I30" s="234">
        <v>34</v>
      </c>
      <c r="J30" s="234">
        <v>49</v>
      </c>
      <c r="K30" s="234">
        <v>638</v>
      </c>
      <c r="L30" s="207" t="s">
        <v>244</v>
      </c>
      <c r="M30" s="207" t="s">
        <v>99</v>
      </c>
      <c r="N30" s="234">
        <v>2334</v>
      </c>
      <c r="O30" s="234">
        <v>2540</v>
      </c>
      <c r="P30" s="234">
        <v>11</v>
      </c>
      <c r="Q30" s="232" t="s">
        <v>723</v>
      </c>
      <c r="R30" s="208" t="s">
        <v>700</v>
      </c>
      <c r="S30" s="115"/>
      <c r="Y30" s="115"/>
      <c r="Z30" s="115"/>
      <c r="AA30" s="115"/>
      <c r="AB30" s="115"/>
      <c r="AC30" s="115"/>
      <c r="AD30" s="115"/>
      <c r="AE30" s="115"/>
      <c r="AF30" s="115"/>
      <c r="AG30" s="115"/>
      <c r="AH30" s="115"/>
      <c r="AI30" s="115"/>
      <c r="AJ30" s="115"/>
      <c r="AK30" s="115"/>
      <c r="AL30" s="115"/>
      <c r="AM30" s="115"/>
    </row>
    <row r="31" spans="1:39" ht="17.25" customHeight="1">
      <c r="A31" s="236" t="s">
        <v>60</v>
      </c>
      <c r="B31" s="202">
        <v>45016</v>
      </c>
      <c r="C31" s="234" t="s">
        <v>726</v>
      </c>
      <c r="D31" s="113" t="s">
        <v>166</v>
      </c>
      <c r="E31" s="113" t="s">
        <v>209</v>
      </c>
      <c r="F31" s="234">
        <v>30417</v>
      </c>
      <c r="G31" s="234">
        <v>25512</v>
      </c>
      <c r="H31" s="229" t="s">
        <v>693</v>
      </c>
      <c r="I31" s="234">
        <v>25</v>
      </c>
      <c r="J31" s="234">
        <v>112</v>
      </c>
      <c r="K31" s="234">
        <v>1071</v>
      </c>
      <c r="L31" s="207" t="s">
        <v>244</v>
      </c>
      <c r="M31" s="207" t="s">
        <v>99</v>
      </c>
      <c r="N31" s="234">
        <v>11680</v>
      </c>
      <c r="O31" s="234">
        <v>13797</v>
      </c>
      <c r="P31" s="234">
        <v>26</v>
      </c>
      <c r="Q31" s="232" t="s">
        <v>723</v>
      </c>
      <c r="R31" s="208" t="s">
        <v>700</v>
      </c>
      <c r="S31" s="115"/>
      <c r="Y31" s="115"/>
      <c r="Z31" s="115"/>
      <c r="AA31" s="115"/>
      <c r="AB31" s="115"/>
      <c r="AC31" s="115"/>
      <c r="AD31" s="115"/>
      <c r="AE31" s="115"/>
      <c r="AF31" s="115"/>
      <c r="AG31" s="115"/>
      <c r="AH31" s="115"/>
      <c r="AI31" s="115"/>
      <c r="AJ31" s="115"/>
      <c r="AK31" s="115"/>
      <c r="AL31" s="115"/>
      <c r="AM31" s="115"/>
    </row>
    <row r="32" spans="1:39" ht="17.25" customHeight="1">
      <c r="A32" s="237" t="s">
        <v>62</v>
      </c>
      <c r="B32" s="211">
        <v>45018</v>
      </c>
      <c r="C32" s="234" t="s">
        <v>264</v>
      </c>
      <c r="D32" s="113" t="s">
        <v>166</v>
      </c>
      <c r="E32" s="113" t="s">
        <v>192</v>
      </c>
      <c r="F32" s="234">
        <v>125745</v>
      </c>
      <c r="G32" s="234">
        <v>85297</v>
      </c>
      <c r="H32" s="229" t="s">
        <v>693</v>
      </c>
      <c r="I32" s="234">
        <v>25</v>
      </c>
      <c r="J32" s="234">
        <v>245</v>
      </c>
      <c r="K32" s="234">
        <v>327</v>
      </c>
      <c r="L32" s="207" t="s">
        <v>278</v>
      </c>
      <c r="M32" s="207" t="s">
        <v>99</v>
      </c>
      <c r="N32" s="234">
        <v>34448</v>
      </c>
      <c r="O32" s="234">
        <v>48376</v>
      </c>
      <c r="P32" s="234">
        <v>111</v>
      </c>
      <c r="Q32" s="232" t="s">
        <v>699</v>
      </c>
      <c r="R32" s="208" t="s">
        <v>700</v>
      </c>
      <c r="S32" s="115"/>
      <c r="Y32" s="115"/>
      <c r="Z32" s="115"/>
      <c r="AA32" s="115"/>
      <c r="AB32" s="115"/>
      <c r="AC32" s="115"/>
      <c r="AD32" s="115"/>
      <c r="AE32" s="115"/>
      <c r="AF32" s="115"/>
      <c r="AG32" s="115"/>
      <c r="AH32" s="115"/>
      <c r="AI32" s="115"/>
      <c r="AJ32" s="115"/>
      <c r="AK32" s="115"/>
      <c r="AL32" s="115"/>
      <c r="AM32" s="115"/>
    </row>
    <row r="33" spans="1:39" ht="17.25" customHeight="1">
      <c r="A33" s="236" t="s">
        <v>60</v>
      </c>
      <c r="B33" s="202">
        <v>45023</v>
      </c>
      <c r="C33" s="234" t="s">
        <v>727</v>
      </c>
      <c r="D33" s="113" t="s">
        <v>166</v>
      </c>
      <c r="E33" s="113" t="s">
        <v>209</v>
      </c>
      <c r="F33" s="234">
        <v>25298</v>
      </c>
      <c r="G33" s="234">
        <v>158145</v>
      </c>
      <c r="H33" s="189" t="s">
        <v>693</v>
      </c>
      <c r="I33" s="234">
        <v>43</v>
      </c>
      <c r="J33" s="234">
        <v>397</v>
      </c>
      <c r="K33" s="234">
        <v>302</v>
      </c>
      <c r="L33" s="207" t="s">
        <v>278</v>
      </c>
      <c r="M33" s="207" t="s">
        <v>193</v>
      </c>
      <c r="N33" s="234">
        <v>158145</v>
      </c>
      <c r="O33" s="234">
        <v>254298</v>
      </c>
      <c r="P33" s="234">
        <v>169</v>
      </c>
      <c r="Q33" s="232" t="s">
        <v>699</v>
      </c>
      <c r="R33" s="208" t="s">
        <v>700</v>
      </c>
      <c r="S33" s="115"/>
      <c r="T33" s="1"/>
      <c r="U33" s="1"/>
      <c r="V33" s="1"/>
      <c r="W33" s="1"/>
      <c r="X33" s="1"/>
      <c r="Y33" s="115"/>
      <c r="Z33" s="115"/>
      <c r="AA33" s="115"/>
      <c r="AB33" s="115"/>
      <c r="AC33" s="115"/>
      <c r="AD33" s="115"/>
      <c r="AE33" s="115"/>
      <c r="AF33" s="115"/>
      <c r="AG33" s="115"/>
      <c r="AH33" s="115"/>
      <c r="AI33" s="115"/>
      <c r="AJ33" s="115"/>
      <c r="AK33" s="115"/>
      <c r="AL33" s="115"/>
      <c r="AM33" s="115"/>
    </row>
    <row r="34" spans="1:39" ht="17.25" customHeight="1">
      <c r="A34" s="237" t="s">
        <v>61</v>
      </c>
      <c r="B34" s="211">
        <v>45031</v>
      </c>
      <c r="C34" s="234" t="s">
        <v>728</v>
      </c>
      <c r="D34" s="113" t="s">
        <v>166</v>
      </c>
      <c r="E34" s="113" t="s">
        <v>277</v>
      </c>
      <c r="F34" s="234">
        <v>71576</v>
      </c>
      <c r="G34" s="234">
        <v>34417</v>
      </c>
      <c r="H34" s="229" t="s">
        <v>693</v>
      </c>
      <c r="I34" s="238">
        <v>19</v>
      </c>
      <c r="J34" s="234">
        <v>147</v>
      </c>
      <c r="K34" s="234">
        <v>1361</v>
      </c>
      <c r="L34" s="207" t="s">
        <v>244</v>
      </c>
      <c r="M34" s="207" t="s">
        <v>193</v>
      </c>
      <c r="N34" s="234">
        <v>10736</v>
      </c>
      <c r="O34" s="234">
        <v>21294</v>
      </c>
      <c r="P34" s="234">
        <v>55</v>
      </c>
      <c r="Q34" s="232" t="s">
        <v>723</v>
      </c>
      <c r="R34" s="208" t="s">
        <v>700</v>
      </c>
      <c r="S34" s="115"/>
      <c r="Y34" s="115"/>
      <c r="Z34" s="115"/>
      <c r="AA34" s="115"/>
      <c r="AB34" s="115"/>
      <c r="AC34" s="115"/>
      <c r="AD34" s="115"/>
      <c r="AE34" s="115"/>
      <c r="AF34" s="115"/>
      <c r="AG34" s="115"/>
      <c r="AH34" s="115"/>
      <c r="AI34" s="115"/>
      <c r="AJ34" s="115"/>
      <c r="AK34" s="115"/>
      <c r="AL34" s="115"/>
      <c r="AM34" s="115"/>
    </row>
    <row r="35" spans="1:39" ht="17.25" customHeight="1">
      <c r="A35" s="237" t="s">
        <v>62</v>
      </c>
      <c r="B35" s="211">
        <v>45032</v>
      </c>
      <c r="C35" s="234" t="s">
        <v>281</v>
      </c>
      <c r="D35" s="113" t="s">
        <v>166</v>
      </c>
      <c r="E35" s="113" t="s">
        <v>192</v>
      </c>
      <c r="F35" s="234">
        <v>19606</v>
      </c>
      <c r="G35" s="234">
        <v>16188</v>
      </c>
      <c r="H35" s="229" t="s">
        <v>693</v>
      </c>
      <c r="I35" s="238">
        <v>30</v>
      </c>
      <c r="J35" s="234">
        <v>108</v>
      </c>
      <c r="K35" s="234">
        <v>741</v>
      </c>
      <c r="L35" s="207" t="s">
        <v>244</v>
      </c>
      <c r="M35" s="207" t="s">
        <v>193</v>
      </c>
      <c r="N35" s="234">
        <v>6264</v>
      </c>
      <c r="O35" s="234">
        <v>7465</v>
      </c>
      <c r="P35" s="234">
        <v>50</v>
      </c>
      <c r="Q35" s="232" t="s">
        <v>723</v>
      </c>
      <c r="R35" s="208" t="s">
        <v>700</v>
      </c>
      <c r="S35" s="115"/>
      <c r="Y35" s="115"/>
      <c r="Z35" s="115"/>
      <c r="AA35" s="115"/>
      <c r="AB35" s="115"/>
      <c r="AC35" s="115"/>
      <c r="AD35" s="115"/>
      <c r="AE35" s="115"/>
      <c r="AF35" s="115"/>
      <c r="AG35" s="115"/>
      <c r="AH35" s="115"/>
      <c r="AI35" s="115"/>
      <c r="AJ35" s="115"/>
      <c r="AK35" s="115"/>
      <c r="AL35" s="115"/>
      <c r="AM35" s="115"/>
    </row>
    <row r="36" spans="1:39" ht="17.25" customHeight="1">
      <c r="A36" s="237" t="s">
        <v>62</v>
      </c>
      <c r="B36" s="211">
        <v>45032</v>
      </c>
      <c r="C36" s="234" t="s">
        <v>284</v>
      </c>
      <c r="D36" s="113" t="s">
        <v>166</v>
      </c>
      <c r="E36" s="113" t="s">
        <v>192</v>
      </c>
      <c r="F36" s="234">
        <v>313721</v>
      </c>
      <c r="G36" s="234">
        <v>193921</v>
      </c>
      <c r="H36" s="189" t="s">
        <v>693</v>
      </c>
      <c r="I36" s="238">
        <v>35</v>
      </c>
      <c r="J36" s="234">
        <v>343</v>
      </c>
      <c r="K36" s="234">
        <v>350</v>
      </c>
      <c r="L36" s="207" t="s">
        <v>278</v>
      </c>
      <c r="M36" s="207" t="s">
        <v>193</v>
      </c>
      <c r="N36" s="234">
        <v>17856</v>
      </c>
      <c r="O36" s="234">
        <v>29150</v>
      </c>
      <c r="P36" s="234">
        <v>74</v>
      </c>
      <c r="Q36" s="232" t="s">
        <v>723</v>
      </c>
      <c r="R36" s="208" t="s">
        <v>700</v>
      </c>
      <c r="S36" s="115"/>
      <c r="T36" s="1"/>
      <c r="U36" s="1"/>
      <c r="V36" s="1"/>
      <c r="W36" s="1"/>
      <c r="X36" s="1"/>
      <c r="Y36" s="115"/>
      <c r="Z36" s="115"/>
      <c r="AA36" s="115"/>
      <c r="AB36" s="115"/>
      <c r="AC36" s="115"/>
      <c r="AD36" s="115"/>
      <c r="AE36" s="115"/>
      <c r="AF36" s="115"/>
      <c r="AG36" s="115"/>
      <c r="AH36" s="115"/>
      <c r="AI36" s="115"/>
      <c r="AJ36" s="115"/>
      <c r="AK36" s="115"/>
      <c r="AL36" s="115"/>
      <c r="AM36" s="115"/>
    </row>
    <row r="37" spans="1:39" ht="17.25" customHeight="1">
      <c r="A37" s="236" t="s">
        <v>53</v>
      </c>
      <c r="B37" s="202">
        <v>45036</v>
      </c>
      <c r="C37" s="234" t="s">
        <v>729</v>
      </c>
      <c r="D37" s="113" t="s">
        <v>166</v>
      </c>
      <c r="E37" s="113" t="s">
        <v>192</v>
      </c>
      <c r="F37" s="234">
        <v>178135</v>
      </c>
      <c r="G37" s="234">
        <v>112959</v>
      </c>
      <c r="H37" s="189" t="s">
        <v>693</v>
      </c>
      <c r="I37" s="238">
        <v>20</v>
      </c>
      <c r="J37" s="234">
        <v>342</v>
      </c>
      <c r="K37" s="234">
        <v>351</v>
      </c>
      <c r="L37" s="207" t="s">
        <v>278</v>
      </c>
      <c r="M37" s="207" t="s">
        <v>193</v>
      </c>
      <c r="N37" s="234">
        <v>41888</v>
      </c>
      <c r="O37" s="234">
        <v>70367</v>
      </c>
      <c r="P37" s="234">
        <v>181</v>
      </c>
      <c r="Q37" s="232" t="s">
        <v>723</v>
      </c>
      <c r="R37" s="208" t="s">
        <v>700</v>
      </c>
      <c r="S37" s="115"/>
      <c r="T37" s="1"/>
      <c r="U37" s="1"/>
      <c r="V37" s="1"/>
      <c r="W37" s="1"/>
      <c r="X37" s="1"/>
      <c r="Y37" s="115"/>
      <c r="Z37" s="115"/>
      <c r="AA37" s="115"/>
      <c r="AB37" s="115"/>
      <c r="AC37" s="115"/>
      <c r="AD37" s="115"/>
      <c r="AE37" s="115"/>
      <c r="AF37" s="115"/>
      <c r="AG37" s="115"/>
      <c r="AH37" s="115"/>
      <c r="AI37" s="115"/>
      <c r="AJ37" s="115"/>
      <c r="AK37" s="115"/>
      <c r="AL37" s="115"/>
      <c r="AM37" s="115"/>
    </row>
    <row r="38" spans="1:39" ht="17.25" customHeight="1">
      <c r="A38" s="236" t="s">
        <v>60</v>
      </c>
      <c r="B38" s="202">
        <v>45037</v>
      </c>
      <c r="C38" s="234" t="s">
        <v>730</v>
      </c>
      <c r="D38" s="113" t="s">
        <v>166</v>
      </c>
      <c r="E38" s="113" t="s">
        <v>192</v>
      </c>
      <c r="F38" s="234">
        <v>823</v>
      </c>
      <c r="G38" s="234">
        <v>719</v>
      </c>
      <c r="H38" s="189" t="s">
        <v>693</v>
      </c>
      <c r="I38" s="238">
        <v>214</v>
      </c>
      <c r="J38" s="234">
        <v>190</v>
      </c>
      <c r="K38" s="234">
        <v>53</v>
      </c>
      <c r="L38" s="207" t="s">
        <v>278</v>
      </c>
      <c r="M38" s="207" t="s">
        <v>193</v>
      </c>
      <c r="N38" s="234">
        <v>239</v>
      </c>
      <c r="O38" s="234">
        <v>288</v>
      </c>
      <c r="P38" s="234">
        <v>45</v>
      </c>
      <c r="Q38" s="232" t="s">
        <v>723</v>
      </c>
      <c r="R38" s="208" t="s">
        <v>700</v>
      </c>
      <c r="S38" s="115"/>
      <c r="T38" s="1"/>
      <c r="U38" s="1"/>
      <c r="V38" s="1"/>
      <c r="W38" s="1"/>
      <c r="X38" s="1"/>
      <c r="Y38" s="115"/>
      <c r="Z38" s="115"/>
      <c r="AA38" s="115"/>
      <c r="AB38" s="115"/>
      <c r="AC38" s="115"/>
      <c r="AD38" s="115"/>
      <c r="AE38" s="115"/>
      <c r="AF38" s="115"/>
      <c r="AG38" s="115"/>
      <c r="AH38" s="115"/>
      <c r="AI38" s="115"/>
      <c r="AJ38" s="115"/>
      <c r="AK38" s="115"/>
      <c r="AL38" s="115"/>
      <c r="AM38" s="115"/>
    </row>
    <row r="39" spans="1:39" ht="17.25" customHeight="1">
      <c r="A39" s="236" t="s">
        <v>60</v>
      </c>
      <c r="B39" s="202">
        <v>45044</v>
      </c>
      <c r="C39" s="234" t="s">
        <v>296</v>
      </c>
      <c r="D39" s="113" t="s">
        <v>166</v>
      </c>
      <c r="E39" s="113" t="s">
        <v>192</v>
      </c>
      <c r="F39" s="234">
        <v>19326</v>
      </c>
      <c r="G39" s="234">
        <v>14892</v>
      </c>
      <c r="H39" s="189" t="s">
        <v>693</v>
      </c>
      <c r="I39" s="238">
        <v>20</v>
      </c>
      <c r="J39" s="234">
        <v>116</v>
      </c>
      <c r="K39" s="234">
        <v>690</v>
      </c>
      <c r="L39" s="207" t="s">
        <v>106</v>
      </c>
      <c r="M39" s="207" t="s">
        <v>99</v>
      </c>
      <c r="N39" s="234">
        <v>7312</v>
      </c>
      <c r="O39" s="234">
        <v>9828</v>
      </c>
      <c r="P39" s="234">
        <v>73</v>
      </c>
      <c r="Q39" s="232" t="s">
        <v>723</v>
      </c>
      <c r="R39" s="208" t="s">
        <v>700</v>
      </c>
      <c r="S39" s="115"/>
      <c r="T39" s="1"/>
      <c r="U39" s="1"/>
      <c r="V39" s="1"/>
      <c r="W39" s="1"/>
      <c r="X39" s="1"/>
      <c r="Y39" s="115"/>
      <c r="Z39" s="115"/>
      <c r="AA39" s="115"/>
      <c r="AB39" s="115"/>
      <c r="AC39" s="115"/>
      <c r="AD39" s="115"/>
      <c r="AE39" s="115"/>
      <c r="AF39" s="115"/>
      <c r="AG39" s="115"/>
      <c r="AH39" s="115"/>
      <c r="AI39" s="115"/>
      <c r="AJ39" s="115"/>
      <c r="AK39" s="115"/>
      <c r="AL39" s="115"/>
      <c r="AM39" s="115"/>
    </row>
    <row r="40" spans="1:39" ht="17.25" customHeight="1">
      <c r="A40" s="236" t="s">
        <v>57</v>
      </c>
      <c r="B40" s="202">
        <v>45054</v>
      </c>
      <c r="C40" s="234" t="s">
        <v>306</v>
      </c>
      <c r="D40" s="113" t="s">
        <v>307</v>
      </c>
      <c r="E40" s="113" t="s">
        <v>97</v>
      </c>
      <c r="F40" s="234">
        <v>21773</v>
      </c>
      <c r="G40" s="234">
        <v>21263</v>
      </c>
      <c r="H40" s="189">
        <v>1132</v>
      </c>
      <c r="I40" s="238">
        <v>55</v>
      </c>
      <c r="J40" s="234">
        <v>1111</v>
      </c>
      <c r="K40" s="234">
        <v>9</v>
      </c>
      <c r="L40" s="207" t="s">
        <v>278</v>
      </c>
      <c r="M40" s="207" t="s">
        <v>193</v>
      </c>
      <c r="N40" s="234">
        <v>12907</v>
      </c>
      <c r="O40" s="234">
        <v>13229</v>
      </c>
      <c r="P40" s="234">
        <v>666</v>
      </c>
      <c r="Q40" s="232" t="s">
        <v>699</v>
      </c>
      <c r="R40" s="208" t="s">
        <v>700</v>
      </c>
      <c r="S40" s="115"/>
      <c r="T40" s="1"/>
      <c r="U40" s="1"/>
      <c r="V40" s="1"/>
      <c r="W40" s="1"/>
      <c r="X40" s="1"/>
      <c r="Y40" s="115"/>
      <c r="Z40" s="115"/>
      <c r="AA40" s="115"/>
      <c r="AB40" s="115"/>
      <c r="AC40" s="115"/>
      <c r="AD40" s="115"/>
      <c r="AE40" s="115"/>
      <c r="AF40" s="115"/>
      <c r="AG40" s="115"/>
      <c r="AH40" s="115"/>
      <c r="AI40" s="115"/>
      <c r="AJ40" s="115"/>
      <c r="AK40" s="115"/>
      <c r="AL40" s="115"/>
      <c r="AM40" s="115"/>
    </row>
    <row r="41" spans="1:39" ht="17.25" customHeight="1">
      <c r="A41" s="236" t="s">
        <v>57</v>
      </c>
      <c r="B41" s="202">
        <v>45064</v>
      </c>
      <c r="C41" s="234" t="s">
        <v>316</v>
      </c>
      <c r="D41" s="113" t="s">
        <v>166</v>
      </c>
      <c r="E41" s="113" t="s">
        <v>317</v>
      </c>
      <c r="F41" s="234">
        <v>434829</v>
      </c>
      <c r="G41" s="234">
        <v>172352</v>
      </c>
      <c r="H41" s="189" t="s">
        <v>693</v>
      </c>
      <c r="I41" s="238">
        <v>60</v>
      </c>
      <c r="J41" s="234">
        <v>840</v>
      </c>
      <c r="K41" s="234">
        <v>286</v>
      </c>
      <c r="L41" s="207" t="s">
        <v>278</v>
      </c>
      <c r="M41" s="207" t="s">
        <v>193</v>
      </c>
      <c r="N41" s="234">
        <v>119424</v>
      </c>
      <c r="O41" s="234">
        <v>320561</v>
      </c>
      <c r="P41" s="234">
        <v>618</v>
      </c>
      <c r="Q41" s="232" t="s">
        <v>723</v>
      </c>
      <c r="R41" s="208" t="s">
        <v>700</v>
      </c>
      <c r="S41" s="115"/>
      <c r="Y41" s="115"/>
      <c r="Z41" s="115"/>
      <c r="AA41" s="115"/>
      <c r="AB41" s="115"/>
      <c r="AC41" s="115"/>
      <c r="AD41" s="115"/>
      <c r="AE41" s="115"/>
      <c r="AF41" s="115"/>
      <c r="AG41" s="115"/>
      <c r="AH41" s="115"/>
      <c r="AI41" s="115"/>
      <c r="AJ41" s="115"/>
      <c r="AK41" s="115"/>
      <c r="AL41" s="115"/>
      <c r="AM41" s="115"/>
    </row>
    <row r="42" spans="1:39" ht="17.25" customHeight="1">
      <c r="A42" s="236" t="s">
        <v>57</v>
      </c>
      <c r="B42" s="202">
        <v>45074</v>
      </c>
      <c r="C42" s="234" t="s">
        <v>322</v>
      </c>
      <c r="D42" s="113" t="s">
        <v>166</v>
      </c>
      <c r="E42" s="113" t="s">
        <v>209</v>
      </c>
      <c r="F42" s="234">
        <v>30761</v>
      </c>
      <c r="G42" s="234">
        <v>24201</v>
      </c>
      <c r="H42" s="189" t="s">
        <v>693</v>
      </c>
      <c r="I42" s="238">
        <v>183</v>
      </c>
      <c r="J42" s="234">
        <v>578</v>
      </c>
      <c r="K42" s="234">
        <v>260</v>
      </c>
      <c r="L42" s="207" t="s">
        <v>98</v>
      </c>
      <c r="M42" s="207" t="s">
        <v>193</v>
      </c>
      <c r="N42" s="234">
        <v>3696</v>
      </c>
      <c r="O42" s="234">
        <v>4560</v>
      </c>
      <c r="P42" s="234">
        <v>101</v>
      </c>
      <c r="Q42" s="232" t="s">
        <v>723</v>
      </c>
      <c r="R42" s="208" t="s">
        <v>700</v>
      </c>
      <c r="S42" s="115"/>
      <c r="Y42" s="115"/>
      <c r="Z42" s="115"/>
      <c r="AA42" s="115"/>
      <c r="AB42" s="115"/>
      <c r="AC42" s="115"/>
      <c r="AD42" s="115"/>
      <c r="AE42" s="115"/>
      <c r="AF42" s="115"/>
      <c r="AG42" s="115"/>
      <c r="AH42" s="115"/>
      <c r="AI42" s="115"/>
      <c r="AJ42" s="115"/>
      <c r="AK42" s="115"/>
      <c r="AL42" s="115"/>
      <c r="AM42" s="115"/>
    </row>
    <row r="43" spans="1:39" ht="17.25" customHeight="1">
      <c r="A43" s="236" t="s">
        <v>57</v>
      </c>
      <c r="B43" s="202">
        <v>45082</v>
      </c>
      <c r="C43" s="234" t="s">
        <v>328</v>
      </c>
      <c r="D43" s="113" t="s">
        <v>166</v>
      </c>
      <c r="E43" s="113" t="s">
        <v>209</v>
      </c>
      <c r="F43" s="234">
        <v>23024</v>
      </c>
      <c r="G43" s="234">
        <v>21684</v>
      </c>
      <c r="H43" s="189" t="s">
        <v>693</v>
      </c>
      <c r="I43" s="238">
        <v>66</v>
      </c>
      <c r="J43" s="234">
        <v>127</v>
      </c>
      <c r="K43" s="234">
        <v>938</v>
      </c>
      <c r="L43" s="207" t="s">
        <v>244</v>
      </c>
      <c r="M43" s="207" t="s">
        <v>99</v>
      </c>
      <c r="N43" s="234">
        <v>7644</v>
      </c>
      <c r="O43" s="234">
        <v>8180</v>
      </c>
      <c r="P43" s="234">
        <v>30</v>
      </c>
      <c r="Q43" s="232" t="s">
        <v>723</v>
      </c>
      <c r="R43" s="208" t="s">
        <v>700</v>
      </c>
      <c r="S43" s="115"/>
      <c r="Y43" s="115"/>
      <c r="Z43" s="115"/>
      <c r="AA43" s="115"/>
      <c r="AB43" s="115"/>
      <c r="AC43" s="115"/>
      <c r="AD43" s="115"/>
      <c r="AE43" s="115"/>
      <c r="AF43" s="115"/>
      <c r="AG43" s="115"/>
      <c r="AH43" s="115"/>
      <c r="AI43" s="115"/>
      <c r="AJ43" s="115"/>
      <c r="AK43" s="115"/>
      <c r="AL43" s="115"/>
      <c r="AM43" s="115"/>
    </row>
    <row r="44" spans="1:39" ht="17.25" customHeight="1">
      <c r="A44" s="236" t="s">
        <v>57</v>
      </c>
      <c r="B44" s="202">
        <v>45082</v>
      </c>
      <c r="C44" s="234" t="s">
        <v>331</v>
      </c>
      <c r="D44" s="113" t="s">
        <v>307</v>
      </c>
      <c r="E44" s="113" t="s">
        <v>303</v>
      </c>
      <c r="F44" s="234">
        <v>60604</v>
      </c>
      <c r="G44" s="234">
        <v>48704</v>
      </c>
      <c r="H44" s="189">
        <v>1525</v>
      </c>
      <c r="I44" s="238">
        <v>18</v>
      </c>
      <c r="J44" s="234">
        <v>190</v>
      </c>
      <c r="K44" s="234">
        <v>837</v>
      </c>
      <c r="L44" s="207" t="s">
        <v>244</v>
      </c>
      <c r="M44" s="207" t="s">
        <v>99</v>
      </c>
      <c r="N44" s="234">
        <v>33616</v>
      </c>
      <c r="O44" s="234">
        <v>43585</v>
      </c>
      <c r="P44" s="234">
        <v>133</v>
      </c>
      <c r="Q44" s="232" t="s">
        <v>723</v>
      </c>
      <c r="R44" s="208" t="s">
        <v>700</v>
      </c>
      <c r="S44" s="115"/>
      <c r="Y44" s="115"/>
      <c r="Z44" s="115"/>
      <c r="AA44" s="115"/>
      <c r="AB44" s="115"/>
      <c r="AC44" s="115"/>
      <c r="AD44" s="115"/>
      <c r="AE44" s="115"/>
      <c r="AF44" s="115"/>
      <c r="AG44" s="115"/>
      <c r="AH44" s="115"/>
      <c r="AI44" s="115"/>
      <c r="AJ44" s="115"/>
      <c r="AK44" s="115"/>
      <c r="AL44" s="115"/>
      <c r="AM44" s="115"/>
    </row>
    <row r="45" spans="1:39" ht="17.25" customHeight="1">
      <c r="A45" s="236" t="s">
        <v>59</v>
      </c>
      <c r="B45" s="202">
        <v>45084</v>
      </c>
      <c r="C45" s="234" t="s">
        <v>337</v>
      </c>
      <c r="D45" s="113" t="s">
        <v>166</v>
      </c>
      <c r="E45" s="113" t="s">
        <v>192</v>
      </c>
      <c r="F45" s="234">
        <v>18510</v>
      </c>
      <c r="G45" s="234">
        <v>16212</v>
      </c>
      <c r="H45" s="189" t="s">
        <v>693</v>
      </c>
      <c r="I45" s="238">
        <v>45</v>
      </c>
      <c r="J45" s="234">
        <v>91</v>
      </c>
      <c r="K45" s="234">
        <v>879</v>
      </c>
      <c r="L45" s="207" t="s">
        <v>244</v>
      </c>
      <c r="M45" s="207" t="s">
        <v>193</v>
      </c>
      <c r="N45" s="234">
        <v>6160</v>
      </c>
      <c r="O45" s="234">
        <v>7172</v>
      </c>
      <c r="P45" s="234">
        <v>42</v>
      </c>
      <c r="Q45" s="232" t="s">
        <v>723</v>
      </c>
      <c r="R45" s="208" t="s">
        <v>700</v>
      </c>
      <c r="S45" s="115"/>
      <c r="Y45" s="115"/>
      <c r="Z45" s="115"/>
      <c r="AA45" s="115"/>
      <c r="AB45" s="115"/>
      <c r="AC45" s="115"/>
      <c r="AD45" s="115"/>
      <c r="AE45" s="115"/>
      <c r="AF45" s="115"/>
      <c r="AG45" s="115"/>
      <c r="AH45" s="115"/>
      <c r="AI45" s="115"/>
      <c r="AJ45" s="115"/>
      <c r="AK45" s="115"/>
      <c r="AL45" s="115"/>
      <c r="AM45" s="115"/>
    </row>
    <row r="46" spans="1:39" ht="17.25" customHeight="1">
      <c r="A46" s="236" t="s">
        <v>60</v>
      </c>
      <c r="B46" s="202">
        <v>45093</v>
      </c>
      <c r="C46" s="234" t="s">
        <v>343</v>
      </c>
      <c r="D46" s="113" t="s">
        <v>166</v>
      </c>
      <c r="E46" s="113" t="s">
        <v>303</v>
      </c>
      <c r="F46" s="234">
        <v>48025</v>
      </c>
      <c r="G46" s="234">
        <v>35951</v>
      </c>
      <c r="H46" s="189" t="s">
        <v>693</v>
      </c>
      <c r="I46" s="238">
        <v>49</v>
      </c>
      <c r="J46" s="234">
        <v>340</v>
      </c>
      <c r="K46" s="234">
        <v>588</v>
      </c>
      <c r="L46" s="207" t="s">
        <v>106</v>
      </c>
      <c r="M46" s="207" t="s">
        <v>99</v>
      </c>
      <c r="N46" s="234">
        <v>7496</v>
      </c>
      <c r="O46" s="234">
        <v>10096</v>
      </c>
      <c r="P46" s="234">
        <v>101</v>
      </c>
      <c r="Q46" s="232" t="s">
        <v>723</v>
      </c>
      <c r="R46" s="208" t="s">
        <v>700</v>
      </c>
      <c r="S46" s="115"/>
      <c r="Y46" s="115"/>
      <c r="Z46" s="115"/>
      <c r="AA46" s="115"/>
      <c r="AB46" s="115"/>
      <c r="AC46" s="115"/>
      <c r="AD46" s="115"/>
      <c r="AE46" s="115"/>
      <c r="AF46" s="115"/>
      <c r="AG46" s="115"/>
      <c r="AH46" s="115"/>
      <c r="AI46" s="115"/>
      <c r="AJ46" s="115"/>
      <c r="AK46" s="115"/>
      <c r="AL46" s="115"/>
      <c r="AM46" s="115"/>
    </row>
    <row r="47" spans="1:39" ht="17.25" customHeight="1">
      <c r="A47" s="236" t="s">
        <v>60</v>
      </c>
      <c r="B47" s="202">
        <v>45107</v>
      </c>
      <c r="C47" s="234" t="s">
        <v>731</v>
      </c>
      <c r="D47" s="113" t="s">
        <v>166</v>
      </c>
      <c r="E47" s="113" t="s">
        <v>97</v>
      </c>
      <c r="F47" s="234">
        <v>6733</v>
      </c>
      <c r="G47" s="234">
        <v>6150</v>
      </c>
      <c r="H47" s="189" t="s">
        <v>693</v>
      </c>
      <c r="I47" s="238">
        <v>23</v>
      </c>
      <c r="J47" s="234">
        <v>59</v>
      </c>
      <c r="K47" s="234">
        <v>678</v>
      </c>
      <c r="L47" s="207" t="s">
        <v>244</v>
      </c>
      <c r="M47" s="207" t="s">
        <v>193</v>
      </c>
      <c r="N47" s="234">
        <v>2290</v>
      </c>
      <c r="O47" s="234">
        <v>2474</v>
      </c>
      <c r="P47" s="234">
        <v>13</v>
      </c>
      <c r="Q47" s="232" t="s">
        <v>723</v>
      </c>
      <c r="R47" s="208" t="s">
        <v>700</v>
      </c>
      <c r="S47" s="115"/>
      <c r="Y47" s="115"/>
      <c r="Z47" s="115"/>
      <c r="AA47" s="115"/>
      <c r="AB47" s="115"/>
      <c r="AC47" s="115"/>
      <c r="AD47" s="115"/>
      <c r="AE47" s="115"/>
      <c r="AF47" s="115"/>
      <c r="AG47" s="115"/>
      <c r="AH47" s="115"/>
      <c r="AI47" s="115"/>
      <c r="AJ47" s="115"/>
      <c r="AK47" s="115"/>
      <c r="AL47" s="115"/>
      <c r="AM47" s="115"/>
    </row>
    <row r="48" spans="1:39" ht="17.25" customHeight="1">
      <c r="A48" s="236" t="s">
        <v>57</v>
      </c>
      <c r="B48" s="202">
        <v>45110</v>
      </c>
      <c r="C48" s="234" t="s">
        <v>732</v>
      </c>
      <c r="D48" s="113" t="s">
        <v>166</v>
      </c>
      <c r="E48" s="113" t="s">
        <v>209</v>
      </c>
      <c r="F48" s="234">
        <v>18930</v>
      </c>
      <c r="G48" s="234">
        <v>16208</v>
      </c>
      <c r="H48" s="189" t="s">
        <v>693</v>
      </c>
      <c r="I48" s="238">
        <v>46</v>
      </c>
      <c r="J48" s="234">
        <v>176</v>
      </c>
      <c r="K48" s="234">
        <v>682</v>
      </c>
      <c r="L48" s="207" t="s">
        <v>244</v>
      </c>
      <c r="M48" s="207" t="s">
        <v>193</v>
      </c>
      <c r="N48" s="234">
        <v>5772</v>
      </c>
      <c r="O48" s="234">
        <v>6821</v>
      </c>
      <c r="P48" s="234">
        <v>42</v>
      </c>
      <c r="Q48" s="232" t="s">
        <v>723</v>
      </c>
      <c r="R48" s="208" t="s">
        <v>700</v>
      </c>
      <c r="S48" s="115"/>
      <c r="Y48" s="115"/>
      <c r="Z48" s="115"/>
      <c r="AA48" s="115"/>
      <c r="AB48" s="115"/>
      <c r="AC48" s="115"/>
      <c r="AD48" s="115"/>
      <c r="AE48" s="115"/>
      <c r="AF48" s="115"/>
      <c r="AG48" s="115"/>
      <c r="AH48" s="115"/>
      <c r="AI48" s="115"/>
      <c r="AJ48" s="115"/>
      <c r="AK48" s="115"/>
      <c r="AL48" s="115"/>
      <c r="AM48" s="115"/>
    </row>
    <row r="49" spans="1:39" ht="17.25" customHeight="1">
      <c r="A49" s="125" t="s">
        <v>61</v>
      </c>
      <c r="B49" s="33">
        <v>45122</v>
      </c>
      <c r="C49" s="126" t="s">
        <v>360</v>
      </c>
      <c r="D49" s="127" t="s">
        <v>166</v>
      </c>
      <c r="E49" s="128" t="s">
        <v>209</v>
      </c>
      <c r="F49" s="235">
        <v>28114</v>
      </c>
      <c r="G49" s="235">
        <v>22440</v>
      </c>
      <c r="H49" s="189" t="s">
        <v>693</v>
      </c>
      <c r="I49" s="239">
        <v>52</v>
      </c>
      <c r="J49" s="235">
        <v>361</v>
      </c>
      <c r="K49" s="235">
        <v>416</v>
      </c>
      <c r="L49" s="189" t="s">
        <v>244</v>
      </c>
      <c r="M49" s="189" t="s">
        <v>193</v>
      </c>
      <c r="N49" s="235">
        <v>11864</v>
      </c>
      <c r="O49" s="235">
        <v>15124</v>
      </c>
      <c r="P49" s="235">
        <v>161</v>
      </c>
      <c r="Q49" s="240" t="s">
        <v>723</v>
      </c>
      <c r="R49" s="241" t="s">
        <v>700</v>
      </c>
      <c r="S49" s="115"/>
      <c r="Y49" s="115"/>
      <c r="Z49" s="115"/>
      <c r="AA49" s="115"/>
      <c r="AB49" s="115"/>
      <c r="AC49" s="115"/>
      <c r="AD49" s="115"/>
      <c r="AE49" s="115"/>
      <c r="AF49" s="115"/>
      <c r="AG49" s="115"/>
      <c r="AH49" s="115"/>
      <c r="AI49" s="115"/>
      <c r="AJ49" s="115"/>
      <c r="AK49" s="115"/>
      <c r="AL49" s="115"/>
      <c r="AM49" s="115"/>
    </row>
    <row r="50" spans="1:39" ht="17.25" customHeight="1">
      <c r="A50" s="125" t="s">
        <v>61</v>
      </c>
      <c r="B50" s="33">
        <v>45122</v>
      </c>
      <c r="C50" s="126" t="s">
        <v>363</v>
      </c>
      <c r="D50" s="127" t="s">
        <v>166</v>
      </c>
      <c r="E50" s="128" t="s">
        <v>209</v>
      </c>
      <c r="F50" s="235">
        <v>35271</v>
      </c>
      <c r="G50" s="235">
        <v>28800</v>
      </c>
      <c r="H50" s="189" t="s">
        <v>693</v>
      </c>
      <c r="I50" s="239">
        <v>84</v>
      </c>
      <c r="J50" s="235">
        <v>108</v>
      </c>
      <c r="K50" s="235">
        <v>1389</v>
      </c>
      <c r="L50" s="189" t="s">
        <v>244</v>
      </c>
      <c r="M50" s="189" t="s">
        <v>193</v>
      </c>
      <c r="N50" s="235">
        <v>10768</v>
      </c>
      <c r="O50" s="235">
        <v>13349</v>
      </c>
      <c r="P50" s="235">
        <v>36</v>
      </c>
      <c r="Q50" s="240" t="s">
        <v>723</v>
      </c>
      <c r="R50" s="241" t="s">
        <v>700</v>
      </c>
      <c r="S50" s="115"/>
      <c r="Y50" s="115"/>
      <c r="Z50" s="115"/>
      <c r="AA50" s="115"/>
      <c r="AB50" s="115"/>
      <c r="AC50" s="115"/>
      <c r="AD50" s="115"/>
      <c r="AE50" s="115"/>
      <c r="AF50" s="115"/>
      <c r="AG50" s="115"/>
      <c r="AH50" s="115"/>
      <c r="AI50" s="115"/>
      <c r="AJ50" s="115"/>
      <c r="AK50" s="115"/>
      <c r="AL50" s="115"/>
      <c r="AM50" s="115"/>
    </row>
    <row r="51" spans="1:39" ht="17.25" customHeight="1">
      <c r="A51" s="125" t="s">
        <v>61</v>
      </c>
      <c r="B51" s="33">
        <v>45122</v>
      </c>
      <c r="C51" s="126" t="s">
        <v>366</v>
      </c>
      <c r="D51" s="127" t="s">
        <v>166</v>
      </c>
      <c r="E51" s="128" t="s">
        <v>209</v>
      </c>
      <c r="F51" s="235">
        <v>19486</v>
      </c>
      <c r="G51" s="235">
        <v>17424</v>
      </c>
      <c r="H51" s="189" t="s">
        <v>693</v>
      </c>
      <c r="I51" s="239">
        <v>88</v>
      </c>
      <c r="J51" s="235">
        <v>129</v>
      </c>
      <c r="K51" s="235">
        <v>1163</v>
      </c>
      <c r="L51" s="189" t="s">
        <v>244</v>
      </c>
      <c r="M51" s="189" t="s">
        <v>193</v>
      </c>
      <c r="N51" s="235">
        <v>7748</v>
      </c>
      <c r="O51" s="235">
        <v>8924</v>
      </c>
      <c r="P51" s="235">
        <v>69</v>
      </c>
      <c r="Q51" s="240" t="s">
        <v>723</v>
      </c>
      <c r="R51" s="241" t="s">
        <v>700</v>
      </c>
      <c r="S51" s="115"/>
      <c r="Y51" s="115"/>
      <c r="Z51" s="115"/>
      <c r="AA51" s="115"/>
      <c r="AB51" s="115"/>
      <c r="AC51" s="115"/>
      <c r="AD51" s="115"/>
      <c r="AE51" s="115"/>
      <c r="AF51" s="115"/>
      <c r="AG51" s="115"/>
      <c r="AH51" s="115"/>
      <c r="AI51" s="115"/>
      <c r="AJ51" s="115"/>
      <c r="AK51" s="115"/>
      <c r="AL51" s="115"/>
      <c r="AM51" s="115"/>
    </row>
    <row r="52" spans="1:39" ht="17.25" customHeight="1">
      <c r="A52" s="125" t="s">
        <v>61</v>
      </c>
      <c r="B52" s="33">
        <v>45122</v>
      </c>
      <c r="C52" s="126" t="s">
        <v>369</v>
      </c>
      <c r="D52" s="127" t="s">
        <v>307</v>
      </c>
      <c r="E52" s="128" t="s">
        <v>209</v>
      </c>
      <c r="F52" s="242">
        <v>118147</v>
      </c>
      <c r="G52" s="242">
        <v>152929</v>
      </c>
      <c r="H52" s="243">
        <v>1556</v>
      </c>
      <c r="I52" s="244">
        <v>207</v>
      </c>
      <c r="J52" s="242">
        <v>487</v>
      </c>
      <c r="K52" s="242">
        <v>1232</v>
      </c>
      <c r="L52" s="243" t="s">
        <v>244</v>
      </c>
      <c r="M52" s="243" t="s">
        <v>193</v>
      </c>
      <c r="N52" s="242">
        <v>51457</v>
      </c>
      <c r="O52" s="242">
        <v>69659</v>
      </c>
      <c r="P52" s="242">
        <v>166</v>
      </c>
      <c r="Q52" s="245" t="s">
        <v>723</v>
      </c>
      <c r="R52" s="246" t="s">
        <v>700</v>
      </c>
      <c r="S52" s="115"/>
      <c r="Y52" s="115"/>
      <c r="Z52" s="115"/>
      <c r="AA52" s="115"/>
      <c r="AB52" s="115"/>
      <c r="AC52" s="115"/>
      <c r="AD52" s="115"/>
      <c r="AE52" s="115"/>
      <c r="AF52" s="115"/>
      <c r="AG52" s="115"/>
      <c r="AH52" s="115"/>
      <c r="AI52" s="115"/>
      <c r="AJ52" s="115"/>
      <c r="AK52" s="115"/>
      <c r="AL52" s="115"/>
      <c r="AM52" s="115"/>
    </row>
    <row r="53" spans="1:39" ht="17.25" customHeight="1">
      <c r="A53" s="136" t="s">
        <v>58</v>
      </c>
      <c r="B53" s="137">
        <v>45125</v>
      </c>
      <c r="C53" s="247" t="s">
        <v>372</v>
      </c>
      <c r="D53" s="139" t="s">
        <v>307</v>
      </c>
      <c r="E53" s="168" t="s">
        <v>192</v>
      </c>
      <c r="F53" s="141">
        <v>12762</v>
      </c>
      <c r="G53" s="141">
        <v>11648</v>
      </c>
      <c r="H53" s="141">
        <v>1228</v>
      </c>
      <c r="I53" s="141">
        <v>204</v>
      </c>
      <c r="J53" s="141">
        <v>51</v>
      </c>
      <c r="K53" s="141">
        <v>2139</v>
      </c>
      <c r="L53" s="248" t="s">
        <v>244</v>
      </c>
      <c r="M53" s="248" t="s">
        <v>99</v>
      </c>
      <c r="N53" s="141">
        <v>3764</v>
      </c>
      <c r="O53" s="141">
        <v>4270</v>
      </c>
      <c r="P53" s="141">
        <v>20</v>
      </c>
      <c r="Q53" s="249" t="s">
        <v>723</v>
      </c>
      <c r="R53" s="250" t="s">
        <v>700</v>
      </c>
      <c r="S53" s="115"/>
      <c r="Y53" s="115"/>
      <c r="Z53" s="115"/>
      <c r="AA53" s="115"/>
      <c r="AB53" s="115"/>
      <c r="AC53" s="115"/>
      <c r="AD53" s="115"/>
      <c r="AE53" s="115"/>
      <c r="AF53" s="115"/>
      <c r="AG53" s="115"/>
      <c r="AH53" s="115"/>
      <c r="AI53" s="115"/>
      <c r="AJ53" s="115"/>
      <c r="AK53" s="115"/>
      <c r="AL53" s="115"/>
      <c r="AM53" s="115"/>
    </row>
    <row r="54" spans="1:39" ht="17.25" customHeight="1">
      <c r="A54" s="149" t="s">
        <v>60</v>
      </c>
      <c r="B54" s="150">
        <v>45128</v>
      </c>
      <c r="C54" s="145" t="s">
        <v>376</v>
      </c>
      <c r="D54" s="146" t="s">
        <v>307</v>
      </c>
      <c r="E54" s="133" t="s">
        <v>733</v>
      </c>
      <c r="F54" s="147">
        <v>42497</v>
      </c>
      <c r="G54" s="147">
        <v>35792</v>
      </c>
      <c r="H54" s="147">
        <v>1812</v>
      </c>
      <c r="I54" s="147">
        <v>360</v>
      </c>
      <c r="J54" s="251">
        <v>656</v>
      </c>
      <c r="K54" s="252">
        <v>1067</v>
      </c>
      <c r="L54" s="148" t="s">
        <v>734</v>
      </c>
      <c r="M54" s="148" t="s">
        <v>193</v>
      </c>
      <c r="N54" s="147">
        <v>5688</v>
      </c>
      <c r="O54" s="252">
        <v>7502</v>
      </c>
      <c r="P54" s="253">
        <v>153</v>
      </c>
      <c r="Q54" s="240" t="s">
        <v>723</v>
      </c>
      <c r="R54" s="241" t="s">
        <v>700</v>
      </c>
      <c r="S54" s="115"/>
      <c r="Y54" s="115"/>
      <c r="Z54" s="115"/>
      <c r="AA54" s="115"/>
      <c r="AB54" s="115"/>
      <c r="AC54" s="115"/>
      <c r="AD54" s="115"/>
      <c r="AE54" s="115"/>
      <c r="AF54" s="115"/>
      <c r="AG54" s="115"/>
      <c r="AH54" s="115"/>
      <c r="AI54" s="115"/>
      <c r="AJ54" s="115"/>
      <c r="AK54" s="115"/>
      <c r="AL54" s="115"/>
      <c r="AM54" s="115"/>
    </row>
    <row r="55" spans="1:39" ht="17.25" customHeight="1">
      <c r="A55" s="254" t="s">
        <v>61</v>
      </c>
      <c r="B55" s="255">
        <v>45129</v>
      </c>
      <c r="C55" s="129" t="s">
        <v>735</v>
      </c>
      <c r="D55" s="158" t="s">
        <v>307</v>
      </c>
      <c r="E55" s="128" t="s">
        <v>209</v>
      </c>
      <c r="F55" s="129">
        <v>94677</v>
      </c>
      <c r="G55" s="129">
        <v>94677</v>
      </c>
      <c r="H55" s="129">
        <v>1566</v>
      </c>
      <c r="I55" s="129">
        <v>234</v>
      </c>
      <c r="J55" s="129">
        <v>94677</v>
      </c>
      <c r="K55" s="129">
        <v>1584</v>
      </c>
      <c r="L55" s="128" t="s">
        <v>736</v>
      </c>
      <c r="M55" s="189" t="s">
        <v>99</v>
      </c>
      <c r="N55" s="129">
        <v>32647</v>
      </c>
      <c r="O55" s="129">
        <v>32648</v>
      </c>
      <c r="P55" s="129">
        <v>32647</v>
      </c>
      <c r="Q55" s="240" t="s">
        <v>723</v>
      </c>
      <c r="R55" s="241" t="s">
        <v>700</v>
      </c>
      <c r="S55" s="115"/>
      <c r="Y55" s="115"/>
      <c r="Z55" s="115"/>
      <c r="AA55" s="115"/>
      <c r="AB55" s="115"/>
      <c r="AC55" s="115"/>
      <c r="AD55" s="115"/>
      <c r="AE55" s="115"/>
      <c r="AF55" s="115"/>
      <c r="AG55" s="115"/>
      <c r="AH55" s="115"/>
      <c r="AI55" s="115"/>
      <c r="AJ55" s="115"/>
      <c r="AK55" s="115"/>
      <c r="AL55" s="115"/>
      <c r="AM55" s="115"/>
    </row>
    <row r="56" spans="1:39" ht="17.25" customHeight="1">
      <c r="A56" s="254" t="s">
        <v>61</v>
      </c>
      <c r="B56" s="33">
        <v>45129</v>
      </c>
      <c r="C56" s="129" t="s">
        <v>737</v>
      </c>
      <c r="D56" s="158" t="s">
        <v>738</v>
      </c>
      <c r="E56" s="128" t="s">
        <v>739</v>
      </c>
      <c r="F56" s="129">
        <v>29193</v>
      </c>
      <c r="G56" s="129">
        <v>26048</v>
      </c>
      <c r="H56" s="129">
        <v>2098</v>
      </c>
      <c r="I56" s="129">
        <v>448</v>
      </c>
      <c r="J56" s="129">
        <v>117</v>
      </c>
      <c r="K56" s="129">
        <v>2122</v>
      </c>
      <c r="L56" s="189" t="s">
        <v>244</v>
      </c>
      <c r="M56" s="128" t="s">
        <v>193</v>
      </c>
      <c r="N56" s="129">
        <v>4688</v>
      </c>
      <c r="O56" s="129">
        <v>5355</v>
      </c>
      <c r="P56" s="129">
        <v>18</v>
      </c>
      <c r="Q56" s="240" t="s">
        <v>723</v>
      </c>
      <c r="R56" s="241" t="s">
        <v>700</v>
      </c>
      <c r="S56" s="115"/>
      <c r="Y56" s="115"/>
      <c r="Z56" s="115"/>
      <c r="AA56" s="115"/>
      <c r="AB56" s="115"/>
      <c r="AC56" s="115"/>
      <c r="AD56" s="115"/>
      <c r="AE56" s="115"/>
      <c r="AF56" s="115"/>
      <c r="AG56" s="115"/>
      <c r="AH56" s="115"/>
      <c r="AI56" s="115"/>
      <c r="AJ56" s="115"/>
      <c r="AK56" s="115"/>
      <c r="AL56" s="115"/>
      <c r="AM56" s="115"/>
    </row>
    <row r="57" spans="1:39" ht="17.25" customHeight="1">
      <c r="A57" s="254" t="s">
        <v>62</v>
      </c>
      <c r="B57" s="33">
        <v>45130</v>
      </c>
      <c r="C57" s="129" t="s">
        <v>740</v>
      </c>
      <c r="D57" s="158" t="s">
        <v>741</v>
      </c>
      <c r="E57" s="128" t="s">
        <v>742</v>
      </c>
      <c r="F57" s="129">
        <v>7471</v>
      </c>
      <c r="G57" s="129">
        <v>43097</v>
      </c>
      <c r="H57" s="129">
        <v>2099</v>
      </c>
      <c r="I57" s="129">
        <v>448</v>
      </c>
      <c r="J57" s="129" t="s">
        <v>743</v>
      </c>
      <c r="K57" s="129" t="s">
        <v>744</v>
      </c>
      <c r="L57" s="128" t="s">
        <v>745</v>
      </c>
      <c r="M57" s="128" t="s">
        <v>99</v>
      </c>
      <c r="N57" s="129">
        <v>1168</v>
      </c>
      <c r="O57" s="129">
        <v>1235</v>
      </c>
      <c r="P57" s="129" t="s">
        <v>746</v>
      </c>
      <c r="Q57" s="240" t="s">
        <v>723</v>
      </c>
      <c r="R57" s="241" t="s">
        <v>700</v>
      </c>
      <c r="S57" s="115"/>
      <c r="Y57" s="115"/>
      <c r="Z57" s="115"/>
      <c r="AA57" s="115"/>
      <c r="AB57" s="115"/>
      <c r="AC57" s="115"/>
      <c r="AD57" s="115"/>
      <c r="AE57" s="115"/>
      <c r="AF57" s="115"/>
      <c r="AG57" s="115"/>
      <c r="AH57" s="115"/>
      <c r="AI57" s="115"/>
      <c r="AJ57" s="115"/>
      <c r="AK57" s="115"/>
      <c r="AL57" s="115"/>
      <c r="AM57" s="115"/>
    </row>
    <row r="58" spans="1:39" ht="17.25" customHeight="1">
      <c r="A58" s="254" t="s">
        <v>62</v>
      </c>
      <c r="B58" s="33">
        <v>45130</v>
      </c>
      <c r="C58" s="129" t="s">
        <v>747</v>
      </c>
      <c r="D58" s="158" t="s">
        <v>307</v>
      </c>
      <c r="E58" s="140" t="s">
        <v>192</v>
      </c>
      <c r="F58" s="129">
        <v>3235</v>
      </c>
      <c r="G58" s="129">
        <v>4332</v>
      </c>
      <c r="H58" s="129">
        <v>4544</v>
      </c>
      <c r="I58" s="129">
        <v>95</v>
      </c>
      <c r="J58" s="129">
        <v>36</v>
      </c>
      <c r="K58" s="129">
        <v>1389</v>
      </c>
      <c r="L58" s="128" t="s">
        <v>748</v>
      </c>
      <c r="M58" s="128" t="s">
        <v>193</v>
      </c>
      <c r="N58" s="129">
        <v>479</v>
      </c>
      <c r="O58" s="129">
        <v>507</v>
      </c>
      <c r="P58" s="129">
        <v>11</v>
      </c>
      <c r="Q58" s="240" t="s">
        <v>723</v>
      </c>
      <c r="R58" s="241" t="s">
        <v>700</v>
      </c>
      <c r="S58" s="115"/>
      <c r="Y58" s="115"/>
      <c r="Z58" s="115"/>
      <c r="AA58" s="115"/>
      <c r="AB58" s="115"/>
      <c r="AC58" s="115"/>
      <c r="AD58" s="115"/>
      <c r="AE58" s="115"/>
      <c r="AF58" s="115"/>
      <c r="AG58" s="115"/>
      <c r="AH58" s="115"/>
      <c r="AI58" s="115"/>
      <c r="AJ58" s="115"/>
      <c r="AK58" s="115"/>
      <c r="AL58" s="115"/>
      <c r="AM58" s="115"/>
    </row>
    <row r="59" spans="1:39" ht="17.25" customHeight="1">
      <c r="A59" s="256" t="s">
        <v>57</v>
      </c>
      <c r="B59" s="26">
        <v>45131</v>
      </c>
      <c r="C59" s="129" t="s">
        <v>749</v>
      </c>
      <c r="D59" s="158" t="s">
        <v>307</v>
      </c>
      <c r="E59" s="140" t="s">
        <v>192</v>
      </c>
      <c r="F59" s="129">
        <v>6739</v>
      </c>
      <c r="G59" s="129">
        <v>6629</v>
      </c>
      <c r="H59" s="129">
        <v>2099</v>
      </c>
      <c r="I59" s="129">
        <v>448</v>
      </c>
      <c r="J59" s="129" t="s">
        <v>750</v>
      </c>
      <c r="K59" s="129" t="s">
        <v>751</v>
      </c>
      <c r="L59" s="128" t="s">
        <v>752</v>
      </c>
      <c r="M59" s="128" t="s">
        <v>193</v>
      </c>
      <c r="N59" s="129">
        <v>1268</v>
      </c>
      <c r="O59" s="129">
        <v>1294</v>
      </c>
      <c r="P59" s="129" t="s">
        <v>753</v>
      </c>
      <c r="Q59" s="240" t="s">
        <v>723</v>
      </c>
      <c r="R59" s="241" t="s">
        <v>700</v>
      </c>
      <c r="S59" s="115"/>
      <c r="Y59" s="115"/>
      <c r="Z59" s="115"/>
      <c r="AA59" s="115"/>
      <c r="AB59" s="115"/>
      <c r="AC59" s="115"/>
      <c r="AD59" s="115"/>
      <c r="AE59" s="115"/>
      <c r="AF59" s="115"/>
      <c r="AG59" s="115"/>
      <c r="AH59" s="115"/>
      <c r="AI59" s="115"/>
      <c r="AJ59" s="115"/>
      <c r="AK59" s="115"/>
      <c r="AL59" s="115"/>
      <c r="AM59" s="115"/>
    </row>
    <row r="60" spans="1:39" ht="17.25" customHeight="1">
      <c r="A60" s="256" t="s">
        <v>58</v>
      </c>
      <c r="B60" s="26">
        <v>45132</v>
      </c>
      <c r="C60" s="134" t="s">
        <v>754</v>
      </c>
      <c r="D60" s="152" t="s">
        <v>307</v>
      </c>
      <c r="E60" s="133" t="s">
        <v>755</v>
      </c>
      <c r="F60" s="134">
        <v>7581</v>
      </c>
      <c r="G60" s="134">
        <v>7036</v>
      </c>
      <c r="H60" s="134">
        <v>2197</v>
      </c>
      <c r="I60" s="134">
        <v>486</v>
      </c>
      <c r="J60" s="134">
        <v>35</v>
      </c>
      <c r="K60" s="134">
        <v>1453</v>
      </c>
      <c r="L60" s="133" t="s">
        <v>244</v>
      </c>
      <c r="M60" s="133" t="s">
        <v>756</v>
      </c>
      <c r="N60" s="134">
        <v>1274</v>
      </c>
      <c r="O60" s="134">
        <v>1415</v>
      </c>
      <c r="P60" s="134">
        <v>4</v>
      </c>
      <c r="Q60" s="245" t="s">
        <v>723</v>
      </c>
      <c r="R60" s="246" t="s">
        <v>700</v>
      </c>
      <c r="S60" s="115"/>
      <c r="Y60" s="115"/>
      <c r="Z60" s="115"/>
      <c r="AA60" s="115"/>
      <c r="AB60" s="115"/>
      <c r="AC60" s="115"/>
      <c r="AD60" s="115"/>
      <c r="AE60" s="115"/>
      <c r="AF60" s="115"/>
      <c r="AG60" s="115"/>
      <c r="AH60" s="115"/>
      <c r="AI60" s="115"/>
      <c r="AJ60" s="115"/>
      <c r="AK60" s="115"/>
      <c r="AL60" s="115"/>
      <c r="AM60" s="115"/>
    </row>
    <row r="61" spans="1:39" ht="17.25" customHeight="1">
      <c r="A61" s="136" t="s">
        <v>53</v>
      </c>
      <c r="B61" s="137">
        <v>45135</v>
      </c>
      <c r="C61" s="185" t="s">
        <v>757</v>
      </c>
      <c r="D61" s="158" t="s">
        <v>307</v>
      </c>
      <c r="E61" s="128" t="s">
        <v>97</v>
      </c>
      <c r="F61" s="129">
        <v>16013</v>
      </c>
      <c r="G61" s="129">
        <v>1</v>
      </c>
      <c r="H61" s="129">
        <v>1059</v>
      </c>
      <c r="I61" s="129">
        <v>36</v>
      </c>
      <c r="J61" s="129">
        <v>181</v>
      </c>
      <c r="K61" s="129">
        <v>552</v>
      </c>
      <c r="L61" s="128" t="s">
        <v>106</v>
      </c>
      <c r="M61" s="133" t="s">
        <v>758</v>
      </c>
      <c r="N61" s="129">
        <v>2976</v>
      </c>
      <c r="O61" s="129">
        <v>3238</v>
      </c>
      <c r="P61" s="129">
        <v>29</v>
      </c>
      <c r="Q61" s="240" t="s">
        <v>723</v>
      </c>
      <c r="R61" s="241" t="s">
        <v>700</v>
      </c>
      <c r="S61" s="115"/>
      <c r="T61" s="31"/>
      <c r="U61" s="31"/>
      <c r="V61" s="31"/>
      <c r="W61" s="31"/>
      <c r="X61" s="31"/>
      <c r="Y61" s="115"/>
      <c r="Z61" s="115"/>
      <c r="AA61" s="115"/>
      <c r="AB61" s="115"/>
      <c r="AC61" s="115"/>
      <c r="AD61" s="115"/>
      <c r="AE61" s="115"/>
      <c r="AF61" s="115"/>
      <c r="AG61" s="115"/>
      <c r="AH61" s="115"/>
      <c r="AI61" s="115"/>
      <c r="AJ61" s="115"/>
      <c r="AK61" s="115"/>
      <c r="AL61" s="115"/>
      <c r="AM61" s="115"/>
    </row>
    <row r="62" spans="1:39" ht="17.25" customHeight="1">
      <c r="A62" s="136" t="s">
        <v>60</v>
      </c>
      <c r="B62" s="137">
        <v>45136</v>
      </c>
      <c r="C62" s="129" t="s">
        <v>759</v>
      </c>
      <c r="D62" s="127" t="s">
        <v>166</v>
      </c>
      <c r="E62" s="128" t="s">
        <v>760</v>
      </c>
      <c r="F62" s="129">
        <v>7183</v>
      </c>
      <c r="G62" s="129">
        <v>6822</v>
      </c>
      <c r="H62" s="189" t="s">
        <v>693</v>
      </c>
      <c r="I62" s="129">
        <v>152</v>
      </c>
      <c r="J62" s="129">
        <v>56</v>
      </c>
      <c r="K62" s="129">
        <v>1786</v>
      </c>
      <c r="L62" s="128" t="s">
        <v>398</v>
      </c>
      <c r="M62" s="128" t="s">
        <v>193</v>
      </c>
      <c r="N62" s="129">
        <v>864</v>
      </c>
      <c r="O62" s="129">
        <v>914</v>
      </c>
      <c r="P62" s="129">
        <v>6</v>
      </c>
      <c r="Q62" s="240" t="s">
        <v>723</v>
      </c>
      <c r="R62" s="241" t="s">
        <v>700</v>
      </c>
      <c r="S62" s="115"/>
      <c r="Y62" s="115"/>
      <c r="Z62" s="115"/>
      <c r="AA62" s="115"/>
      <c r="AB62" s="115"/>
      <c r="AC62" s="115"/>
      <c r="AD62" s="115"/>
      <c r="AE62" s="115"/>
      <c r="AF62" s="115"/>
      <c r="AG62" s="115"/>
      <c r="AH62" s="115"/>
      <c r="AI62" s="115"/>
      <c r="AJ62" s="115"/>
      <c r="AK62" s="115"/>
      <c r="AL62" s="115"/>
      <c r="AM62" s="115"/>
    </row>
    <row r="63" spans="1:39" ht="17.25" customHeight="1">
      <c r="A63" s="136" t="s">
        <v>60</v>
      </c>
      <c r="B63" s="137">
        <v>45136</v>
      </c>
      <c r="C63" s="185" t="s">
        <v>757</v>
      </c>
      <c r="D63" s="158" t="s">
        <v>307</v>
      </c>
      <c r="E63" s="128" t="s">
        <v>97</v>
      </c>
      <c r="F63" s="134">
        <v>5188</v>
      </c>
      <c r="G63" s="134">
        <v>3961</v>
      </c>
      <c r="H63" s="134">
        <v>1059</v>
      </c>
      <c r="I63" s="134">
        <v>36</v>
      </c>
      <c r="J63" s="134" t="s">
        <v>761</v>
      </c>
      <c r="K63" s="134" t="s">
        <v>762</v>
      </c>
      <c r="L63" s="133" t="s">
        <v>106</v>
      </c>
      <c r="M63" s="133" t="s">
        <v>763</v>
      </c>
      <c r="N63" s="134">
        <v>1099</v>
      </c>
      <c r="O63" s="134">
        <v>1528</v>
      </c>
      <c r="P63" s="171" t="s">
        <v>764</v>
      </c>
      <c r="Q63" s="240" t="s">
        <v>723</v>
      </c>
      <c r="R63" s="241" t="s">
        <v>700</v>
      </c>
      <c r="S63" s="115"/>
      <c r="Y63" s="115"/>
      <c r="Z63" s="115"/>
      <c r="AA63" s="115"/>
      <c r="AB63" s="115"/>
      <c r="AC63" s="115"/>
      <c r="AD63" s="115"/>
      <c r="AE63" s="115"/>
      <c r="AF63" s="115"/>
      <c r="AG63" s="115"/>
      <c r="AH63" s="115"/>
      <c r="AI63" s="115"/>
      <c r="AJ63" s="115"/>
      <c r="AK63" s="115"/>
      <c r="AL63" s="115"/>
      <c r="AM63" s="115"/>
    </row>
    <row r="64" spans="1:39" ht="17.25" customHeight="1">
      <c r="A64" s="160" t="s">
        <v>61</v>
      </c>
      <c r="B64" s="257">
        <v>45137</v>
      </c>
      <c r="C64" s="185" t="s">
        <v>757</v>
      </c>
      <c r="D64" s="158" t="s">
        <v>307</v>
      </c>
      <c r="E64" s="128" t="s">
        <v>97</v>
      </c>
      <c r="F64" s="134">
        <v>14713</v>
      </c>
      <c r="G64" s="134">
        <v>13980</v>
      </c>
      <c r="H64" s="134">
        <v>1059</v>
      </c>
      <c r="I64" s="134">
        <v>36</v>
      </c>
      <c r="J64" s="134">
        <v>265</v>
      </c>
      <c r="K64" s="134">
        <v>377</v>
      </c>
      <c r="L64" s="133" t="s">
        <v>98</v>
      </c>
      <c r="M64" s="133" t="s">
        <v>765</v>
      </c>
      <c r="N64" s="134">
        <v>2572</v>
      </c>
      <c r="O64" s="134">
        <v>2648</v>
      </c>
      <c r="P64" s="134">
        <v>36</v>
      </c>
      <c r="Q64" s="240" t="s">
        <v>723</v>
      </c>
      <c r="R64" s="241" t="s">
        <v>700</v>
      </c>
      <c r="S64" s="115"/>
      <c r="Y64" s="115"/>
      <c r="Z64" s="115"/>
      <c r="AA64" s="115"/>
      <c r="AB64" s="115"/>
      <c r="AC64" s="115"/>
      <c r="AD64" s="115"/>
      <c r="AE64" s="115"/>
      <c r="AF64" s="115"/>
      <c r="AG64" s="115"/>
      <c r="AH64" s="115"/>
      <c r="AI64" s="115"/>
      <c r="AJ64" s="115"/>
      <c r="AK64" s="115"/>
      <c r="AL64" s="115"/>
      <c r="AM64" s="115"/>
    </row>
    <row r="65" spans="1:39" ht="17.25" customHeight="1">
      <c r="A65" s="254" t="s">
        <v>62</v>
      </c>
      <c r="B65" s="258">
        <v>45137</v>
      </c>
      <c r="C65" s="129" t="s">
        <v>766</v>
      </c>
      <c r="D65" s="127" t="s">
        <v>166</v>
      </c>
      <c r="E65" s="183" t="s">
        <v>767</v>
      </c>
      <c r="F65" s="129">
        <v>2457</v>
      </c>
      <c r="G65" s="129">
        <v>2275</v>
      </c>
      <c r="H65" s="189" t="s">
        <v>693</v>
      </c>
      <c r="I65" s="129">
        <v>155</v>
      </c>
      <c r="J65" s="129">
        <v>67</v>
      </c>
      <c r="K65" s="129">
        <v>746</v>
      </c>
      <c r="L65" s="128" t="s">
        <v>398</v>
      </c>
      <c r="M65" s="128" t="s">
        <v>768</v>
      </c>
      <c r="N65" s="129">
        <v>853</v>
      </c>
      <c r="O65" s="129">
        <v>929</v>
      </c>
      <c r="P65" s="129">
        <v>20</v>
      </c>
      <c r="Q65" s="259" t="s">
        <v>723</v>
      </c>
      <c r="R65" s="241" t="s">
        <v>700</v>
      </c>
      <c r="S65" s="115"/>
      <c r="Y65" s="115"/>
      <c r="Z65" s="115"/>
      <c r="AA65" s="115"/>
      <c r="AB65" s="115"/>
      <c r="AC65" s="115"/>
      <c r="AD65" s="115"/>
      <c r="AE65" s="115"/>
      <c r="AF65" s="115"/>
      <c r="AG65" s="115"/>
      <c r="AH65" s="115"/>
      <c r="AI65" s="115"/>
      <c r="AJ65" s="115"/>
      <c r="AK65" s="115"/>
      <c r="AL65" s="115"/>
      <c r="AM65" s="115"/>
    </row>
    <row r="66" spans="1:39" ht="17.25" customHeight="1">
      <c r="A66" s="256" t="s">
        <v>57</v>
      </c>
      <c r="B66" s="260">
        <v>45138</v>
      </c>
      <c r="C66" s="129" t="s">
        <v>769</v>
      </c>
      <c r="D66" s="127" t="s">
        <v>166</v>
      </c>
      <c r="E66" s="183" t="s">
        <v>770</v>
      </c>
      <c r="F66" s="134">
        <v>2591</v>
      </c>
      <c r="G66" s="134">
        <v>2474</v>
      </c>
      <c r="H66" s="243" t="s">
        <v>693</v>
      </c>
      <c r="I66" s="134">
        <v>155</v>
      </c>
      <c r="J66" s="134">
        <v>69</v>
      </c>
      <c r="K66" s="134">
        <v>725</v>
      </c>
      <c r="L66" s="133" t="s">
        <v>398</v>
      </c>
      <c r="M66" s="133" t="s">
        <v>771</v>
      </c>
      <c r="N66" s="134">
        <v>820</v>
      </c>
      <c r="O66" s="134">
        <v>868</v>
      </c>
      <c r="P66" s="134">
        <v>27</v>
      </c>
      <c r="Q66" s="261" t="s">
        <v>723</v>
      </c>
      <c r="R66" s="246" t="s">
        <v>700</v>
      </c>
      <c r="S66" s="115"/>
      <c r="Y66" s="115"/>
      <c r="Z66" s="115"/>
      <c r="AA66" s="115"/>
      <c r="AB66" s="115"/>
      <c r="AC66" s="115"/>
      <c r="AD66" s="115"/>
      <c r="AE66" s="115"/>
      <c r="AF66" s="115"/>
      <c r="AG66" s="115"/>
      <c r="AH66" s="115"/>
      <c r="AI66" s="115"/>
      <c r="AJ66" s="115"/>
      <c r="AK66" s="115"/>
      <c r="AL66" s="115"/>
      <c r="AM66" s="115"/>
    </row>
    <row r="67" spans="1:39" ht="17.25" customHeight="1">
      <c r="A67" s="136" t="s">
        <v>59</v>
      </c>
      <c r="B67" s="26">
        <v>45140</v>
      </c>
      <c r="C67" s="167" t="s">
        <v>409</v>
      </c>
      <c r="D67" s="158" t="s">
        <v>307</v>
      </c>
      <c r="E67" s="168" t="s">
        <v>97</v>
      </c>
      <c r="F67" s="129">
        <v>51930</v>
      </c>
      <c r="G67" s="129">
        <v>41240</v>
      </c>
      <c r="H67" s="129">
        <v>874</v>
      </c>
      <c r="I67" s="129">
        <v>20</v>
      </c>
      <c r="J67" s="129">
        <v>734</v>
      </c>
      <c r="K67" s="129">
        <v>272</v>
      </c>
      <c r="L67" s="128" t="s">
        <v>106</v>
      </c>
      <c r="M67" s="128" t="s">
        <v>772</v>
      </c>
      <c r="N67" s="129">
        <v>16616</v>
      </c>
      <c r="O67" s="129">
        <v>21040</v>
      </c>
      <c r="P67" s="129">
        <v>295</v>
      </c>
      <c r="Q67" s="240" t="s">
        <v>723</v>
      </c>
      <c r="R67" s="241" t="s">
        <v>700</v>
      </c>
      <c r="S67" s="115"/>
      <c r="Y67" s="115"/>
      <c r="Z67" s="115"/>
      <c r="AA67" s="115"/>
      <c r="AB67" s="115"/>
      <c r="AC67" s="115"/>
      <c r="AD67" s="115"/>
      <c r="AE67" s="115"/>
      <c r="AF67" s="115"/>
      <c r="AG67" s="115"/>
      <c r="AH67" s="115"/>
      <c r="AI67" s="115"/>
      <c r="AJ67" s="115"/>
      <c r="AK67" s="115"/>
      <c r="AL67" s="115"/>
      <c r="AM67" s="115"/>
    </row>
    <row r="68" spans="1:39" ht="17.25" customHeight="1">
      <c r="A68" s="136" t="s">
        <v>60</v>
      </c>
      <c r="B68" s="26">
        <v>45142</v>
      </c>
      <c r="C68" s="129" t="s">
        <v>773</v>
      </c>
      <c r="D68" s="158" t="s">
        <v>307</v>
      </c>
      <c r="E68" s="140" t="s">
        <v>192</v>
      </c>
      <c r="F68" s="129">
        <v>46884</v>
      </c>
      <c r="G68" s="129">
        <v>42576</v>
      </c>
      <c r="H68" s="129">
        <v>1124</v>
      </c>
      <c r="I68" s="129">
        <v>32</v>
      </c>
      <c r="J68" s="129">
        <v>462</v>
      </c>
      <c r="K68" s="129">
        <v>337</v>
      </c>
      <c r="L68" s="128" t="s">
        <v>106</v>
      </c>
      <c r="M68" s="128" t="s">
        <v>774</v>
      </c>
      <c r="N68" s="129">
        <v>17856</v>
      </c>
      <c r="O68" s="129">
        <v>19882</v>
      </c>
      <c r="P68" s="129">
        <v>202</v>
      </c>
      <c r="Q68" s="240" t="s">
        <v>723</v>
      </c>
      <c r="R68" s="241" t="s">
        <v>700</v>
      </c>
      <c r="S68" s="115"/>
      <c r="Y68" s="115"/>
      <c r="Z68" s="115"/>
      <c r="AA68" s="115"/>
      <c r="AB68" s="115"/>
      <c r="AC68" s="115"/>
      <c r="AD68" s="115"/>
      <c r="AE68" s="115"/>
      <c r="AF68" s="115"/>
      <c r="AG68" s="115"/>
      <c r="AH68" s="115"/>
      <c r="AI68" s="115"/>
      <c r="AJ68" s="115"/>
      <c r="AK68" s="115"/>
      <c r="AL68" s="115"/>
      <c r="AM68" s="115"/>
    </row>
    <row r="69" spans="1:39" ht="17.25" customHeight="1">
      <c r="A69" s="149" t="s">
        <v>60</v>
      </c>
      <c r="B69" s="172">
        <v>45142</v>
      </c>
      <c r="C69" s="134" t="s">
        <v>775</v>
      </c>
      <c r="D69" s="152" t="s">
        <v>307</v>
      </c>
      <c r="E69" s="153" t="s">
        <v>192</v>
      </c>
      <c r="F69" s="134">
        <v>34584</v>
      </c>
      <c r="G69" s="134">
        <v>32120</v>
      </c>
      <c r="H69" s="134">
        <v>1124</v>
      </c>
      <c r="I69" s="134">
        <v>32</v>
      </c>
      <c r="J69" s="134">
        <v>319</v>
      </c>
      <c r="K69" s="134">
        <v>331</v>
      </c>
      <c r="L69" s="133" t="s">
        <v>106</v>
      </c>
      <c r="M69" s="133" t="s">
        <v>776</v>
      </c>
      <c r="N69" s="134">
        <v>13760</v>
      </c>
      <c r="O69" s="134">
        <v>14726</v>
      </c>
      <c r="P69" s="134">
        <v>144</v>
      </c>
      <c r="Q69" s="245" t="s">
        <v>723</v>
      </c>
      <c r="R69" s="246" t="s">
        <v>700</v>
      </c>
      <c r="S69" s="115"/>
      <c r="Y69" s="115"/>
      <c r="Z69" s="115"/>
      <c r="AA69" s="115"/>
      <c r="AB69" s="115"/>
      <c r="AC69" s="115"/>
      <c r="AD69" s="115"/>
      <c r="AE69" s="115"/>
      <c r="AF69" s="115"/>
      <c r="AG69" s="115"/>
      <c r="AH69" s="115"/>
      <c r="AI69" s="115"/>
      <c r="AJ69" s="115"/>
      <c r="AK69" s="115"/>
      <c r="AL69" s="115"/>
      <c r="AM69" s="115"/>
    </row>
    <row r="70" spans="1:39" ht="17.25" customHeight="1">
      <c r="A70" s="136" t="s">
        <v>58</v>
      </c>
      <c r="B70" s="26">
        <v>45146</v>
      </c>
      <c r="C70" s="129" t="s">
        <v>777</v>
      </c>
      <c r="D70" s="158" t="s">
        <v>166</v>
      </c>
      <c r="E70" s="140" t="s">
        <v>303</v>
      </c>
      <c r="F70" s="190" t="s">
        <v>778</v>
      </c>
      <c r="G70" s="129">
        <v>50896</v>
      </c>
      <c r="H70" s="189" t="s">
        <v>693</v>
      </c>
      <c r="I70" s="129">
        <v>3132</v>
      </c>
      <c r="J70" s="129">
        <v>1366</v>
      </c>
      <c r="K70" s="129">
        <v>293</v>
      </c>
      <c r="L70" s="128" t="s">
        <v>106</v>
      </c>
      <c r="M70" s="128" t="s">
        <v>193</v>
      </c>
      <c r="N70" s="129">
        <v>13440</v>
      </c>
      <c r="O70" s="190" t="s">
        <v>779</v>
      </c>
      <c r="P70" s="129">
        <v>419</v>
      </c>
      <c r="Q70" s="240" t="s">
        <v>723</v>
      </c>
      <c r="R70" s="241" t="s">
        <v>700</v>
      </c>
      <c r="S70" s="115"/>
      <c r="Y70" s="115"/>
      <c r="Z70" s="115"/>
      <c r="AA70" s="115"/>
      <c r="AB70" s="115"/>
      <c r="AC70" s="115"/>
      <c r="AD70" s="115"/>
      <c r="AE70" s="115"/>
      <c r="AF70" s="115"/>
      <c r="AG70" s="115"/>
      <c r="AH70" s="115"/>
      <c r="AI70" s="115"/>
      <c r="AJ70" s="115"/>
      <c r="AK70" s="115"/>
      <c r="AL70" s="115"/>
      <c r="AM70" s="115"/>
    </row>
    <row r="71" spans="1:39" ht="17.25" customHeight="1">
      <c r="A71" s="136" t="s">
        <v>53</v>
      </c>
      <c r="B71" s="26">
        <v>45148</v>
      </c>
      <c r="C71" s="159" t="s">
        <v>780</v>
      </c>
      <c r="D71" s="158" t="s">
        <v>307</v>
      </c>
      <c r="E71" s="140" t="s">
        <v>303</v>
      </c>
      <c r="F71" s="129">
        <v>81039</v>
      </c>
      <c r="G71" s="129">
        <v>50753</v>
      </c>
      <c r="H71" s="129">
        <v>1827</v>
      </c>
      <c r="I71" s="129">
        <v>43</v>
      </c>
      <c r="J71" s="129">
        <v>1515</v>
      </c>
      <c r="K71" s="129">
        <v>198</v>
      </c>
      <c r="L71" s="128" t="s">
        <v>106</v>
      </c>
      <c r="M71" s="128" t="s">
        <v>781</v>
      </c>
      <c r="N71" s="129">
        <v>21136</v>
      </c>
      <c r="O71" s="129">
        <v>35008</v>
      </c>
      <c r="P71" s="129">
        <v>703</v>
      </c>
      <c r="Q71" s="240" t="s">
        <v>723</v>
      </c>
      <c r="R71" s="241" t="s">
        <v>700</v>
      </c>
      <c r="S71" s="115"/>
      <c r="Y71" s="115"/>
      <c r="Z71" s="115"/>
      <c r="AA71" s="115"/>
      <c r="AB71" s="115"/>
      <c r="AC71" s="115"/>
      <c r="AD71" s="115"/>
      <c r="AE71" s="115"/>
      <c r="AF71" s="115"/>
      <c r="AG71" s="115"/>
      <c r="AH71" s="115"/>
      <c r="AI71" s="115"/>
      <c r="AJ71" s="115"/>
      <c r="AK71" s="115"/>
      <c r="AL71" s="115"/>
      <c r="AM71" s="115"/>
    </row>
    <row r="72" spans="1:39" ht="17.25" customHeight="1">
      <c r="A72" s="136" t="s">
        <v>60</v>
      </c>
      <c r="B72" s="26">
        <v>45149</v>
      </c>
      <c r="C72" s="167" t="s">
        <v>429</v>
      </c>
      <c r="D72" s="158" t="s">
        <v>166</v>
      </c>
      <c r="E72" s="140" t="s">
        <v>209</v>
      </c>
      <c r="F72" s="129">
        <v>83920</v>
      </c>
      <c r="G72" s="129">
        <v>54704</v>
      </c>
      <c r="H72" s="189" t="s">
        <v>693</v>
      </c>
      <c r="I72" s="129">
        <v>58</v>
      </c>
      <c r="J72" s="129">
        <v>327</v>
      </c>
      <c r="K72" s="129">
        <v>612</v>
      </c>
      <c r="L72" s="128" t="s">
        <v>106</v>
      </c>
      <c r="M72" s="128" t="s">
        <v>782</v>
      </c>
      <c r="N72" s="129">
        <v>12640</v>
      </c>
      <c r="O72" s="129">
        <v>18151</v>
      </c>
      <c r="P72" s="129">
        <v>52</v>
      </c>
      <c r="Q72" s="240" t="s">
        <v>723</v>
      </c>
      <c r="R72" s="241" t="s">
        <v>700</v>
      </c>
      <c r="S72" s="115"/>
      <c r="Y72" s="115"/>
      <c r="Z72" s="115"/>
      <c r="AA72" s="115"/>
      <c r="AB72" s="115"/>
      <c r="AC72" s="115"/>
      <c r="AD72" s="115"/>
      <c r="AE72" s="115"/>
      <c r="AF72" s="115"/>
      <c r="AG72" s="115"/>
      <c r="AH72" s="115"/>
      <c r="AI72" s="115"/>
      <c r="AJ72" s="115"/>
      <c r="AK72" s="115"/>
      <c r="AL72" s="115"/>
      <c r="AM72" s="115"/>
    </row>
    <row r="73" spans="1:39" ht="17.25" customHeight="1">
      <c r="A73" s="125" t="s">
        <v>61</v>
      </c>
      <c r="B73" s="33">
        <v>45150</v>
      </c>
      <c r="C73" s="167" t="s">
        <v>433</v>
      </c>
      <c r="D73" s="158" t="s">
        <v>307</v>
      </c>
      <c r="E73" s="140" t="s">
        <v>209</v>
      </c>
      <c r="F73" s="134">
        <v>66394</v>
      </c>
      <c r="G73" s="134">
        <v>42856</v>
      </c>
      <c r="H73" s="134">
        <v>28</v>
      </c>
      <c r="I73" s="134">
        <v>0</v>
      </c>
      <c r="J73" s="134">
        <v>1155</v>
      </c>
      <c r="K73" s="134">
        <v>260</v>
      </c>
      <c r="L73" s="133" t="s">
        <v>106</v>
      </c>
      <c r="M73" s="133" t="s">
        <v>783</v>
      </c>
      <c r="N73" s="134">
        <v>16712</v>
      </c>
      <c r="O73" s="134">
        <v>26141</v>
      </c>
      <c r="P73" s="134">
        <v>510</v>
      </c>
      <c r="Q73" s="245" t="s">
        <v>723</v>
      </c>
      <c r="R73" s="246" t="s">
        <v>700</v>
      </c>
      <c r="S73" s="115"/>
      <c r="Y73" s="115"/>
      <c r="Z73" s="115"/>
      <c r="AA73" s="115"/>
      <c r="AB73" s="115"/>
      <c r="AC73" s="115"/>
      <c r="AD73" s="115"/>
      <c r="AE73" s="115"/>
      <c r="AF73" s="115"/>
      <c r="AG73" s="115"/>
      <c r="AH73" s="115"/>
      <c r="AI73" s="115"/>
      <c r="AJ73" s="115"/>
      <c r="AK73" s="115"/>
      <c r="AL73" s="115"/>
      <c r="AM73" s="115"/>
    </row>
    <row r="74" spans="1:39" ht="17.25" customHeight="1">
      <c r="A74" s="136" t="s">
        <v>57</v>
      </c>
      <c r="B74" s="26">
        <v>45152</v>
      </c>
      <c r="C74" s="167" t="s">
        <v>437</v>
      </c>
      <c r="D74" s="158" t="s">
        <v>307</v>
      </c>
      <c r="E74" s="163" t="s">
        <v>209</v>
      </c>
      <c r="F74" s="134">
        <v>5873</v>
      </c>
      <c r="G74" s="134">
        <v>4357</v>
      </c>
      <c r="H74" s="134">
        <v>1048</v>
      </c>
      <c r="I74" s="134">
        <v>43</v>
      </c>
      <c r="J74" s="134" t="s">
        <v>784</v>
      </c>
      <c r="K74" s="134" t="s">
        <v>785</v>
      </c>
      <c r="L74" s="133" t="s">
        <v>106</v>
      </c>
      <c r="M74" s="133" t="s">
        <v>786</v>
      </c>
      <c r="N74" s="134">
        <v>951</v>
      </c>
      <c r="O74" s="134">
        <v>1333</v>
      </c>
      <c r="P74" s="134" t="s">
        <v>787</v>
      </c>
      <c r="Q74" s="245" t="s">
        <v>723</v>
      </c>
      <c r="R74" s="246" t="s">
        <v>700</v>
      </c>
      <c r="S74" s="115"/>
      <c r="Y74" s="115"/>
      <c r="Z74" s="115"/>
      <c r="AA74" s="115"/>
      <c r="AB74" s="115"/>
      <c r="AC74" s="115"/>
      <c r="AD74" s="115"/>
      <c r="AE74" s="115"/>
      <c r="AF74" s="115"/>
      <c r="AG74" s="115"/>
      <c r="AH74" s="115"/>
      <c r="AI74" s="115"/>
      <c r="AJ74" s="115"/>
      <c r="AK74" s="115"/>
      <c r="AL74" s="115"/>
      <c r="AM74" s="115"/>
    </row>
    <row r="75" spans="1:39" ht="17.25" customHeight="1">
      <c r="A75" s="136" t="s">
        <v>57</v>
      </c>
      <c r="B75" s="26">
        <v>45152</v>
      </c>
      <c r="C75" s="167" t="s">
        <v>440</v>
      </c>
      <c r="D75" s="262" t="s">
        <v>307</v>
      </c>
      <c r="E75" s="140" t="s">
        <v>209</v>
      </c>
      <c r="F75" s="134">
        <v>3991</v>
      </c>
      <c r="G75" s="134">
        <v>2771</v>
      </c>
      <c r="H75" s="134">
        <v>1298</v>
      </c>
      <c r="I75" s="134">
        <v>24</v>
      </c>
      <c r="J75" s="134" t="s">
        <v>788</v>
      </c>
      <c r="K75" s="134" t="s">
        <v>789</v>
      </c>
      <c r="L75" s="133" t="s">
        <v>106</v>
      </c>
      <c r="M75" s="133" t="s">
        <v>790</v>
      </c>
      <c r="N75" s="134">
        <v>590</v>
      </c>
      <c r="O75" s="134">
        <v>932</v>
      </c>
      <c r="P75" s="134" t="s">
        <v>791</v>
      </c>
      <c r="Q75" s="245" t="s">
        <v>723</v>
      </c>
      <c r="R75" s="246" t="s">
        <v>700</v>
      </c>
      <c r="S75" s="115"/>
      <c r="Y75" s="115"/>
      <c r="Z75" s="115"/>
      <c r="AA75" s="115"/>
      <c r="AB75" s="115"/>
      <c r="AC75" s="115"/>
      <c r="AD75" s="115"/>
      <c r="AE75" s="115"/>
      <c r="AF75" s="115"/>
      <c r="AG75" s="115"/>
      <c r="AH75" s="115"/>
      <c r="AI75" s="115"/>
      <c r="AJ75" s="115"/>
      <c r="AK75" s="115"/>
      <c r="AL75" s="115"/>
      <c r="AM75" s="115"/>
    </row>
    <row r="76" spans="1:39" ht="17.25" customHeight="1">
      <c r="A76" s="136" t="s">
        <v>59</v>
      </c>
      <c r="B76" s="26">
        <v>45161</v>
      </c>
      <c r="C76" s="167" t="s">
        <v>447</v>
      </c>
      <c r="D76" s="158" t="s">
        <v>307</v>
      </c>
      <c r="E76" s="140" t="s">
        <v>317</v>
      </c>
      <c r="F76" s="134">
        <v>26202</v>
      </c>
      <c r="G76" s="134">
        <v>18872</v>
      </c>
      <c r="H76" s="134">
        <v>1364</v>
      </c>
      <c r="I76" s="134">
        <v>62</v>
      </c>
      <c r="J76" s="134">
        <v>8072</v>
      </c>
      <c r="K76" s="134">
        <v>17</v>
      </c>
      <c r="L76" s="133" t="s">
        <v>792</v>
      </c>
      <c r="M76" s="133" t="s">
        <v>193</v>
      </c>
      <c r="N76" s="134">
        <v>4712</v>
      </c>
      <c r="O76" s="134">
        <v>7779</v>
      </c>
      <c r="P76" s="134">
        <v>1829</v>
      </c>
      <c r="Q76" s="245" t="s">
        <v>723</v>
      </c>
      <c r="R76" s="246" t="s">
        <v>700</v>
      </c>
      <c r="S76" s="115"/>
      <c r="Y76" s="115"/>
      <c r="Z76" s="115"/>
      <c r="AA76" s="115"/>
      <c r="AB76" s="115"/>
      <c r="AC76" s="115"/>
      <c r="AD76" s="115"/>
      <c r="AE76" s="115"/>
      <c r="AF76" s="115"/>
      <c r="AG76" s="115"/>
      <c r="AH76" s="115"/>
      <c r="AI76" s="115"/>
      <c r="AJ76" s="115"/>
      <c r="AK76" s="115"/>
      <c r="AL76" s="115"/>
      <c r="AM76" s="115"/>
    </row>
    <row r="77" spans="1:39" ht="17.25" customHeight="1">
      <c r="A77" s="125" t="s">
        <v>62</v>
      </c>
      <c r="B77" s="26">
        <v>45165</v>
      </c>
      <c r="C77" s="159" t="s">
        <v>793</v>
      </c>
      <c r="D77" s="158" t="s">
        <v>307</v>
      </c>
      <c r="E77" s="140" t="s">
        <v>317</v>
      </c>
      <c r="F77" s="129">
        <v>20993</v>
      </c>
      <c r="G77" s="129">
        <v>16281</v>
      </c>
      <c r="H77" s="129">
        <v>931</v>
      </c>
      <c r="I77" s="129">
        <v>120</v>
      </c>
      <c r="J77" s="129">
        <v>8021</v>
      </c>
      <c r="K77" s="129">
        <v>28</v>
      </c>
      <c r="L77" s="133" t="s">
        <v>794</v>
      </c>
      <c r="M77" s="128" t="s">
        <v>795</v>
      </c>
      <c r="N77" s="129">
        <v>5460</v>
      </c>
      <c r="O77" s="129">
        <v>7521</v>
      </c>
      <c r="P77" s="129">
        <v>1601</v>
      </c>
      <c r="Q77" s="240" t="s">
        <v>723</v>
      </c>
      <c r="R77" s="241" t="s">
        <v>700</v>
      </c>
      <c r="S77" s="115"/>
      <c r="Y77" s="115"/>
      <c r="Z77" s="115"/>
      <c r="AA77" s="115"/>
      <c r="AB77" s="115"/>
      <c r="AC77" s="115"/>
      <c r="AD77" s="115"/>
      <c r="AE77" s="115"/>
      <c r="AF77" s="115"/>
      <c r="AG77" s="115"/>
      <c r="AH77" s="115"/>
      <c r="AI77" s="115"/>
      <c r="AJ77" s="115"/>
      <c r="AK77" s="115"/>
      <c r="AL77" s="115"/>
      <c r="AM77" s="115"/>
    </row>
    <row r="78" spans="1:39" ht="17.25" customHeight="1">
      <c r="A78" s="125" t="s">
        <v>62</v>
      </c>
      <c r="B78" s="26">
        <v>45165</v>
      </c>
      <c r="C78" s="159" t="s">
        <v>796</v>
      </c>
      <c r="D78" s="158" t="s">
        <v>307</v>
      </c>
      <c r="E78" s="140" t="s">
        <v>317</v>
      </c>
      <c r="F78" s="129">
        <v>30658</v>
      </c>
      <c r="G78" s="129">
        <v>24665</v>
      </c>
      <c r="H78" s="129">
        <v>1256</v>
      </c>
      <c r="I78" s="129">
        <v>363</v>
      </c>
      <c r="J78" s="129">
        <v>13615</v>
      </c>
      <c r="K78" s="129">
        <v>13</v>
      </c>
      <c r="L78" s="128" t="s">
        <v>797</v>
      </c>
      <c r="M78" s="128" t="s">
        <v>193</v>
      </c>
      <c r="N78" s="129">
        <v>3576</v>
      </c>
      <c r="O78" s="129">
        <v>4341</v>
      </c>
      <c r="P78" s="129">
        <v>2628</v>
      </c>
      <c r="Q78" s="240" t="s">
        <v>723</v>
      </c>
      <c r="R78" s="241" t="s">
        <v>700</v>
      </c>
      <c r="S78" s="115"/>
      <c r="Y78" s="115"/>
      <c r="Z78" s="115"/>
      <c r="AA78" s="115"/>
      <c r="AB78" s="115"/>
      <c r="AC78" s="115"/>
      <c r="AD78" s="115"/>
      <c r="AE78" s="115"/>
      <c r="AF78" s="115"/>
      <c r="AG78" s="115"/>
      <c r="AH78" s="115"/>
      <c r="AI78" s="115"/>
      <c r="AJ78" s="115"/>
      <c r="AK78" s="115"/>
      <c r="AL78" s="115"/>
      <c r="AM78" s="115"/>
    </row>
    <row r="79" spans="1:39" ht="17.25" customHeight="1">
      <c r="A79" s="125" t="s">
        <v>62</v>
      </c>
      <c r="B79" s="26">
        <v>45165</v>
      </c>
      <c r="C79" s="167" t="s">
        <v>798</v>
      </c>
      <c r="D79" s="158" t="s">
        <v>166</v>
      </c>
      <c r="E79" s="140" t="s">
        <v>317</v>
      </c>
      <c r="F79" s="134">
        <v>35299</v>
      </c>
      <c r="G79" s="134">
        <v>20603</v>
      </c>
      <c r="H79" s="243" t="s">
        <v>693</v>
      </c>
      <c r="I79" s="134">
        <v>5077</v>
      </c>
      <c r="J79" s="134">
        <v>5039</v>
      </c>
      <c r="K79" s="134">
        <v>70</v>
      </c>
      <c r="L79" s="133" t="s">
        <v>799</v>
      </c>
      <c r="M79" s="133" t="s">
        <v>193</v>
      </c>
      <c r="N79" s="134">
        <v>2460</v>
      </c>
      <c r="O79" s="134">
        <v>4293</v>
      </c>
      <c r="P79" s="134">
        <v>716</v>
      </c>
      <c r="Q79" s="245" t="s">
        <v>723</v>
      </c>
      <c r="R79" s="246" t="s">
        <v>700</v>
      </c>
      <c r="S79" s="115"/>
      <c r="Y79" s="115"/>
      <c r="Z79" s="115"/>
      <c r="AA79" s="115"/>
      <c r="AB79" s="115"/>
      <c r="AC79" s="115"/>
      <c r="AD79" s="115"/>
      <c r="AE79" s="115"/>
      <c r="AF79" s="115"/>
      <c r="AG79" s="115"/>
      <c r="AH79" s="115"/>
      <c r="AI79" s="115"/>
      <c r="AJ79" s="115"/>
      <c r="AK79" s="115"/>
      <c r="AL79" s="115"/>
      <c r="AM79" s="115"/>
    </row>
    <row r="80" spans="1:39" ht="17.25" customHeight="1">
      <c r="A80" s="136" t="s">
        <v>59</v>
      </c>
      <c r="B80" s="26">
        <v>45168</v>
      </c>
      <c r="C80" s="159" t="s">
        <v>800</v>
      </c>
      <c r="D80" s="158" t="s">
        <v>307</v>
      </c>
      <c r="E80" s="128" t="s">
        <v>801</v>
      </c>
      <c r="F80" s="129">
        <v>27805</v>
      </c>
      <c r="G80" s="129">
        <v>21816</v>
      </c>
      <c r="H80" s="129">
        <v>1023</v>
      </c>
      <c r="I80" s="129">
        <v>127</v>
      </c>
      <c r="J80" s="129">
        <v>8739</v>
      </c>
      <c r="K80" s="129">
        <v>29</v>
      </c>
      <c r="L80" s="128" t="s">
        <v>802</v>
      </c>
      <c r="M80" s="128" t="s">
        <v>803</v>
      </c>
      <c r="N80" s="129">
        <v>8550</v>
      </c>
      <c r="O80" s="129">
        <v>11288</v>
      </c>
      <c r="P80" s="129">
        <v>2418</v>
      </c>
      <c r="Q80" s="240" t="s">
        <v>723</v>
      </c>
      <c r="R80" s="241" t="s">
        <v>700</v>
      </c>
      <c r="S80" s="115"/>
      <c r="Y80" s="115"/>
      <c r="Z80" s="115"/>
      <c r="AA80" s="115"/>
      <c r="AB80" s="115"/>
      <c r="AC80" s="115"/>
      <c r="AD80" s="115"/>
      <c r="AE80" s="115"/>
      <c r="AF80" s="115"/>
      <c r="AG80" s="115"/>
      <c r="AH80" s="115"/>
      <c r="AI80" s="115"/>
      <c r="AJ80" s="115"/>
      <c r="AK80" s="115"/>
      <c r="AL80" s="115"/>
      <c r="AM80" s="115"/>
    </row>
    <row r="81" spans="1:39" ht="17.25" customHeight="1">
      <c r="A81" s="136" t="s">
        <v>59</v>
      </c>
      <c r="B81" s="26">
        <v>45168</v>
      </c>
      <c r="C81" s="129" t="s">
        <v>804</v>
      </c>
      <c r="D81" s="158" t="s">
        <v>166</v>
      </c>
      <c r="E81" s="140" t="s">
        <v>209</v>
      </c>
      <c r="F81" s="134">
        <v>2333</v>
      </c>
      <c r="G81" s="134">
        <v>1889</v>
      </c>
      <c r="H81" s="243" t="s">
        <v>693</v>
      </c>
      <c r="I81" s="134">
        <v>34</v>
      </c>
      <c r="J81" s="263" t="s">
        <v>805</v>
      </c>
      <c r="K81" s="263" t="s">
        <v>806</v>
      </c>
      <c r="L81" s="133" t="s">
        <v>106</v>
      </c>
      <c r="M81" s="133" t="s">
        <v>193</v>
      </c>
      <c r="N81" s="134">
        <v>336</v>
      </c>
      <c r="O81" s="134">
        <v>426</v>
      </c>
      <c r="P81" s="263" t="s">
        <v>807</v>
      </c>
      <c r="Q81" s="240" t="s">
        <v>723</v>
      </c>
      <c r="R81" s="241" t="s">
        <v>700</v>
      </c>
      <c r="S81" s="115"/>
      <c r="Y81" s="115"/>
      <c r="Z81" s="115"/>
      <c r="AA81" s="115"/>
      <c r="AB81" s="115"/>
      <c r="AC81" s="115"/>
      <c r="AD81" s="115"/>
      <c r="AE81" s="115"/>
      <c r="AF81" s="115"/>
      <c r="AG81" s="115"/>
      <c r="AH81" s="115"/>
      <c r="AI81" s="115"/>
      <c r="AJ81" s="115"/>
      <c r="AK81" s="115"/>
      <c r="AL81" s="115"/>
      <c r="AM81" s="115"/>
    </row>
    <row r="82" spans="1:39" ht="17.25" customHeight="1">
      <c r="A82" s="136" t="s">
        <v>58</v>
      </c>
      <c r="B82" s="26">
        <v>45174</v>
      </c>
      <c r="C82" s="159" t="s">
        <v>808</v>
      </c>
      <c r="D82" s="158" t="s">
        <v>307</v>
      </c>
      <c r="E82" s="140" t="s">
        <v>317</v>
      </c>
      <c r="F82" s="134">
        <v>50730</v>
      </c>
      <c r="G82" s="134">
        <v>32160</v>
      </c>
      <c r="H82" s="134">
        <v>938</v>
      </c>
      <c r="I82" s="134">
        <v>176</v>
      </c>
      <c r="J82" s="134">
        <v>11357</v>
      </c>
      <c r="K82" s="134">
        <v>29</v>
      </c>
      <c r="L82" s="133" t="s">
        <v>809</v>
      </c>
      <c r="M82" s="133" t="s">
        <v>810</v>
      </c>
      <c r="N82" s="134">
        <v>22376</v>
      </c>
      <c r="O82" s="134">
        <v>35612</v>
      </c>
      <c r="P82" s="134">
        <v>7164</v>
      </c>
      <c r="Q82" s="259" t="s">
        <v>723</v>
      </c>
      <c r="R82" s="241" t="s">
        <v>700</v>
      </c>
      <c r="S82" s="115"/>
      <c r="Y82" s="115"/>
      <c r="Z82" s="115"/>
      <c r="AA82" s="115"/>
      <c r="AB82" s="115"/>
      <c r="AC82" s="115"/>
      <c r="AD82" s="115"/>
      <c r="AE82" s="115"/>
      <c r="AF82" s="115"/>
      <c r="AG82" s="115"/>
      <c r="AH82" s="115"/>
      <c r="AI82" s="115"/>
      <c r="AJ82" s="115"/>
      <c r="AK82" s="115"/>
      <c r="AL82" s="115"/>
      <c r="AM82" s="115"/>
    </row>
    <row r="83" spans="1:39" ht="17.25" customHeight="1">
      <c r="A83" s="136" t="s">
        <v>59</v>
      </c>
      <c r="B83" s="26">
        <v>45175</v>
      </c>
      <c r="C83" s="159" t="s">
        <v>811</v>
      </c>
      <c r="D83" s="158" t="s">
        <v>307</v>
      </c>
      <c r="E83" s="163" t="s">
        <v>317</v>
      </c>
      <c r="F83" s="134">
        <v>38670</v>
      </c>
      <c r="G83" s="134">
        <v>25080</v>
      </c>
      <c r="H83" s="134">
        <v>1026</v>
      </c>
      <c r="I83" s="134">
        <v>178</v>
      </c>
      <c r="J83" s="134">
        <v>10533</v>
      </c>
      <c r="K83" s="134">
        <v>21</v>
      </c>
      <c r="L83" s="133" t="s">
        <v>812</v>
      </c>
      <c r="M83" s="133" t="s">
        <v>813</v>
      </c>
      <c r="N83" s="134">
        <v>15192</v>
      </c>
      <c r="O83" s="134">
        <v>23063</v>
      </c>
      <c r="P83" s="134">
        <v>5685</v>
      </c>
      <c r="Q83" s="259" t="s">
        <v>723</v>
      </c>
      <c r="R83" s="241" t="s">
        <v>700</v>
      </c>
      <c r="S83" s="115"/>
      <c r="Y83" s="115"/>
      <c r="Z83" s="115"/>
      <c r="AA83" s="115"/>
      <c r="AB83" s="115"/>
      <c r="AC83" s="115"/>
      <c r="AD83" s="115"/>
      <c r="AE83" s="115"/>
      <c r="AF83" s="115"/>
      <c r="AG83" s="115"/>
      <c r="AH83" s="115"/>
      <c r="AI83" s="115"/>
      <c r="AJ83" s="115"/>
      <c r="AK83" s="115"/>
      <c r="AL83" s="115"/>
      <c r="AM83" s="115"/>
    </row>
    <row r="84" spans="1:39" ht="17.25" customHeight="1">
      <c r="A84" s="149" t="s">
        <v>59</v>
      </c>
      <c r="B84" s="172">
        <v>45175</v>
      </c>
      <c r="C84" s="162" t="s">
        <v>814</v>
      </c>
      <c r="D84" s="178" t="s">
        <v>307</v>
      </c>
      <c r="E84" s="153" t="s">
        <v>209</v>
      </c>
      <c r="F84" s="134">
        <v>39939</v>
      </c>
      <c r="G84" s="134">
        <v>35456</v>
      </c>
      <c r="H84" s="243">
        <v>1388</v>
      </c>
      <c r="I84" s="134">
        <v>232</v>
      </c>
      <c r="J84" s="134">
        <v>15640</v>
      </c>
      <c r="K84" s="134">
        <v>13</v>
      </c>
      <c r="L84" s="133" t="s">
        <v>815</v>
      </c>
      <c r="M84" s="133" t="s">
        <v>193</v>
      </c>
      <c r="N84" s="134">
        <v>9120</v>
      </c>
      <c r="O84" s="134">
        <v>10521</v>
      </c>
      <c r="P84" s="134">
        <v>4590</v>
      </c>
      <c r="Q84" s="261" t="s">
        <v>723</v>
      </c>
      <c r="R84" s="246" t="s">
        <v>700</v>
      </c>
      <c r="S84" s="115"/>
      <c r="Y84" s="115"/>
      <c r="Z84" s="115"/>
      <c r="AA84" s="115"/>
      <c r="AB84" s="115"/>
      <c r="AC84" s="115"/>
      <c r="AD84" s="115"/>
      <c r="AE84" s="115"/>
      <c r="AF84" s="115"/>
      <c r="AG84" s="115"/>
      <c r="AH84" s="115"/>
      <c r="AI84" s="115"/>
      <c r="AJ84" s="115"/>
      <c r="AK84" s="115"/>
      <c r="AL84" s="115"/>
      <c r="AM84" s="115"/>
    </row>
    <row r="85" spans="1:39" ht="17.25" customHeight="1">
      <c r="A85" s="136" t="s">
        <v>60</v>
      </c>
      <c r="B85" s="26">
        <v>45177</v>
      </c>
      <c r="C85" s="159" t="s">
        <v>816</v>
      </c>
      <c r="D85" s="158" t="s">
        <v>166</v>
      </c>
      <c r="E85" s="140" t="s">
        <v>209</v>
      </c>
      <c r="F85" s="129">
        <v>33067</v>
      </c>
      <c r="G85" s="129">
        <v>14595</v>
      </c>
      <c r="H85" s="189" t="s">
        <v>693</v>
      </c>
      <c r="I85" s="129">
        <v>344</v>
      </c>
      <c r="J85" s="264" t="s">
        <v>817</v>
      </c>
      <c r="K85" s="264" t="s">
        <v>818</v>
      </c>
      <c r="L85" s="128" t="s">
        <v>819</v>
      </c>
      <c r="M85" s="128" t="s">
        <v>193</v>
      </c>
      <c r="N85" s="129">
        <v>4800</v>
      </c>
      <c r="O85" s="129">
        <v>11747</v>
      </c>
      <c r="P85" s="129" t="s">
        <v>820</v>
      </c>
      <c r="Q85" s="240" t="s">
        <v>723</v>
      </c>
      <c r="R85" s="241" t="s">
        <v>700</v>
      </c>
      <c r="S85" s="115"/>
      <c r="Y85" s="115"/>
      <c r="Z85" s="115"/>
      <c r="AA85" s="115"/>
      <c r="AB85" s="115"/>
      <c r="AC85" s="115"/>
      <c r="AD85" s="115"/>
      <c r="AE85" s="115"/>
      <c r="AF85" s="115"/>
      <c r="AG85" s="115"/>
      <c r="AH85" s="115"/>
      <c r="AI85" s="115"/>
      <c r="AJ85" s="115"/>
      <c r="AK85" s="115"/>
      <c r="AL85" s="115"/>
      <c r="AM85" s="115"/>
    </row>
    <row r="86" spans="1:39" ht="17.25" customHeight="1">
      <c r="A86" s="136" t="s">
        <v>62</v>
      </c>
      <c r="B86" s="26">
        <v>45179</v>
      </c>
      <c r="C86" s="159" t="s">
        <v>405</v>
      </c>
      <c r="D86" s="158" t="s">
        <v>166</v>
      </c>
      <c r="E86" s="128" t="s">
        <v>821</v>
      </c>
      <c r="F86" s="134">
        <v>12323</v>
      </c>
      <c r="G86" s="134">
        <v>7748</v>
      </c>
      <c r="H86" s="243" t="s">
        <v>693</v>
      </c>
      <c r="I86" s="134">
        <v>1814</v>
      </c>
      <c r="J86" s="134">
        <v>1786</v>
      </c>
      <c r="K86" s="134">
        <v>55</v>
      </c>
      <c r="L86" s="133" t="s">
        <v>822</v>
      </c>
      <c r="M86" s="133" t="s">
        <v>193</v>
      </c>
      <c r="N86" s="134">
        <v>900</v>
      </c>
      <c r="O86" s="134">
        <v>1560</v>
      </c>
      <c r="P86" s="134">
        <v>274</v>
      </c>
      <c r="Q86" s="245" t="s">
        <v>723</v>
      </c>
      <c r="R86" s="246" t="s">
        <v>700</v>
      </c>
      <c r="S86" s="115"/>
      <c r="Y86" s="115"/>
      <c r="Z86" s="115"/>
      <c r="AA86" s="115"/>
      <c r="AB86" s="115"/>
      <c r="AC86" s="115"/>
      <c r="AD86" s="115"/>
      <c r="AE86" s="115"/>
      <c r="AF86" s="115"/>
      <c r="AG86" s="115"/>
      <c r="AH86" s="115"/>
      <c r="AI86" s="115"/>
      <c r="AJ86" s="115"/>
      <c r="AK86" s="115"/>
      <c r="AL86" s="115"/>
      <c r="AM86" s="115"/>
    </row>
    <row r="87" spans="1:39" ht="17.25" customHeight="1">
      <c r="A87" s="136" t="s">
        <v>53</v>
      </c>
      <c r="B87" s="26">
        <v>45183</v>
      </c>
      <c r="C87" s="159" t="s">
        <v>823</v>
      </c>
      <c r="D87" s="158" t="s">
        <v>307</v>
      </c>
      <c r="E87" s="183" t="s">
        <v>303</v>
      </c>
      <c r="F87" s="129">
        <v>29009</v>
      </c>
      <c r="G87" s="129">
        <v>27904</v>
      </c>
      <c r="H87" s="129">
        <v>1465</v>
      </c>
      <c r="I87" s="129">
        <v>45</v>
      </c>
      <c r="J87" s="129">
        <v>13339</v>
      </c>
      <c r="K87" s="129">
        <v>5</v>
      </c>
      <c r="L87" s="128" t="s">
        <v>824</v>
      </c>
      <c r="M87" s="128" t="s">
        <v>825</v>
      </c>
      <c r="N87" s="129">
        <v>9120</v>
      </c>
      <c r="O87" s="129">
        <v>9495</v>
      </c>
      <c r="P87" s="129">
        <v>3705</v>
      </c>
      <c r="Q87" s="240" t="s">
        <v>723</v>
      </c>
      <c r="R87" s="241" t="s">
        <v>700</v>
      </c>
      <c r="S87" s="115"/>
      <c r="Y87" s="115"/>
      <c r="Z87" s="115"/>
      <c r="AA87" s="115"/>
      <c r="AB87" s="115"/>
      <c r="AC87" s="115"/>
      <c r="AD87" s="115"/>
      <c r="AE87" s="115"/>
      <c r="AF87" s="115"/>
      <c r="AG87" s="115"/>
      <c r="AH87" s="115"/>
      <c r="AI87" s="115"/>
      <c r="AJ87" s="115"/>
      <c r="AK87" s="115"/>
      <c r="AL87" s="115"/>
      <c r="AM87" s="115"/>
    </row>
    <row r="88" spans="1:39" ht="17.25" customHeight="1">
      <c r="A88" s="136" t="s">
        <v>61</v>
      </c>
      <c r="B88" s="26">
        <v>45185</v>
      </c>
      <c r="C88" s="167" t="s">
        <v>405</v>
      </c>
      <c r="D88" s="262" t="s">
        <v>166</v>
      </c>
      <c r="E88" s="140" t="s">
        <v>317</v>
      </c>
      <c r="F88" s="129">
        <v>23168</v>
      </c>
      <c r="G88" s="129">
        <v>15403</v>
      </c>
      <c r="H88" s="189" t="s">
        <v>693</v>
      </c>
      <c r="I88" s="129">
        <v>3661</v>
      </c>
      <c r="J88" s="129">
        <v>3612</v>
      </c>
      <c r="K88" s="129">
        <v>42</v>
      </c>
      <c r="L88" s="128" t="s">
        <v>398</v>
      </c>
      <c r="M88" s="128" t="s">
        <v>193</v>
      </c>
      <c r="N88" s="129">
        <v>2560</v>
      </c>
      <c r="O88" s="129">
        <v>3775</v>
      </c>
      <c r="P88" s="129">
        <v>686</v>
      </c>
      <c r="Q88" s="240" t="s">
        <v>723</v>
      </c>
      <c r="R88" s="241" t="s">
        <v>700</v>
      </c>
      <c r="S88" s="115"/>
      <c r="Y88" s="115"/>
      <c r="Z88" s="115"/>
      <c r="AA88" s="115"/>
      <c r="AB88" s="115"/>
      <c r="AC88" s="115"/>
      <c r="AD88" s="115"/>
      <c r="AE88" s="115"/>
      <c r="AF88" s="115"/>
      <c r="AG88" s="115"/>
      <c r="AH88" s="115"/>
      <c r="AI88" s="115"/>
      <c r="AJ88" s="115"/>
      <c r="AK88" s="115"/>
      <c r="AL88" s="115"/>
      <c r="AM88" s="115"/>
    </row>
    <row r="89" spans="1:39" ht="17.25" customHeight="1">
      <c r="A89" s="136" t="s">
        <v>57</v>
      </c>
      <c r="B89" s="26">
        <v>45187</v>
      </c>
      <c r="C89" s="265" t="s">
        <v>492</v>
      </c>
      <c r="D89" s="180" t="s">
        <v>166</v>
      </c>
      <c r="E89" s="140" t="s">
        <v>493</v>
      </c>
      <c r="F89" s="129">
        <v>75663</v>
      </c>
      <c r="G89" s="189">
        <v>46433</v>
      </c>
      <c r="H89" s="189" t="s">
        <v>693</v>
      </c>
      <c r="I89" s="129">
        <v>92</v>
      </c>
      <c r="J89" s="129">
        <v>3800</v>
      </c>
      <c r="K89" s="190">
        <v>105</v>
      </c>
      <c r="L89" s="128" t="s">
        <v>106</v>
      </c>
      <c r="M89" s="128" t="s">
        <v>826</v>
      </c>
      <c r="N89" s="129">
        <v>11256</v>
      </c>
      <c r="O89" s="129">
        <v>16065</v>
      </c>
      <c r="P89" s="240">
        <v>2135</v>
      </c>
      <c r="Q89" s="240" t="s">
        <v>723</v>
      </c>
      <c r="R89" s="241" t="s">
        <v>700</v>
      </c>
      <c r="S89" s="115"/>
      <c r="Y89" s="115"/>
      <c r="Z89" s="115"/>
      <c r="AA89" s="115"/>
      <c r="AB89" s="115"/>
      <c r="AC89" s="115"/>
      <c r="AD89" s="115"/>
      <c r="AE89" s="115"/>
      <c r="AF89" s="115"/>
      <c r="AG89" s="115"/>
      <c r="AH89" s="115"/>
      <c r="AI89" s="115"/>
      <c r="AJ89" s="115"/>
      <c r="AK89" s="115"/>
      <c r="AL89" s="115"/>
      <c r="AM89" s="115"/>
    </row>
    <row r="90" spans="1:39" ht="17.25" customHeight="1">
      <c r="A90" s="136" t="s">
        <v>58</v>
      </c>
      <c r="B90" s="26">
        <v>45188</v>
      </c>
      <c r="C90" s="159" t="s">
        <v>497</v>
      </c>
      <c r="D90" s="180" t="s">
        <v>307</v>
      </c>
      <c r="E90" s="140" t="s">
        <v>317</v>
      </c>
      <c r="F90" s="134">
        <v>28067</v>
      </c>
      <c r="G90" s="134">
        <v>19668</v>
      </c>
      <c r="H90" s="134">
        <v>1060</v>
      </c>
      <c r="I90" s="134">
        <v>49</v>
      </c>
      <c r="J90" s="134">
        <v>8654</v>
      </c>
      <c r="K90" s="134">
        <v>34</v>
      </c>
      <c r="L90" s="133" t="s">
        <v>827</v>
      </c>
      <c r="M90" s="133" t="s">
        <v>828</v>
      </c>
      <c r="N90" s="134">
        <v>7456</v>
      </c>
      <c r="O90" s="134">
        <v>10513</v>
      </c>
      <c r="P90" s="134">
        <v>1854</v>
      </c>
      <c r="Q90" s="245" t="s">
        <v>723</v>
      </c>
      <c r="R90" s="246" t="s">
        <v>700</v>
      </c>
      <c r="S90" s="115"/>
      <c r="Y90" s="115"/>
      <c r="Z90" s="115"/>
      <c r="AA90" s="115"/>
      <c r="AB90" s="115"/>
      <c r="AC90" s="115"/>
      <c r="AD90" s="115"/>
      <c r="AE90" s="115"/>
      <c r="AF90" s="115"/>
      <c r="AG90" s="115"/>
      <c r="AH90" s="115"/>
      <c r="AI90" s="115"/>
      <c r="AJ90" s="115"/>
      <c r="AK90" s="115"/>
      <c r="AL90" s="115"/>
      <c r="AM90" s="115"/>
    </row>
    <row r="91" spans="1:39" ht="17.25" customHeight="1">
      <c r="A91" s="136" t="s">
        <v>60</v>
      </c>
      <c r="B91" s="26">
        <v>45191</v>
      </c>
      <c r="C91" s="159" t="s">
        <v>829</v>
      </c>
      <c r="D91" s="158" t="s">
        <v>166</v>
      </c>
      <c r="E91" s="140" t="s">
        <v>493</v>
      </c>
      <c r="F91" s="129">
        <v>37519</v>
      </c>
      <c r="G91" s="129">
        <v>22011</v>
      </c>
      <c r="H91" s="189" t="s">
        <v>693</v>
      </c>
      <c r="I91" s="129">
        <v>560</v>
      </c>
      <c r="J91" s="129">
        <v>103</v>
      </c>
      <c r="K91" s="129">
        <v>2913</v>
      </c>
      <c r="L91" s="128" t="s">
        <v>830</v>
      </c>
      <c r="M91" s="128" t="s">
        <v>831</v>
      </c>
      <c r="N91" s="129">
        <v>5164</v>
      </c>
      <c r="O91" s="129">
        <v>8719</v>
      </c>
      <c r="P91" s="129">
        <v>16</v>
      </c>
      <c r="Q91" s="240" t="s">
        <v>723</v>
      </c>
      <c r="R91" s="241" t="s">
        <v>700</v>
      </c>
      <c r="S91" s="115"/>
      <c r="Y91" s="115"/>
      <c r="Z91" s="115"/>
      <c r="AA91" s="115"/>
      <c r="AB91" s="115"/>
      <c r="AC91" s="115"/>
      <c r="AD91" s="115"/>
      <c r="AE91" s="115"/>
      <c r="AF91" s="115"/>
      <c r="AG91" s="115"/>
      <c r="AH91" s="115"/>
      <c r="AI91" s="115"/>
      <c r="AJ91" s="115"/>
      <c r="AK91" s="115"/>
      <c r="AL91" s="115"/>
      <c r="AM91" s="115"/>
    </row>
    <row r="92" spans="1:39" ht="17.25" customHeight="1">
      <c r="A92" s="149" t="s">
        <v>62</v>
      </c>
      <c r="B92" s="172">
        <v>45193</v>
      </c>
      <c r="C92" s="173" t="s">
        <v>405</v>
      </c>
      <c r="D92" s="152" t="s">
        <v>166</v>
      </c>
      <c r="E92" s="133" t="s">
        <v>832</v>
      </c>
      <c r="F92" s="134">
        <v>18369</v>
      </c>
      <c r="G92" s="134">
        <v>10568</v>
      </c>
      <c r="H92" s="243" t="s">
        <v>693</v>
      </c>
      <c r="I92" s="134">
        <v>2775</v>
      </c>
      <c r="J92" s="134">
        <v>2695</v>
      </c>
      <c r="K92" s="134">
        <v>64</v>
      </c>
      <c r="L92" s="133" t="s">
        <v>398</v>
      </c>
      <c r="M92" s="133" t="s">
        <v>193</v>
      </c>
      <c r="N92" s="134">
        <v>1368</v>
      </c>
      <c r="O92" s="134">
        <v>2463</v>
      </c>
      <c r="P92" s="134">
        <v>386</v>
      </c>
      <c r="Q92" s="245" t="s">
        <v>723</v>
      </c>
      <c r="R92" s="246" t="s">
        <v>700</v>
      </c>
      <c r="S92" s="115"/>
      <c r="Y92" s="115"/>
      <c r="Z92" s="115"/>
      <c r="AA92" s="115"/>
      <c r="AB92" s="115"/>
      <c r="AC92" s="115"/>
      <c r="AD92" s="115"/>
      <c r="AE92" s="115"/>
      <c r="AF92" s="115"/>
      <c r="AG92" s="115"/>
      <c r="AH92" s="115"/>
      <c r="AI92" s="115"/>
      <c r="AJ92" s="115"/>
      <c r="AK92" s="115"/>
      <c r="AL92" s="115"/>
      <c r="AM92" s="115"/>
    </row>
    <row r="93" spans="1:39" ht="17.25" customHeight="1">
      <c r="A93" s="136" t="s">
        <v>59</v>
      </c>
      <c r="B93" s="26">
        <v>45196</v>
      </c>
      <c r="C93" s="167" t="s">
        <v>509</v>
      </c>
      <c r="D93" s="158" t="s">
        <v>307</v>
      </c>
      <c r="E93" s="140" t="s">
        <v>317</v>
      </c>
      <c r="F93" s="134">
        <v>25325</v>
      </c>
      <c r="G93" s="134">
        <v>21611</v>
      </c>
      <c r="H93" s="134">
        <v>33722</v>
      </c>
      <c r="I93" s="134">
        <v>0</v>
      </c>
      <c r="J93" s="134">
        <v>6170</v>
      </c>
      <c r="K93" s="134">
        <v>19</v>
      </c>
      <c r="L93" s="133" t="s">
        <v>833</v>
      </c>
      <c r="M93" s="133" t="s">
        <v>193</v>
      </c>
      <c r="N93" s="134">
        <v>12368</v>
      </c>
      <c r="O93" s="134">
        <v>15047</v>
      </c>
      <c r="P93" s="134">
        <v>3585</v>
      </c>
      <c r="Q93" s="240" t="s">
        <v>723</v>
      </c>
      <c r="R93" s="241" t="s">
        <v>700</v>
      </c>
      <c r="S93" s="115"/>
      <c r="Y93" s="115"/>
      <c r="Z93" s="115"/>
      <c r="AA93" s="115"/>
      <c r="AB93" s="115"/>
      <c r="AC93" s="115"/>
      <c r="AD93" s="115"/>
      <c r="AE93" s="115"/>
      <c r="AF93" s="115"/>
      <c r="AG93" s="115"/>
      <c r="AH93" s="115"/>
      <c r="AI93" s="115"/>
      <c r="AJ93" s="115"/>
      <c r="AK93" s="115"/>
      <c r="AL93" s="115"/>
      <c r="AM93" s="115"/>
    </row>
    <row r="94" spans="1:39" ht="17.25" customHeight="1">
      <c r="A94" s="266" t="s">
        <v>57</v>
      </c>
      <c r="B94" s="26">
        <v>45201</v>
      </c>
      <c r="C94" s="167" t="s">
        <v>405</v>
      </c>
      <c r="D94" s="158" t="s">
        <v>166</v>
      </c>
      <c r="E94" s="140" t="s">
        <v>493</v>
      </c>
      <c r="F94" s="129">
        <v>16622</v>
      </c>
      <c r="G94" s="129">
        <v>10151</v>
      </c>
      <c r="H94" s="189" t="s">
        <v>693</v>
      </c>
      <c r="I94" s="129">
        <v>2870</v>
      </c>
      <c r="J94" s="129">
        <v>2814</v>
      </c>
      <c r="K94" s="129">
        <v>66</v>
      </c>
      <c r="L94" s="128" t="s">
        <v>398</v>
      </c>
      <c r="M94" s="128" t="s">
        <v>193</v>
      </c>
      <c r="N94" s="129">
        <v>1190</v>
      </c>
      <c r="O94" s="129">
        <v>2034</v>
      </c>
      <c r="P94" s="129">
        <v>402</v>
      </c>
      <c r="Q94" s="259" t="s">
        <v>723</v>
      </c>
      <c r="R94" s="241" t="s">
        <v>700</v>
      </c>
      <c r="S94" s="115"/>
      <c r="Y94" s="115"/>
      <c r="Z94" s="115"/>
      <c r="AA94" s="115"/>
      <c r="AB94" s="115"/>
      <c r="AC94" s="115"/>
      <c r="AD94" s="115"/>
      <c r="AE94" s="115"/>
      <c r="AF94" s="115"/>
      <c r="AG94" s="115"/>
      <c r="AH94" s="115"/>
      <c r="AI94" s="115"/>
      <c r="AJ94" s="115"/>
      <c r="AK94" s="115"/>
      <c r="AL94" s="115"/>
      <c r="AM94" s="115"/>
    </row>
    <row r="95" spans="1:39" ht="17.25" customHeight="1">
      <c r="A95" s="136" t="s">
        <v>58</v>
      </c>
      <c r="B95" s="26">
        <v>45202</v>
      </c>
      <c r="C95" s="167" t="s">
        <v>516</v>
      </c>
      <c r="D95" s="158" t="s">
        <v>307</v>
      </c>
      <c r="E95" s="140" t="s">
        <v>493</v>
      </c>
      <c r="F95" s="129">
        <v>60871</v>
      </c>
      <c r="G95" s="129">
        <v>40495</v>
      </c>
      <c r="H95" s="129">
        <v>79246</v>
      </c>
      <c r="I95" s="129">
        <v>1995</v>
      </c>
      <c r="J95" s="129">
        <v>14615</v>
      </c>
      <c r="K95" s="129">
        <v>25</v>
      </c>
      <c r="L95" s="128" t="s">
        <v>834</v>
      </c>
      <c r="M95" s="128" t="s">
        <v>193</v>
      </c>
      <c r="N95" s="129">
        <v>18000</v>
      </c>
      <c r="O95" s="129">
        <v>28094</v>
      </c>
      <c r="P95" s="129">
        <v>5085</v>
      </c>
      <c r="Q95" s="259" t="s">
        <v>723</v>
      </c>
      <c r="R95" s="241" t="s">
        <v>700</v>
      </c>
      <c r="S95" s="115"/>
      <c r="Y95" s="115"/>
      <c r="Z95" s="115"/>
      <c r="AA95" s="115"/>
      <c r="AB95" s="115"/>
      <c r="AC95" s="115"/>
      <c r="AD95" s="115"/>
      <c r="AE95" s="115"/>
      <c r="AF95" s="115"/>
      <c r="AG95" s="115"/>
      <c r="AH95" s="115"/>
      <c r="AI95" s="115"/>
      <c r="AJ95" s="115"/>
      <c r="AK95" s="115"/>
      <c r="AL95" s="115"/>
      <c r="AM95" s="115"/>
    </row>
    <row r="96" spans="1:39" ht="17.25" customHeight="1">
      <c r="A96" s="136" t="s">
        <v>53</v>
      </c>
      <c r="B96" s="26">
        <v>45218</v>
      </c>
      <c r="C96" s="167" t="s">
        <v>525</v>
      </c>
      <c r="D96" s="158" t="s">
        <v>307</v>
      </c>
      <c r="E96" s="128" t="s">
        <v>835</v>
      </c>
      <c r="F96" s="129">
        <v>96604</v>
      </c>
      <c r="G96" s="129">
        <v>85516</v>
      </c>
      <c r="H96" s="129">
        <v>94995</v>
      </c>
      <c r="I96" s="129">
        <v>280</v>
      </c>
      <c r="J96" s="129">
        <v>37473</v>
      </c>
      <c r="K96" s="129">
        <v>8</v>
      </c>
      <c r="L96" s="133" t="s">
        <v>836</v>
      </c>
      <c r="M96" s="133" t="s">
        <v>837</v>
      </c>
      <c r="N96" s="129">
        <v>30777</v>
      </c>
      <c r="O96" s="129">
        <v>35127</v>
      </c>
      <c r="P96" s="129">
        <v>14345</v>
      </c>
      <c r="Q96" s="259" t="s">
        <v>723</v>
      </c>
      <c r="R96" s="241" t="s">
        <v>700</v>
      </c>
      <c r="S96" s="115"/>
      <c r="Y96" s="115"/>
      <c r="Z96" s="115"/>
      <c r="AA96" s="115"/>
      <c r="AB96" s="115"/>
      <c r="AC96" s="115"/>
      <c r="AD96" s="115"/>
      <c r="AE96" s="115"/>
      <c r="AF96" s="115"/>
      <c r="AG96" s="115"/>
      <c r="AH96" s="115"/>
      <c r="AI96" s="115"/>
      <c r="AJ96" s="115"/>
      <c r="AK96" s="115"/>
      <c r="AL96" s="115"/>
      <c r="AM96" s="115"/>
    </row>
    <row r="97" spans="1:39" ht="17.25" customHeight="1">
      <c r="A97" s="149" t="s">
        <v>53</v>
      </c>
      <c r="B97" s="172">
        <v>45218</v>
      </c>
      <c r="C97" s="173" t="s">
        <v>530</v>
      </c>
      <c r="D97" s="152" t="s">
        <v>307</v>
      </c>
      <c r="E97" s="133" t="s">
        <v>838</v>
      </c>
      <c r="F97" s="134">
        <v>100825</v>
      </c>
      <c r="G97" s="134">
        <v>85280</v>
      </c>
      <c r="H97" s="134">
        <v>100228</v>
      </c>
      <c r="I97" s="134">
        <v>354</v>
      </c>
      <c r="J97" s="133">
        <v>38534</v>
      </c>
      <c r="K97" s="165">
        <v>13</v>
      </c>
      <c r="L97" s="133" t="s">
        <v>839</v>
      </c>
      <c r="M97" s="133" t="s">
        <v>840</v>
      </c>
      <c r="N97" s="171">
        <v>24043</v>
      </c>
      <c r="O97" s="166">
        <v>29623</v>
      </c>
      <c r="P97" s="135">
        <v>12500</v>
      </c>
      <c r="Q97" s="261" t="s">
        <v>723</v>
      </c>
      <c r="R97" s="246" t="s">
        <v>700</v>
      </c>
      <c r="S97" s="115"/>
      <c r="Y97" s="115"/>
      <c r="Z97" s="115"/>
      <c r="AA97" s="115"/>
      <c r="AB97" s="115"/>
      <c r="AC97" s="115"/>
      <c r="AD97" s="115"/>
      <c r="AE97" s="115"/>
      <c r="AF97" s="115"/>
      <c r="AG97" s="115"/>
      <c r="AH97" s="115"/>
      <c r="AI97" s="115"/>
      <c r="AJ97" s="115"/>
      <c r="AK97" s="115"/>
      <c r="AL97" s="115"/>
      <c r="AM97" s="115"/>
    </row>
    <row r="98" spans="1:39" ht="17.25" customHeight="1">
      <c r="A98" s="136" t="s">
        <v>57</v>
      </c>
      <c r="B98" s="26">
        <v>45222</v>
      </c>
      <c r="C98" s="167" t="s">
        <v>535</v>
      </c>
      <c r="D98" s="158" t="s">
        <v>166</v>
      </c>
      <c r="E98" s="140" t="s">
        <v>493</v>
      </c>
      <c r="F98" s="129">
        <v>31103</v>
      </c>
      <c r="G98" s="129">
        <v>20732</v>
      </c>
      <c r="H98" s="189" t="s">
        <v>693</v>
      </c>
      <c r="I98" s="129">
        <v>4791</v>
      </c>
      <c r="J98" s="129">
        <v>4790</v>
      </c>
      <c r="K98" s="129">
        <v>67</v>
      </c>
      <c r="L98" s="128" t="s">
        <v>841</v>
      </c>
      <c r="M98" s="128" t="s">
        <v>193</v>
      </c>
      <c r="N98" s="129">
        <v>2804</v>
      </c>
      <c r="O98" s="129">
        <v>4548</v>
      </c>
      <c r="P98" s="129">
        <v>846</v>
      </c>
      <c r="Q98" s="240" t="s">
        <v>723</v>
      </c>
      <c r="R98" s="241" t="s">
        <v>700</v>
      </c>
      <c r="S98" s="115"/>
      <c r="Y98" s="115"/>
      <c r="Z98" s="115"/>
      <c r="AA98" s="115"/>
      <c r="AB98" s="115"/>
      <c r="AC98" s="115"/>
      <c r="AD98" s="115"/>
      <c r="AE98" s="115"/>
      <c r="AF98" s="115"/>
      <c r="AG98" s="115"/>
      <c r="AH98" s="115"/>
      <c r="AI98" s="115"/>
      <c r="AJ98" s="115"/>
      <c r="AK98" s="115"/>
      <c r="AL98" s="115"/>
      <c r="AM98" s="115"/>
    </row>
    <row r="99" spans="1:39" ht="17.25" customHeight="1">
      <c r="A99" s="136" t="s">
        <v>57</v>
      </c>
      <c r="B99" s="26">
        <v>45222</v>
      </c>
      <c r="C99" s="167" t="s">
        <v>539</v>
      </c>
      <c r="D99" s="158" t="s">
        <v>166</v>
      </c>
      <c r="E99" s="128" t="s">
        <v>842</v>
      </c>
      <c r="F99" s="129">
        <v>244962</v>
      </c>
      <c r="G99" s="129">
        <v>244345</v>
      </c>
      <c r="H99" s="189" t="s">
        <v>693</v>
      </c>
      <c r="I99" s="129">
        <v>88</v>
      </c>
      <c r="J99" s="129">
        <v>244345</v>
      </c>
      <c r="K99" s="129">
        <v>1317</v>
      </c>
      <c r="L99" s="128" t="s">
        <v>843</v>
      </c>
      <c r="M99" s="128" t="s">
        <v>844</v>
      </c>
      <c r="N99" s="129">
        <v>99453</v>
      </c>
      <c r="O99" s="129">
        <v>99868</v>
      </c>
      <c r="P99" s="129">
        <v>99453</v>
      </c>
      <c r="Q99" s="240" t="s">
        <v>723</v>
      </c>
      <c r="R99" s="241" t="s">
        <v>700</v>
      </c>
      <c r="S99" s="115"/>
      <c r="Y99" s="115"/>
      <c r="Z99" s="115"/>
      <c r="AA99" s="115"/>
      <c r="AB99" s="115"/>
      <c r="AC99" s="115"/>
      <c r="AD99" s="115"/>
      <c r="AE99" s="115"/>
      <c r="AF99" s="115"/>
      <c r="AG99" s="115"/>
      <c r="AH99" s="115"/>
      <c r="AI99" s="115"/>
      <c r="AJ99" s="115"/>
      <c r="AK99" s="115"/>
      <c r="AL99" s="115"/>
      <c r="AM99" s="115"/>
    </row>
    <row r="100" spans="1:39" ht="16.5" customHeight="1">
      <c r="A100" s="136" t="s">
        <v>53</v>
      </c>
      <c r="B100" s="26">
        <v>45225</v>
      </c>
      <c r="C100" s="167" t="s">
        <v>544</v>
      </c>
      <c r="D100" s="158" t="s">
        <v>307</v>
      </c>
      <c r="E100" s="128" t="s">
        <v>845</v>
      </c>
      <c r="F100" s="134">
        <v>313300</v>
      </c>
      <c r="G100" s="134">
        <v>227585</v>
      </c>
      <c r="H100" s="267">
        <v>283588</v>
      </c>
      <c r="I100" s="134">
        <v>1967</v>
      </c>
      <c r="J100" s="134">
        <v>65800</v>
      </c>
      <c r="K100" s="134">
        <v>30</v>
      </c>
      <c r="L100" s="133" t="s">
        <v>846</v>
      </c>
      <c r="M100" s="133" t="s">
        <v>193</v>
      </c>
      <c r="N100" s="134">
        <v>73664</v>
      </c>
      <c r="O100" s="134">
        <v>106185</v>
      </c>
      <c r="P100" s="134">
        <v>16553</v>
      </c>
      <c r="Q100" s="245" t="s">
        <v>723</v>
      </c>
      <c r="R100" s="246" t="s">
        <v>700</v>
      </c>
      <c r="S100" s="115"/>
      <c r="Y100" s="115"/>
      <c r="Z100" s="115"/>
      <c r="AA100" s="115"/>
      <c r="AB100" s="115"/>
      <c r="AC100" s="115"/>
      <c r="AD100" s="115"/>
      <c r="AE100" s="115"/>
      <c r="AF100" s="115"/>
      <c r="AG100" s="115"/>
      <c r="AH100" s="115"/>
      <c r="AI100" s="115"/>
      <c r="AJ100" s="115"/>
      <c r="AK100" s="115"/>
      <c r="AL100" s="115"/>
      <c r="AM100" s="115"/>
    </row>
    <row r="101" spans="1:39" ht="17.25" customHeight="1">
      <c r="A101" s="149" t="s">
        <v>53</v>
      </c>
      <c r="B101" s="172">
        <v>45225</v>
      </c>
      <c r="C101" s="173" t="s">
        <v>549</v>
      </c>
      <c r="D101" s="152" t="s">
        <v>166</v>
      </c>
      <c r="E101" s="187" t="s">
        <v>847</v>
      </c>
      <c r="F101" s="134">
        <v>277217</v>
      </c>
      <c r="G101" s="134">
        <v>275456</v>
      </c>
      <c r="H101" s="243" t="s">
        <v>693</v>
      </c>
      <c r="I101" s="134">
        <v>82</v>
      </c>
      <c r="J101" s="134">
        <v>275456</v>
      </c>
      <c r="K101" s="134">
        <v>1364</v>
      </c>
      <c r="L101" s="133" t="s">
        <v>848</v>
      </c>
      <c r="M101" s="133" t="s">
        <v>849</v>
      </c>
      <c r="N101" s="134">
        <v>111872</v>
      </c>
      <c r="O101" s="134">
        <v>115374</v>
      </c>
      <c r="P101" s="134">
        <v>111872</v>
      </c>
      <c r="Q101" s="245" t="s">
        <v>723</v>
      </c>
      <c r="R101" s="246" t="s">
        <v>700</v>
      </c>
      <c r="S101" s="115"/>
      <c r="Y101" s="115"/>
      <c r="Z101" s="115"/>
      <c r="AA101" s="115"/>
      <c r="AB101" s="115"/>
      <c r="AC101" s="115"/>
      <c r="AD101" s="115"/>
      <c r="AE101" s="115"/>
      <c r="AF101" s="115"/>
      <c r="AG101" s="115"/>
      <c r="AH101" s="115"/>
      <c r="AI101" s="115"/>
      <c r="AJ101" s="115"/>
      <c r="AK101" s="115"/>
      <c r="AL101" s="115"/>
      <c r="AM101" s="115"/>
    </row>
    <row r="102" spans="1:39" ht="17.25" customHeight="1">
      <c r="A102" s="136" t="s">
        <v>62</v>
      </c>
      <c r="B102" s="26">
        <v>45228</v>
      </c>
      <c r="C102" s="167" t="s">
        <v>405</v>
      </c>
      <c r="D102" s="158" t="s">
        <v>166</v>
      </c>
      <c r="E102" s="128" t="s">
        <v>850</v>
      </c>
      <c r="F102" s="129">
        <v>30099</v>
      </c>
      <c r="G102" s="129">
        <v>19712</v>
      </c>
      <c r="H102" s="189" t="s">
        <v>693</v>
      </c>
      <c r="I102" s="129">
        <v>4355</v>
      </c>
      <c r="J102" s="129">
        <v>4325</v>
      </c>
      <c r="K102" s="129">
        <v>75</v>
      </c>
      <c r="L102" s="128" t="s">
        <v>398</v>
      </c>
      <c r="M102" s="128" t="s">
        <v>193</v>
      </c>
      <c r="N102" s="129">
        <v>3131</v>
      </c>
      <c r="O102" s="129">
        <v>4940</v>
      </c>
      <c r="P102" s="129">
        <v>771</v>
      </c>
      <c r="Q102" s="240" t="s">
        <v>723</v>
      </c>
      <c r="R102" s="241" t="s">
        <v>700</v>
      </c>
      <c r="S102" s="115"/>
      <c r="Y102" s="115"/>
      <c r="Z102" s="115"/>
      <c r="AA102" s="115"/>
      <c r="AB102" s="115"/>
      <c r="AC102" s="115"/>
      <c r="AD102" s="115"/>
      <c r="AE102" s="115"/>
      <c r="AF102" s="115"/>
      <c r="AG102" s="115"/>
      <c r="AH102" s="115"/>
      <c r="AI102" s="115"/>
      <c r="AJ102" s="115"/>
      <c r="AK102" s="115"/>
      <c r="AL102" s="115"/>
      <c r="AM102" s="115"/>
    </row>
    <row r="103" spans="1:39" ht="17.25" customHeight="1">
      <c r="A103" s="136" t="s">
        <v>57</v>
      </c>
      <c r="B103" s="26">
        <v>45229</v>
      </c>
      <c r="C103" s="167" t="s">
        <v>554</v>
      </c>
      <c r="D103" s="158" t="s">
        <v>307</v>
      </c>
      <c r="E103" s="128" t="s">
        <v>851</v>
      </c>
      <c r="F103" s="129">
        <v>378638</v>
      </c>
      <c r="G103" s="129">
        <v>272316</v>
      </c>
      <c r="H103" s="129">
        <v>362323</v>
      </c>
      <c r="I103" s="129">
        <v>1161</v>
      </c>
      <c r="J103" s="129">
        <v>171606</v>
      </c>
      <c r="K103" s="129">
        <v>8</v>
      </c>
      <c r="L103" s="128" t="s">
        <v>398</v>
      </c>
      <c r="M103" s="128" t="s">
        <v>852</v>
      </c>
      <c r="N103" s="129">
        <v>33983</v>
      </c>
      <c r="O103" s="129">
        <v>44711</v>
      </c>
      <c r="P103" s="129">
        <v>23891</v>
      </c>
      <c r="Q103" s="240" t="s">
        <v>723</v>
      </c>
      <c r="R103" s="241" t="s">
        <v>700</v>
      </c>
      <c r="S103" s="115"/>
      <c r="Y103" s="115"/>
      <c r="Z103" s="115"/>
      <c r="AA103" s="115"/>
      <c r="AB103" s="115"/>
      <c r="AC103" s="115"/>
      <c r="AD103" s="115"/>
      <c r="AE103" s="115"/>
      <c r="AF103" s="115"/>
      <c r="AG103" s="115"/>
      <c r="AH103" s="115"/>
      <c r="AI103" s="115"/>
      <c r="AJ103" s="115"/>
      <c r="AK103" s="115"/>
      <c r="AL103" s="115"/>
      <c r="AM103" s="115"/>
    </row>
    <row r="104" spans="1:39" ht="17.25" customHeight="1">
      <c r="A104" s="136" t="s">
        <v>53</v>
      </c>
      <c r="B104" s="26">
        <v>45232</v>
      </c>
      <c r="C104" s="167" t="s">
        <v>563</v>
      </c>
      <c r="D104" s="158" t="s">
        <v>307</v>
      </c>
      <c r="E104" s="183" t="s">
        <v>853</v>
      </c>
      <c r="F104" s="129">
        <v>291910</v>
      </c>
      <c r="G104" s="129">
        <v>291910</v>
      </c>
      <c r="H104" s="189" t="s">
        <v>693</v>
      </c>
      <c r="I104" s="129">
        <v>44</v>
      </c>
      <c r="J104" s="129">
        <v>291910</v>
      </c>
      <c r="K104" s="129">
        <v>1308</v>
      </c>
      <c r="L104" s="128" t="s">
        <v>854</v>
      </c>
      <c r="M104" s="128" t="s">
        <v>193</v>
      </c>
      <c r="N104" s="129">
        <v>121864</v>
      </c>
      <c r="O104" s="129">
        <v>121864</v>
      </c>
      <c r="P104" s="129">
        <v>121864</v>
      </c>
      <c r="Q104" s="240" t="s">
        <v>723</v>
      </c>
      <c r="R104" s="241" t="s">
        <v>700</v>
      </c>
      <c r="S104" s="184"/>
      <c r="T104" s="34"/>
      <c r="U104" s="34"/>
      <c r="V104" s="34"/>
      <c r="W104" s="34"/>
      <c r="X104" s="34"/>
      <c r="Y104" s="184"/>
      <c r="Z104" s="184"/>
      <c r="AA104" s="184"/>
      <c r="AB104" s="184"/>
      <c r="AC104" s="184"/>
      <c r="AD104" s="184"/>
      <c r="AE104" s="184"/>
      <c r="AF104" s="184"/>
      <c r="AG104" s="184"/>
      <c r="AH104" s="184"/>
      <c r="AI104" s="184"/>
      <c r="AJ104" s="184"/>
      <c r="AK104" s="184"/>
      <c r="AL104" s="184"/>
      <c r="AM104" s="184"/>
    </row>
    <row r="105" spans="1:39" ht="17.25" customHeight="1">
      <c r="A105" s="136" t="s">
        <v>62</v>
      </c>
      <c r="B105" s="26">
        <v>45235</v>
      </c>
      <c r="C105" s="173" t="s">
        <v>568</v>
      </c>
      <c r="D105" s="152" t="s">
        <v>307</v>
      </c>
      <c r="E105" s="187" t="s">
        <v>855</v>
      </c>
      <c r="F105" s="134">
        <v>367782</v>
      </c>
      <c r="G105" s="134">
        <v>291059</v>
      </c>
      <c r="H105" s="134">
        <v>354680</v>
      </c>
      <c r="I105" s="134">
        <v>754</v>
      </c>
      <c r="J105" s="134">
        <v>196176</v>
      </c>
      <c r="K105" s="134">
        <v>5</v>
      </c>
      <c r="L105" s="133" t="s">
        <v>856</v>
      </c>
      <c r="M105" s="133" t="s">
        <v>857</v>
      </c>
      <c r="N105" s="134">
        <v>84220</v>
      </c>
      <c r="O105" s="134">
        <v>112781</v>
      </c>
      <c r="P105" s="134">
        <v>47284</v>
      </c>
      <c r="Q105" s="240" t="s">
        <v>723</v>
      </c>
      <c r="R105" s="241" t="s">
        <v>700</v>
      </c>
      <c r="S105" s="115"/>
      <c r="Y105" s="115"/>
      <c r="Z105" s="115"/>
      <c r="AA105" s="115"/>
      <c r="AB105" s="115"/>
      <c r="AC105" s="115"/>
      <c r="AD105" s="115"/>
      <c r="AE105" s="115"/>
      <c r="AF105" s="115"/>
      <c r="AG105" s="115"/>
      <c r="AH105" s="115"/>
      <c r="AI105" s="115"/>
      <c r="AJ105" s="115"/>
      <c r="AK105" s="115"/>
      <c r="AL105" s="115"/>
      <c r="AM105" s="115"/>
    </row>
    <row r="106" spans="1:39" ht="17.25" customHeight="1">
      <c r="A106" s="136" t="s">
        <v>62</v>
      </c>
      <c r="B106" s="137">
        <v>45235</v>
      </c>
      <c r="C106" s="129" t="s">
        <v>858</v>
      </c>
      <c r="D106" s="158" t="s">
        <v>166</v>
      </c>
      <c r="E106" s="128" t="s">
        <v>859</v>
      </c>
      <c r="F106" s="134">
        <v>37565</v>
      </c>
      <c r="G106" s="134">
        <v>23104</v>
      </c>
      <c r="H106" s="243" t="s">
        <v>693</v>
      </c>
      <c r="I106" s="134">
        <v>6325</v>
      </c>
      <c r="J106" s="134">
        <v>6315</v>
      </c>
      <c r="K106" s="134">
        <v>62</v>
      </c>
      <c r="L106" s="133" t="s">
        <v>398</v>
      </c>
      <c r="M106" s="133" t="s">
        <v>193</v>
      </c>
      <c r="N106" s="134">
        <v>3608</v>
      </c>
      <c r="O106" s="134">
        <v>5740</v>
      </c>
      <c r="P106" s="134">
        <v>1107</v>
      </c>
      <c r="Q106" s="245" t="s">
        <v>723</v>
      </c>
      <c r="R106" s="246" t="s">
        <v>700</v>
      </c>
      <c r="S106" s="115"/>
      <c r="Y106" s="115"/>
      <c r="Z106" s="115"/>
      <c r="AA106" s="115"/>
      <c r="AB106" s="115"/>
      <c r="AC106" s="115"/>
      <c r="AD106" s="115"/>
      <c r="AE106" s="115"/>
      <c r="AF106" s="115"/>
      <c r="AG106" s="115"/>
      <c r="AH106" s="115"/>
      <c r="AI106" s="115"/>
      <c r="AJ106" s="115"/>
      <c r="AK106" s="115"/>
      <c r="AL106" s="115"/>
      <c r="AM106" s="115"/>
    </row>
    <row r="107" spans="1:39" ht="17.25" customHeight="1">
      <c r="A107" s="149" t="s">
        <v>57</v>
      </c>
      <c r="B107" s="150">
        <v>45236</v>
      </c>
      <c r="C107" s="186" t="s">
        <v>578</v>
      </c>
      <c r="D107" s="152" t="s">
        <v>307</v>
      </c>
      <c r="E107" s="163" t="s">
        <v>493</v>
      </c>
      <c r="F107" s="134">
        <v>67054</v>
      </c>
      <c r="G107" s="134">
        <v>45028</v>
      </c>
      <c r="H107" s="134">
        <v>60208</v>
      </c>
      <c r="I107" s="134">
        <v>240</v>
      </c>
      <c r="J107" s="134">
        <v>16411</v>
      </c>
      <c r="K107" s="134">
        <v>35</v>
      </c>
      <c r="L107" s="133" t="s">
        <v>860</v>
      </c>
      <c r="M107" s="133" t="s">
        <v>861</v>
      </c>
      <c r="N107" s="134">
        <v>18166</v>
      </c>
      <c r="O107" s="134">
        <v>28467</v>
      </c>
      <c r="P107" s="134">
        <v>4422</v>
      </c>
      <c r="Q107" s="245" t="s">
        <v>723</v>
      </c>
      <c r="R107" s="246" t="s">
        <v>700</v>
      </c>
      <c r="S107" s="115"/>
      <c r="Y107" s="115"/>
      <c r="Z107" s="115"/>
      <c r="AA107" s="115"/>
      <c r="AB107" s="115"/>
      <c r="AC107" s="115"/>
      <c r="AD107" s="115"/>
      <c r="AE107" s="115"/>
      <c r="AF107" s="115"/>
      <c r="AG107" s="115"/>
      <c r="AH107" s="115"/>
      <c r="AI107" s="115"/>
      <c r="AJ107" s="115"/>
      <c r="AK107" s="115"/>
      <c r="AL107" s="115"/>
      <c r="AM107" s="115"/>
    </row>
    <row r="108" spans="1:39" ht="17.25" customHeight="1">
      <c r="A108" s="136" t="s">
        <v>60</v>
      </c>
      <c r="B108" s="26">
        <v>45240</v>
      </c>
      <c r="C108" s="185" t="s">
        <v>582</v>
      </c>
      <c r="D108" s="158" t="s">
        <v>166</v>
      </c>
      <c r="E108" s="140" t="s">
        <v>583</v>
      </c>
      <c r="F108" s="129">
        <v>4411</v>
      </c>
      <c r="G108" s="129">
        <v>3622</v>
      </c>
      <c r="H108" s="189" t="s">
        <v>693</v>
      </c>
      <c r="I108" s="129">
        <v>3297</v>
      </c>
      <c r="J108" s="129">
        <v>1889</v>
      </c>
      <c r="K108" s="129">
        <v>119</v>
      </c>
      <c r="L108" s="128" t="s">
        <v>398</v>
      </c>
      <c r="M108" s="128" t="s">
        <v>862</v>
      </c>
      <c r="N108" s="129">
        <v>541</v>
      </c>
      <c r="O108" s="129">
        <v>671</v>
      </c>
      <c r="P108" s="129">
        <v>305</v>
      </c>
      <c r="Q108" s="240" t="s">
        <v>723</v>
      </c>
      <c r="R108" s="241" t="s">
        <v>700</v>
      </c>
      <c r="S108" s="115"/>
      <c r="Y108" s="115"/>
      <c r="Z108" s="115"/>
      <c r="AA108" s="115"/>
      <c r="AB108" s="115"/>
      <c r="AC108" s="115"/>
      <c r="AD108" s="115"/>
      <c r="AE108" s="115"/>
      <c r="AF108" s="115"/>
      <c r="AG108" s="115"/>
      <c r="AH108" s="115"/>
      <c r="AI108" s="115"/>
      <c r="AJ108" s="115"/>
      <c r="AK108" s="115"/>
      <c r="AL108" s="115"/>
      <c r="AM108" s="115"/>
    </row>
    <row r="109" spans="1:39" ht="17.25" customHeight="1">
      <c r="A109" s="136" t="s">
        <v>62</v>
      </c>
      <c r="B109" s="26">
        <v>45242</v>
      </c>
      <c r="C109" s="185" t="s">
        <v>587</v>
      </c>
      <c r="D109" s="158" t="s">
        <v>166</v>
      </c>
      <c r="E109" s="128" t="s">
        <v>863</v>
      </c>
      <c r="F109" s="134">
        <v>27683</v>
      </c>
      <c r="G109" s="134">
        <v>17523</v>
      </c>
      <c r="H109" s="243" t="s">
        <v>693</v>
      </c>
      <c r="I109" s="134">
        <v>3965</v>
      </c>
      <c r="J109" s="134">
        <v>3876</v>
      </c>
      <c r="K109" s="134">
        <v>85</v>
      </c>
      <c r="L109" s="133" t="s">
        <v>398</v>
      </c>
      <c r="M109" s="133" t="s">
        <v>193</v>
      </c>
      <c r="N109" s="134">
        <v>2920</v>
      </c>
      <c r="O109" s="134">
        <v>5047</v>
      </c>
      <c r="P109" s="134">
        <v>783</v>
      </c>
      <c r="Q109" s="245" t="s">
        <v>723</v>
      </c>
      <c r="R109" s="246" t="s">
        <v>700</v>
      </c>
      <c r="S109" s="115"/>
      <c r="Y109" s="115"/>
      <c r="Z109" s="115"/>
      <c r="AA109" s="115"/>
      <c r="AB109" s="115"/>
      <c r="AC109" s="115"/>
      <c r="AD109" s="115"/>
      <c r="AE109" s="115"/>
      <c r="AF109" s="115"/>
      <c r="AG109" s="115"/>
      <c r="AH109" s="115"/>
      <c r="AI109" s="115"/>
      <c r="AJ109" s="115"/>
      <c r="AK109" s="115"/>
      <c r="AL109" s="115"/>
      <c r="AM109" s="115"/>
    </row>
    <row r="110" spans="1:39" ht="17.25" customHeight="1">
      <c r="A110" s="136" t="s">
        <v>53</v>
      </c>
      <c r="B110" s="26">
        <v>45246</v>
      </c>
      <c r="C110" s="185" t="s">
        <v>592</v>
      </c>
      <c r="D110" s="158" t="s">
        <v>307</v>
      </c>
      <c r="E110" s="183" t="s">
        <v>864</v>
      </c>
      <c r="F110" s="134">
        <v>195064</v>
      </c>
      <c r="G110" s="134">
        <v>118514</v>
      </c>
      <c r="H110" s="134">
        <v>149224</v>
      </c>
      <c r="I110" s="134">
        <v>95</v>
      </c>
      <c r="J110" s="134">
        <v>66107</v>
      </c>
      <c r="K110" s="134">
        <v>10</v>
      </c>
      <c r="L110" s="133" t="s">
        <v>865</v>
      </c>
      <c r="M110" s="133" t="s">
        <v>193</v>
      </c>
      <c r="N110" s="134">
        <v>35676</v>
      </c>
      <c r="O110" s="134">
        <v>58640</v>
      </c>
      <c r="P110" s="134">
        <v>19486</v>
      </c>
      <c r="Q110" s="245" t="s">
        <v>723</v>
      </c>
      <c r="R110" s="246" t="s">
        <v>700</v>
      </c>
      <c r="S110" s="115"/>
      <c r="Y110" s="115"/>
      <c r="Z110" s="115"/>
      <c r="AA110" s="115"/>
      <c r="AB110" s="115"/>
      <c r="AC110" s="115"/>
      <c r="AD110" s="115"/>
      <c r="AE110" s="115"/>
      <c r="AF110" s="115"/>
      <c r="AG110" s="115"/>
      <c r="AH110" s="115"/>
      <c r="AI110" s="115"/>
      <c r="AJ110" s="115"/>
      <c r="AK110" s="115"/>
      <c r="AL110" s="115"/>
      <c r="AM110" s="115"/>
    </row>
    <row r="111" spans="1:39" ht="17.25" customHeight="1">
      <c r="A111" s="136" t="s">
        <v>62</v>
      </c>
      <c r="B111" s="26">
        <v>45249</v>
      </c>
      <c r="C111" s="185" t="s">
        <v>866</v>
      </c>
      <c r="D111" s="158" t="s">
        <v>166</v>
      </c>
      <c r="E111" s="183" t="s">
        <v>867</v>
      </c>
      <c r="F111" s="134">
        <v>20172</v>
      </c>
      <c r="G111" s="134">
        <v>11903</v>
      </c>
      <c r="H111" s="243" t="s">
        <v>693</v>
      </c>
      <c r="I111" s="134">
        <v>3678</v>
      </c>
      <c r="J111" s="134">
        <v>3593</v>
      </c>
      <c r="K111" s="134">
        <v>91</v>
      </c>
      <c r="L111" s="133" t="s">
        <v>398</v>
      </c>
      <c r="M111" s="133" t="s">
        <v>193</v>
      </c>
      <c r="N111" s="134">
        <v>1808</v>
      </c>
      <c r="O111" s="134">
        <v>3122</v>
      </c>
      <c r="P111" s="134">
        <v>89</v>
      </c>
      <c r="Q111" s="240" t="s">
        <v>723</v>
      </c>
      <c r="R111" s="241" t="s">
        <v>700</v>
      </c>
      <c r="S111" s="115"/>
      <c r="Y111" s="115"/>
      <c r="Z111" s="115"/>
      <c r="AA111" s="115"/>
      <c r="AB111" s="115"/>
      <c r="AC111" s="115"/>
      <c r="AD111" s="115"/>
      <c r="AE111" s="115"/>
      <c r="AF111" s="115"/>
      <c r="AG111" s="115"/>
      <c r="AH111" s="115"/>
      <c r="AI111" s="115"/>
      <c r="AJ111" s="115"/>
      <c r="AK111" s="115"/>
      <c r="AL111" s="115"/>
      <c r="AM111" s="115"/>
    </row>
    <row r="112" spans="1:39" ht="17.25" customHeight="1">
      <c r="A112" s="136" t="s">
        <v>57</v>
      </c>
      <c r="B112" s="26">
        <v>45250</v>
      </c>
      <c r="C112" s="185" t="s">
        <v>607</v>
      </c>
      <c r="D112" s="158" t="s">
        <v>307</v>
      </c>
      <c r="E112" s="183" t="s">
        <v>868</v>
      </c>
      <c r="F112" s="129">
        <v>68157</v>
      </c>
      <c r="G112" s="129">
        <v>47597</v>
      </c>
      <c r="H112" s="129">
        <v>63796</v>
      </c>
      <c r="I112" s="129">
        <v>433</v>
      </c>
      <c r="J112" s="129">
        <v>24780</v>
      </c>
      <c r="K112" s="129">
        <v>32</v>
      </c>
      <c r="L112" s="128" t="s">
        <v>869</v>
      </c>
      <c r="M112" s="128" t="s">
        <v>193</v>
      </c>
      <c r="N112" s="129">
        <v>7375</v>
      </c>
      <c r="O112" s="129">
        <v>10629</v>
      </c>
      <c r="P112" s="129">
        <v>4430</v>
      </c>
      <c r="Q112" s="261" t="s">
        <v>723</v>
      </c>
      <c r="R112" s="241" t="s">
        <v>700</v>
      </c>
      <c r="S112" s="115"/>
      <c r="Y112" s="115"/>
      <c r="Z112" s="115"/>
      <c r="AA112" s="115"/>
      <c r="AB112" s="115"/>
      <c r="AC112" s="115"/>
      <c r="AD112" s="115"/>
      <c r="AE112" s="115"/>
      <c r="AF112" s="115"/>
      <c r="AG112" s="115"/>
      <c r="AH112" s="115"/>
      <c r="AI112" s="115"/>
      <c r="AJ112" s="115"/>
      <c r="AK112" s="115"/>
      <c r="AL112" s="115"/>
      <c r="AM112" s="115"/>
    </row>
    <row r="113" spans="1:39" ht="17.25" customHeight="1">
      <c r="A113" s="136" t="s">
        <v>53</v>
      </c>
      <c r="B113" s="26">
        <v>45253</v>
      </c>
      <c r="C113" s="185" t="s">
        <v>870</v>
      </c>
      <c r="D113" s="158" t="s">
        <v>307</v>
      </c>
      <c r="E113" s="183" t="s">
        <v>871</v>
      </c>
      <c r="F113" s="129">
        <v>192170</v>
      </c>
      <c r="G113" s="129">
        <v>74620</v>
      </c>
      <c r="H113" s="189" t="s">
        <v>693</v>
      </c>
      <c r="I113" s="129">
        <v>387</v>
      </c>
      <c r="J113" s="129">
        <v>1202</v>
      </c>
      <c r="K113" s="129">
        <v>671</v>
      </c>
      <c r="L113" s="128" t="s">
        <v>872</v>
      </c>
      <c r="M113" s="128" t="s">
        <v>873</v>
      </c>
      <c r="N113" s="129">
        <v>31086</v>
      </c>
      <c r="O113" s="129">
        <v>67836</v>
      </c>
      <c r="P113" s="129">
        <v>375</v>
      </c>
      <c r="Q113" s="245" t="s">
        <v>723</v>
      </c>
      <c r="R113" s="268" t="s">
        <v>700</v>
      </c>
      <c r="S113" s="115"/>
      <c r="Y113" s="115"/>
      <c r="Z113" s="115"/>
      <c r="AA113" s="115"/>
      <c r="AB113" s="115"/>
      <c r="AC113" s="115"/>
      <c r="AD113" s="115"/>
      <c r="AE113" s="115"/>
      <c r="AF113" s="115"/>
      <c r="AG113" s="115"/>
      <c r="AH113" s="115"/>
      <c r="AI113" s="115"/>
      <c r="AJ113" s="115"/>
      <c r="AK113" s="115"/>
      <c r="AL113" s="115"/>
      <c r="AM113" s="115"/>
    </row>
    <row r="114" spans="1:39" ht="17.25" customHeight="1">
      <c r="A114" s="136" t="s">
        <v>53</v>
      </c>
      <c r="B114" s="26">
        <v>45253</v>
      </c>
      <c r="C114" s="185" t="s">
        <v>612</v>
      </c>
      <c r="D114" s="158" t="s">
        <v>307</v>
      </c>
      <c r="E114" s="128" t="s">
        <v>874</v>
      </c>
      <c r="F114" s="129">
        <v>46684</v>
      </c>
      <c r="G114" s="129">
        <v>32159</v>
      </c>
      <c r="H114" s="134">
        <v>49493</v>
      </c>
      <c r="I114" s="269">
        <v>114</v>
      </c>
      <c r="J114" s="190">
        <v>14229</v>
      </c>
      <c r="K114" s="27">
        <v>37</v>
      </c>
      <c r="L114" s="128" t="s">
        <v>875</v>
      </c>
      <c r="M114" s="128" t="s">
        <v>876</v>
      </c>
      <c r="N114" s="129">
        <v>12695</v>
      </c>
      <c r="O114" s="27">
        <v>19981</v>
      </c>
      <c r="P114" s="270">
        <v>4051</v>
      </c>
      <c r="Q114" s="240" t="s">
        <v>723</v>
      </c>
      <c r="R114" s="241" t="s">
        <v>700</v>
      </c>
      <c r="S114" s="115"/>
      <c r="Y114" s="115"/>
      <c r="Z114" s="115"/>
      <c r="AA114" s="115"/>
      <c r="AB114" s="115"/>
      <c r="AC114" s="115"/>
      <c r="AD114" s="115"/>
      <c r="AE114" s="115"/>
      <c r="AF114" s="115"/>
      <c r="AG114" s="115"/>
      <c r="AH114" s="115"/>
      <c r="AI114" s="115"/>
      <c r="AJ114" s="115"/>
      <c r="AK114" s="115"/>
      <c r="AL114" s="115"/>
      <c r="AM114" s="115"/>
    </row>
    <row r="115" spans="1:39" ht="17.25" customHeight="1">
      <c r="A115" s="149" t="s">
        <v>53</v>
      </c>
      <c r="B115" s="172">
        <v>45253</v>
      </c>
      <c r="C115" s="186" t="s">
        <v>617</v>
      </c>
      <c r="D115" s="152" t="s">
        <v>166</v>
      </c>
      <c r="E115" s="133" t="s">
        <v>303</v>
      </c>
      <c r="F115" s="134">
        <v>5538</v>
      </c>
      <c r="G115" s="267">
        <v>3960</v>
      </c>
      <c r="H115" s="243" t="s">
        <v>693</v>
      </c>
      <c r="I115" s="271">
        <v>916</v>
      </c>
      <c r="J115" s="272">
        <v>853</v>
      </c>
      <c r="K115" s="48">
        <v>62</v>
      </c>
      <c r="L115" s="133" t="s">
        <v>398</v>
      </c>
      <c r="M115" s="133" t="s">
        <v>193</v>
      </c>
      <c r="N115" s="171">
        <v>771</v>
      </c>
      <c r="O115" s="48">
        <v>1142</v>
      </c>
      <c r="P115" s="273">
        <v>183</v>
      </c>
      <c r="Q115" s="245" t="s">
        <v>723</v>
      </c>
      <c r="R115" s="246" t="s">
        <v>700</v>
      </c>
      <c r="S115" s="115"/>
      <c r="Y115" s="115"/>
      <c r="Z115" s="115"/>
      <c r="AA115" s="115"/>
      <c r="AB115" s="115"/>
      <c r="AC115" s="115"/>
      <c r="AD115" s="115"/>
      <c r="AE115" s="115"/>
      <c r="AF115" s="115"/>
      <c r="AG115" s="115"/>
      <c r="AH115" s="115"/>
      <c r="AI115" s="115"/>
      <c r="AJ115" s="115"/>
      <c r="AK115" s="115"/>
      <c r="AL115" s="115"/>
      <c r="AM115" s="115"/>
    </row>
    <row r="116" spans="1:39" ht="17.25" customHeight="1">
      <c r="A116" s="136" t="s">
        <v>57</v>
      </c>
      <c r="B116" s="26">
        <v>45257</v>
      </c>
      <c r="C116" s="167" t="s">
        <v>626</v>
      </c>
      <c r="D116" s="158" t="s">
        <v>166</v>
      </c>
      <c r="E116" s="128" t="s">
        <v>877</v>
      </c>
      <c r="F116" s="129">
        <v>123280</v>
      </c>
      <c r="G116" s="129">
        <v>62571</v>
      </c>
      <c r="H116" s="189" t="s">
        <v>693</v>
      </c>
      <c r="I116" s="129">
        <v>401</v>
      </c>
      <c r="J116" s="129">
        <v>1398</v>
      </c>
      <c r="K116" s="129">
        <v>375</v>
      </c>
      <c r="L116" s="128" t="s">
        <v>878</v>
      </c>
      <c r="M116" s="128" t="s">
        <v>193</v>
      </c>
      <c r="N116" s="129">
        <v>19694</v>
      </c>
      <c r="O116" s="129">
        <v>45728</v>
      </c>
      <c r="P116" s="129">
        <v>594</v>
      </c>
      <c r="Q116" s="240" t="s">
        <v>723</v>
      </c>
      <c r="R116" s="241" t="s">
        <v>700</v>
      </c>
      <c r="S116" s="115"/>
      <c r="Y116" s="115"/>
      <c r="Z116" s="115"/>
      <c r="AA116" s="115"/>
      <c r="AB116" s="115"/>
      <c r="AC116" s="115"/>
      <c r="AD116" s="115"/>
      <c r="AE116" s="115"/>
      <c r="AF116" s="115"/>
      <c r="AG116" s="115"/>
      <c r="AH116" s="115"/>
      <c r="AI116" s="115"/>
      <c r="AJ116" s="115"/>
      <c r="AK116" s="115"/>
      <c r="AL116" s="115"/>
      <c r="AM116" s="115"/>
    </row>
    <row r="117" spans="1:39" ht="17.25" customHeight="1">
      <c r="A117" s="136" t="s">
        <v>57</v>
      </c>
      <c r="B117" s="26">
        <v>45257</v>
      </c>
      <c r="C117" s="159" t="s">
        <v>879</v>
      </c>
      <c r="D117" s="152" t="s">
        <v>307</v>
      </c>
      <c r="E117" s="133" t="s">
        <v>303</v>
      </c>
      <c r="F117" s="134">
        <v>59819</v>
      </c>
      <c r="G117" s="134">
        <v>39445</v>
      </c>
      <c r="H117" s="134">
        <v>46490</v>
      </c>
      <c r="I117" s="134">
        <v>86</v>
      </c>
      <c r="J117" s="134">
        <v>23833</v>
      </c>
      <c r="K117" s="134">
        <v>7</v>
      </c>
      <c r="L117" s="133" t="s">
        <v>880</v>
      </c>
      <c r="M117" s="133" t="s">
        <v>193</v>
      </c>
      <c r="N117" s="134">
        <v>11135</v>
      </c>
      <c r="O117" s="134">
        <v>19766</v>
      </c>
      <c r="P117" s="134">
        <v>7963</v>
      </c>
      <c r="Q117" s="245" t="s">
        <v>723</v>
      </c>
      <c r="R117" s="246" t="s">
        <v>700</v>
      </c>
      <c r="S117" s="115"/>
      <c r="Y117" s="115"/>
      <c r="Z117" s="115"/>
      <c r="AA117" s="115"/>
      <c r="AB117" s="115"/>
      <c r="AC117" s="115"/>
      <c r="AD117" s="115"/>
      <c r="AE117" s="115"/>
      <c r="AF117" s="115"/>
      <c r="AG117" s="115"/>
      <c r="AH117" s="115"/>
      <c r="AI117" s="115"/>
      <c r="AJ117" s="115"/>
      <c r="AK117" s="115"/>
      <c r="AL117" s="115"/>
      <c r="AM117" s="115"/>
    </row>
    <row r="118" spans="1:39" ht="17.25" customHeight="1">
      <c r="A118" s="149" t="s">
        <v>58</v>
      </c>
      <c r="B118" s="172">
        <v>45258</v>
      </c>
      <c r="C118" s="274" t="s">
        <v>881</v>
      </c>
      <c r="D118" s="152" t="s">
        <v>307</v>
      </c>
      <c r="E118" s="133" t="s">
        <v>583</v>
      </c>
      <c r="F118" s="134">
        <v>32203</v>
      </c>
      <c r="G118" s="134">
        <v>24124</v>
      </c>
      <c r="H118" s="134">
        <v>32518</v>
      </c>
      <c r="I118" s="134">
        <v>95</v>
      </c>
      <c r="J118" s="134">
        <v>11597</v>
      </c>
      <c r="K118" s="134">
        <v>11</v>
      </c>
      <c r="L118" s="133" t="s">
        <v>882</v>
      </c>
      <c r="M118" s="133" t="s">
        <v>883</v>
      </c>
      <c r="N118" s="134">
        <v>8023</v>
      </c>
      <c r="O118" s="134">
        <v>11454</v>
      </c>
      <c r="P118" s="134">
        <v>3704</v>
      </c>
      <c r="Q118" s="245" t="s">
        <v>723</v>
      </c>
      <c r="R118" s="246" t="s">
        <v>700</v>
      </c>
      <c r="S118" s="115"/>
      <c r="Y118" s="115"/>
      <c r="Z118" s="115"/>
      <c r="AA118" s="115"/>
      <c r="AB118" s="115"/>
      <c r="AC118" s="115"/>
      <c r="AD118" s="115"/>
      <c r="AE118" s="115"/>
      <c r="AF118" s="115"/>
      <c r="AG118" s="115"/>
      <c r="AH118" s="115"/>
      <c r="AI118" s="115"/>
      <c r="AJ118" s="115"/>
      <c r="AK118" s="115"/>
      <c r="AL118" s="115"/>
      <c r="AM118" s="115"/>
    </row>
    <row r="119" spans="1:39" ht="17.25" customHeight="1">
      <c r="A119" s="136" t="s">
        <v>53</v>
      </c>
      <c r="B119" s="26">
        <v>45260</v>
      </c>
      <c r="C119" s="159" t="s">
        <v>884</v>
      </c>
      <c r="D119" s="158" t="s">
        <v>166</v>
      </c>
      <c r="E119" s="128" t="s">
        <v>303</v>
      </c>
      <c r="F119" s="134">
        <v>5252</v>
      </c>
      <c r="G119" s="134">
        <v>3678</v>
      </c>
      <c r="H119" s="243" t="s">
        <v>693</v>
      </c>
      <c r="I119" s="134">
        <v>996</v>
      </c>
      <c r="J119" s="134">
        <v>947</v>
      </c>
      <c r="K119" s="134">
        <v>56</v>
      </c>
      <c r="L119" s="133" t="s">
        <v>398</v>
      </c>
      <c r="M119" s="133" t="s">
        <v>193</v>
      </c>
      <c r="N119" s="134">
        <v>686</v>
      </c>
      <c r="O119" s="134">
        <v>998</v>
      </c>
      <c r="P119" s="134">
        <v>200</v>
      </c>
      <c r="Q119" s="245" t="s">
        <v>723</v>
      </c>
      <c r="R119" s="246" t="s">
        <v>700</v>
      </c>
      <c r="S119" s="115"/>
      <c r="Y119" s="115"/>
      <c r="Z119" s="115"/>
      <c r="AA119" s="115"/>
      <c r="AB119" s="115"/>
      <c r="AC119" s="115"/>
      <c r="AD119" s="115"/>
      <c r="AE119" s="115"/>
      <c r="AF119" s="115"/>
      <c r="AG119" s="115"/>
      <c r="AH119" s="115"/>
      <c r="AI119" s="115"/>
      <c r="AJ119" s="115"/>
      <c r="AK119" s="115"/>
      <c r="AL119" s="115"/>
      <c r="AM119" s="115"/>
    </row>
    <row r="120" spans="1:39" ht="17.25" customHeight="1">
      <c r="A120" s="136" t="s">
        <v>58</v>
      </c>
      <c r="B120" s="26">
        <v>45265</v>
      </c>
      <c r="C120" s="188" t="s">
        <v>885</v>
      </c>
      <c r="D120" s="158" t="s">
        <v>307</v>
      </c>
      <c r="E120" s="183" t="s">
        <v>886</v>
      </c>
      <c r="F120" s="129">
        <v>30989</v>
      </c>
      <c r="G120" s="129">
        <v>8567</v>
      </c>
      <c r="H120" s="189">
        <v>59133</v>
      </c>
      <c r="I120" s="129">
        <v>353</v>
      </c>
      <c r="J120" s="129">
        <v>8567</v>
      </c>
      <c r="K120" s="129">
        <v>20</v>
      </c>
      <c r="L120" s="128" t="s">
        <v>887</v>
      </c>
      <c r="M120" s="128" t="s">
        <v>888</v>
      </c>
      <c r="N120" s="129">
        <v>7255</v>
      </c>
      <c r="O120" s="129">
        <v>9203</v>
      </c>
      <c r="P120" s="129">
        <v>1555</v>
      </c>
      <c r="Q120" s="240" t="s">
        <v>723</v>
      </c>
      <c r="R120" s="241" t="s">
        <v>700</v>
      </c>
      <c r="S120" s="115"/>
      <c r="Y120" s="115"/>
      <c r="Z120" s="115"/>
      <c r="AA120" s="115"/>
      <c r="AB120" s="115"/>
      <c r="AC120" s="115"/>
      <c r="AD120" s="115"/>
      <c r="AE120" s="115"/>
      <c r="AF120" s="115"/>
      <c r="AG120" s="115"/>
      <c r="AH120" s="115"/>
      <c r="AI120" s="115"/>
      <c r="AJ120" s="115"/>
      <c r="AK120" s="115"/>
      <c r="AL120" s="115"/>
      <c r="AM120" s="115"/>
    </row>
    <row r="121" spans="1:39" ht="17.25" customHeight="1">
      <c r="A121" s="136" t="s">
        <v>58</v>
      </c>
      <c r="B121" s="26">
        <v>45265</v>
      </c>
      <c r="C121" s="188" t="s">
        <v>889</v>
      </c>
      <c r="D121" s="158" t="s">
        <v>307</v>
      </c>
      <c r="E121" s="183" t="s">
        <v>890</v>
      </c>
      <c r="F121" s="129">
        <v>31387</v>
      </c>
      <c r="G121" s="129">
        <v>19731</v>
      </c>
      <c r="H121" s="129">
        <v>59133</v>
      </c>
      <c r="I121" s="129">
        <v>353</v>
      </c>
      <c r="J121" s="129">
        <v>494</v>
      </c>
      <c r="K121" s="129">
        <v>347</v>
      </c>
      <c r="L121" s="128" t="s">
        <v>891</v>
      </c>
      <c r="M121" s="128" t="s">
        <v>193</v>
      </c>
      <c r="N121" s="129">
        <v>7868</v>
      </c>
      <c r="O121" s="129">
        <v>13887</v>
      </c>
      <c r="P121" s="129">
        <v>236</v>
      </c>
      <c r="Q121" s="240" t="s">
        <v>723</v>
      </c>
      <c r="R121" s="241" t="s">
        <v>700</v>
      </c>
      <c r="S121" s="115"/>
      <c r="Y121" s="115"/>
      <c r="Z121" s="115"/>
      <c r="AA121" s="115"/>
      <c r="AB121" s="115"/>
      <c r="AC121" s="115"/>
      <c r="AD121" s="115"/>
      <c r="AE121" s="115"/>
      <c r="AF121" s="115"/>
      <c r="AG121" s="115"/>
      <c r="AH121" s="115"/>
      <c r="AI121" s="115"/>
      <c r="AJ121" s="115"/>
      <c r="AK121" s="115"/>
      <c r="AL121" s="115"/>
      <c r="AM121" s="115"/>
    </row>
    <row r="122" spans="1:39" ht="17.25" customHeight="1">
      <c r="A122" s="136" t="s">
        <v>62</v>
      </c>
      <c r="B122" s="26">
        <v>45270</v>
      </c>
      <c r="C122" s="188" t="s">
        <v>892</v>
      </c>
      <c r="D122" s="158" t="s">
        <v>307</v>
      </c>
      <c r="E122" s="128" t="s">
        <v>893</v>
      </c>
      <c r="F122" s="129">
        <v>61410</v>
      </c>
      <c r="G122" s="129">
        <v>53009</v>
      </c>
      <c r="H122" s="129">
        <v>65576</v>
      </c>
      <c r="I122" s="129">
        <v>127</v>
      </c>
      <c r="J122" s="129">
        <v>28588</v>
      </c>
      <c r="K122" s="129">
        <v>7</v>
      </c>
      <c r="L122" s="128" t="s">
        <v>894</v>
      </c>
      <c r="M122" s="128" t="s">
        <v>895</v>
      </c>
      <c r="N122" s="129">
        <v>7294</v>
      </c>
      <c r="O122" s="129">
        <v>8714</v>
      </c>
      <c r="P122" s="129">
        <v>4850</v>
      </c>
      <c r="Q122" s="240" t="s">
        <v>723</v>
      </c>
      <c r="R122" s="241" t="s">
        <v>700</v>
      </c>
      <c r="S122" s="115"/>
      <c r="Y122" s="115"/>
      <c r="Z122" s="115"/>
      <c r="AA122" s="115"/>
      <c r="AB122" s="115"/>
      <c r="AC122" s="115"/>
      <c r="AD122" s="115"/>
      <c r="AE122" s="115"/>
      <c r="AF122" s="115"/>
      <c r="AG122" s="115"/>
      <c r="AH122" s="115"/>
      <c r="AI122" s="115"/>
      <c r="AJ122" s="115"/>
      <c r="AK122" s="115"/>
      <c r="AL122" s="115"/>
      <c r="AM122" s="115"/>
    </row>
    <row r="123" spans="1:39" ht="17.25" customHeight="1">
      <c r="A123" s="136" t="s">
        <v>62</v>
      </c>
      <c r="B123" s="26">
        <v>45270</v>
      </c>
      <c r="C123" s="188" t="s">
        <v>896</v>
      </c>
      <c r="D123" s="158" t="s">
        <v>166</v>
      </c>
      <c r="E123" s="128" t="s">
        <v>897</v>
      </c>
      <c r="F123" s="129">
        <v>14147</v>
      </c>
      <c r="G123" s="129">
        <v>9071</v>
      </c>
      <c r="H123" s="189" t="s">
        <v>693</v>
      </c>
      <c r="I123" s="129">
        <v>2165</v>
      </c>
      <c r="J123" s="129">
        <v>2133</v>
      </c>
      <c r="K123" s="129">
        <v>65</v>
      </c>
      <c r="L123" s="128" t="s">
        <v>898</v>
      </c>
      <c r="M123" s="128" t="s">
        <v>193</v>
      </c>
      <c r="N123" s="129">
        <v>1477</v>
      </c>
      <c r="O123" s="129">
        <v>2373</v>
      </c>
      <c r="P123" s="129">
        <v>425</v>
      </c>
      <c r="Q123" s="240" t="s">
        <v>723</v>
      </c>
      <c r="R123" s="241" t="s">
        <v>700</v>
      </c>
      <c r="S123" s="115"/>
      <c r="Y123" s="115"/>
      <c r="Z123" s="115"/>
      <c r="AA123" s="115"/>
      <c r="AB123" s="115"/>
      <c r="AC123" s="115"/>
      <c r="AD123" s="115"/>
      <c r="AE123" s="115"/>
      <c r="AF123" s="115"/>
      <c r="AG123" s="115"/>
      <c r="AH123" s="115"/>
      <c r="AI123" s="115"/>
      <c r="AJ123" s="115"/>
      <c r="AK123" s="115"/>
      <c r="AL123" s="115"/>
      <c r="AM123" s="115"/>
    </row>
    <row r="124" spans="1:39" ht="17.25" customHeight="1">
      <c r="A124" s="136" t="s">
        <v>57</v>
      </c>
      <c r="B124" s="26">
        <v>45271</v>
      </c>
      <c r="C124" s="188" t="s">
        <v>899</v>
      </c>
      <c r="D124" s="158" t="s">
        <v>166</v>
      </c>
      <c r="E124" s="128" t="s">
        <v>900</v>
      </c>
      <c r="F124" s="129">
        <v>31306</v>
      </c>
      <c r="G124" s="129">
        <v>21180</v>
      </c>
      <c r="H124" s="189" t="s">
        <v>693</v>
      </c>
      <c r="I124" s="129">
        <v>57</v>
      </c>
      <c r="J124" s="129">
        <v>494</v>
      </c>
      <c r="K124" s="129">
        <v>365</v>
      </c>
      <c r="L124" s="128" t="s">
        <v>901</v>
      </c>
      <c r="M124" s="128" t="s">
        <v>902</v>
      </c>
      <c r="N124" s="129">
        <v>12072</v>
      </c>
      <c r="O124" s="129">
        <v>18104</v>
      </c>
      <c r="P124" s="129">
        <v>293</v>
      </c>
      <c r="Q124" s="240" t="s">
        <v>723</v>
      </c>
      <c r="R124" s="241" t="s">
        <v>700</v>
      </c>
      <c r="S124" s="115"/>
      <c r="Y124" s="115"/>
      <c r="Z124" s="115"/>
      <c r="AA124" s="115"/>
      <c r="AB124" s="115"/>
      <c r="AC124" s="115"/>
      <c r="AD124" s="115"/>
      <c r="AE124" s="115"/>
      <c r="AF124" s="115"/>
      <c r="AG124" s="115"/>
      <c r="AH124" s="115"/>
      <c r="AI124" s="115"/>
      <c r="AJ124" s="115"/>
      <c r="AK124" s="115"/>
      <c r="AL124" s="115"/>
      <c r="AM124" s="115"/>
    </row>
    <row r="125" spans="1:39" ht="17.25" customHeight="1">
      <c r="A125" s="136" t="s">
        <v>57</v>
      </c>
      <c r="B125" s="26">
        <v>45271</v>
      </c>
      <c r="C125" s="188" t="s">
        <v>903</v>
      </c>
      <c r="D125" s="158" t="s">
        <v>166</v>
      </c>
      <c r="E125" s="128" t="s">
        <v>904</v>
      </c>
      <c r="F125" s="129">
        <v>155</v>
      </c>
      <c r="G125" s="129">
        <v>147</v>
      </c>
      <c r="H125" s="189" t="s">
        <v>693</v>
      </c>
      <c r="I125" s="129">
        <v>57</v>
      </c>
      <c r="J125" s="129">
        <v>2</v>
      </c>
      <c r="K125" s="129">
        <v>515</v>
      </c>
      <c r="L125" s="128" t="s">
        <v>905</v>
      </c>
      <c r="M125" s="128" t="s">
        <v>906</v>
      </c>
      <c r="N125" s="129">
        <v>74</v>
      </c>
      <c r="O125" s="129">
        <v>78</v>
      </c>
      <c r="P125" s="129">
        <v>2</v>
      </c>
      <c r="Q125" s="240" t="s">
        <v>723</v>
      </c>
      <c r="R125" s="241" t="s">
        <v>700</v>
      </c>
      <c r="S125" s="115"/>
      <c r="Y125" s="115"/>
      <c r="Z125" s="115"/>
      <c r="AA125" s="115"/>
      <c r="AB125" s="115"/>
      <c r="AC125" s="115"/>
      <c r="AD125" s="115"/>
      <c r="AE125" s="115"/>
      <c r="AF125" s="115"/>
      <c r="AG125" s="115"/>
      <c r="AH125" s="115"/>
      <c r="AI125" s="115"/>
      <c r="AJ125" s="115"/>
      <c r="AK125" s="115"/>
      <c r="AL125" s="115"/>
      <c r="AM125" s="115"/>
    </row>
    <row r="126" spans="1:39" ht="17.25" customHeight="1">
      <c r="A126" s="136" t="s">
        <v>58</v>
      </c>
      <c r="B126" s="26">
        <v>45272</v>
      </c>
      <c r="C126" s="188" t="s">
        <v>907</v>
      </c>
      <c r="D126" s="158" t="s">
        <v>307</v>
      </c>
      <c r="E126" s="128" t="s">
        <v>908</v>
      </c>
      <c r="F126" s="134">
        <v>44218</v>
      </c>
      <c r="G126" s="134">
        <v>28037</v>
      </c>
      <c r="H126" s="243">
        <v>47914</v>
      </c>
      <c r="I126" s="134">
        <v>207</v>
      </c>
      <c r="J126" s="134">
        <v>11863</v>
      </c>
      <c r="K126" s="134">
        <v>17</v>
      </c>
      <c r="L126" s="133" t="s">
        <v>909</v>
      </c>
      <c r="M126" s="133" t="s">
        <v>910</v>
      </c>
      <c r="N126" s="134">
        <v>7032</v>
      </c>
      <c r="O126" s="134">
        <v>10581</v>
      </c>
      <c r="P126" s="134">
        <v>1880</v>
      </c>
      <c r="Q126" s="245" t="s">
        <v>723</v>
      </c>
      <c r="R126" s="246" t="s">
        <v>700</v>
      </c>
      <c r="S126" s="115"/>
      <c r="Y126" s="115"/>
      <c r="Z126" s="115"/>
      <c r="AA126" s="115"/>
      <c r="AB126" s="115"/>
      <c r="AC126" s="115"/>
      <c r="AD126" s="115"/>
      <c r="AE126" s="115"/>
      <c r="AF126" s="115"/>
      <c r="AG126" s="115"/>
      <c r="AH126" s="115"/>
      <c r="AI126" s="115"/>
      <c r="AJ126" s="115"/>
      <c r="AK126" s="115"/>
      <c r="AL126" s="115"/>
      <c r="AM126" s="115"/>
    </row>
    <row r="127" spans="1:39" ht="17.25" customHeight="1">
      <c r="A127" s="1041" t="s">
        <v>53</v>
      </c>
      <c r="B127" s="1042">
        <v>45274</v>
      </c>
      <c r="C127" s="1043" t="s">
        <v>674</v>
      </c>
      <c r="D127" s="1044" t="s">
        <v>307</v>
      </c>
      <c r="E127" s="1052" t="s">
        <v>911</v>
      </c>
      <c r="F127" s="1046">
        <v>45982</v>
      </c>
      <c r="G127" s="1046">
        <v>36715</v>
      </c>
      <c r="H127" s="1046">
        <v>47782</v>
      </c>
      <c r="I127" s="1046">
        <v>254</v>
      </c>
      <c r="J127" s="1046">
        <v>11100</v>
      </c>
      <c r="K127" s="1046">
        <v>18</v>
      </c>
      <c r="L127" s="1045" t="s">
        <v>912</v>
      </c>
      <c r="M127" s="1045" t="s">
        <v>193</v>
      </c>
      <c r="N127" s="1046">
        <v>10215</v>
      </c>
      <c r="O127" s="1046">
        <v>12900</v>
      </c>
      <c r="P127" s="1046">
        <v>2680</v>
      </c>
      <c r="Q127" s="1053" t="s">
        <v>723</v>
      </c>
      <c r="R127" s="1054" t="s">
        <v>700</v>
      </c>
      <c r="S127" s="115"/>
      <c r="Y127" s="115"/>
      <c r="Z127" s="115"/>
      <c r="AA127" s="115"/>
      <c r="AB127" s="115"/>
      <c r="AC127" s="115"/>
      <c r="AD127" s="115"/>
      <c r="AE127" s="115"/>
      <c r="AF127" s="115"/>
      <c r="AG127" s="115"/>
      <c r="AH127" s="115"/>
      <c r="AI127" s="115"/>
      <c r="AJ127" s="115"/>
      <c r="AK127" s="115"/>
      <c r="AL127" s="115"/>
      <c r="AM127" s="115"/>
    </row>
    <row r="128" spans="1:39" ht="17.25" customHeight="1">
      <c r="A128" s="1041" t="s">
        <v>16794</v>
      </c>
      <c r="B128" s="1042">
        <v>45277</v>
      </c>
      <c r="C128" s="1043" t="s">
        <v>16795</v>
      </c>
      <c r="D128" s="1044" t="s">
        <v>16796</v>
      </c>
      <c r="E128" s="1052" t="s">
        <v>481</v>
      </c>
      <c r="F128" s="1046">
        <v>12464</v>
      </c>
      <c r="G128" s="1046">
        <v>7673</v>
      </c>
      <c r="H128" s="189" t="s">
        <v>693</v>
      </c>
      <c r="I128" s="1046">
        <v>2151</v>
      </c>
      <c r="J128" s="1046">
        <v>2088</v>
      </c>
      <c r="K128" s="1046">
        <v>67</v>
      </c>
      <c r="L128" s="1056" t="s">
        <v>16797</v>
      </c>
      <c r="M128" s="1045" t="s">
        <v>193</v>
      </c>
      <c r="N128" s="1046">
        <v>1425</v>
      </c>
      <c r="O128" s="1046">
        <v>2276</v>
      </c>
      <c r="P128" s="1046">
        <v>436</v>
      </c>
      <c r="Q128" s="1053" t="s">
        <v>723</v>
      </c>
      <c r="R128" s="1054" t="s">
        <v>700</v>
      </c>
      <c r="S128" s="115"/>
      <c r="Y128" s="115"/>
      <c r="Z128" s="115"/>
      <c r="AA128" s="115"/>
      <c r="AB128" s="115"/>
      <c r="AC128" s="115"/>
      <c r="AD128" s="115"/>
      <c r="AE128" s="115"/>
      <c r="AF128" s="115"/>
      <c r="AG128" s="115"/>
      <c r="AH128" s="115"/>
      <c r="AI128" s="115"/>
      <c r="AJ128" s="115"/>
      <c r="AK128" s="115"/>
      <c r="AL128" s="115"/>
      <c r="AM128" s="115"/>
    </row>
    <row r="129" spans="1:39" ht="17.25" customHeight="1">
      <c r="A129" s="1041" t="s">
        <v>16794</v>
      </c>
      <c r="B129" s="1042">
        <v>45284</v>
      </c>
      <c r="C129" s="1043" t="s">
        <v>16812</v>
      </c>
      <c r="D129" s="1044" t="s">
        <v>16796</v>
      </c>
      <c r="E129" s="1052" t="s">
        <v>481</v>
      </c>
      <c r="F129" s="1046">
        <v>15766</v>
      </c>
      <c r="G129" s="1046">
        <v>11121</v>
      </c>
      <c r="H129" s="189" t="s">
        <v>693</v>
      </c>
      <c r="I129" s="1046">
        <v>204</v>
      </c>
      <c r="J129" s="1046">
        <v>168</v>
      </c>
      <c r="K129" s="1046">
        <v>504</v>
      </c>
      <c r="L129" s="1045" t="s">
        <v>16813</v>
      </c>
      <c r="M129" s="1045" t="s">
        <v>193</v>
      </c>
      <c r="N129" s="1046">
        <v>4579</v>
      </c>
      <c r="O129" s="1046">
        <v>6780</v>
      </c>
      <c r="P129" s="1046">
        <v>53</v>
      </c>
      <c r="Q129" s="1053" t="s">
        <v>723</v>
      </c>
      <c r="R129" s="1054" t="s">
        <v>700</v>
      </c>
      <c r="S129" s="115"/>
      <c r="Y129" s="115"/>
      <c r="Z129" s="115"/>
      <c r="AA129" s="115"/>
      <c r="AB129" s="115"/>
      <c r="AC129" s="115"/>
      <c r="AD129" s="115"/>
      <c r="AE129" s="115"/>
      <c r="AF129" s="115"/>
      <c r="AG129" s="115"/>
      <c r="AH129" s="115"/>
      <c r="AI129" s="115"/>
      <c r="AJ129" s="115"/>
      <c r="AK129" s="115"/>
      <c r="AL129" s="115"/>
      <c r="AM129" s="115"/>
    </row>
    <row r="130" spans="1:39" ht="17.25" customHeight="1">
      <c r="A130" s="1041" t="s">
        <v>16794</v>
      </c>
      <c r="B130" s="1042">
        <v>45284</v>
      </c>
      <c r="C130" s="1043" t="s">
        <v>16814</v>
      </c>
      <c r="D130" s="1044" t="s">
        <v>16796</v>
      </c>
      <c r="E130" s="1052" t="s">
        <v>481</v>
      </c>
      <c r="F130" s="1046">
        <v>6055</v>
      </c>
      <c r="G130" s="1046">
        <v>3883</v>
      </c>
      <c r="H130" s="189" t="s">
        <v>693</v>
      </c>
      <c r="I130" s="1046">
        <v>1368</v>
      </c>
      <c r="J130" s="1046">
        <v>1368</v>
      </c>
      <c r="K130" s="1046">
        <v>103</v>
      </c>
      <c r="L130" s="1045" t="s">
        <v>16815</v>
      </c>
      <c r="M130" s="1045" t="s">
        <v>193</v>
      </c>
      <c r="N130" s="1046">
        <v>607</v>
      </c>
      <c r="O130" s="1046">
        <v>972</v>
      </c>
      <c r="P130" s="1046">
        <v>225</v>
      </c>
      <c r="Q130" s="1053" t="s">
        <v>723</v>
      </c>
      <c r="R130" s="1054" t="s">
        <v>700</v>
      </c>
      <c r="S130" s="115"/>
      <c r="Y130" s="115"/>
      <c r="Z130" s="115"/>
      <c r="AA130" s="115"/>
      <c r="AB130" s="115"/>
      <c r="AC130" s="115"/>
      <c r="AD130" s="115"/>
      <c r="AE130" s="115"/>
      <c r="AF130" s="115"/>
      <c r="AG130" s="115"/>
      <c r="AH130" s="115"/>
      <c r="AI130" s="115"/>
      <c r="AJ130" s="115"/>
      <c r="AK130" s="115"/>
      <c r="AL130" s="115"/>
      <c r="AM130" s="115"/>
    </row>
    <row r="131" spans="1:39" ht="17.25" customHeight="1">
      <c r="A131" s="1041" t="s">
        <v>16806</v>
      </c>
      <c r="B131" s="1042">
        <v>45285</v>
      </c>
      <c r="C131" s="1043" t="s">
        <v>16816</v>
      </c>
      <c r="D131" s="1044" t="s">
        <v>16817</v>
      </c>
      <c r="E131" s="1052" t="s">
        <v>481</v>
      </c>
      <c r="F131" s="1046">
        <v>107445</v>
      </c>
      <c r="G131" s="1046">
        <v>96878</v>
      </c>
      <c r="H131" s="189">
        <v>105175</v>
      </c>
      <c r="I131" s="1046">
        <v>47799</v>
      </c>
      <c r="J131" s="1046">
        <v>47799</v>
      </c>
      <c r="K131" s="1046">
        <v>4</v>
      </c>
      <c r="L131" s="1045" t="s">
        <v>16818</v>
      </c>
      <c r="M131" s="1045" t="s">
        <v>16819</v>
      </c>
      <c r="N131" s="1046">
        <v>38375</v>
      </c>
      <c r="O131" s="1046">
        <v>45636</v>
      </c>
      <c r="P131" s="1046">
        <v>18413</v>
      </c>
      <c r="Q131" s="1053" t="s">
        <v>723</v>
      </c>
      <c r="R131" s="1054" t="s">
        <v>700</v>
      </c>
      <c r="S131" s="115"/>
      <c r="Y131" s="115"/>
      <c r="Z131" s="115"/>
      <c r="AA131" s="115"/>
      <c r="AB131" s="115"/>
      <c r="AC131" s="115"/>
      <c r="AD131" s="115"/>
      <c r="AE131" s="115"/>
      <c r="AF131" s="115"/>
      <c r="AG131" s="115"/>
      <c r="AH131" s="115"/>
      <c r="AI131" s="115"/>
      <c r="AJ131" s="115"/>
      <c r="AK131" s="115"/>
      <c r="AL131" s="115"/>
      <c r="AM131" s="115"/>
    </row>
    <row r="132" spans="1:39" ht="17.25" customHeight="1">
      <c r="A132" s="1041" t="s">
        <v>16828</v>
      </c>
      <c r="B132" s="1042">
        <v>45288</v>
      </c>
      <c r="C132" s="1043" t="s">
        <v>16829</v>
      </c>
      <c r="D132" s="1044" t="s">
        <v>16817</v>
      </c>
      <c r="E132" s="1052" t="s">
        <v>481</v>
      </c>
      <c r="F132" s="1046">
        <v>137106</v>
      </c>
      <c r="G132" s="1046">
        <v>121343</v>
      </c>
      <c r="H132" s="189">
        <v>133441</v>
      </c>
      <c r="I132" s="1046">
        <v>68728</v>
      </c>
      <c r="J132" s="1046">
        <v>68728</v>
      </c>
      <c r="K132" s="1046">
        <v>3</v>
      </c>
      <c r="L132" s="1045" t="s">
        <v>16830</v>
      </c>
      <c r="M132" s="1045" t="s">
        <v>16831</v>
      </c>
      <c r="N132" s="1046">
        <v>46464</v>
      </c>
      <c r="O132" s="1046">
        <v>56040</v>
      </c>
      <c r="P132" s="1046">
        <v>26002</v>
      </c>
      <c r="Q132" s="1053" t="s">
        <v>723</v>
      </c>
      <c r="R132" s="1054" t="s">
        <v>700</v>
      </c>
      <c r="S132" s="115"/>
      <c r="Y132" s="115"/>
      <c r="Z132" s="115"/>
      <c r="AA132" s="115"/>
      <c r="AB132" s="115"/>
      <c r="AC132" s="115"/>
      <c r="AD132" s="115"/>
      <c r="AE132" s="115"/>
      <c r="AF132" s="115"/>
      <c r="AG132" s="115"/>
      <c r="AH132" s="115"/>
      <c r="AI132" s="115"/>
      <c r="AJ132" s="115"/>
      <c r="AK132" s="115"/>
      <c r="AL132" s="115"/>
      <c r="AM132" s="115"/>
    </row>
    <row r="133" spans="1:39" ht="17.25" customHeight="1">
      <c r="A133" s="1041" t="s">
        <v>16806</v>
      </c>
      <c r="B133" s="1042">
        <v>45292</v>
      </c>
      <c r="C133" s="1043" t="s">
        <v>16841</v>
      </c>
      <c r="D133" s="1044" t="s">
        <v>16842</v>
      </c>
      <c r="E133" s="1052" t="s">
        <v>481</v>
      </c>
      <c r="F133" s="1046">
        <v>9533</v>
      </c>
      <c r="G133" s="1046">
        <v>5900</v>
      </c>
      <c r="H133" s="189" t="s">
        <v>16845</v>
      </c>
      <c r="I133" s="1046">
        <v>2235</v>
      </c>
      <c r="J133" s="1046">
        <v>2235</v>
      </c>
      <c r="K133" s="1046">
        <v>67</v>
      </c>
      <c r="L133" s="1045" t="s">
        <v>16843</v>
      </c>
      <c r="M133" s="1045" t="s">
        <v>16844</v>
      </c>
      <c r="N133" s="1046">
        <v>1018</v>
      </c>
      <c r="O133" s="1046">
        <v>1660</v>
      </c>
      <c r="P133" s="1046">
        <v>357</v>
      </c>
      <c r="Q133" s="1053" t="s">
        <v>723</v>
      </c>
      <c r="R133" s="1054" t="s">
        <v>700</v>
      </c>
      <c r="S133" s="115"/>
      <c r="Y133" s="115"/>
      <c r="Z133" s="115"/>
      <c r="AA133" s="115"/>
      <c r="AB133" s="115"/>
      <c r="AC133" s="115"/>
      <c r="AD133" s="115"/>
      <c r="AE133" s="115"/>
      <c r="AF133" s="115"/>
      <c r="AG133" s="115"/>
      <c r="AH133" s="115"/>
      <c r="AI133" s="115"/>
      <c r="AJ133" s="115"/>
      <c r="AK133" s="115"/>
      <c r="AL133" s="115"/>
      <c r="AM133" s="115"/>
    </row>
    <row r="134" spans="1:39" ht="17.25" customHeight="1">
      <c r="A134" s="1041" t="s">
        <v>16820</v>
      </c>
      <c r="B134" s="1042">
        <v>45293</v>
      </c>
      <c r="C134" s="1043" t="s">
        <v>16849</v>
      </c>
      <c r="D134" s="1044" t="s">
        <v>16796</v>
      </c>
      <c r="E134" s="1052" t="s">
        <v>481</v>
      </c>
      <c r="F134" s="1046">
        <v>30432</v>
      </c>
      <c r="G134" s="1046">
        <v>17224</v>
      </c>
      <c r="H134" s="189" t="s">
        <v>16845</v>
      </c>
      <c r="I134" s="1046">
        <v>723</v>
      </c>
      <c r="J134" s="1046">
        <v>534</v>
      </c>
      <c r="K134" s="1046">
        <v>412</v>
      </c>
      <c r="L134" s="1045" t="s">
        <v>16850</v>
      </c>
      <c r="M134" s="1045" t="s">
        <v>16802</v>
      </c>
      <c r="N134" s="1046">
        <v>6260</v>
      </c>
      <c r="O134" s="1046">
        <v>11496</v>
      </c>
      <c r="P134" s="1046">
        <v>169</v>
      </c>
      <c r="Q134" s="1053" t="s">
        <v>723</v>
      </c>
      <c r="R134" s="1054" t="s">
        <v>700</v>
      </c>
      <c r="S134" s="115"/>
      <c r="Y134" s="115"/>
      <c r="Z134" s="115"/>
      <c r="AA134" s="115"/>
      <c r="AB134" s="115"/>
      <c r="AC134" s="115"/>
      <c r="AD134" s="115"/>
      <c r="AE134" s="115"/>
      <c r="AF134" s="115"/>
      <c r="AG134" s="115"/>
      <c r="AH134" s="115"/>
      <c r="AI134" s="115"/>
      <c r="AJ134" s="115"/>
      <c r="AK134" s="115"/>
      <c r="AL134" s="115"/>
      <c r="AM134" s="115"/>
    </row>
    <row r="135" spans="1:39" ht="17.25" customHeight="1">
      <c r="A135" s="1041" t="s">
        <v>16855</v>
      </c>
      <c r="B135" s="1042">
        <v>45294</v>
      </c>
      <c r="C135" s="1043" t="s">
        <v>16856</v>
      </c>
      <c r="D135" s="1044" t="s">
        <v>16854</v>
      </c>
      <c r="E135" s="1052" t="s">
        <v>481</v>
      </c>
      <c r="F135" s="1046">
        <v>68095</v>
      </c>
      <c r="G135" s="1067">
        <v>57052</v>
      </c>
      <c r="H135" s="243">
        <v>64285</v>
      </c>
      <c r="I135" s="1067">
        <v>31528</v>
      </c>
      <c r="J135" s="1067">
        <v>31528</v>
      </c>
      <c r="K135" s="1067">
        <v>6</v>
      </c>
      <c r="L135" s="1045" t="s">
        <v>16815</v>
      </c>
      <c r="M135" s="1045" t="s">
        <v>16831</v>
      </c>
      <c r="N135" s="1046">
        <v>16095</v>
      </c>
      <c r="O135" s="1046">
        <v>20426</v>
      </c>
      <c r="P135" s="1046">
        <v>11077</v>
      </c>
      <c r="Q135" s="1053" t="s">
        <v>723</v>
      </c>
      <c r="R135" s="1054" t="s">
        <v>700</v>
      </c>
      <c r="S135" s="115"/>
      <c r="Y135" s="115"/>
      <c r="Z135" s="115"/>
      <c r="AA135" s="115"/>
      <c r="AB135" s="115"/>
      <c r="AC135" s="115"/>
      <c r="AD135" s="115"/>
      <c r="AE135" s="115"/>
      <c r="AF135" s="115"/>
      <c r="AG135" s="115"/>
      <c r="AH135" s="115"/>
      <c r="AI135" s="115"/>
      <c r="AJ135" s="115"/>
      <c r="AK135" s="115"/>
      <c r="AL135" s="115"/>
      <c r="AM135" s="115"/>
    </row>
    <row r="136" spans="1:39" ht="17.25" customHeight="1">
      <c r="A136" s="1041" t="s">
        <v>16860</v>
      </c>
      <c r="B136" s="1042">
        <v>45295</v>
      </c>
      <c r="C136" s="1043" t="s">
        <v>16858</v>
      </c>
      <c r="D136" s="1044" t="s">
        <v>16808</v>
      </c>
      <c r="E136" s="1052" t="s">
        <v>481</v>
      </c>
      <c r="F136" s="1068">
        <v>31157</v>
      </c>
      <c r="G136" s="1069">
        <v>22516</v>
      </c>
      <c r="H136" s="1069">
        <v>26084</v>
      </c>
      <c r="I136" s="1069">
        <v>11055</v>
      </c>
      <c r="J136" s="1069">
        <v>11055</v>
      </c>
      <c r="K136" s="1069">
        <v>18</v>
      </c>
      <c r="L136" s="1045" t="s">
        <v>16830</v>
      </c>
      <c r="M136" s="1045" t="s">
        <v>16864</v>
      </c>
      <c r="N136" s="1046">
        <v>6935</v>
      </c>
      <c r="O136" s="1046">
        <v>9126</v>
      </c>
      <c r="P136" s="1046">
        <v>1659</v>
      </c>
      <c r="Q136" s="1053" t="s">
        <v>723</v>
      </c>
      <c r="R136" s="1054" t="s">
        <v>700</v>
      </c>
      <c r="S136" s="115"/>
      <c r="Y136" s="115"/>
      <c r="Z136" s="115"/>
      <c r="AA136" s="115"/>
      <c r="AB136" s="115"/>
      <c r="AC136" s="115"/>
      <c r="AD136" s="115"/>
      <c r="AE136" s="115"/>
      <c r="AF136" s="115"/>
      <c r="AG136" s="115"/>
      <c r="AH136" s="115"/>
      <c r="AI136" s="115"/>
      <c r="AJ136" s="115"/>
      <c r="AK136" s="115"/>
      <c r="AL136" s="115"/>
      <c r="AM136" s="115"/>
    </row>
    <row r="137" spans="1:39" ht="17.25" customHeight="1">
      <c r="A137" s="1041" t="s">
        <v>16857</v>
      </c>
      <c r="B137" s="1042">
        <v>45295</v>
      </c>
      <c r="C137" s="1043" t="s">
        <v>16859</v>
      </c>
      <c r="D137" s="1044" t="s">
        <v>16808</v>
      </c>
      <c r="E137" s="1052" t="s">
        <v>481</v>
      </c>
      <c r="F137" s="1068">
        <v>62286</v>
      </c>
      <c r="G137" s="1069">
        <v>45373</v>
      </c>
      <c r="H137" s="1069">
        <v>59731</v>
      </c>
      <c r="I137" s="1069">
        <v>29751</v>
      </c>
      <c r="J137" s="1069">
        <v>29751</v>
      </c>
      <c r="K137" s="1069">
        <v>7</v>
      </c>
      <c r="L137" s="1045" t="s">
        <v>16863</v>
      </c>
      <c r="M137" s="1045" t="s">
        <v>16802</v>
      </c>
      <c r="N137" s="1046">
        <v>7264</v>
      </c>
      <c r="O137" s="1046">
        <v>11640</v>
      </c>
      <c r="P137" s="1046">
        <v>6226</v>
      </c>
      <c r="Q137" s="1053" t="s">
        <v>723</v>
      </c>
      <c r="R137" s="1054" t="s">
        <v>700</v>
      </c>
      <c r="S137" s="115"/>
      <c r="Y137" s="115"/>
      <c r="Z137" s="115"/>
      <c r="AA137" s="115"/>
      <c r="AB137" s="115"/>
      <c r="AC137" s="115"/>
      <c r="AD137" s="115"/>
      <c r="AE137" s="115"/>
      <c r="AF137" s="115"/>
      <c r="AG137" s="115"/>
      <c r="AH137" s="115"/>
      <c r="AI137" s="115"/>
      <c r="AJ137" s="115"/>
      <c r="AK137" s="115"/>
      <c r="AL137" s="115"/>
      <c r="AM137" s="115"/>
    </row>
    <row r="138" spans="1:39" ht="17.25" customHeight="1">
      <c r="A138" s="1041" t="s">
        <v>16869</v>
      </c>
      <c r="B138" s="1042">
        <v>45298</v>
      </c>
      <c r="C138" s="1043" t="s">
        <v>16867</v>
      </c>
      <c r="D138" s="1044" t="s">
        <v>16868</v>
      </c>
      <c r="E138" s="1052" t="s">
        <v>481</v>
      </c>
      <c r="F138" s="1068">
        <v>10014</v>
      </c>
      <c r="G138" s="1069">
        <v>15651</v>
      </c>
      <c r="H138" s="189" t="s">
        <v>16845</v>
      </c>
      <c r="I138" s="1069">
        <v>2843</v>
      </c>
      <c r="J138" s="1069">
        <v>2843</v>
      </c>
      <c r="K138" s="1069">
        <v>49</v>
      </c>
      <c r="L138" s="1045" t="s">
        <v>16871</v>
      </c>
      <c r="M138" s="1045" t="s">
        <v>16872</v>
      </c>
      <c r="N138" s="1046">
        <v>2675</v>
      </c>
      <c r="O138" s="1046">
        <v>1614</v>
      </c>
      <c r="P138" s="1046">
        <v>556</v>
      </c>
      <c r="Q138" s="1053" t="s">
        <v>723</v>
      </c>
      <c r="R138" s="1054" t="s">
        <v>700</v>
      </c>
      <c r="S138" s="115"/>
      <c r="Y138" s="115"/>
      <c r="Z138" s="115"/>
      <c r="AA138" s="115"/>
      <c r="AB138" s="115"/>
      <c r="AC138" s="115"/>
      <c r="AD138" s="115"/>
      <c r="AE138" s="115"/>
      <c r="AF138" s="115"/>
      <c r="AG138" s="115"/>
      <c r="AH138" s="115"/>
      <c r="AI138" s="115"/>
      <c r="AJ138" s="115"/>
      <c r="AK138" s="115"/>
      <c r="AL138" s="115"/>
      <c r="AM138" s="115"/>
    </row>
    <row r="139" spans="1:39" s="1070" customFormat="1" ht="17.25" customHeight="1">
      <c r="A139" s="1041" t="s">
        <v>16887</v>
      </c>
      <c r="B139" s="1042">
        <v>45301</v>
      </c>
      <c r="C139" s="1043" t="s">
        <v>16888</v>
      </c>
      <c r="D139" s="1044" t="s">
        <v>16889</v>
      </c>
      <c r="E139" s="1052" t="s">
        <v>481</v>
      </c>
      <c r="F139" s="1068">
        <v>45617</v>
      </c>
      <c r="G139" s="1069">
        <v>31417</v>
      </c>
      <c r="H139" s="189">
        <v>37622</v>
      </c>
      <c r="I139" s="1069">
        <v>18017</v>
      </c>
      <c r="J139" s="1069">
        <v>18017</v>
      </c>
      <c r="K139" s="1069">
        <v>21</v>
      </c>
      <c r="L139" s="1045" t="s">
        <v>16890</v>
      </c>
      <c r="M139" s="1045" t="s">
        <v>16802</v>
      </c>
      <c r="N139" s="1046">
        <v>4783</v>
      </c>
      <c r="O139" s="1046">
        <v>6427</v>
      </c>
      <c r="P139" s="1046">
        <v>3901</v>
      </c>
      <c r="Q139" s="1053" t="s">
        <v>723</v>
      </c>
      <c r="R139" s="1054" t="s">
        <v>700</v>
      </c>
      <c r="S139" s="115"/>
      <c r="Y139" s="115"/>
      <c r="Z139" s="115"/>
      <c r="AA139" s="115"/>
      <c r="AB139" s="115"/>
      <c r="AC139" s="115"/>
      <c r="AD139" s="115"/>
      <c r="AE139" s="115"/>
      <c r="AF139" s="115"/>
      <c r="AG139" s="115"/>
      <c r="AH139" s="115"/>
      <c r="AI139" s="115"/>
      <c r="AJ139" s="115"/>
      <c r="AK139" s="115"/>
      <c r="AL139" s="115"/>
      <c r="AM139" s="115"/>
    </row>
    <row r="140" spans="1:39" ht="17.25" customHeight="1">
      <c r="A140" s="1041" t="s">
        <v>16824</v>
      </c>
      <c r="B140" s="1042">
        <v>45302</v>
      </c>
      <c r="C140" s="1043" t="s">
        <v>16881</v>
      </c>
      <c r="D140" s="1044" t="s">
        <v>16808</v>
      </c>
      <c r="E140" s="1052" t="s">
        <v>16885</v>
      </c>
      <c r="F140" s="1068">
        <v>123504</v>
      </c>
      <c r="G140" s="1069">
        <v>96189</v>
      </c>
      <c r="H140" s="189">
        <v>116362</v>
      </c>
      <c r="I140" s="1069">
        <v>43304</v>
      </c>
      <c r="J140" s="1069">
        <v>43304</v>
      </c>
      <c r="K140" s="1069">
        <v>5</v>
      </c>
      <c r="L140" s="1045" t="s">
        <v>16890</v>
      </c>
      <c r="M140" s="1045" t="s">
        <v>16891</v>
      </c>
      <c r="N140" s="1046">
        <v>21343</v>
      </c>
      <c r="O140" s="1046">
        <v>26602</v>
      </c>
      <c r="P140" s="1046">
        <v>9750</v>
      </c>
      <c r="Q140" s="1053" t="s">
        <v>723</v>
      </c>
      <c r="R140" s="1054" t="s">
        <v>700</v>
      </c>
      <c r="S140" s="115"/>
      <c r="Y140" s="115"/>
      <c r="Z140" s="115"/>
      <c r="AA140" s="115"/>
      <c r="AB140" s="115"/>
      <c r="AC140" s="115"/>
      <c r="AD140" s="115"/>
      <c r="AE140" s="115"/>
      <c r="AF140" s="115"/>
      <c r="AG140" s="115"/>
      <c r="AH140" s="115"/>
      <c r="AI140" s="115"/>
      <c r="AJ140" s="115"/>
      <c r="AK140" s="115"/>
      <c r="AL140" s="115"/>
      <c r="AM140" s="115"/>
    </row>
    <row r="141" spans="1:39" ht="17.25" customHeight="1">
      <c r="A141" s="1041" t="s">
        <v>16884</v>
      </c>
      <c r="B141" s="1042">
        <v>45302</v>
      </c>
      <c r="C141" s="1043" t="s">
        <v>16883</v>
      </c>
      <c r="D141" s="1044" t="s">
        <v>16808</v>
      </c>
      <c r="E141" s="1052" t="s">
        <v>481</v>
      </c>
      <c r="F141" s="1068">
        <v>87607</v>
      </c>
      <c r="G141" s="1069">
        <v>56109</v>
      </c>
      <c r="H141" s="189">
        <v>71155</v>
      </c>
      <c r="I141" s="1069">
        <v>20696</v>
      </c>
      <c r="J141" s="1069">
        <v>20696</v>
      </c>
      <c r="K141" s="1069">
        <v>18</v>
      </c>
      <c r="L141" s="1045" t="s">
        <v>16886</v>
      </c>
      <c r="M141" s="1045" t="s">
        <v>16805</v>
      </c>
      <c r="N141" s="1046">
        <v>29120</v>
      </c>
      <c r="O141" s="1046">
        <v>18858</v>
      </c>
      <c r="P141" s="1046">
        <v>4176</v>
      </c>
      <c r="Q141" s="1053" t="s">
        <v>723</v>
      </c>
      <c r="R141" s="1054" t="s">
        <v>700</v>
      </c>
      <c r="S141" s="115"/>
      <c r="Y141" s="115"/>
      <c r="Z141" s="115"/>
      <c r="AA141" s="115"/>
      <c r="AB141" s="115"/>
      <c r="AC141" s="115"/>
      <c r="AD141" s="115"/>
      <c r="AE141" s="115"/>
      <c r="AF141" s="115"/>
      <c r="AG141" s="115"/>
      <c r="AH141" s="115"/>
      <c r="AI141" s="115"/>
      <c r="AJ141" s="115"/>
      <c r="AK141" s="115"/>
      <c r="AL141" s="115"/>
      <c r="AM141" s="115"/>
    </row>
    <row r="142" spans="1:39" ht="17.25" customHeight="1">
      <c r="A142" s="1041" t="s">
        <v>16903</v>
      </c>
      <c r="B142" s="1042">
        <v>45305</v>
      </c>
      <c r="C142" s="1043" t="s">
        <v>16904</v>
      </c>
      <c r="D142" s="1044" t="s">
        <v>16905</v>
      </c>
      <c r="E142" s="1052" t="s">
        <v>481</v>
      </c>
      <c r="F142" s="1068">
        <v>12431</v>
      </c>
      <c r="G142" s="1069">
        <v>7505</v>
      </c>
      <c r="H142" s="189" t="s">
        <v>16906</v>
      </c>
      <c r="I142" s="1069">
        <v>2399</v>
      </c>
      <c r="J142" s="1069">
        <v>2399</v>
      </c>
      <c r="K142" s="1069">
        <v>63</v>
      </c>
      <c r="L142" s="1045" t="s">
        <v>16843</v>
      </c>
      <c r="M142" s="1045" t="s">
        <v>16802</v>
      </c>
      <c r="N142" s="1046">
        <v>1311</v>
      </c>
      <c r="O142" s="1046">
        <v>2217</v>
      </c>
      <c r="P142" s="1046">
        <v>458</v>
      </c>
      <c r="Q142" s="1053" t="s">
        <v>723</v>
      </c>
      <c r="R142" s="1054" t="s">
        <v>700</v>
      </c>
      <c r="S142" s="115"/>
      <c r="Y142" s="115"/>
      <c r="Z142" s="115"/>
      <c r="AA142" s="115"/>
      <c r="AB142" s="115"/>
      <c r="AC142" s="115"/>
      <c r="AD142" s="115"/>
      <c r="AE142" s="115"/>
      <c r="AF142" s="115"/>
      <c r="AG142" s="115"/>
      <c r="AH142" s="115"/>
      <c r="AI142" s="115"/>
      <c r="AJ142" s="115"/>
      <c r="AK142" s="115"/>
      <c r="AL142" s="115"/>
      <c r="AM142" s="115"/>
    </row>
    <row r="143" spans="1:39" ht="17.25" customHeight="1">
      <c r="A143" s="1041" t="s">
        <v>16910</v>
      </c>
      <c r="B143" s="1042">
        <v>45307</v>
      </c>
      <c r="C143" s="1043" t="s">
        <v>16911</v>
      </c>
      <c r="D143" s="1044" t="s">
        <v>16808</v>
      </c>
      <c r="E143" s="1052" t="s">
        <v>481</v>
      </c>
      <c r="F143" s="1068">
        <v>63808</v>
      </c>
      <c r="G143" s="1069">
        <v>43187</v>
      </c>
      <c r="H143" s="189">
        <v>57220</v>
      </c>
      <c r="I143" s="1069">
        <v>18329</v>
      </c>
      <c r="J143" s="1069">
        <v>18329</v>
      </c>
      <c r="K143" s="1069">
        <v>12</v>
      </c>
      <c r="L143" s="1045" t="s">
        <v>16809</v>
      </c>
      <c r="M143" s="1045" t="s">
        <v>16805</v>
      </c>
      <c r="N143" s="1046">
        <v>6031</v>
      </c>
      <c r="O143" s="1046">
        <v>9031</v>
      </c>
      <c r="P143" s="1046">
        <v>3455</v>
      </c>
      <c r="Q143" s="1053" t="s">
        <v>723</v>
      </c>
      <c r="R143" s="1054" t="s">
        <v>700</v>
      </c>
      <c r="S143" s="115"/>
      <c r="Y143" s="115"/>
      <c r="Z143" s="115"/>
      <c r="AA143" s="115"/>
      <c r="AB143" s="115"/>
      <c r="AC143" s="115"/>
      <c r="AD143" s="115"/>
      <c r="AE143" s="115"/>
      <c r="AF143" s="115"/>
      <c r="AG143" s="115"/>
      <c r="AH143" s="115"/>
      <c r="AI143" s="115"/>
      <c r="AJ143" s="115"/>
      <c r="AK143" s="115"/>
      <c r="AL143" s="115"/>
      <c r="AM143" s="115"/>
    </row>
    <row r="144" spans="1:39" ht="17.25" customHeight="1">
      <c r="A144" s="1041" t="s">
        <v>16920</v>
      </c>
      <c r="B144" s="1042">
        <v>45309</v>
      </c>
      <c r="C144" s="1043" t="s">
        <v>16928</v>
      </c>
      <c r="D144" s="1044" t="s">
        <v>16808</v>
      </c>
      <c r="E144" s="1052" t="s">
        <v>481</v>
      </c>
      <c r="F144" s="1068">
        <v>71410</v>
      </c>
      <c r="G144" s="1069">
        <v>53644</v>
      </c>
      <c r="H144" s="189">
        <v>66319</v>
      </c>
      <c r="I144" s="1069">
        <v>20216</v>
      </c>
      <c r="J144" s="1069">
        <v>20216</v>
      </c>
      <c r="K144" s="1069">
        <v>11</v>
      </c>
      <c r="L144" s="1045" t="s">
        <v>16813</v>
      </c>
      <c r="M144" s="1045" t="s">
        <v>193</v>
      </c>
      <c r="N144" s="1046">
        <v>10639</v>
      </c>
      <c r="O144" s="1046">
        <v>14606</v>
      </c>
      <c r="P144" s="1046">
        <v>3924</v>
      </c>
      <c r="Q144" s="1053" t="s">
        <v>723</v>
      </c>
      <c r="R144" s="1054" t="s">
        <v>700</v>
      </c>
      <c r="S144" s="101"/>
      <c r="Y144" s="101"/>
      <c r="Z144" s="101"/>
      <c r="AA144" s="101"/>
      <c r="AB144" s="101"/>
      <c r="AC144" s="101"/>
      <c r="AD144" s="101"/>
      <c r="AE144" s="101"/>
      <c r="AF144" s="101"/>
      <c r="AG144" s="101"/>
      <c r="AH144" s="101"/>
      <c r="AI144" s="101"/>
      <c r="AJ144" s="101"/>
      <c r="AK144" s="101"/>
      <c r="AL144" s="101"/>
      <c r="AM144" s="101"/>
    </row>
    <row r="145" spans="1:39" ht="17.25" customHeight="1">
      <c r="A145" s="1041" t="s">
        <v>16926</v>
      </c>
      <c r="B145" s="1042">
        <v>45312</v>
      </c>
      <c r="C145" s="1043" t="s">
        <v>16923</v>
      </c>
      <c r="D145" s="1044" t="s">
        <v>16808</v>
      </c>
      <c r="E145" s="1052" t="s">
        <v>481</v>
      </c>
      <c r="F145" s="1068">
        <v>93657</v>
      </c>
      <c r="G145" s="1069">
        <v>69372</v>
      </c>
      <c r="H145" s="189">
        <v>88046</v>
      </c>
      <c r="I145" s="1069">
        <v>28490</v>
      </c>
      <c r="J145" s="1069">
        <v>28490</v>
      </c>
      <c r="K145" s="1069">
        <v>8</v>
      </c>
      <c r="L145" s="1045" t="s">
        <v>16813</v>
      </c>
      <c r="M145" s="1045" t="s">
        <v>193</v>
      </c>
      <c r="N145" s="1046">
        <v>22303</v>
      </c>
      <c r="O145" s="1046">
        <v>29459</v>
      </c>
      <c r="P145" s="1046">
        <v>9715</v>
      </c>
      <c r="Q145" s="1053" t="s">
        <v>723</v>
      </c>
      <c r="R145" s="1054" t="s">
        <v>700</v>
      </c>
      <c r="S145" s="101"/>
      <c r="Y145" s="101"/>
      <c r="Z145" s="101"/>
      <c r="AA145" s="101"/>
      <c r="AB145" s="101"/>
      <c r="AC145" s="101"/>
      <c r="AD145" s="101"/>
      <c r="AE145" s="101"/>
      <c r="AF145" s="101"/>
      <c r="AG145" s="101"/>
      <c r="AH145" s="101"/>
      <c r="AI145" s="101"/>
      <c r="AJ145" s="101"/>
      <c r="AK145" s="101"/>
      <c r="AL145" s="101"/>
      <c r="AM145" s="101"/>
    </row>
    <row r="146" spans="1:39" ht="17.25" customHeight="1">
      <c r="A146" s="1041" t="s">
        <v>16927</v>
      </c>
      <c r="B146" s="1042">
        <v>45312</v>
      </c>
      <c r="C146" s="1043" t="s">
        <v>16929</v>
      </c>
      <c r="D146" s="1044" t="s">
        <v>16796</v>
      </c>
      <c r="E146" s="1052" t="s">
        <v>481</v>
      </c>
      <c r="F146" s="1068">
        <v>6947</v>
      </c>
      <c r="G146" s="1069">
        <v>4523</v>
      </c>
      <c r="H146" s="189" t="s">
        <v>16845</v>
      </c>
      <c r="I146" s="1069">
        <v>1765</v>
      </c>
      <c r="J146" s="1069">
        <v>1765</v>
      </c>
      <c r="K146" s="1069">
        <v>85</v>
      </c>
      <c r="L146" s="1045" t="s">
        <v>16843</v>
      </c>
      <c r="M146" s="1045" t="s">
        <v>16802</v>
      </c>
      <c r="N146" s="1046">
        <v>651</v>
      </c>
      <c r="O146" s="1046">
        <v>1053</v>
      </c>
      <c r="P146" s="1046">
        <v>248</v>
      </c>
      <c r="Q146" s="1053" t="s">
        <v>723</v>
      </c>
      <c r="R146" s="1054" t="s">
        <v>700</v>
      </c>
      <c r="S146" s="101"/>
      <c r="Y146" s="101"/>
      <c r="Z146" s="101"/>
      <c r="AA146" s="101"/>
      <c r="AB146" s="101"/>
      <c r="AC146" s="101"/>
      <c r="AD146" s="101"/>
      <c r="AE146" s="101"/>
      <c r="AF146" s="101"/>
      <c r="AG146" s="101"/>
      <c r="AH146" s="101"/>
      <c r="AI146" s="101"/>
      <c r="AJ146" s="101"/>
      <c r="AK146" s="101"/>
      <c r="AL146" s="101"/>
      <c r="AM146" s="101"/>
    </row>
    <row r="147" spans="1:39" ht="17.25" customHeight="1">
      <c r="A147" s="1041" t="s">
        <v>16806</v>
      </c>
      <c r="B147" s="1042">
        <v>45313</v>
      </c>
      <c r="C147" s="1043" t="s">
        <v>16930</v>
      </c>
      <c r="D147" s="1044" t="s">
        <v>16932</v>
      </c>
      <c r="E147" s="1052" t="s">
        <v>481</v>
      </c>
      <c r="F147" s="1068">
        <v>51854</v>
      </c>
      <c r="G147" s="1069">
        <v>30411</v>
      </c>
      <c r="H147" s="189">
        <v>42202</v>
      </c>
      <c r="I147" s="1069">
        <v>18872</v>
      </c>
      <c r="J147" s="1069">
        <v>18872</v>
      </c>
      <c r="K147" s="1069">
        <v>20</v>
      </c>
      <c r="L147" s="1045" t="s">
        <v>16813</v>
      </c>
      <c r="M147" s="1045" t="s">
        <v>193</v>
      </c>
      <c r="N147" s="1046">
        <v>4439</v>
      </c>
      <c r="O147" s="1046">
        <v>8557</v>
      </c>
      <c r="P147" s="1046">
        <v>4489</v>
      </c>
      <c r="Q147" s="1053" t="s">
        <v>723</v>
      </c>
      <c r="R147" s="1054" t="s">
        <v>700</v>
      </c>
      <c r="S147" s="101"/>
      <c r="Y147" s="101"/>
      <c r="Z147" s="101"/>
      <c r="AA147" s="101"/>
      <c r="AB147" s="101"/>
      <c r="AC147" s="101"/>
      <c r="AD147" s="101"/>
      <c r="AE147" s="101"/>
      <c r="AF147" s="101"/>
      <c r="AG147" s="101"/>
      <c r="AH147" s="101"/>
      <c r="AI147" s="101"/>
      <c r="AJ147" s="101"/>
      <c r="AK147" s="101"/>
      <c r="AL147" s="101"/>
      <c r="AM147" s="101"/>
    </row>
    <row r="148" spans="1:39" ht="17.25" customHeight="1">
      <c r="A148" s="1041" t="s">
        <v>16936</v>
      </c>
      <c r="B148" s="1042">
        <v>45319</v>
      </c>
      <c r="C148" s="1043" t="s">
        <v>16935</v>
      </c>
      <c r="D148" s="1044" t="s">
        <v>16796</v>
      </c>
      <c r="E148" s="1052" t="s">
        <v>481</v>
      </c>
      <c r="F148" s="1068">
        <v>7884</v>
      </c>
      <c r="G148" s="1069">
        <v>4866</v>
      </c>
      <c r="H148" s="189" t="s">
        <v>16845</v>
      </c>
      <c r="I148" s="1069">
        <v>1915</v>
      </c>
      <c r="J148" s="1069">
        <v>1915</v>
      </c>
      <c r="K148" s="1069">
        <v>78</v>
      </c>
      <c r="L148" s="1045" t="s">
        <v>16809</v>
      </c>
      <c r="M148" s="1045" t="s">
        <v>193</v>
      </c>
      <c r="N148" s="1046">
        <v>770</v>
      </c>
      <c r="O148" s="1046">
        <v>1299</v>
      </c>
      <c r="P148" s="1046">
        <v>318</v>
      </c>
      <c r="Q148" s="1053" t="s">
        <v>723</v>
      </c>
      <c r="R148" s="1054" t="s">
        <v>700</v>
      </c>
      <c r="S148" s="101"/>
      <c r="Y148" s="101"/>
      <c r="Z148" s="101"/>
      <c r="AA148" s="101"/>
      <c r="AB148" s="101"/>
      <c r="AC148" s="101"/>
      <c r="AD148" s="101"/>
      <c r="AE148" s="101"/>
      <c r="AF148" s="101"/>
      <c r="AG148" s="101"/>
      <c r="AH148" s="101"/>
      <c r="AI148" s="101"/>
      <c r="AJ148" s="101"/>
      <c r="AK148" s="101"/>
      <c r="AL148" s="101"/>
      <c r="AM148" s="101"/>
    </row>
    <row r="149" spans="1:39" ht="17.25" customHeight="1">
      <c r="A149" s="1041" t="s">
        <v>16940</v>
      </c>
      <c r="B149" s="1042">
        <v>45321</v>
      </c>
      <c r="C149" s="1043" t="s">
        <v>16941</v>
      </c>
      <c r="D149" s="1044" t="s">
        <v>16817</v>
      </c>
      <c r="E149" s="1052" t="s">
        <v>481</v>
      </c>
      <c r="F149" s="1068">
        <v>49858</v>
      </c>
      <c r="G149" s="1069">
        <v>33948</v>
      </c>
      <c r="H149" s="189">
        <v>41386</v>
      </c>
      <c r="I149" s="1069">
        <v>15982</v>
      </c>
      <c r="J149" s="1069">
        <v>15982</v>
      </c>
      <c r="K149" s="1069">
        <v>78</v>
      </c>
      <c r="L149" s="1045" t="s">
        <v>16942</v>
      </c>
      <c r="M149" s="1045" t="s">
        <v>16943</v>
      </c>
      <c r="N149" s="1046">
        <v>4582</v>
      </c>
      <c r="O149" s="1046">
        <v>7768</v>
      </c>
      <c r="P149" s="1046">
        <v>3526</v>
      </c>
      <c r="Q149" s="1053" t="s">
        <v>723</v>
      </c>
      <c r="R149" s="1054" t="s">
        <v>700</v>
      </c>
      <c r="S149" s="101"/>
      <c r="Y149" s="101"/>
      <c r="Z149" s="101"/>
      <c r="AA149" s="101"/>
      <c r="AB149" s="101"/>
      <c r="AC149" s="101"/>
      <c r="AD149" s="101"/>
      <c r="AE149" s="101"/>
      <c r="AF149" s="101"/>
      <c r="AG149" s="101"/>
      <c r="AH149" s="101"/>
      <c r="AI149" s="101"/>
      <c r="AJ149" s="101"/>
      <c r="AK149" s="101"/>
      <c r="AL149" s="101"/>
      <c r="AM149" s="101"/>
    </row>
    <row r="150" spans="1:39" ht="17.25" customHeight="1">
      <c r="A150" s="1041" t="s">
        <v>16953</v>
      </c>
      <c r="B150" s="1042">
        <v>45326</v>
      </c>
      <c r="C150" s="1043" t="s">
        <v>16954</v>
      </c>
      <c r="D150" s="1044" t="s">
        <v>16952</v>
      </c>
      <c r="E150" s="1052" t="s">
        <v>16955</v>
      </c>
      <c r="F150" s="1068">
        <v>6030</v>
      </c>
      <c r="G150" s="1069">
        <v>3881</v>
      </c>
      <c r="H150" s="189" t="s">
        <v>16956</v>
      </c>
      <c r="I150" s="1069">
        <v>1342</v>
      </c>
      <c r="J150" s="1069">
        <v>1342</v>
      </c>
      <c r="K150" s="1069">
        <v>69</v>
      </c>
      <c r="L150" s="1045" t="s">
        <v>16843</v>
      </c>
      <c r="M150" s="1045" t="s">
        <v>16802</v>
      </c>
      <c r="N150" s="1046">
        <v>660</v>
      </c>
      <c r="O150" s="1046">
        <v>1059</v>
      </c>
      <c r="P150" s="1046">
        <v>235</v>
      </c>
      <c r="Q150" s="1053" t="s">
        <v>723</v>
      </c>
      <c r="R150" s="1054" t="s">
        <v>700</v>
      </c>
      <c r="S150" s="101"/>
      <c r="Y150" s="101"/>
      <c r="Z150" s="101"/>
      <c r="AA150" s="101"/>
      <c r="AB150" s="101"/>
      <c r="AC150" s="101"/>
      <c r="AD150" s="101"/>
      <c r="AE150" s="101"/>
      <c r="AF150" s="101"/>
      <c r="AG150" s="101"/>
      <c r="AH150" s="101"/>
      <c r="AI150" s="101"/>
      <c r="AJ150" s="101"/>
      <c r="AK150" s="101"/>
      <c r="AL150" s="101"/>
      <c r="AM150" s="101"/>
    </row>
    <row r="151" spans="1:39" ht="17.25" customHeight="1">
      <c r="A151" s="1041" t="s">
        <v>16953</v>
      </c>
      <c r="B151" s="1042">
        <v>45326</v>
      </c>
      <c r="C151" s="1043" t="s">
        <v>16957</v>
      </c>
      <c r="D151" s="1044" t="s">
        <v>16808</v>
      </c>
      <c r="E151" s="1052" t="s">
        <v>16955</v>
      </c>
      <c r="F151" s="1068">
        <v>41234</v>
      </c>
      <c r="G151" s="1069">
        <v>27089</v>
      </c>
      <c r="H151" s="189">
        <v>35661</v>
      </c>
      <c r="I151" s="1069">
        <v>13205</v>
      </c>
      <c r="J151" s="1069">
        <v>13205</v>
      </c>
      <c r="K151" s="1069">
        <v>17</v>
      </c>
      <c r="L151" s="1045" t="s">
        <v>16960</v>
      </c>
      <c r="M151" s="1045" t="s">
        <v>16961</v>
      </c>
      <c r="N151" s="1046">
        <v>3015</v>
      </c>
      <c r="O151" s="1046">
        <v>7260</v>
      </c>
      <c r="P151" s="1046">
        <v>3057</v>
      </c>
      <c r="Q151" s="1053" t="s">
        <v>723</v>
      </c>
      <c r="R151" s="1054" t="s">
        <v>700</v>
      </c>
      <c r="S151" s="101"/>
      <c r="Y151" s="101"/>
      <c r="Z151" s="101"/>
      <c r="AA151" s="101"/>
      <c r="AB151" s="101"/>
      <c r="AC151" s="101"/>
      <c r="AD151" s="101"/>
      <c r="AE151" s="101"/>
      <c r="AF151" s="101"/>
      <c r="AG151" s="101"/>
      <c r="AH151" s="101"/>
      <c r="AI151" s="101"/>
      <c r="AJ151" s="101"/>
      <c r="AK151" s="101"/>
      <c r="AL151" s="101"/>
      <c r="AM151" s="101"/>
    </row>
    <row r="152" spans="1:39" ht="17.25" customHeight="1">
      <c r="A152" s="1041" t="s">
        <v>16953</v>
      </c>
      <c r="B152" s="1042">
        <v>45326</v>
      </c>
      <c r="C152" s="1043" t="s">
        <v>16958</v>
      </c>
      <c r="D152" s="1044" t="s">
        <v>16952</v>
      </c>
      <c r="E152" s="1052" t="s">
        <v>16955</v>
      </c>
      <c r="F152" s="1068">
        <v>2271</v>
      </c>
      <c r="G152" s="1069">
        <v>1992</v>
      </c>
      <c r="H152" s="189" t="s">
        <v>16959</v>
      </c>
      <c r="I152" s="1069">
        <v>885</v>
      </c>
      <c r="J152" s="1069">
        <v>885</v>
      </c>
      <c r="K152" s="1069">
        <v>101</v>
      </c>
      <c r="L152" s="1045" t="s">
        <v>16843</v>
      </c>
      <c r="M152" s="1045" t="s">
        <v>16805</v>
      </c>
      <c r="N152" s="1046">
        <v>224</v>
      </c>
      <c r="O152" s="1046">
        <v>262</v>
      </c>
      <c r="P152" s="1046">
        <v>134</v>
      </c>
      <c r="Q152" s="1053" t="s">
        <v>723</v>
      </c>
      <c r="R152" s="1054" t="s">
        <v>700</v>
      </c>
      <c r="S152" s="101"/>
      <c r="Y152" s="101"/>
      <c r="Z152" s="101"/>
      <c r="AA152" s="101"/>
      <c r="AB152" s="101"/>
      <c r="AC152" s="101"/>
      <c r="AD152" s="101"/>
      <c r="AE152" s="101"/>
      <c r="AF152" s="101"/>
      <c r="AG152" s="101"/>
      <c r="AH152" s="101"/>
      <c r="AI152" s="101"/>
      <c r="AJ152" s="101"/>
      <c r="AK152" s="101"/>
      <c r="AL152" s="101"/>
      <c r="AM152" s="101"/>
    </row>
    <row r="153" spans="1:39" ht="17.25" customHeight="1">
      <c r="A153" s="1041" t="s">
        <v>16963</v>
      </c>
      <c r="B153" s="1042">
        <v>45330</v>
      </c>
      <c r="C153" s="1043" t="s">
        <v>16966</v>
      </c>
      <c r="D153" s="1044" t="s">
        <v>16796</v>
      </c>
      <c r="E153" s="1052" t="s">
        <v>16955</v>
      </c>
      <c r="F153" s="1068">
        <v>24653</v>
      </c>
      <c r="G153" s="1069">
        <v>12802</v>
      </c>
      <c r="H153" s="189" t="s">
        <v>16968</v>
      </c>
      <c r="I153" s="1069">
        <v>339</v>
      </c>
      <c r="J153" s="1069">
        <v>307</v>
      </c>
      <c r="K153" s="1069">
        <v>489</v>
      </c>
      <c r="L153" s="1045" t="s">
        <v>16969</v>
      </c>
      <c r="M153" s="1045" t="s">
        <v>16805</v>
      </c>
      <c r="N153" s="1046">
        <v>6883</v>
      </c>
      <c r="O153" s="1046">
        <v>13836</v>
      </c>
      <c r="P153" s="1046">
        <v>136</v>
      </c>
      <c r="Q153" s="1053" t="s">
        <v>723</v>
      </c>
      <c r="R153" s="1054" t="s">
        <v>700</v>
      </c>
      <c r="S153" s="101"/>
      <c r="Y153" s="101"/>
      <c r="Z153" s="101"/>
      <c r="AA153" s="101"/>
      <c r="AB153" s="101"/>
      <c r="AC153" s="101"/>
      <c r="AD153" s="101"/>
      <c r="AE153" s="101"/>
      <c r="AF153" s="101"/>
      <c r="AG153" s="101"/>
      <c r="AH153" s="101"/>
      <c r="AI153" s="101"/>
      <c r="AJ153" s="101"/>
      <c r="AK153" s="101"/>
      <c r="AL153" s="101"/>
      <c r="AM153" s="101"/>
    </row>
    <row r="154" spans="1:39" ht="17.25" customHeight="1">
      <c r="A154" s="1041" t="s">
        <v>16964</v>
      </c>
      <c r="B154" s="1042">
        <v>45333</v>
      </c>
      <c r="C154" s="1043" t="s">
        <v>16965</v>
      </c>
      <c r="D154" s="1044" t="s">
        <v>16796</v>
      </c>
      <c r="E154" s="1052" t="s">
        <v>16955</v>
      </c>
      <c r="F154" s="1068">
        <v>4444</v>
      </c>
      <c r="G154" s="1069">
        <v>2877</v>
      </c>
      <c r="H154" s="189" t="s">
        <v>16968</v>
      </c>
      <c r="I154" s="1069">
        <v>1007</v>
      </c>
      <c r="J154" s="1069">
        <v>1007</v>
      </c>
      <c r="K154" s="1069">
        <v>79</v>
      </c>
      <c r="L154" s="1045" t="s">
        <v>16843</v>
      </c>
      <c r="M154" s="1045" t="s">
        <v>16802</v>
      </c>
      <c r="N154" s="1046">
        <v>470</v>
      </c>
      <c r="O154" s="1046">
        <v>792</v>
      </c>
      <c r="P154" s="1046">
        <v>149</v>
      </c>
      <c r="Q154" s="1053" t="s">
        <v>723</v>
      </c>
      <c r="R154" s="1054" t="s">
        <v>700</v>
      </c>
      <c r="S154" s="101"/>
      <c r="Y154" s="101"/>
      <c r="Z154" s="101"/>
      <c r="AA154" s="101"/>
      <c r="AB154" s="101"/>
      <c r="AC154" s="101"/>
      <c r="AD154" s="101"/>
      <c r="AE154" s="101"/>
      <c r="AF154" s="101"/>
      <c r="AG154" s="101"/>
      <c r="AH154" s="101"/>
      <c r="AI154" s="101"/>
      <c r="AJ154" s="101"/>
      <c r="AK154" s="101"/>
      <c r="AL154" s="101"/>
      <c r="AM154" s="101"/>
    </row>
    <row r="155" spans="1:39" ht="17.25" customHeight="1">
      <c r="A155" s="1041" t="s">
        <v>16970</v>
      </c>
      <c r="B155" s="1042">
        <v>45334</v>
      </c>
      <c r="C155" s="1043" t="s">
        <v>16971</v>
      </c>
      <c r="D155" s="1044" t="s">
        <v>16972</v>
      </c>
      <c r="E155" s="1052" t="s">
        <v>16973</v>
      </c>
      <c r="F155" s="1068">
        <v>24392</v>
      </c>
      <c r="G155" s="1069">
        <v>17623</v>
      </c>
      <c r="H155" s="189">
        <v>22051</v>
      </c>
      <c r="I155" s="1069">
        <v>7617</v>
      </c>
      <c r="J155" s="1069">
        <v>7617</v>
      </c>
      <c r="K155" s="1069">
        <v>13</v>
      </c>
      <c r="L155" s="1045" t="s">
        <v>16974</v>
      </c>
      <c r="M155" s="1045" t="s">
        <v>16975</v>
      </c>
      <c r="N155" s="1046">
        <v>2381</v>
      </c>
      <c r="O155" s="1046">
        <v>3800</v>
      </c>
      <c r="P155" s="1046">
        <v>1347</v>
      </c>
      <c r="Q155" s="1053" t="s">
        <v>723</v>
      </c>
      <c r="R155" s="1054" t="s">
        <v>700</v>
      </c>
      <c r="S155" s="101"/>
      <c r="Y155" s="101"/>
      <c r="Z155" s="101"/>
      <c r="AA155" s="101"/>
      <c r="AB155" s="101"/>
      <c r="AC155" s="101"/>
      <c r="AD155" s="101"/>
      <c r="AE155" s="101"/>
      <c r="AF155" s="101"/>
      <c r="AG155" s="101"/>
      <c r="AH155" s="101"/>
      <c r="AI155" s="101"/>
      <c r="AJ155" s="101"/>
      <c r="AK155" s="101"/>
      <c r="AL155" s="101"/>
      <c r="AM155" s="101"/>
    </row>
    <row r="156" spans="1:39" ht="17.25" customHeight="1">
      <c r="A156" s="1041" t="s">
        <v>16970</v>
      </c>
      <c r="B156" s="1042">
        <v>45334</v>
      </c>
      <c r="C156" s="1043" t="s">
        <v>16976</v>
      </c>
      <c r="D156" s="1044" t="s">
        <v>16972</v>
      </c>
      <c r="E156" s="1052" t="s">
        <v>16973</v>
      </c>
      <c r="F156" s="1068">
        <v>39865</v>
      </c>
      <c r="G156" s="1069">
        <v>32512</v>
      </c>
      <c r="H156" s="189">
        <v>36875</v>
      </c>
      <c r="I156" s="1069">
        <v>15201</v>
      </c>
      <c r="J156" s="1069">
        <v>15201</v>
      </c>
      <c r="K156" s="1069">
        <v>9</v>
      </c>
      <c r="L156" s="1045" t="s">
        <v>16809</v>
      </c>
      <c r="M156" s="1045" t="s">
        <v>16805</v>
      </c>
      <c r="N156" s="1046">
        <v>7987</v>
      </c>
      <c r="O156" s="1046">
        <v>10654</v>
      </c>
      <c r="P156" s="1046">
        <v>4390</v>
      </c>
      <c r="Q156" s="1053" t="s">
        <v>723</v>
      </c>
      <c r="R156" s="1054" t="s">
        <v>700</v>
      </c>
      <c r="S156" s="101"/>
      <c r="Y156" s="101"/>
      <c r="Z156" s="101"/>
      <c r="AA156" s="101"/>
      <c r="AB156" s="101"/>
      <c r="AC156" s="101"/>
      <c r="AD156" s="101"/>
      <c r="AE156" s="101"/>
      <c r="AF156" s="101"/>
      <c r="AG156" s="101"/>
      <c r="AH156" s="101"/>
      <c r="AI156" s="101"/>
      <c r="AJ156" s="101"/>
      <c r="AK156" s="101"/>
      <c r="AL156" s="101"/>
      <c r="AM156" s="101"/>
    </row>
    <row r="157" spans="1:39" ht="17.25" customHeight="1">
      <c r="A157" s="1041" t="s">
        <v>16989</v>
      </c>
      <c r="B157" s="1042">
        <v>45339</v>
      </c>
      <c r="C157" s="1043" t="s">
        <v>16990</v>
      </c>
      <c r="D157" s="1044" t="s">
        <v>16991</v>
      </c>
      <c r="E157" s="1052" t="s">
        <v>16973</v>
      </c>
      <c r="F157" s="1068">
        <v>4938</v>
      </c>
      <c r="G157" s="1069">
        <v>3275</v>
      </c>
      <c r="H157" s="189" t="s">
        <v>16992</v>
      </c>
      <c r="I157" s="1069">
        <v>1052</v>
      </c>
      <c r="J157" s="1069">
        <v>1052</v>
      </c>
      <c r="K157" s="1069">
        <v>69</v>
      </c>
      <c r="L157" s="1045" t="s">
        <v>16843</v>
      </c>
      <c r="M157" s="1045" t="s">
        <v>16802</v>
      </c>
      <c r="N157" s="1046">
        <v>667</v>
      </c>
      <c r="O157" s="1046">
        <v>1046</v>
      </c>
      <c r="P157" s="1046">
        <v>202</v>
      </c>
      <c r="Q157" s="1053" t="s">
        <v>723</v>
      </c>
      <c r="R157" s="1054" t="s">
        <v>700</v>
      </c>
      <c r="S157" s="101"/>
      <c r="Y157" s="101"/>
      <c r="Z157" s="101"/>
      <c r="AA157" s="101"/>
      <c r="AB157" s="101"/>
      <c r="AC157" s="101"/>
      <c r="AD157" s="101"/>
      <c r="AE157" s="101"/>
      <c r="AF157" s="101"/>
      <c r="AG157" s="101"/>
      <c r="AH157" s="101"/>
      <c r="AI157" s="101"/>
      <c r="AJ157" s="101"/>
      <c r="AK157" s="101"/>
      <c r="AL157" s="101"/>
      <c r="AM157" s="101"/>
    </row>
    <row r="158" spans="1:39" ht="17.25" customHeight="1">
      <c r="A158" s="136" t="s">
        <v>16994</v>
      </c>
      <c r="B158" s="26">
        <v>45345</v>
      </c>
      <c r="C158" s="1087" t="s">
        <v>17001</v>
      </c>
      <c r="D158" s="158" t="s">
        <v>166</v>
      </c>
      <c r="E158" s="183" t="s">
        <v>583</v>
      </c>
      <c r="F158" s="269">
        <v>6884</v>
      </c>
      <c r="G158" s="129">
        <v>4507</v>
      </c>
      <c r="H158" s="189" t="s">
        <v>693</v>
      </c>
      <c r="I158" s="129">
        <v>1332</v>
      </c>
      <c r="J158" s="129">
        <v>1332</v>
      </c>
      <c r="K158" s="129">
        <v>55</v>
      </c>
      <c r="L158" s="128" t="s">
        <v>398</v>
      </c>
      <c r="M158" s="128" t="s">
        <v>193</v>
      </c>
      <c r="N158" s="129">
        <v>766</v>
      </c>
      <c r="O158" s="129">
        <v>1208</v>
      </c>
      <c r="P158" s="129">
        <v>252</v>
      </c>
      <c r="Q158" s="240" t="s">
        <v>723</v>
      </c>
      <c r="R158" s="241" t="s">
        <v>700</v>
      </c>
      <c r="S158" s="101"/>
      <c r="Y158" s="101"/>
      <c r="Z158" s="101"/>
      <c r="AA158" s="101"/>
      <c r="AB158" s="101"/>
      <c r="AC158" s="101"/>
      <c r="AD158" s="101"/>
      <c r="AE158" s="101"/>
      <c r="AF158" s="101"/>
      <c r="AG158" s="101"/>
      <c r="AH158" s="101"/>
      <c r="AI158" s="101"/>
      <c r="AJ158" s="101"/>
      <c r="AK158" s="101"/>
      <c r="AL158" s="101"/>
      <c r="AM158" s="101"/>
    </row>
    <row r="159" spans="1:39" ht="17.25" customHeight="1">
      <c r="A159" s="136" t="s">
        <v>17004</v>
      </c>
      <c r="B159" s="26">
        <v>45349</v>
      </c>
      <c r="C159" s="1087" t="s">
        <v>17002</v>
      </c>
      <c r="D159" s="1044" t="s">
        <v>17005</v>
      </c>
      <c r="E159" s="183" t="s">
        <v>583</v>
      </c>
      <c r="F159" s="1068">
        <v>14759</v>
      </c>
      <c r="G159" s="1069">
        <v>9675</v>
      </c>
      <c r="H159" s="189" t="s">
        <v>17007</v>
      </c>
      <c r="I159" s="1069">
        <v>314</v>
      </c>
      <c r="J159" s="1069">
        <v>208</v>
      </c>
      <c r="K159" s="1069">
        <v>631</v>
      </c>
      <c r="L159" s="1045" t="s">
        <v>17009</v>
      </c>
      <c r="M159" s="1045" t="s">
        <v>16805</v>
      </c>
      <c r="N159" s="1046">
        <v>2550</v>
      </c>
      <c r="O159" s="1046">
        <v>3757</v>
      </c>
      <c r="P159" s="1046">
        <v>48</v>
      </c>
      <c r="Q159" s="1053" t="s">
        <v>723</v>
      </c>
      <c r="R159" s="1054" t="s">
        <v>700</v>
      </c>
      <c r="S159" s="101"/>
      <c r="Y159" s="101"/>
      <c r="Z159" s="101"/>
      <c r="AA159" s="101"/>
      <c r="AB159" s="101"/>
      <c r="AC159" s="101"/>
      <c r="AD159" s="101"/>
      <c r="AE159" s="101"/>
      <c r="AF159" s="101"/>
      <c r="AG159" s="101"/>
      <c r="AH159" s="101"/>
      <c r="AI159" s="101"/>
      <c r="AJ159" s="101"/>
      <c r="AK159" s="101"/>
      <c r="AL159" s="101"/>
      <c r="AM159" s="101"/>
    </row>
    <row r="160" spans="1:39" ht="17.25" customHeight="1">
      <c r="A160" s="136" t="s">
        <v>16820</v>
      </c>
      <c r="B160" s="26">
        <v>45349</v>
      </c>
      <c r="C160" s="1087" t="s">
        <v>17008</v>
      </c>
      <c r="D160" s="158" t="s">
        <v>17006</v>
      </c>
      <c r="E160" s="183" t="s">
        <v>583</v>
      </c>
      <c r="F160" s="269">
        <v>50589</v>
      </c>
      <c r="G160" s="129">
        <v>54835</v>
      </c>
      <c r="H160" s="189">
        <v>53099</v>
      </c>
      <c r="I160" s="129">
        <v>20958</v>
      </c>
      <c r="J160" s="129">
        <v>20958</v>
      </c>
      <c r="K160" s="129">
        <v>6</v>
      </c>
      <c r="L160" s="1045" t="s">
        <v>16830</v>
      </c>
      <c r="M160" s="1045" t="s">
        <v>16805</v>
      </c>
      <c r="N160" s="129">
        <v>27286</v>
      </c>
      <c r="O160" s="129">
        <v>25119</v>
      </c>
      <c r="P160" s="129">
        <v>9928</v>
      </c>
      <c r="Q160" s="240" t="s">
        <v>723</v>
      </c>
      <c r="R160" s="241" t="s">
        <v>700</v>
      </c>
      <c r="S160" s="101"/>
      <c r="Y160" s="101"/>
      <c r="Z160" s="101"/>
      <c r="AA160" s="101"/>
      <c r="AB160" s="101"/>
      <c r="AC160" s="101"/>
      <c r="AD160" s="101"/>
      <c r="AE160" s="101"/>
      <c r="AF160" s="101"/>
      <c r="AG160" s="101"/>
      <c r="AH160" s="101"/>
      <c r="AI160" s="101"/>
      <c r="AJ160" s="101"/>
      <c r="AK160" s="101"/>
      <c r="AL160" s="101"/>
      <c r="AM160" s="101"/>
    </row>
    <row r="161" spans="1:39" ht="17.25" customHeight="1">
      <c r="A161" s="1077" t="s">
        <v>17012</v>
      </c>
      <c r="B161" s="1078">
        <v>45352</v>
      </c>
      <c r="C161" s="1079" t="s">
        <v>17013</v>
      </c>
      <c r="D161" s="158" t="s">
        <v>17020</v>
      </c>
      <c r="E161" s="183" t="s">
        <v>583</v>
      </c>
      <c r="F161" s="269">
        <v>48628</v>
      </c>
      <c r="G161" s="129">
        <v>44839</v>
      </c>
      <c r="H161" s="189">
        <v>47293</v>
      </c>
      <c r="I161" s="129">
        <v>17298</v>
      </c>
      <c r="J161" s="129">
        <v>17298</v>
      </c>
      <c r="K161" s="129">
        <v>6</v>
      </c>
      <c r="L161" s="1045" t="s">
        <v>16851</v>
      </c>
      <c r="M161" s="1045" t="s">
        <v>16805</v>
      </c>
      <c r="N161" s="129">
        <v>8914</v>
      </c>
      <c r="O161" s="129">
        <v>9386</v>
      </c>
      <c r="P161" s="129">
        <v>3399</v>
      </c>
      <c r="Q161" s="240" t="s">
        <v>723</v>
      </c>
      <c r="R161" s="241" t="s">
        <v>700</v>
      </c>
      <c r="S161" s="101"/>
      <c r="Y161" s="101"/>
      <c r="Z161" s="101"/>
      <c r="AA161" s="101"/>
      <c r="AB161" s="101"/>
      <c r="AC161" s="101"/>
      <c r="AD161" s="101"/>
      <c r="AE161" s="101"/>
      <c r="AF161" s="101"/>
      <c r="AG161" s="101"/>
      <c r="AH161" s="101"/>
      <c r="AI161" s="101"/>
      <c r="AJ161" s="101"/>
      <c r="AK161" s="101"/>
      <c r="AL161" s="101"/>
      <c r="AM161" s="101"/>
    </row>
    <row r="162" spans="1:39" ht="17.25" customHeight="1">
      <c r="A162" s="1077" t="s">
        <v>17012</v>
      </c>
      <c r="B162" s="1078">
        <v>45352</v>
      </c>
      <c r="C162" s="1079" t="s">
        <v>17014</v>
      </c>
      <c r="D162" s="158" t="s">
        <v>16796</v>
      </c>
      <c r="E162" s="183" t="s">
        <v>583</v>
      </c>
      <c r="F162" s="269">
        <v>3471</v>
      </c>
      <c r="G162" s="129">
        <v>2729</v>
      </c>
      <c r="H162" s="189" t="s">
        <v>17022</v>
      </c>
      <c r="I162" s="129">
        <v>348</v>
      </c>
      <c r="J162" s="129">
        <v>154</v>
      </c>
      <c r="K162" s="129">
        <v>707</v>
      </c>
      <c r="L162" s="1045" t="s">
        <v>16851</v>
      </c>
      <c r="M162" s="128" t="s">
        <v>193</v>
      </c>
      <c r="N162" s="129">
        <v>333</v>
      </c>
      <c r="O162" s="129">
        <v>405</v>
      </c>
      <c r="P162" s="129">
        <v>28</v>
      </c>
      <c r="Q162" s="240" t="s">
        <v>723</v>
      </c>
      <c r="R162" s="241" t="s">
        <v>700</v>
      </c>
      <c r="S162" s="101"/>
      <c r="Y162" s="101"/>
      <c r="Z162" s="101"/>
      <c r="AA162" s="101"/>
      <c r="AB162" s="101"/>
      <c r="AC162" s="101"/>
      <c r="AD162" s="101"/>
      <c r="AE162" s="101"/>
      <c r="AF162" s="101"/>
      <c r="AG162" s="101"/>
      <c r="AH162" s="101"/>
      <c r="AI162" s="101"/>
      <c r="AJ162" s="101"/>
      <c r="AK162" s="101"/>
      <c r="AL162" s="101"/>
      <c r="AM162" s="101"/>
    </row>
    <row r="163" spans="1:39" ht="17.25" customHeight="1">
      <c r="A163" s="1077" t="s">
        <v>17012</v>
      </c>
      <c r="B163" s="1078">
        <v>45352</v>
      </c>
      <c r="C163" s="1079" t="s">
        <v>17015</v>
      </c>
      <c r="D163" s="158" t="s">
        <v>17019</v>
      </c>
      <c r="E163" s="183" t="s">
        <v>583</v>
      </c>
      <c r="F163" s="269">
        <v>29374</v>
      </c>
      <c r="G163" s="129">
        <v>22744</v>
      </c>
      <c r="H163" s="189">
        <v>27463</v>
      </c>
      <c r="I163" s="129">
        <v>11581</v>
      </c>
      <c r="J163" s="129">
        <v>11581</v>
      </c>
      <c r="K163" s="129">
        <v>9</v>
      </c>
      <c r="L163" s="1045" t="s">
        <v>16809</v>
      </c>
      <c r="M163" s="1045" t="s">
        <v>16805</v>
      </c>
      <c r="N163" s="129">
        <v>6814</v>
      </c>
      <c r="O163" s="129">
        <v>9181</v>
      </c>
      <c r="P163" s="129">
        <v>3643</v>
      </c>
      <c r="Q163" s="240" t="s">
        <v>723</v>
      </c>
      <c r="R163" s="241" t="s">
        <v>700</v>
      </c>
      <c r="S163" s="101"/>
      <c r="Y163" s="101"/>
      <c r="Z163" s="101"/>
      <c r="AA163" s="101"/>
      <c r="AB163" s="101"/>
      <c r="AC163" s="101"/>
      <c r="AD163" s="101"/>
      <c r="AE163" s="101"/>
      <c r="AF163" s="101"/>
      <c r="AG163" s="101"/>
      <c r="AH163" s="101"/>
      <c r="AI163" s="101"/>
      <c r="AJ163" s="101"/>
      <c r="AK163" s="101"/>
      <c r="AL163" s="101"/>
      <c r="AM163" s="101"/>
    </row>
    <row r="164" spans="1:39" ht="17.25" customHeight="1">
      <c r="A164" s="1077" t="s">
        <v>17012</v>
      </c>
      <c r="B164" s="1078">
        <v>45352</v>
      </c>
      <c r="C164" s="1079" t="s">
        <v>17016</v>
      </c>
      <c r="D164" s="158" t="s">
        <v>17021</v>
      </c>
      <c r="E164" s="183" t="s">
        <v>583</v>
      </c>
      <c r="F164" s="269">
        <v>13288</v>
      </c>
      <c r="G164" s="129">
        <v>9456</v>
      </c>
      <c r="H164" s="189" t="s">
        <v>17022</v>
      </c>
      <c r="I164" s="129">
        <v>277</v>
      </c>
      <c r="J164" s="129">
        <v>199</v>
      </c>
      <c r="K164" s="129">
        <v>547</v>
      </c>
      <c r="L164" s="1045" t="s">
        <v>16830</v>
      </c>
      <c r="M164" s="128" t="s">
        <v>193</v>
      </c>
      <c r="N164" s="129">
        <v>2482</v>
      </c>
      <c r="O164" s="129">
        <v>3806</v>
      </c>
      <c r="P164" s="129">
        <v>57</v>
      </c>
      <c r="Q164" s="240" t="s">
        <v>723</v>
      </c>
      <c r="R164" s="241" t="s">
        <v>700</v>
      </c>
      <c r="S164" s="101"/>
      <c r="Y164" s="101"/>
      <c r="Z164" s="101"/>
      <c r="AA164" s="101"/>
      <c r="AB164" s="101"/>
      <c r="AC164" s="101"/>
      <c r="AD164" s="101"/>
      <c r="AE164" s="101"/>
      <c r="AF164" s="101"/>
      <c r="AG164" s="101"/>
      <c r="AH164" s="101"/>
      <c r="AI164" s="101"/>
      <c r="AJ164" s="101"/>
      <c r="AK164" s="101"/>
      <c r="AL164" s="101"/>
      <c r="AM164" s="101"/>
    </row>
    <row r="165" spans="1:39" ht="17.25" customHeight="1">
      <c r="A165" s="1077" t="s">
        <v>17012</v>
      </c>
      <c r="B165" s="1078">
        <v>45352</v>
      </c>
      <c r="C165" s="1079" t="s">
        <v>17017</v>
      </c>
      <c r="D165" s="158" t="s">
        <v>17021</v>
      </c>
      <c r="E165" s="183" t="s">
        <v>583</v>
      </c>
      <c r="F165" s="269">
        <v>7306</v>
      </c>
      <c r="G165" s="129">
        <v>4707</v>
      </c>
      <c r="H165" s="189" t="s">
        <v>17023</v>
      </c>
      <c r="I165" s="129">
        <v>1501</v>
      </c>
      <c r="J165" s="129">
        <v>48</v>
      </c>
      <c r="K165" s="129">
        <v>48</v>
      </c>
      <c r="L165" s="128" t="s">
        <v>398</v>
      </c>
      <c r="M165" s="128" t="s">
        <v>193</v>
      </c>
      <c r="N165" s="129">
        <v>926</v>
      </c>
      <c r="O165" s="129">
        <v>1441</v>
      </c>
      <c r="P165" s="129">
        <v>328</v>
      </c>
      <c r="Q165" s="240" t="s">
        <v>723</v>
      </c>
      <c r="R165" s="241" t="s">
        <v>700</v>
      </c>
      <c r="S165" s="101"/>
      <c r="Y165" s="101"/>
      <c r="Z165" s="101"/>
      <c r="AA165" s="101"/>
      <c r="AB165" s="101"/>
      <c r="AC165" s="101"/>
      <c r="AD165" s="101"/>
      <c r="AE165" s="101"/>
      <c r="AF165" s="101"/>
      <c r="AG165" s="101"/>
      <c r="AH165" s="101"/>
      <c r="AI165" s="101"/>
      <c r="AJ165" s="101"/>
      <c r="AK165" s="101"/>
      <c r="AL165" s="101"/>
      <c r="AM165" s="101"/>
    </row>
    <row r="166" spans="1:39" ht="17.25" customHeight="1">
      <c r="A166" s="1077" t="s">
        <v>17024</v>
      </c>
      <c r="B166" s="1078">
        <v>45355</v>
      </c>
      <c r="C166" s="1079" t="s">
        <v>17025</v>
      </c>
      <c r="D166" s="158" t="s">
        <v>17003</v>
      </c>
      <c r="E166" s="183" t="s">
        <v>17028</v>
      </c>
      <c r="F166" s="269">
        <v>53649</v>
      </c>
      <c r="G166" s="129">
        <v>37826</v>
      </c>
      <c r="H166" s="189">
        <v>46957</v>
      </c>
      <c r="I166" s="129">
        <v>14016</v>
      </c>
      <c r="J166" s="129">
        <v>14016</v>
      </c>
      <c r="K166" s="129">
        <v>18</v>
      </c>
      <c r="L166" s="128" t="s">
        <v>17029</v>
      </c>
      <c r="M166" s="128" t="s">
        <v>17030</v>
      </c>
      <c r="N166" s="129">
        <v>16146</v>
      </c>
      <c r="O166" s="129">
        <v>21123</v>
      </c>
      <c r="P166" s="129">
        <v>3688</v>
      </c>
      <c r="Q166" s="240" t="s">
        <v>723</v>
      </c>
      <c r="R166" s="241" t="s">
        <v>700</v>
      </c>
      <c r="S166" s="101"/>
      <c r="Y166" s="101"/>
      <c r="Z166" s="101"/>
      <c r="AA166" s="101"/>
      <c r="AB166" s="101"/>
      <c r="AC166" s="101"/>
      <c r="AD166" s="101"/>
      <c r="AE166" s="101"/>
      <c r="AF166" s="101"/>
      <c r="AG166" s="101"/>
      <c r="AH166" s="101"/>
      <c r="AI166" s="101"/>
      <c r="AJ166" s="101"/>
      <c r="AK166" s="101"/>
      <c r="AL166" s="101"/>
      <c r="AM166" s="101"/>
    </row>
    <row r="167" spans="1:39" ht="17.25" customHeight="1">
      <c r="A167" s="101"/>
      <c r="B167" s="79"/>
      <c r="C167" s="192"/>
      <c r="D167" s="191"/>
      <c r="E167" s="191"/>
      <c r="F167" s="192"/>
      <c r="G167" s="192"/>
      <c r="H167" s="192"/>
      <c r="I167" s="192"/>
      <c r="J167" s="192"/>
      <c r="K167" s="192"/>
      <c r="L167" s="192"/>
      <c r="M167" s="192"/>
      <c r="N167" s="192"/>
      <c r="O167" s="192"/>
      <c r="P167" s="192"/>
      <c r="Q167" s="192"/>
      <c r="R167" s="101"/>
      <c r="S167" s="101"/>
      <c r="Y167" s="101"/>
      <c r="Z167" s="101"/>
      <c r="AA167" s="101"/>
      <c r="AB167" s="101"/>
      <c r="AC167" s="101"/>
      <c r="AD167" s="101"/>
      <c r="AE167" s="101"/>
      <c r="AF167" s="101"/>
      <c r="AG167" s="101"/>
      <c r="AH167" s="101"/>
      <c r="AI167" s="101"/>
      <c r="AJ167" s="101"/>
      <c r="AK167" s="101"/>
      <c r="AL167" s="101"/>
      <c r="AM167" s="101"/>
    </row>
    <row r="168" spans="1:39" ht="17.25" customHeight="1">
      <c r="A168" s="101"/>
      <c r="B168" s="79"/>
      <c r="C168" s="192"/>
      <c r="D168" s="191"/>
      <c r="E168" s="191"/>
      <c r="F168" s="192"/>
      <c r="G168" s="192"/>
      <c r="H168" s="192"/>
      <c r="I168" s="192"/>
      <c r="J168" s="192"/>
      <c r="K168" s="192"/>
      <c r="L168" s="192"/>
      <c r="M168" s="192"/>
      <c r="N168" s="192"/>
      <c r="O168" s="192"/>
      <c r="P168" s="192"/>
      <c r="Q168" s="192"/>
      <c r="R168" s="101"/>
      <c r="S168" s="101"/>
      <c r="Y168" s="101"/>
      <c r="Z168" s="101"/>
      <c r="AA168" s="101"/>
      <c r="AB168" s="101"/>
      <c r="AC168" s="101"/>
      <c r="AD168" s="101"/>
      <c r="AE168" s="101"/>
      <c r="AF168" s="101"/>
      <c r="AG168" s="101"/>
      <c r="AH168" s="101"/>
      <c r="AI168" s="101"/>
      <c r="AJ168" s="101"/>
      <c r="AK168" s="101"/>
      <c r="AL168" s="101"/>
      <c r="AM168" s="101"/>
    </row>
    <row r="169" spans="1:39" ht="17.25" customHeight="1">
      <c r="A169" s="101"/>
      <c r="B169" s="79"/>
      <c r="C169" s="192"/>
      <c r="D169" s="191"/>
      <c r="E169" s="191"/>
      <c r="F169" s="192"/>
      <c r="G169" s="192"/>
      <c r="H169" s="192"/>
      <c r="I169" s="192"/>
      <c r="J169" s="192"/>
      <c r="K169" s="192"/>
      <c r="L169" s="192"/>
      <c r="M169" s="192"/>
      <c r="N169" s="192"/>
      <c r="O169" s="192"/>
      <c r="P169" s="192"/>
      <c r="Q169" s="192"/>
      <c r="R169" s="101"/>
      <c r="S169" s="101"/>
      <c r="Y169" s="101"/>
      <c r="Z169" s="101"/>
      <c r="AA169" s="101"/>
      <c r="AB169" s="101"/>
      <c r="AC169" s="101"/>
      <c r="AD169" s="101"/>
      <c r="AE169" s="101"/>
      <c r="AF169" s="101"/>
      <c r="AG169" s="101"/>
      <c r="AH169" s="101"/>
      <c r="AI169" s="101"/>
      <c r="AJ169" s="101"/>
      <c r="AK169" s="101"/>
      <c r="AL169" s="101"/>
      <c r="AM169" s="101"/>
    </row>
    <row r="170" spans="1:39" ht="17.25" customHeight="1">
      <c r="A170" s="101"/>
      <c r="B170" s="79"/>
      <c r="C170" s="192"/>
      <c r="D170" s="191"/>
      <c r="E170" s="191"/>
      <c r="F170" s="192"/>
      <c r="G170" s="192"/>
      <c r="H170" s="192"/>
      <c r="I170" s="192"/>
      <c r="J170" s="192"/>
      <c r="K170" s="192"/>
      <c r="L170" s="192"/>
      <c r="M170" s="192"/>
      <c r="N170" s="192"/>
      <c r="O170" s="192"/>
      <c r="P170" s="192"/>
      <c r="Q170" s="192"/>
      <c r="R170" s="101"/>
      <c r="S170" s="101"/>
      <c r="Y170" s="101"/>
      <c r="Z170" s="101"/>
      <c r="AA170" s="101"/>
      <c r="AB170" s="101"/>
      <c r="AC170" s="101"/>
      <c r="AD170" s="101"/>
      <c r="AE170" s="101"/>
      <c r="AF170" s="101"/>
      <c r="AG170" s="101"/>
      <c r="AH170" s="101"/>
      <c r="AI170" s="101"/>
      <c r="AJ170" s="101"/>
      <c r="AK170" s="101"/>
      <c r="AL170" s="101"/>
      <c r="AM170" s="101"/>
    </row>
    <row r="171" spans="1:39" ht="17.25" customHeight="1">
      <c r="A171" s="101"/>
      <c r="B171" s="79"/>
      <c r="C171" s="192"/>
      <c r="D171" s="191"/>
      <c r="E171" s="191"/>
      <c r="F171" s="192"/>
      <c r="G171" s="192"/>
      <c r="H171" s="192"/>
      <c r="I171" s="192"/>
      <c r="J171" s="192"/>
      <c r="K171" s="192"/>
      <c r="L171" s="192"/>
      <c r="M171" s="192"/>
      <c r="N171" s="192"/>
      <c r="O171" s="192"/>
      <c r="P171" s="192"/>
      <c r="Q171" s="192"/>
      <c r="R171" s="101"/>
      <c r="S171" s="101"/>
      <c r="Y171" s="101"/>
      <c r="Z171" s="101"/>
      <c r="AA171" s="101"/>
      <c r="AB171" s="101"/>
      <c r="AC171" s="101"/>
      <c r="AD171" s="101"/>
      <c r="AE171" s="101"/>
      <c r="AF171" s="101"/>
      <c r="AG171" s="101"/>
      <c r="AH171" s="101"/>
      <c r="AI171" s="101"/>
      <c r="AJ171" s="101"/>
      <c r="AK171" s="101"/>
      <c r="AL171" s="101"/>
      <c r="AM171" s="101"/>
    </row>
    <row r="172" spans="1:39" ht="17.25" customHeight="1">
      <c r="A172" s="101"/>
      <c r="B172" s="79"/>
      <c r="C172" s="192"/>
      <c r="D172" s="191"/>
      <c r="E172" s="191"/>
      <c r="F172" s="192"/>
      <c r="G172" s="192"/>
      <c r="H172" s="192"/>
      <c r="I172" s="192"/>
      <c r="J172" s="192"/>
      <c r="K172" s="192"/>
      <c r="L172" s="192"/>
      <c r="M172" s="192"/>
      <c r="N172" s="192"/>
      <c r="O172" s="192"/>
      <c r="P172" s="192"/>
      <c r="Q172" s="192"/>
      <c r="R172" s="101"/>
      <c r="S172" s="101"/>
      <c r="Y172" s="101"/>
      <c r="Z172" s="101"/>
      <c r="AA172" s="101"/>
      <c r="AB172" s="101"/>
      <c r="AC172" s="101"/>
      <c r="AD172" s="101"/>
      <c r="AE172" s="101"/>
      <c r="AF172" s="101"/>
      <c r="AG172" s="101"/>
      <c r="AH172" s="101"/>
      <c r="AI172" s="101"/>
      <c r="AJ172" s="101"/>
      <c r="AK172" s="101"/>
      <c r="AL172" s="101"/>
      <c r="AM172" s="101"/>
    </row>
    <row r="173" spans="1:39" ht="17.25" customHeight="1">
      <c r="A173" s="101"/>
      <c r="B173" s="79"/>
      <c r="C173" s="192"/>
      <c r="D173" s="191"/>
      <c r="E173" s="191"/>
      <c r="F173" s="192"/>
      <c r="G173" s="192"/>
      <c r="H173" s="192"/>
      <c r="I173" s="192"/>
      <c r="J173" s="192"/>
      <c r="K173" s="192"/>
      <c r="L173" s="192"/>
      <c r="M173" s="192"/>
      <c r="N173" s="192"/>
      <c r="O173" s="192"/>
      <c r="P173" s="192"/>
      <c r="Q173" s="192"/>
      <c r="R173" s="101"/>
      <c r="S173" s="101"/>
      <c r="Y173" s="101"/>
      <c r="Z173" s="101"/>
      <c r="AA173" s="101"/>
      <c r="AB173" s="101"/>
      <c r="AC173" s="101"/>
      <c r="AD173" s="101"/>
      <c r="AE173" s="101"/>
      <c r="AF173" s="101"/>
      <c r="AG173" s="101"/>
      <c r="AH173" s="101"/>
      <c r="AI173" s="101"/>
      <c r="AJ173" s="101"/>
      <c r="AK173" s="101"/>
      <c r="AL173" s="101"/>
      <c r="AM173" s="101"/>
    </row>
    <row r="174" spans="1:39" ht="17.25" customHeight="1">
      <c r="A174" s="101"/>
      <c r="B174" s="79"/>
      <c r="C174" s="192"/>
      <c r="D174" s="191"/>
      <c r="E174" s="191"/>
      <c r="F174" s="192"/>
      <c r="G174" s="192"/>
      <c r="H174" s="192"/>
      <c r="I174" s="192"/>
      <c r="J174" s="192"/>
      <c r="K174" s="192"/>
      <c r="L174" s="192"/>
      <c r="M174" s="192"/>
      <c r="N174" s="192"/>
      <c r="O174" s="192"/>
      <c r="P174" s="192"/>
      <c r="Q174" s="192"/>
      <c r="R174" s="101"/>
      <c r="S174" s="101"/>
      <c r="Y174" s="101"/>
      <c r="Z174" s="101"/>
      <c r="AA174" s="101"/>
      <c r="AB174" s="101"/>
      <c r="AC174" s="101"/>
      <c r="AD174" s="101"/>
      <c r="AE174" s="101"/>
      <c r="AF174" s="101"/>
      <c r="AG174" s="101"/>
      <c r="AH174" s="101"/>
      <c r="AI174" s="101"/>
      <c r="AJ174" s="101"/>
      <c r="AK174" s="101"/>
      <c r="AL174" s="101"/>
      <c r="AM174" s="101"/>
    </row>
    <row r="175" spans="1:39" ht="17.25" customHeight="1">
      <c r="A175" s="101"/>
      <c r="B175" s="79"/>
      <c r="C175" s="192"/>
      <c r="D175" s="191"/>
      <c r="E175" s="191"/>
      <c r="F175" s="192"/>
      <c r="G175" s="192"/>
      <c r="H175" s="192"/>
      <c r="I175" s="192"/>
      <c r="J175" s="192"/>
      <c r="K175" s="192"/>
      <c r="L175" s="192"/>
      <c r="M175" s="192"/>
      <c r="N175" s="192"/>
      <c r="O175" s="192"/>
      <c r="P175" s="192"/>
      <c r="Q175" s="192"/>
      <c r="R175" s="101"/>
      <c r="S175" s="101"/>
      <c r="Y175" s="101"/>
      <c r="Z175" s="101"/>
      <c r="AA175" s="101"/>
      <c r="AB175" s="101"/>
      <c r="AC175" s="101"/>
      <c r="AD175" s="101"/>
      <c r="AE175" s="101"/>
      <c r="AF175" s="101"/>
      <c r="AG175" s="101"/>
      <c r="AH175" s="101"/>
      <c r="AI175" s="101"/>
      <c r="AJ175" s="101"/>
      <c r="AK175" s="101"/>
      <c r="AL175" s="101"/>
      <c r="AM175" s="101"/>
    </row>
    <row r="176" spans="1:39" ht="17.25" customHeight="1">
      <c r="A176" s="101"/>
      <c r="B176" s="79"/>
      <c r="C176" s="192"/>
      <c r="D176" s="191"/>
      <c r="E176" s="191"/>
      <c r="F176" s="192"/>
      <c r="G176" s="192"/>
      <c r="H176" s="192"/>
      <c r="I176" s="192"/>
      <c r="J176" s="192"/>
      <c r="K176" s="192"/>
      <c r="L176" s="192"/>
      <c r="M176" s="192"/>
      <c r="N176" s="192"/>
      <c r="O176" s="192"/>
      <c r="P176" s="192"/>
      <c r="Q176" s="192"/>
      <c r="R176" s="101"/>
      <c r="S176" s="101"/>
      <c r="Y176" s="101"/>
      <c r="Z176" s="101"/>
      <c r="AA176" s="101"/>
      <c r="AB176" s="101"/>
      <c r="AC176" s="101"/>
      <c r="AD176" s="101"/>
      <c r="AE176" s="101"/>
      <c r="AF176" s="101"/>
      <c r="AG176" s="101"/>
      <c r="AH176" s="101"/>
      <c r="AI176" s="101"/>
      <c r="AJ176" s="101"/>
      <c r="AK176" s="101"/>
      <c r="AL176" s="101"/>
      <c r="AM176" s="101"/>
    </row>
    <row r="177" spans="1:39" ht="17.25" customHeight="1">
      <c r="A177" s="101"/>
      <c r="B177" s="79"/>
      <c r="C177" s="192"/>
      <c r="D177" s="191"/>
      <c r="E177" s="191"/>
      <c r="F177" s="192"/>
      <c r="G177" s="192"/>
      <c r="H177" s="192"/>
      <c r="I177" s="192"/>
      <c r="J177" s="192"/>
      <c r="K177" s="192"/>
      <c r="L177" s="192"/>
      <c r="M177" s="192"/>
      <c r="N177" s="192"/>
      <c r="O177" s="192"/>
      <c r="P177" s="192"/>
      <c r="Q177" s="192"/>
      <c r="R177" s="101"/>
      <c r="S177" s="101"/>
      <c r="Y177" s="101"/>
      <c r="Z177" s="101"/>
      <c r="AA177" s="101"/>
      <c r="AB177" s="101"/>
      <c r="AC177" s="101"/>
      <c r="AD177" s="101"/>
      <c r="AE177" s="101"/>
      <c r="AF177" s="101"/>
      <c r="AG177" s="101"/>
      <c r="AH177" s="101"/>
      <c r="AI177" s="101"/>
      <c r="AJ177" s="101"/>
      <c r="AK177" s="101"/>
      <c r="AL177" s="101"/>
      <c r="AM177" s="101"/>
    </row>
    <row r="178" spans="1:39" ht="17.25" customHeight="1">
      <c r="A178" s="101"/>
      <c r="B178" s="79"/>
      <c r="C178" s="192"/>
      <c r="D178" s="191"/>
      <c r="E178" s="191"/>
      <c r="F178" s="192"/>
      <c r="G178" s="192"/>
      <c r="H178" s="192"/>
      <c r="I178" s="192"/>
      <c r="J178" s="192"/>
      <c r="K178" s="192"/>
      <c r="L178" s="192"/>
      <c r="M178" s="192"/>
      <c r="N178" s="192"/>
      <c r="O178" s="192"/>
      <c r="P178" s="192"/>
      <c r="Q178" s="192"/>
      <c r="R178" s="101"/>
      <c r="S178" s="101"/>
      <c r="Y178" s="101"/>
      <c r="Z178" s="101"/>
      <c r="AA178" s="101"/>
      <c r="AB178" s="101"/>
      <c r="AC178" s="101"/>
      <c r="AD178" s="101"/>
      <c r="AE178" s="101"/>
      <c r="AF178" s="101"/>
      <c r="AG178" s="101"/>
      <c r="AH178" s="101"/>
      <c r="AI178" s="101"/>
      <c r="AJ178" s="101"/>
      <c r="AK178" s="101"/>
      <c r="AL178" s="101"/>
      <c r="AM178" s="101"/>
    </row>
    <row r="179" spans="1:39" ht="17.25" customHeight="1">
      <c r="A179" s="101"/>
      <c r="B179" s="79"/>
      <c r="C179" s="192"/>
      <c r="D179" s="191"/>
      <c r="E179" s="191"/>
      <c r="F179" s="192"/>
      <c r="G179" s="192"/>
      <c r="H179" s="192"/>
      <c r="I179" s="192"/>
      <c r="J179" s="192"/>
      <c r="K179" s="192"/>
      <c r="L179" s="192"/>
      <c r="M179" s="192"/>
      <c r="N179" s="192"/>
      <c r="O179" s="192"/>
      <c r="P179" s="192"/>
      <c r="Q179" s="192"/>
      <c r="R179" s="101"/>
      <c r="S179" s="101"/>
      <c r="Y179" s="101"/>
      <c r="Z179" s="101"/>
      <c r="AA179" s="101"/>
      <c r="AB179" s="101"/>
      <c r="AC179" s="101"/>
      <c r="AD179" s="101"/>
      <c r="AE179" s="101"/>
      <c r="AF179" s="101"/>
      <c r="AG179" s="101"/>
      <c r="AH179" s="101"/>
      <c r="AI179" s="101"/>
      <c r="AJ179" s="101"/>
      <c r="AK179" s="101"/>
      <c r="AL179" s="101"/>
      <c r="AM179" s="101"/>
    </row>
    <row r="180" spans="1:39" ht="17.25" customHeight="1">
      <c r="A180" s="101"/>
      <c r="B180" s="79"/>
      <c r="C180" s="192"/>
      <c r="D180" s="191"/>
      <c r="E180" s="191"/>
      <c r="F180" s="192"/>
      <c r="G180" s="192"/>
      <c r="H180" s="192"/>
      <c r="I180" s="192"/>
      <c r="J180" s="192"/>
      <c r="K180" s="192"/>
      <c r="L180" s="192"/>
      <c r="M180" s="192"/>
      <c r="N180" s="192"/>
      <c r="O180" s="192"/>
      <c r="P180" s="192"/>
      <c r="Q180" s="192"/>
      <c r="R180" s="101"/>
      <c r="S180" s="101"/>
      <c r="Y180" s="101"/>
      <c r="Z180" s="101"/>
      <c r="AA180" s="101"/>
      <c r="AB180" s="101"/>
      <c r="AC180" s="101"/>
      <c r="AD180" s="101"/>
      <c r="AE180" s="101"/>
      <c r="AF180" s="101"/>
      <c r="AG180" s="101"/>
      <c r="AH180" s="101"/>
      <c r="AI180" s="101"/>
      <c r="AJ180" s="101"/>
      <c r="AK180" s="101"/>
      <c r="AL180" s="101"/>
      <c r="AM180" s="101"/>
    </row>
    <row r="181" spans="1:39" ht="17.25" customHeight="1">
      <c r="A181" s="101"/>
      <c r="B181" s="79"/>
      <c r="C181" s="192"/>
      <c r="D181" s="191"/>
      <c r="E181" s="191"/>
      <c r="F181" s="192"/>
      <c r="G181" s="192"/>
      <c r="H181" s="192"/>
      <c r="I181" s="192"/>
      <c r="J181" s="192"/>
      <c r="K181" s="192"/>
      <c r="L181" s="192"/>
      <c r="M181" s="192"/>
      <c r="N181" s="192"/>
      <c r="O181" s="192"/>
      <c r="P181" s="192"/>
      <c r="Q181" s="192"/>
      <c r="R181" s="101"/>
      <c r="S181" s="101"/>
      <c r="Y181" s="101"/>
      <c r="Z181" s="101"/>
      <c r="AA181" s="101"/>
      <c r="AB181" s="101"/>
      <c r="AC181" s="101"/>
      <c r="AD181" s="101"/>
      <c r="AE181" s="101"/>
      <c r="AF181" s="101"/>
      <c r="AG181" s="101"/>
      <c r="AH181" s="101"/>
      <c r="AI181" s="101"/>
      <c r="AJ181" s="101"/>
      <c r="AK181" s="101"/>
      <c r="AL181" s="101"/>
      <c r="AM181" s="101"/>
    </row>
    <row r="182" spans="1:39" ht="17.25" customHeight="1">
      <c r="A182" s="101"/>
      <c r="B182" s="79"/>
      <c r="C182" s="192"/>
      <c r="D182" s="191"/>
      <c r="E182" s="191"/>
      <c r="F182" s="192"/>
      <c r="G182" s="192"/>
      <c r="H182" s="192"/>
      <c r="I182" s="192"/>
      <c r="J182" s="192"/>
      <c r="K182" s="192"/>
      <c r="L182" s="192"/>
      <c r="M182" s="192"/>
      <c r="N182" s="192"/>
      <c r="O182" s="192"/>
      <c r="P182" s="192"/>
      <c r="Q182" s="192"/>
      <c r="R182" s="101"/>
      <c r="S182" s="101"/>
      <c r="Y182" s="101"/>
      <c r="Z182" s="101"/>
      <c r="AA182" s="101"/>
      <c r="AB182" s="101"/>
      <c r="AC182" s="101"/>
      <c r="AD182" s="101"/>
      <c r="AE182" s="101"/>
      <c r="AF182" s="101"/>
      <c r="AG182" s="101"/>
      <c r="AH182" s="101"/>
      <c r="AI182" s="101"/>
      <c r="AJ182" s="101"/>
      <c r="AK182" s="101"/>
      <c r="AL182" s="101"/>
      <c r="AM182" s="101"/>
    </row>
    <row r="183" spans="1:39" ht="17.25" customHeight="1">
      <c r="A183" s="101"/>
      <c r="B183" s="79"/>
      <c r="C183" s="192"/>
      <c r="D183" s="191"/>
      <c r="E183" s="191"/>
      <c r="F183" s="192"/>
      <c r="G183" s="192"/>
      <c r="H183" s="192"/>
      <c r="I183" s="192"/>
      <c r="J183" s="192"/>
      <c r="K183" s="192"/>
      <c r="L183" s="192"/>
      <c r="M183" s="192"/>
      <c r="N183" s="192"/>
      <c r="O183" s="192"/>
      <c r="P183" s="192"/>
      <c r="Q183" s="192"/>
      <c r="R183" s="101"/>
      <c r="S183" s="101"/>
      <c r="Y183" s="101"/>
      <c r="Z183" s="101"/>
      <c r="AA183" s="101"/>
      <c r="AB183" s="101"/>
      <c r="AC183" s="101"/>
      <c r="AD183" s="101"/>
      <c r="AE183" s="101"/>
      <c r="AF183" s="101"/>
      <c r="AG183" s="101"/>
      <c r="AH183" s="101"/>
      <c r="AI183" s="101"/>
      <c r="AJ183" s="101"/>
      <c r="AK183" s="101"/>
      <c r="AL183" s="101"/>
      <c r="AM183" s="101"/>
    </row>
    <row r="184" spans="1:39" ht="17.25" customHeight="1">
      <c r="A184" s="101"/>
      <c r="B184" s="79"/>
      <c r="C184" s="192"/>
      <c r="D184" s="191"/>
      <c r="E184" s="191"/>
      <c r="F184" s="192"/>
      <c r="G184" s="192"/>
      <c r="H184" s="192"/>
      <c r="I184" s="192"/>
      <c r="J184" s="192"/>
      <c r="K184" s="192"/>
      <c r="L184" s="192"/>
      <c r="M184" s="192"/>
      <c r="N184" s="192"/>
      <c r="O184" s="192"/>
      <c r="P184" s="192"/>
      <c r="Q184" s="192"/>
      <c r="R184" s="101"/>
      <c r="S184" s="101"/>
      <c r="Y184" s="101"/>
      <c r="Z184" s="101"/>
      <c r="AA184" s="101"/>
      <c r="AB184" s="101"/>
      <c r="AC184" s="101"/>
      <c r="AD184" s="101"/>
      <c r="AE184" s="101"/>
      <c r="AF184" s="101"/>
      <c r="AG184" s="101"/>
      <c r="AH184" s="101"/>
      <c r="AI184" s="101"/>
      <c r="AJ184" s="101"/>
      <c r="AK184" s="101"/>
      <c r="AL184" s="101"/>
      <c r="AM184" s="101"/>
    </row>
    <row r="185" spans="1:39" ht="17.25" customHeight="1">
      <c r="A185" s="101"/>
      <c r="B185" s="79"/>
      <c r="C185" s="192"/>
      <c r="D185" s="191"/>
      <c r="E185" s="191"/>
      <c r="F185" s="192"/>
      <c r="G185" s="192"/>
      <c r="H185" s="192"/>
      <c r="I185" s="192"/>
      <c r="J185" s="192"/>
      <c r="K185" s="192"/>
      <c r="L185" s="192"/>
      <c r="M185" s="192"/>
      <c r="N185" s="192"/>
      <c r="O185" s="192"/>
      <c r="P185" s="192"/>
      <c r="Q185" s="192"/>
      <c r="R185" s="101"/>
      <c r="S185" s="101"/>
      <c r="Y185" s="101"/>
      <c r="Z185" s="101"/>
      <c r="AA185" s="101"/>
      <c r="AB185" s="101"/>
      <c r="AC185" s="101"/>
      <c r="AD185" s="101"/>
      <c r="AE185" s="101"/>
      <c r="AF185" s="101"/>
      <c r="AG185" s="101"/>
      <c r="AH185" s="101"/>
      <c r="AI185" s="101"/>
      <c r="AJ185" s="101"/>
      <c r="AK185" s="101"/>
      <c r="AL185" s="101"/>
      <c r="AM185" s="101"/>
    </row>
    <row r="186" spans="1:39" ht="17.25" customHeight="1">
      <c r="A186" s="101"/>
      <c r="B186" s="79"/>
      <c r="C186" s="192"/>
      <c r="D186" s="191"/>
      <c r="E186" s="191"/>
      <c r="F186" s="192"/>
      <c r="G186" s="192"/>
      <c r="H186" s="192"/>
      <c r="I186" s="192"/>
      <c r="J186" s="192"/>
      <c r="K186" s="192"/>
      <c r="L186" s="192"/>
      <c r="M186" s="192"/>
      <c r="N186" s="192"/>
      <c r="O186" s="192"/>
      <c r="P186" s="192"/>
      <c r="Q186" s="192"/>
      <c r="R186" s="101"/>
      <c r="S186" s="101"/>
      <c r="Y186" s="101"/>
      <c r="Z186" s="101"/>
      <c r="AA186" s="101"/>
      <c r="AB186" s="101"/>
      <c r="AC186" s="101"/>
      <c r="AD186" s="101"/>
      <c r="AE186" s="101"/>
      <c r="AF186" s="101"/>
      <c r="AG186" s="101"/>
      <c r="AH186" s="101"/>
      <c r="AI186" s="101"/>
      <c r="AJ186" s="101"/>
      <c r="AK186" s="101"/>
      <c r="AL186" s="101"/>
      <c r="AM186" s="101"/>
    </row>
    <row r="187" spans="1:39" ht="17.25" customHeight="1">
      <c r="A187" s="101"/>
      <c r="B187" s="79"/>
      <c r="C187" s="192"/>
      <c r="D187" s="191"/>
      <c r="E187" s="191"/>
      <c r="F187" s="192"/>
      <c r="G187" s="192"/>
      <c r="H187" s="192"/>
      <c r="I187" s="192"/>
      <c r="J187" s="192"/>
      <c r="K187" s="192"/>
      <c r="L187" s="192"/>
      <c r="M187" s="192"/>
      <c r="N187" s="192"/>
      <c r="O187" s="192"/>
      <c r="P187" s="192"/>
      <c r="Q187" s="192"/>
      <c r="R187" s="101"/>
      <c r="S187" s="101"/>
      <c r="Y187" s="101"/>
      <c r="Z187" s="101"/>
      <c r="AA187" s="101"/>
      <c r="AB187" s="101"/>
      <c r="AC187" s="101"/>
      <c r="AD187" s="101"/>
      <c r="AE187" s="101"/>
      <c r="AF187" s="101"/>
      <c r="AG187" s="101"/>
      <c r="AH187" s="101"/>
      <c r="AI187" s="101"/>
      <c r="AJ187" s="101"/>
      <c r="AK187" s="101"/>
      <c r="AL187" s="101"/>
      <c r="AM187" s="101"/>
    </row>
    <row r="188" spans="1:39" ht="17.25" customHeight="1">
      <c r="A188" s="101"/>
      <c r="B188" s="79"/>
      <c r="C188" s="192"/>
      <c r="D188" s="191"/>
      <c r="E188" s="191"/>
      <c r="F188" s="192"/>
      <c r="G188" s="192"/>
      <c r="H188" s="192"/>
      <c r="I188" s="192"/>
      <c r="J188" s="192"/>
      <c r="K188" s="192"/>
      <c r="L188" s="192"/>
      <c r="M188" s="192"/>
      <c r="N188" s="192"/>
      <c r="O188" s="192"/>
      <c r="P188" s="192"/>
      <c r="Q188" s="192"/>
      <c r="R188" s="101"/>
      <c r="S188" s="101"/>
      <c r="Y188" s="101"/>
      <c r="Z188" s="101"/>
      <c r="AA188" s="101"/>
      <c r="AB188" s="101"/>
      <c r="AC188" s="101"/>
      <c r="AD188" s="101"/>
      <c r="AE188" s="101"/>
      <c r="AF188" s="101"/>
      <c r="AG188" s="101"/>
      <c r="AH188" s="101"/>
      <c r="AI188" s="101"/>
      <c r="AJ188" s="101"/>
      <c r="AK188" s="101"/>
      <c r="AL188" s="101"/>
      <c r="AM188" s="101"/>
    </row>
    <row r="189" spans="1:39" ht="17.25" customHeight="1">
      <c r="A189" s="101"/>
      <c r="B189" s="79"/>
      <c r="C189" s="192"/>
      <c r="D189" s="191"/>
      <c r="E189" s="191"/>
      <c r="F189" s="192"/>
      <c r="G189" s="192"/>
      <c r="H189" s="192"/>
      <c r="I189" s="192"/>
      <c r="J189" s="192"/>
      <c r="K189" s="192"/>
      <c r="L189" s="192"/>
      <c r="M189" s="192"/>
      <c r="N189" s="192"/>
      <c r="O189" s="192"/>
      <c r="P189" s="192"/>
      <c r="Q189" s="192"/>
      <c r="R189" s="101"/>
      <c r="S189" s="101"/>
      <c r="Y189" s="101"/>
      <c r="Z189" s="101"/>
      <c r="AA189" s="101"/>
      <c r="AB189" s="101"/>
      <c r="AC189" s="101"/>
      <c r="AD189" s="101"/>
      <c r="AE189" s="101"/>
      <c r="AF189" s="101"/>
      <c r="AG189" s="101"/>
      <c r="AH189" s="101"/>
      <c r="AI189" s="101"/>
      <c r="AJ189" s="101"/>
      <c r="AK189" s="101"/>
      <c r="AL189" s="101"/>
      <c r="AM189" s="101"/>
    </row>
    <row r="190" spans="1:39" ht="17.25" customHeight="1">
      <c r="A190" s="101"/>
      <c r="B190" s="79"/>
      <c r="C190" s="192"/>
      <c r="D190" s="191"/>
      <c r="E190" s="191"/>
      <c r="F190" s="192"/>
      <c r="G190" s="192"/>
      <c r="H190" s="192"/>
      <c r="I190" s="192"/>
      <c r="J190" s="192"/>
      <c r="K190" s="192"/>
      <c r="L190" s="192"/>
      <c r="M190" s="192"/>
      <c r="N190" s="192"/>
      <c r="O190" s="192"/>
      <c r="P190" s="192"/>
      <c r="Q190" s="192"/>
      <c r="R190" s="101"/>
      <c r="S190" s="101"/>
      <c r="Y190" s="101"/>
      <c r="Z190" s="101"/>
      <c r="AA190" s="101"/>
      <c r="AB190" s="101"/>
      <c r="AC190" s="101"/>
      <c r="AD190" s="101"/>
      <c r="AE190" s="101"/>
      <c r="AF190" s="101"/>
      <c r="AG190" s="101"/>
      <c r="AH190" s="101"/>
      <c r="AI190" s="101"/>
      <c r="AJ190" s="101"/>
      <c r="AK190" s="101"/>
      <c r="AL190" s="101"/>
      <c r="AM190" s="101"/>
    </row>
    <row r="191" spans="1:39" ht="17.25" customHeight="1">
      <c r="A191" s="101"/>
      <c r="B191" s="79"/>
      <c r="C191" s="192"/>
      <c r="D191" s="191"/>
      <c r="E191" s="191"/>
      <c r="F191" s="192"/>
      <c r="G191" s="192"/>
      <c r="H191" s="192"/>
      <c r="I191" s="192"/>
      <c r="J191" s="192"/>
      <c r="K191" s="192"/>
      <c r="L191" s="192"/>
      <c r="M191" s="192"/>
      <c r="N191" s="192"/>
      <c r="O191" s="192"/>
      <c r="P191" s="192"/>
      <c r="Q191" s="192"/>
      <c r="R191" s="101"/>
      <c r="S191" s="101"/>
      <c r="Y191" s="101"/>
      <c r="Z191" s="101"/>
      <c r="AA191" s="101"/>
      <c r="AB191" s="101"/>
      <c r="AC191" s="101"/>
      <c r="AD191" s="101"/>
      <c r="AE191" s="101"/>
      <c r="AF191" s="101"/>
      <c r="AG191" s="101"/>
      <c r="AH191" s="101"/>
      <c r="AI191" s="101"/>
      <c r="AJ191" s="101"/>
      <c r="AK191" s="101"/>
      <c r="AL191" s="101"/>
      <c r="AM191" s="101"/>
    </row>
    <row r="192" spans="1:39" ht="17.25" customHeight="1">
      <c r="A192" s="101"/>
      <c r="B192" s="79"/>
      <c r="C192" s="192"/>
      <c r="D192" s="191"/>
      <c r="E192" s="191"/>
      <c r="F192" s="192"/>
      <c r="G192" s="192"/>
      <c r="H192" s="192"/>
      <c r="I192" s="192"/>
      <c r="J192" s="192"/>
      <c r="K192" s="192"/>
      <c r="L192" s="192"/>
      <c r="M192" s="192"/>
      <c r="N192" s="192"/>
      <c r="O192" s="192"/>
      <c r="P192" s="192"/>
      <c r="Q192" s="192"/>
      <c r="R192" s="101"/>
      <c r="S192" s="101"/>
      <c r="Y192" s="101"/>
      <c r="Z192" s="101"/>
      <c r="AA192" s="101"/>
      <c r="AB192" s="101"/>
      <c r="AC192" s="101"/>
      <c r="AD192" s="101"/>
      <c r="AE192" s="101"/>
      <c r="AF192" s="101"/>
      <c r="AG192" s="101"/>
      <c r="AH192" s="101"/>
      <c r="AI192" s="101"/>
      <c r="AJ192" s="101"/>
      <c r="AK192" s="101"/>
      <c r="AL192" s="101"/>
      <c r="AM192" s="101"/>
    </row>
    <row r="193" spans="1:39" ht="17.25" customHeight="1">
      <c r="A193" s="101"/>
      <c r="B193" s="79"/>
      <c r="C193" s="192"/>
      <c r="D193" s="191"/>
      <c r="E193" s="191"/>
      <c r="F193" s="192"/>
      <c r="G193" s="192"/>
      <c r="H193" s="192"/>
      <c r="I193" s="192"/>
      <c r="J193" s="192"/>
      <c r="K193" s="192"/>
      <c r="L193" s="192"/>
      <c r="M193" s="192"/>
      <c r="N193" s="192"/>
      <c r="O193" s="192"/>
      <c r="P193" s="192"/>
      <c r="Q193" s="192"/>
      <c r="R193" s="101"/>
      <c r="S193" s="101"/>
      <c r="Y193" s="101"/>
      <c r="Z193" s="101"/>
      <c r="AA193" s="101"/>
      <c r="AB193" s="101"/>
      <c r="AC193" s="101"/>
      <c r="AD193" s="101"/>
      <c r="AE193" s="101"/>
      <c r="AF193" s="101"/>
      <c r="AG193" s="101"/>
      <c r="AH193" s="101"/>
      <c r="AI193" s="101"/>
      <c r="AJ193" s="101"/>
      <c r="AK193" s="101"/>
      <c r="AL193" s="101"/>
      <c r="AM193" s="101"/>
    </row>
    <row r="194" spans="1:39" ht="17.25" customHeight="1">
      <c r="A194" s="101"/>
      <c r="B194" s="79"/>
      <c r="C194" s="192"/>
      <c r="D194" s="191"/>
      <c r="E194" s="191"/>
      <c r="F194" s="192"/>
      <c r="G194" s="192"/>
      <c r="H194" s="192"/>
      <c r="I194" s="192"/>
      <c r="J194" s="192"/>
      <c r="K194" s="192"/>
      <c r="L194" s="192"/>
      <c r="M194" s="192"/>
      <c r="N194" s="192"/>
      <c r="O194" s="192"/>
      <c r="P194" s="192"/>
      <c r="Q194" s="192"/>
      <c r="R194" s="101"/>
      <c r="S194" s="101"/>
      <c r="Y194" s="101"/>
      <c r="Z194" s="101"/>
      <c r="AA194" s="101"/>
      <c r="AB194" s="101"/>
      <c r="AC194" s="101"/>
      <c r="AD194" s="101"/>
      <c r="AE194" s="101"/>
      <c r="AF194" s="101"/>
      <c r="AG194" s="101"/>
      <c r="AH194" s="101"/>
      <c r="AI194" s="101"/>
      <c r="AJ194" s="101"/>
      <c r="AK194" s="101"/>
      <c r="AL194" s="101"/>
      <c r="AM194" s="101"/>
    </row>
    <row r="195" spans="1:39" ht="17.25" customHeight="1">
      <c r="A195" s="101"/>
      <c r="B195" s="79"/>
      <c r="C195" s="192"/>
      <c r="D195" s="191"/>
      <c r="E195" s="191"/>
      <c r="F195" s="192"/>
      <c r="G195" s="192"/>
      <c r="H195" s="192"/>
      <c r="I195" s="192"/>
      <c r="J195" s="192"/>
      <c r="K195" s="192"/>
      <c r="L195" s="192"/>
      <c r="M195" s="192"/>
      <c r="N195" s="192"/>
      <c r="O195" s="192"/>
      <c r="P195" s="192"/>
      <c r="Q195" s="192"/>
      <c r="R195" s="101"/>
      <c r="S195" s="101"/>
      <c r="Y195" s="101"/>
      <c r="Z195" s="101"/>
      <c r="AA195" s="101"/>
      <c r="AB195" s="101"/>
      <c r="AC195" s="101"/>
      <c r="AD195" s="101"/>
      <c r="AE195" s="101"/>
      <c r="AF195" s="101"/>
      <c r="AG195" s="101"/>
      <c r="AH195" s="101"/>
      <c r="AI195" s="101"/>
      <c r="AJ195" s="101"/>
      <c r="AK195" s="101"/>
      <c r="AL195" s="101"/>
      <c r="AM195" s="101"/>
    </row>
    <row r="196" spans="1:39" ht="17.25" customHeight="1">
      <c r="A196" s="101"/>
      <c r="B196" s="79"/>
      <c r="C196" s="192"/>
      <c r="D196" s="191"/>
      <c r="E196" s="191"/>
      <c r="F196" s="192"/>
      <c r="G196" s="192"/>
      <c r="H196" s="192"/>
      <c r="I196" s="192"/>
      <c r="J196" s="192"/>
      <c r="K196" s="192"/>
      <c r="L196" s="192"/>
      <c r="M196" s="192"/>
      <c r="N196" s="192"/>
      <c r="O196" s="192"/>
      <c r="P196" s="192"/>
      <c r="Q196" s="192"/>
      <c r="R196" s="101"/>
      <c r="S196" s="101"/>
      <c r="Y196" s="101"/>
      <c r="Z196" s="101"/>
      <c r="AA196" s="101"/>
      <c r="AB196" s="101"/>
      <c r="AC196" s="101"/>
      <c r="AD196" s="101"/>
      <c r="AE196" s="101"/>
      <c r="AF196" s="101"/>
      <c r="AG196" s="101"/>
      <c r="AH196" s="101"/>
      <c r="AI196" s="101"/>
      <c r="AJ196" s="101"/>
      <c r="AK196" s="101"/>
      <c r="AL196" s="101"/>
      <c r="AM196" s="101"/>
    </row>
    <row r="197" spans="1:39" ht="17.25" customHeight="1">
      <c r="A197" s="101"/>
      <c r="B197" s="79"/>
      <c r="C197" s="192"/>
      <c r="D197" s="191"/>
      <c r="E197" s="191"/>
      <c r="F197" s="192"/>
      <c r="G197" s="192"/>
      <c r="H197" s="192"/>
      <c r="I197" s="192"/>
      <c r="J197" s="192"/>
      <c r="K197" s="192"/>
      <c r="L197" s="192"/>
      <c r="M197" s="192"/>
      <c r="N197" s="192"/>
      <c r="O197" s="192"/>
      <c r="P197" s="192"/>
      <c r="Q197" s="192"/>
      <c r="R197" s="101"/>
      <c r="S197" s="101"/>
      <c r="Y197" s="101"/>
      <c r="Z197" s="101"/>
      <c r="AA197" s="101"/>
      <c r="AB197" s="101"/>
      <c r="AC197" s="101"/>
      <c r="AD197" s="101"/>
      <c r="AE197" s="101"/>
      <c r="AF197" s="101"/>
      <c r="AG197" s="101"/>
      <c r="AH197" s="101"/>
      <c r="AI197" s="101"/>
      <c r="AJ197" s="101"/>
      <c r="AK197" s="101"/>
      <c r="AL197" s="101"/>
      <c r="AM197" s="101"/>
    </row>
    <row r="198" spans="1:39" ht="17.25" customHeight="1">
      <c r="A198" s="101"/>
      <c r="B198" s="79"/>
      <c r="C198" s="192"/>
      <c r="D198" s="191"/>
      <c r="E198" s="191"/>
      <c r="F198" s="192"/>
      <c r="G198" s="192"/>
      <c r="H198" s="192"/>
      <c r="I198" s="192"/>
      <c r="J198" s="192"/>
      <c r="K198" s="192"/>
      <c r="L198" s="192"/>
      <c r="M198" s="192"/>
      <c r="N198" s="192"/>
      <c r="O198" s="192"/>
      <c r="P198" s="192"/>
      <c r="Q198" s="192"/>
      <c r="R198" s="101"/>
      <c r="S198" s="101"/>
      <c r="Y198" s="101"/>
      <c r="Z198" s="101"/>
      <c r="AA198" s="101"/>
      <c r="AB198" s="101"/>
      <c r="AC198" s="101"/>
      <c r="AD198" s="101"/>
      <c r="AE198" s="101"/>
      <c r="AF198" s="101"/>
      <c r="AG198" s="101"/>
      <c r="AH198" s="101"/>
      <c r="AI198" s="101"/>
      <c r="AJ198" s="101"/>
      <c r="AK198" s="101"/>
      <c r="AL198" s="101"/>
      <c r="AM198" s="101"/>
    </row>
    <row r="199" spans="1:39" ht="17.25" customHeight="1">
      <c r="A199" s="101"/>
      <c r="B199" s="79"/>
      <c r="C199" s="192"/>
      <c r="D199" s="191"/>
      <c r="E199" s="191"/>
      <c r="F199" s="192"/>
      <c r="G199" s="192"/>
      <c r="H199" s="192"/>
      <c r="I199" s="192"/>
      <c r="J199" s="192"/>
      <c r="K199" s="192"/>
      <c r="L199" s="192"/>
      <c r="M199" s="192"/>
      <c r="N199" s="192"/>
      <c r="O199" s="192"/>
      <c r="P199" s="192"/>
      <c r="Q199" s="192"/>
      <c r="R199" s="101"/>
      <c r="S199" s="101"/>
      <c r="Y199" s="101"/>
      <c r="Z199" s="101"/>
      <c r="AA199" s="101"/>
      <c r="AB199" s="101"/>
      <c r="AC199" s="101"/>
      <c r="AD199" s="101"/>
      <c r="AE199" s="101"/>
      <c r="AF199" s="101"/>
      <c r="AG199" s="101"/>
      <c r="AH199" s="101"/>
      <c r="AI199" s="101"/>
      <c r="AJ199" s="101"/>
      <c r="AK199" s="101"/>
      <c r="AL199" s="101"/>
      <c r="AM199" s="101"/>
    </row>
    <row r="200" spans="1:39" ht="17.25" customHeight="1">
      <c r="A200" s="101"/>
      <c r="B200" s="79"/>
      <c r="C200" s="192"/>
      <c r="D200" s="191"/>
      <c r="E200" s="191"/>
      <c r="F200" s="192"/>
      <c r="G200" s="192"/>
      <c r="H200" s="192"/>
      <c r="I200" s="192"/>
      <c r="J200" s="192"/>
      <c r="K200" s="192"/>
      <c r="L200" s="192"/>
      <c r="M200" s="192"/>
      <c r="N200" s="192"/>
      <c r="O200" s="192"/>
      <c r="P200" s="192"/>
      <c r="Q200" s="192"/>
      <c r="R200" s="101"/>
      <c r="S200" s="101"/>
      <c r="Y200" s="101"/>
      <c r="Z200" s="101"/>
      <c r="AA200" s="101"/>
      <c r="AB200" s="101"/>
      <c r="AC200" s="101"/>
      <c r="AD200" s="101"/>
      <c r="AE200" s="101"/>
      <c r="AF200" s="101"/>
      <c r="AG200" s="101"/>
      <c r="AH200" s="101"/>
      <c r="AI200" s="101"/>
      <c r="AJ200" s="101"/>
      <c r="AK200" s="101"/>
      <c r="AL200" s="101"/>
      <c r="AM200" s="101"/>
    </row>
    <row r="201" spans="1:39" ht="17.25" customHeight="1">
      <c r="A201" s="101"/>
      <c r="B201" s="79"/>
      <c r="C201" s="192"/>
      <c r="D201" s="191"/>
      <c r="E201" s="191"/>
      <c r="F201" s="192"/>
      <c r="G201" s="192"/>
      <c r="H201" s="192"/>
      <c r="I201" s="192"/>
      <c r="J201" s="192"/>
      <c r="K201" s="192"/>
      <c r="L201" s="192"/>
      <c r="M201" s="192"/>
      <c r="N201" s="192"/>
      <c r="O201" s="192"/>
      <c r="P201" s="192"/>
      <c r="Q201" s="192"/>
      <c r="R201" s="101"/>
      <c r="S201" s="101"/>
      <c r="Y201" s="101"/>
      <c r="Z201" s="101"/>
      <c r="AA201" s="101"/>
      <c r="AB201" s="101"/>
      <c r="AC201" s="101"/>
      <c r="AD201" s="101"/>
      <c r="AE201" s="101"/>
      <c r="AF201" s="101"/>
      <c r="AG201" s="101"/>
      <c r="AH201" s="101"/>
      <c r="AI201" s="101"/>
      <c r="AJ201" s="101"/>
      <c r="AK201" s="101"/>
      <c r="AL201" s="101"/>
      <c r="AM201" s="101"/>
    </row>
    <row r="202" spans="1:39" ht="17.25" customHeight="1">
      <c r="A202" s="101"/>
      <c r="B202" s="79"/>
      <c r="C202" s="192"/>
      <c r="D202" s="191"/>
      <c r="E202" s="191"/>
      <c r="F202" s="192"/>
      <c r="G202" s="192"/>
      <c r="H202" s="192"/>
      <c r="I202" s="192"/>
      <c r="J202" s="192"/>
      <c r="K202" s="192"/>
      <c r="L202" s="192"/>
      <c r="M202" s="192"/>
      <c r="N202" s="192"/>
      <c r="O202" s="192"/>
      <c r="P202" s="192"/>
      <c r="Q202" s="192"/>
      <c r="R202" s="101"/>
      <c r="S202" s="101"/>
      <c r="Y202" s="101"/>
      <c r="Z202" s="101"/>
      <c r="AA202" s="101"/>
      <c r="AB202" s="101"/>
      <c r="AC202" s="101"/>
      <c r="AD202" s="101"/>
      <c r="AE202" s="101"/>
      <c r="AF202" s="101"/>
      <c r="AG202" s="101"/>
      <c r="AH202" s="101"/>
      <c r="AI202" s="101"/>
      <c r="AJ202" s="101"/>
      <c r="AK202" s="101"/>
      <c r="AL202" s="101"/>
      <c r="AM202" s="101"/>
    </row>
    <row r="203" spans="1:39" ht="17.25" customHeight="1">
      <c r="A203" s="101"/>
      <c r="B203" s="79"/>
      <c r="C203" s="192"/>
      <c r="D203" s="191"/>
      <c r="E203" s="191"/>
      <c r="F203" s="192"/>
      <c r="G203" s="192"/>
      <c r="H203" s="192"/>
      <c r="I203" s="192"/>
      <c r="J203" s="192"/>
      <c r="K203" s="192"/>
      <c r="L203" s="192"/>
      <c r="M203" s="192"/>
      <c r="N203" s="192"/>
      <c r="O203" s="192"/>
      <c r="P203" s="192"/>
      <c r="Q203" s="192"/>
      <c r="R203" s="101"/>
      <c r="S203" s="101"/>
      <c r="Y203" s="101"/>
      <c r="Z203" s="101"/>
      <c r="AA203" s="101"/>
      <c r="AB203" s="101"/>
      <c r="AC203" s="101"/>
      <c r="AD203" s="101"/>
      <c r="AE203" s="101"/>
      <c r="AF203" s="101"/>
      <c r="AG203" s="101"/>
      <c r="AH203" s="101"/>
      <c r="AI203" s="101"/>
      <c r="AJ203" s="101"/>
      <c r="AK203" s="101"/>
      <c r="AL203" s="101"/>
      <c r="AM203" s="101"/>
    </row>
    <row r="204" spans="1:39" ht="17.25" customHeight="1">
      <c r="A204" s="101"/>
      <c r="B204" s="79"/>
      <c r="C204" s="192"/>
      <c r="D204" s="191"/>
      <c r="E204" s="191"/>
      <c r="F204" s="192"/>
      <c r="G204" s="192"/>
      <c r="H204" s="192"/>
      <c r="I204" s="192"/>
      <c r="J204" s="192"/>
      <c r="K204" s="192"/>
      <c r="L204" s="192"/>
      <c r="M204" s="192"/>
      <c r="N204" s="192"/>
      <c r="O204" s="192"/>
      <c r="P204" s="192"/>
      <c r="Q204" s="192"/>
      <c r="R204" s="101"/>
      <c r="S204" s="101"/>
      <c r="Y204" s="101"/>
      <c r="Z204" s="101"/>
      <c r="AA204" s="101"/>
      <c r="AB204" s="101"/>
      <c r="AC204" s="101"/>
      <c r="AD204" s="101"/>
      <c r="AE204" s="101"/>
      <c r="AF204" s="101"/>
      <c r="AG204" s="101"/>
      <c r="AH204" s="101"/>
      <c r="AI204" s="101"/>
      <c r="AJ204" s="101"/>
      <c r="AK204" s="101"/>
      <c r="AL204" s="101"/>
      <c r="AM204" s="101"/>
    </row>
    <row r="205" spans="1:39" ht="17.25" customHeight="1">
      <c r="A205" s="101"/>
      <c r="B205" s="79"/>
      <c r="C205" s="192"/>
      <c r="D205" s="191"/>
      <c r="E205" s="191"/>
      <c r="F205" s="192"/>
      <c r="G205" s="192"/>
      <c r="H205" s="192"/>
      <c r="I205" s="192"/>
      <c r="J205" s="192"/>
      <c r="K205" s="192"/>
      <c r="L205" s="192"/>
      <c r="M205" s="192"/>
      <c r="N205" s="192"/>
      <c r="O205" s="192"/>
      <c r="P205" s="192"/>
      <c r="Q205" s="192"/>
      <c r="R205" s="101"/>
      <c r="S205" s="101"/>
      <c r="Y205" s="101"/>
      <c r="Z205" s="101"/>
      <c r="AA205" s="101"/>
      <c r="AB205" s="101"/>
      <c r="AC205" s="101"/>
      <c r="AD205" s="101"/>
      <c r="AE205" s="101"/>
      <c r="AF205" s="101"/>
      <c r="AG205" s="101"/>
      <c r="AH205" s="101"/>
      <c r="AI205" s="101"/>
      <c r="AJ205" s="101"/>
      <c r="AK205" s="101"/>
      <c r="AL205" s="101"/>
      <c r="AM205" s="101"/>
    </row>
    <row r="206" spans="1:39" ht="17.25" customHeight="1">
      <c r="A206" s="101"/>
      <c r="B206" s="79"/>
      <c r="C206" s="192"/>
      <c r="D206" s="191"/>
      <c r="E206" s="191"/>
      <c r="F206" s="192"/>
      <c r="G206" s="192"/>
      <c r="H206" s="192"/>
      <c r="I206" s="192"/>
      <c r="J206" s="192"/>
      <c r="K206" s="192"/>
      <c r="L206" s="192"/>
      <c r="M206" s="192"/>
      <c r="N206" s="192"/>
      <c r="O206" s="192"/>
      <c r="P206" s="192"/>
      <c r="Q206" s="192"/>
      <c r="R206" s="101"/>
      <c r="S206" s="101"/>
      <c r="Y206" s="101"/>
      <c r="Z206" s="101"/>
      <c r="AA206" s="101"/>
      <c r="AB206" s="101"/>
      <c r="AC206" s="101"/>
      <c r="AD206" s="101"/>
      <c r="AE206" s="101"/>
      <c r="AF206" s="101"/>
      <c r="AG206" s="101"/>
      <c r="AH206" s="101"/>
      <c r="AI206" s="101"/>
      <c r="AJ206" s="101"/>
      <c r="AK206" s="101"/>
      <c r="AL206" s="101"/>
      <c r="AM206" s="101"/>
    </row>
    <row r="207" spans="1:39" ht="17.25" customHeight="1">
      <c r="A207" s="101"/>
      <c r="B207" s="79"/>
      <c r="C207" s="192"/>
      <c r="D207" s="191"/>
      <c r="E207" s="191"/>
      <c r="F207" s="192"/>
      <c r="G207" s="192"/>
      <c r="H207" s="192"/>
      <c r="I207" s="192"/>
      <c r="J207" s="192"/>
      <c r="K207" s="192"/>
      <c r="L207" s="192"/>
      <c r="M207" s="192"/>
      <c r="N207" s="192"/>
      <c r="O207" s="192"/>
      <c r="P207" s="192"/>
      <c r="Q207" s="192"/>
      <c r="R207" s="101"/>
      <c r="S207" s="101"/>
      <c r="Y207" s="101"/>
      <c r="Z207" s="101"/>
      <c r="AA207" s="101"/>
      <c r="AB207" s="101"/>
      <c r="AC207" s="101"/>
      <c r="AD207" s="101"/>
      <c r="AE207" s="101"/>
      <c r="AF207" s="101"/>
      <c r="AG207" s="101"/>
      <c r="AH207" s="101"/>
      <c r="AI207" s="101"/>
      <c r="AJ207" s="101"/>
      <c r="AK207" s="101"/>
      <c r="AL207" s="101"/>
      <c r="AM207" s="101"/>
    </row>
    <row r="208" spans="1:39" ht="17.25" customHeight="1">
      <c r="A208" s="101"/>
      <c r="B208" s="79"/>
      <c r="C208" s="192"/>
      <c r="D208" s="191"/>
      <c r="E208" s="191"/>
      <c r="F208" s="192"/>
      <c r="G208" s="192"/>
      <c r="H208" s="192"/>
      <c r="I208" s="192"/>
      <c r="J208" s="192"/>
      <c r="K208" s="192"/>
      <c r="L208" s="192"/>
      <c r="M208" s="192"/>
      <c r="N208" s="192"/>
      <c r="O208" s="192"/>
      <c r="P208" s="192"/>
      <c r="Q208" s="192"/>
      <c r="R208" s="101"/>
      <c r="S208" s="101"/>
      <c r="Y208" s="101"/>
      <c r="Z208" s="101"/>
      <c r="AA208" s="101"/>
      <c r="AB208" s="101"/>
      <c r="AC208" s="101"/>
      <c r="AD208" s="101"/>
      <c r="AE208" s="101"/>
      <c r="AF208" s="101"/>
      <c r="AG208" s="101"/>
      <c r="AH208" s="101"/>
      <c r="AI208" s="101"/>
      <c r="AJ208" s="101"/>
      <c r="AK208" s="101"/>
      <c r="AL208" s="101"/>
      <c r="AM208" s="101"/>
    </row>
    <row r="209" spans="1:39" ht="17.25" customHeight="1">
      <c r="A209" s="101"/>
      <c r="B209" s="79"/>
      <c r="C209" s="192"/>
      <c r="D209" s="191"/>
      <c r="E209" s="191"/>
      <c r="F209" s="192"/>
      <c r="G209" s="192"/>
      <c r="H209" s="192"/>
      <c r="I209" s="192"/>
      <c r="J209" s="192"/>
      <c r="K209" s="192"/>
      <c r="L209" s="192"/>
      <c r="M209" s="192"/>
      <c r="N209" s="192"/>
      <c r="O209" s="192"/>
      <c r="P209" s="192"/>
      <c r="Q209" s="192"/>
      <c r="R209" s="101"/>
      <c r="S209" s="101"/>
      <c r="Y209" s="101"/>
      <c r="Z209" s="101"/>
      <c r="AA209" s="101"/>
      <c r="AB209" s="101"/>
      <c r="AC209" s="101"/>
      <c r="AD209" s="101"/>
      <c r="AE209" s="101"/>
      <c r="AF209" s="101"/>
      <c r="AG209" s="101"/>
      <c r="AH209" s="101"/>
      <c r="AI209" s="101"/>
      <c r="AJ209" s="101"/>
      <c r="AK209" s="101"/>
      <c r="AL209" s="101"/>
      <c r="AM209" s="101"/>
    </row>
    <row r="210" spans="1:39" ht="17.25" customHeight="1">
      <c r="A210" s="101"/>
      <c r="B210" s="79"/>
      <c r="C210" s="192"/>
      <c r="D210" s="191"/>
      <c r="E210" s="191"/>
      <c r="F210" s="192"/>
      <c r="G210" s="192"/>
      <c r="H210" s="192"/>
      <c r="I210" s="192"/>
      <c r="J210" s="192"/>
      <c r="K210" s="192"/>
      <c r="L210" s="192"/>
      <c r="M210" s="192"/>
      <c r="N210" s="192"/>
      <c r="O210" s="192"/>
      <c r="P210" s="192"/>
      <c r="Q210" s="192"/>
      <c r="R210" s="101"/>
      <c r="S210" s="101"/>
      <c r="Y210" s="101"/>
      <c r="Z210" s="101"/>
      <c r="AA210" s="101"/>
      <c r="AB210" s="101"/>
      <c r="AC210" s="101"/>
      <c r="AD210" s="101"/>
      <c r="AE210" s="101"/>
      <c r="AF210" s="101"/>
      <c r="AG210" s="101"/>
      <c r="AH210" s="101"/>
      <c r="AI210" s="101"/>
      <c r="AJ210" s="101"/>
      <c r="AK210" s="101"/>
      <c r="AL210" s="101"/>
      <c r="AM210" s="101"/>
    </row>
    <row r="211" spans="1:39" ht="17.25" customHeight="1">
      <c r="A211" s="101"/>
      <c r="B211" s="79"/>
      <c r="C211" s="192"/>
      <c r="D211" s="191"/>
      <c r="E211" s="191"/>
      <c r="F211" s="192"/>
      <c r="G211" s="192"/>
      <c r="H211" s="192"/>
      <c r="I211" s="192"/>
      <c r="J211" s="192"/>
      <c r="K211" s="192"/>
      <c r="L211" s="192"/>
      <c r="M211" s="192"/>
      <c r="N211" s="192"/>
      <c r="O211" s="192"/>
      <c r="P211" s="192"/>
      <c r="Q211" s="192"/>
      <c r="R211" s="101"/>
      <c r="S211" s="101"/>
      <c r="Y211" s="101"/>
      <c r="Z211" s="101"/>
      <c r="AA211" s="101"/>
      <c r="AB211" s="101"/>
      <c r="AC211" s="101"/>
      <c r="AD211" s="101"/>
      <c r="AE211" s="101"/>
      <c r="AF211" s="101"/>
      <c r="AG211" s="101"/>
      <c r="AH211" s="101"/>
      <c r="AI211" s="101"/>
      <c r="AJ211" s="101"/>
      <c r="AK211" s="101"/>
      <c r="AL211" s="101"/>
      <c r="AM211" s="101"/>
    </row>
    <row r="212" spans="1:39" ht="17.25" customHeight="1">
      <c r="A212" s="101"/>
      <c r="B212" s="79"/>
      <c r="C212" s="192"/>
      <c r="D212" s="191"/>
      <c r="E212" s="191"/>
      <c r="F212" s="192"/>
      <c r="G212" s="192"/>
      <c r="H212" s="192"/>
      <c r="I212" s="192"/>
      <c r="J212" s="192"/>
      <c r="K212" s="192"/>
      <c r="L212" s="192"/>
      <c r="M212" s="192"/>
      <c r="N212" s="192"/>
      <c r="O212" s="192"/>
      <c r="P212" s="192"/>
      <c r="Q212" s="192"/>
      <c r="R212" s="101"/>
      <c r="S212" s="101"/>
      <c r="Y212" s="101"/>
      <c r="Z212" s="101"/>
      <c r="AA212" s="101"/>
      <c r="AB212" s="101"/>
      <c r="AC212" s="101"/>
      <c r="AD212" s="101"/>
      <c r="AE212" s="101"/>
      <c r="AF212" s="101"/>
      <c r="AG212" s="101"/>
      <c r="AH212" s="101"/>
      <c r="AI212" s="101"/>
      <c r="AJ212" s="101"/>
      <c r="AK212" s="101"/>
      <c r="AL212" s="101"/>
      <c r="AM212" s="101"/>
    </row>
    <row r="213" spans="1:39" ht="17.25" customHeight="1">
      <c r="A213" s="101"/>
      <c r="B213" s="79"/>
      <c r="C213" s="192"/>
      <c r="D213" s="191"/>
      <c r="E213" s="191"/>
      <c r="F213" s="192"/>
      <c r="G213" s="192"/>
      <c r="H213" s="192"/>
      <c r="I213" s="192"/>
      <c r="J213" s="192"/>
      <c r="K213" s="192"/>
      <c r="L213" s="192"/>
      <c r="M213" s="192"/>
      <c r="N213" s="192"/>
      <c r="O213" s="192"/>
      <c r="P213" s="192"/>
      <c r="Q213" s="192"/>
      <c r="R213" s="101"/>
      <c r="S213" s="101"/>
      <c r="Y213" s="101"/>
      <c r="Z213" s="101"/>
      <c r="AA213" s="101"/>
      <c r="AB213" s="101"/>
      <c r="AC213" s="101"/>
      <c r="AD213" s="101"/>
      <c r="AE213" s="101"/>
      <c r="AF213" s="101"/>
      <c r="AG213" s="101"/>
      <c r="AH213" s="101"/>
      <c r="AI213" s="101"/>
      <c r="AJ213" s="101"/>
      <c r="AK213" s="101"/>
      <c r="AL213" s="101"/>
      <c r="AM213" s="101"/>
    </row>
    <row r="214" spans="1:39" ht="17.25" customHeight="1">
      <c r="A214" s="101"/>
      <c r="B214" s="79"/>
      <c r="C214" s="192"/>
      <c r="D214" s="191"/>
      <c r="E214" s="191"/>
      <c r="F214" s="192"/>
      <c r="G214" s="192"/>
      <c r="H214" s="192"/>
      <c r="I214" s="192"/>
      <c r="J214" s="192"/>
      <c r="K214" s="192"/>
      <c r="L214" s="192"/>
      <c r="M214" s="192"/>
      <c r="N214" s="192"/>
      <c r="O214" s="192"/>
      <c r="P214" s="192"/>
      <c r="Q214" s="192"/>
      <c r="R214" s="101"/>
      <c r="S214" s="101"/>
      <c r="Y214" s="101"/>
      <c r="Z214" s="101"/>
      <c r="AA214" s="101"/>
      <c r="AB214" s="101"/>
      <c r="AC214" s="101"/>
      <c r="AD214" s="101"/>
      <c r="AE214" s="101"/>
      <c r="AF214" s="101"/>
      <c r="AG214" s="101"/>
      <c r="AH214" s="101"/>
      <c r="AI214" s="101"/>
      <c r="AJ214" s="101"/>
      <c r="AK214" s="101"/>
      <c r="AL214" s="101"/>
      <c r="AM214" s="101"/>
    </row>
    <row r="215" spans="1:39" ht="17.25" customHeight="1">
      <c r="A215" s="101"/>
      <c r="B215" s="79"/>
      <c r="C215" s="192"/>
      <c r="D215" s="191"/>
      <c r="E215" s="191"/>
      <c r="F215" s="192"/>
      <c r="G215" s="192"/>
      <c r="H215" s="192"/>
      <c r="I215" s="192"/>
      <c r="J215" s="192"/>
      <c r="K215" s="192"/>
      <c r="L215" s="192"/>
      <c r="M215" s="192"/>
      <c r="N215" s="192"/>
      <c r="O215" s="192"/>
      <c r="P215" s="192"/>
      <c r="Q215" s="192"/>
      <c r="R215" s="101"/>
      <c r="S215" s="101"/>
      <c r="Y215" s="101"/>
      <c r="Z215" s="101"/>
      <c r="AA215" s="101"/>
      <c r="AB215" s="101"/>
      <c r="AC215" s="101"/>
      <c r="AD215" s="101"/>
      <c r="AE215" s="101"/>
      <c r="AF215" s="101"/>
      <c r="AG215" s="101"/>
      <c r="AH215" s="101"/>
      <c r="AI215" s="101"/>
      <c r="AJ215" s="101"/>
      <c r="AK215" s="101"/>
      <c r="AL215" s="101"/>
      <c r="AM215" s="101"/>
    </row>
    <row r="216" spans="1:39" ht="17.25" customHeight="1">
      <c r="A216" s="101"/>
      <c r="B216" s="79"/>
      <c r="C216" s="192"/>
      <c r="D216" s="191"/>
      <c r="E216" s="191"/>
      <c r="F216" s="192"/>
      <c r="G216" s="192"/>
      <c r="H216" s="192"/>
      <c r="I216" s="192"/>
      <c r="J216" s="192"/>
      <c r="K216" s="192"/>
      <c r="L216" s="192"/>
      <c r="M216" s="192"/>
      <c r="N216" s="192"/>
      <c r="O216" s="192"/>
      <c r="P216" s="192"/>
      <c r="Q216" s="192"/>
      <c r="R216" s="101"/>
      <c r="S216" s="101"/>
      <c r="Y216" s="101"/>
      <c r="Z216" s="101"/>
      <c r="AA216" s="101"/>
      <c r="AB216" s="101"/>
      <c r="AC216" s="101"/>
      <c r="AD216" s="101"/>
      <c r="AE216" s="101"/>
      <c r="AF216" s="101"/>
      <c r="AG216" s="101"/>
      <c r="AH216" s="101"/>
      <c r="AI216" s="101"/>
      <c r="AJ216" s="101"/>
      <c r="AK216" s="101"/>
      <c r="AL216" s="101"/>
      <c r="AM216" s="101"/>
    </row>
    <row r="217" spans="1:39" ht="17.25" customHeight="1">
      <c r="A217" s="101"/>
      <c r="B217" s="79"/>
      <c r="C217" s="192"/>
      <c r="D217" s="191"/>
      <c r="E217" s="191"/>
      <c r="F217" s="192"/>
      <c r="G217" s="192"/>
      <c r="H217" s="192"/>
      <c r="I217" s="192"/>
      <c r="J217" s="192"/>
      <c r="K217" s="192"/>
      <c r="L217" s="192"/>
      <c r="M217" s="192"/>
      <c r="N217" s="192"/>
      <c r="O217" s="192"/>
      <c r="P217" s="192"/>
      <c r="Q217" s="192"/>
      <c r="R217" s="101"/>
      <c r="S217" s="101"/>
      <c r="Y217" s="101"/>
      <c r="Z217" s="101"/>
      <c r="AA217" s="101"/>
      <c r="AB217" s="101"/>
      <c r="AC217" s="101"/>
      <c r="AD217" s="101"/>
      <c r="AE217" s="101"/>
      <c r="AF217" s="101"/>
      <c r="AG217" s="101"/>
      <c r="AH217" s="101"/>
      <c r="AI217" s="101"/>
      <c r="AJ217" s="101"/>
      <c r="AK217" s="101"/>
      <c r="AL217" s="101"/>
      <c r="AM217" s="101"/>
    </row>
    <row r="218" spans="1:39" ht="17.25" customHeight="1">
      <c r="A218" s="101"/>
      <c r="B218" s="79"/>
      <c r="C218" s="192"/>
      <c r="D218" s="191"/>
      <c r="E218" s="191"/>
      <c r="F218" s="192"/>
      <c r="G218" s="192"/>
      <c r="H218" s="192"/>
      <c r="I218" s="192"/>
      <c r="J218" s="192"/>
      <c r="K218" s="192"/>
      <c r="L218" s="192"/>
      <c r="M218" s="192"/>
      <c r="N218" s="192"/>
      <c r="O218" s="192"/>
      <c r="P218" s="192"/>
      <c r="Q218" s="192"/>
      <c r="R218" s="101"/>
      <c r="S218" s="101"/>
      <c r="Y218" s="101"/>
      <c r="Z218" s="101"/>
      <c r="AA218" s="101"/>
      <c r="AB218" s="101"/>
      <c r="AC218" s="101"/>
      <c r="AD218" s="101"/>
      <c r="AE218" s="101"/>
      <c r="AF218" s="101"/>
      <c r="AG218" s="101"/>
      <c r="AH218" s="101"/>
      <c r="AI218" s="101"/>
      <c r="AJ218" s="101"/>
      <c r="AK218" s="101"/>
      <c r="AL218" s="101"/>
      <c r="AM218" s="101"/>
    </row>
    <row r="219" spans="1:39" ht="17.25" customHeight="1">
      <c r="A219" s="101"/>
      <c r="B219" s="79"/>
      <c r="C219" s="192"/>
      <c r="D219" s="191"/>
      <c r="E219" s="191"/>
      <c r="F219" s="192"/>
      <c r="G219" s="192"/>
      <c r="H219" s="192"/>
      <c r="I219" s="192"/>
      <c r="J219" s="192"/>
      <c r="K219" s="192"/>
      <c r="L219" s="192"/>
      <c r="M219" s="192"/>
      <c r="N219" s="192"/>
      <c r="O219" s="192"/>
      <c r="P219" s="192"/>
      <c r="Q219" s="192"/>
      <c r="R219" s="101"/>
      <c r="S219" s="101"/>
      <c r="Y219" s="101"/>
      <c r="Z219" s="101"/>
      <c r="AA219" s="101"/>
      <c r="AB219" s="101"/>
      <c r="AC219" s="101"/>
      <c r="AD219" s="101"/>
      <c r="AE219" s="101"/>
      <c r="AF219" s="101"/>
      <c r="AG219" s="101"/>
      <c r="AH219" s="101"/>
      <c r="AI219" s="101"/>
      <c r="AJ219" s="101"/>
      <c r="AK219" s="101"/>
      <c r="AL219" s="101"/>
      <c r="AM219" s="101"/>
    </row>
    <row r="220" spans="1:39" ht="17.25" customHeight="1">
      <c r="A220" s="101"/>
      <c r="B220" s="79"/>
      <c r="C220" s="192"/>
      <c r="D220" s="191"/>
      <c r="E220" s="191"/>
      <c r="F220" s="192"/>
      <c r="G220" s="192"/>
      <c r="H220" s="192"/>
      <c r="I220" s="192"/>
      <c r="J220" s="192"/>
      <c r="K220" s="192"/>
      <c r="L220" s="192"/>
      <c r="M220" s="192"/>
      <c r="N220" s="192"/>
      <c r="O220" s="192"/>
      <c r="P220" s="192"/>
      <c r="Q220" s="192"/>
      <c r="R220" s="101"/>
      <c r="S220" s="101"/>
      <c r="Y220" s="101"/>
      <c r="Z220" s="101"/>
      <c r="AA220" s="101"/>
      <c r="AB220" s="101"/>
      <c r="AC220" s="101"/>
      <c r="AD220" s="101"/>
      <c r="AE220" s="101"/>
      <c r="AF220" s="101"/>
      <c r="AG220" s="101"/>
      <c r="AH220" s="101"/>
      <c r="AI220" s="101"/>
      <c r="AJ220" s="101"/>
      <c r="AK220" s="101"/>
      <c r="AL220" s="101"/>
      <c r="AM220" s="101"/>
    </row>
    <row r="221" spans="1:39" ht="17.25" customHeight="1">
      <c r="A221" s="101"/>
      <c r="B221" s="79"/>
      <c r="C221" s="192"/>
      <c r="D221" s="191"/>
      <c r="E221" s="191"/>
      <c r="F221" s="192"/>
      <c r="G221" s="192"/>
      <c r="H221" s="192"/>
      <c r="I221" s="192"/>
      <c r="J221" s="192"/>
      <c r="K221" s="192"/>
      <c r="L221" s="192"/>
      <c r="M221" s="192"/>
      <c r="N221" s="192"/>
      <c r="O221" s="192"/>
      <c r="P221" s="192"/>
      <c r="Q221" s="192"/>
      <c r="R221" s="101"/>
      <c r="S221" s="101"/>
      <c r="Y221" s="101"/>
      <c r="Z221" s="101"/>
      <c r="AA221" s="101"/>
      <c r="AB221" s="101"/>
      <c r="AC221" s="101"/>
      <c r="AD221" s="101"/>
      <c r="AE221" s="101"/>
      <c r="AF221" s="101"/>
      <c r="AG221" s="101"/>
      <c r="AH221" s="101"/>
      <c r="AI221" s="101"/>
      <c r="AJ221" s="101"/>
      <c r="AK221" s="101"/>
      <c r="AL221" s="101"/>
      <c r="AM221" s="101"/>
    </row>
    <row r="222" spans="1:39" ht="17.25" customHeight="1">
      <c r="A222" s="101"/>
      <c r="B222" s="79"/>
      <c r="C222" s="192"/>
      <c r="D222" s="191"/>
      <c r="E222" s="191"/>
      <c r="F222" s="192"/>
      <c r="G222" s="192"/>
      <c r="H222" s="192"/>
      <c r="I222" s="192"/>
      <c r="J222" s="192"/>
      <c r="K222" s="192"/>
      <c r="L222" s="192"/>
      <c r="M222" s="192"/>
      <c r="N222" s="192"/>
      <c r="O222" s="192"/>
      <c r="P222" s="192"/>
      <c r="Q222" s="192"/>
      <c r="R222" s="101"/>
      <c r="S222" s="101"/>
      <c r="Y222" s="101"/>
      <c r="Z222" s="101"/>
      <c r="AA222" s="101"/>
      <c r="AB222" s="101"/>
      <c r="AC222" s="101"/>
      <c r="AD222" s="101"/>
      <c r="AE222" s="101"/>
      <c r="AF222" s="101"/>
      <c r="AG222" s="101"/>
      <c r="AH222" s="101"/>
      <c r="AI222" s="101"/>
      <c r="AJ222" s="101"/>
      <c r="AK222" s="101"/>
      <c r="AL222" s="101"/>
      <c r="AM222" s="101"/>
    </row>
    <row r="223" spans="1:39" ht="17.25" customHeight="1">
      <c r="A223" s="101"/>
      <c r="B223" s="79"/>
      <c r="C223" s="192"/>
      <c r="D223" s="191"/>
      <c r="E223" s="191"/>
      <c r="F223" s="192"/>
      <c r="G223" s="192"/>
      <c r="H223" s="192"/>
      <c r="I223" s="192"/>
      <c r="J223" s="192"/>
      <c r="K223" s="192"/>
      <c r="L223" s="192"/>
      <c r="M223" s="192"/>
      <c r="N223" s="192"/>
      <c r="O223" s="192"/>
      <c r="P223" s="192"/>
      <c r="Q223" s="192"/>
      <c r="R223" s="101"/>
      <c r="S223" s="101"/>
      <c r="Y223" s="101"/>
      <c r="Z223" s="101"/>
      <c r="AA223" s="101"/>
      <c r="AB223" s="101"/>
      <c r="AC223" s="101"/>
      <c r="AD223" s="101"/>
      <c r="AE223" s="101"/>
      <c r="AF223" s="101"/>
      <c r="AG223" s="101"/>
      <c r="AH223" s="101"/>
      <c r="AI223" s="101"/>
      <c r="AJ223" s="101"/>
      <c r="AK223" s="101"/>
      <c r="AL223" s="101"/>
      <c r="AM223" s="101"/>
    </row>
    <row r="224" spans="1:39" ht="17.25" customHeight="1">
      <c r="A224" s="101"/>
      <c r="B224" s="79"/>
      <c r="C224" s="192"/>
      <c r="D224" s="191"/>
      <c r="E224" s="191"/>
      <c r="F224" s="192"/>
      <c r="G224" s="192"/>
      <c r="H224" s="192"/>
      <c r="I224" s="192"/>
      <c r="J224" s="192"/>
      <c r="K224" s="192"/>
      <c r="L224" s="192"/>
      <c r="M224" s="192"/>
      <c r="N224" s="192"/>
      <c r="O224" s="192"/>
      <c r="P224" s="192"/>
      <c r="Q224" s="192"/>
      <c r="R224" s="101"/>
      <c r="S224" s="101"/>
      <c r="Y224" s="101"/>
      <c r="Z224" s="101"/>
      <c r="AA224" s="101"/>
      <c r="AB224" s="101"/>
      <c r="AC224" s="101"/>
      <c r="AD224" s="101"/>
      <c r="AE224" s="101"/>
      <c r="AF224" s="101"/>
      <c r="AG224" s="101"/>
      <c r="AH224" s="101"/>
      <c r="AI224" s="101"/>
      <c r="AJ224" s="101"/>
      <c r="AK224" s="101"/>
      <c r="AL224" s="101"/>
      <c r="AM224" s="101"/>
    </row>
    <row r="225" spans="1:39" ht="17.25" customHeight="1">
      <c r="A225" s="101"/>
      <c r="B225" s="79"/>
      <c r="C225" s="192"/>
      <c r="D225" s="191"/>
      <c r="E225" s="191"/>
      <c r="F225" s="192"/>
      <c r="G225" s="192"/>
      <c r="H225" s="192"/>
      <c r="I225" s="192"/>
      <c r="J225" s="192"/>
      <c r="K225" s="192"/>
      <c r="L225" s="192"/>
      <c r="M225" s="192"/>
      <c r="N225" s="192"/>
      <c r="O225" s="192"/>
      <c r="P225" s="192"/>
      <c r="Q225" s="192"/>
      <c r="R225" s="101"/>
      <c r="S225" s="101"/>
      <c r="Y225" s="101"/>
      <c r="Z225" s="101"/>
      <c r="AA225" s="101"/>
      <c r="AB225" s="101"/>
      <c r="AC225" s="101"/>
      <c r="AD225" s="101"/>
      <c r="AE225" s="101"/>
      <c r="AF225" s="101"/>
      <c r="AG225" s="101"/>
      <c r="AH225" s="101"/>
      <c r="AI225" s="101"/>
      <c r="AJ225" s="101"/>
      <c r="AK225" s="101"/>
      <c r="AL225" s="101"/>
      <c r="AM225" s="101"/>
    </row>
    <row r="226" spans="1:39" ht="17.25" customHeight="1">
      <c r="A226" s="101"/>
      <c r="B226" s="79"/>
      <c r="C226" s="192"/>
      <c r="D226" s="191"/>
      <c r="E226" s="191"/>
      <c r="F226" s="192"/>
      <c r="G226" s="192"/>
      <c r="H226" s="192"/>
      <c r="I226" s="192"/>
      <c r="J226" s="192"/>
      <c r="K226" s="192"/>
      <c r="L226" s="192"/>
      <c r="M226" s="192"/>
      <c r="N226" s="192"/>
      <c r="O226" s="192"/>
      <c r="P226" s="192"/>
      <c r="Q226" s="192"/>
      <c r="R226" s="101"/>
      <c r="S226" s="101"/>
      <c r="Y226" s="101"/>
      <c r="Z226" s="101"/>
      <c r="AA226" s="101"/>
      <c r="AB226" s="101"/>
      <c r="AC226" s="101"/>
      <c r="AD226" s="101"/>
      <c r="AE226" s="101"/>
      <c r="AF226" s="101"/>
      <c r="AG226" s="101"/>
      <c r="AH226" s="101"/>
      <c r="AI226" s="101"/>
      <c r="AJ226" s="101"/>
      <c r="AK226" s="101"/>
      <c r="AL226" s="101"/>
      <c r="AM226" s="101"/>
    </row>
    <row r="227" spans="1:39" ht="17.25" customHeight="1">
      <c r="A227" s="101"/>
      <c r="B227" s="79"/>
      <c r="C227" s="192"/>
      <c r="D227" s="191"/>
      <c r="E227" s="191"/>
      <c r="F227" s="192"/>
      <c r="G227" s="192"/>
      <c r="H227" s="192"/>
      <c r="I227" s="192"/>
      <c r="J227" s="192"/>
      <c r="K227" s="192"/>
      <c r="L227" s="192"/>
      <c r="M227" s="192"/>
      <c r="N227" s="192"/>
      <c r="O227" s="192"/>
      <c r="P227" s="192"/>
      <c r="Q227" s="192"/>
      <c r="R227" s="101"/>
      <c r="S227" s="101"/>
      <c r="Y227" s="101"/>
      <c r="Z227" s="101"/>
      <c r="AA227" s="101"/>
      <c r="AB227" s="101"/>
      <c r="AC227" s="101"/>
      <c r="AD227" s="101"/>
      <c r="AE227" s="101"/>
      <c r="AF227" s="101"/>
      <c r="AG227" s="101"/>
      <c r="AH227" s="101"/>
      <c r="AI227" s="101"/>
      <c r="AJ227" s="101"/>
      <c r="AK227" s="101"/>
      <c r="AL227" s="101"/>
      <c r="AM227" s="101"/>
    </row>
    <row r="228" spans="1:39" ht="17.25" customHeight="1">
      <c r="A228" s="101"/>
      <c r="B228" s="79"/>
      <c r="C228" s="192"/>
      <c r="D228" s="191"/>
      <c r="E228" s="191"/>
      <c r="F228" s="192"/>
      <c r="G228" s="192"/>
      <c r="H228" s="192"/>
      <c r="I228" s="192"/>
      <c r="J228" s="192"/>
      <c r="K228" s="192"/>
      <c r="L228" s="192"/>
      <c r="M228" s="192"/>
      <c r="N228" s="192"/>
      <c r="O228" s="192"/>
      <c r="P228" s="192"/>
      <c r="Q228" s="192"/>
      <c r="R228" s="101"/>
      <c r="S228" s="101"/>
      <c r="Y228" s="101"/>
      <c r="Z228" s="101"/>
      <c r="AA228" s="101"/>
      <c r="AB228" s="101"/>
      <c r="AC228" s="101"/>
      <c r="AD228" s="101"/>
      <c r="AE228" s="101"/>
      <c r="AF228" s="101"/>
      <c r="AG228" s="101"/>
      <c r="AH228" s="101"/>
      <c r="AI228" s="101"/>
      <c r="AJ228" s="101"/>
      <c r="AK228" s="101"/>
      <c r="AL228" s="101"/>
      <c r="AM228" s="101"/>
    </row>
    <row r="229" spans="1:39" ht="17.25" customHeight="1">
      <c r="A229" s="101"/>
      <c r="B229" s="79"/>
      <c r="C229" s="192"/>
      <c r="D229" s="191"/>
      <c r="E229" s="191"/>
      <c r="F229" s="192"/>
      <c r="G229" s="192"/>
      <c r="H229" s="192"/>
      <c r="I229" s="192"/>
      <c r="J229" s="192"/>
      <c r="K229" s="192"/>
      <c r="L229" s="192"/>
      <c r="M229" s="192"/>
      <c r="N229" s="192"/>
      <c r="O229" s="192"/>
      <c r="P229" s="192"/>
      <c r="Q229" s="192"/>
      <c r="R229" s="101"/>
      <c r="S229" s="101"/>
      <c r="Y229" s="101"/>
      <c r="Z229" s="101"/>
      <c r="AA229" s="101"/>
      <c r="AB229" s="101"/>
      <c r="AC229" s="101"/>
      <c r="AD229" s="101"/>
      <c r="AE229" s="101"/>
      <c r="AF229" s="101"/>
      <c r="AG229" s="101"/>
      <c r="AH229" s="101"/>
      <c r="AI229" s="101"/>
      <c r="AJ229" s="101"/>
      <c r="AK229" s="101"/>
      <c r="AL229" s="101"/>
      <c r="AM229" s="101"/>
    </row>
    <row r="230" spans="1:39" ht="17.25" customHeight="1">
      <c r="A230" s="101"/>
      <c r="B230" s="79"/>
      <c r="C230" s="192"/>
      <c r="D230" s="191"/>
      <c r="E230" s="191"/>
      <c r="F230" s="192"/>
      <c r="G230" s="192"/>
      <c r="H230" s="192"/>
      <c r="I230" s="192"/>
      <c r="J230" s="192"/>
      <c r="K230" s="192"/>
      <c r="L230" s="192"/>
      <c r="M230" s="192"/>
      <c r="N230" s="192"/>
      <c r="O230" s="192"/>
      <c r="P230" s="192"/>
      <c r="Q230" s="192"/>
      <c r="R230" s="101"/>
      <c r="S230" s="101"/>
      <c r="Y230" s="101"/>
      <c r="Z230" s="101"/>
      <c r="AA230" s="101"/>
      <c r="AB230" s="101"/>
      <c r="AC230" s="101"/>
      <c r="AD230" s="101"/>
      <c r="AE230" s="101"/>
      <c r="AF230" s="101"/>
      <c r="AG230" s="101"/>
      <c r="AH230" s="101"/>
      <c r="AI230" s="101"/>
      <c r="AJ230" s="101"/>
      <c r="AK230" s="101"/>
      <c r="AL230" s="101"/>
      <c r="AM230" s="101"/>
    </row>
    <row r="231" spans="1:39" ht="17.25" customHeight="1">
      <c r="A231" s="101"/>
      <c r="B231" s="79"/>
      <c r="C231" s="192"/>
      <c r="D231" s="191"/>
      <c r="E231" s="191"/>
      <c r="F231" s="192"/>
      <c r="G231" s="192"/>
      <c r="H231" s="192"/>
      <c r="I231" s="192"/>
      <c r="J231" s="192"/>
      <c r="K231" s="192"/>
      <c r="L231" s="192"/>
      <c r="M231" s="192"/>
      <c r="N231" s="192"/>
      <c r="O231" s="192"/>
      <c r="P231" s="192"/>
      <c r="Q231" s="192"/>
      <c r="R231" s="101"/>
      <c r="S231" s="101"/>
      <c r="Y231" s="101"/>
      <c r="Z231" s="101"/>
      <c r="AA231" s="101"/>
      <c r="AB231" s="101"/>
      <c r="AC231" s="101"/>
      <c r="AD231" s="101"/>
      <c r="AE231" s="101"/>
      <c r="AF231" s="101"/>
      <c r="AG231" s="101"/>
      <c r="AH231" s="101"/>
      <c r="AI231" s="101"/>
      <c r="AJ231" s="101"/>
      <c r="AK231" s="101"/>
      <c r="AL231" s="101"/>
      <c r="AM231" s="101"/>
    </row>
    <row r="232" spans="1:39" ht="17.25" customHeight="1">
      <c r="A232" s="101"/>
      <c r="B232" s="79"/>
      <c r="C232" s="192"/>
      <c r="D232" s="191"/>
      <c r="E232" s="191"/>
      <c r="F232" s="192"/>
      <c r="G232" s="192"/>
      <c r="H232" s="192"/>
      <c r="I232" s="192"/>
      <c r="J232" s="192"/>
      <c r="K232" s="192"/>
      <c r="L232" s="192"/>
      <c r="M232" s="192"/>
      <c r="N232" s="192"/>
      <c r="O232" s="192"/>
      <c r="P232" s="192"/>
      <c r="Q232" s="192"/>
      <c r="R232" s="101"/>
      <c r="S232" s="101"/>
      <c r="Y232" s="101"/>
      <c r="Z232" s="101"/>
      <c r="AA232" s="101"/>
      <c r="AB232" s="101"/>
      <c r="AC232" s="101"/>
      <c r="AD232" s="101"/>
      <c r="AE232" s="101"/>
      <c r="AF232" s="101"/>
      <c r="AG232" s="101"/>
      <c r="AH232" s="101"/>
      <c r="AI232" s="101"/>
      <c r="AJ232" s="101"/>
      <c r="AK232" s="101"/>
      <c r="AL232" s="101"/>
      <c r="AM232" s="101"/>
    </row>
    <row r="233" spans="1:39" ht="17.25" customHeight="1">
      <c r="A233" s="101"/>
      <c r="B233" s="79"/>
      <c r="C233" s="192"/>
      <c r="D233" s="191"/>
      <c r="E233" s="191"/>
      <c r="F233" s="192"/>
      <c r="G233" s="192"/>
      <c r="H233" s="192"/>
      <c r="I233" s="192"/>
      <c r="J233" s="192"/>
      <c r="K233" s="192"/>
      <c r="L233" s="192"/>
      <c r="M233" s="192"/>
      <c r="N233" s="192"/>
      <c r="O233" s="192"/>
      <c r="P233" s="192"/>
      <c r="Q233" s="192"/>
      <c r="R233" s="101"/>
      <c r="S233" s="101"/>
      <c r="Y233" s="101"/>
      <c r="Z233" s="101"/>
      <c r="AA233" s="101"/>
      <c r="AB233" s="101"/>
      <c r="AC233" s="101"/>
      <c r="AD233" s="101"/>
      <c r="AE233" s="101"/>
      <c r="AF233" s="101"/>
      <c r="AG233" s="101"/>
      <c r="AH233" s="101"/>
      <c r="AI233" s="101"/>
      <c r="AJ233" s="101"/>
      <c r="AK233" s="101"/>
      <c r="AL233" s="101"/>
      <c r="AM233" s="101"/>
    </row>
    <row r="234" spans="1:39" ht="17.25" customHeight="1">
      <c r="A234" s="101"/>
      <c r="B234" s="79"/>
      <c r="C234" s="192"/>
      <c r="D234" s="191"/>
      <c r="E234" s="191"/>
      <c r="F234" s="192"/>
      <c r="G234" s="192"/>
      <c r="H234" s="192"/>
      <c r="I234" s="192"/>
      <c r="J234" s="192"/>
      <c r="K234" s="192"/>
      <c r="L234" s="192"/>
      <c r="M234" s="192"/>
      <c r="N234" s="192"/>
      <c r="O234" s="192"/>
      <c r="P234" s="192"/>
      <c r="Q234" s="192"/>
      <c r="R234" s="101"/>
      <c r="S234" s="101"/>
      <c r="Y234" s="101"/>
      <c r="Z234" s="101"/>
      <c r="AA234" s="101"/>
      <c r="AB234" s="101"/>
      <c r="AC234" s="101"/>
      <c r="AD234" s="101"/>
      <c r="AE234" s="101"/>
      <c r="AF234" s="101"/>
      <c r="AG234" s="101"/>
      <c r="AH234" s="101"/>
      <c r="AI234" s="101"/>
      <c r="AJ234" s="101"/>
      <c r="AK234" s="101"/>
      <c r="AL234" s="101"/>
      <c r="AM234" s="101"/>
    </row>
    <row r="235" spans="1:39" ht="17.25" customHeight="1">
      <c r="A235" s="101"/>
      <c r="B235" s="79"/>
      <c r="C235" s="192"/>
      <c r="D235" s="191"/>
      <c r="E235" s="191"/>
      <c r="F235" s="192"/>
      <c r="G235" s="192"/>
      <c r="H235" s="192"/>
      <c r="I235" s="192"/>
      <c r="J235" s="192"/>
      <c r="K235" s="192"/>
      <c r="L235" s="192"/>
      <c r="M235" s="192"/>
      <c r="N235" s="192"/>
      <c r="O235" s="192"/>
      <c r="P235" s="192"/>
      <c r="Q235" s="192"/>
      <c r="R235" s="101"/>
      <c r="S235" s="101"/>
      <c r="Y235" s="101"/>
      <c r="Z235" s="101"/>
      <c r="AA235" s="101"/>
      <c r="AB235" s="101"/>
      <c r="AC235" s="101"/>
      <c r="AD235" s="101"/>
      <c r="AE235" s="101"/>
      <c r="AF235" s="101"/>
      <c r="AG235" s="101"/>
      <c r="AH235" s="101"/>
      <c r="AI235" s="101"/>
      <c r="AJ235" s="101"/>
      <c r="AK235" s="101"/>
      <c r="AL235" s="101"/>
      <c r="AM235" s="101"/>
    </row>
    <row r="236" spans="1:39" ht="17.25" customHeight="1">
      <c r="A236" s="101"/>
      <c r="B236" s="79"/>
      <c r="C236" s="192"/>
      <c r="D236" s="191"/>
      <c r="E236" s="191"/>
      <c r="F236" s="192"/>
      <c r="G236" s="192"/>
      <c r="H236" s="192"/>
      <c r="I236" s="192"/>
      <c r="J236" s="192"/>
      <c r="K236" s="192"/>
      <c r="L236" s="192"/>
      <c r="M236" s="192"/>
      <c r="N236" s="192"/>
      <c r="O236" s="192"/>
      <c r="P236" s="192"/>
      <c r="Q236" s="192"/>
      <c r="R236" s="101"/>
      <c r="S236" s="101"/>
      <c r="Y236" s="101"/>
      <c r="Z236" s="101"/>
      <c r="AA236" s="101"/>
      <c r="AB236" s="101"/>
      <c r="AC236" s="101"/>
      <c r="AD236" s="101"/>
      <c r="AE236" s="101"/>
      <c r="AF236" s="101"/>
      <c r="AG236" s="101"/>
      <c r="AH236" s="101"/>
      <c r="AI236" s="101"/>
      <c r="AJ236" s="101"/>
      <c r="AK236" s="101"/>
      <c r="AL236" s="101"/>
      <c r="AM236" s="101"/>
    </row>
    <row r="237" spans="1:39" ht="17.25" customHeight="1">
      <c r="A237" s="101"/>
      <c r="B237" s="79"/>
      <c r="C237" s="192"/>
      <c r="D237" s="191"/>
      <c r="E237" s="191"/>
      <c r="F237" s="192"/>
      <c r="G237" s="192"/>
      <c r="H237" s="192"/>
      <c r="I237" s="192"/>
      <c r="J237" s="192"/>
      <c r="K237" s="192"/>
      <c r="L237" s="192"/>
      <c r="M237" s="192"/>
      <c r="N237" s="192"/>
      <c r="O237" s="192"/>
      <c r="P237" s="192"/>
      <c r="Q237" s="192"/>
      <c r="R237" s="101"/>
      <c r="S237" s="101"/>
      <c r="Y237" s="101"/>
      <c r="Z237" s="101"/>
      <c r="AA237" s="101"/>
      <c r="AB237" s="101"/>
      <c r="AC237" s="101"/>
      <c r="AD237" s="101"/>
      <c r="AE237" s="101"/>
      <c r="AF237" s="101"/>
      <c r="AG237" s="101"/>
      <c r="AH237" s="101"/>
      <c r="AI237" s="101"/>
      <c r="AJ237" s="101"/>
      <c r="AK237" s="101"/>
      <c r="AL237" s="101"/>
      <c r="AM237" s="101"/>
    </row>
    <row r="238" spans="1:39" ht="17.25" customHeight="1">
      <c r="A238" s="101"/>
      <c r="B238" s="79"/>
      <c r="C238" s="192"/>
      <c r="D238" s="191"/>
      <c r="E238" s="191"/>
      <c r="F238" s="192"/>
      <c r="G238" s="192"/>
      <c r="H238" s="192"/>
      <c r="I238" s="192"/>
      <c r="J238" s="192"/>
      <c r="K238" s="192"/>
      <c r="L238" s="192"/>
      <c r="M238" s="192"/>
      <c r="N238" s="192"/>
      <c r="O238" s="192"/>
      <c r="P238" s="192"/>
      <c r="Q238" s="192"/>
      <c r="R238" s="101"/>
      <c r="S238" s="101"/>
      <c r="Y238" s="101"/>
      <c r="Z238" s="101"/>
      <c r="AA238" s="101"/>
      <c r="AB238" s="101"/>
      <c r="AC238" s="101"/>
      <c r="AD238" s="101"/>
      <c r="AE238" s="101"/>
      <c r="AF238" s="101"/>
      <c r="AG238" s="101"/>
      <c r="AH238" s="101"/>
      <c r="AI238" s="101"/>
      <c r="AJ238" s="101"/>
      <c r="AK238" s="101"/>
      <c r="AL238" s="101"/>
      <c r="AM238" s="101"/>
    </row>
    <row r="239" spans="1:39" ht="17.25" customHeight="1">
      <c r="A239" s="101"/>
      <c r="B239" s="79"/>
      <c r="C239" s="192"/>
      <c r="D239" s="191"/>
      <c r="E239" s="191"/>
      <c r="F239" s="192"/>
      <c r="G239" s="192"/>
      <c r="H239" s="192"/>
      <c r="I239" s="192"/>
      <c r="J239" s="192"/>
      <c r="K239" s="192"/>
      <c r="L239" s="192"/>
      <c r="M239" s="192"/>
      <c r="N239" s="192"/>
      <c r="O239" s="192"/>
      <c r="P239" s="192"/>
      <c r="Q239" s="192"/>
      <c r="R239" s="101"/>
      <c r="S239" s="101"/>
      <c r="Y239" s="101"/>
      <c r="Z239" s="101"/>
      <c r="AA239" s="101"/>
      <c r="AB239" s="101"/>
      <c r="AC239" s="101"/>
      <c r="AD239" s="101"/>
      <c r="AE239" s="101"/>
      <c r="AF239" s="101"/>
      <c r="AG239" s="101"/>
      <c r="AH239" s="101"/>
      <c r="AI239" s="101"/>
      <c r="AJ239" s="101"/>
      <c r="AK239" s="101"/>
      <c r="AL239" s="101"/>
      <c r="AM239" s="101"/>
    </row>
    <row r="240" spans="1:39" ht="17.25" customHeight="1">
      <c r="A240" s="101"/>
      <c r="B240" s="79"/>
      <c r="C240" s="192"/>
      <c r="D240" s="191"/>
      <c r="E240" s="191"/>
      <c r="F240" s="192"/>
      <c r="G240" s="192"/>
      <c r="H240" s="192"/>
      <c r="I240" s="192"/>
      <c r="J240" s="192"/>
      <c r="K240" s="192"/>
      <c r="L240" s="192"/>
      <c r="M240" s="192"/>
      <c r="N240" s="192"/>
      <c r="O240" s="192"/>
      <c r="P240" s="192"/>
      <c r="Q240" s="192"/>
      <c r="R240" s="101"/>
      <c r="S240" s="101"/>
      <c r="Y240" s="101"/>
      <c r="Z240" s="101"/>
      <c r="AA240" s="101"/>
      <c r="AB240" s="101"/>
      <c r="AC240" s="101"/>
      <c r="AD240" s="101"/>
      <c r="AE240" s="101"/>
      <c r="AF240" s="101"/>
      <c r="AG240" s="101"/>
      <c r="AH240" s="101"/>
      <c r="AI240" s="101"/>
      <c r="AJ240" s="101"/>
      <c r="AK240" s="101"/>
      <c r="AL240" s="101"/>
      <c r="AM240" s="101"/>
    </row>
    <row r="241" spans="1:39" ht="17.25" customHeight="1">
      <c r="A241" s="101"/>
      <c r="B241" s="79"/>
      <c r="C241" s="192"/>
      <c r="D241" s="191"/>
      <c r="E241" s="191"/>
      <c r="F241" s="192"/>
      <c r="G241" s="192"/>
      <c r="H241" s="192"/>
      <c r="I241" s="192"/>
      <c r="J241" s="192"/>
      <c r="K241" s="192"/>
      <c r="L241" s="192"/>
      <c r="M241" s="192"/>
      <c r="N241" s="192"/>
      <c r="O241" s="192"/>
      <c r="P241" s="192"/>
      <c r="Q241" s="192"/>
      <c r="R241" s="101"/>
      <c r="S241" s="101"/>
      <c r="Y241" s="101"/>
      <c r="Z241" s="101"/>
      <c r="AA241" s="101"/>
      <c r="AB241" s="101"/>
      <c r="AC241" s="101"/>
      <c r="AD241" s="101"/>
      <c r="AE241" s="101"/>
      <c r="AF241" s="101"/>
      <c r="AG241" s="101"/>
      <c r="AH241" s="101"/>
      <c r="AI241" s="101"/>
      <c r="AJ241" s="101"/>
      <c r="AK241" s="101"/>
      <c r="AL241" s="101"/>
      <c r="AM241" s="101"/>
    </row>
    <row r="242" spans="1:39" ht="17.25" customHeight="1">
      <c r="A242" s="101"/>
      <c r="B242" s="79"/>
      <c r="C242" s="192"/>
      <c r="D242" s="191"/>
      <c r="E242" s="191"/>
      <c r="F242" s="192"/>
      <c r="G242" s="192"/>
      <c r="H242" s="192"/>
      <c r="I242" s="192"/>
      <c r="J242" s="192"/>
      <c r="K242" s="192"/>
      <c r="L242" s="192"/>
      <c r="M242" s="192"/>
      <c r="N242" s="192"/>
      <c r="O242" s="192"/>
      <c r="P242" s="192"/>
      <c r="Q242" s="192"/>
      <c r="R242" s="101"/>
      <c r="S242" s="101"/>
      <c r="Y242" s="101"/>
      <c r="Z242" s="101"/>
      <c r="AA242" s="101"/>
      <c r="AB242" s="101"/>
      <c r="AC242" s="101"/>
      <c r="AD242" s="101"/>
      <c r="AE242" s="101"/>
      <c r="AF242" s="101"/>
      <c r="AG242" s="101"/>
      <c r="AH242" s="101"/>
      <c r="AI242" s="101"/>
      <c r="AJ242" s="101"/>
      <c r="AK242" s="101"/>
      <c r="AL242" s="101"/>
      <c r="AM242" s="101"/>
    </row>
    <row r="243" spans="1:39" ht="17.25" customHeight="1">
      <c r="A243" s="101"/>
      <c r="B243" s="79"/>
      <c r="C243" s="192"/>
      <c r="D243" s="191"/>
      <c r="E243" s="191"/>
      <c r="F243" s="192"/>
      <c r="G243" s="192"/>
      <c r="H243" s="192"/>
      <c r="I243" s="192"/>
      <c r="J243" s="192"/>
      <c r="K243" s="192"/>
      <c r="L243" s="192"/>
      <c r="M243" s="192"/>
      <c r="N243" s="192"/>
      <c r="O243" s="192"/>
      <c r="P243" s="192"/>
      <c r="Q243" s="192"/>
      <c r="R243" s="101"/>
      <c r="S243" s="101"/>
      <c r="Y243" s="101"/>
      <c r="Z243" s="101"/>
      <c r="AA243" s="101"/>
      <c r="AB243" s="101"/>
      <c r="AC243" s="101"/>
      <c r="AD243" s="101"/>
      <c r="AE243" s="101"/>
      <c r="AF243" s="101"/>
      <c r="AG243" s="101"/>
      <c r="AH243" s="101"/>
      <c r="AI243" s="101"/>
      <c r="AJ243" s="101"/>
      <c r="AK243" s="101"/>
      <c r="AL243" s="101"/>
      <c r="AM243" s="101"/>
    </row>
    <row r="244" spans="1:39" ht="17.25" customHeight="1">
      <c r="A244" s="101"/>
      <c r="B244" s="79"/>
      <c r="C244" s="192"/>
      <c r="D244" s="191"/>
      <c r="E244" s="191"/>
      <c r="F244" s="192"/>
      <c r="G244" s="192"/>
      <c r="H244" s="192"/>
      <c r="I244" s="192"/>
      <c r="J244" s="192"/>
      <c r="K244" s="192"/>
      <c r="L244" s="192"/>
      <c r="M244" s="192"/>
      <c r="N244" s="192"/>
      <c r="O244" s="192"/>
      <c r="P244" s="192"/>
      <c r="Q244" s="192"/>
      <c r="R244" s="101"/>
      <c r="S244" s="101"/>
      <c r="Y244" s="101"/>
      <c r="Z244" s="101"/>
      <c r="AA244" s="101"/>
      <c r="AB244" s="101"/>
      <c r="AC244" s="101"/>
      <c r="AD244" s="101"/>
      <c r="AE244" s="101"/>
      <c r="AF244" s="101"/>
      <c r="AG244" s="101"/>
      <c r="AH244" s="101"/>
      <c r="AI244" s="101"/>
      <c r="AJ244" s="101"/>
      <c r="AK244" s="101"/>
      <c r="AL244" s="101"/>
      <c r="AM244" s="101"/>
    </row>
    <row r="245" spans="1:39" ht="17.25" customHeight="1">
      <c r="A245" s="101"/>
      <c r="B245" s="79"/>
      <c r="C245" s="192"/>
      <c r="D245" s="191"/>
      <c r="E245" s="191"/>
      <c r="F245" s="192"/>
      <c r="G245" s="192"/>
      <c r="H245" s="192"/>
      <c r="I245" s="192"/>
      <c r="J245" s="192"/>
      <c r="K245" s="192"/>
      <c r="L245" s="192"/>
      <c r="M245" s="192"/>
      <c r="N245" s="192"/>
      <c r="O245" s="192"/>
      <c r="P245" s="192"/>
      <c r="Q245" s="192"/>
      <c r="R245" s="101"/>
      <c r="S245" s="101"/>
      <c r="Y245" s="101"/>
      <c r="Z245" s="101"/>
      <c r="AA245" s="101"/>
      <c r="AB245" s="101"/>
      <c r="AC245" s="101"/>
      <c r="AD245" s="101"/>
      <c r="AE245" s="101"/>
      <c r="AF245" s="101"/>
      <c r="AG245" s="101"/>
      <c r="AH245" s="101"/>
      <c r="AI245" s="101"/>
      <c r="AJ245" s="101"/>
      <c r="AK245" s="101"/>
      <c r="AL245" s="101"/>
      <c r="AM245" s="101"/>
    </row>
    <row r="246" spans="1:39" ht="17.25" customHeight="1">
      <c r="A246" s="101"/>
      <c r="B246" s="79"/>
      <c r="C246" s="192"/>
      <c r="D246" s="191"/>
      <c r="E246" s="191"/>
      <c r="F246" s="192"/>
      <c r="G246" s="192"/>
      <c r="H246" s="192"/>
      <c r="I246" s="192"/>
      <c r="J246" s="192"/>
      <c r="K246" s="192"/>
      <c r="L246" s="192"/>
      <c r="M246" s="192"/>
      <c r="N246" s="192"/>
      <c r="O246" s="192"/>
      <c r="P246" s="192"/>
      <c r="Q246" s="192"/>
      <c r="R246" s="101"/>
      <c r="S246" s="101"/>
      <c r="Y246" s="101"/>
      <c r="Z246" s="101"/>
      <c r="AA246" s="101"/>
      <c r="AB246" s="101"/>
      <c r="AC246" s="101"/>
      <c r="AD246" s="101"/>
      <c r="AE246" s="101"/>
      <c r="AF246" s="101"/>
      <c r="AG246" s="101"/>
      <c r="AH246" s="101"/>
      <c r="AI246" s="101"/>
      <c r="AJ246" s="101"/>
      <c r="AK246" s="101"/>
      <c r="AL246" s="101"/>
      <c r="AM246" s="101"/>
    </row>
    <row r="247" spans="1:39" ht="17.25" customHeight="1">
      <c r="A247" s="101"/>
      <c r="B247" s="79"/>
      <c r="C247" s="192"/>
      <c r="D247" s="191"/>
      <c r="E247" s="191"/>
      <c r="F247" s="192"/>
      <c r="G247" s="192"/>
      <c r="H247" s="192"/>
      <c r="I247" s="192"/>
      <c r="J247" s="192"/>
      <c r="K247" s="192"/>
      <c r="L247" s="192"/>
      <c r="M247" s="192"/>
      <c r="N247" s="192"/>
      <c r="O247" s="192"/>
      <c r="P247" s="192"/>
      <c r="Q247" s="192"/>
      <c r="R247" s="101"/>
      <c r="S247" s="101"/>
      <c r="Y247" s="101"/>
      <c r="Z247" s="101"/>
      <c r="AA247" s="101"/>
      <c r="AB247" s="101"/>
      <c r="AC247" s="101"/>
      <c r="AD247" s="101"/>
      <c r="AE247" s="101"/>
      <c r="AF247" s="101"/>
      <c r="AG247" s="101"/>
      <c r="AH247" s="101"/>
      <c r="AI247" s="101"/>
      <c r="AJ247" s="101"/>
      <c r="AK247" s="101"/>
      <c r="AL247" s="101"/>
      <c r="AM247" s="101"/>
    </row>
    <row r="248" spans="1:39" ht="17.25" customHeight="1">
      <c r="A248" s="101"/>
      <c r="B248" s="79"/>
      <c r="C248" s="192"/>
      <c r="D248" s="191"/>
      <c r="E248" s="191"/>
      <c r="F248" s="192"/>
      <c r="G248" s="192"/>
      <c r="H248" s="192"/>
      <c r="I248" s="192"/>
      <c r="J248" s="192"/>
      <c r="K248" s="192"/>
      <c r="L248" s="192"/>
      <c r="M248" s="192"/>
      <c r="N248" s="192"/>
      <c r="O248" s="192"/>
      <c r="P248" s="192"/>
      <c r="Q248" s="192"/>
      <c r="R248" s="101"/>
      <c r="S248" s="101"/>
      <c r="Y248" s="101"/>
      <c r="Z248" s="101"/>
      <c r="AA248" s="101"/>
      <c r="AB248" s="101"/>
      <c r="AC248" s="101"/>
      <c r="AD248" s="101"/>
      <c r="AE248" s="101"/>
      <c r="AF248" s="101"/>
      <c r="AG248" s="101"/>
      <c r="AH248" s="101"/>
      <c r="AI248" s="101"/>
      <c r="AJ248" s="101"/>
      <c r="AK248" s="101"/>
      <c r="AL248" s="101"/>
      <c r="AM248" s="101"/>
    </row>
    <row r="249" spans="1:39" ht="17.25" customHeight="1">
      <c r="A249" s="101"/>
      <c r="B249" s="79"/>
      <c r="C249" s="192"/>
      <c r="D249" s="191"/>
      <c r="E249" s="191"/>
      <c r="F249" s="192"/>
      <c r="G249" s="192"/>
      <c r="H249" s="192"/>
      <c r="I249" s="192"/>
      <c r="J249" s="192"/>
      <c r="K249" s="192"/>
      <c r="L249" s="192"/>
      <c r="M249" s="192"/>
      <c r="N249" s="192"/>
      <c r="O249" s="192"/>
      <c r="P249" s="192"/>
      <c r="Q249" s="192"/>
      <c r="R249" s="101"/>
      <c r="S249" s="101"/>
      <c r="Y249" s="101"/>
      <c r="Z249" s="101"/>
      <c r="AA249" s="101"/>
      <c r="AB249" s="101"/>
      <c r="AC249" s="101"/>
      <c r="AD249" s="101"/>
      <c r="AE249" s="101"/>
      <c r="AF249" s="101"/>
      <c r="AG249" s="101"/>
      <c r="AH249" s="101"/>
      <c r="AI249" s="101"/>
      <c r="AJ249" s="101"/>
      <c r="AK249" s="101"/>
      <c r="AL249" s="101"/>
      <c r="AM249" s="101"/>
    </row>
    <row r="250" spans="1:39" ht="17.25" customHeight="1">
      <c r="A250" s="101"/>
      <c r="B250" s="79"/>
      <c r="C250" s="192"/>
      <c r="D250" s="191"/>
      <c r="E250" s="191"/>
      <c r="F250" s="192"/>
      <c r="G250" s="192"/>
      <c r="H250" s="192"/>
      <c r="I250" s="192"/>
      <c r="J250" s="192"/>
      <c r="K250" s="192"/>
      <c r="L250" s="192"/>
      <c r="M250" s="192"/>
      <c r="N250" s="192"/>
      <c r="O250" s="192"/>
      <c r="P250" s="192"/>
      <c r="Q250" s="192"/>
      <c r="R250" s="101"/>
      <c r="S250" s="101"/>
      <c r="Y250" s="101"/>
      <c r="Z250" s="101"/>
      <c r="AA250" s="101"/>
      <c r="AB250" s="101"/>
      <c r="AC250" s="101"/>
      <c r="AD250" s="101"/>
      <c r="AE250" s="101"/>
      <c r="AF250" s="101"/>
      <c r="AG250" s="101"/>
      <c r="AH250" s="101"/>
      <c r="AI250" s="101"/>
      <c r="AJ250" s="101"/>
      <c r="AK250" s="101"/>
      <c r="AL250" s="101"/>
      <c r="AM250" s="101"/>
    </row>
    <row r="251" spans="1:39" ht="17.25" customHeight="1">
      <c r="A251" s="101"/>
      <c r="B251" s="79"/>
      <c r="C251" s="192"/>
      <c r="D251" s="191"/>
      <c r="E251" s="191"/>
      <c r="F251" s="192"/>
      <c r="G251" s="192"/>
      <c r="H251" s="192"/>
      <c r="I251" s="192"/>
      <c r="J251" s="192"/>
      <c r="K251" s="192"/>
      <c r="L251" s="192"/>
      <c r="M251" s="192"/>
      <c r="N251" s="192"/>
      <c r="O251" s="192"/>
      <c r="P251" s="192"/>
      <c r="Q251" s="192"/>
      <c r="R251" s="101"/>
      <c r="S251" s="101"/>
      <c r="Y251" s="101"/>
      <c r="Z251" s="101"/>
      <c r="AA251" s="101"/>
      <c r="AB251" s="101"/>
      <c r="AC251" s="101"/>
      <c r="AD251" s="101"/>
      <c r="AE251" s="101"/>
      <c r="AF251" s="101"/>
      <c r="AG251" s="101"/>
      <c r="AH251" s="101"/>
      <c r="AI251" s="101"/>
      <c r="AJ251" s="101"/>
      <c r="AK251" s="101"/>
      <c r="AL251" s="101"/>
      <c r="AM251" s="101"/>
    </row>
    <row r="252" spans="1:39" ht="17.25" customHeight="1">
      <c r="A252" s="101"/>
      <c r="B252" s="79"/>
      <c r="C252" s="192"/>
      <c r="D252" s="191"/>
      <c r="E252" s="191"/>
      <c r="F252" s="192"/>
      <c r="G252" s="192"/>
      <c r="H252" s="192"/>
      <c r="I252" s="192"/>
      <c r="J252" s="192"/>
      <c r="K252" s="192"/>
      <c r="L252" s="192"/>
      <c r="M252" s="192"/>
      <c r="N252" s="192"/>
      <c r="O252" s="192"/>
      <c r="P252" s="192"/>
      <c r="Q252" s="192"/>
      <c r="R252" s="101"/>
      <c r="S252" s="101"/>
      <c r="Y252" s="101"/>
      <c r="Z252" s="101"/>
      <c r="AA252" s="101"/>
      <c r="AB252" s="101"/>
      <c r="AC252" s="101"/>
      <c r="AD252" s="101"/>
      <c r="AE252" s="101"/>
      <c r="AF252" s="101"/>
      <c r="AG252" s="101"/>
      <c r="AH252" s="101"/>
      <c r="AI252" s="101"/>
      <c r="AJ252" s="101"/>
      <c r="AK252" s="101"/>
      <c r="AL252" s="101"/>
      <c r="AM252" s="101"/>
    </row>
    <row r="253" spans="1:39" ht="17.25" customHeight="1">
      <c r="A253" s="101"/>
      <c r="B253" s="79"/>
      <c r="C253" s="192"/>
      <c r="D253" s="191"/>
      <c r="E253" s="191"/>
      <c r="F253" s="192"/>
      <c r="G253" s="192"/>
      <c r="H253" s="192"/>
      <c r="I253" s="192"/>
      <c r="J253" s="192"/>
      <c r="K253" s="192"/>
      <c r="L253" s="192"/>
      <c r="M253" s="192"/>
      <c r="N253" s="192"/>
      <c r="O253" s="192"/>
      <c r="P253" s="192"/>
      <c r="Q253" s="192"/>
      <c r="R253" s="101"/>
      <c r="S253" s="101"/>
      <c r="Y253" s="101"/>
      <c r="Z253" s="101"/>
      <c r="AA253" s="101"/>
      <c r="AB253" s="101"/>
      <c r="AC253" s="101"/>
      <c r="AD253" s="101"/>
      <c r="AE253" s="101"/>
      <c r="AF253" s="101"/>
      <c r="AG253" s="101"/>
      <c r="AH253" s="101"/>
      <c r="AI253" s="101"/>
      <c r="AJ253" s="101"/>
      <c r="AK253" s="101"/>
      <c r="AL253" s="101"/>
      <c r="AM253" s="101"/>
    </row>
    <row r="254" spans="1:39" ht="17.25" customHeight="1">
      <c r="A254" s="101"/>
      <c r="B254" s="79"/>
      <c r="C254" s="192"/>
      <c r="D254" s="191"/>
      <c r="E254" s="191"/>
      <c r="F254" s="192"/>
      <c r="G254" s="192"/>
      <c r="H254" s="192"/>
      <c r="I254" s="192"/>
      <c r="J254" s="192"/>
      <c r="K254" s="192"/>
      <c r="L254" s="192"/>
      <c r="M254" s="192"/>
      <c r="N254" s="192"/>
      <c r="O254" s="192"/>
      <c r="P254" s="192"/>
      <c r="Q254" s="192"/>
      <c r="R254" s="101"/>
      <c r="S254" s="101"/>
      <c r="Y254" s="101"/>
      <c r="Z254" s="101"/>
      <c r="AA254" s="101"/>
      <c r="AB254" s="101"/>
      <c r="AC254" s="101"/>
      <c r="AD254" s="101"/>
      <c r="AE254" s="101"/>
      <c r="AF254" s="101"/>
      <c r="AG254" s="101"/>
      <c r="AH254" s="101"/>
      <c r="AI254" s="101"/>
      <c r="AJ254" s="101"/>
      <c r="AK254" s="101"/>
      <c r="AL254" s="101"/>
      <c r="AM254" s="101"/>
    </row>
    <row r="255" spans="1:39" ht="17.25" customHeight="1">
      <c r="A255" s="101"/>
      <c r="B255" s="79"/>
      <c r="C255" s="192"/>
      <c r="D255" s="191"/>
      <c r="E255" s="191"/>
      <c r="F255" s="192"/>
      <c r="G255" s="192"/>
      <c r="H255" s="192"/>
      <c r="I255" s="192"/>
      <c r="J255" s="192"/>
      <c r="K255" s="192"/>
      <c r="L255" s="192"/>
      <c r="M255" s="192"/>
      <c r="N255" s="192"/>
      <c r="O255" s="192"/>
      <c r="P255" s="192"/>
      <c r="Q255" s="192"/>
      <c r="R255" s="101"/>
      <c r="S255" s="101"/>
      <c r="Y255" s="101"/>
      <c r="Z255" s="101"/>
      <c r="AA255" s="101"/>
      <c r="AB255" s="101"/>
      <c r="AC255" s="101"/>
      <c r="AD255" s="101"/>
      <c r="AE255" s="101"/>
      <c r="AF255" s="101"/>
      <c r="AG255" s="101"/>
      <c r="AH255" s="101"/>
      <c r="AI255" s="101"/>
      <c r="AJ255" s="101"/>
      <c r="AK255" s="101"/>
      <c r="AL255" s="101"/>
      <c r="AM255" s="101"/>
    </row>
    <row r="256" spans="1:39" ht="17.25" customHeight="1">
      <c r="A256" s="101"/>
      <c r="B256" s="79"/>
      <c r="C256" s="192"/>
      <c r="D256" s="191"/>
      <c r="E256" s="191"/>
      <c r="F256" s="192"/>
      <c r="G256" s="192"/>
      <c r="H256" s="192"/>
      <c r="I256" s="192"/>
      <c r="J256" s="192"/>
      <c r="K256" s="192"/>
      <c r="L256" s="192"/>
      <c r="M256" s="192"/>
      <c r="N256" s="192"/>
      <c r="O256" s="192"/>
      <c r="P256" s="192"/>
      <c r="Q256" s="192"/>
      <c r="R256" s="101"/>
      <c r="S256" s="101"/>
      <c r="Y256" s="101"/>
      <c r="Z256" s="101"/>
      <c r="AA256" s="101"/>
      <c r="AB256" s="101"/>
      <c r="AC256" s="101"/>
      <c r="AD256" s="101"/>
      <c r="AE256" s="101"/>
      <c r="AF256" s="101"/>
      <c r="AG256" s="101"/>
      <c r="AH256" s="101"/>
      <c r="AI256" s="101"/>
      <c r="AJ256" s="101"/>
      <c r="AK256" s="101"/>
      <c r="AL256" s="101"/>
      <c r="AM256" s="101"/>
    </row>
    <row r="257" spans="1:39" ht="17.25" customHeight="1">
      <c r="A257" s="101"/>
      <c r="B257" s="79"/>
      <c r="C257" s="192"/>
      <c r="D257" s="191"/>
      <c r="E257" s="191"/>
      <c r="F257" s="192"/>
      <c r="G257" s="192"/>
      <c r="H257" s="192"/>
      <c r="I257" s="192"/>
      <c r="J257" s="192"/>
      <c r="K257" s="192"/>
      <c r="L257" s="192"/>
      <c r="M257" s="192"/>
      <c r="N257" s="192"/>
      <c r="O257" s="192"/>
      <c r="P257" s="192"/>
      <c r="Q257" s="192"/>
      <c r="R257" s="101"/>
      <c r="S257" s="101"/>
      <c r="Y257" s="101"/>
      <c r="Z257" s="101"/>
      <c r="AA257" s="101"/>
      <c r="AB257" s="101"/>
      <c r="AC257" s="101"/>
      <c r="AD257" s="101"/>
      <c r="AE257" s="101"/>
      <c r="AF257" s="101"/>
      <c r="AG257" s="101"/>
      <c r="AH257" s="101"/>
      <c r="AI257" s="101"/>
      <c r="AJ257" s="101"/>
      <c r="AK257" s="101"/>
      <c r="AL257" s="101"/>
      <c r="AM257" s="101"/>
    </row>
    <row r="258" spans="1:39" ht="17.25" customHeight="1">
      <c r="A258" s="101"/>
      <c r="B258" s="79"/>
      <c r="C258" s="192"/>
      <c r="D258" s="191"/>
      <c r="E258" s="191"/>
      <c r="F258" s="192"/>
      <c r="G258" s="192"/>
      <c r="H258" s="192"/>
      <c r="I258" s="192"/>
      <c r="J258" s="192"/>
      <c r="K258" s="192"/>
      <c r="L258" s="192"/>
      <c r="M258" s="192"/>
      <c r="N258" s="192"/>
      <c r="O258" s="192"/>
      <c r="P258" s="192"/>
      <c r="Q258" s="192"/>
      <c r="R258" s="101"/>
      <c r="S258" s="101"/>
      <c r="Y258" s="101"/>
      <c r="Z258" s="101"/>
      <c r="AA258" s="101"/>
      <c r="AB258" s="101"/>
      <c r="AC258" s="101"/>
      <c r="AD258" s="101"/>
      <c r="AE258" s="101"/>
      <c r="AF258" s="101"/>
      <c r="AG258" s="101"/>
      <c r="AH258" s="101"/>
      <c r="AI258" s="101"/>
      <c r="AJ258" s="101"/>
      <c r="AK258" s="101"/>
      <c r="AL258" s="101"/>
      <c r="AM258" s="101"/>
    </row>
    <row r="259" spans="1:39" ht="17.25" customHeight="1">
      <c r="A259" s="101"/>
      <c r="B259" s="79"/>
      <c r="C259" s="192"/>
      <c r="D259" s="191"/>
      <c r="E259" s="191"/>
      <c r="F259" s="192"/>
      <c r="G259" s="192"/>
      <c r="H259" s="192"/>
      <c r="I259" s="192"/>
      <c r="J259" s="192"/>
      <c r="K259" s="192"/>
      <c r="L259" s="192"/>
      <c r="M259" s="192"/>
      <c r="N259" s="192"/>
      <c r="O259" s="192"/>
      <c r="P259" s="192"/>
      <c r="Q259" s="192"/>
      <c r="R259" s="101"/>
      <c r="S259" s="101"/>
      <c r="Y259" s="101"/>
      <c r="Z259" s="101"/>
      <c r="AA259" s="101"/>
      <c r="AB259" s="101"/>
      <c r="AC259" s="101"/>
      <c r="AD259" s="101"/>
      <c r="AE259" s="101"/>
      <c r="AF259" s="101"/>
      <c r="AG259" s="101"/>
      <c r="AH259" s="101"/>
      <c r="AI259" s="101"/>
      <c r="AJ259" s="101"/>
      <c r="AK259" s="101"/>
      <c r="AL259" s="101"/>
      <c r="AM259" s="101"/>
    </row>
    <row r="260" spans="1:39" ht="17.25" customHeight="1">
      <c r="A260" s="101"/>
      <c r="B260" s="79"/>
      <c r="C260" s="192"/>
      <c r="D260" s="191"/>
      <c r="E260" s="191"/>
      <c r="F260" s="192"/>
      <c r="G260" s="192"/>
      <c r="H260" s="192"/>
      <c r="I260" s="192"/>
      <c r="J260" s="192"/>
      <c r="K260" s="192"/>
      <c r="L260" s="192"/>
      <c r="M260" s="192"/>
      <c r="N260" s="192"/>
      <c r="O260" s="192"/>
      <c r="P260" s="192"/>
      <c r="Q260" s="192"/>
      <c r="R260" s="101"/>
      <c r="S260" s="101"/>
      <c r="Y260" s="101"/>
      <c r="Z260" s="101"/>
      <c r="AA260" s="101"/>
      <c r="AB260" s="101"/>
      <c r="AC260" s="101"/>
      <c r="AD260" s="101"/>
      <c r="AE260" s="101"/>
      <c r="AF260" s="101"/>
      <c r="AG260" s="101"/>
      <c r="AH260" s="101"/>
      <c r="AI260" s="101"/>
      <c r="AJ260" s="101"/>
      <c r="AK260" s="101"/>
      <c r="AL260" s="101"/>
      <c r="AM260" s="101"/>
    </row>
    <row r="261" spans="1:39" ht="17.25" customHeight="1">
      <c r="A261" s="101"/>
      <c r="B261" s="79"/>
      <c r="C261" s="192"/>
      <c r="D261" s="191"/>
      <c r="E261" s="191"/>
      <c r="F261" s="192"/>
      <c r="G261" s="192"/>
      <c r="H261" s="192"/>
      <c r="I261" s="192"/>
      <c r="J261" s="192"/>
      <c r="K261" s="192"/>
      <c r="L261" s="192"/>
      <c r="M261" s="192"/>
      <c r="N261" s="192"/>
      <c r="O261" s="192"/>
      <c r="P261" s="192"/>
      <c r="Q261" s="192"/>
      <c r="R261" s="101"/>
      <c r="S261" s="101"/>
      <c r="Y261" s="101"/>
      <c r="Z261" s="101"/>
      <c r="AA261" s="101"/>
      <c r="AB261" s="101"/>
      <c r="AC261" s="101"/>
      <c r="AD261" s="101"/>
      <c r="AE261" s="101"/>
      <c r="AF261" s="101"/>
      <c r="AG261" s="101"/>
      <c r="AH261" s="101"/>
      <c r="AI261" s="101"/>
      <c r="AJ261" s="101"/>
      <c r="AK261" s="101"/>
      <c r="AL261" s="101"/>
      <c r="AM261" s="101"/>
    </row>
    <row r="262" spans="1:39" ht="17.25" customHeight="1">
      <c r="A262" s="101"/>
      <c r="B262" s="79"/>
      <c r="C262" s="192"/>
      <c r="D262" s="191"/>
      <c r="E262" s="191"/>
      <c r="F262" s="192"/>
      <c r="G262" s="192"/>
      <c r="H262" s="192"/>
      <c r="I262" s="192"/>
      <c r="J262" s="192"/>
      <c r="K262" s="192"/>
      <c r="L262" s="192"/>
      <c r="M262" s="192"/>
      <c r="N262" s="192"/>
      <c r="O262" s="192"/>
      <c r="P262" s="192"/>
      <c r="Q262" s="192"/>
      <c r="R262" s="101"/>
      <c r="S262" s="101"/>
      <c r="Y262" s="101"/>
      <c r="Z262" s="101"/>
      <c r="AA262" s="101"/>
      <c r="AB262" s="101"/>
      <c r="AC262" s="101"/>
      <c r="AD262" s="101"/>
      <c r="AE262" s="101"/>
      <c r="AF262" s="101"/>
      <c r="AG262" s="101"/>
      <c r="AH262" s="101"/>
      <c r="AI262" s="101"/>
      <c r="AJ262" s="101"/>
      <c r="AK262" s="101"/>
      <c r="AL262" s="101"/>
      <c r="AM262" s="101"/>
    </row>
    <row r="263" spans="1:39" ht="17.25" customHeight="1">
      <c r="A263" s="101"/>
      <c r="B263" s="79"/>
      <c r="C263" s="192"/>
      <c r="D263" s="191"/>
      <c r="E263" s="191"/>
      <c r="F263" s="192"/>
      <c r="G263" s="192"/>
      <c r="H263" s="192"/>
      <c r="I263" s="192"/>
      <c r="J263" s="192"/>
      <c r="K263" s="192"/>
      <c r="L263" s="192"/>
      <c r="M263" s="192"/>
      <c r="N263" s="192"/>
      <c r="O263" s="192"/>
      <c r="P263" s="192"/>
      <c r="Q263" s="192"/>
      <c r="R263" s="101"/>
      <c r="S263" s="101"/>
      <c r="Y263" s="101"/>
      <c r="Z263" s="101"/>
      <c r="AA263" s="101"/>
      <c r="AB263" s="101"/>
      <c r="AC263" s="101"/>
      <c r="AD263" s="101"/>
      <c r="AE263" s="101"/>
      <c r="AF263" s="101"/>
      <c r="AG263" s="101"/>
      <c r="AH263" s="101"/>
      <c r="AI263" s="101"/>
      <c r="AJ263" s="101"/>
      <c r="AK263" s="101"/>
      <c r="AL263" s="101"/>
      <c r="AM263" s="101"/>
    </row>
    <row r="264" spans="1:39" ht="17.25" customHeight="1">
      <c r="A264" s="101"/>
      <c r="B264" s="79"/>
      <c r="C264" s="192"/>
      <c r="D264" s="191"/>
      <c r="E264" s="191"/>
      <c r="F264" s="192"/>
      <c r="G264" s="192"/>
      <c r="H264" s="192"/>
      <c r="I264" s="192"/>
      <c r="J264" s="192"/>
      <c r="K264" s="192"/>
      <c r="L264" s="192"/>
      <c r="M264" s="192"/>
      <c r="N264" s="192"/>
      <c r="O264" s="192"/>
      <c r="P264" s="192"/>
      <c r="Q264" s="192"/>
      <c r="R264" s="101"/>
      <c r="S264" s="101"/>
      <c r="Y264" s="101"/>
      <c r="Z264" s="101"/>
      <c r="AA264" s="101"/>
      <c r="AB264" s="101"/>
      <c r="AC264" s="101"/>
      <c r="AD264" s="101"/>
      <c r="AE264" s="101"/>
      <c r="AF264" s="101"/>
      <c r="AG264" s="101"/>
      <c r="AH264" s="101"/>
      <c r="AI264" s="101"/>
      <c r="AJ264" s="101"/>
      <c r="AK264" s="101"/>
      <c r="AL264" s="101"/>
      <c r="AM264" s="101"/>
    </row>
    <row r="265" spans="1:39" ht="17.25" customHeight="1">
      <c r="A265" s="101"/>
      <c r="B265" s="79"/>
      <c r="C265" s="192"/>
      <c r="D265" s="191"/>
      <c r="E265" s="191"/>
      <c r="F265" s="192"/>
      <c r="G265" s="192"/>
      <c r="H265" s="192"/>
      <c r="I265" s="192"/>
      <c r="J265" s="192"/>
      <c r="K265" s="192"/>
      <c r="L265" s="192"/>
      <c r="M265" s="192"/>
      <c r="N265" s="192"/>
      <c r="O265" s="192"/>
      <c r="P265" s="192"/>
      <c r="Q265" s="192"/>
      <c r="R265" s="101"/>
      <c r="S265" s="101"/>
      <c r="Y265" s="101"/>
      <c r="Z265" s="101"/>
      <c r="AA265" s="101"/>
      <c r="AB265" s="101"/>
      <c r="AC265" s="101"/>
      <c r="AD265" s="101"/>
      <c r="AE265" s="101"/>
      <c r="AF265" s="101"/>
      <c r="AG265" s="101"/>
      <c r="AH265" s="101"/>
      <c r="AI265" s="101"/>
      <c r="AJ265" s="101"/>
      <c r="AK265" s="101"/>
      <c r="AL265" s="101"/>
      <c r="AM265" s="101"/>
    </row>
    <row r="266" spans="1:39" ht="17.25" customHeight="1">
      <c r="A266" s="101"/>
      <c r="B266" s="79"/>
      <c r="C266" s="192"/>
      <c r="D266" s="191"/>
      <c r="E266" s="191"/>
      <c r="F266" s="192"/>
      <c r="G266" s="192"/>
      <c r="H266" s="192"/>
      <c r="I266" s="192"/>
      <c r="J266" s="192"/>
      <c r="K266" s="192"/>
      <c r="L266" s="192"/>
      <c r="M266" s="192"/>
      <c r="N266" s="192"/>
      <c r="O266" s="192"/>
      <c r="P266" s="192"/>
      <c r="Q266" s="192"/>
      <c r="R266" s="101"/>
      <c r="S266" s="101"/>
      <c r="Y266" s="101"/>
      <c r="Z266" s="101"/>
      <c r="AA266" s="101"/>
      <c r="AB266" s="101"/>
      <c r="AC266" s="101"/>
      <c r="AD266" s="101"/>
      <c r="AE266" s="101"/>
      <c r="AF266" s="101"/>
      <c r="AG266" s="101"/>
      <c r="AH266" s="101"/>
      <c r="AI266" s="101"/>
      <c r="AJ266" s="101"/>
      <c r="AK266" s="101"/>
      <c r="AL266" s="101"/>
      <c r="AM266" s="101"/>
    </row>
    <row r="267" spans="1:39" ht="17.25" customHeight="1">
      <c r="A267" s="101"/>
      <c r="B267" s="79"/>
      <c r="C267" s="192"/>
      <c r="D267" s="191"/>
      <c r="E267" s="191"/>
      <c r="F267" s="192"/>
      <c r="G267" s="192"/>
      <c r="H267" s="192"/>
      <c r="I267" s="192"/>
      <c r="J267" s="192"/>
      <c r="K267" s="192"/>
      <c r="L267" s="192"/>
      <c r="M267" s="192"/>
      <c r="N267" s="192"/>
      <c r="O267" s="192"/>
      <c r="P267" s="192"/>
      <c r="Q267" s="192"/>
      <c r="R267" s="101"/>
      <c r="S267" s="101"/>
      <c r="Y267" s="101"/>
      <c r="Z267" s="101"/>
      <c r="AA267" s="101"/>
      <c r="AB267" s="101"/>
      <c r="AC267" s="101"/>
      <c r="AD267" s="101"/>
      <c r="AE267" s="101"/>
      <c r="AF267" s="101"/>
      <c r="AG267" s="101"/>
      <c r="AH267" s="101"/>
      <c r="AI267" s="101"/>
      <c r="AJ267" s="101"/>
      <c r="AK267" s="101"/>
      <c r="AL267" s="101"/>
      <c r="AM267" s="101"/>
    </row>
    <row r="268" spans="1:39" ht="17.25" customHeight="1">
      <c r="A268" s="101"/>
      <c r="B268" s="79"/>
      <c r="C268" s="192"/>
      <c r="D268" s="191"/>
      <c r="E268" s="191"/>
      <c r="F268" s="192"/>
      <c r="G268" s="192"/>
      <c r="H268" s="192"/>
      <c r="I268" s="192"/>
      <c r="J268" s="192"/>
      <c r="K268" s="192"/>
      <c r="L268" s="192"/>
      <c r="M268" s="192"/>
      <c r="N268" s="192"/>
      <c r="O268" s="192"/>
      <c r="P268" s="192"/>
      <c r="Q268" s="192"/>
      <c r="R268" s="101"/>
      <c r="S268" s="101"/>
      <c r="Y268" s="101"/>
      <c r="Z268" s="101"/>
      <c r="AA268" s="101"/>
      <c r="AB268" s="101"/>
      <c r="AC268" s="101"/>
      <c r="AD268" s="101"/>
      <c r="AE268" s="101"/>
      <c r="AF268" s="101"/>
      <c r="AG268" s="101"/>
      <c r="AH268" s="101"/>
      <c r="AI268" s="101"/>
      <c r="AJ268" s="101"/>
      <c r="AK268" s="101"/>
      <c r="AL268" s="101"/>
      <c r="AM268" s="101"/>
    </row>
    <row r="269" spans="1:39" ht="17.25" customHeight="1">
      <c r="A269" s="101"/>
      <c r="B269" s="79"/>
      <c r="C269" s="192"/>
      <c r="D269" s="191"/>
      <c r="E269" s="191"/>
      <c r="F269" s="192"/>
      <c r="G269" s="192"/>
      <c r="H269" s="192"/>
      <c r="I269" s="192"/>
      <c r="J269" s="192"/>
      <c r="K269" s="192"/>
      <c r="L269" s="192"/>
      <c r="M269" s="192"/>
      <c r="N269" s="192"/>
      <c r="O269" s="192"/>
      <c r="P269" s="192"/>
      <c r="Q269" s="192"/>
      <c r="R269" s="101"/>
      <c r="S269" s="101"/>
      <c r="Y269" s="101"/>
      <c r="Z269" s="101"/>
      <c r="AA269" s="101"/>
      <c r="AB269" s="101"/>
      <c r="AC269" s="101"/>
      <c r="AD269" s="101"/>
      <c r="AE269" s="101"/>
      <c r="AF269" s="101"/>
      <c r="AG269" s="101"/>
      <c r="AH269" s="101"/>
      <c r="AI269" s="101"/>
      <c r="AJ269" s="101"/>
      <c r="AK269" s="101"/>
      <c r="AL269" s="101"/>
      <c r="AM269" s="101"/>
    </row>
    <row r="270" spans="1:39" ht="17.25" customHeight="1">
      <c r="A270" s="101"/>
      <c r="B270" s="79"/>
      <c r="C270" s="192"/>
      <c r="D270" s="191"/>
      <c r="E270" s="191"/>
      <c r="F270" s="192"/>
      <c r="G270" s="192"/>
      <c r="H270" s="192"/>
      <c r="I270" s="192"/>
      <c r="J270" s="192"/>
      <c r="K270" s="192"/>
      <c r="L270" s="192"/>
      <c r="M270" s="192"/>
      <c r="N270" s="192"/>
      <c r="O270" s="192"/>
      <c r="P270" s="192"/>
      <c r="Q270" s="192"/>
      <c r="R270" s="101"/>
      <c r="S270" s="101"/>
      <c r="Y270" s="101"/>
      <c r="Z270" s="101"/>
      <c r="AA270" s="101"/>
      <c r="AB270" s="101"/>
      <c r="AC270" s="101"/>
      <c r="AD270" s="101"/>
      <c r="AE270" s="101"/>
      <c r="AF270" s="101"/>
      <c r="AG270" s="101"/>
      <c r="AH270" s="101"/>
      <c r="AI270" s="101"/>
      <c r="AJ270" s="101"/>
      <c r="AK270" s="101"/>
      <c r="AL270" s="101"/>
      <c r="AM270" s="101"/>
    </row>
    <row r="271" spans="1:39" ht="17.25" customHeight="1">
      <c r="A271" s="101"/>
      <c r="B271" s="79"/>
      <c r="C271" s="192"/>
      <c r="D271" s="191"/>
      <c r="E271" s="191"/>
      <c r="F271" s="192"/>
      <c r="G271" s="192"/>
      <c r="H271" s="192"/>
      <c r="I271" s="192"/>
      <c r="J271" s="192"/>
      <c r="K271" s="192"/>
      <c r="L271" s="192"/>
      <c r="M271" s="192"/>
      <c r="N271" s="192"/>
      <c r="O271" s="192"/>
      <c r="P271" s="192"/>
      <c r="Q271" s="192"/>
      <c r="R271" s="101"/>
      <c r="S271" s="101"/>
      <c r="Y271" s="101"/>
      <c r="Z271" s="101"/>
      <c r="AA271" s="101"/>
      <c r="AB271" s="101"/>
      <c r="AC271" s="101"/>
      <c r="AD271" s="101"/>
      <c r="AE271" s="101"/>
      <c r="AF271" s="101"/>
      <c r="AG271" s="101"/>
      <c r="AH271" s="101"/>
      <c r="AI271" s="101"/>
      <c r="AJ271" s="101"/>
      <c r="AK271" s="101"/>
      <c r="AL271" s="101"/>
      <c r="AM271" s="101"/>
    </row>
    <row r="272" spans="1:39" ht="17.25" customHeight="1">
      <c r="A272" s="101"/>
      <c r="B272" s="79"/>
      <c r="C272" s="192"/>
      <c r="D272" s="191"/>
      <c r="E272" s="191"/>
      <c r="F272" s="192"/>
      <c r="G272" s="192"/>
      <c r="H272" s="192"/>
      <c r="I272" s="192"/>
      <c r="J272" s="192"/>
      <c r="K272" s="192"/>
      <c r="L272" s="192"/>
      <c r="M272" s="192"/>
      <c r="N272" s="192"/>
      <c r="O272" s="192"/>
      <c r="P272" s="192"/>
      <c r="Q272" s="192"/>
      <c r="R272" s="101"/>
      <c r="S272" s="101"/>
      <c r="Y272" s="101"/>
      <c r="Z272" s="101"/>
      <c r="AA272" s="101"/>
      <c r="AB272" s="101"/>
      <c r="AC272" s="101"/>
      <c r="AD272" s="101"/>
      <c r="AE272" s="101"/>
      <c r="AF272" s="101"/>
      <c r="AG272" s="101"/>
      <c r="AH272" s="101"/>
      <c r="AI272" s="101"/>
      <c r="AJ272" s="101"/>
      <c r="AK272" s="101"/>
      <c r="AL272" s="101"/>
      <c r="AM272" s="101"/>
    </row>
    <row r="273" spans="1:39" ht="17.25" customHeight="1">
      <c r="A273" s="101"/>
      <c r="B273" s="79"/>
      <c r="C273" s="192"/>
      <c r="D273" s="191"/>
      <c r="E273" s="191"/>
      <c r="F273" s="192"/>
      <c r="G273" s="192"/>
      <c r="H273" s="192"/>
      <c r="I273" s="192"/>
      <c r="J273" s="192"/>
      <c r="K273" s="192"/>
      <c r="L273" s="192"/>
      <c r="M273" s="192"/>
      <c r="N273" s="192"/>
      <c r="O273" s="192"/>
      <c r="P273" s="192"/>
      <c r="Q273" s="192"/>
      <c r="R273" s="101"/>
      <c r="S273" s="101"/>
      <c r="Y273" s="101"/>
      <c r="Z273" s="101"/>
      <c r="AA273" s="101"/>
      <c r="AB273" s="101"/>
      <c r="AC273" s="101"/>
      <c r="AD273" s="101"/>
      <c r="AE273" s="101"/>
      <c r="AF273" s="101"/>
      <c r="AG273" s="101"/>
      <c r="AH273" s="101"/>
      <c r="AI273" s="101"/>
      <c r="AJ273" s="101"/>
      <c r="AK273" s="101"/>
      <c r="AL273" s="101"/>
      <c r="AM273" s="101"/>
    </row>
    <row r="274" spans="1:39" ht="17.25" customHeight="1">
      <c r="A274" s="101"/>
      <c r="B274" s="79"/>
      <c r="C274" s="192"/>
      <c r="D274" s="191"/>
      <c r="E274" s="191"/>
      <c r="F274" s="192"/>
      <c r="G274" s="192"/>
      <c r="H274" s="192"/>
      <c r="I274" s="192"/>
      <c r="J274" s="192"/>
      <c r="K274" s="192"/>
      <c r="L274" s="192"/>
      <c r="M274" s="192"/>
      <c r="N274" s="192"/>
      <c r="O274" s="192"/>
      <c r="P274" s="192"/>
      <c r="Q274" s="192"/>
      <c r="R274" s="101"/>
      <c r="S274" s="101"/>
      <c r="Y274" s="101"/>
      <c r="Z274" s="101"/>
      <c r="AA274" s="101"/>
      <c r="AB274" s="101"/>
      <c r="AC274" s="101"/>
      <c r="AD274" s="101"/>
      <c r="AE274" s="101"/>
      <c r="AF274" s="101"/>
      <c r="AG274" s="101"/>
      <c r="AH274" s="101"/>
      <c r="AI274" s="101"/>
      <c r="AJ274" s="101"/>
      <c r="AK274" s="101"/>
      <c r="AL274" s="101"/>
      <c r="AM274" s="101"/>
    </row>
    <row r="275" spans="1:39" ht="17.25" customHeight="1">
      <c r="A275" s="101"/>
      <c r="B275" s="79"/>
      <c r="C275" s="192"/>
      <c r="D275" s="191"/>
      <c r="E275" s="191"/>
      <c r="F275" s="192"/>
      <c r="G275" s="192"/>
      <c r="H275" s="192"/>
      <c r="I275" s="192"/>
      <c r="J275" s="192"/>
      <c r="K275" s="192"/>
      <c r="L275" s="192"/>
      <c r="M275" s="192"/>
      <c r="N275" s="192"/>
      <c r="O275" s="192"/>
      <c r="P275" s="192"/>
      <c r="Q275" s="192"/>
      <c r="R275" s="101"/>
      <c r="S275" s="101"/>
      <c r="Y275" s="101"/>
      <c r="Z275" s="101"/>
      <c r="AA275" s="101"/>
      <c r="AB275" s="101"/>
      <c r="AC275" s="101"/>
      <c r="AD275" s="101"/>
      <c r="AE275" s="101"/>
      <c r="AF275" s="101"/>
      <c r="AG275" s="101"/>
      <c r="AH275" s="101"/>
      <c r="AI275" s="101"/>
      <c r="AJ275" s="101"/>
      <c r="AK275" s="101"/>
      <c r="AL275" s="101"/>
      <c r="AM275" s="101"/>
    </row>
    <row r="276" spans="1:39" ht="17.25" customHeight="1">
      <c r="A276" s="101"/>
      <c r="B276" s="79"/>
      <c r="C276" s="192"/>
      <c r="D276" s="191"/>
      <c r="E276" s="191"/>
      <c r="F276" s="192"/>
      <c r="G276" s="192"/>
      <c r="H276" s="192"/>
      <c r="I276" s="192"/>
      <c r="J276" s="192"/>
      <c r="K276" s="192"/>
      <c r="L276" s="192"/>
      <c r="M276" s="192"/>
      <c r="N276" s="192"/>
      <c r="O276" s="192"/>
      <c r="P276" s="192"/>
      <c r="Q276" s="192"/>
      <c r="R276" s="101"/>
      <c r="S276" s="101"/>
      <c r="Y276" s="101"/>
      <c r="Z276" s="101"/>
      <c r="AA276" s="101"/>
      <c r="AB276" s="101"/>
      <c r="AC276" s="101"/>
      <c r="AD276" s="101"/>
      <c r="AE276" s="101"/>
      <c r="AF276" s="101"/>
      <c r="AG276" s="101"/>
      <c r="AH276" s="101"/>
      <c r="AI276" s="101"/>
      <c r="AJ276" s="101"/>
      <c r="AK276" s="101"/>
      <c r="AL276" s="101"/>
      <c r="AM276" s="101"/>
    </row>
    <row r="277" spans="1:39" ht="17.25" customHeight="1">
      <c r="A277" s="101"/>
      <c r="B277" s="79"/>
      <c r="C277" s="192"/>
      <c r="D277" s="191"/>
      <c r="E277" s="191"/>
      <c r="F277" s="192"/>
      <c r="G277" s="192"/>
      <c r="H277" s="192"/>
      <c r="I277" s="192"/>
      <c r="J277" s="192"/>
      <c r="K277" s="192"/>
      <c r="L277" s="192"/>
      <c r="M277" s="192"/>
      <c r="N277" s="192"/>
      <c r="O277" s="192"/>
      <c r="P277" s="192"/>
      <c r="Q277" s="192"/>
      <c r="R277" s="101"/>
      <c r="S277" s="101"/>
      <c r="Y277" s="101"/>
      <c r="Z277" s="101"/>
      <c r="AA277" s="101"/>
      <c r="AB277" s="101"/>
      <c r="AC277" s="101"/>
      <c r="AD277" s="101"/>
      <c r="AE277" s="101"/>
      <c r="AF277" s="101"/>
      <c r="AG277" s="101"/>
      <c r="AH277" s="101"/>
      <c r="AI277" s="101"/>
      <c r="AJ277" s="101"/>
      <c r="AK277" s="101"/>
      <c r="AL277" s="101"/>
      <c r="AM277" s="101"/>
    </row>
    <row r="278" spans="1:39" ht="17.25" customHeight="1">
      <c r="A278" s="101"/>
      <c r="B278" s="79"/>
      <c r="C278" s="192"/>
      <c r="D278" s="191"/>
      <c r="E278" s="191"/>
      <c r="F278" s="192"/>
      <c r="G278" s="192"/>
      <c r="H278" s="192"/>
      <c r="I278" s="192"/>
      <c r="J278" s="192"/>
      <c r="K278" s="192"/>
      <c r="L278" s="192"/>
      <c r="M278" s="192"/>
      <c r="N278" s="192"/>
      <c r="O278" s="192"/>
      <c r="P278" s="192"/>
      <c r="Q278" s="192"/>
      <c r="R278" s="101"/>
      <c r="S278" s="101"/>
      <c r="Y278" s="101"/>
      <c r="Z278" s="101"/>
      <c r="AA278" s="101"/>
      <c r="AB278" s="101"/>
      <c r="AC278" s="101"/>
      <c r="AD278" s="101"/>
      <c r="AE278" s="101"/>
      <c r="AF278" s="101"/>
      <c r="AG278" s="101"/>
      <c r="AH278" s="101"/>
      <c r="AI278" s="101"/>
      <c r="AJ278" s="101"/>
      <c r="AK278" s="101"/>
      <c r="AL278" s="101"/>
      <c r="AM278" s="101"/>
    </row>
    <row r="279" spans="1:39" ht="17.25" customHeight="1">
      <c r="A279" s="101"/>
      <c r="B279" s="79"/>
      <c r="C279" s="192"/>
      <c r="D279" s="191"/>
      <c r="E279" s="191"/>
      <c r="F279" s="192"/>
      <c r="G279" s="192"/>
      <c r="H279" s="192"/>
      <c r="I279" s="192"/>
      <c r="J279" s="192"/>
      <c r="K279" s="192"/>
      <c r="L279" s="192"/>
      <c r="M279" s="192"/>
      <c r="N279" s="192"/>
      <c r="O279" s="192"/>
      <c r="P279" s="192"/>
      <c r="Q279" s="192"/>
      <c r="R279" s="101"/>
      <c r="S279" s="101"/>
      <c r="Y279" s="101"/>
      <c r="Z279" s="101"/>
      <c r="AA279" s="101"/>
      <c r="AB279" s="101"/>
      <c r="AC279" s="101"/>
      <c r="AD279" s="101"/>
      <c r="AE279" s="101"/>
      <c r="AF279" s="101"/>
      <c r="AG279" s="101"/>
      <c r="AH279" s="101"/>
      <c r="AI279" s="101"/>
      <c r="AJ279" s="101"/>
      <c r="AK279" s="101"/>
      <c r="AL279" s="101"/>
      <c r="AM279" s="101"/>
    </row>
    <row r="280" spans="1:39" ht="17.25" customHeight="1">
      <c r="A280" s="101"/>
      <c r="B280" s="79"/>
      <c r="C280" s="192"/>
      <c r="D280" s="191"/>
      <c r="E280" s="191"/>
      <c r="F280" s="192"/>
      <c r="G280" s="192"/>
      <c r="H280" s="192"/>
      <c r="I280" s="192"/>
      <c r="J280" s="192"/>
      <c r="K280" s="192"/>
      <c r="L280" s="192"/>
      <c r="M280" s="192"/>
      <c r="N280" s="192"/>
      <c r="O280" s="192"/>
      <c r="P280" s="192"/>
      <c r="Q280" s="192"/>
      <c r="R280" s="101"/>
      <c r="S280" s="101"/>
      <c r="Y280" s="101"/>
      <c r="Z280" s="101"/>
      <c r="AA280" s="101"/>
      <c r="AB280" s="101"/>
      <c r="AC280" s="101"/>
      <c r="AD280" s="101"/>
      <c r="AE280" s="101"/>
      <c r="AF280" s="101"/>
      <c r="AG280" s="101"/>
      <c r="AH280" s="101"/>
      <c r="AI280" s="101"/>
      <c r="AJ280" s="101"/>
      <c r="AK280" s="101"/>
      <c r="AL280" s="101"/>
      <c r="AM280" s="101"/>
    </row>
    <row r="281" spans="1:39" ht="17.25" customHeight="1">
      <c r="A281" s="101"/>
      <c r="B281" s="79"/>
      <c r="C281" s="192"/>
      <c r="D281" s="191"/>
      <c r="E281" s="191"/>
      <c r="F281" s="192"/>
      <c r="G281" s="192"/>
      <c r="H281" s="192"/>
      <c r="I281" s="192"/>
      <c r="J281" s="192"/>
      <c r="K281" s="192"/>
      <c r="L281" s="192"/>
      <c r="M281" s="192"/>
      <c r="N281" s="192"/>
      <c r="O281" s="192"/>
      <c r="P281" s="192"/>
      <c r="Q281" s="192"/>
      <c r="R281" s="101"/>
      <c r="S281" s="101"/>
      <c r="Y281" s="101"/>
      <c r="Z281" s="101"/>
      <c r="AA281" s="101"/>
      <c r="AB281" s="101"/>
      <c r="AC281" s="101"/>
      <c r="AD281" s="101"/>
      <c r="AE281" s="101"/>
      <c r="AF281" s="101"/>
      <c r="AG281" s="101"/>
      <c r="AH281" s="101"/>
      <c r="AI281" s="101"/>
      <c r="AJ281" s="101"/>
      <c r="AK281" s="101"/>
      <c r="AL281" s="101"/>
      <c r="AM281" s="101"/>
    </row>
    <row r="282" spans="1:39" ht="17.25" customHeight="1">
      <c r="A282" s="101"/>
      <c r="B282" s="79"/>
      <c r="C282" s="192"/>
      <c r="D282" s="191"/>
      <c r="E282" s="191"/>
      <c r="F282" s="192"/>
      <c r="G282" s="192"/>
      <c r="H282" s="192"/>
      <c r="I282" s="192"/>
      <c r="J282" s="192"/>
      <c r="K282" s="192"/>
      <c r="L282" s="192"/>
      <c r="M282" s="192"/>
      <c r="N282" s="192"/>
      <c r="O282" s="192"/>
      <c r="P282" s="192"/>
      <c r="Q282" s="192"/>
      <c r="R282" s="101"/>
      <c r="S282" s="101"/>
      <c r="Y282" s="101"/>
      <c r="Z282" s="101"/>
      <c r="AA282" s="101"/>
      <c r="AB282" s="101"/>
      <c r="AC282" s="101"/>
      <c r="AD282" s="101"/>
      <c r="AE282" s="101"/>
      <c r="AF282" s="101"/>
      <c r="AG282" s="101"/>
      <c r="AH282" s="101"/>
      <c r="AI282" s="101"/>
      <c r="AJ282" s="101"/>
      <c r="AK282" s="101"/>
      <c r="AL282" s="101"/>
      <c r="AM282" s="101"/>
    </row>
    <row r="283" spans="1:39" ht="17.25" customHeight="1">
      <c r="A283" s="101"/>
      <c r="B283" s="79"/>
      <c r="C283" s="192"/>
      <c r="D283" s="191"/>
      <c r="E283" s="191"/>
      <c r="F283" s="192"/>
      <c r="G283" s="192"/>
      <c r="H283" s="192"/>
      <c r="I283" s="192"/>
      <c r="J283" s="192"/>
      <c r="K283" s="192"/>
      <c r="L283" s="192"/>
      <c r="M283" s="192"/>
      <c r="N283" s="192"/>
      <c r="O283" s="192"/>
      <c r="P283" s="192"/>
      <c r="Q283" s="192"/>
      <c r="R283" s="101"/>
      <c r="S283" s="101"/>
      <c r="Y283" s="101"/>
      <c r="Z283" s="101"/>
      <c r="AA283" s="101"/>
      <c r="AB283" s="101"/>
      <c r="AC283" s="101"/>
      <c r="AD283" s="101"/>
      <c r="AE283" s="101"/>
      <c r="AF283" s="101"/>
      <c r="AG283" s="101"/>
      <c r="AH283" s="101"/>
      <c r="AI283" s="101"/>
      <c r="AJ283" s="101"/>
      <c r="AK283" s="101"/>
      <c r="AL283" s="101"/>
      <c r="AM283" s="101"/>
    </row>
    <row r="284" spans="1:39" ht="17.25" customHeight="1">
      <c r="A284" s="101"/>
      <c r="B284" s="79"/>
      <c r="C284" s="192"/>
      <c r="D284" s="191"/>
      <c r="E284" s="191"/>
      <c r="F284" s="192"/>
      <c r="G284" s="192"/>
      <c r="H284" s="192"/>
      <c r="I284" s="192"/>
      <c r="J284" s="192"/>
      <c r="K284" s="192"/>
      <c r="L284" s="192"/>
      <c r="M284" s="192"/>
      <c r="N284" s="192"/>
      <c r="O284" s="192"/>
      <c r="P284" s="192"/>
      <c r="Q284" s="192"/>
      <c r="R284" s="101"/>
      <c r="S284" s="101"/>
      <c r="Y284" s="101"/>
      <c r="Z284" s="101"/>
      <c r="AA284" s="101"/>
      <c r="AB284" s="101"/>
      <c r="AC284" s="101"/>
      <c r="AD284" s="101"/>
      <c r="AE284" s="101"/>
      <c r="AF284" s="101"/>
      <c r="AG284" s="101"/>
      <c r="AH284" s="101"/>
      <c r="AI284" s="101"/>
      <c r="AJ284" s="101"/>
      <c r="AK284" s="101"/>
      <c r="AL284" s="101"/>
      <c r="AM284" s="101"/>
    </row>
    <row r="285" spans="1:39" ht="17.25" customHeight="1">
      <c r="A285" s="101"/>
      <c r="B285" s="79"/>
      <c r="C285" s="192"/>
      <c r="D285" s="191"/>
      <c r="E285" s="191"/>
      <c r="F285" s="192"/>
      <c r="G285" s="192"/>
      <c r="H285" s="192"/>
      <c r="I285" s="192"/>
      <c r="J285" s="192"/>
      <c r="K285" s="192"/>
      <c r="L285" s="192"/>
      <c r="M285" s="192"/>
      <c r="N285" s="192"/>
      <c r="O285" s="192"/>
      <c r="P285" s="192"/>
      <c r="Q285" s="192"/>
      <c r="R285" s="101"/>
      <c r="S285" s="101"/>
      <c r="Y285" s="101"/>
      <c r="Z285" s="101"/>
      <c r="AA285" s="101"/>
      <c r="AB285" s="101"/>
      <c r="AC285" s="101"/>
      <c r="AD285" s="101"/>
      <c r="AE285" s="101"/>
      <c r="AF285" s="101"/>
      <c r="AG285" s="101"/>
      <c r="AH285" s="101"/>
      <c r="AI285" s="101"/>
      <c r="AJ285" s="101"/>
      <c r="AK285" s="101"/>
      <c r="AL285" s="101"/>
      <c r="AM285" s="101"/>
    </row>
    <row r="286" spans="1:39" ht="17.25" customHeight="1">
      <c r="A286" s="101"/>
      <c r="B286" s="79"/>
      <c r="C286" s="192"/>
      <c r="D286" s="191"/>
      <c r="E286" s="191"/>
      <c r="F286" s="192"/>
      <c r="G286" s="192"/>
      <c r="H286" s="192"/>
      <c r="I286" s="192"/>
      <c r="J286" s="192"/>
      <c r="K286" s="192"/>
      <c r="L286" s="192"/>
      <c r="M286" s="192"/>
      <c r="N286" s="192"/>
      <c r="O286" s="192"/>
      <c r="P286" s="192"/>
      <c r="Q286" s="192"/>
      <c r="R286" s="101"/>
      <c r="S286" s="101"/>
      <c r="Y286" s="101"/>
      <c r="Z286" s="101"/>
      <c r="AA286" s="101"/>
      <c r="AB286" s="101"/>
      <c r="AC286" s="101"/>
      <c r="AD286" s="101"/>
      <c r="AE286" s="101"/>
      <c r="AF286" s="101"/>
      <c r="AG286" s="101"/>
      <c r="AH286" s="101"/>
      <c r="AI286" s="101"/>
      <c r="AJ286" s="101"/>
      <c r="AK286" s="101"/>
      <c r="AL286" s="101"/>
      <c r="AM286" s="101"/>
    </row>
    <row r="287" spans="1:39" ht="17.25" customHeight="1">
      <c r="A287" s="101"/>
      <c r="B287" s="79"/>
      <c r="C287" s="192"/>
      <c r="D287" s="191"/>
      <c r="E287" s="191"/>
      <c r="F287" s="192"/>
      <c r="G287" s="192"/>
      <c r="H287" s="192"/>
      <c r="I287" s="192"/>
      <c r="J287" s="192"/>
      <c r="K287" s="192"/>
      <c r="L287" s="192"/>
      <c r="M287" s="192"/>
      <c r="N287" s="192"/>
      <c r="O287" s="192"/>
      <c r="P287" s="192"/>
      <c r="Q287" s="192"/>
      <c r="R287" s="101"/>
      <c r="S287" s="101"/>
      <c r="Y287" s="101"/>
      <c r="Z287" s="101"/>
      <c r="AA287" s="101"/>
      <c r="AB287" s="101"/>
      <c r="AC287" s="101"/>
      <c r="AD287" s="101"/>
      <c r="AE287" s="101"/>
      <c r="AF287" s="101"/>
      <c r="AG287" s="101"/>
      <c r="AH287" s="101"/>
      <c r="AI287" s="101"/>
      <c r="AJ287" s="101"/>
      <c r="AK287" s="101"/>
      <c r="AL287" s="101"/>
      <c r="AM287" s="101"/>
    </row>
    <row r="288" spans="1:39" ht="17.25" customHeight="1">
      <c r="A288" s="101"/>
      <c r="B288" s="79"/>
      <c r="C288" s="192"/>
      <c r="D288" s="191"/>
      <c r="E288" s="191"/>
      <c r="F288" s="192"/>
      <c r="G288" s="192"/>
      <c r="H288" s="192"/>
      <c r="I288" s="192"/>
      <c r="J288" s="192"/>
      <c r="K288" s="192"/>
      <c r="L288" s="192"/>
      <c r="M288" s="192"/>
      <c r="N288" s="192"/>
      <c r="O288" s="192"/>
      <c r="P288" s="192"/>
      <c r="Q288" s="192"/>
      <c r="R288" s="101"/>
      <c r="S288" s="101"/>
      <c r="Y288" s="101"/>
      <c r="Z288" s="101"/>
      <c r="AA288" s="101"/>
      <c r="AB288" s="101"/>
      <c r="AC288" s="101"/>
      <c r="AD288" s="101"/>
      <c r="AE288" s="101"/>
      <c r="AF288" s="101"/>
      <c r="AG288" s="101"/>
      <c r="AH288" s="101"/>
      <c r="AI288" s="101"/>
      <c r="AJ288" s="101"/>
      <c r="AK288" s="101"/>
      <c r="AL288" s="101"/>
      <c r="AM288" s="101"/>
    </row>
    <row r="289" spans="1:39" ht="17.25" customHeight="1">
      <c r="A289" s="101"/>
      <c r="B289" s="79"/>
      <c r="C289" s="192"/>
      <c r="D289" s="191"/>
      <c r="E289" s="191"/>
      <c r="F289" s="192"/>
      <c r="G289" s="192"/>
      <c r="H289" s="192"/>
      <c r="I289" s="192"/>
      <c r="J289" s="192"/>
      <c r="K289" s="192"/>
      <c r="L289" s="192"/>
      <c r="M289" s="192"/>
      <c r="N289" s="192"/>
      <c r="O289" s="192"/>
      <c r="P289" s="192"/>
      <c r="Q289" s="192"/>
      <c r="R289" s="101"/>
      <c r="S289" s="101"/>
      <c r="Y289" s="101"/>
      <c r="Z289" s="101"/>
      <c r="AA289" s="101"/>
      <c r="AB289" s="101"/>
      <c r="AC289" s="101"/>
      <c r="AD289" s="101"/>
      <c r="AE289" s="101"/>
      <c r="AF289" s="101"/>
      <c r="AG289" s="101"/>
      <c r="AH289" s="101"/>
      <c r="AI289" s="101"/>
      <c r="AJ289" s="101"/>
      <c r="AK289" s="101"/>
      <c r="AL289" s="101"/>
      <c r="AM289" s="101"/>
    </row>
    <row r="290" spans="1:39" ht="17.25" customHeight="1">
      <c r="A290" s="101"/>
      <c r="B290" s="79"/>
      <c r="C290" s="192"/>
      <c r="D290" s="191"/>
      <c r="E290" s="191"/>
      <c r="F290" s="192"/>
      <c r="G290" s="192"/>
      <c r="H290" s="192"/>
      <c r="I290" s="192"/>
      <c r="J290" s="192"/>
      <c r="K290" s="192"/>
      <c r="L290" s="192"/>
      <c r="M290" s="192"/>
      <c r="N290" s="192"/>
      <c r="O290" s="192"/>
      <c r="P290" s="192"/>
      <c r="Q290" s="192"/>
      <c r="R290" s="101"/>
      <c r="S290" s="101"/>
      <c r="Y290" s="101"/>
      <c r="Z290" s="101"/>
      <c r="AA290" s="101"/>
      <c r="AB290" s="101"/>
      <c r="AC290" s="101"/>
      <c r="AD290" s="101"/>
      <c r="AE290" s="101"/>
      <c r="AF290" s="101"/>
      <c r="AG290" s="101"/>
      <c r="AH290" s="101"/>
      <c r="AI290" s="101"/>
      <c r="AJ290" s="101"/>
      <c r="AK290" s="101"/>
      <c r="AL290" s="101"/>
      <c r="AM290" s="101"/>
    </row>
    <row r="291" spans="1:39" ht="17.25" customHeight="1">
      <c r="A291" s="101"/>
      <c r="B291" s="79"/>
      <c r="C291" s="192"/>
      <c r="D291" s="191"/>
      <c r="E291" s="191"/>
      <c r="F291" s="192"/>
      <c r="G291" s="192"/>
      <c r="H291" s="192"/>
      <c r="I291" s="192"/>
      <c r="J291" s="192"/>
      <c r="K291" s="192"/>
      <c r="L291" s="192"/>
      <c r="M291" s="192"/>
      <c r="N291" s="192"/>
      <c r="O291" s="192"/>
      <c r="P291" s="192"/>
      <c r="Q291" s="192"/>
      <c r="R291" s="101"/>
      <c r="S291" s="101"/>
      <c r="Y291" s="101"/>
      <c r="Z291" s="101"/>
      <c r="AA291" s="101"/>
      <c r="AB291" s="101"/>
      <c r="AC291" s="101"/>
      <c r="AD291" s="101"/>
      <c r="AE291" s="101"/>
      <c r="AF291" s="101"/>
      <c r="AG291" s="101"/>
      <c r="AH291" s="101"/>
      <c r="AI291" s="101"/>
      <c r="AJ291" s="101"/>
      <c r="AK291" s="101"/>
      <c r="AL291" s="101"/>
      <c r="AM291" s="101"/>
    </row>
    <row r="292" spans="1:39" ht="17.25" customHeight="1">
      <c r="A292" s="101"/>
      <c r="B292" s="79"/>
      <c r="C292" s="192"/>
      <c r="D292" s="191"/>
      <c r="E292" s="191"/>
      <c r="F292" s="192"/>
      <c r="G292" s="192"/>
      <c r="H292" s="192"/>
      <c r="I292" s="192"/>
      <c r="J292" s="192"/>
      <c r="K292" s="192"/>
      <c r="L292" s="192"/>
      <c r="M292" s="192"/>
      <c r="N292" s="192"/>
      <c r="O292" s="192"/>
      <c r="P292" s="192"/>
      <c r="Q292" s="192"/>
      <c r="R292" s="101"/>
      <c r="S292" s="101"/>
      <c r="Y292" s="101"/>
      <c r="Z292" s="101"/>
      <c r="AA292" s="101"/>
      <c r="AB292" s="101"/>
      <c r="AC292" s="101"/>
      <c r="AD292" s="101"/>
      <c r="AE292" s="101"/>
      <c r="AF292" s="101"/>
      <c r="AG292" s="101"/>
      <c r="AH292" s="101"/>
      <c r="AI292" s="101"/>
      <c r="AJ292" s="101"/>
      <c r="AK292" s="101"/>
      <c r="AL292" s="101"/>
      <c r="AM292" s="101"/>
    </row>
    <row r="293" spans="1:39" ht="17.25" customHeight="1">
      <c r="A293" s="101"/>
      <c r="B293" s="79"/>
      <c r="C293" s="192"/>
      <c r="D293" s="191"/>
      <c r="E293" s="191"/>
      <c r="F293" s="192"/>
      <c r="G293" s="192"/>
      <c r="H293" s="192"/>
      <c r="I293" s="192"/>
      <c r="J293" s="192"/>
      <c r="K293" s="192"/>
      <c r="L293" s="192"/>
      <c r="M293" s="192"/>
      <c r="N293" s="192"/>
      <c r="O293" s="192"/>
      <c r="P293" s="192"/>
      <c r="Q293" s="192"/>
      <c r="R293" s="101"/>
      <c r="S293" s="101"/>
      <c r="Y293" s="101"/>
      <c r="Z293" s="101"/>
      <c r="AA293" s="101"/>
      <c r="AB293" s="101"/>
      <c r="AC293" s="101"/>
      <c r="AD293" s="101"/>
      <c r="AE293" s="101"/>
      <c r="AF293" s="101"/>
      <c r="AG293" s="101"/>
      <c r="AH293" s="101"/>
      <c r="AI293" s="101"/>
      <c r="AJ293" s="101"/>
      <c r="AK293" s="101"/>
      <c r="AL293" s="101"/>
      <c r="AM293" s="101"/>
    </row>
    <row r="294" spans="1:39" ht="17.25" customHeight="1">
      <c r="A294" s="101"/>
      <c r="B294" s="79"/>
      <c r="C294" s="192"/>
      <c r="D294" s="191"/>
      <c r="E294" s="191"/>
      <c r="F294" s="192"/>
      <c r="G294" s="192"/>
      <c r="H294" s="192"/>
      <c r="I294" s="192"/>
      <c r="J294" s="192"/>
      <c r="K294" s="192"/>
      <c r="L294" s="192"/>
      <c r="M294" s="192"/>
      <c r="N294" s="192"/>
      <c r="O294" s="192"/>
      <c r="P294" s="192"/>
      <c r="Q294" s="192"/>
      <c r="R294" s="101"/>
      <c r="S294" s="101"/>
      <c r="Y294" s="101"/>
      <c r="Z294" s="101"/>
      <c r="AA294" s="101"/>
      <c r="AB294" s="101"/>
      <c r="AC294" s="101"/>
      <c r="AD294" s="101"/>
      <c r="AE294" s="101"/>
      <c r="AF294" s="101"/>
      <c r="AG294" s="101"/>
      <c r="AH294" s="101"/>
      <c r="AI294" s="101"/>
      <c r="AJ294" s="101"/>
      <c r="AK294" s="101"/>
      <c r="AL294" s="101"/>
      <c r="AM294" s="101"/>
    </row>
    <row r="295" spans="1:39" ht="17.25" customHeight="1">
      <c r="A295" s="101"/>
      <c r="B295" s="79"/>
      <c r="C295" s="192"/>
      <c r="D295" s="191"/>
      <c r="E295" s="191"/>
      <c r="F295" s="192"/>
      <c r="G295" s="192"/>
      <c r="H295" s="192"/>
      <c r="I295" s="192"/>
      <c r="J295" s="192"/>
      <c r="K295" s="192"/>
      <c r="L295" s="192"/>
      <c r="M295" s="192"/>
      <c r="N295" s="192"/>
      <c r="O295" s="192"/>
      <c r="P295" s="192"/>
      <c r="Q295" s="192"/>
      <c r="R295" s="101"/>
      <c r="S295" s="101"/>
      <c r="Y295" s="101"/>
      <c r="Z295" s="101"/>
      <c r="AA295" s="101"/>
      <c r="AB295" s="101"/>
      <c r="AC295" s="101"/>
      <c r="AD295" s="101"/>
      <c r="AE295" s="101"/>
      <c r="AF295" s="101"/>
      <c r="AG295" s="101"/>
      <c r="AH295" s="101"/>
      <c r="AI295" s="101"/>
      <c r="AJ295" s="101"/>
      <c r="AK295" s="101"/>
      <c r="AL295" s="101"/>
      <c r="AM295" s="101"/>
    </row>
    <row r="296" spans="1:39" ht="17.25" customHeight="1">
      <c r="A296" s="101"/>
      <c r="B296" s="79"/>
      <c r="C296" s="192"/>
      <c r="D296" s="191"/>
      <c r="E296" s="191"/>
      <c r="F296" s="192"/>
      <c r="G296" s="192"/>
      <c r="H296" s="192"/>
      <c r="I296" s="192"/>
      <c r="J296" s="192"/>
      <c r="K296" s="192"/>
      <c r="L296" s="192"/>
      <c r="M296" s="192"/>
      <c r="N296" s="192"/>
      <c r="O296" s="192"/>
      <c r="P296" s="192"/>
      <c r="Q296" s="192"/>
      <c r="R296" s="101"/>
      <c r="S296" s="101"/>
      <c r="Y296" s="101"/>
      <c r="Z296" s="101"/>
      <c r="AA296" s="101"/>
      <c r="AB296" s="101"/>
      <c r="AC296" s="101"/>
      <c r="AD296" s="101"/>
      <c r="AE296" s="101"/>
      <c r="AF296" s="101"/>
      <c r="AG296" s="101"/>
      <c r="AH296" s="101"/>
      <c r="AI296" s="101"/>
      <c r="AJ296" s="101"/>
      <c r="AK296" s="101"/>
      <c r="AL296" s="101"/>
      <c r="AM296" s="101"/>
    </row>
    <row r="297" spans="1:39" ht="15.75" customHeight="1"/>
    <row r="298" spans="1:39" ht="15.75" customHeight="1"/>
    <row r="299" spans="1:39" ht="15.75" customHeight="1"/>
    <row r="300" spans="1:39" ht="15.75" customHeight="1"/>
    <row r="301" spans="1:39" ht="15.75" customHeight="1"/>
    <row r="302" spans="1:39" ht="15.75" customHeight="1"/>
    <row r="303" spans="1:39" ht="15.75" customHeight="1"/>
    <row r="304" spans="1:39"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A1:P1"/>
    <mergeCell ref="Q1:R1"/>
    <mergeCell ref="T1:X1"/>
  </mergeCells>
  <phoneticPr fontId="100"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0"/>
  <sheetViews>
    <sheetView workbookViewId="0">
      <pane ySplit="2" topLeftCell="A15" activePane="bottomLeft" state="frozen"/>
      <selection pane="bottomLeft" activeCell="C39" sqref="C39"/>
    </sheetView>
  </sheetViews>
  <sheetFormatPr defaultColWidth="14.44140625" defaultRowHeight="15" customHeight="1"/>
  <cols>
    <col min="1" max="1" width="10.44140625" customWidth="1"/>
    <col min="2" max="2" width="4.44140625" customWidth="1"/>
    <col min="3" max="3" width="32.44140625" customWidth="1"/>
    <col min="4" max="7" width="8.6640625" customWidth="1"/>
    <col min="8" max="8" width="66.5546875" customWidth="1"/>
    <col min="9" max="10" width="10.5546875" customWidth="1"/>
    <col min="11" max="11" width="10.109375" customWidth="1"/>
    <col min="12" max="31" width="9" customWidth="1"/>
  </cols>
  <sheetData>
    <row r="1" spans="1:31" ht="25.5" customHeight="1">
      <c r="A1" s="1134" t="s">
        <v>913</v>
      </c>
      <c r="B1" s="1118"/>
      <c r="C1" s="1118"/>
      <c r="D1" s="1118"/>
      <c r="E1" s="1118"/>
      <c r="F1" s="1118"/>
      <c r="G1" s="1118"/>
      <c r="H1" s="1118"/>
      <c r="I1" s="1118"/>
      <c r="J1" s="1118"/>
      <c r="K1" s="1119"/>
      <c r="L1" s="89"/>
      <c r="M1" s="89"/>
      <c r="N1" s="89"/>
      <c r="O1" s="89"/>
      <c r="P1" s="89"/>
      <c r="Q1" s="89"/>
      <c r="R1" s="89"/>
      <c r="S1" s="89"/>
      <c r="T1" s="89"/>
      <c r="U1" s="89"/>
      <c r="V1" s="89"/>
      <c r="W1" s="89"/>
      <c r="X1" s="89"/>
      <c r="Y1" s="89"/>
      <c r="Z1" s="89"/>
      <c r="AA1" s="89"/>
      <c r="AB1" s="89"/>
      <c r="AC1" s="89"/>
      <c r="AD1" s="89"/>
      <c r="AE1" s="89"/>
    </row>
    <row r="2" spans="1:31" ht="18.75" customHeight="1">
      <c r="A2" s="5" t="s">
        <v>16893</v>
      </c>
      <c r="B2" s="5" t="s">
        <v>914</v>
      </c>
      <c r="C2" s="6" t="s">
        <v>915</v>
      </c>
      <c r="D2" s="275" t="s">
        <v>916</v>
      </c>
      <c r="E2" s="275" t="s">
        <v>917</v>
      </c>
      <c r="F2" s="276" t="s">
        <v>918</v>
      </c>
      <c r="G2" s="6" t="s">
        <v>919</v>
      </c>
      <c r="H2" s="6" t="s">
        <v>920</v>
      </c>
      <c r="I2" s="6" t="s">
        <v>921</v>
      </c>
      <c r="J2" s="6" t="s">
        <v>922</v>
      </c>
      <c r="K2" s="6" t="s">
        <v>923</v>
      </c>
      <c r="L2" s="89"/>
      <c r="M2" s="89"/>
      <c r="N2" s="89"/>
      <c r="O2" s="89"/>
      <c r="P2" s="89"/>
      <c r="Q2" s="89"/>
      <c r="R2" s="89"/>
      <c r="S2" s="89"/>
      <c r="T2" s="89"/>
      <c r="U2" s="89"/>
      <c r="V2" s="89"/>
      <c r="W2" s="89"/>
      <c r="X2" s="89"/>
      <c r="Y2" s="89"/>
      <c r="Z2" s="89"/>
      <c r="AA2" s="89"/>
      <c r="AB2" s="89"/>
      <c r="AC2" s="89"/>
      <c r="AD2" s="89"/>
      <c r="AE2" s="89"/>
    </row>
    <row r="3" spans="1:31" ht="17.25" customHeight="1">
      <c r="A3" s="10">
        <v>1.01</v>
      </c>
      <c r="B3" s="96" t="s">
        <v>924</v>
      </c>
      <c r="C3" s="277" t="s">
        <v>925</v>
      </c>
      <c r="D3" s="278">
        <v>1.1000000000000001</v>
      </c>
      <c r="E3" s="278">
        <v>1.1000000000000001</v>
      </c>
      <c r="F3" s="279">
        <v>3</v>
      </c>
      <c r="G3" s="279">
        <v>3</v>
      </c>
      <c r="H3" s="280" t="s">
        <v>926</v>
      </c>
      <c r="I3" s="281">
        <v>30000</v>
      </c>
      <c r="J3" s="15">
        <f t="shared" ref="J3:J7" si="0">F3*I3</f>
        <v>90000</v>
      </c>
      <c r="K3" s="15" t="s">
        <v>927</v>
      </c>
      <c r="L3" s="101"/>
      <c r="M3" s="101"/>
      <c r="N3" s="101"/>
      <c r="O3" s="101"/>
      <c r="P3" s="101"/>
      <c r="Q3" s="101"/>
      <c r="R3" s="101"/>
      <c r="S3" s="101"/>
      <c r="T3" s="101"/>
      <c r="U3" s="101"/>
      <c r="V3" s="101"/>
      <c r="W3" s="101"/>
      <c r="X3" s="101"/>
      <c r="Y3" s="101"/>
      <c r="Z3" s="101"/>
      <c r="AA3" s="101"/>
      <c r="AB3" s="101"/>
      <c r="AC3" s="101"/>
      <c r="AD3" s="101"/>
      <c r="AE3" s="101"/>
    </row>
    <row r="4" spans="1:31" ht="17.25" customHeight="1">
      <c r="A4" s="10">
        <v>1.01</v>
      </c>
      <c r="B4" s="96" t="s">
        <v>928</v>
      </c>
      <c r="C4" s="277" t="s">
        <v>929</v>
      </c>
      <c r="D4" s="278">
        <v>1.1000000000000001</v>
      </c>
      <c r="E4" s="278">
        <v>1.1000000000000001</v>
      </c>
      <c r="F4" s="279">
        <v>5</v>
      </c>
      <c r="G4" s="279">
        <v>5</v>
      </c>
      <c r="H4" s="280" t="s">
        <v>930</v>
      </c>
      <c r="I4" s="281">
        <v>3960</v>
      </c>
      <c r="J4" s="15">
        <f t="shared" si="0"/>
        <v>19800</v>
      </c>
      <c r="K4" s="15" t="s">
        <v>931</v>
      </c>
      <c r="L4" s="101"/>
      <c r="M4" s="101"/>
      <c r="N4" s="101"/>
      <c r="O4" s="101"/>
      <c r="P4" s="101"/>
      <c r="Q4" s="101"/>
      <c r="R4" s="101"/>
      <c r="S4" s="101"/>
      <c r="T4" s="101"/>
      <c r="U4" s="101"/>
      <c r="V4" s="101"/>
      <c r="W4" s="101"/>
      <c r="X4" s="101"/>
      <c r="Y4" s="101"/>
      <c r="Z4" s="101"/>
      <c r="AA4" s="101"/>
      <c r="AB4" s="101"/>
      <c r="AC4" s="101"/>
      <c r="AD4" s="101"/>
      <c r="AE4" s="101"/>
    </row>
    <row r="5" spans="1:31" ht="17.25" customHeight="1">
      <c r="A5" s="10">
        <v>4</v>
      </c>
      <c r="B5" s="96" t="s">
        <v>932</v>
      </c>
      <c r="C5" s="277" t="s">
        <v>933</v>
      </c>
      <c r="D5" s="282" t="s">
        <v>934</v>
      </c>
      <c r="E5" s="282" t="s">
        <v>935</v>
      </c>
      <c r="F5" s="279">
        <v>50</v>
      </c>
      <c r="G5" s="279">
        <v>50</v>
      </c>
      <c r="H5" s="280" t="s">
        <v>936</v>
      </c>
      <c r="I5" s="281">
        <v>3960</v>
      </c>
      <c r="J5" s="15">
        <f t="shared" si="0"/>
        <v>198000</v>
      </c>
      <c r="K5" s="15" t="s">
        <v>937</v>
      </c>
      <c r="L5" s="101"/>
      <c r="M5" s="101"/>
      <c r="N5" s="101"/>
      <c r="O5" s="101"/>
      <c r="P5" s="101"/>
      <c r="Q5" s="101"/>
      <c r="R5" s="101"/>
      <c r="S5" s="101"/>
      <c r="T5" s="101"/>
      <c r="U5" s="101"/>
      <c r="V5" s="101"/>
      <c r="W5" s="101"/>
      <c r="X5" s="101"/>
      <c r="Y5" s="101"/>
      <c r="Z5" s="101"/>
      <c r="AA5" s="101"/>
      <c r="AB5" s="101"/>
      <c r="AC5" s="101"/>
      <c r="AD5" s="101"/>
      <c r="AE5" s="101"/>
    </row>
    <row r="6" spans="1:31" ht="17.25" customHeight="1">
      <c r="A6" s="10">
        <v>11</v>
      </c>
      <c r="B6" s="96" t="s">
        <v>938</v>
      </c>
      <c r="C6" s="277" t="s">
        <v>939</v>
      </c>
      <c r="D6" s="282">
        <v>1.1000000000000001</v>
      </c>
      <c r="E6" s="282" t="s">
        <v>940</v>
      </c>
      <c r="F6" s="279">
        <v>100</v>
      </c>
      <c r="G6" s="279">
        <v>100</v>
      </c>
      <c r="H6" s="280" t="s">
        <v>941</v>
      </c>
      <c r="I6" s="281">
        <v>10000</v>
      </c>
      <c r="J6" s="15">
        <f t="shared" si="0"/>
        <v>1000000</v>
      </c>
      <c r="K6" s="15" t="s">
        <v>942</v>
      </c>
      <c r="L6" s="101"/>
      <c r="M6" s="101"/>
      <c r="N6" s="101"/>
      <c r="O6" s="101"/>
      <c r="P6" s="101"/>
      <c r="Q6" s="101"/>
      <c r="R6" s="101"/>
      <c r="S6" s="101"/>
      <c r="T6" s="101"/>
      <c r="U6" s="101"/>
      <c r="V6" s="101"/>
      <c r="W6" s="101"/>
      <c r="X6" s="101"/>
      <c r="Y6" s="101"/>
      <c r="Z6" s="101"/>
      <c r="AA6" s="101"/>
      <c r="AB6" s="101"/>
      <c r="AC6" s="101"/>
      <c r="AD6" s="101"/>
      <c r="AE6" s="101"/>
    </row>
    <row r="7" spans="1:31" ht="17.25" customHeight="1">
      <c r="A7" s="26">
        <v>11</v>
      </c>
      <c r="B7" s="157" t="s">
        <v>943</v>
      </c>
      <c r="C7" s="283" t="s">
        <v>944</v>
      </c>
      <c r="D7" s="284" t="s">
        <v>945</v>
      </c>
      <c r="E7" s="284" t="s">
        <v>946</v>
      </c>
      <c r="F7" s="285">
        <v>40</v>
      </c>
      <c r="G7" s="285">
        <v>40</v>
      </c>
      <c r="H7" s="286" t="s">
        <v>947</v>
      </c>
      <c r="I7" s="287">
        <v>30000</v>
      </c>
      <c r="J7" s="288">
        <f t="shared" si="0"/>
        <v>1200000</v>
      </c>
      <c r="K7" s="288" t="s">
        <v>948</v>
      </c>
      <c r="L7" s="101"/>
      <c r="M7" s="101"/>
      <c r="N7" s="101"/>
      <c r="O7" s="101"/>
      <c r="P7" s="101"/>
      <c r="Q7" s="101"/>
      <c r="R7" s="101"/>
      <c r="S7" s="101"/>
      <c r="T7" s="101"/>
      <c r="U7" s="101"/>
      <c r="V7" s="101"/>
      <c r="W7" s="101"/>
      <c r="X7" s="101"/>
      <c r="Y7" s="101"/>
      <c r="Z7" s="101"/>
      <c r="AA7" s="101"/>
      <c r="AB7" s="101"/>
      <c r="AC7" s="101"/>
      <c r="AD7" s="101"/>
      <c r="AE7" s="101"/>
    </row>
    <row r="8" spans="1:31" ht="17.25" customHeight="1">
      <c r="A8" s="26">
        <v>11</v>
      </c>
      <c r="B8" s="157" t="s">
        <v>949</v>
      </c>
      <c r="C8" s="283" t="s">
        <v>950</v>
      </c>
      <c r="D8" s="284" t="s">
        <v>945</v>
      </c>
      <c r="E8" s="284" t="s">
        <v>946</v>
      </c>
      <c r="F8" s="285">
        <v>40</v>
      </c>
      <c r="G8" s="285">
        <v>40</v>
      </c>
      <c r="H8" s="286" t="s">
        <v>951</v>
      </c>
      <c r="I8" s="287">
        <v>0</v>
      </c>
      <c r="J8" s="288">
        <v>2198420</v>
      </c>
      <c r="K8" s="288" t="s">
        <v>952</v>
      </c>
      <c r="L8" s="101"/>
      <c r="M8" s="101"/>
      <c r="N8" s="101"/>
      <c r="O8" s="101"/>
      <c r="P8" s="101"/>
      <c r="Q8" s="101"/>
      <c r="R8" s="101"/>
      <c r="S8" s="101"/>
      <c r="T8" s="101"/>
      <c r="U8" s="101"/>
      <c r="V8" s="101"/>
      <c r="W8" s="101"/>
      <c r="X8" s="101"/>
      <c r="Y8" s="101"/>
      <c r="Z8" s="101"/>
      <c r="AA8" s="101"/>
      <c r="AB8" s="101"/>
      <c r="AC8" s="101"/>
      <c r="AD8" s="101"/>
      <c r="AE8" s="101"/>
    </row>
    <row r="9" spans="1:31" ht="17.25" customHeight="1">
      <c r="A9" s="26">
        <v>12</v>
      </c>
      <c r="B9" s="157" t="s">
        <v>953</v>
      </c>
      <c r="C9" s="283" t="s">
        <v>954</v>
      </c>
      <c r="D9" s="284" t="s">
        <v>955</v>
      </c>
      <c r="E9" s="284" t="s">
        <v>955</v>
      </c>
      <c r="F9" s="285">
        <v>34</v>
      </c>
      <c r="G9" s="285">
        <v>34</v>
      </c>
      <c r="H9" s="286" t="s">
        <v>956</v>
      </c>
      <c r="I9" s="287">
        <v>30000</v>
      </c>
      <c r="J9" s="288">
        <f t="shared" ref="J9:J19" si="1">F9*I9</f>
        <v>1020000</v>
      </c>
      <c r="K9" s="288" t="s">
        <v>957</v>
      </c>
      <c r="L9" s="101"/>
      <c r="M9" s="101"/>
      <c r="N9" s="101"/>
      <c r="O9" s="101"/>
      <c r="P9" s="101"/>
      <c r="Q9" s="101"/>
      <c r="R9" s="101"/>
      <c r="S9" s="101"/>
      <c r="T9" s="101"/>
      <c r="U9" s="101"/>
      <c r="V9" s="101"/>
      <c r="W9" s="101"/>
      <c r="X9" s="101"/>
      <c r="Y9" s="101"/>
      <c r="Z9" s="101"/>
      <c r="AA9" s="101"/>
      <c r="AB9" s="101"/>
      <c r="AC9" s="101"/>
      <c r="AD9" s="101"/>
      <c r="AE9" s="101"/>
    </row>
    <row r="10" spans="1:31" ht="17.25" customHeight="1">
      <c r="A10" s="26">
        <v>44943</v>
      </c>
      <c r="B10" s="289" t="s">
        <v>58</v>
      </c>
      <c r="C10" s="126" t="s">
        <v>958</v>
      </c>
      <c r="D10" s="284"/>
      <c r="E10" s="284"/>
      <c r="F10" s="285">
        <v>25</v>
      </c>
      <c r="G10" s="285"/>
      <c r="H10" s="286" t="s">
        <v>959</v>
      </c>
      <c r="I10" s="287">
        <v>10000</v>
      </c>
      <c r="J10" s="288">
        <f t="shared" si="1"/>
        <v>250000</v>
      </c>
      <c r="K10" s="288" t="s">
        <v>960</v>
      </c>
      <c r="L10" s="101"/>
      <c r="M10" s="101"/>
      <c r="N10" s="101"/>
      <c r="O10" s="101"/>
      <c r="P10" s="101"/>
      <c r="Q10" s="101"/>
      <c r="R10" s="101"/>
      <c r="S10" s="101"/>
      <c r="T10" s="101"/>
      <c r="U10" s="101"/>
      <c r="V10" s="101"/>
      <c r="W10" s="101"/>
      <c r="X10" s="101"/>
      <c r="Y10" s="101"/>
      <c r="Z10" s="101"/>
      <c r="AA10" s="101"/>
      <c r="AB10" s="101"/>
      <c r="AC10" s="101"/>
      <c r="AD10" s="101"/>
      <c r="AE10" s="101"/>
    </row>
    <row r="11" spans="1:31" ht="17.25" customHeight="1">
      <c r="A11" s="26">
        <v>44943</v>
      </c>
      <c r="B11" s="289" t="s">
        <v>58</v>
      </c>
      <c r="C11" s="126" t="s">
        <v>961</v>
      </c>
      <c r="D11" s="284"/>
      <c r="E11" s="284"/>
      <c r="F11" s="285">
        <v>7</v>
      </c>
      <c r="G11" s="285"/>
      <c r="H11" s="286" t="s">
        <v>962</v>
      </c>
      <c r="I11" s="287">
        <v>10000</v>
      </c>
      <c r="J11" s="288">
        <f t="shared" si="1"/>
        <v>70000</v>
      </c>
      <c r="K11" s="288" t="s">
        <v>963</v>
      </c>
      <c r="L11" s="101"/>
      <c r="M11" s="101"/>
      <c r="N11" s="101"/>
      <c r="O11" s="101"/>
      <c r="P11" s="101"/>
      <c r="Q11" s="101"/>
      <c r="R11" s="101"/>
      <c r="S11" s="101"/>
      <c r="T11" s="101"/>
      <c r="U11" s="101"/>
      <c r="V11" s="101"/>
      <c r="W11" s="101"/>
      <c r="X11" s="101"/>
      <c r="Y11" s="101"/>
      <c r="Z11" s="101"/>
      <c r="AA11" s="101"/>
      <c r="AB11" s="101"/>
      <c r="AC11" s="101"/>
      <c r="AD11" s="101"/>
      <c r="AE11" s="101"/>
    </row>
    <row r="12" spans="1:31" ht="17.25" customHeight="1">
      <c r="A12" s="26">
        <v>44946</v>
      </c>
      <c r="B12" s="289" t="s">
        <v>60</v>
      </c>
      <c r="C12" s="283" t="s">
        <v>964</v>
      </c>
      <c r="D12" s="284" t="s">
        <v>52</v>
      </c>
      <c r="E12" s="284" t="s">
        <v>52</v>
      </c>
      <c r="F12" s="285">
        <v>102</v>
      </c>
      <c r="G12" s="285"/>
      <c r="H12" s="286" t="s">
        <v>965</v>
      </c>
      <c r="I12" s="287">
        <v>30000</v>
      </c>
      <c r="J12" s="288">
        <f t="shared" si="1"/>
        <v>3060000</v>
      </c>
      <c r="K12" s="288" t="s">
        <v>966</v>
      </c>
      <c r="L12" s="101"/>
      <c r="M12" s="101"/>
      <c r="N12" s="101"/>
      <c r="O12" s="101"/>
      <c r="P12" s="101"/>
      <c r="Q12" s="101"/>
      <c r="R12" s="101"/>
      <c r="S12" s="101"/>
      <c r="T12" s="101"/>
      <c r="U12" s="101"/>
      <c r="V12" s="101"/>
      <c r="W12" s="101"/>
      <c r="X12" s="101"/>
      <c r="Y12" s="101"/>
      <c r="Z12" s="101"/>
      <c r="AA12" s="101"/>
      <c r="AB12" s="101"/>
      <c r="AC12" s="101"/>
      <c r="AD12" s="101"/>
      <c r="AE12" s="101"/>
    </row>
    <row r="13" spans="1:31" ht="17.25" customHeight="1">
      <c r="A13" s="26">
        <v>30</v>
      </c>
      <c r="B13" s="157" t="s">
        <v>967</v>
      </c>
      <c r="C13" s="159" t="s">
        <v>968</v>
      </c>
      <c r="D13" s="284" t="s">
        <v>934</v>
      </c>
      <c r="E13" s="284" t="s">
        <v>969</v>
      </c>
      <c r="F13" s="285">
        <v>150</v>
      </c>
      <c r="G13" s="285">
        <v>152</v>
      </c>
      <c r="H13" s="290" t="s">
        <v>970</v>
      </c>
      <c r="I13" s="287">
        <v>3960</v>
      </c>
      <c r="J13" s="288">
        <f t="shared" si="1"/>
        <v>594000</v>
      </c>
      <c r="K13" s="288" t="s">
        <v>971</v>
      </c>
      <c r="L13" s="101"/>
      <c r="M13" s="101"/>
      <c r="N13" s="101"/>
      <c r="O13" s="101"/>
      <c r="P13" s="101"/>
      <c r="Q13" s="101"/>
      <c r="R13" s="101"/>
      <c r="S13" s="101"/>
      <c r="T13" s="101"/>
      <c r="U13" s="101"/>
      <c r="V13" s="101"/>
      <c r="W13" s="101"/>
      <c r="X13" s="101"/>
      <c r="Y13" s="101"/>
      <c r="Z13" s="101"/>
      <c r="AA13" s="101"/>
      <c r="AB13" s="101"/>
      <c r="AC13" s="101"/>
      <c r="AD13" s="101"/>
      <c r="AE13" s="101"/>
    </row>
    <row r="14" spans="1:31" ht="17.25" customHeight="1">
      <c r="A14" s="26">
        <v>30</v>
      </c>
      <c r="B14" s="157" t="s">
        <v>972</v>
      </c>
      <c r="C14" s="159" t="s">
        <v>973</v>
      </c>
      <c r="D14" s="284" t="s">
        <v>934</v>
      </c>
      <c r="E14" s="284" t="s">
        <v>969</v>
      </c>
      <c r="F14" s="285">
        <v>2</v>
      </c>
      <c r="G14" s="285">
        <v>152</v>
      </c>
      <c r="H14" s="290" t="s">
        <v>974</v>
      </c>
      <c r="I14" s="287">
        <v>250000</v>
      </c>
      <c r="J14" s="288">
        <f t="shared" si="1"/>
        <v>500000</v>
      </c>
      <c r="K14" s="288" t="s">
        <v>975</v>
      </c>
      <c r="L14" s="101"/>
      <c r="M14" s="101"/>
      <c r="N14" s="101"/>
      <c r="O14" s="101"/>
      <c r="P14" s="101"/>
      <c r="Q14" s="101"/>
      <c r="R14" s="101"/>
      <c r="S14" s="101"/>
      <c r="T14" s="101"/>
      <c r="U14" s="101"/>
      <c r="V14" s="101"/>
      <c r="W14" s="101"/>
      <c r="X14" s="101"/>
      <c r="Y14" s="101"/>
      <c r="Z14" s="101"/>
      <c r="AA14" s="101"/>
      <c r="AB14" s="101"/>
      <c r="AC14" s="101"/>
      <c r="AD14" s="101"/>
      <c r="AE14" s="101"/>
    </row>
    <row r="15" spans="1:31" ht="17.25" customHeight="1">
      <c r="A15" s="26">
        <v>69</v>
      </c>
      <c r="B15" s="291" t="s">
        <v>53</v>
      </c>
      <c r="C15" s="126" t="s">
        <v>976</v>
      </c>
      <c r="D15" s="284" t="s">
        <v>977</v>
      </c>
      <c r="E15" s="284" t="s">
        <v>978</v>
      </c>
      <c r="F15" s="285">
        <v>10</v>
      </c>
      <c r="G15" s="285">
        <v>10</v>
      </c>
      <c r="H15" s="280" t="s">
        <v>979</v>
      </c>
      <c r="I15" s="287">
        <v>3960</v>
      </c>
      <c r="J15" s="288">
        <f t="shared" si="1"/>
        <v>39600</v>
      </c>
      <c r="K15" s="288" t="s">
        <v>980</v>
      </c>
      <c r="L15" s="101"/>
      <c r="M15" s="101"/>
      <c r="N15" s="101"/>
      <c r="O15" s="101"/>
      <c r="P15" s="101"/>
      <c r="Q15" s="101"/>
      <c r="R15" s="101"/>
      <c r="S15" s="101"/>
      <c r="T15" s="101"/>
      <c r="U15" s="101"/>
      <c r="V15" s="101"/>
      <c r="W15" s="101"/>
      <c r="X15" s="101"/>
      <c r="Y15" s="101"/>
      <c r="Z15" s="101"/>
      <c r="AA15" s="101"/>
      <c r="AB15" s="101"/>
      <c r="AC15" s="101"/>
      <c r="AD15" s="101"/>
      <c r="AE15" s="101"/>
    </row>
    <row r="16" spans="1:31" ht="17.25" customHeight="1">
      <c r="A16" s="26">
        <v>69</v>
      </c>
      <c r="B16" s="291" t="s">
        <v>53</v>
      </c>
      <c r="C16" s="126" t="s">
        <v>981</v>
      </c>
      <c r="D16" s="284" t="s">
        <v>52</v>
      </c>
      <c r="E16" s="284" t="s">
        <v>52</v>
      </c>
      <c r="F16" s="285">
        <v>38</v>
      </c>
      <c r="G16" s="285">
        <v>38</v>
      </c>
      <c r="H16" s="286" t="s">
        <v>982</v>
      </c>
      <c r="I16" s="287">
        <v>30000</v>
      </c>
      <c r="J16" s="288">
        <f t="shared" si="1"/>
        <v>1140000</v>
      </c>
      <c r="K16" s="288" t="s">
        <v>983</v>
      </c>
      <c r="L16" s="101"/>
      <c r="M16" s="101"/>
      <c r="N16" s="101"/>
      <c r="O16" s="101"/>
      <c r="P16" s="101"/>
      <c r="Q16" s="101"/>
      <c r="R16" s="101"/>
      <c r="S16" s="101"/>
      <c r="T16" s="101"/>
      <c r="U16" s="101"/>
      <c r="V16" s="101"/>
      <c r="W16" s="101"/>
      <c r="X16" s="101"/>
      <c r="Y16" s="101"/>
      <c r="Z16" s="101"/>
      <c r="AA16" s="101"/>
      <c r="AB16" s="101"/>
      <c r="AC16" s="101"/>
      <c r="AD16" s="101"/>
      <c r="AE16" s="101"/>
    </row>
    <row r="17" spans="1:31" ht="17.25" customHeight="1">
      <c r="A17" s="26">
        <v>45009</v>
      </c>
      <c r="B17" s="291" t="s">
        <v>60</v>
      </c>
      <c r="C17" s="126" t="s">
        <v>984</v>
      </c>
      <c r="D17" s="284" t="s">
        <v>985</v>
      </c>
      <c r="E17" s="284" t="s">
        <v>986</v>
      </c>
      <c r="F17" s="285">
        <v>10</v>
      </c>
      <c r="G17" s="285">
        <v>10</v>
      </c>
      <c r="H17" s="280" t="s">
        <v>987</v>
      </c>
      <c r="I17" s="287">
        <v>3960</v>
      </c>
      <c r="J17" s="288">
        <f t="shared" si="1"/>
        <v>39600</v>
      </c>
      <c r="K17" s="288" t="s">
        <v>988</v>
      </c>
      <c r="L17" s="101"/>
      <c r="M17" s="101"/>
      <c r="N17" s="101"/>
      <c r="O17" s="101"/>
      <c r="P17" s="101"/>
      <c r="Q17" s="101"/>
      <c r="R17" s="101"/>
      <c r="S17" s="101"/>
      <c r="T17" s="101"/>
      <c r="U17" s="101"/>
      <c r="V17" s="101"/>
      <c r="W17" s="101"/>
      <c r="X17" s="101"/>
      <c r="Y17" s="101"/>
      <c r="Z17" s="101"/>
      <c r="AA17" s="101"/>
      <c r="AB17" s="101"/>
      <c r="AC17" s="101"/>
      <c r="AD17" s="101"/>
      <c r="AE17" s="101"/>
    </row>
    <row r="18" spans="1:31" ht="17.25" customHeight="1">
      <c r="A18" s="26">
        <v>45021</v>
      </c>
      <c r="B18" s="291" t="s">
        <v>59</v>
      </c>
      <c r="C18" s="126" t="s">
        <v>989</v>
      </c>
      <c r="D18" s="284" t="s">
        <v>990</v>
      </c>
      <c r="E18" s="284" t="s">
        <v>991</v>
      </c>
      <c r="F18" s="285">
        <v>10</v>
      </c>
      <c r="G18" s="285">
        <v>10</v>
      </c>
      <c r="H18" s="280" t="s">
        <v>992</v>
      </c>
      <c r="I18" s="287">
        <v>4230</v>
      </c>
      <c r="J18" s="288">
        <f t="shared" si="1"/>
        <v>42300</v>
      </c>
      <c r="K18" s="288" t="s">
        <v>993</v>
      </c>
      <c r="L18" s="101"/>
      <c r="M18" s="101"/>
      <c r="N18" s="101"/>
      <c r="O18" s="101"/>
      <c r="P18" s="101"/>
      <c r="Q18" s="101"/>
      <c r="R18" s="101"/>
      <c r="S18" s="101"/>
      <c r="T18" s="101"/>
      <c r="U18" s="101"/>
      <c r="V18" s="101"/>
      <c r="W18" s="101"/>
      <c r="X18" s="101"/>
      <c r="Y18" s="101"/>
      <c r="Z18" s="101"/>
      <c r="AA18" s="101"/>
      <c r="AB18" s="101"/>
      <c r="AC18" s="101"/>
      <c r="AD18" s="101"/>
      <c r="AE18" s="101"/>
    </row>
    <row r="19" spans="1:31" ht="13.5" customHeight="1">
      <c r="A19" s="26">
        <v>45054</v>
      </c>
      <c r="B19" s="292" t="s">
        <v>57</v>
      </c>
      <c r="C19" s="126" t="s">
        <v>994</v>
      </c>
      <c r="D19" s="284" t="s">
        <v>52</v>
      </c>
      <c r="E19" s="284" t="s">
        <v>52</v>
      </c>
      <c r="F19" s="285">
        <v>3</v>
      </c>
      <c r="G19" s="285">
        <v>3</v>
      </c>
      <c r="H19" s="293" t="s">
        <v>995</v>
      </c>
      <c r="I19" s="287">
        <v>70000</v>
      </c>
      <c r="J19" s="288">
        <f t="shared" si="1"/>
        <v>210000</v>
      </c>
      <c r="K19" s="288" t="s">
        <v>996</v>
      </c>
      <c r="L19" s="115"/>
      <c r="M19" s="115"/>
      <c r="N19" s="115"/>
      <c r="O19" s="115"/>
      <c r="P19" s="115"/>
      <c r="Q19" s="115"/>
      <c r="R19" s="115"/>
      <c r="S19" s="115"/>
      <c r="T19" s="115"/>
      <c r="U19" s="115"/>
      <c r="V19" s="115"/>
      <c r="W19" s="115"/>
      <c r="X19" s="115"/>
      <c r="Y19" s="115"/>
      <c r="Z19" s="115"/>
      <c r="AA19" s="115"/>
      <c r="AB19" s="115"/>
      <c r="AC19" s="115"/>
      <c r="AD19" s="115"/>
      <c r="AE19" s="115"/>
    </row>
    <row r="20" spans="1:31" ht="13.5" customHeight="1">
      <c r="A20" s="26">
        <v>45057</v>
      </c>
      <c r="B20" s="294" t="s">
        <v>53</v>
      </c>
      <c r="C20" s="295" t="s">
        <v>997</v>
      </c>
      <c r="D20" s="282" t="s">
        <v>998</v>
      </c>
      <c r="E20" s="282" t="s">
        <v>999</v>
      </c>
      <c r="F20" s="285">
        <v>5</v>
      </c>
      <c r="G20" s="285">
        <v>5</v>
      </c>
      <c r="H20" s="293" t="s">
        <v>1000</v>
      </c>
      <c r="I20" s="287">
        <v>30000</v>
      </c>
      <c r="J20" s="288">
        <v>150000</v>
      </c>
      <c r="K20" s="288" t="s">
        <v>1001</v>
      </c>
      <c r="L20" s="115"/>
      <c r="M20" s="115"/>
      <c r="N20" s="115"/>
      <c r="O20" s="115"/>
      <c r="P20" s="115"/>
      <c r="Q20" s="115"/>
      <c r="R20" s="115"/>
      <c r="S20" s="115"/>
      <c r="T20" s="115"/>
      <c r="U20" s="115"/>
      <c r="V20" s="115"/>
      <c r="W20" s="115"/>
      <c r="X20" s="115"/>
      <c r="Y20" s="115"/>
      <c r="Z20" s="115"/>
      <c r="AA20" s="115"/>
      <c r="AB20" s="115"/>
      <c r="AC20" s="115"/>
      <c r="AD20" s="115"/>
      <c r="AE20" s="115"/>
    </row>
    <row r="21" spans="1:31" ht="13.5" customHeight="1">
      <c r="A21" s="26">
        <v>45062</v>
      </c>
      <c r="B21" s="291" t="s">
        <v>58</v>
      </c>
      <c r="C21" s="126" t="s">
        <v>1002</v>
      </c>
      <c r="D21" s="284" t="s">
        <v>52</v>
      </c>
      <c r="E21" s="284" t="s">
        <v>52</v>
      </c>
      <c r="F21" s="285">
        <v>3</v>
      </c>
      <c r="G21" s="285">
        <v>3</v>
      </c>
      <c r="H21" s="293" t="s">
        <v>1003</v>
      </c>
      <c r="I21" s="287">
        <v>32900</v>
      </c>
      <c r="J21" s="288">
        <v>98700</v>
      </c>
      <c r="K21" s="288" t="s">
        <v>1004</v>
      </c>
      <c r="L21" s="115"/>
      <c r="M21" s="115"/>
      <c r="N21" s="115"/>
      <c r="O21" s="115"/>
      <c r="P21" s="115"/>
      <c r="Q21" s="115"/>
      <c r="R21" s="115"/>
      <c r="S21" s="115"/>
      <c r="T21" s="115"/>
      <c r="U21" s="115"/>
      <c r="V21" s="115"/>
      <c r="W21" s="115"/>
      <c r="X21" s="115"/>
      <c r="Y21" s="115"/>
      <c r="Z21" s="115"/>
      <c r="AA21" s="115"/>
      <c r="AB21" s="115"/>
      <c r="AC21" s="115"/>
      <c r="AD21" s="115"/>
      <c r="AE21" s="115"/>
    </row>
    <row r="22" spans="1:31" ht="13.5" customHeight="1">
      <c r="A22" s="26">
        <v>45068</v>
      </c>
      <c r="B22" s="291" t="s">
        <v>57</v>
      </c>
      <c r="C22" s="126" t="s">
        <v>994</v>
      </c>
      <c r="D22" s="284" t="s">
        <v>52</v>
      </c>
      <c r="E22" s="284" t="s">
        <v>52</v>
      </c>
      <c r="F22" s="285">
        <v>1</v>
      </c>
      <c r="G22" s="285">
        <v>1</v>
      </c>
      <c r="H22" s="293" t="s">
        <v>995</v>
      </c>
      <c r="I22" s="287">
        <v>70000</v>
      </c>
      <c r="J22" s="288">
        <v>70000</v>
      </c>
      <c r="K22" s="288" t="s">
        <v>1005</v>
      </c>
      <c r="L22" s="115"/>
      <c r="M22" s="115"/>
      <c r="N22" s="115"/>
      <c r="O22" s="115"/>
      <c r="P22" s="115"/>
      <c r="Q22" s="115"/>
      <c r="R22" s="115"/>
      <c r="S22" s="115"/>
      <c r="T22" s="115"/>
      <c r="U22" s="115"/>
      <c r="V22" s="115"/>
      <c r="W22" s="115"/>
      <c r="X22" s="115"/>
      <c r="Y22" s="115"/>
      <c r="Z22" s="115"/>
      <c r="AA22" s="115"/>
      <c r="AB22" s="115"/>
      <c r="AC22" s="115"/>
      <c r="AD22" s="115"/>
      <c r="AE22" s="115"/>
    </row>
    <row r="23" spans="1:31" ht="13.5" customHeight="1">
      <c r="A23" s="26">
        <v>45086</v>
      </c>
      <c r="B23" s="291" t="s">
        <v>60</v>
      </c>
      <c r="C23" s="126" t="s">
        <v>994</v>
      </c>
      <c r="D23" s="284" t="s">
        <v>52</v>
      </c>
      <c r="E23" s="284" t="s">
        <v>52</v>
      </c>
      <c r="F23" s="285">
        <v>1</v>
      </c>
      <c r="G23" s="285">
        <v>1</v>
      </c>
      <c r="H23" s="293" t="s">
        <v>995</v>
      </c>
      <c r="I23" s="287">
        <v>70000</v>
      </c>
      <c r="J23" s="288">
        <v>70000</v>
      </c>
      <c r="K23" s="288" t="s">
        <v>1006</v>
      </c>
      <c r="L23" s="115"/>
      <c r="M23" s="115"/>
      <c r="N23" s="115"/>
      <c r="O23" s="115"/>
      <c r="P23" s="115"/>
      <c r="Q23" s="115"/>
      <c r="R23" s="115"/>
      <c r="S23" s="115"/>
      <c r="T23" s="115"/>
      <c r="U23" s="115"/>
      <c r="V23" s="115"/>
      <c r="W23" s="115"/>
      <c r="X23" s="115"/>
      <c r="Y23" s="115"/>
      <c r="Z23" s="115"/>
      <c r="AA23" s="115"/>
      <c r="AB23" s="115"/>
      <c r="AC23" s="115"/>
      <c r="AD23" s="115"/>
      <c r="AE23" s="115"/>
    </row>
    <row r="24" spans="1:31" ht="13.5" customHeight="1">
      <c r="A24" s="26">
        <v>45093</v>
      </c>
      <c r="B24" s="291" t="s">
        <v>60</v>
      </c>
      <c r="C24" s="126" t="s">
        <v>994</v>
      </c>
      <c r="D24" s="284" t="s">
        <v>52</v>
      </c>
      <c r="E24" s="284" t="s">
        <v>52</v>
      </c>
      <c r="F24" s="285">
        <v>3</v>
      </c>
      <c r="G24" s="285">
        <v>3</v>
      </c>
      <c r="H24" s="293" t="s">
        <v>995</v>
      </c>
      <c r="I24" s="287">
        <v>70000</v>
      </c>
      <c r="J24" s="288">
        <v>210000</v>
      </c>
      <c r="K24" s="288" t="s">
        <v>1007</v>
      </c>
      <c r="L24" s="115"/>
      <c r="M24" s="115"/>
      <c r="N24" s="115"/>
      <c r="O24" s="115"/>
      <c r="P24" s="115"/>
      <c r="Q24" s="115"/>
      <c r="R24" s="115"/>
      <c r="S24" s="115"/>
      <c r="T24" s="115"/>
      <c r="U24" s="115"/>
      <c r="V24" s="115"/>
      <c r="W24" s="115"/>
      <c r="X24" s="115"/>
      <c r="Y24" s="115"/>
      <c r="Z24" s="115"/>
      <c r="AA24" s="115"/>
      <c r="AB24" s="115"/>
      <c r="AC24" s="115"/>
      <c r="AD24" s="115"/>
      <c r="AE24" s="115"/>
    </row>
    <row r="25" spans="1:31" ht="13.5" customHeight="1">
      <c r="A25" s="26">
        <v>45097</v>
      </c>
      <c r="B25" s="292" t="s">
        <v>58</v>
      </c>
      <c r="C25" s="126" t="s">
        <v>1008</v>
      </c>
      <c r="D25" s="282" t="s">
        <v>1009</v>
      </c>
      <c r="E25" s="282" t="s">
        <v>1009</v>
      </c>
      <c r="F25" s="285">
        <v>3</v>
      </c>
      <c r="G25" s="285">
        <v>3</v>
      </c>
      <c r="H25" s="293" t="s">
        <v>1010</v>
      </c>
      <c r="I25" s="287">
        <v>25380</v>
      </c>
      <c r="J25" s="288">
        <v>76140</v>
      </c>
      <c r="K25" s="288" t="s">
        <v>1011</v>
      </c>
      <c r="L25" s="115"/>
      <c r="M25" s="115"/>
      <c r="N25" s="115"/>
      <c r="O25" s="115"/>
      <c r="P25" s="115"/>
      <c r="Q25" s="115"/>
      <c r="R25" s="115"/>
      <c r="S25" s="115"/>
      <c r="T25" s="115"/>
      <c r="U25" s="115"/>
      <c r="V25" s="115"/>
      <c r="W25" s="115"/>
      <c r="X25" s="115"/>
      <c r="Y25" s="115"/>
      <c r="Z25" s="115"/>
      <c r="AA25" s="115"/>
      <c r="AB25" s="115"/>
      <c r="AC25" s="115"/>
      <c r="AD25" s="115"/>
      <c r="AE25" s="115"/>
    </row>
    <row r="26" spans="1:31" ht="13.5" customHeight="1">
      <c r="A26" s="26">
        <v>45105</v>
      </c>
      <c r="B26" s="294" t="s">
        <v>59</v>
      </c>
      <c r="C26" s="126" t="s">
        <v>1012</v>
      </c>
      <c r="D26" s="282" t="s">
        <v>1013</v>
      </c>
      <c r="E26" s="282" t="s">
        <v>1013</v>
      </c>
      <c r="F26" s="285">
        <v>2</v>
      </c>
      <c r="G26" s="285">
        <v>2</v>
      </c>
      <c r="H26" s="286" t="s">
        <v>1014</v>
      </c>
      <c r="I26" s="287">
        <v>10000</v>
      </c>
      <c r="J26" s="288">
        <v>20000</v>
      </c>
      <c r="K26" s="288" t="s">
        <v>1015</v>
      </c>
      <c r="L26" s="115"/>
      <c r="M26" s="115"/>
      <c r="N26" s="115"/>
      <c r="O26" s="115"/>
      <c r="P26" s="115"/>
      <c r="Q26" s="115"/>
      <c r="R26" s="115"/>
      <c r="S26" s="115"/>
      <c r="T26" s="115"/>
      <c r="U26" s="115"/>
      <c r="V26" s="115"/>
      <c r="W26" s="115"/>
      <c r="X26" s="115"/>
      <c r="Y26" s="115"/>
      <c r="Z26" s="115"/>
      <c r="AA26" s="115"/>
      <c r="AB26" s="115"/>
      <c r="AC26" s="115"/>
      <c r="AD26" s="115"/>
      <c r="AE26" s="115"/>
    </row>
    <row r="27" spans="1:31" ht="13.5" customHeight="1">
      <c r="A27" s="26">
        <v>45107</v>
      </c>
      <c r="B27" s="294" t="s">
        <v>60</v>
      </c>
      <c r="C27" s="126" t="s">
        <v>994</v>
      </c>
      <c r="D27" s="284" t="s">
        <v>52</v>
      </c>
      <c r="E27" s="284" t="s">
        <v>52</v>
      </c>
      <c r="F27" s="285">
        <v>1</v>
      </c>
      <c r="G27" s="285">
        <v>1</v>
      </c>
      <c r="H27" s="293" t="s">
        <v>995</v>
      </c>
      <c r="I27" s="287">
        <v>70000</v>
      </c>
      <c r="J27" s="288">
        <v>70000</v>
      </c>
      <c r="K27" s="288" t="s">
        <v>1016</v>
      </c>
      <c r="L27" s="115"/>
      <c r="M27" s="115"/>
      <c r="N27" s="115"/>
      <c r="O27" s="115"/>
      <c r="P27" s="115"/>
      <c r="Q27" s="115"/>
      <c r="R27" s="115"/>
      <c r="S27" s="115"/>
      <c r="T27" s="115"/>
      <c r="U27" s="115"/>
      <c r="V27" s="115"/>
      <c r="W27" s="115"/>
      <c r="X27" s="115"/>
      <c r="Y27" s="115"/>
      <c r="Z27" s="115"/>
      <c r="AA27" s="115"/>
      <c r="AB27" s="115"/>
      <c r="AC27" s="115"/>
      <c r="AD27" s="115"/>
      <c r="AE27" s="115"/>
    </row>
    <row r="28" spans="1:31" ht="13.5" customHeight="1">
      <c r="A28" s="26">
        <v>45119</v>
      </c>
      <c r="B28" s="294" t="s">
        <v>60</v>
      </c>
      <c r="C28" s="126" t="s">
        <v>994</v>
      </c>
      <c r="D28" s="284" t="s">
        <v>52</v>
      </c>
      <c r="E28" s="284" t="s">
        <v>52</v>
      </c>
      <c r="F28" s="285">
        <v>1</v>
      </c>
      <c r="G28" s="285">
        <v>1</v>
      </c>
      <c r="H28" s="293" t="s">
        <v>995</v>
      </c>
      <c r="I28" s="287">
        <v>70000</v>
      </c>
      <c r="J28" s="288">
        <v>70000</v>
      </c>
      <c r="K28" s="288" t="s">
        <v>1017</v>
      </c>
      <c r="L28" s="115"/>
      <c r="M28" s="115"/>
      <c r="N28" s="115"/>
      <c r="O28" s="115"/>
      <c r="P28" s="115"/>
      <c r="Q28" s="115"/>
      <c r="R28" s="115"/>
      <c r="S28" s="115"/>
      <c r="T28" s="115"/>
      <c r="U28" s="115"/>
      <c r="V28" s="115"/>
      <c r="W28" s="115"/>
      <c r="X28" s="115"/>
      <c r="Y28" s="115"/>
      <c r="Z28" s="115"/>
      <c r="AA28" s="115"/>
      <c r="AB28" s="115"/>
      <c r="AC28" s="115"/>
      <c r="AD28" s="115"/>
      <c r="AE28" s="115"/>
    </row>
    <row r="29" spans="1:31" ht="13.5" customHeight="1">
      <c r="A29" s="26">
        <v>45141</v>
      </c>
      <c r="B29" s="296" t="s">
        <v>53</v>
      </c>
      <c r="C29" s="126" t="s">
        <v>1018</v>
      </c>
      <c r="D29" s="284" t="s">
        <v>1019</v>
      </c>
      <c r="E29" s="284" t="s">
        <v>1020</v>
      </c>
      <c r="F29" s="285">
        <v>20</v>
      </c>
      <c r="G29" s="285">
        <v>20</v>
      </c>
      <c r="H29" s="286" t="s">
        <v>1021</v>
      </c>
      <c r="I29" s="287">
        <v>76400</v>
      </c>
      <c r="J29" s="288">
        <v>76400</v>
      </c>
      <c r="K29" s="288" t="s">
        <v>1022</v>
      </c>
      <c r="L29" s="115"/>
      <c r="M29" s="115"/>
      <c r="N29" s="115"/>
      <c r="O29" s="115"/>
      <c r="P29" s="115"/>
      <c r="Q29" s="115"/>
      <c r="R29" s="115"/>
      <c r="S29" s="115"/>
      <c r="T29" s="115"/>
      <c r="U29" s="115"/>
      <c r="V29" s="115"/>
      <c r="W29" s="115"/>
      <c r="X29" s="115"/>
      <c r="Y29" s="115"/>
      <c r="Z29" s="115"/>
      <c r="AA29" s="115"/>
      <c r="AB29" s="115"/>
      <c r="AC29" s="115"/>
      <c r="AD29" s="115"/>
      <c r="AE29" s="115"/>
    </row>
    <row r="30" spans="1:31" ht="13.5" customHeight="1">
      <c r="A30" s="26">
        <v>45187</v>
      </c>
      <c r="B30" s="289" t="s">
        <v>57</v>
      </c>
      <c r="C30" s="126" t="s">
        <v>1023</v>
      </c>
      <c r="D30" s="284" t="s">
        <v>1024</v>
      </c>
      <c r="E30" s="284" t="s">
        <v>1024</v>
      </c>
      <c r="F30" s="285">
        <v>2</v>
      </c>
      <c r="G30" s="285">
        <v>2</v>
      </c>
      <c r="H30" s="290" t="s">
        <v>1025</v>
      </c>
      <c r="I30" s="287">
        <v>50760</v>
      </c>
      <c r="J30" s="288">
        <v>50760</v>
      </c>
      <c r="K30" s="288" t="s">
        <v>1026</v>
      </c>
      <c r="L30" s="115"/>
      <c r="M30" s="115"/>
      <c r="N30" s="115"/>
      <c r="O30" s="115"/>
      <c r="P30" s="115"/>
      <c r="Q30" s="115"/>
      <c r="R30" s="115"/>
      <c r="S30" s="115"/>
      <c r="T30" s="115"/>
      <c r="U30" s="115"/>
      <c r="V30" s="115"/>
      <c r="W30" s="115"/>
      <c r="X30" s="115"/>
      <c r="Y30" s="115"/>
      <c r="Z30" s="115"/>
      <c r="AA30" s="115"/>
      <c r="AB30" s="115"/>
      <c r="AC30" s="115"/>
      <c r="AD30" s="115"/>
      <c r="AE30" s="115"/>
    </row>
    <row r="31" spans="1:31" ht="13.5" customHeight="1">
      <c r="A31" s="26">
        <v>45190</v>
      </c>
      <c r="B31" s="289" t="s">
        <v>53</v>
      </c>
      <c r="C31" s="241" t="s">
        <v>1027</v>
      </c>
      <c r="D31" s="297" t="s">
        <v>1028</v>
      </c>
      <c r="E31" s="297" t="s">
        <v>1028</v>
      </c>
      <c r="F31" s="285">
        <v>2</v>
      </c>
      <c r="G31" s="285">
        <v>2</v>
      </c>
      <c r="H31" s="298" t="s">
        <v>1029</v>
      </c>
      <c r="I31" s="287">
        <v>25380</v>
      </c>
      <c r="J31" s="288">
        <v>50760</v>
      </c>
      <c r="K31" s="288" t="s">
        <v>1030</v>
      </c>
      <c r="L31" s="115"/>
      <c r="M31" s="115"/>
      <c r="N31" s="115"/>
      <c r="O31" s="115"/>
      <c r="P31" s="115"/>
      <c r="Q31" s="115"/>
      <c r="R31" s="115"/>
      <c r="S31" s="115"/>
      <c r="T31" s="115"/>
      <c r="U31" s="115"/>
      <c r="V31" s="115"/>
      <c r="W31" s="115"/>
      <c r="X31" s="115"/>
      <c r="Y31" s="115"/>
      <c r="Z31" s="115"/>
      <c r="AA31" s="115"/>
      <c r="AB31" s="115"/>
      <c r="AC31" s="115"/>
      <c r="AD31" s="115"/>
      <c r="AE31" s="115"/>
    </row>
    <row r="32" spans="1:31" ht="13.5" customHeight="1">
      <c r="A32" s="10">
        <v>45215</v>
      </c>
      <c r="B32" s="299" t="s">
        <v>57</v>
      </c>
      <c r="C32" s="208" t="s">
        <v>1031</v>
      </c>
      <c r="D32" s="300" t="s">
        <v>1032</v>
      </c>
      <c r="E32" s="300" t="s">
        <v>1033</v>
      </c>
      <c r="F32" s="279">
        <v>100</v>
      </c>
      <c r="G32" s="279">
        <v>90</v>
      </c>
      <c r="H32" s="301" t="s">
        <v>1034</v>
      </c>
      <c r="I32" s="281">
        <v>380700</v>
      </c>
      <c r="J32" s="15">
        <v>380700</v>
      </c>
      <c r="K32" s="302" t="s">
        <v>1035</v>
      </c>
      <c r="L32" s="115"/>
      <c r="M32" s="115"/>
      <c r="N32" s="115"/>
      <c r="O32" s="115"/>
      <c r="P32" s="115"/>
      <c r="Q32" s="115"/>
      <c r="R32" s="115"/>
      <c r="S32" s="115"/>
      <c r="T32" s="115"/>
      <c r="U32" s="115"/>
      <c r="V32" s="115"/>
      <c r="W32" s="115"/>
      <c r="X32" s="115"/>
      <c r="Y32" s="115"/>
      <c r="Z32" s="115"/>
      <c r="AA32" s="115"/>
      <c r="AB32" s="115"/>
      <c r="AC32" s="115"/>
      <c r="AD32" s="115"/>
      <c r="AE32" s="115"/>
    </row>
    <row r="33" spans="1:31" ht="13.5" customHeight="1">
      <c r="A33" s="10">
        <v>45215</v>
      </c>
      <c r="B33" s="299" t="s">
        <v>57</v>
      </c>
      <c r="C33" s="208" t="s">
        <v>1036</v>
      </c>
      <c r="D33" s="300" t="s">
        <v>1037</v>
      </c>
      <c r="E33" s="300" t="s">
        <v>1033</v>
      </c>
      <c r="F33" s="279">
        <v>40</v>
      </c>
      <c r="G33" s="279">
        <v>40</v>
      </c>
      <c r="H33" s="301" t="s">
        <v>1038</v>
      </c>
      <c r="I33" s="281">
        <v>784000</v>
      </c>
      <c r="J33" s="15">
        <v>784000</v>
      </c>
      <c r="K33" s="302" t="s">
        <v>1035</v>
      </c>
      <c r="L33" s="115"/>
      <c r="M33" s="115"/>
      <c r="N33" s="115"/>
      <c r="O33" s="115"/>
      <c r="P33" s="115"/>
      <c r="Q33" s="115"/>
      <c r="R33" s="115"/>
      <c r="S33" s="115"/>
      <c r="T33" s="115"/>
      <c r="U33" s="115"/>
      <c r="V33" s="115"/>
      <c r="W33" s="115"/>
      <c r="X33" s="115"/>
      <c r="Y33" s="115"/>
      <c r="Z33" s="115"/>
      <c r="AA33" s="115"/>
      <c r="AB33" s="115"/>
      <c r="AC33" s="115"/>
      <c r="AD33" s="115"/>
      <c r="AE33" s="115"/>
    </row>
    <row r="34" spans="1:31" ht="13.5" customHeight="1">
      <c r="A34" s="172">
        <v>45236</v>
      </c>
      <c r="B34" s="303" t="s">
        <v>57</v>
      </c>
      <c r="C34" s="246" t="s">
        <v>1039</v>
      </c>
      <c r="D34" s="304" t="s">
        <v>1040</v>
      </c>
      <c r="E34" s="304" t="s">
        <v>1040</v>
      </c>
      <c r="F34" s="305">
        <v>124</v>
      </c>
      <c r="G34" s="305">
        <v>124</v>
      </c>
      <c r="H34" s="306" t="s">
        <v>1041</v>
      </c>
      <c r="I34" s="307">
        <v>10000</v>
      </c>
      <c r="J34" s="308">
        <v>1240000</v>
      </c>
      <c r="K34" s="309" t="s">
        <v>1035</v>
      </c>
      <c r="L34" s="115"/>
      <c r="M34" s="115"/>
      <c r="N34" s="115"/>
      <c r="O34" s="115"/>
      <c r="P34" s="115"/>
      <c r="Q34" s="115"/>
      <c r="R34" s="115"/>
      <c r="S34" s="115"/>
      <c r="T34" s="115"/>
      <c r="U34" s="115"/>
      <c r="V34" s="115"/>
      <c r="W34" s="115"/>
      <c r="X34" s="115"/>
      <c r="Y34" s="115"/>
      <c r="Z34" s="115"/>
      <c r="AA34" s="115"/>
      <c r="AB34" s="115"/>
      <c r="AC34" s="115"/>
      <c r="AD34" s="115"/>
      <c r="AE34" s="115"/>
    </row>
    <row r="35" spans="1:31" ht="13.5" customHeight="1">
      <c r="A35" s="26">
        <v>45251</v>
      </c>
      <c r="B35" s="289" t="s">
        <v>58</v>
      </c>
      <c r="C35" s="241" t="s">
        <v>1042</v>
      </c>
      <c r="D35" s="284" t="s">
        <v>1043</v>
      </c>
      <c r="E35" s="284" t="s">
        <v>1043</v>
      </c>
      <c r="F35" s="285">
        <v>2</v>
      </c>
      <c r="G35" s="285">
        <v>2</v>
      </c>
      <c r="H35" s="286" t="s">
        <v>1044</v>
      </c>
      <c r="I35" s="287">
        <v>10000</v>
      </c>
      <c r="J35" s="287">
        <v>20000</v>
      </c>
      <c r="K35" s="310" t="s">
        <v>1035</v>
      </c>
      <c r="L35" s="115"/>
      <c r="M35" s="115"/>
      <c r="N35" s="115"/>
      <c r="O35" s="115"/>
      <c r="P35" s="115"/>
      <c r="Q35" s="115"/>
      <c r="R35" s="115"/>
      <c r="S35" s="115"/>
      <c r="T35" s="115"/>
      <c r="U35" s="115"/>
      <c r="V35" s="115"/>
      <c r="W35" s="115"/>
      <c r="X35" s="115"/>
      <c r="Y35" s="115"/>
      <c r="Z35" s="115"/>
      <c r="AA35" s="115"/>
      <c r="AB35" s="115"/>
      <c r="AC35" s="115"/>
      <c r="AD35" s="115"/>
      <c r="AE35" s="115"/>
    </row>
    <row r="36" spans="1:31" ht="13.5" customHeight="1">
      <c r="A36" s="26">
        <v>45254</v>
      </c>
      <c r="B36" s="289" t="s">
        <v>60</v>
      </c>
      <c r="C36" s="241" t="s">
        <v>1045</v>
      </c>
      <c r="D36" s="284" t="s">
        <v>1046</v>
      </c>
      <c r="E36" s="284" t="s">
        <v>1047</v>
      </c>
      <c r="F36" s="285">
        <v>20</v>
      </c>
      <c r="G36" s="285">
        <v>20</v>
      </c>
      <c r="H36" s="286" t="s">
        <v>1048</v>
      </c>
      <c r="I36" s="287">
        <v>4700</v>
      </c>
      <c r="J36" s="287">
        <v>94000</v>
      </c>
      <c r="K36" s="310" t="s">
        <v>1035</v>
      </c>
      <c r="L36" s="115"/>
      <c r="M36" s="115"/>
      <c r="N36" s="115"/>
      <c r="O36" s="115"/>
      <c r="P36" s="115"/>
      <c r="Q36" s="115"/>
      <c r="R36" s="115"/>
      <c r="S36" s="115"/>
      <c r="T36" s="115"/>
      <c r="U36" s="115"/>
      <c r="V36" s="115"/>
      <c r="W36" s="115"/>
      <c r="X36" s="115"/>
      <c r="Y36" s="115"/>
      <c r="Z36" s="115"/>
      <c r="AA36" s="115"/>
      <c r="AB36" s="115"/>
      <c r="AC36" s="115"/>
      <c r="AD36" s="115"/>
      <c r="AE36" s="115"/>
    </row>
    <row r="37" spans="1:31" ht="13.5" customHeight="1">
      <c r="A37" s="26">
        <v>45306</v>
      </c>
      <c r="B37" s="289" t="s">
        <v>16894</v>
      </c>
      <c r="C37" s="241" t="s">
        <v>16895</v>
      </c>
      <c r="D37" s="284" t="s">
        <v>16897</v>
      </c>
      <c r="E37" s="284" t="s">
        <v>16896</v>
      </c>
      <c r="F37" s="285">
        <v>6</v>
      </c>
      <c r="G37" s="285">
        <v>5</v>
      </c>
      <c r="H37" s="286" t="s">
        <v>16898</v>
      </c>
      <c r="I37" s="287">
        <v>21150</v>
      </c>
      <c r="J37" s="287">
        <v>105750</v>
      </c>
      <c r="K37" s="310" t="s">
        <v>16899</v>
      </c>
      <c r="L37" s="115"/>
      <c r="M37" s="115"/>
      <c r="N37" s="115"/>
      <c r="O37" s="115"/>
      <c r="P37" s="115"/>
      <c r="Q37" s="115"/>
      <c r="R37" s="115"/>
      <c r="S37" s="115"/>
      <c r="T37" s="115"/>
      <c r="U37" s="115"/>
      <c r="V37" s="115"/>
      <c r="W37" s="115"/>
      <c r="X37" s="115"/>
      <c r="Y37" s="115"/>
      <c r="Z37" s="115"/>
      <c r="AA37" s="115"/>
      <c r="AB37" s="115"/>
      <c r="AC37" s="115"/>
      <c r="AD37" s="115"/>
      <c r="AE37" s="115"/>
    </row>
    <row r="38" spans="1:31" ht="13.5" customHeight="1">
      <c r="A38" s="26">
        <v>45337</v>
      </c>
      <c r="B38" s="289" t="s">
        <v>16806</v>
      </c>
      <c r="C38" s="241" t="s">
        <v>16983</v>
      </c>
      <c r="D38" s="284" t="s">
        <v>16984</v>
      </c>
      <c r="E38" s="284" t="s">
        <v>16985</v>
      </c>
      <c r="F38" s="285">
        <v>6</v>
      </c>
      <c r="G38" s="285">
        <v>2</v>
      </c>
      <c r="H38" s="286" t="s">
        <v>16898</v>
      </c>
      <c r="I38" s="287">
        <v>21150</v>
      </c>
      <c r="J38" s="287">
        <f>I38*2</f>
        <v>42300</v>
      </c>
      <c r="K38" s="310" t="s">
        <v>16899</v>
      </c>
      <c r="L38" s="115"/>
      <c r="M38" s="115"/>
      <c r="N38" s="115"/>
      <c r="O38" s="115"/>
      <c r="P38" s="115"/>
      <c r="Q38" s="115"/>
      <c r="R38" s="115"/>
      <c r="S38" s="115"/>
      <c r="T38" s="115"/>
      <c r="U38" s="115"/>
      <c r="V38" s="115"/>
      <c r="W38" s="115"/>
      <c r="X38" s="115"/>
      <c r="Y38" s="115"/>
      <c r="Z38" s="115"/>
      <c r="AA38" s="115"/>
      <c r="AB38" s="115"/>
      <c r="AC38" s="115"/>
      <c r="AD38" s="115"/>
      <c r="AE38" s="115"/>
    </row>
    <row r="39" spans="1:31" ht="13.5" customHeight="1">
      <c r="A39" s="89"/>
      <c r="B39" s="89"/>
      <c r="C39" s="311"/>
      <c r="D39" s="312"/>
      <c r="E39" s="312"/>
      <c r="F39" s="313"/>
      <c r="G39" s="314"/>
      <c r="H39" s="311"/>
      <c r="I39" s="311"/>
      <c r="J39" s="314"/>
      <c r="K39" s="311"/>
      <c r="L39" s="115"/>
      <c r="M39" s="115"/>
      <c r="N39" s="115"/>
      <c r="O39" s="115"/>
      <c r="P39" s="115"/>
      <c r="Q39" s="115"/>
      <c r="R39" s="115"/>
      <c r="S39" s="115"/>
      <c r="T39" s="115"/>
      <c r="U39" s="115"/>
      <c r="V39" s="115"/>
      <c r="W39" s="115"/>
      <c r="X39" s="115"/>
      <c r="Y39" s="115"/>
      <c r="Z39" s="115"/>
      <c r="AA39" s="115"/>
      <c r="AB39" s="115"/>
      <c r="AC39" s="115"/>
      <c r="AD39" s="115"/>
      <c r="AE39" s="115"/>
    </row>
    <row r="40" spans="1:31" ht="13.5" customHeight="1">
      <c r="A40" s="89"/>
      <c r="B40" s="89"/>
      <c r="C40" s="311"/>
      <c r="D40" s="312"/>
      <c r="E40" s="312"/>
      <c r="F40" s="313"/>
      <c r="G40" s="314"/>
      <c r="H40" s="311"/>
      <c r="I40" s="311"/>
      <c r="J40" s="314"/>
      <c r="K40" s="311"/>
      <c r="L40" s="115"/>
      <c r="M40" s="115"/>
      <c r="N40" s="115"/>
      <c r="O40" s="115"/>
      <c r="P40" s="115"/>
      <c r="Q40" s="115"/>
      <c r="R40" s="115"/>
      <c r="S40" s="115"/>
      <c r="T40" s="115"/>
      <c r="U40" s="115"/>
      <c r="V40" s="115"/>
      <c r="W40" s="115"/>
      <c r="X40" s="115"/>
      <c r="Y40" s="115"/>
      <c r="Z40" s="115"/>
      <c r="AA40" s="115"/>
      <c r="AB40" s="115"/>
      <c r="AC40" s="115"/>
      <c r="AD40" s="115"/>
      <c r="AE40" s="115"/>
    </row>
    <row r="41" spans="1:31" ht="13.5" customHeight="1">
      <c r="A41" s="89"/>
      <c r="B41" s="89"/>
      <c r="C41" s="311"/>
      <c r="D41" s="312"/>
      <c r="E41" s="312"/>
      <c r="F41" s="313"/>
      <c r="G41" s="314"/>
      <c r="H41" s="311"/>
      <c r="I41" s="311"/>
      <c r="J41" s="314"/>
      <c r="K41" s="311"/>
      <c r="L41" s="115"/>
      <c r="M41" s="115"/>
      <c r="N41" s="115"/>
      <c r="O41" s="115"/>
      <c r="P41" s="115"/>
      <c r="Q41" s="115"/>
      <c r="R41" s="115"/>
      <c r="S41" s="115"/>
      <c r="T41" s="115"/>
      <c r="U41" s="115"/>
      <c r="V41" s="115"/>
      <c r="W41" s="115"/>
      <c r="X41" s="115"/>
      <c r="Y41" s="115"/>
      <c r="Z41" s="115"/>
      <c r="AA41" s="115"/>
      <c r="AB41" s="115"/>
      <c r="AC41" s="115"/>
      <c r="AD41" s="115"/>
      <c r="AE41" s="115"/>
    </row>
    <row r="42" spans="1:31" ht="13.5" customHeight="1">
      <c r="A42" s="89"/>
      <c r="B42" s="89"/>
      <c r="C42" s="311"/>
      <c r="D42" s="312"/>
      <c r="E42" s="312"/>
      <c r="F42" s="313"/>
      <c r="G42" s="314"/>
      <c r="H42" s="311"/>
      <c r="I42" s="311"/>
      <c r="J42" s="314"/>
      <c r="K42" s="311"/>
      <c r="L42" s="115"/>
      <c r="M42" s="115"/>
      <c r="N42" s="115"/>
      <c r="O42" s="115"/>
      <c r="P42" s="115"/>
      <c r="Q42" s="115"/>
      <c r="R42" s="115"/>
      <c r="S42" s="115"/>
      <c r="T42" s="115"/>
      <c r="U42" s="115"/>
      <c r="V42" s="115"/>
      <c r="W42" s="115"/>
      <c r="X42" s="115"/>
      <c r="Y42" s="115"/>
      <c r="Z42" s="115"/>
      <c r="AA42" s="115"/>
      <c r="AB42" s="115"/>
      <c r="AC42" s="115"/>
      <c r="AD42" s="115"/>
      <c r="AE42" s="115"/>
    </row>
    <row r="43" spans="1:31" ht="13.5" customHeight="1">
      <c r="A43" s="89"/>
      <c r="B43" s="89"/>
      <c r="C43" s="311"/>
      <c r="D43" s="312"/>
      <c r="E43" s="312"/>
      <c r="F43" s="313"/>
      <c r="G43" s="314"/>
      <c r="H43" s="311"/>
      <c r="I43" s="311"/>
      <c r="J43" s="314"/>
      <c r="K43" s="311"/>
      <c r="L43" s="115"/>
      <c r="M43" s="115"/>
      <c r="N43" s="115"/>
      <c r="O43" s="115"/>
      <c r="P43" s="115"/>
      <c r="Q43" s="115"/>
      <c r="R43" s="115"/>
      <c r="S43" s="115"/>
      <c r="T43" s="115"/>
      <c r="U43" s="115"/>
      <c r="V43" s="115"/>
      <c r="W43" s="115"/>
      <c r="X43" s="115"/>
      <c r="Y43" s="115"/>
      <c r="Z43" s="115"/>
      <c r="AA43" s="115"/>
      <c r="AB43" s="115"/>
      <c r="AC43" s="115"/>
      <c r="AD43" s="115"/>
      <c r="AE43" s="115"/>
    </row>
    <row r="44" spans="1:31" ht="13.5" customHeight="1">
      <c r="A44" s="89"/>
      <c r="B44" s="89"/>
      <c r="C44" s="311"/>
      <c r="D44" s="312"/>
      <c r="E44" s="312"/>
      <c r="F44" s="313"/>
      <c r="G44" s="314"/>
      <c r="H44" s="311"/>
      <c r="I44" s="311"/>
      <c r="J44" s="314"/>
      <c r="K44" s="311"/>
      <c r="L44" s="115"/>
      <c r="M44" s="115"/>
      <c r="N44" s="115"/>
      <c r="O44" s="115"/>
      <c r="P44" s="115"/>
      <c r="Q44" s="115"/>
      <c r="R44" s="115"/>
      <c r="S44" s="115"/>
      <c r="T44" s="115"/>
      <c r="U44" s="115"/>
      <c r="V44" s="115"/>
      <c r="W44" s="115"/>
      <c r="X44" s="115"/>
      <c r="Y44" s="115"/>
      <c r="Z44" s="115"/>
      <c r="AA44" s="115"/>
      <c r="AB44" s="115"/>
      <c r="AC44" s="115"/>
      <c r="AD44" s="115"/>
      <c r="AE44" s="115"/>
    </row>
    <row r="45" spans="1:31" ht="13.5" customHeight="1">
      <c r="A45" s="89"/>
      <c r="B45" s="89"/>
      <c r="C45" s="311"/>
      <c r="D45" s="312"/>
      <c r="E45" s="312"/>
      <c r="F45" s="313"/>
      <c r="G45" s="314"/>
      <c r="H45" s="311"/>
      <c r="I45" s="311"/>
      <c r="J45" s="314"/>
      <c r="K45" s="311"/>
      <c r="L45" s="115"/>
      <c r="M45" s="115"/>
      <c r="N45" s="115"/>
      <c r="O45" s="115"/>
      <c r="P45" s="115"/>
      <c r="Q45" s="115"/>
      <c r="R45" s="115"/>
      <c r="S45" s="115"/>
      <c r="T45" s="115"/>
      <c r="U45" s="115"/>
      <c r="V45" s="115"/>
      <c r="W45" s="115"/>
      <c r="X45" s="115"/>
      <c r="Y45" s="115"/>
      <c r="Z45" s="115"/>
      <c r="AA45" s="115"/>
      <c r="AB45" s="115"/>
      <c r="AC45" s="115"/>
      <c r="AD45" s="115"/>
      <c r="AE45" s="115"/>
    </row>
    <row r="46" spans="1:31" ht="13.5" customHeight="1">
      <c r="A46" s="89"/>
      <c r="B46" s="89"/>
      <c r="C46" s="311"/>
      <c r="D46" s="312"/>
      <c r="E46" s="312"/>
      <c r="F46" s="313"/>
      <c r="G46" s="314"/>
      <c r="H46" s="311"/>
      <c r="I46" s="311"/>
      <c r="J46" s="314"/>
      <c r="K46" s="311"/>
      <c r="L46" s="115"/>
      <c r="M46" s="115"/>
      <c r="N46" s="115"/>
      <c r="O46" s="115"/>
      <c r="P46" s="115"/>
      <c r="Q46" s="115"/>
      <c r="R46" s="115"/>
      <c r="S46" s="115"/>
      <c r="T46" s="115"/>
      <c r="U46" s="115"/>
      <c r="V46" s="115"/>
      <c r="W46" s="115"/>
      <c r="X46" s="115"/>
      <c r="Y46" s="115"/>
      <c r="Z46" s="115"/>
      <c r="AA46" s="115"/>
      <c r="AB46" s="115"/>
      <c r="AC46" s="115"/>
      <c r="AD46" s="115"/>
      <c r="AE46" s="115"/>
    </row>
    <row r="47" spans="1:31" ht="13.5" customHeight="1">
      <c r="A47" s="89"/>
      <c r="B47" s="89"/>
      <c r="C47" s="311"/>
      <c r="D47" s="312"/>
      <c r="E47" s="312"/>
      <c r="F47" s="313"/>
      <c r="G47" s="314"/>
      <c r="H47" s="311"/>
      <c r="I47" s="311"/>
      <c r="J47" s="314"/>
      <c r="K47" s="311"/>
      <c r="L47" s="115"/>
      <c r="M47" s="115"/>
      <c r="N47" s="115"/>
      <c r="O47" s="115"/>
      <c r="P47" s="115"/>
      <c r="Q47" s="115"/>
      <c r="R47" s="115"/>
      <c r="S47" s="115"/>
      <c r="T47" s="115"/>
      <c r="U47" s="115"/>
      <c r="V47" s="115"/>
      <c r="W47" s="115"/>
      <c r="X47" s="115"/>
      <c r="Y47" s="115"/>
      <c r="Z47" s="115"/>
      <c r="AA47" s="115"/>
      <c r="AB47" s="115"/>
      <c r="AC47" s="115"/>
      <c r="AD47" s="115"/>
      <c r="AE47" s="115"/>
    </row>
    <row r="48" spans="1:31" ht="13.5" customHeight="1">
      <c r="A48" s="89"/>
      <c r="B48" s="89"/>
      <c r="C48" s="311"/>
      <c r="D48" s="312"/>
      <c r="E48" s="312"/>
      <c r="F48" s="313"/>
      <c r="G48" s="314"/>
      <c r="H48" s="311"/>
      <c r="I48" s="311"/>
      <c r="J48" s="314"/>
      <c r="K48" s="311"/>
      <c r="L48" s="115"/>
      <c r="M48" s="115"/>
      <c r="N48" s="115"/>
      <c r="O48" s="115"/>
      <c r="P48" s="115"/>
      <c r="Q48" s="115"/>
      <c r="R48" s="115"/>
      <c r="S48" s="115"/>
      <c r="T48" s="115"/>
      <c r="U48" s="115"/>
      <c r="V48" s="115"/>
      <c r="W48" s="115"/>
      <c r="X48" s="115"/>
      <c r="Y48" s="115"/>
      <c r="Z48" s="115"/>
      <c r="AA48" s="115"/>
      <c r="AB48" s="115"/>
      <c r="AC48" s="115"/>
      <c r="AD48" s="115"/>
      <c r="AE48" s="115"/>
    </row>
    <row r="49" spans="1:31" ht="13.5" customHeight="1">
      <c r="A49" s="89"/>
      <c r="B49" s="89"/>
      <c r="C49" s="311"/>
      <c r="D49" s="312"/>
      <c r="E49" s="312"/>
      <c r="F49" s="313"/>
      <c r="G49" s="314"/>
      <c r="H49" s="311"/>
      <c r="I49" s="311"/>
      <c r="J49" s="314"/>
      <c r="K49" s="311"/>
      <c r="L49" s="115"/>
      <c r="M49" s="115"/>
      <c r="N49" s="115"/>
      <c r="O49" s="115"/>
      <c r="P49" s="115"/>
      <c r="Q49" s="115"/>
      <c r="R49" s="115"/>
      <c r="S49" s="115"/>
      <c r="T49" s="115"/>
      <c r="U49" s="115"/>
      <c r="V49" s="115"/>
      <c r="W49" s="115"/>
      <c r="X49" s="115"/>
      <c r="Y49" s="115"/>
      <c r="Z49" s="115"/>
      <c r="AA49" s="115"/>
      <c r="AB49" s="115"/>
      <c r="AC49" s="115"/>
      <c r="AD49" s="115"/>
      <c r="AE49" s="115"/>
    </row>
    <row r="50" spans="1:31" ht="13.5" customHeight="1">
      <c r="A50" s="89"/>
      <c r="B50" s="89"/>
      <c r="C50" s="311"/>
      <c r="D50" s="312"/>
      <c r="E50" s="312"/>
      <c r="F50" s="313"/>
      <c r="G50" s="314"/>
      <c r="H50" s="311"/>
      <c r="I50" s="311"/>
      <c r="J50" s="314"/>
      <c r="K50" s="311"/>
      <c r="L50" s="115"/>
      <c r="M50" s="115"/>
      <c r="N50" s="115"/>
      <c r="O50" s="115"/>
      <c r="P50" s="115"/>
      <c r="Q50" s="115"/>
      <c r="R50" s="115"/>
      <c r="S50" s="115"/>
      <c r="T50" s="115"/>
      <c r="U50" s="115"/>
      <c r="V50" s="115"/>
      <c r="W50" s="115"/>
      <c r="X50" s="115"/>
      <c r="Y50" s="115"/>
      <c r="Z50" s="115"/>
      <c r="AA50" s="115"/>
      <c r="AB50" s="115"/>
      <c r="AC50" s="115"/>
      <c r="AD50" s="115"/>
      <c r="AE50" s="115"/>
    </row>
    <row r="51" spans="1:31" ht="13.5" customHeight="1">
      <c r="A51" s="89"/>
      <c r="B51" s="89"/>
      <c r="C51" s="311"/>
      <c r="D51" s="312"/>
      <c r="E51" s="312"/>
      <c r="F51" s="313"/>
      <c r="G51" s="314"/>
      <c r="H51" s="311"/>
      <c r="I51" s="311"/>
      <c r="J51" s="314"/>
      <c r="K51" s="311"/>
      <c r="L51" s="115"/>
      <c r="M51" s="115"/>
      <c r="N51" s="115"/>
      <c r="O51" s="115"/>
      <c r="P51" s="115"/>
      <c r="Q51" s="115"/>
      <c r="R51" s="115"/>
      <c r="S51" s="115"/>
      <c r="T51" s="115"/>
      <c r="U51" s="115"/>
      <c r="V51" s="115"/>
      <c r="W51" s="115"/>
      <c r="X51" s="115"/>
      <c r="Y51" s="115"/>
      <c r="Z51" s="115"/>
      <c r="AA51" s="115"/>
      <c r="AB51" s="115"/>
      <c r="AC51" s="115"/>
      <c r="AD51" s="115"/>
      <c r="AE51" s="115"/>
    </row>
    <row r="52" spans="1:31" ht="13.5" customHeight="1">
      <c r="A52" s="89"/>
      <c r="B52" s="89"/>
      <c r="C52" s="311"/>
      <c r="D52" s="312"/>
      <c r="E52" s="312"/>
      <c r="F52" s="313"/>
      <c r="G52" s="314"/>
      <c r="H52" s="311"/>
      <c r="I52" s="311"/>
      <c r="J52" s="314"/>
      <c r="K52" s="311"/>
      <c r="L52" s="115"/>
      <c r="M52" s="115"/>
      <c r="N52" s="115"/>
      <c r="O52" s="115"/>
      <c r="P52" s="115"/>
      <c r="Q52" s="115"/>
      <c r="R52" s="115"/>
      <c r="S52" s="115"/>
      <c r="T52" s="115"/>
      <c r="U52" s="115"/>
      <c r="V52" s="115"/>
      <c r="W52" s="115"/>
      <c r="X52" s="115"/>
      <c r="Y52" s="115"/>
      <c r="Z52" s="115"/>
      <c r="AA52" s="115"/>
      <c r="AB52" s="115"/>
      <c r="AC52" s="115"/>
      <c r="AD52" s="115"/>
      <c r="AE52" s="115"/>
    </row>
    <row r="53" spans="1:31" ht="13.5" customHeight="1">
      <c r="A53" s="89"/>
      <c r="B53" s="89"/>
      <c r="C53" s="311"/>
      <c r="D53" s="312"/>
      <c r="E53" s="312"/>
      <c r="F53" s="313"/>
      <c r="G53" s="314"/>
      <c r="H53" s="311"/>
      <c r="I53" s="311"/>
      <c r="J53" s="314"/>
      <c r="K53" s="311"/>
      <c r="L53" s="115"/>
      <c r="M53" s="115"/>
      <c r="N53" s="115"/>
      <c r="O53" s="115"/>
      <c r="P53" s="115"/>
      <c r="Q53" s="115"/>
      <c r="R53" s="115"/>
      <c r="S53" s="115"/>
      <c r="T53" s="115"/>
      <c r="U53" s="115"/>
      <c r="V53" s="115"/>
      <c r="W53" s="115"/>
      <c r="X53" s="115"/>
      <c r="Y53" s="115"/>
      <c r="Z53" s="115"/>
      <c r="AA53" s="115"/>
      <c r="AB53" s="115"/>
      <c r="AC53" s="115"/>
      <c r="AD53" s="115"/>
      <c r="AE53" s="115"/>
    </row>
    <row r="54" spans="1:31" ht="13.5" customHeight="1">
      <c r="A54" s="89"/>
      <c r="B54" s="89"/>
      <c r="C54" s="311"/>
      <c r="D54" s="312"/>
      <c r="E54" s="312"/>
      <c r="F54" s="313"/>
      <c r="G54" s="314"/>
      <c r="H54" s="311"/>
      <c r="I54" s="311"/>
      <c r="J54" s="314"/>
      <c r="K54" s="311"/>
      <c r="L54" s="115"/>
      <c r="M54" s="115"/>
      <c r="N54" s="115"/>
      <c r="O54" s="115"/>
      <c r="P54" s="115"/>
      <c r="Q54" s="115"/>
      <c r="R54" s="115"/>
      <c r="S54" s="115"/>
      <c r="T54" s="115"/>
      <c r="U54" s="115"/>
      <c r="V54" s="115"/>
      <c r="W54" s="115"/>
      <c r="X54" s="115"/>
      <c r="Y54" s="115"/>
      <c r="Z54" s="115"/>
      <c r="AA54" s="115"/>
      <c r="AB54" s="115"/>
      <c r="AC54" s="115"/>
      <c r="AD54" s="115"/>
      <c r="AE54" s="115"/>
    </row>
    <row r="55" spans="1:31" ht="13.5" customHeight="1">
      <c r="A55" s="89"/>
      <c r="B55" s="89"/>
      <c r="C55" s="311"/>
      <c r="D55" s="312"/>
      <c r="E55" s="312"/>
      <c r="F55" s="313"/>
      <c r="G55" s="314"/>
      <c r="H55" s="311"/>
      <c r="I55" s="311"/>
      <c r="J55" s="314"/>
      <c r="K55" s="311"/>
      <c r="L55" s="115"/>
      <c r="M55" s="115"/>
      <c r="N55" s="115"/>
      <c r="O55" s="115"/>
      <c r="P55" s="115"/>
      <c r="Q55" s="115"/>
      <c r="R55" s="115"/>
      <c r="S55" s="115"/>
      <c r="T55" s="115"/>
      <c r="U55" s="115"/>
      <c r="V55" s="115"/>
      <c r="W55" s="115"/>
      <c r="X55" s="115"/>
      <c r="Y55" s="115"/>
      <c r="Z55" s="115"/>
      <c r="AA55" s="115"/>
      <c r="AB55" s="115"/>
      <c r="AC55" s="115"/>
      <c r="AD55" s="115"/>
      <c r="AE55" s="115"/>
    </row>
    <row r="56" spans="1:31" ht="13.5" customHeight="1">
      <c r="A56" s="89"/>
      <c r="B56" s="89"/>
      <c r="C56" s="311"/>
      <c r="D56" s="312"/>
      <c r="E56" s="312"/>
      <c r="F56" s="313"/>
      <c r="G56" s="314"/>
      <c r="H56" s="311"/>
      <c r="I56" s="311"/>
      <c r="J56" s="314"/>
      <c r="K56" s="311"/>
      <c r="L56" s="115"/>
      <c r="M56" s="115"/>
      <c r="N56" s="115"/>
      <c r="O56" s="115"/>
      <c r="P56" s="115"/>
      <c r="Q56" s="115"/>
      <c r="R56" s="115"/>
      <c r="S56" s="115"/>
      <c r="T56" s="115"/>
      <c r="U56" s="115"/>
      <c r="V56" s="115"/>
      <c r="W56" s="115"/>
      <c r="X56" s="115"/>
      <c r="Y56" s="115"/>
      <c r="Z56" s="115"/>
      <c r="AA56" s="115"/>
      <c r="AB56" s="115"/>
      <c r="AC56" s="115"/>
      <c r="AD56" s="115"/>
      <c r="AE56" s="115"/>
    </row>
    <row r="57" spans="1:31" ht="13.5" customHeight="1">
      <c r="A57" s="89"/>
      <c r="B57" s="89"/>
      <c r="C57" s="311"/>
      <c r="D57" s="312"/>
      <c r="E57" s="312"/>
      <c r="F57" s="313"/>
      <c r="G57" s="314"/>
      <c r="H57" s="311"/>
      <c r="I57" s="311"/>
      <c r="J57" s="314"/>
      <c r="K57" s="311"/>
      <c r="L57" s="115"/>
      <c r="M57" s="115"/>
      <c r="N57" s="115"/>
      <c r="O57" s="115"/>
      <c r="P57" s="115"/>
      <c r="Q57" s="115"/>
      <c r="R57" s="115"/>
      <c r="S57" s="115"/>
      <c r="T57" s="115"/>
      <c r="U57" s="115"/>
      <c r="V57" s="115"/>
      <c r="W57" s="115"/>
      <c r="X57" s="115"/>
      <c r="Y57" s="115"/>
      <c r="Z57" s="115"/>
      <c r="AA57" s="115"/>
      <c r="AB57" s="115"/>
      <c r="AC57" s="115"/>
      <c r="AD57" s="115"/>
      <c r="AE57" s="115"/>
    </row>
    <row r="58" spans="1:31" ht="13.5" customHeight="1">
      <c r="A58" s="89"/>
      <c r="B58" s="89"/>
      <c r="C58" s="311"/>
      <c r="D58" s="312"/>
      <c r="E58" s="312"/>
      <c r="F58" s="313"/>
      <c r="G58" s="314"/>
      <c r="H58" s="311"/>
      <c r="I58" s="311"/>
      <c r="J58" s="314"/>
      <c r="K58" s="311"/>
      <c r="L58" s="115"/>
      <c r="M58" s="115"/>
      <c r="N58" s="115"/>
      <c r="O58" s="115"/>
      <c r="P58" s="115"/>
      <c r="Q58" s="115"/>
      <c r="R58" s="115"/>
      <c r="S58" s="115"/>
      <c r="T58" s="115"/>
      <c r="U58" s="115"/>
      <c r="V58" s="115"/>
      <c r="W58" s="115"/>
      <c r="X58" s="115"/>
      <c r="Y58" s="115"/>
      <c r="Z58" s="115"/>
      <c r="AA58" s="115"/>
      <c r="AB58" s="115"/>
      <c r="AC58" s="115"/>
      <c r="AD58" s="115"/>
      <c r="AE58" s="115"/>
    </row>
    <row r="59" spans="1:31" ht="13.5" customHeight="1">
      <c r="A59" s="89"/>
      <c r="B59" s="89"/>
      <c r="C59" s="311"/>
      <c r="D59" s="312"/>
      <c r="E59" s="312"/>
      <c r="F59" s="313"/>
      <c r="G59" s="314"/>
      <c r="H59" s="311"/>
      <c r="I59" s="311"/>
      <c r="J59" s="314"/>
      <c r="K59" s="311"/>
      <c r="L59" s="115"/>
      <c r="M59" s="115"/>
      <c r="N59" s="115"/>
      <c r="O59" s="115"/>
      <c r="P59" s="115"/>
      <c r="Q59" s="115"/>
      <c r="R59" s="115"/>
      <c r="S59" s="115"/>
      <c r="T59" s="115"/>
      <c r="U59" s="115"/>
      <c r="V59" s="115"/>
      <c r="W59" s="115"/>
      <c r="X59" s="115"/>
      <c r="Y59" s="115"/>
      <c r="Z59" s="115"/>
      <c r="AA59" s="115"/>
      <c r="AB59" s="115"/>
      <c r="AC59" s="115"/>
      <c r="AD59" s="115"/>
      <c r="AE59" s="115"/>
    </row>
    <row r="60" spans="1:31" ht="13.5" customHeight="1">
      <c r="A60" s="89"/>
      <c r="B60" s="89"/>
      <c r="C60" s="311"/>
      <c r="D60" s="312"/>
      <c r="E60" s="312"/>
      <c r="F60" s="313"/>
      <c r="G60" s="314"/>
      <c r="H60" s="311"/>
      <c r="I60" s="311"/>
      <c r="J60" s="314"/>
      <c r="K60" s="311"/>
      <c r="L60" s="115"/>
      <c r="M60" s="115"/>
      <c r="N60" s="115"/>
      <c r="O60" s="115"/>
      <c r="P60" s="115"/>
      <c r="Q60" s="115"/>
      <c r="R60" s="115"/>
      <c r="S60" s="115"/>
      <c r="T60" s="115"/>
      <c r="U60" s="115"/>
      <c r="V60" s="115"/>
      <c r="W60" s="115"/>
      <c r="X60" s="115"/>
      <c r="Y60" s="115"/>
      <c r="Z60" s="115"/>
      <c r="AA60" s="115"/>
      <c r="AB60" s="115"/>
      <c r="AC60" s="115"/>
      <c r="AD60" s="115"/>
      <c r="AE60" s="115"/>
    </row>
    <row r="61" spans="1:31" ht="13.5" customHeight="1">
      <c r="A61" s="89"/>
      <c r="B61" s="89"/>
      <c r="C61" s="311"/>
      <c r="D61" s="312"/>
      <c r="E61" s="312"/>
      <c r="F61" s="313"/>
      <c r="G61" s="314"/>
      <c r="H61" s="311"/>
      <c r="I61" s="311"/>
      <c r="J61" s="314"/>
      <c r="K61" s="311"/>
      <c r="L61" s="115"/>
      <c r="M61" s="115"/>
      <c r="N61" s="115"/>
      <c r="O61" s="115"/>
      <c r="P61" s="115"/>
      <c r="Q61" s="115"/>
      <c r="R61" s="115"/>
      <c r="S61" s="115"/>
      <c r="T61" s="115"/>
      <c r="U61" s="115"/>
      <c r="V61" s="115"/>
      <c r="W61" s="115"/>
      <c r="X61" s="115"/>
      <c r="Y61" s="115"/>
      <c r="Z61" s="115"/>
      <c r="AA61" s="115"/>
      <c r="AB61" s="115"/>
      <c r="AC61" s="115"/>
      <c r="AD61" s="115"/>
      <c r="AE61" s="115"/>
    </row>
    <row r="62" spans="1:31" ht="13.5" customHeight="1">
      <c r="A62" s="89"/>
      <c r="B62" s="89"/>
      <c r="C62" s="311"/>
      <c r="D62" s="312"/>
      <c r="E62" s="312"/>
      <c r="F62" s="313"/>
      <c r="G62" s="314"/>
      <c r="H62" s="311"/>
      <c r="I62" s="311"/>
      <c r="J62" s="314"/>
      <c r="K62" s="311"/>
      <c r="L62" s="115"/>
      <c r="M62" s="115"/>
      <c r="N62" s="115"/>
      <c r="O62" s="115"/>
      <c r="P62" s="115"/>
      <c r="Q62" s="115"/>
      <c r="R62" s="115"/>
      <c r="S62" s="115"/>
      <c r="T62" s="115"/>
      <c r="U62" s="115"/>
      <c r="V62" s="115"/>
      <c r="W62" s="115"/>
      <c r="X62" s="115"/>
      <c r="Y62" s="115"/>
      <c r="Z62" s="115"/>
      <c r="AA62" s="115"/>
      <c r="AB62" s="115"/>
      <c r="AC62" s="115"/>
      <c r="AD62" s="115"/>
      <c r="AE62" s="115"/>
    </row>
    <row r="63" spans="1:31" ht="13.5" customHeight="1">
      <c r="A63" s="89"/>
      <c r="B63" s="89"/>
      <c r="C63" s="311"/>
      <c r="D63" s="312"/>
      <c r="E63" s="312"/>
      <c r="F63" s="313"/>
      <c r="G63" s="314"/>
      <c r="H63" s="311"/>
      <c r="I63" s="311"/>
      <c r="J63" s="314"/>
      <c r="K63" s="311"/>
      <c r="L63" s="115"/>
      <c r="M63" s="115"/>
      <c r="N63" s="115"/>
      <c r="O63" s="115"/>
      <c r="P63" s="115"/>
      <c r="Q63" s="115"/>
      <c r="R63" s="115"/>
      <c r="S63" s="115"/>
      <c r="T63" s="115"/>
      <c r="U63" s="115"/>
      <c r="V63" s="115"/>
      <c r="W63" s="115"/>
      <c r="X63" s="115"/>
      <c r="Y63" s="115"/>
      <c r="Z63" s="115"/>
      <c r="AA63" s="115"/>
      <c r="AB63" s="115"/>
      <c r="AC63" s="115"/>
      <c r="AD63" s="115"/>
      <c r="AE63" s="115"/>
    </row>
    <row r="64" spans="1:31" ht="13.5" customHeight="1">
      <c r="A64" s="89"/>
      <c r="B64" s="89"/>
      <c r="C64" s="311"/>
      <c r="D64" s="312"/>
      <c r="E64" s="312"/>
      <c r="F64" s="313"/>
      <c r="G64" s="314"/>
      <c r="H64" s="311"/>
      <c r="I64" s="311"/>
      <c r="J64" s="314"/>
      <c r="K64" s="311"/>
      <c r="L64" s="115"/>
      <c r="M64" s="115"/>
      <c r="N64" s="115"/>
      <c r="O64" s="115"/>
      <c r="P64" s="115"/>
      <c r="Q64" s="115"/>
      <c r="R64" s="115"/>
      <c r="S64" s="115"/>
      <c r="T64" s="115"/>
      <c r="U64" s="115"/>
      <c r="V64" s="115"/>
      <c r="W64" s="115"/>
      <c r="X64" s="115"/>
      <c r="Y64" s="115"/>
      <c r="Z64" s="115"/>
      <c r="AA64" s="115"/>
      <c r="AB64" s="115"/>
      <c r="AC64" s="115"/>
      <c r="AD64" s="115"/>
      <c r="AE64" s="115"/>
    </row>
    <row r="65" spans="1:31" ht="13.5" customHeight="1">
      <c r="A65" s="89"/>
      <c r="B65" s="89"/>
      <c r="C65" s="311"/>
      <c r="D65" s="312"/>
      <c r="E65" s="312"/>
      <c r="F65" s="313"/>
      <c r="G65" s="314"/>
      <c r="H65" s="311"/>
      <c r="I65" s="311"/>
      <c r="J65" s="314"/>
      <c r="K65" s="311"/>
      <c r="L65" s="115"/>
      <c r="M65" s="115"/>
      <c r="N65" s="115"/>
      <c r="O65" s="115"/>
      <c r="P65" s="115"/>
      <c r="Q65" s="115"/>
      <c r="R65" s="115"/>
      <c r="S65" s="115"/>
      <c r="T65" s="115"/>
      <c r="U65" s="115"/>
      <c r="V65" s="115"/>
      <c r="W65" s="115"/>
      <c r="X65" s="115"/>
      <c r="Y65" s="115"/>
      <c r="Z65" s="115"/>
      <c r="AA65" s="115"/>
      <c r="AB65" s="115"/>
      <c r="AC65" s="115"/>
      <c r="AD65" s="115"/>
      <c r="AE65" s="115"/>
    </row>
    <row r="66" spans="1:31" ht="13.5" customHeight="1">
      <c r="A66" s="89"/>
      <c r="B66" s="89"/>
      <c r="C66" s="311"/>
      <c r="D66" s="312"/>
      <c r="E66" s="312"/>
      <c r="F66" s="313"/>
      <c r="G66" s="314"/>
      <c r="H66" s="311"/>
      <c r="I66" s="311"/>
      <c r="J66" s="314"/>
      <c r="K66" s="311"/>
      <c r="L66" s="115"/>
      <c r="M66" s="115"/>
      <c r="N66" s="115"/>
      <c r="O66" s="115"/>
      <c r="P66" s="115"/>
      <c r="Q66" s="115"/>
      <c r="R66" s="115"/>
      <c r="S66" s="115"/>
      <c r="T66" s="115"/>
      <c r="U66" s="115"/>
      <c r="V66" s="115"/>
      <c r="W66" s="115"/>
      <c r="X66" s="115"/>
      <c r="Y66" s="115"/>
      <c r="Z66" s="115"/>
      <c r="AA66" s="115"/>
      <c r="AB66" s="115"/>
      <c r="AC66" s="115"/>
      <c r="AD66" s="115"/>
      <c r="AE66" s="115"/>
    </row>
    <row r="67" spans="1:31" ht="13.5" customHeight="1">
      <c r="A67" s="89"/>
      <c r="B67" s="89"/>
      <c r="C67" s="311"/>
      <c r="D67" s="312"/>
      <c r="E67" s="312"/>
      <c r="F67" s="313"/>
      <c r="G67" s="314"/>
      <c r="H67" s="311"/>
      <c r="I67" s="311"/>
      <c r="J67" s="314"/>
      <c r="K67" s="311"/>
      <c r="L67" s="115"/>
      <c r="M67" s="115"/>
      <c r="N67" s="115"/>
      <c r="O67" s="115"/>
      <c r="P67" s="115"/>
      <c r="Q67" s="115"/>
      <c r="R67" s="115"/>
      <c r="S67" s="115"/>
      <c r="T67" s="115"/>
      <c r="U67" s="115"/>
      <c r="V67" s="115"/>
      <c r="W67" s="115"/>
      <c r="X67" s="115"/>
      <c r="Y67" s="115"/>
      <c r="Z67" s="115"/>
      <c r="AA67" s="115"/>
      <c r="AB67" s="115"/>
      <c r="AC67" s="115"/>
      <c r="AD67" s="115"/>
      <c r="AE67" s="115"/>
    </row>
    <row r="68" spans="1:31" ht="13.5" customHeight="1">
      <c r="A68" s="89"/>
      <c r="B68" s="89"/>
      <c r="C68" s="311"/>
      <c r="D68" s="312"/>
      <c r="E68" s="312"/>
      <c r="F68" s="313"/>
      <c r="G68" s="314"/>
      <c r="H68" s="311"/>
      <c r="I68" s="311"/>
      <c r="J68" s="314"/>
      <c r="K68" s="311"/>
      <c r="L68" s="115"/>
      <c r="M68" s="115"/>
      <c r="N68" s="115"/>
      <c r="O68" s="115"/>
      <c r="P68" s="115"/>
      <c r="Q68" s="115"/>
      <c r="R68" s="115"/>
      <c r="S68" s="115"/>
      <c r="T68" s="115"/>
      <c r="U68" s="115"/>
      <c r="V68" s="115"/>
      <c r="W68" s="115"/>
      <c r="X68" s="115"/>
      <c r="Y68" s="115"/>
      <c r="Z68" s="115"/>
      <c r="AA68" s="115"/>
      <c r="AB68" s="115"/>
      <c r="AC68" s="115"/>
      <c r="AD68" s="115"/>
      <c r="AE68" s="115"/>
    </row>
    <row r="69" spans="1:31" ht="13.5" customHeight="1">
      <c r="A69" s="89"/>
      <c r="B69" s="89"/>
      <c r="C69" s="311"/>
      <c r="D69" s="312"/>
      <c r="E69" s="312"/>
      <c r="F69" s="313"/>
      <c r="G69" s="314"/>
      <c r="H69" s="311"/>
      <c r="I69" s="311"/>
      <c r="J69" s="314"/>
      <c r="K69" s="311"/>
      <c r="L69" s="115"/>
      <c r="M69" s="115"/>
      <c r="N69" s="115"/>
      <c r="O69" s="115"/>
      <c r="P69" s="115"/>
      <c r="Q69" s="115"/>
      <c r="R69" s="115"/>
      <c r="S69" s="115"/>
      <c r="T69" s="115"/>
      <c r="U69" s="115"/>
      <c r="V69" s="115"/>
      <c r="W69" s="115"/>
      <c r="X69" s="115"/>
      <c r="Y69" s="115"/>
      <c r="Z69" s="115"/>
      <c r="AA69" s="115"/>
      <c r="AB69" s="115"/>
      <c r="AC69" s="115"/>
      <c r="AD69" s="115"/>
      <c r="AE69" s="115"/>
    </row>
    <row r="70" spans="1:31" ht="13.5" customHeight="1">
      <c r="A70" s="89"/>
      <c r="B70" s="89"/>
      <c r="C70" s="311"/>
      <c r="D70" s="312"/>
      <c r="E70" s="312"/>
      <c r="F70" s="313"/>
      <c r="G70" s="314"/>
      <c r="H70" s="311"/>
      <c r="I70" s="311"/>
      <c r="J70" s="314"/>
      <c r="K70" s="311"/>
      <c r="L70" s="115"/>
      <c r="M70" s="115"/>
      <c r="N70" s="115"/>
      <c r="O70" s="115"/>
      <c r="P70" s="115"/>
      <c r="Q70" s="115"/>
      <c r="R70" s="115"/>
      <c r="S70" s="115"/>
      <c r="T70" s="115"/>
      <c r="U70" s="115"/>
      <c r="V70" s="115"/>
      <c r="W70" s="115"/>
      <c r="X70" s="115"/>
      <c r="Y70" s="115"/>
      <c r="Z70" s="115"/>
      <c r="AA70" s="115"/>
      <c r="AB70" s="115"/>
      <c r="AC70" s="115"/>
      <c r="AD70" s="115"/>
      <c r="AE70" s="115"/>
    </row>
    <row r="71" spans="1:31" ht="13.5" customHeight="1">
      <c r="A71" s="89"/>
      <c r="B71" s="89"/>
      <c r="C71" s="311"/>
      <c r="D71" s="312"/>
      <c r="E71" s="312"/>
      <c r="F71" s="313"/>
      <c r="G71" s="314"/>
      <c r="H71" s="311"/>
      <c r="I71" s="311"/>
      <c r="J71" s="314"/>
      <c r="K71" s="311"/>
      <c r="L71" s="115"/>
      <c r="M71" s="115"/>
      <c r="N71" s="115"/>
      <c r="O71" s="115"/>
      <c r="P71" s="115"/>
      <c r="Q71" s="115"/>
      <c r="R71" s="115"/>
      <c r="S71" s="115"/>
      <c r="T71" s="115"/>
      <c r="U71" s="115"/>
      <c r="V71" s="115"/>
      <c r="W71" s="115"/>
      <c r="X71" s="115"/>
      <c r="Y71" s="115"/>
      <c r="Z71" s="115"/>
      <c r="AA71" s="115"/>
      <c r="AB71" s="115"/>
      <c r="AC71" s="115"/>
      <c r="AD71" s="115"/>
      <c r="AE71" s="115"/>
    </row>
    <row r="72" spans="1:31" ht="13.5" customHeight="1">
      <c r="A72" s="89"/>
      <c r="B72" s="89"/>
      <c r="C72" s="311"/>
      <c r="D72" s="312"/>
      <c r="E72" s="312"/>
      <c r="F72" s="313"/>
      <c r="G72" s="314"/>
      <c r="H72" s="311"/>
      <c r="I72" s="311"/>
      <c r="J72" s="314"/>
      <c r="K72" s="311"/>
      <c r="L72" s="115"/>
      <c r="M72" s="115"/>
      <c r="N72" s="115"/>
      <c r="O72" s="115"/>
      <c r="P72" s="115"/>
      <c r="Q72" s="115"/>
      <c r="R72" s="115"/>
      <c r="S72" s="115"/>
      <c r="T72" s="115"/>
      <c r="U72" s="115"/>
      <c r="V72" s="115"/>
      <c r="W72" s="115"/>
      <c r="X72" s="115"/>
      <c r="Y72" s="115"/>
      <c r="Z72" s="115"/>
      <c r="AA72" s="115"/>
      <c r="AB72" s="115"/>
      <c r="AC72" s="115"/>
      <c r="AD72" s="115"/>
      <c r="AE72" s="115"/>
    </row>
    <row r="73" spans="1:31" ht="13.5" customHeight="1">
      <c r="A73" s="89"/>
      <c r="B73" s="89"/>
      <c r="C73" s="311"/>
      <c r="D73" s="312"/>
      <c r="E73" s="312"/>
      <c r="F73" s="313"/>
      <c r="G73" s="314"/>
      <c r="H73" s="311"/>
      <c r="I73" s="311"/>
      <c r="J73" s="314"/>
      <c r="K73" s="311"/>
      <c r="L73" s="115"/>
      <c r="M73" s="115"/>
      <c r="N73" s="115"/>
      <c r="O73" s="115"/>
      <c r="P73" s="115"/>
      <c r="Q73" s="115"/>
      <c r="R73" s="115"/>
      <c r="S73" s="115"/>
      <c r="T73" s="115"/>
      <c r="U73" s="115"/>
      <c r="V73" s="115"/>
      <c r="W73" s="115"/>
      <c r="X73" s="115"/>
      <c r="Y73" s="115"/>
      <c r="Z73" s="115"/>
      <c r="AA73" s="115"/>
      <c r="AB73" s="115"/>
      <c r="AC73" s="115"/>
      <c r="AD73" s="115"/>
      <c r="AE73" s="115"/>
    </row>
    <row r="74" spans="1:31" ht="13.5" customHeight="1">
      <c r="A74" s="89"/>
      <c r="B74" s="89"/>
      <c r="C74" s="311"/>
      <c r="D74" s="312"/>
      <c r="E74" s="312"/>
      <c r="F74" s="313"/>
      <c r="G74" s="314"/>
      <c r="H74" s="311"/>
      <c r="I74" s="311"/>
      <c r="J74" s="314"/>
      <c r="K74" s="311"/>
      <c r="L74" s="115"/>
      <c r="M74" s="115"/>
      <c r="N74" s="115"/>
      <c r="O74" s="115"/>
      <c r="P74" s="115"/>
      <c r="Q74" s="115"/>
      <c r="R74" s="115"/>
      <c r="S74" s="115"/>
      <c r="T74" s="115"/>
      <c r="U74" s="115"/>
      <c r="V74" s="115"/>
      <c r="W74" s="115"/>
      <c r="X74" s="115"/>
      <c r="Y74" s="115"/>
      <c r="Z74" s="115"/>
      <c r="AA74" s="115"/>
      <c r="AB74" s="115"/>
      <c r="AC74" s="115"/>
      <c r="AD74" s="115"/>
      <c r="AE74" s="115"/>
    </row>
    <row r="75" spans="1:31" ht="13.5" customHeight="1">
      <c r="A75" s="89"/>
      <c r="B75" s="89"/>
      <c r="C75" s="311"/>
      <c r="D75" s="312"/>
      <c r="E75" s="312"/>
      <c r="F75" s="313"/>
      <c r="G75" s="314"/>
      <c r="H75" s="311"/>
      <c r="I75" s="311"/>
      <c r="J75" s="314"/>
      <c r="K75" s="311"/>
      <c r="L75" s="115"/>
      <c r="M75" s="115"/>
      <c r="N75" s="115"/>
      <c r="O75" s="115"/>
      <c r="P75" s="115"/>
      <c r="Q75" s="115"/>
      <c r="R75" s="115"/>
      <c r="S75" s="115"/>
      <c r="T75" s="115"/>
      <c r="U75" s="115"/>
      <c r="V75" s="115"/>
      <c r="W75" s="115"/>
      <c r="X75" s="115"/>
      <c r="Y75" s="115"/>
      <c r="Z75" s="115"/>
      <c r="AA75" s="115"/>
      <c r="AB75" s="115"/>
      <c r="AC75" s="115"/>
      <c r="AD75" s="115"/>
      <c r="AE75" s="115"/>
    </row>
    <row r="76" spans="1:31" ht="13.5" customHeight="1">
      <c r="A76" s="89"/>
      <c r="B76" s="89"/>
      <c r="C76" s="311"/>
      <c r="D76" s="312"/>
      <c r="E76" s="312"/>
      <c r="F76" s="313"/>
      <c r="G76" s="314"/>
      <c r="H76" s="311"/>
      <c r="I76" s="311"/>
      <c r="J76" s="314"/>
      <c r="K76" s="311"/>
      <c r="L76" s="115"/>
      <c r="M76" s="115"/>
      <c r="N76" s="115"/>
      <c r="O76" s="115"/>
      <c r="P76" s="115"/>
      <c r="Q76" s="115"/>
      <c r="R76" s="115"/>
      <c r="S76" s="115"/>
      <c r="T76" s="115"/>
      <c r="U76" s="115"/>
      <c r="V76" s="115"/>
      <c r="W76" s="115"/>
      <c r="X76" s="115"/>
      <c r="Y76" s="115"/>
      <c r="Z76" s="115"/>
      <c r="AA76" s="115"/>
      <c r="AB76" s="115"/>
      <c r="AC76" s="115"/>
      <c r="AD76" s="115"/>
      <c r="AE76" s="115"/>
    </row>
    <row r="77" spans="1:31" ht="13.5" customHeight="1">
      <c r="A77" s="89"/>
      <c r="B77" s="89"/>
      <c r="C77" s="311"/>
      <c r="D77" s="312"/>
      <c r="E77" s="312"/>
      <c r="F77" s="313"/>
      <c r="G77" s="314"/>
      <c r="H77" s="311"/>
      <c r="I77" s="311"/>
      <c r="J77" s="314"/>
      <c r="K77" s="311"/>
      <c r="L77" s="115"/>
      <c r="M77" s="115"/>
      <c r="N77" s="115"/>
      <c r="O77" s="115"/>
      <c r="P77" s="115"/>
      <c r="Q77" s="115"/>
      <c r="R77" s="115"/>
      <c r="S77" s="115"/>
      <c r="T77" s="115"/>
      <c r="U77" s="115"/>
      <c r="V77" s="115"/>
      <c r="W77" s="115"/>
      <c r="X77" s="115"/>
      <c r="Y77" s="115"/>
      <c r="Z77" s="115"/>
      <c r="AA77" s="115"/>
      <c r="AB77" s="115"/>
      <c r="AC77" s="115"/>
      <c r="AD77" s="115"/>
      <c r="AE77" s="115"/>
    </row>
    <row r="78" spans="1:31" ht="13.5" customHeight="1">
      <c r="A78" s="89"/>
      <c r="B78" s="89"/>
      <c r="C78" s="311"/>
      <c r="D78" s="312"/>
      <c r="E78" s="312"/>
      <c r="F78" s="313"/>
      <c r="G78" s="314"/>
      <c r="H78" s="311"/>
      <c r="I78" s="311"/>
      <c r="J78" s="314"/>
      <c r="K78" s="311"/>
      <c r="L78" s="115"/>
      <c r="M78" s="115"/>
      <c r="N78" s="115"/>
      <c r="O78" s="115"/>
      <c r="P78" s="115"/>
      <c r="Q78" s="115"/>
      <c r="R78" s="115"/>
      <c r="S78" s="115"/>
      <c r="T78" s="115"/>
      <c r="U78" s="115"/>
      <c r="V78" s="115"/>
      <c r="W78" s="115"/>
      <c r="X78" s="115"/>
      <c r="Y78" s="115"/>
      <c r="Z78" s="115"/>
      <c r="AA78" s="115"/>
      <c r="AB78" s="115"/>
      <c r="AC78" s="115"/>
      <c r="AD78" s="115"/>
      <c r="AE78" s="115"/>
    </row>
    <row r="79" spans="1:31" ht="13.5" customHeight="1">
      <c r="A79" s="89"/>
      <c r="B79" s="89"/>
      <c r="C79" s="311"/>
      <c r="D79" s="312"/>
      <c r="E79" s="312"/>
      <c r="F79" s="313"/>
      <c r="G79" s="314"/>
      <c r="H79" s="311"/>
      <c r="I79" s="311"/>
      <c r="J79" s="314"/>
      <c r="K79" s="311"/>
      <c r="L79" s="115"/>
      <c r="M79" s="115"/>
      <c r="N79" s="115"/>
      <c r="O79" s="115"/>
      <c r="P79" s="115"/>
      <c r="Q79" s="115"/>
      <c r="R79" s="115"/>
      <c r="S79" s="115"/>
      <c r="T79" s="115"/>
      <c r="U79" s="115"/>
      <c r="V79" s="115"/>
      <c r="W79" s="115"/>
      <c r="X79" s="115"/>
      <c r="Y79" s="115"/>
      <c r="Z79" s="115"/>
      <c r="AA79" s="115"/>
      <c r="AB79" s="115"/>
      <c r="AC79" s="115"/>
      <c r="AD79" s="115"/>
      <c r="AE79" s="115"/>
    </row>
    <row r="80" spans="1:31" ht="13.5" customHeight="1">
      <c r="A80" s="89"/>
      <c r="B80" s="89"/>
      <c r="C80" s="311"/>
      <c r="D80" s="312"/>
      <c r="E80" s="312"/>
      <c r="F80" s="313"/>
      <c r="G80" s="314"/>
      <c r="H80" s="311"/>
      <c r="I80" s="311"/>
      <c r="J80" s="314"/>
      <c r="K80" s="311"/>
      <c r="L80" s="115"/>
      <c r="M80" s="115"/>
      <c r="N80" s="115"/>
      <c r="O80" s="115"/>
      <c r="P80" s="115"/>
      <c r="Q80" s="115"/>
      <c r="R80" s="115"/>
      <c r="S80" s="115"/>
      <c r="T80" s="115"/>
      <c r="U80" s="115"/>
      <c r="V80" s="115"/>
      <c r="W80" s="115"/>
      <c r="X80" s="115"/>
      <c r="Y80" s="115"/>
      <c r="Z80" s="115"/>
      <c r="AA80" s="115"/>
      <c r="AB80" s="115"/>
      <c r="AC80" s="115"/>
      <c r="AD80" s="115"/>
      <c r="AE80" s="115"/>
    </row>
    <row r="81" spans="1:31" ht="13.5" customHeight="1">
      <c r="A81" s="89"/>
      <c r="B81" s="89"/>
      <c r="C81" s="311"/>
      <c r="D81" s="312"/>
      <c r="E81" s="312"/>
      <c r="F81" s="313"/>
      <c r="G81" s="314"/>
      <c r="H81" s="311"/>
      <c r="I81" s="311"/>
      <c r="J81" s="314"/>
      <c r="K81" s="311"/>
      <c r="L81" s="115"/>
      <c r="M81" s="115"/>
      <c r="N81" s="115"/>
      <c r="O81" s="115"/>
      <c r="P81" s="115"/>
      <c r="Q81" s="115"/>
      <c r="R81" s="115"/>
      <c r="S81" s="115"/>
      <c r="T81" s="115"/>
      <c r="U81" s="115"/>
      <c r="V81" s="115"/>
      <c r="W81" s="115"/>
      <c r="X81" s="115"/>
      <c r="Y81" s="115"/>
      <c r="Z81" s="115"/>
      <c r="AA81" s="115"/>
      <c r="AB81" s="115"/>
      <c r="AC81" s="115"/>
      <c r="AD81" s="115"/>
      <c r="AE81" s="115"/>
    </row>
    <row r="82" spans="1:31" ht="13.5" customHeight="1">
      <c r="A82" s="89"/>
      <c r="B82" s="89"/>
      <c r="C82" s="311"/>
      <c r="D82" s="312"/>
      <c r="E82" s="312"/>
      <c r="F82" s="313"/>
      <c r="G82" s="314"/>
      <c r="H82" s="311"/>
      <c r="I82" s="311"/>
      <c r="J82" s="314"/>
      <c r="K82" s="311"/>
      <c r="L82" s="115"/>
      <c r="M82" s="115"/>
      <c r="N82" s="115"/>
      <c r="O82" s="115"/>
      <c r="P82" s="115"/>
      <c r="Q82" s="115"/>
      <c r="R82" s="115"/>
      <c r="S82" s="115"/>
      <c r="T82" s="115"/>
      <c r="U82" s="115"/>
      <c r="V82" s="115"/>
      <c r="W82" s="115"/>
      <c r="X82" s="115"/>
      <c r="Y82" s="115"/>
      <c r="Z82" s="115"/>
      <c r="AA82" s="115"/>
      <c r="AB82" s="115"/>
      <c r="AC82" s="115"/>
      <c r="AD82" s="115"/>
      <c r="AE82" s="115"/>
    </row>
    <row r="83" spans="1:31" ht="13.5" customHeight="1">
      <c r="A83" s="89"/>
      <c r="B83" s="89"/>
      <c r="C83" s="311"/>
      <c r="D83" s="312"/>
      <c r="E83" s="312"/>
      <c r="F83" s="313"/>
      <c r="G83" s="314"/>
      <c r="H83" s="311"/>
      <c r="I83" s="311"/>
      <c r="J83" s="314"/>
      <c r="K83" s="311"/>
      <c r="L83" s="115"/>
      <c r="M83" s="115"/>
      <c r="N83" s="115"/>
      <c r="O83" s="115"/>
      <c r="P83" s="115"/>
      <c r="Q83" s="115"/>
      <c r="R83" s="115"/>
      <c r="S83" s="115"/>
      <c r="T83" s="115"/>
      <c r="U83" s="115"/>
      <c r="V83" s="115"/>
      <c r="W83" s="115"/>
      <c r="X83" s="115"/>
      <c r="Y83" s="115"/>
      <c r="Z83" s="115"/>
      <c r="AA83" s="115"/>
      <c r="AB83" s="115"/>
      <c r="AC83" s="115"/>
      <c r="AD83" s="115"/>
      <c r="AE83" s="115"/>
    </row>
    <row r="84" spans="1:31" ht="13.5" customHeight="1">
      <c r="A84" s="89"/>
      <c r="B84" s="89"/>
      <c r="C84" s="311"/>
      <c r="D84" s="312"/>
      <c r="E84" s="312"/>
      <c r="F84" s="313"/>
      <c r="G84" s="314"/>
      <c r="H84" s="311"/>
      <c r="I84" s="311"/>
      <c r="J84" s="314"/>
      <c r="K84" s="311"/>
      <c r="L84" s="115"/>
      <c r="M84" s="115"/>
      <c r="N84" s="115"/>
      <c r="O84" s="115"/>
      <c r="P84" s="115"/>
      <c r="Q84" s="115"/>
      <c r="R84" s="115"/>
      <c r="S84" s="115"/>
      <c r="T84" s="115"/>
      <c r="U84" s="115"/>
      <c r="V84" s="115"/>
      <c r="W84" s="115"/>
      <c r="X84" s="115"/>
      <c r="Y84" s="115"/>
      <c r="Z84" s="115"/>
      <c r="AA84" s="115"/>
      <c r="AB84" s="115"/>
      <c r="AC84" s="115"/>
      <c r="AD84" s="115"/>
      <c r="AE84" s="115"/>
    </row>
    <row r="85" spans="1:31" ht="13.5" customHeight="1">
      <c r="A85" s="89"/>
      <c r="B85" s="89"/>
      <c r="C85" s="311"/>
      <c r="D85" s="312"/>
      <c r="E85" s="312"/>
      <c r="F85" s="313"/>
      <c r="G85" s="314"/>
      <c r="H85" s="311"/>
      <c r="I85" s="311"/>
      <c r="J85" s="314"/>
      <c r="K85" s="311"/>
      <c r="L85" s="115"/>
      <c r="M85" s="115"/>
      <c r="N85" s="115"/>
      <c r="O85" s="115"/>
      <c r="P85" s="115"/>
      <c r="Q85" s="115"/>
      <c r="R85" s="115"/>
      <c r="S85" s="115"/>
      <c r="T85" s="115"/>
      <c r="U85" s="115"/>
      <c r="V85" s="115"/>
      <c r="W85" s="115"/>
      <c r="X85" s="115"/>
      <c r="Y85" s="115"/>
      <c r="Z85" s="115"/>
      <c r="AA85" s="115"/>
      <c r="AB85" s="115"/>
      <c r="AC85" s="115"/>
      <c r="AD85" s="115"/>
      <c r="AE85" s="115"/>
    </row>
    <row r="86" spans="1:31" ht="13.5" customHeight="1">
      <c r="A86" s="89"/>
      <c r="B86" s="89"/>
      <c r="C86" s="311"/>
      <c r="D86" s="312"/>
      <c r="E86" s="312"/>
      <c r="F86" s="313"/>
      <c r="G86" s="314"/>
      <c r="H86" s="311"/>
      <c r="I86" s="311"/>
      <c r="J86" s="314"/>
      <c r="K86" s="311"/>
      <c r="L86" s="115"/>
      <c r="M86" s="115"/>
      <c r="N86" s="115"/>
      <c r="O86" s="115"/>
      <c r="P86" s="115"/>
      <c r="Q86" s="115"/>
      <c r="R86" s="115"/>
      <c r="S86" s="115"/>
      <c r="T86" s="115"/>
      <c r="U86" s="115"/>
      <c r="V86" s="115"/>
      <c r="W86" s="115"/>
      <c r="X86" s="115"/>
      <c r="Y86" s="115"/>
      <c r="Z86" s="115"/>
      <c r="AA86" s="115"/>
      <c r="AB86" s="115"/>
      <c r="AC86" s="115"/>
      <c r="AD86" s="115"/>
      <c r="AE86" s="115"/>
    </row>
    <row r="87" spans="1:31" ht="13.5" customHeight="1">
      <c r="A87" s="89"/>
      <c r="B87" s="89"/>
      <c r="C87" s="311"/>
      <c r="D87" s="312"/>
      <c r="E87" s="312"/>
      <c r="F87" s="313"/>
      <c r="G87" s="314"/>
      <c r="H87" s="311"/>
      <c r="I87" s="311"/>
      <c r="J87" s="314"/>
      <c r="K87" s="311"/>
      <c r="L87" s="115"/>
      <c r="M87" s="115"/>
      <c r="N87" s="115"/>
      <c r="O87" s="115"/>
      <c r="P87" s="115"/>
      <c r="Q87" s="115"/>
      <c r="R87" s="115"/>
      <c r="S87" s="115"/>
      <c r="T87" s="115"/>
      <c r="U87" s="115"/>
      <c r="V87" s="115"/>
      <c r="W87" s="115"/>
      <c r="X87" s="115"/>
      <c r="Y87" s="115"/>
      <c r="Z87" s="115"/>
      <c r="AA87" s="115"/>
      <c r="AB87" s="115"/>
      <c r="AC87" s="115"/>
      <c r="AD87" s="115"/>
      <c r="AE87" s="115"/>
    </row>
    <row r="88" spans="1:31" ht="13.5" customHeight="1">
      <c r="A88" s="89"/>
      <c r="B88" s="89"/>
      <c r="C88" s="311"/>
      <c r="D88" s="312"/>
      <c r="E88" s="312"/>
      <c r="F88" s="313"/>
      <c r="G88" s="314"/>
      <c r="H88" s="311"/>
      <c r="I88" s="311"/>
      <c r="J88" s="314"/>
      <c r="K88" s="311"/>
      <c r="L88" s="115"/>
      <c r="M88" s="115"/>
      <c r="N88" s="115"/>
      <c r="O88" s="115"/>
      <c r="P88" s="115"/>
      <c r="Q88" s="115"/>
      <c r="R88" s="115"/>
      <c r="S88" s="115"/>
      <c r="T88" s="115"/>
      <c r="U88" s="115"/>
      <c r="V88" s="115"/>
      <c r="W88" s="115"/>
      <c r="X88" s="115"/>
      <c r="Y88" s="115"/>
      <c r="Z88" s="115"/>
      <c r="AA88" s="115"/>
      <c r="AB88" s="115"/>
      <c r="AC88" s="115"/>
      <c r="AD88" s="115"/>
      <c r="AE88" s="115"/>
    </row>
    <row r="89" spans="1:31" ht="13.5" customHeight="1">
      <c r="A89" s="89"/>
      <c r="B89" s="89"/>
      <c r="C89" s="311"/>
      <c r="D89" s="312"/>
      <c r="E89" s="312"/>
      <c r="F89" s="313"/>
      <c r="G89" s="314"/>
      <c r="H89" s="311"/>
      <c r="I89" s="311"/>
      <c r="J89" s="314"/>
      <c r="K89" s="311"/>
      <c r="L89" s="115"/>
      <c r="M89" s="115"/>
      <c r="N89" s="115"/>
      <c r="O89" s="115"/>
      <c r="P89" s="115"/>
      <c r="Q89" s="115"/>
      <c r="R89" s="115"/>
      <c r="S89" s="115"/>
      <c r="T89" s="115"/>
      <c r="U89" s="115"/>
      <c r="V89" s="115"/>
      <c r="W89" s="115"/>
      <c r="X89" s="115"/>
      <c r="Y89" s="115"/>
      <c r="Z89" s="115"/>
      <c r="AA89" s="115"/>
      <c r="AB89" s="115"/>
      <c r="AC89" s="115"/>
      <c r="AD89" s="115"/>
      <c r="AE89" s="115"/>
    </row>
    <row r="90" spans="1:31" ht="13.5" customHeight="1">
      <c r="A90" s="89"/>
      <c r="B90" s="89"/>
      <c r="C90" s="311"/>
      <c r="D90" s="312"/>
      <c r="E90" s="312"/>
      <c r="F90" s="313"/>
      <c r="G90" s="314"/>
      <c r="H90" s="311"/>
      <c r="I90" s="311"/>
      <c r="J90" s="314"/>
      <c r="K90" s="311"/>
      <c r="L90" s="115"/>
      <c r="M90" s="115"/>
      <c r="N90" s="115"/>
      <c r="O90" s="115"/>
      <c r="P90" s="115"/>
      <c r="Q90" s="115"/>
      <c r="R90" s="115"/>
      <c r="S90" s="115"/>
      <c r="T90" s="115"/>
      <c r="U90" s="115"/>
      <c r="V90" s="115"/>
      <c r="W90" s="115"/>
      <c r="X90" s="115"/>
      <c r="Y90" s="115"/>
      <c r="Z90" s="115"/>
      <c r="AA90" s="115"/>
      <c r="AB90" s="115"/>
      <c r="AC90" s="115"/>
      <c r="AD90" s="115"/>
      <c r="AE90" s="115"/>
    </row>
    <row r="91" spans="1:31" ht="13.5" customHeight="1">
      <c r="A91" s="89"/>
      <c r="B91" s="89"/>
      <c r="C91" s="311"/>
      <c r="D91" s="312"/>
      <c r="E91" s="312"/>
      <c r="F91" s="313"/>
      <c r="G91" s="314"/>
      <c r="H91" s="311"/>
      <c r="I91" s="311"/>
      <c r="J91" s="314"/>
      <c r="K91" s="311"/>
      <c r="L91" s="115"/>
      <c r="M91" s="115"/>
      <c r="N91" s="115"/>
      <c r="O91" s="115"/>
      <c r="P91" s="115"/>
      <c r="Q91" s="115"/>
      <c r="R91" s="115"/>
      <c r="S91" s="115"/>
      <c r="T91" s="115"/>
      <c r="U91" s="115"/>
      <c r="V91" s="115"/>
      <c r="W91" s="115"/>
      <c r="X91" s="115"/>
      <c r="Y91" s="115"/>
      <c r="Z91" s="115"/>
      <c r="AA91" s="115"/>
      <c r="AB91" s="115"/>
      <c r="AC91" s="115"/>
      <c r="AD91" s="115"/>
      <c r="AE91" s="115"/>
    </row>
    <row r="92" spans="1:31" ht="13.5" customHeight="1">
      <c r="A92" s="89"/>
      <c r="B92" s="89"/>
      <c r="C92" s="311"/>
      <c r="D92" s="312"/>
      <c r="E92" s="312"/>
      <c r="F92" s="313"/>
      <c r="G92" s="314"/>
      <c r="H92" s="311"/>
      <c r="I92" s="311"/>
      <c r="J92" s="314"/>
      <c r="K92" s="311"/>
      <c r="L92" s="115"/>
      <c r="M92" s="115"/>
      <c r="N92" s="115"/>
      <c r="O92" s="115"/>
      <c r="P92" s="115"/>
      <c r="Q92" s="115"/>
      <c r="R92" s="115"/>
      <c r="S92" s="115"/>
      <c r="T92" s="115"/>
      <c r="U92" s="115"/>
      <c r="V92" s="115"/>
      <c r="W92" s="115"/>
      <c r="X92" s="115"/>
      <c r="Y92" s="115"/>
      <c r="Z92" s="115"/>
      <c r="AA92" s="115"/>
      <c r="AB92" s="115"/>
      <c r="AC92" s="115"/>
      <c r="AD92" s="115"/>
      <c r="AE92" s="115"/>
    </row>
    <row r="93" spans="1:31" ht="13.5" customHeight="1">
      <c r="A93" s="89"/>
      <c r="B93" s="89"/>
      <c r="C93" s="311"/>
      <c r="D93" s="312"/>
      <c r="E93" s="312"/>
      <c r="F93" s="313"/>
      <c r="G93" s="314"/>
      <c r="H93" s="311"/>
      <c r="I93" s="311"/>
      <c r="J93" s="314"/>
      <c r="K93" s="311"/>
      <c r="L93" s="115"/>
      <c r="M93" s="115"/>
      <c r="N93" s="115"/>
      <c r="O93" s="115"/>
      <c r="P93" s="115"/>
      <c r="Q93" s="115"/>
      <c r="R93" s="115"/>
      <c r="S93" s="115"/>
      <c r="T93" s="115"/>
      <c r="U93" s="115"/>
      <c r="V93" s="115"/>
      <c r="W93" s="115"/>
      <c r="X93" s="115"/>
      <c r="Y93" s="115"/>
      <c r="Z93" s="115"/>
      <c r="AA93" s="115"/>
      <c r="AB93" s="115"/>
      <c r="AC93" s="115"/>
      <c r="AD93" s="115"/>
      <c r="AE93" s="115"/>
    </row>
    <row r="94" spans="1:31" ht="13.5" customHeight="1">
      <c r="A94" s="89"/>
      <c r="B94" s="89"/>
      <c r="C94" s="311"/>
      <c r="D94" s="312"/>
      <c r="E94" s="312"/>
      <c r="F94" s="313"/>
      <c r="G94" s="314"/>
      <c r="H94" s="311"/>
      <c r="I94" s="311"/>
      <c r="J94" s="314"/>
      <c r="K94" s="311"/>
      <c r="L94" s="115"/>
      <c r="M94" s="115"/>
      <c r="N94" s="115"/>
      <c r="O94" s="115"/>
      <c r="P94" s="115"/>
      <c r="Q94" s="115"/>
      <c r="R94" s="115"/>
      <c r="S94" s="115"/>
      <c r="T94" s="115"/>
      <c r="U94" s="115"/>
      <c r="V94" s="115"/>
      <c r="W94" s="115"/>
      <c r="X94" s="115"/>
      <c r="Y94" s="115"/>
      <c r="Z94" s="115"/>
      <c r="AA94" s="115"/>
      <c r="AB94" s="115"/>
      <c r="AC94" s="115"/>
      <c r="AD94" s="115"/>
      <c r="AE94" s="115"/>
    </row>
    <row r="95" spans="1:31" ht="13.5" customHeight="1">
      <c r="A95" s="89"/>
      <c r="B95" s="89"/>
      <c r="C95" s="311"/>
      <c r="D95" s="312"/>
      <c r="E95" s="312"/>
      <c r="F95" s="313"/>
      <c r="G95" s="314"/>
      <c r="H95" s="311"/>
      <c r="I95" s="311"/>
      <c r="J95" s="314"/>
      <c r="K95" s="311"/>
      <c r="L95" s="115"/>
      <c r="M95" s="115"/>
      <c r="N95" s="115"/>
      <c r="O95" s="115"/>
      <c r="P95" s="115"/>
      <c r="Q95" s="115"/>
      <c r="R95" s="115"/>
      <c r="S95" s="115"/>
      <c r="T95" s="115"/>
      <c r="U95" s="115"/>
      <c r="V95" s="115"/>
      <c r="W95" s="115"/>
      <c r="X95" s="115"/>
      <c r="Y95" s="115"/>
      <c r="Z95" s="115"/>
      <c r="AA95" s="115"/>
      <c r="AB95" s="115"/>
      <c r="AC95" s="115"/>
      <c r="AD95" s="115"/>
      <c r="AE95" s="115"/>
    </row>
    <row r="96" spans="1:31" ht="13.5" customHeight="1">
      <c r="A96" s="89"/>
      <c r="B96" s="89"/>
      <c r="C96" s="311"/>
      <c r="D96" s="312"/>
      <c r="E96" s="312"/>
      <c r="F96" s="313"/>
      <c r="G96" s="314"/>
      <c r="H96" s="311"/>
      <c r="I96" s="311"/>
      <c r="J96" s="314"/>
      <c r="K96" s="311"/>
      <c r="L96" s="115"/>
      <c r="M96" s="115"/>
      <c r="N96" s="115"/>
      <c r="O96" s="115"/>
      <c r="P96" s="115"/>
      <c r="Q96" s="115"/>
      <c r="R96" s="115"/>
      <c r="S96" s="115"/>
      <c r="T96" s="115"/>
      <c r="U96" s="115"/>
      <c r="V96" s="115"/>
      <c r="W96" s="115"/>
      <c r="X96" s="115"/>
      <c r="Y96" s="115"/>
      <c r="Z96" s="115"/>
      <c r="AA96" s="115"/>
      <c r="AB96" s="115"/>
      <c r="AC96" s="115"/>
      <c r="AD96" s="115"/>
      <c r="AE96" s="115"/>
    </row>
    <row r="97" spans="1:31" ht="13.5" customHeight="1">
      <c r="A97" s="89"/>
      <c r="B97" s="89"/>
      <c r="C97" s="311"/>
      <c r="D97" s="312"/>
      <c r="E97" s="312"/>
      <c r="F97" s="313"/>
      <c r="G97" s="314"/>
      <c r="H97" s="311"/>
      <c r="I97" s="311"/>
      <c r="J97" s="314"/>
      <c r="K97" s="311"/>
      <c r="L97" s="115"/>
      <c r="M97" s="115"/>
      <c r="N97" s="115"/>
      <c r="O97" s="115"/>
      <c r="P97" s="115"/>
      <c r="Q97" s="115"/>
      <c r="R97" s="115"/>
      <c r="S97" s="115"/>
      <c r="T97" s="115"/>
      <c r="U97" s="115"/>
      <c r="V97" s="115"/>
      <c r="W97" s="115"/>
      <c r="X97" s="115"/>
      <c r="Y97" s="115"/>
      <c r="Z97" s="115"/>
      <c r="AA97" s="115"/>
      <c r="AB97" s="115"/>
      <c r="AC97" s="115"/>
      <c r="AD97" s="115"/>
      <c r="AE97" s="115"/>
    </row>
    <row r="98" spans="1:31" ht="13.5" customHeight="1">
      <c r="A98" s="89"/>
      <c r="B98" s="89"/>
      <c r="C98" s="311"/>
      <c r="D98" s="312"/>
      <c r="E98" s="312"/>
      <c r="F98" s="313"/>
      <c r="G98" s="314"/>
      <c r="H98" s="311"/>
      <c r="I98" s="311"/>
      <c r="J98" s="314"/>
      <c r="K98" s="311"/>
      <c r="L98" s="115"/>
      <c r="M98" s="115"/>
      <c r="N98" s="115"/>
      <c r="O98" s="115"/>
      <c r="P98" s="115"/>
      <c r="Q98" s="115"/>
      <c r="R98" s="115"/>
      <c r="S98" s="115"/>
      <c r="T98" s="115"/>
      <c r="U98" s="115"/>
      <c r="V98" s="115"/>
      <c r="W98" s="115"/>
      <c r="X98" s="115"/>
      <c r="Y98" s="115"/>
      <c r="Z98" s="115"/>
      <c r="AA98" s="115"/>
      <c r="AB98" s="115"/>
      <c r="AC98" s="115"/>
      <c r="AD98" s="115"/>
      <c r="AE98" s="115"/>
    </row>
    <row r="99" spans="1:31" ht="13.5" customHeight="1">
      <c r="A99" s="89"/>
      <c r="B99" s="89"/>
      <c r="C99" s="311"/>
      <c r="D99" s="312"/>
      <c r="E99" s="312"/>
      <c r="F99" s="313"/>
      <c r="G99" s="314"/>
      <c r="H99" s="311"/>
      <c r="I99" s="311"/>
      <c r="J99" s="314"/>
      <c r="K99" s="311"/>
      <c r="L99" s="115"/>
      <c r="M99" s="115"/>
      <c r="N99" s="115"/>
      <c r="O99" s="115"/>
      <c r="P99" s="115"/>
      <c r="Q99" s="115"/>
      <c r="R99" s="115"/>
      <c r="S99" s="115"/>
      <c r="T99" s="115"/>
      <c r="U99" s="115"/>
      <c r="V99" s="115"/>
      <c r="W99" s="115"/>
      <c r="X99" s="115"/>
      <c r="Y99" s="115"/>
      <c r="Z99" s="115"/>
      <c r="AA99" s="115"/>
      <c r="AB99" s="115"/>
      <c r="AC99" s="115"/>
      <c r="AD99" s="115"/>
      <c r="AE99" s="115"/>
    </row>
    <row r="100" spans="1:31" ht="13.5" customHeight="1">
      <c r="A100" s="89"/>
      <c r="B100" s="89"/>
      <c r="C100" s="311"/>
      <c r="D100" s="312"/>
      <c r="E100" s="312"/>
      <c r="F100" s="313"/>
      <c r="G100" s="314"/>
      <c r="H100" s="311"/>
      <c r="I100" s="311"/>
      <c r="J100" s="314"/>
      <c r="K100" s="311"/>
      <c r="L100" s="115"/>
      <c r="M100" s="115"/>
      <c r="N100" s="115"/>
      <c r="O100" s="115"/>
      <c r="P100" s="115"/>
      <c r="Q100" s="115"/>
      <c r="R100" s="115"/>
      <c r="S100" s="115"/>
      <c r="T100" s="115"/>
      <c r="U100" s="115"/>
      <c r="V100" s="115"/>
      <c r="W100" s="115"/>
      <c r="X100" s="115"/>
      <c r="Y100" s="115"/>
      <c r="Z100" s="115"/>
      <c r="AA100" s="115"/>
      <c r="AB100" s="115"/>
      <c r="AC100" s="115"/>
      <c r="AD100" s="115"/>
      <c r="AE100" s="115"/>
    </row>
    <row r="101" spans="1:31" ht="13.5" customHeight="1">
      <c r="A101" s="89"/>
      <c r="B101" s="89"/>
      <c r="C101" s="311"/>
      <c r="D101" s="312"/>
      <c r="E101" s="312"/>
      <c r="F101" s="313"/>
      <c r="G101" s="314"/>
      <c r="H101" s="311"/>
      <c r="I101" s="311"/>
      <c r="J101" s="314"/>
      <c r="K101" s="311"/>
      <c r="L101" s="115"/>
      <c r="M101" s="115"/>
      <c r="N101" s="115"/>
      <c r="O101" s="115"/>
      <c r="P101" s="115"/>
      <c r="Q101" s="115"/>
      <c r="R101" s="115"/>
      <c r="S101" s="115"/>
      <c r="T101" s="115"/>
      <c r="U101" s="115"/>
      <c r="V101" s="115"/>
      <c r="W101" s="115"/>
      <c r="X101" s="115"/>
      <c r="Y101" s="115"/>
      <c r="Z101" s="115"/>
      <c r="AA101" s="115"/>
      <c r="AB101" s="115"/>
      <c r="AC101" s="115"/>
      <c r="AD101" s="115"/>
      <c r="AE101" s="115"/>
    </row>
    <row r="102" spans="1:31" ht="13.5" customHeight="1">
      <c r="A102" s="89"/>
      <c r="B102" s="89"/>
      <c r="C102" s="311"/>
      <c r="D102" s="312"/>
      <c r="E102" s="312"/>
      <c r="F102" s="313"/>
      <c r="G102" s="314"/>
      <c r="H102" s="311"/>
      <c r="I102" s="311"/>
      <c r="J102" s="314"/>
      <c r="K102" s="311"/>
      <c r="L102" s="115"/>
      <c r="M102" s="115"/>
      <c r="N102" s="115"/>
      <c r="O102" s="115"/>
      <c r="P102" s="115"/>
      <c r="Q102" s="115"/>
      <c r="R102" s="115"/>
      <c r="S102" s="115"/>
      <c r="T102" s="115"/>
      <c r="U102" s="115"/>
      <c r="V102" s="115"/>
      <c r="W102" s="115"/>
      <c r="X102" s="115"/>
      <c r="Y102" s="115"/>
      <c r="Z102" s="115"/>
      <c r="AA102" s="115"/>
      <c r="AB102" s="115"/>
      <c r="AC102" s="115"/>
      <c r="AD102" s="115"/>
      <c r="AE102" s="115"/>
    </row>
    <row r="103" spans="1:31" ht="13.5" customHeight="1">
      <c r="A103" s="89"/>
      <c r="B103" s="89"/>
      <c r="C103" s="311"/>
      <c r="D103" s="312"/>
      <c r="E103" s="312"/>
      <c r="F103" s="313"/>
      <c r="G103" s="314"/>
      <c r="H103" s="311"/>
      <c r="I103" s="311"/>
      <c r="J103" s="314"/>
      <c r="K103" s="311"/>
      <c r="L103" s="115"/>
      <c r="M103" s="115"/>
      <c r="N103" s="115"/>
      <c r="O103" s="115"/>
      <c r="P103" s="115"/>
      <c r="Q103" s="115"/>
      <c r="R103" s="115"/>
      <c r="S103" s="115"/>
      <c r="T103" s="115"/>
      <c r="U103" s="115"/>
      <c r="V103" s="115"/>
      <c r="W103" s="115"/>
      <c r="X103" s="115"/>
      <c r="Y103" s="115"/>
      <c r="Z103" s="115"/>
      <c r="AA103" s="115"/>
      <c r="AB103" s="115"/>
      <c r="AC103" s="115"/>
      <c r="AD103" s="115"/>
      <c r="AE103" s="115"/>
    </row>
    <row r="104" spans="1:31" ht="13.5" customHeight="1">
      <c r="A104" s="89"/>
      <c r="B104" s="89"/>
      <c r="C104" s="311"/>
      <c r="D104" s="312"/>
      <c r="E104" s="312"/>
      <c r="F104" s="313"/>
      <c r="G104" s="314"/>
      <c r="H104" s="311"/>
      <c r="I104" s="311"/>
      <c r="J104" s="314"/>
      <c r="K104" s="311"/>
      <c r="L104" s="115"/>
      <c r="M104" s="115"/>
      <c r="N104" s="115"/>
      <c r="O104" s="115"/>
      <c r="P104" s="115"/>
      <c r="Q104" s="115"/>
      <c r="R104" s="115"/>
      <c r="S104" s="115"/>
      <c r="T104" s="115"/>
      <c r="U104" s="115"/>
      <c r="V104" s="115"/>
      <c r="W104" s="115"/>
      <c r="X104" s="115"/>
      <c r="Y104" s="115"/>
      <c r="Z104" s="115"/>
      <c r="AA104" s="115"/>
      <c r="AB104" s="115"/>
      <c r="AC104" s="115"/>
      <c r="AD104" s="115"/>
      <c r="AE104" s="115"/>
    </row>
    <row r="105" spans="1:31" ht="13.5" customHeight="1">
      <c r="A105" s="89"/>
      <c r="B105" s="89"/>
      <c r="C105" s="311"/>
      <c r="D105" s="312"/>
      <c r="E105" s="312"/>
      <c r="F105" s="313"/>
      <c r="G105" s="314"/>
      <c r="H105" s="311"/>
      <c r="I105" s="311"/>
      <c r="J105" s="314"/>
      <c r="K105" s="311"/>
      <c r="L105" s="115"/>
      <c r="M105" s="115"/>
      <c r="N105" s="115"/>
      <c r="O105" s="115"/>
      <c r="P105" s="115"/>
      <c r="Q105" s="115"/>
      <c r="R105" s="115"/>
      <c r="S105" s="115"/>
      <c r="T105" s="115"/>
      <c r="U105" s="115"/>
      <c r="V105" s="115"/>
      <c r="W105" s="115"/>
      <c r="X105" s="115"/>
      <c r="Y105" s="115"/>
      <c r="Z105" s="115"/>
      <c r="AA105" s="115"/>
      <c r="AB105" s="115"/>
      <c r="AC105" s="115"/>
      <c r="AD105" s="115"/>
      <c r="AE105" s="115"/>
    </row>
    <row r="106" spans="1:31" ht="13.5" customHeight="1">
      <c r="A106" s="89"/>
      <c r="B106" s="89"/>
      <c r="C106" s="311"/>
      <c r="D106" s="312"/>
      <c r="E106" s="312"/>
      <c r="F106" s="313"/>
      <c r="G106" s="314"/>
      <c r="H106" s="311"/>
      <c r="I106" s="311"/>
      <c r="J106" s="314"/>
      <c r="K106" s="311"/>
      <c r="L106" s="115"/>
      <c r="M106" s="115"/>
      <c r="N106" s="115"/>
      <c r="O106" s="115"/>
      <c r="P106" s="115"/>
      <c r="Q106" s="115"/>
      <c r="R106" s="115"/>
      <c r="S106" s="115"/>
      <c r="T106" s="115"/>
      <c r="U106" s="115"/>
      <c r="V106" s="115"/>
      <c r="W106" s="115"/>
      <c r="X106" s="115"/>
      <c r="Y106" s="115"/>
      <c r="Z106" s="115"/>
      <c r="AA106" s="115"/>
      <c r="AB106" s="115"/>
      <c r="AC106" s="115"/>
      <c r="AD106" s="115"/>
      <c r="AE106" s="115"/>
    </row>
    <row r="107" spans="1:31" ht="13.5" customHeight="1">
      <c r="A107" s="89"/>
      <c r="B107" s="89"/>
      <c r="C107" s="311"/>
      <c r="D107" s="312"/>
      <c r="E107" s="312"/>
      <c r="F107" s="313"/>
      <c r="G107" s="314"/>
      <c r="H107" s="311"/>
      <c r="I107" s="311"/>
      <c r="J107" s="314"/>
      <c r="K107" s="311"/>
      <c r="L107" s="115"/>
      <c r="M107" s="115"/>
      <c r="N107" s="115"/>
      <c r="O107" s="115"/>
      <c r="P107" s="115"/>
      <c r="Q107" s="115"/>
      <c r="R107" s="115"/>
      <c r="S107" s="115"/>
      <c r="T107" s="115"/>
      <c r="U107" s="115"/>
      <c r="V107" s="115"/>
      <c r="W107" s="115"/>
      <c r="X107" s="115"/>
      <c r="Y107" s="115"/>
      <c r="Z107" s="115"/>
      <c r="AA107" s="115"/>
      <c r="AB107" s="115"/>
      <c r="AC107" s="115"/>
      <c r="AD107" s="115"/>
      <c r="AE107" s="115"/>
    </row>
    <row r="108" spans="1:31" ht="13.5" customHeight="1">
      <c r="A108" s="89"/>
      <c r="B108" s="89"/>
      <c r="C108" s="311"/>
      <c r="D108" s="312"/>
      <c r="E108" s="312"/>
      <c r="F108" s="313"/>
      <c r="G108" s="314"/>
      <c r="H108" s="311"/>
      <c r="I108" s="311"/>
      <c r="J108" s="314"/>
      <c r="K108" s="311"/>
      <c r="L108" s="115"/>
      <c r="M108" s="115"/>
      <c r="N108" s="115"/>
      <c r="O108" s="115"/>
      <c r="P108" s="115"/>
      <c r="Q108" s="115"/>
      <c r="R108" s="115"/>
      <c r="S108" s="115"/>
      <c r="T108" s="115"/>
      <c r="U108" s="115"/>
      <c r="V108" s="115"/>
      <c r="W108" s="115"/>
      <c r="X108" s="115"/>
      <c r="Y108" s="115"/>
      <c r="Z108" s="115"/>
      <c r="AA108" s="115"/>
      <c r="AB108" s="115"/>
      <c r="AC108" s="115"/>
      <c r="AD108" s="115"/>
      <c r="AE108" s="115"/>
    </row>
    <row r="109" spans="1:31" ht="13.5" customHeight="1">
      <c r="A109" s="89"/>
      <c r="B109" s="89"/>
      <c r="C109" s="311"/>
      <c r="D109" s="312"/>
      <c r="E109" s="312"/>
      <c r="F109" s="313"/>
      <c r="G109" s="314"/>
      <c r="H109" s="311"/>
      <c r="I109" s="311"/>
      <c r="J109" s="314"/>
      <c r="K109" s="311"/>
      <c r="L109" s="115"/>
      <c r="M109" s="115"/>
      <c r="N109" s="115"/>
      <c r="O109" s="115"/>
      <c r="P109" s="115"/>
      <c r="Q109" s="115"/>
      <c r="R109" s="115"/>
      <c r="S109" s="115"/>
      <c r="T109" s="115"/>
      <c r="U109" s="115"/>
      <c r="V109" s="115"/>
      <c r="W109" s="115"/>
      <c r="X109" s="115"/>
      <c r="Y109" s="115"/>
      <c r="Z109" s="115"/>
      <c r="AA109" s="115"/>
      <c r="AB109" s="115"/>
      <c r="AC109" s="115"/>
      <c r="AD109" s="115"/>
      <c r="AE109" s="115"/>
    </row>
    <row r="110" spans="1:31" ht="13.5" customHeight="1">
      <c r="A110" s="89"/>
      <c r="B110" s="89"/>
      <c r="C110" s="311"/>
      <c r="D110" s="312"/>
      <c r="E110" s="312"/>
      <c r="F110" s="313"/>
      <c r="G110" s="314"/>
      <c r="H110" s="311"/>
      <c r="I110" s="311"/>
      <c r="J110" s="314"/>
      <c r="K110" s="311"/>
      <c r="L110" s="115"/>
      <c r="M110" s="115"/>
      <c r="N110" s="115"/>
      <c r="O110" s="115"/>
      <c r="P110" s="115"/>
      <c r="Q110" s="115"/>
      <c r="R110" s="115"/>
      <c r="S110" s="115"/>
      <c r="T110" s="115"/>
      <c r="U110" s="115"/>
      <c r="V110" s="115"/>
      <c r="W110" s="115"/>
      <c r="X110" s="115"/>
      <c r="Y110" s="115"/>
      <c r="Z110" s="115"/>
      <c r="AA110" s="115"/>
      <c r="AB110" s="115"/>
      <c r="AC110" s="115"/>
      <c r="AD110" s="115"/>
      <c r="AE110" s="115"/>
    </row>
    <row r="111" spans="1:31" ht="13.5" customHeight="1">
      <c r="A111" s="89"/>
      <c r="B111" s="89"/>
      <c r="C111" s="311"/>
      <c r="D111" s="312"/>
      <c r="E111" s="312"/>
      <c r="F111" s="313"/>
      <c r="G111" s="314"/>
      <c r="H111" s="311"/>
      <c r="I111" s="311"/>
      <c r="J111" s="314"/>
      <c r="K111" s="311"/>
      <c r="L111" s="115"/>
      <c r="M111" s="115"/>
      <c r="N111" s="115"/>
      <c r="O111" s="115"/>
      <c r="P111" s="115"/>
      <c r="Q111" s="115"/>
      <c r="R111" s="115"/>
      <c r="S111" s="115"/>
      <c r="T111" s="115"/>
      <c r="U111" s="115"/>
      <c r="V111" s="115"/>
      <c r="W111" s="115"/>
      <c r="X111" s="115"/>
      <c r="Y111" s="115"/>
      <c r="Z111" s="115"/>
      <c r="AA111" s="115"/>
      <c r="AB111" s="115"/>
      <c r="AC111" s="115"/>
      <c r="AD111" s="115"/>
      <c r="AE111" s="115"/>
    </row>
    <row r="112" spans="1:31" ht="13.5" customHeight="1">
      <c r="A112" s="89"/>
      <c r="B112" s="89"/>
      <c r="C112" s="311"/>
      <c r="D112" s="312"/>
      <c r="E112" s="312"/>
      <c r="F112" s="313"/>
      <c r="G112" s="314"/>
      <c r="H112" s="311"/>
      <c r="I112" s="311"/>
      <c r="J112" s="314"/>
      <c r="K112" s="311"/>
      <c r="L112" s="115"/>
      <c r="M112" s="115"/>
      <c r="N112" s="115"/>
      <c r="O112" s="115"/>
      <c r="P112" s="115"/>
      <c r="Q112" s="115"/>
      <c r="R112" s="115"/>
      <c r="S112" s="115"/>
      <c r="T112" s="115"/>
      <c r="U112" s="115"/>
      <c r="V112" s="115"/>
      <c r="W112" s="115"/>
      <c r="X112" s="115"/>
      <c r="Y112" s="115"/>
      <c r="Z112" s="115"/>
      <c r="AA112" s="115"/>
      <c r="AB112" s="115"/>
      <c r="AC112" s="115"/>
      <c r="AD112" s="115"/>
      <c r="AE112" s="115"/>
    </row>
    <row r="113" spans="1:31" ht="13.5" customHeight="1">
      <c r="A113" s="89"/>
      <c r="B113" s="89"/>
      <c r="C113" s="311"/>
      <c r="D113" s="312"/>
      <c r="E113" s="312"/>
      <c r="F113" s="313"/>
      <c r="G113" s="314"/>
      <c r="H113" s="311"/>
      <c r="I113" s="311"/>
      <c r="J113" s="314"/>
      <c r="K113" s="311"/>
      <c r="L113" s="115"/>
      <c r="M113" s="115"/>
      <c r="N113" s="115"/>
      <c r="O113" s="115"/>
      <c r="P113" s="115"/>
      <c r="Q113" s="115"/>
      <c r="R113" s="115"/>
      <c r="S113" s="115"/>
      <c r="T113" s="115"/>
      <c r="U113" s="115"/>
      <c r="V113" s="115"/>
      <c r="W113" s="115"/>
      <c r="X113" s="115"/>
      <c r="Y113" s="115"/>
      <c r="Z113" s="115"/>
      <c r="AA113" s="115"/>
      <c r="AB113" s="115"/>
      <c r="AC113" s="115"/>
      <c r="AD113" s="115"/>
      <c r="AE113" s="115"/>
    </row>
    <row r="114" spans="1:31" ht="13.5" customHeight="1">
      <c r="A114" s="89"/>
      <c r="B114" s="89"/>
      <c r="C114" s="311"/>
      <c r="D114" s="312"/>
      <c r="E114" s="312"/>
      <c r="F114" s="313"/>
      <c r="G114" s="314"/>
      <c r="H114" s="311"/>
      <c r="I114" s="311"/>
      <c r="J114" s="314"/>
      <c r="K114" s="311"/>
      <c r="L114" s="115"/>
      <c r="M114" s="115"/>
      <c r="N114" s="115"/>
      <c r="O114" s="115"/>
      <c r="P114" s="115"/>
      <c r="Q114" s="115"/>
      <c r="R114" s="115"/>
      <c r="S114" s="115"/>
      <c r="T114" s="115"/>
      <c r="U114" s="115"/>
      <c r="V114" s="115"/>
      <c r="W114" s="115"/>
      <c r="X114" s="115"/>
      <c r="Y114" s="115"/>
      <c r="Z114" s="115"/>
      <c r="AA114" s="115"/>
      <c r="AB114" s="115"/>
      <c r="AC114" s="115"/>
      <c r="AD114" s="115"/>
      <c r="AE114" s="115"/>
    </row>
    <row r="115" spans="1:31" ht="13.5" customHeight="1">
      <c r="A115" s="89"/>
      <c r="B115" s="89"/>
      <c r="C115" s="311"/>
      <c r="D115" s="312"/>
      <c r="E115" s="312"/>
      <c r="F115" s="313"/>
      <c r="G115" s="314"/>
      <c r="H115" s="311"/>
      <c r="I115" s="311"/>
      <c r="J115" s="314"/>
      <c r="K115" s="311"/>
      <c r="L115" s="115"/>
      <c r="M115" s="115"/>
      <c r="N115" s="115"/>
      <c r="O115" s="115"/>
      <c r="P115" s="115"/>
      <c r="Q115" s="115"/>
      <c r="R115" s="115"/>
      <c r="S115" s="115"/>
      <c r="T115" s="115"/>
      <c r="U115" s="115"/>
      <c r="V115" s="115"/>
      <c r="W115" s="115"/>
      <c r="X115" s="115"/>
      <c r="Y115" s="115"/>
      <c r="Z115" s="115"/>
      <c r="AA115" s="115"/>
      <c r="AB115" s="115"/>
      <c r="AC115" s="115"/>
      <c r="AD115" s="115"/>
      <c r="AE115" s="115"/>
    </row>
    <row r="116" spans="1:31" ht="13.5" customHeight="1">
      <c r="A116" s="89"/>
      <c r="B116" s="89"/>
      <c r="C116" s="311"/>
      <c r="D116" s="312"/>
      <c r="E116" s="312"/>
      <c r="F116" s="313"/>
      <c r="G116" s="314"/>
      <c r="H116" s="311"/>
      <c r="I116" s="311"/>
      <c r="J116" s="314"/>
      <c r="K116" s="311"/>
      <c r="L116" s="115"/>
      <c r="M116" s="115"/>
      <c r="N116" s="115"/>
      <c r="O116" s="115"/>
      <c r="P116" s="115"/>
      <c r="Q116" s="115"/>
      <c r="R116" s="115"/>
      <c r="S116" s="115"/>
      <c r="T116" s="115"/>
      <c r="U116" s="115"/>
      <c r="V116" s="115"/>
      <c r="W116" s="115"/>
      <c r="X116" s="115"/>
      <c r="Y116" s="115"/>
      <c r="Z116" s="115"/>
      <c r="AA116" s="115"/>
      <c r="AB116" s="115"/>
      <c r="AC116" s="115"/>
      <c r="AD116" s="115"/>
      <c r="AE116" s="115"/>
    </row>
    <row r="117" spans="1:31" ht="13.5" customHeight="1">
      <c r="A117" s="89"/>
      <c r="B117" s="89"/>
      <c r="C117" s="311"/>
      <c r="D117" s="312"/>
      <c r="E117" s="312"/>
      <c r="F117" s="313"/>
      <c r="G117" s="314"/>
      <c r="H117" s="311"/>
      <c r="I117" s="311"/>
      <c r="J117" s="314"/>
      <c r="K117" s="311"/>
      <c r="L117" s="115"/>
      <c r="M117" s="115"/>
      <c r="N117" s="115"/>
      <c r="O117" s="115"/>
      <c r="P117" s="115"/>
      <c r="Q117" s="115"/>
      <c r="R117" s="115"/>
      <c r="S117" s="115"/>
      <c r="T117" s="115"/>
      <c r="U117" s="115"/>
      <c r="V117" s="115"/>
      <c r="W117" s="115"/>
      <c r="X117" s="115"/>
      <c r="Y117" s="115"/>
      <c r="Z117" s="115"/>
      <c r="AA117" s="115"/>
      <c r="AB117" s="115"/>
      <c r="AC117" s="115"/>
      <c r="AD117" s="115"/>
      <c r="AE117" s="115"/>
    </row>
    <row r="118" spans="1:31" ht="13.5" customHeight="1">
      <c r="A118" s="89"/>
      <c r="B118" s="89"/>
      <c r="C118" s="311"/>
      <c r="D118" s="312"/>
      <c r="E118" s="312"/>
      <c r="F118" s="313"/>
      <c r="G118" s="314"/>
      <c r="H118" s="311"/>
      <c r="I118" s="311"/>
      <c r="J118" s="314"/>
      <c r="K118" s="311"/>
      <c r="L118" s="115"/>
      <c r="M118" s="115"/>
      <c r="N118" s="115"/>
      <c r="O118" s="115"/>
      <c r="P118" s="115"/>
      <c r="Q118" s="115"/>
      <c r="R118" s="115"/>
      <c r="S118" s="115"/>
      <c r="T118" s="115"/>
      <c r="U118" s="115"/>
      <c r="V118" s="115"/>
      <c r="W118" s="115"/>
      <c r="X118" s="115"/>
      <c r="Y118" s="115"/>
      <c r="Z118" s="115"/>
      <c r="AA118" s="115"/>
      <c r="AB118" s="115"/>
      <c r="AC118" s="115"/>
      <c r="AD118" s="115"/>
      <c r="AE118" s="115"/>
    </row>
    <row r="119" spans="1:31" ht="13.5" customHeight="1">
      <c r="A119" s="89"/>
      <c r="B119" s="89"/>
      <c r="C119" s="311"/>
      <c r="D119" s="312"/>
      <c r="E119" s="312"/>
      <c r="F119" s="313"/>
      <c r="G119" s="314"/>
      <c r="H119" s="311"/>
      <c r="I119" s="311"/>
      <c r="J119" s="314"/>
      <c r="K119" s="311"/>
      <c r="L119" s="115"/>
      <c r="M119" s="115"/>
      <c r="N119" s="115"/>
      <c r="O119" s="115"/>
      <c r="P119" s="115"/>
      <c r="Q119" s="115"/>
      <c r="R119" s="115"/>
      <c r="S119" s="115"/>
      <c r="T119" s="115"/>
      <c r="U119" s="115"/>
      <c r="V119" s="115"/>
      <c r="W119" s="115"/>
      <c r="X119" s="115"/>
      <c r="Y119" s="115"/>
      <c r="Z119" s="115"/>
      <c r="AA119" s="115"/>
      <c r="AB119" s="115"/>
      <c r="AC119" s="115"/>
      <c r="AD119" s="115"/>
      <c r="AE119" s="115"/>
    </row>
    <row r="120" spans="1:31" ht="13.5" customHeight="1">
      <c r="A120" s="89"/>
      <c r="B120" s="89"/>
      <c r="C120" s="311"/>
      <c r="D120" s="312"/>
      <c r="E120" s="312"/>
      <c r="F120" s="313"/>
      <c r="G120" s="314"/>
      <c r="H120" s="311"/>
      <c r="I120" s="311"/>
      <c r="J120" s="314"/>
      <c r="K120" s="311"/>
      <c r="L120" s="115"/>
      <c r="M120" s="115"/>
      <c r="N120" s="115"/>
      <c r="O120" s="115"/>
      <c r="P120" s="115"/>
      <c r="Q120" s="115"/>
      <c r="R120" s="115"/>
      <c r="S120" s="115"/>
      <c r="T120" s="115"/>
      <c r="U120" s="115"/>
      <c r="V120" s="115"/>
      <c r="W120" s="115"/>
      <c r="X120" s="115"/>
      <c r="Y120" s="115"/>
      <c r="Z120" s="115"/>
      <c r="AA120" s="115"/>
      <c r="AB120" s="115"/>
      <c r="AC120" s="115"/>
      <c r="AD120" s="115"/>
      <c r="AE120" s="115"/>
    </row>
    <row r="121" spans="1:31" ht="13.5" customHeight="1">
      <c r="A121" s="89"/>
      <c r="B121" s="89"/>
      <c r="C121" s="311"/>
      <c r="D121" s="312"/>
      <c r="E121" s="312"/>
      <c r="F121" s="313"/>
      <c r="G121" s="314"/>
      <c r="H121" s="311"/>
      <c r="I121" s="311"/>
      <c r="J121" s="314"/>
      <c r="K121" s="311"/>
      <c r="L121" s="115"/>
      <c r="M121" s="115"/>
      <c r="N121" s="115"/>
      <c r="O121" s="115"/>
      <c r="P121" s="115"/>
      <c r="Q121" s="115"/>
      <c r="R121" s="115"/>
      <c r="S121" s="115"/>
      <c r="T121" s="115"/>
      <c r="U121" s="115"/>
      <c r="V121" s="115"/>
      <c r="W121" s="115"/>
      <c r="X121" s="115"/>
      <c r="Y121" s="115"/>
      <c r="Z121" s="115"/>
      <c r="AA121" s="115"/>
      <c r="AB121" s="115"/>
      <c r="AC121" s="115"/>
      <c r="AD121" s="115"/>
      <c r="AE121" s="115"/>
    </row>
    <row r="122" spans="1:31" ht="13.5" customHeight="1">
      <c r="A122" s="89"/>
      <c r="B122" s="89"/>
      <c r="C122" s="311"/>
      <c r="D122" s="312"/>
      <c r="E122" s="312"/>
      <c r="F122" s="313"/>
      <c r="G122" s="314"/>
      <c r="H122" s="311"/>
      <c r="I122" s="311"/>
      <c r="J122" s="314"/>
      <c r="K122" s="311"/>
      <c r="L122" s="115"/>
      <c r="M122" s="115"/>
      <c r="N122" s="115"/>
      <c r="O122" s="115"/>
      <c r="P122" s="115"/>
      <c r="Q122" s="115"/>
      <c r="R122" s="115"/>
      <c r="S122" s="115"/>
      <c r="T122" s="115"/>
      <c r="U122" s="115"/>
      <c r="V122" s="115"/>
      <c r="W122" s="115"/>
      <c r="X122" s="115"/>
      <c r="Y122" s="115"/>
      <c r="Z122" s="115"/>
      <c r="AA122" s="115"/>
      <c r="AB122" s="115"/>
      <c r="AC122" s="115"/>
      <c r="AD122" s="115"/>
      <c r="AE122" s="115"/>
    </row>
    <row r="123" spans="1:31" ht="13.5" customHeight="1">
      <c r="A123" s="89"/>
      <c r="B123" s="89"/>
      <c r="C123" s="311"/>
      <c r="D123" s="312"/>
      <c r="E123" s="312"/>
      <c r="F123" s="313"/>
      <c r="G123" s="314"/>
      <c r="H123" s="311"/>
      <c r="I123" s="311"/>
      <c r="J123" s="314"/>
      <c r="K123" s="311"/>
      <c r="L123" s="115"/>
      <c r="M123" s="115"/>
      <c r="N123" s="115"/>
      <c r="O123" s="115"/>
      <c r="P123" s="115"/>
      <c r="Q123" s="115"/>
      <c r="R123" s="115"/>
      <c r="S123" s="115"/>
      <c r="T123" s="115"/>
      <c r="U123" s="115"/>
      <c r="V123" s="115"/>
      <c r="W123" s="115"/>
      <c r="X123" s="115"/>
      <c r="Y123" s="115"/>
      <c r="Z123" s="115"/>
      <c r="AA123" s="115"/>
      <c r="AB123" s="115"/>
      <c r="AC123" s="115"/>
      <c r="AD123" s="115"/>
      <c r="AE123" s="115"/>
    </row>
    <row r="124" spans="1:31" ht="13.5" customHeight="1">
      <c r="A124" s="89"/>
      <c r="B124" s="89"/>
      <c r="C124" s="311"/>
      <c r="D124" s="312"/>
      <c r="E124" s="312"/>
      <c r="F124" s="313"/>
      <c r="G124" s="314"/>
      <c r="H124" s="311"/>
      <c r="I124" s="311"/>
      <c r="J124" s="314"/>
      <c r="K124" s="311"/>
      <c r="L124" s="115"/>
      <c r="M124" s="115"/>
      <c r="N124" s="115"/>
      <c r="O124" s="115"/>
      <c r="P124" s="115"/>
      <c r="Q124" s="115"/>
      <c r="R124" s="115"/>
      <c r="S124" s="115"/>
      <c r="T124" s="115"/>
      <c r="U124" s="115"/>
      <c r="V124" s="115"/>
      <c r="W124" s="115"/>
      <c r="X124" s="115"/>
      <c r="Y124" s="115"/>
      <c r="Z124" s="115"/>
      <c r="AA124" s="115"/>
      <c r="AB124" s="115"/>
      <c r="AC124" s="115"/>
      <c r="AD124" s="115"/>
      <c r="AE124" s="115"/>
    </row>
    <row r="125" spans="1:31" ht="13.5" customHeight="1">
      <c r="A125" s="89"/>
      <c r="B125" s="89"/>
      <c r="C125" s="311"/>
      <c r="D125" s="312"/>
      <c r="E125" s="312"/>
      <c r="F125" s="313"/>
      <c r="G125" s="314"/>
      <c r="H125" s="311"/>
      <c r="I125" s="311"/>
      <c r="J125" s="314"/>
      <c r="K125" s="311"/>
      <c r="L125" s="115"/>
      <c r="M125" s="115"/>
      <c r="N125" s="115"/>
      <c r="O125" s="115"/>
      <c r="P125" s="115"/>
      <c r="Q125" s="115"/>
      <c r="R125" s="115"/>
      <c r="S125" s="115"/>
      <c r="T125" s="115"/>
      <c r="U125" s="115"/>
      <c r="V125" s="115"/>
      <c r="W125" s="115"/>
      <c r="X125" s="115"/>
      <c r="Y125" s="115"/>
      <c r="Z125" s="115"/>
      <c r="AA125" s="115"/>
      <c r="AB125" s="115"/>
      <c r="AC125" s="115"/>
      <c r="AD125" s="115"/>
      <c r="AE125" s="115"/>
    </row>
    <row r="126" spans="1:31" ht="13.5" customHeight="1">
      <c r="A126" s="89"/>
      <c r="B126" s="89"/>
      <c r="C126" s="311"/>
      <c r="D126" s="312"/>
      <c r="E126" s="312"/>
      <c r="F126" s="313"/>
      <c r="G126" s="314"/>
      <c r="H126" s="311"/>
      <c r="I126" s="311"/>
      <c r="J126" s="314"/>
      <c r="K126" s="311"/>
      <c r="L126" s="115"/>
      <c r="M126" s="115"/>
      <c r="N126" s="115"/>
      <c r="O126" s="115"/>
      <c r="P126" s="115"/>
      <c r="Q126" s="115"/>
      <c r="R126" s="115"/>
      <c r="S126" s="115"/>
      <c r="T126" s="115"/>
      <c r="U126" s="115"/>
      <c r="V126" s="115"/>
      <c r="W126" s="115"/>
      <c r="X126" s="115"/>
      <c r="Y126" s="115"/>
      <c r="Z126" s="115"/>
      <c r="AA126" s="115"/>
      <c r="AB126" s="115"/>
      <c r="AC126" s="115"/>
      <c r="AD126" s="115"/>
      <c r="AE126" s="115"/>
    </row>
    <row r="127" spans="1:31" ht="13.5" customHeight="1">
      <c r="A127" s="89"/>
      <c r="B127" s="89"/>
      <c r="C127" s="311"/>
      <c r="D127" s="312"/>
      <c r="E127" s="312"/>
      <c r="F127" s="313"/>
      <c r="G127" s="314"/>
      <c r="H127" s="311"/>
      <c r="I127" s="311"/>
      <c r="J127" s="314"/>
      <c r="K127" s="311"/>
      <c r="L127" s="115"/>
      <c r="M127" s="115"/>
      <c r="N127" s="115"/>
      <c r="O127" s="115"/>
      <c r="P127" s="115"/>
      <c r="Q127" s="115"/>
      <c r="R127" s="115"/>
      <c r="S127" s="115"/>
      <c r="T127" s="115"/>
      <c r="U127" s="115"/>
      <c r="V127" s="115"/>
      <c r="W127" s="115"/>
      <c r="X127" s="115"/>
      <c r="Y127" s="115"/>
      <c r="Z127" s="115"/>
      <c r="AA127" s="115"/>
      <c r="AB127" s="115"/>
      <c r="AC127" s="115"/>
      <c r="AD127" s="115"/>
      <c r="AE127" s="115"/>
    </row>
    <row r="128" spans="1:31" ht="13.5" customHeight="1">
      <c r="A128" s="89"/>
      <c r="B128" s="89"/>
      <c r="C128" s="311"/>
      <c r="D128" s="312"/>
      <c r="E128" s="312"/>
      <c r="F128" s="313"/>
      <c r="G128" s="314"/>
      <c r="H128" s="311"/>
      <c r="I128" s="311"/>
      <c r="J128" s="314"/>
      <c r="K128" s="311"/>
      <c r="L128" s="115"/>
      <c r="M128" s="115"/>
      <c r="N128" s="115"/>
      <c r="O128" s="115"/>
      <c r="P128" s="115"/>
      <c r="Q128" s="115"/>
      <c r="R128" s="115"/>
      <c r="S128" s="115"/>
      <c r="T128" s="115"/>
      <c r="U128" s="115"/>
      <c r="V128" s="115"/>
      <c r="W128" s="115"/>
      <c r="X128" s="115"/>
      <c r="Y128" s="115"/>
      <c r="Z128" s="115"/>
      <c r="AA128" s="115"/>
      <c r="AB128" s="115"/>
      <c r="AC128" s="115"/>
      <c r="AD128" s="115"/>
      <c r="AE128" s="115"/>
    </row>
    <row r="129" spans="1:31" ht="13.5" customHeight="1">
      <c r="A129" s="89"/>
      <c r="B129" s="89"/>
      <c r="C129" s="311"/>
      <c r="D129" s="312"/>
      <c r="E129" s="312"/>
      <c r="F129" s="313"/>
      <c r="G129" s="314"/>
      <c r="H129" s="311"/>
      <c r="I129" s="311"/>
      <c r="J129" s="314"/>
      <c r="K129" s="311"/>
      <c r="L129" s="115"/>
      <c r="M129" s="115"/>
      <c r="N129" s="115"/>
      <c r="O129" s="115"/>
      <c r="P129" s="115"/>
      <c r="Q129" s="115"/>
      <c r="R129" s="115"/>
      <c r="S129" s="115"/>
      <c r="T129" s="115"/>
      <c r="U129" s="115"/>
      <c r="V129" s="115"/>
      <c r="W129" s="115"/>
      <c r="X129" s="115"/>
      <c r="Y129" s="115"/>
      <c r="Z129" s="115"/>
      <c r="AA129" s="115"/>
      <c r="AB129" s="115"/>
      <c r="AC129" s="115"/>
      <c r="AD129" s="115"/>
      <c r="AE129" s="115"/>
    </row>
    <row r="130" spans="1:31" ht="13.5" customHeight="1">
      <c r="A130" s="89"/>
      <c r="B130" s="89"/>
      <c r="C130" s="311"/>
      <c r="D130" s="312"/>
      <c r="E130" s="312"/>
      <c r="F130" s="313"/>
      <c r="G130" s="314"/>
      <c r="H130" s="311"/>
      <c r="I130" s="311"/>
      <c r="J130" s="314"/>
      <c r="K130" s="311"/>
      <c r="L130" s="115"/>
      <c r="M130" s="115"/>
      <c r="N130" s="115"/>
      <c r="O130" s="115"/>
      <c r="P130" s="115"/>
      <c r="Q130" s="115"/>
      <c r="R130" s="115"/>
      <c r="S130" s="115"/>
      <c r="T130" s="115"/>
      <c r="U130" s="115"/>
      <c r="V130" s="115"/>
      <c r="W130" s="115"/>
      <c r="X130" s="115"/>
      <c r="Y130" s="115"/>
      <c r="Z130" s="115"/>
      <c r="AA130" s="115"/>
      <c r="AB130" s="115"/>
      <c r="AC130" s="115"/>
      <c r="AD130" s="115"/>
      <c r="AE130" s="115"/>
    </row>
    <row r="131" spans="1:31" ht="13.5" customHeight="1">
      <c r="A131" s="89"/>
      <c r="B131" s="89"/>
      <c r="C131" s="311"/>
      <c r="D131" s="312"/>
      <c r="E131" s="312"/>
      <c r="F131" s="313"/>
      <c r="G131" s="314"/>
      <c r="H131" s="311"/>
      <c r="I131" s="311"/>
      <c r="J131" s="314"/>
      <c r="K131" s="311"/>
      <c r="L131" s="115"/>
      <c r="M131" s="115"/>
      <c r="N131" s="115"/>
      <c r="O131" s="115"/>
      <c r="P131" s="115"/>
      <c r="Q131" s="115"/>
      <c r="R131" s="115"/>
      <c r="S131" s="115"/>
      <c r="T131" s="115"/>
      <c r="U131" s="115"/>
      <c r="V131" s="115"/>
      <c r="W131" s="115"/>
      <c r="X131" s="115"/>
      <c r="Y131" s="115"/>
      <c r="Z131" s="115"/>
      <c r="AA131" s="115"/>
      <c r="AB131" s="115"/>
      <c r="AC131" s="115"/>
      <c r="AD131" s="115"/>
      <c r="AE131" s="115"/>
    </row>
    <row r="132" spans="1:31" ht="13.5" customHeight="1">
      <c r="A132" s="89"/>
      <c r="B132" s="89"/>
      <c r="C132" s="311"/>
      <c r="D132" s="312"/>
      <c r="E132" s="312"/>
      <c r="F132" s="313"/>
      <c r="G132" s="314"/>
      <c r="H132" s="311"/>
      <c r="I132" s="311"/>
      <c r="J132" s="314"/>
      <c r="K132" s="311"/>
      <c r="L132" s="115"/>
      <c r="M132" s="115"/>
      <c r="N132" s="115"/>
      <c r="O132" s="115"/>
      <c r="P132" s="115"/>
      <c r="Q132" s="115"/>
      <c r="R132" s="115"/>
      <c r="S132" s="115"/>
      <c r="T132" s="115"/>
      <c r="U132" s="115"/>
      <c r="V132" s="115"/>
      <c r="W132" s="115"/>
      <c r="X132" s="115"/>
      <c r="Y132" s="115"/>
      <c r="Z132" s="115"/>
      <c r="AA132" s="115"/>
      <c r="AB132" s="115"/>
      <c r="AC132" s="115"/>
      <c r="AD132" s="115"/>
      <c r="AE132" s="115"/>
    </row>
    <row r="133" spans="1:31" ht="13.5" customHeight="1">
      <c r="A133" s="89"/>
      <c r="B133" s="89"/>
      <c r="C133" s="311"/>
      <c r="D133" s="312"/>
      <c r="E133" s="312"/>
      <c r="F133" s="313"/>
      <c r="G133" s="314"/>
      <c r="H133" s="311"/>
      <c r="I133" s="311"/>
      <c r="J133" s="314"/>
      <c r="K133" s="311"/>
      <c r="L133" s="115"/>
      <c r="M133" s="115"/>
      <c r="N133" s="115"/>
      <c r="O133" s="115"/>
      <c r="P133" s="115"/>
      <c r="Q133" s="115"/>
      <c r="R133" s="115"/>
      <c r="S133" s="115"/>
      <c r="T133" s="115"/>
      <c r="U133" s="115"/>
      <c r="V133" s="115"/>
      <c r="W133" s="115"/>
      <c r="X133" s="115"/>
      <c r="Y133" s="115"/>
      <c r="Z133" s="115"/>
      <c r="AA133" s="115"/>
      <c r="AB133" s="115"/>
      <c r="AC133" s="115"/>
      <c r="AD133" s="115"/>
      <c r="AE133" s="115"/>
    </row>
    <row r="134" spans="1:31" ht="13.5" customHeight="1">
      <c r="A134" s="79"/>
      <c r="B134" s="79"/>
      <c r="C134" s="315"/>
      <c r="D134" s="312"/>
      <c r="E134" s="312"/>
      <c r="F134" s="313"/>
      <c r="G134" s="314"/>
      <c r="H134" s="311"/>
      <c r="I134" s="311"/>
      <c r="J134" s="314"/>
      <c r="K134" s="311"/>
      <c r="L134" s="101"/>
      <c r="M134" s="101"/>
      <c r="N134" s="101"/>
      <c r="O134" s="101"/>
      <c r="P134" s="101"/>
      <c r="Q134" s="101"/>
      <c r="R134" s="101"/>
      <c r="S134" s="101"/>
      <c r="T134" s="101"/>
      <c r="U134" s="101"/>
      <c r="V134" s="101"/>
      <c r="W134" s="101"/>
      <c r="X134" s="101"/>
      <c r="Y134" s="101"/>
      <c r="Z134" s="101"/>
      <c r="AA134" s="101"/>
      <c r="AB134" s="101"/>
      <c r="AC134" s="101"/>
      <c r="AD134" s="101"/>
      <c r="AE134" s="101"/>
    </row>
    <row r="135" spans="1:31" ht="13.5" customHeight="1">
      <c r="A135" s="79"/>
      <c r="B135" s="79"/>
      <c r="C135" s="315"/>
      <c r="D135" s="316"/>
      <c r="E135" s="316"/>
      <c r="F135" s="317"/>
      <c r="G135" s="318"/>
      <c r="H135" s="315"/>
      <c r="I135" s="315"/>
      <c r="J135" s="318"/>
      <c r="K135" s="315"/>
      <c r="L135" s="101"/>
      <c r="M135" s="101"/>
      <c r="N135" s="101"/>
      <c r="O135" s="101"/>
      <c r="P135" s="101"/>
      <c r="Q135" s="101"/>
      <c r="R135" s="101"/>
      <c r="S135" s="101"/>
      <c r="T135" s="101"/>
      <c r="U135" s="101"/>
      <c r="V135" s="101"/>
      <c r="W135" s="101"/>
      <c r="X135" s="101"/>
      <c r="Y135" s="101"/>
      <c r="Z135" s="101"/>
      <c r="AA135" s="101"/>
      <c r="AB135" s="101"/>
      <c r="AC135" s="101"/>
      <c r="AD135" s="101"/>
      <c r="AE135" s="101"/>
    </row>
    <row r="136" spans="1:31" ht="13.5" customHeight="1">
      <c r="A136" s="79"/>
      <c r="B136" s="79"/>
      <c r="C136" s="315"/>
      <c r="D136" s="316"/>
      <c r="E136" s="316"/>
      <c r="F136" s="317"/>
      <c r="G136" s="318"/>
      <c r="H136" s="315"/>
      <c r="I136" s="315"/>
      <c r="J136" s="318"/>
      <c r="K136" s="315"/>
      <c r="L136" s="101"/>
      <c r="M136" s="101"/>
      <c r="N136" s="101"/>
      <c r="O136" s="101"/>
      <c r="P136" s="101"/>
      <c r="Q136" s="101"/>
      <c r="R136" s="101"/>
      <c r="S136" s="101"/>
      <c r="T136" s="101"/>
      <c r="U136" s="101"/>
      <c r="V136" s="101"/>
      <c r="W136" s="101"/>
      <c r="X136" s="101"/>
      <c r="Y136" s="101"/>
      <c r="Z136" s="101"/>
      <c r="AA136" s="101"/>
      <c r="AB136" s="101"/>
      <c r="AC136" s="101"/>
      <c r="AD136" s="101"/>
      <c r="AE136" s="101"/>
    </row>
    <row r="137" spans="1:31" ht="13.5" customHeight="1">
      <c r="A137" s="79"/>
      <c r="B137" s="79"/>
      <c r="C137" s="315"/>
      <c r="D137" s="316"/>
      <c r="E137" s="316"/>
      <c r="F137" s="317"/>
      <c r="G137" s="318"/>
      <c r="H137" s="315"/>
      <c r="I137" s="315"/>
      <c r="J137" s="318"/>
      <c r="K137" s="315"/>
      <c r="L137" s="101"/>
      <c r="M137" s="101"/>
      <c r="N137" s="101"/>
      <c r="O137" s="101"/>
      <c r="P137" s="101"/>
      <c r="Q137" s="101"/>
      <c r="R137" s="101"/>
      <c r="S137" s="101"/>
      <c r="T137" s="101"/>
      <c r="U137" s="101"/>
      <c r="V137" s="101"/>
      <c r="W137" s="101"/>
      <c r="X137" s="101"/>
      <c r="Y137" s="101"/>
      <c r="Z137" s="101"/>
      <c r="AA137" s="101"/>
      <c r="AB137" s="101"/>
      <c r="AC137" s="101"/>
      <c r="AD137" s="101"/>
      <c r="AE137" s="101"/>
    </row>
    <row r="138" spans="1:31" ht="13.5" customHeight="1">
      <c r="A138" s="79"/>
      <c r="B138" s="79"/>
      <c r="C138" s="315"/>
      <c r="D138" s="316"/>
      <c r="E138" s="316"/>
      <c r="F138" s="317"/>
      <c r="G138" s="318"/>
      <c r="H138" s="315"/>
      <c r="I138" s="315"/>
      <c r="J138" s="318"/>
      <c r="K138" s="315"/>
      <c r="L138" s="101"/>
      <c r="M138" s="101"/>
      <c r="N138" s="101"/>
      <c r="O138" s="101"/>
      <c r="P138" s="101"/>
      <c r="Q138" s="101"/>
      <c r="R138" s="101"/>
      <c r="S138" s="101"/>
      <c r="T138" s="101"/>
      <c r="U138" s="101"/>
      <c r="V138" s="101"/>
      <c r="W138" s="101"/>
      <c r="X138" s="101"/>
      <c r="Y138" s="101"/>
      <c r="Z138" s="101"/>
      <c r="AA138" s="101"/>
      <c r="AB138" s="101"/>
      <c r="AC138" s="101"/>
      <c r="AD138" s="101"/>
      <c r="AE138" s="101"/>
    </row>
    <row r="139" spans="1:31" ht="13.5" customHeight="1">
      <c r="A139" s="79"/>
      <c r="B139" s="79"/>
      <c r="C139" s="315"/>
      <c r="D139" s="316"/>
      <c r="E139" s="316"/>
      <c r="F139" s="317"/>
      <c r="G139" s="318"/>
      <c r="H139" s="315"/>
      <c r="I139" s="315"/>
      <c r="J139" s="318"/>
      <c r="K139" s="315"/>
      <c r="L139" s="101"/>
      <c r="M139" s="101"/>
      <c r="N139" s="101"/>
      <c r="O139" s="101"/>
      <c r="P139" s="101"/>
      <c r="Q139" s="101"/>
      <c r="R139" s="101"/>
      <c r="S139" s="101"/>
      <c r="T139" s="101"/>
      <c r="U139" s="101"/>
      <c r="V139" s="101"/>
      <c r="W139" s="101"/>
      <c r="X139" s="101"/>
      <c r="Y139" s="101"/>
      <c r="Z139" s="101"/>
      <c r="AA139" s="101"/>
      <c r="AB139" s="101"/>
      <c r="AC139" s="101"/>
      <c r="AD139" s="101"/>
      <c r="AE139" s="101"/>
    </row>
    <row r="140" spans="1:31" ht="13.5" customHeight="1">
      <c r="A140" s="79"/>
      <c r="B140" s="79"/>
      <c r="C140" s="315"/>
      <c r="D140" s="316"/>
      <c r="E140" s="316"/>
      <c r="F140" s="317"/>
      <c r="G140" s="318"/>
      <c r="H140" s="315"/>
      <c r="I140" s="315"/>
      <c r="J140" s="318"/>
      <c r="K140" s="315"/>
      <c r="L140" s="101"/>
      <c r="M140" s="101"/>
      <c r="N140" s="101"/>
      <c r="O140" s="101"/>
      <c r="P140" s="101"/>
      <c r="Q140" s="101"/>
      <c r="R140" s="101"/>
      <c r="S140" s="101"/>
      <c r="T140" s="101"/>
      <c r="U140" s="101"/>
      <c r="V140" s="101"/>
      <c r="W140" s="101"/>
      <c r="X140" s="101"/>
      <c r="Y140" s="101"/>
      <c r="Z140" s="101"/>
      <c r="AA140" s="101"/>
      <c r="AB140" s="101"/>
      <c r="AC140" s="101"/>
      <c r="AD140" s="101"/>
      <c r="AE140" s="101"/>
    </row>
    <row r="141" spans="1:31" ht="13.5" customHeight="1">
      <c r="A141" s="79"/>
      <c r="B141" s="79"/>
      <c r="C141" s="315"/>
      <c r="D141" s="316"/>
      <c r="E141" s="316"/>
      <c r="F141" s="317"/>
      <c r="G141" s="318"/>
      <c r="H141" s="315"/>
      <c r="I141" s="315"/>
      <c r="J141" s="318"/>
      <c r="K141" s="315"/>
      <c r="L141" s="101"/>
      <c r="M141" s="101"/>
      <c r="N141" s="101"/>
      <c r="O141" s="101"/>
      <c r="P141" s="101"/>
      <c r="Q141" s="101"/>
      <c r="R141" s="101"/>
      <c r="S141" s="101"/>
      <c r="T141" s="101"/>
      <c r="U141" s="101"/>
      <c r="V141" s="101"/>
      <c r="W141" s="101"/>
      <c r="X141" s="101"/>
      <c r="Y141" s="101"/>
      <c r="Z141" s="101"/>
      <c r="AA141" s="101"/>
      <c r="AB141" s="101"/>
      <c r="AC141" s="101"/>
      <c r="AD141" s="101"/>
      <c r="AE141" s="101"/>
    </row>
    <row r="142" spans="1:31" ht="13.5" customHeight="1">
      <c r="A142" s="79"/>
      <c r="B142" s="79"/>
      <c r="C142" s="315"/>
      <c r="D142" s="316"/>
      <c r="E142" s="316"/>
      <c r="F142" s="317"/>
      <c r="G142" s="318"/>
      <c r="H142" s="315"/>
      <c r="I142" s="315"/>
      <c r="J142" s="318"/>
      <c r="K142" s="315"/>
      <c r="L142" s="101"/>
      <c r="M142" s="101"/>
      <c r="N142" s="101"/>
      <c r="O142" s="101"/>
      <c r="P142" s="101"/>
      <c r="Q142" s="101"/>
      <c r="R142" s="101"/>
      <c r="S142" s="101"/>
      <c r="T142" s="101"/>
      <c r="U142" s="101"/>
      <c r="V142" s="101"/>
      <c r="W142" s="101"/>
      <c r="X142" s="101"/>
      <c r="Y142" s="101"/>
      <c r="Z142" s="101"/>
      <c r="AA142" s="101"/>
      <c r="AB142" s="101"/>
      <c r="AC142" s="101"/>
      <c r="AD142" s="101"/>
      <c r="AE142" s="101"/>
    </row>
    <row r="143" spans="1:31" ht="13.5" customHeight="1">
      <c r="A143" s="79"/>
      <c r="B143" s="79"/>
      <c r="C143" s="315"/>
      <c r="D143" s="316"/>
      <c r="E143" s="316"/>
      <c r="F143" s="317"/>
      <c r="G143" s="318"/>
      <c r="H143" s="315"/>
      <c r="I143" s="315"/>
      <c r="J143" s="318"/>
      <c r="K143" s="315"/>
      <c r="L143" s="101"/>
      <c r="M143" s="101"/>
      <c r="N143" s="101"/>
      <c r="O143" s="101"/>
      <c r="P143" s="101"/>
      <c r="Q143" s="101"/>
      <c r="R143" s="101"/>
      <c r="S143" s="101"/>
      <c r="T143" s="101"/>
      <c r="U143" s="101"/>
      <c r="V143" s="101"/>
      <c r="W143" s="101"/>
      <c r="X143" s="101"/>
      <c r="Y143" s="101"/>
      <c r="Z143" s="101"/>
      <c r="AA143" s="101"/>
      <c r="AB143" s="101"/>
      <c r="AC143" s="101"/>
      <c r="AD143" s="101"/>
      <c r="AE143" s="101"/>
    </row>
    <row r="144" spans="1:31" ht="13.5" customHeight="1">
      <c r="A144" s="79"/>
      <c r="B144" s="79"/>
      <c r="C144" s="315"/>
      <c r="D144" s="316"/>
      <c r="E144" s="316"/>
      <c r="F144" s="317"/>
      <c r="G144" s="318"/>
      <c r="H144" s="315"/>
      <c r="I144" s="315"/>
      <c r="J144" s="318"/>
      <c r="K144" s="315"/>
      <c r="L144" s="101"/>
      <c r="M144" s="101"/>
      <c r="N144" s="101"/>
      <c r="O144" s="101"/>
      <c r="P144" s="101"/>
      <c r="Q144" s="101"/>
      <c r="R144" s="101"/>
      <c r="S144" s="101"/>
      <c r="T144" s="101"/>
      <c r="U144" s="101"/>
      <c r="V144" s="101"/>
      <c r="W144" s="101"/>
      <c r="X144" s="101"/>
      <c r="Y144" s="101"/>
      <c r="Z144" s="101"/>
      <c r="AA144" s="101"/>
      <c r="AB144" s="101"/>
      <c r="AC144" s="101"/>
      <c r="AD144" s="101"/>
      <c r="AE144" s="101"/>
    </row>
    <row r="145" spans="1:31" ht="13.5" customHeight="1">
      <c r="A145" s="79"/>
      <c r="B145" s="79"/>
      <c r="C145" s="315"/>
      <c r="D145" s="316"/>
      <c r="E145" s="316"/>
      <c r="F145" s="317"/>
      <c r="G145" s="318"/>
      <c r="H145" s="315"/>
      <c r="I145" s="315"/>
      <c r="J145" s="318"/>
      <c r="K145" s="315"/>
      <c r="L145" s="101"/>
      <c r="M145" s="101"/>
      <c r="N145" s="101"/>
      <c r="O145" s="101"/>
      <c r="P145" s="101"/>
      <c r="Q145" s="101"/>
      <c r="R145" s="101"/>
      <c r="S145" s="101"/>
      <c r="T145" s="101"/>
      <c r="U145" s="101"/>
      <c r="V145" s="101"/>
      <c r="W145" s="101"/>
      <c r="X145" s="101"/>
      <c r="Y145" s="101"/>
      <c r="Z145" s="101"/>
      <c r="AA145" s="101"/>
      <c r="AB145" s="101"/>
      <c r="AC145" s="101"/>
      <c r="AD145" s="101"/>
      <c r="AE145" s="101"/>
    </row>
    <row r="146" spans="1:31" ht="13.5" customHeight="1">
      <c r="A146" s="79"/>
      <c r="B146" s="79"/>
      <c r="C146" s="315"/>
      <c r="D146" s="316"/>
      <c r="E146" s="316"/>
      <c r="F146" s="317"/>
      <c r="G146" s="318"/>
      <c r="H146" s="315"/>
      <c r="I146" s="315"/>
      <c r="J146" s="318"/>
      <c r="K146" s="315"/>
      <c r="L146" s="101"/>
      <c r="M146" s="101"/>
      <c r="N146" s="101"/>
      <c r="O146" s="101"/>
      <c r="P146" s="101"/>
      <c r="Q146" s="101"/>
      <c r="R146" s="101"/>
      <c r="S146" s="101"/>
      <c r="T146" s="101"/>
      <c r="U146" s="101"/>
      <c r="V146" s="101"/>
      <c r="W146" s="101"/>
      <c r="X146" s="101"/>
      <c r="Y146" s="101"/>
      <c r="Z146" s="101"/>
      <c r="AA146" s="101"/>
      <c r="AB146" s="101"/>
      <c r="AC146" s="101"/>
      <c r="AD146" s="101"/>
      <c r="AE146" s="101"/>
    </row>
    <row r="147" spans="1:31" ht="13.5" customHeight="1">
      <c r="A147" s="79"/>
      <c r="B147" s="79"/>
      <c r="C147" s="315"/>
      <c r="D147" s="316"/>
      <c r="E147" s="316"/>
      <c r="F147" s="317"/>
      <c r="G147" s="318"/>
      <c r="H147" s="315"/>
      <c r="I147" s="315"/>
      <c r="J147" s="318"/>
      <c r="K147" s="315"/>
      <c r="L147" s="101"/>
      <c r="M147" s="101"/>
      <c r="N147" s="101"/>
      <c r="O147" s="101"/>
      <c r="P147" s="101"/>
      <c r="Q147" s="101"/>
      <c r="R147" s="101"/>
      <c r="S147" s="101"/>
      <c r="T147" s="101"/>
      <c r="U147" s="101"/>
      <c r="V147" s="101"/>
      <c r="W147" s="101"/>
      <c r="X147" s="101"/>
      <c r="Y147" s="101"/>
      <c r="Z147" s="101"/>
      <c r="AA147" s="101"/>
      <c r="AB147" s="101"/>
      <c r="AC147" s="101"/>
      <c r="AD147" s="101"/>
      <c r="AE147" s="101"/>
    </row>
    <row r="148" spans="1:31" ht="13.5" customHeight="1">
      <c r="A148" s="79"/>
      <c r="B148" s="79"/>
      <c r="C148" s="315"/>
      <c r="D148" s="316"/>
      <c r="E148" s="316"/>
      <c r="F148" s="317"/>
      <c r="G148" s="318"/>
      <c r="H148" s="315"/>
      <c r="I148" s="315"/>
      <c r="J148" s="318"/>
      <c r="K148" s="315"/>
      <c r="L148" s="101"/>
      <c r="M148" s="101"/>
      <c r="N148" s="101"/>
      <c r="O148" s="101"/>
      <c r="P148" s="101"/>
      <c r="Q148" s="101"/>
      <c r="R148" s="101"/>
      <c r="S148" s="101"/>
      <c r="T148" s="101"/>
      <c r="U148" s="101"/>
      <c r="V148" s="101"/>
      <c r="W148" s="101"/>
      <c r="X148" s="101"/>
      <c r="Y148" s="101"/>
      <c r="Z148" s="101"/>
      <c r="AA148" s="101"/>
      <c r="AB148" s="101"/>
      <c r="AC148" s="101"/>
      <c r="AD148" s="101"/>
      <c r="AE148" s="101"/>
    </row>
    <row r="149" spans="1:31" ht="13.5" customHeight="1">
      <c r="A149" s="79"/>
      <c r="B149" s="79"/>
      <c r="C149" s="315"/>
      <c r="D149" s="316"/>
      <c r="E149" s="316"/>
      <c r="F149" s="317"/>
      <c r="G149" s="318"/>
      <c r="H149" s="315"/>
      <c r="I149" s="315"/>
      <c r="J149" s="318"/>
      <c r="K149" s="315"/>
      <c r="L149" s="101"/>
      <c r="M149" s="101"/>
      <c r="N149" s="101"/>
      <c r="O149" s="101"/>
      <c r="P149" s="101"/>
      <c r="Q149" s="101"/>
      <c r="R149" s="101"/>
      <c r="S149" s="101"/>
      <c r="T149" s="101"/>
      <c r="U149" s="101"/>
      <c r="V149" s="101"/>
      <c r="W149" s="101"/>
      <c r="X149" s="101"/>
      <c r="Y149" s="101"/>
      <c r="Z149" s="101"/>
      <c r="AA149" s="101"/>
      <c r="AB149" s="101"/>
      <c r="AC149" s="101"/>
      <c r="AD149" s="101"/>
      <c r="AE149" s="101"/>
    </row>
    <row r="150" spans="1:31" ht="13.5" customHeight="1">
      <c r="A150" s="79"/>
      <c r="B150" s="79"/>
      <c r="C150" s="315"/>
      <c r="D150" s="316"/>
      <c r="E150" s="316"/>
      <c r="F150" s="317"/>
      <c r="G150" s="318"/>
      <c r="H150" s="315"/>
      <c r="I150" s="315"/>
      <c r="J150" s="318"/>
      <c r="K150" s="315"/>
      <c r="L150" s="101"/>
      <c r="M150" s="101"/>
      <c r="N150" s="101"/>
      <c r="O150" s="101"/>
      <c r="P150" s="101"/>
      <c r="Q150" s="101"/>
      <c r="R150" s="101"/>
      <c r="S150" s="101"/>
      <c r="T150" s="101"/>
      <c r="U150" s="101"/>
      <c r="V150" s="101"/>
      <c r="W150" s="101"/>
      <c r="X150" s="101"/>
      <c r="Y150" s="101"/>
      <c r="Z150" s="101"/>
      <c r="AA150" s="101"/>
      <c r="AB150" s="101"/>
      <c r="AC150" s="101"/>
      <c r="AD150" s="101"/>
      <c r="AE150" s="101"/>
    </row>
    <row r="151" spans="1:31" ht="13.5" customHeight="1">
      <c r="A151" s="79"/>
      <c r="B151" s="79"/>
      <c r="C151" s="315"/>
      <c r="D151" s="316"/>
      <c r="E151" s="316"/>
      <c r="F151" s="317"/>
      <c r="G151" s="318"/>
      <c r="H151" s="315"/>
      <c r="I151" s="315"/>
      <c r="J151" s="318"/>
      <c r="K151" s="315"/>
      <c r="L151" s="101"/>
      <c r="M151" s="101"/>
      <c r="N151" s="101"/>
      <c r="O151" s="101"/>
      <c r="P151" s="101"/>
      <c r="Q151" s="101"/>
      <c r="R151" s="101"/>
      <c r="S151" s="101"/>
      <c r="T151" s="101"/>
      <c r="U151" s="101"/>
      <c r="V151" s="101"/>
      <c r="W151" s="101"/>
      <c r="X151" s="101"/>
      <c r="Y151" s="101"/>
      <c r="Z151" s="101"/>
      <c r="AA151" s="101"/>
      <c r="AB151" s="101"/>
      <c r="AC151" s="101"/>
      <c r="AD151" s="101"/>
      <c r="AE151" s="101"/>
    </row>
    <row r="152" spans="1:31" ht="13.5" customHeight="1">
      <c r="A152" s="79"/>
      <c r="B152" s="79"/>
      <c r="C152" s="315"/>
      <c r="D152" s="316"/>
      <c r="E152" s="316"/>
      <c r="F152" s="317"/>
      <c r="G152" s="318"/>
      <c r="H152" s="315"/>
      <c r="I152" s="315"/>
      <c r="J152" s="318"/>
      <c r="K152" s="315"/>
      <c r="L152" s="101"/>
      <c r="M152" s="101"/>
      <c r="N152" s="101"/>
      <c r="O152" s="101"/>
      <c r="P152" s="101"/>
      <c r="Q152" s="101"/>
      <c r="R152" s="101"/>
      <c r="S152" s="101"/>
      <c r="T152" s="101"/>
      <c r="U152" s="101"/>
      <c r="V152" s="101"/>
      <c r="W152" s="101"/>
      <c r="X152" s="101"/>
      <c r="Y152" s="101"/>
      <c r="Z152" s="101"/>
      <c r="AA152" s="101"/>
      <c r="AB152" s="101"/>
      <c r="AC152" s="101"/>
      <c r="AD152" s="101"/>
      <c r="AE152" s="101"/>
    </row>
    <row r="153" spans="1:31" ht="13.5" customHeight="1">
      <c r="A153" s="79"/>
      <c r="B153" s="79"/>
      <c r="C153" s="315"/>
      <c r="D153" s="316"/>
      <c r="E153" s="316"/>
      <c r="F153" s="317"/>
      <c r="G153" s="318"/>
      <c r="H153" s="315"/>
      <c r="I153" s="315"/>
      <c r="J153" s="318"/>
      <c r="K153" s="315"/>
      <c r="L153" s="101"/>
      <c r="M153" s="101"/>
      <c r="N153" s="101"/>
      <c r="O153" s="101"/>
      <c r="P153" s="101"/>
      <c r="Q153" s="101"/>
      <c r="R153" s="101"/>
      <c r="S153" s="101"/>
      <c r="T153" s="101"/>
      <c r="U153" s="101"/>
      <c r="V153" s="101"/>
      <c r="W153" s="101"/>
      <c r="X153" s="101"/>
      <c r="Y153" s="101"/>
      <c r="Z153" s="101"/>
      <c r="AA153" s="101"/>
      <c r="AB153" s="101"/>
      <c r="AC153" s="101"/>
      <c r="AD153" s="101"/>
      <c r="AE153" s="101"/>
    </row>
    <row r="154" spans="1:31" ht="13.5" customHeight="1">
      <c r="A154" s="79"/>
      <c r="B154" s="79"/>
      <c r="C154" s="315"/>
      <c r="D154" s="316"/>
      <c r="E154" s="316"/>
      <c r="F154" s="317"/>
      <c r="G154" s="318"/>
      <c r="H154" s="315"/>
      <c r="I154" s="315"/>
      <c r="J154" s="318"/>
      <c r="K154" s="315"/>
      <c r="L154" s="101"/>
      <c r="M154" s="101"/>
      <c r="N154" s="101"/>
      <c r="O154" s="101"/>
      <c r="P154" s="101"/>
      <c r="Q154" s="101"/>
      <c r="R154" s="101"/>
      <c r="S154" s="101"/>
      <c r="T154" s="101"/>
      <c r="U154" s="101"/>
      <c r="V154" s="101"/>
      <c r="W154" s="101"/>
      <c r="X154" s="101"/>
      <c r="Y154" s="101"/>
      <c r="Z154" s="101"/>
      <c r="AA154" s="101"/>
      <c r="AB154" s="101"/>
      <c r="AC154" s="101"/>
      <c r="AD154" s="101"/>
      <c r="AE154" s="101"/>
    </row>
    <row r="155" spans="1:31" ht="13.5" customHeight="1">
      <c r="A155" s="79"/>
      <c r="B155" s="79"/>
      <c r="C155" s="315"/>
      <c r="D155" s="316"/>
      <c r="E155" s="316"/>
      <c r="F155" s="317"/>
      <c r="G155" s="318"/>
      <c r="H155" s="315"/>
      <c r="I155" s="315"/>
      <c r="J155" s="318"/>
      <c r="K155" s="315"/>
      <c r="L155" s="101"/>
      <c r="M155" s="101"/>
      <c r="N155" s="101"/>
      <c r="O155" s="101"/>
      <c r="P155" s="101"/>
      <c r="Q155" s="101"/>
      <c r="R155" s="101"/>
      <c r="S155" s="101"/>
      <c r="T155" s="101"/>
      <c r="U155" s="101"/>
      <c r="V155" s="101"/>
      <c r="W155" s="101"/>
      <c r="X155" s="101"/>
      <c r="Y155" s="101"/>
      <c r="Z155" s="101"/>
      <c r="AA155" s="101"/>
      <c r="AB155" s="101"/>
      <c r="AC155" s="101"/>
      <c r="AD155" s="101"/>
      <c r="AE155" s="101"/>
    </row>
    <row r="156" spans="1:31" ht="13.5" customHeight="1">
      <c r="A156" s="79"/>
      <c r="B156" s="79"/>
      <c r="C156" s="315"/>
      <c r="D156" s="316"/>
      <c r="E156" s="316"/>
      <c r="F156" s="317"/>
      <c r="G156" s="318"/>
      <c r="H156" s="315"/>
      <c r="I156" s="315"/>
      <c r="J156" s="318"/>
      <c r="K156" s="315"/>
      <c r="L156" s="101"/>
      <c r="M156" s="101"/>
      <c r="N156" s="101"/>
      <c r="O156" s="101"/>
      <c r="P156" s="101"/>
      <c r="Q156" s="101"/>
      <c r="R156" s="101"/>
      <c r="S156" s="101"/>
      <c r="T156" s="101"/>
      <c r="U156" s="101"/>
      <c r="V156" s="101"/>
      <c r="W156" s="101"/>
      <c r="X156" s="101"/>
      <c r="Y156" s="101"/>
      <c r="Z156" s="101"/>
      <c r="AA156" s="101"/>
      <c r="AB156" s="101"/>
      <c r="AC156" s="101"/>
      <c r="AD156" s="101"/>
      <c r="AE156" s="101"/>
    </row>
    <row r="157" spans="1:31" ht="13.5" customHeight="1">
      <c r="A157" s="79"/>
      <c r="B157" s="79"/>
      <c r="C157" s="315"/>
      <c r="D157" s="316"/>
      <c r="E157" s="316"/>
      <c r="F157" s="317"/>
      <c r="G157" s="318"/>
      <c r="H157" s="315"/>
      <c r="I157" s="315"/>
      <c r="J157" s="318"/>
      <c r="K157" s="315"/>
      <c r="L157" s="101"/>
      <c r="M157" s="101"/>
      <c r="N157" s="101"/>
      <c r="O157" s="101"/>
      <c r="P157" s="101"/>
      <c r="Q157" s="101"/>
      <c r="R157" s="101"/>
      <c r="S157" s="101"/>
      <c r="T157" s="101"/>
      <c r="U157" s="101"/>
      <c r="V157" s="101"/>
      <c r="W157" s="101"/>
      <c r="X157" s="101"/>
      <c r="Y157" s="101"/>
      <c r="Z157" s="101"/>
      <c r="AA157" s="101"/>
      <c r="AB157" s="101"/>
      <c r="AC157" s="101"/>
      <c r="AD157" s="101"/>
      <c r="AE157" s="101"/>
    </row>
    <row r="158" spans="1:31" ht="13.5" customHeight="1">
      <c r="A158" s="79"/>
      <c r="B158" s="79"/>
      <c r="C158" s="315"/>
      <c r="D158" s="316"/>
      <c r="E158" s="316"/>
      <c r="F158" s="317"/>
      <c r="G158" s="318"/>
      <c r="H158" s="315"/>
      <c r="I158" s="315"/>
      <c r="J158" s="318"/>
      <c r="K158" s="315"/>
      <c r="L158" s="101"/>
      <c r="M158" s="101"/>
      <c r="N158" s="101"/>
      <c r="O158" s="101"/>
      <c r="P158" s="101"/>
      <c r="Q158" s="101"/>
      <c r="R158" s="101"/>
      <c r="S158" s="101"/>
      <c r="T158" s="101"/>
      <c r="U158" s="101"/>
      <c r="V158" s="101"/>
      <c r="W158" s="101"/>
      <c r="X158" s="101"/>
      <c r="Y158" s="101"/>
      <c r="Z158" s="101"/>
      <c r="AA158" s="101"/>
      <c r="AB158" s="101"/>
      <c r="AC158" s="101"/>
      <c r="AD158" s="101"/>
      <c r="AE158" s="101"/>
    </row>
    <row r="159" spans="1:31" ht="13.5" customHeight="1">
      <c r="A159" s="79"/>
      <c r="B159" s="79"/>
      <c r="C159" s="315"/>
      <c r="D159" s="316"/>
      <c r="E159" s="316"/>
      <c r="F159" s="317"/>
      <c r="G159" s="318"/>
      <c r="H159" s="315"/>
      <c r="I159" s="315"/>
      <c r="J159" s="318"/>
      <c r="K159" s="315"/>
      <c r="L159" s="101"/>
      <c r="M159" s="101"/>
      <c r="N159" s="101"/>
      <c r="O159" s="101"/>
      <c r="P159" s="101"/>
      <c r="Q159" s="101"/>
      <c r="R159" s="101"/>
      <c r="S159" s="101"/>
      <c r="T159" s="101"/>
      <c r="U159" s="101"/>
      <c r="V159" s="101"/>
      <c r="W159" s="101"/>
      <c r="X159" s="101"/>
      <c r="Y159" s="101"/>
      <c r="Z159" s="101"/>
      <c r="AA159" s="101"/>
      <c r="AB159" s="101"/>
      <c r="AC159" s="101"/>
      <c r="AD159" s="101"/>
      <c r="AE159" s="101"/>
    </row>
    <row r="160" spans="1:31" ht="13.5" customHeight="1">
      <c r="A160" s="79"/>
      <c r="B160" s="79"/>
      <c r="C160" s="315"/>
      <c r="D160" s="316"/>
      <c r="E160" s="316"/>
      <c r="F160" s="317"/>
      <c r="G160" s="318"/>
      <c r="H160" s="315"/>
      <c r="I160" s="315"/>
      <c r="J160" s="318"/>
      <c r="K160" s="315"/>
      <c r="L160" s="101"/>
      <c r="M160" s="101"/>
      <c r="N160" s="101"/>
      <c r="O160" s="101"/>
      <c r="P160" s="101"/>
      <c r="Q160" s="101"/>
      <c r="R160" s="101"/>
      <c r="S160" s="101"/>
      <c r="T160" s="101"/>
      <c r="U160" s="101"/>
      <c r="V160" s="101"/>
      <c r="W160" s="101"/>
      <c r="X160" s="101"/>
      <c r="Y160" s="101"/>
      <c r="Z160" s="101"/>
      <c r="AA160" s="101"/>
      <c r="AB160" s="101"/>
      <c r="AC160" s="101"/>
      <c r="AD160" s="101"/>
      <c r="AE160" s="101"/>
    </row>
    <row r="161" spans="1:31" ht="13.5" customHeight="1">
      <c r="A161" s="79"/>
      <c r="B161" s="79"/>
      <c r="C161" s="315"/>
      <c r="D161" s="316"/>
      <c r="E161" s="316"/>
      <c r="F161" s="317"/>
      <c r="G161" s="318"/>
      <c r="H161" s="315"/>
      <c r="I161" s="315"/>
      <c r="J161" s="318"/>
      <c r="K161" s="315"/>
      <c r="L161" s="101"/>
      <c r="M161" s="101"/>
      <c r="N161" s="101"/>
      <c r="O161" s="101"/>
      <c r="P161" s="101"/>
      <c r="Q161" s="101"/>
      <c r="R161" s="101"/>
      <c r="S161" s="101"/>
      <c r="T161" s="101"/>
      <c r="U161" s="101"/>
      <c r="V161" s="101"/>
      <c r="W161" s="101"/>
      <c r="X161" s="101"/>
      <c r="Y161" s="101"/>
      <c r="Z161" s="101"/>
      <c r="AA161" s="101"/>
      <c r="AB161" s="101"/>
      <c r="AC161" s="101"/>
      <c r="AD161" s="101"/>
      <c r="AE161" s="101"/>
    </row>
    <row r="162" spans="1:31" ht="13.5" customHeight="1">
      <c r="A162" s="79"/>
      <c r="B162" s="79"/>
      <c r="C162" s="315"/>
      <c r="D162" s="316"/>
      <c r="E162" s="316"/>
      <c r="F162" s="317"/>
      <c r="G162" s="318"/>
      <c r="H162" s="315"/>
      <c r="I162" s="315"/>
      <c r="J162" s="318"/>
      <c r="K162" s="315"/>
      <c r="L162" s="101"/>
      <c r="M162" s="101"/>
      <c r="N162" s="101"/>
      <c r="O162" s="101"/>
      <c r="P162" s="101"/>
      <c r="Q162" s="101"/>
      <c r="R162" s="101"/>
      <c r="S162" s="101"/>
      <c r="T162" s="101"/>
      <c r="U162" s="101"/>
      <c r="V162" s="101"/>
      <c r="W162" s="101"/>
      <c r="X162" s="101"/>
      <c r="Y162" s="101"/>
      <c r="Z162" s="101"/>
      <c r="AA162" s="101"/>
      <c r="AB162" s="101"/>
      <c r="AC162" s="101"/>
      <c r="AD162" s="101"/>
      <c r="AE162" s="101"/>
    </row>
    <row r="163" spans="1:31" ht="13.5" customHeight="1">
      <c r="A163" s="79"/>
      <c r="B163" s="79"/>
      <c r="C163" s="315"/>
      <c r="D163" s="316"/>
      <c r="E163" s="316"/>
      <c r="F163" s="317"/>
      <c r="G163" s="318"/>
      <c r="H163" s="315"/>
      <c r="I163" s="315"/>
      <c r="J163" s="318"/>
      <c r="K163" s="315"/>
      <c r="L163" s="101"/>
      <c r="M163" s="101"/>
      <c r="N163" s="101"/>
      <c r="O163" s="101"/>
      <c r="P163" s="101"/>
      <c r="Q163" s="101"/>
      <c r="R163" s="101"/>
      <c r="S163" s="101"/>
      <c r="T163" s="101"/>
      <c r="U163" s="101"/>
      <c r="V163" s="101"/>
      <c r="W163" s="101"/>
      <c r="X163" s="101"/>
      <c r="Y163" s="101"/>
      <c r="Z163" s="101"/>
      <c r="AA163" s="101"/>
      <c r="AB163" s="101"/>
      <c r="AC163" s="101"/>
      <c r="AD163" s="101"/>
      <c r="AE163" s="101"/>
    </row>
    <row r="164" spans="1:31" ht="13.5" customHeight="1">
      <c r="A164" s="79"/>
      <c r="B164" s="79"/>
      <c r="C164" s="315"/>
      <c r="D164" s="316"/>
      <c r="E164" s="316"/>
      <c r="F164" s="317"/>
      <c r="G164" s="318"/>
      <c r="H164" s="315"/>
      <c r="I164" s="315"/>
      <c r="J164" s="318"/>
      <c r="K164" s="315"/>
      <c r="L164" s="101"/>
      <c r="M164" s="101"/>
      <c r="N164" s="101"/>
      <c r="O164" s="101"/>
      <c r="P164" s="101"/>
      <c r="Q164" s="101"/>
      <c r="R164" s="101"/>
      <c r="S164" s="101"/>
      <c r="T164" s="101"/>
      <c r="U164" s="101"/>
      <c r="V164" s="101"/>
      <c r="W164" s="101"/>
      <c r="X164" s="101"/>
      <c r="Y164" s="101"/>
      <c r="Z164" s="101"/>
      <c r="AA164" s="101"/>
      <c r="AB164" s="101"/>
      <c r="AC164" s="101"/>
      <c r="AD164" s="101"/>
      <c r="AE164" s="101"/>
    </row>
    <row r="165" spans="1:31" ht="13.5" customHeight="1">
      <c r="A165" s="79"/>
      <c r="B165" s="79"/>
      <c r="C165" s="315"/>
      <c r="D165" s="316"/>
      <c r="E165" s="316"/>
      <c r="F165" s="317"/>
      <c r="G165" s="318"/>
      <c r="H165" s="315"/>
      <c r="I165" s="315"/>
      <c r="J165" s="318"/>
      <c r="K165" s="315"/>
      <c r="L165" s="101"/>
      <c r="M165" s="101"/>
      <c r="N165" s="101"/>
      <c r="O165" s="101"/>
      <c r="P165" s="101"/>
      <c r="Q165" s="101"/>
      <c r="R165" s="101"/>
      <c r="S165" s="101"/>
      <c r="T165" s="101"/>
      <c r="U165" s="101"/>
      <c r="V165" s="101"/>
      <c r="W165" s="101"/>
      <c r="X165" s="101"/>
      <c r="Y165" s="101"/>
      <c r="Z165" s="101"/>
      <c r="AA165" s="101"/>
      <c r="AB165" s="101"/>
      <c r="AC165" s="101"/>
      <c r="AD165" s="101"/>
      <c r="AE165" s="101"/>
    </row>
    <row r="166" spans="1:31" ht="13.5" customHeight="1">
      <c r="A166" s="79"/>
      <c r="B166" s="79"/>
      <c r="C166" s="315"/>
      <c r="D166" s="316"/>
      <c r="E166" s="316"/>
      <c r="F166" s="317"/>
      <c r="G166" s="318"/>
      <c r="H166" s="315"/>
      <c r="I166" s="315"/>
      <c r="J166" s="318"/>
      <c r="K166" s="315"/>
      <c r="L166" s="101"/>
      <c r="M166" s="101"/>
      <c r="N166" s="101"/>
      <c r="O166" s="101"/>
      <c r="P166" s="101"/>
      <c r="Q166" s="101"/>
      <c r="R166" s="101"/>
      <c r="S166" s="101"/>
      <c r="T166" s="101"/>
      <c r="U166" s="101"/>
      <c r="V166" s="101"/>
      <c r="W166" s="101"/>
      <c r="X166" s="101"/>
      <c r="Y166" s="101"/>
      <c r="Z166" s="101"/>
      <c r="AA166" s="101"/>
      <c r="AB166" s="101"/>
      <c r="AC166" s="101"/>
      <c r="AD166" s="101"/>
      <c r="AE166" s="101"/>
    </row>
    <row r="167" spans="1:31" ht="13.5" customHeight="1">
      <c r="A167" s="79"/>
      <c r="B167" s="79"/>
      <c r="C167" s="315"/>
      <c r="D167" s="316"/>
      <c r="E167" s="316"/>
      <c r="F167" s="317"/>
      <c r="G167" s="318"/>
      <c r="H167" s="315"/>
      <c r="I167" s="315"/>
      <c r="J167" s="318"/>
      <c r="K167" s="315"/>
      <c r="L167" s="101"/>
      <c r="M167" s="101"/>
      <c r="N167" s="101"/>
      <c r="O167" s="101"/>
      <c r="P167" s="101"/>
      <c r="Q167" s="101"/>
      <c r="R167" s="101"/>
      <c r="S167" s="101"/>
      <c r="T167" s="101"/>
      <c r="U167" s="101"/>
      <c r="V167" s="101"/>
      <c r="W167" s="101"/>
      <c r="X167" s="101"/>
      <c r="Y167" s="101"/>
      <c r="Z167" s="101"/>
      <c r="AA167" s="101"/>
      <c r="AB167" s="101"/>
      <c r="AC167" s="101"/>
      <c r="AD167" s="101"/>
      <c r="AE167" s="101"/>
    </row>
    <row r="168" spans="1:31" ht="13.5" customHeight="1">
      <c r="A168" s="79"/>
      <c r="B168" s="79"/>
      <c r="C168" s="315"/>
      <c r="D168" s="316"/>
      <c r="E168" s="316"/>
      <c r="F168" s="317"/>
      <c r="G168" s="318"/>
      <c r="H168" s="315"/>
      <c r="I168" s="315"/>
      <c r="J168" s="318"/>
      <c r="K168" s="315"/>
      <c r="L168" s="101"/>
      <c r="M168" s="101"/>
      <c r="N168" s="101"/>
      <c r="O168" s="101"/>
      <c r="P168" s="101"/>
      <c r="Q168" s="101"/>
      <c r="R168" s="101"/>
      <c r="S168" s="101"/>
      <c r="T168" s="101"/>
      <c r="U168" s="101"/>
      <c r="V168" s="101"/>
      <c r="W168" s="101"/>
      <c r="X168" s="101"/>
      <c r="Y168" s="101"/>
      <c r="Z168" s="101"/>
      <c r="AA168" s="101"/>
      <c r="AB168" s="101"/>
      <c r="AC168" s="101"/>
      <c r="AD168" s="101"/>
      <c r="AE168" s="101"/>
    </row>
    <row r="169" spans="1:31" ht="13.5" customHeight="1">
      <c r="A169" s="79"/>
      <c r="B169" s="79"/>
      <c r="C169" s="315"/>
      <c r="D169" s="316"/>
      <c r="E169" s="316"/>
      <c r="F169" s="317"/>
      <c r="G169" s="318"/>
      <c r="H169" s="315"/>
      <c r="I169" s="315"/>
      <c r="J169" s="318"/>
      <c r="K169" s="315"/>
      <c r="L169" s="101"/>
      <c r="M169" s="101"/>
      <c r="N169" s="101"/>
      <c r="O169" s="101"/>
      <c r="P169" s="101"/>
      <c r="Q169" s="101"/>
      <c r="R169" s="101"/>
      <c r="S169" s="101"/>
      <c r="T169" s="101"/>
      <c r="U169" s="101"/>
      <c r="V169" s="101"/>
      <c r="W169" s="101"/>
      <c r="X169" s="101"/>
      <c r="Y169" s="101"/>
      <c r="Z169" s="101"/>
      <c r="AA169" s="101"/>
      <c r="AB169" s="101"/>
      <c r="AC169" s="101"/>
      <c r="AD169" s="101"/>
      <c r="AE169" s="101"/>
    </row>
    <row r="170" spans="1:31" ht="13.5" customHeight="1">
      <c r="A170" s="79"/>
      <c r="B170" s="79"/>
      <c r="C170" s="315"/>
      <c r="D170" s="316"/>
      <c r="E170" s="316"/>
      <c r="F170" s="317"/>
      <c r="G170" s="318"/>
      <c r="H170" s="315"/>
      <c r="I170" s="315"/>
      <c r="J170" s="318"/>
      <c r="K170" s="315"/>
      <c r="L170" s="101"/>
      <c r="M170" s="101"/>
      <c r="N170" s="101"/>
      <c r="O170" s="101"/>
      <c r="P170" s="101"/>
      <c r="Q170" s="101"/>
      <c r="R170" s="101"/>
      <c r="S170" s="101"/>
      <c r="T170" s="101"/>
      <c r="U170" s="101"/>
      <c r="V170" s="101"/>
      <c r="W170" s="101"/>
      <c r="X170" s="101"/>
      <c r="Y170" s="101"/>
      <c r="Z170" s="101"/>
      <c r="AA170" s="101"/>
      <c r="AB170" s="101"/>
      <c r="AC170" s="101"/>
      <c r="AD170" s="101"/>
      <c r="AE170" s="101"/>
    </row>
    <row r="171" spans="1:31" ht="13.5" customHeight="1">
      <c r="A171" s="79"/>
      <c r="B171" s="79"/>
      <c r="C171" s="315"/>
      <c r="D171" s="316"/>
      <c r="E171" s="316"/>
      <c r="F171" s="317"/>
      <c r="G171" s="318"/>
      <c r="H171" s="315"/>
      <c r="I171" s="315"/>
      <c r="J171" s="318"/>
      <c r="K171" s="315"/>
      <c r="L171" s="101"/>
      <c r="M171" s="101"/>
      <c r="N171" s="101"/>
      <c r="O171" s="101"/>
      <c r="P171" s="101"/>
      <c r="Q171" s="101"/>
      <c r="R171" s="101"/>
      <c r="S171" s="101"/>
      <c r="T171" s="101"/>
      <c r="U171" s="101"/>
      <c r="V171" s="101"/>
      <c r="W171" s="101"/>
      <c r="X171" s="101"/>
      <c r="Y171" s="101"/>
      <c r="Z171" s="101"/>
      <c r="AA171" s="101"/>
      <c r="AB171" s="101"/>
      <c r="AC171" s="101"/>
      <c r="AD171" s="101"/>
      <c r="AE171" s="101"/>
    </row>
    <row r="172" spans="1:31" ht="13.5" customHeight="1">
      <c r="A172" s="79"/>
      <c r="B172" s="79"/>
      <c r="C172" s="315"/>
      <c r="D172" s="316"/>
      <c r="E172" s="316"/>
      <c r="F172" s="317"/>
      <c r="G172" s="318"/>
      <c r="H172" s="315"/>
      <c r="I172" s="315"/>
      <c r="J172" s="318"/>
      <c r="K172" s="315"/>
      <c r="L172" s="101"/>
      <c r="M172" s="101"/>
      <c r="N172" s="101"/>
      <c r="O172" s="101"/>
      <c r="P172" s="101"/>
      <c r="Q172" s="101"/>
      <c r="R172" s="101"/>
      <c r="S172" s="101"/>
      <c r="T172" s="101"/>
      <c r="U172" s="101"/>
      <c r="V172" s="101"/>
      <c r="W172" s="101"/>
      <c r="X172" s="101"/>
      <c r="Y172" s="101"/>
      <c r="Z172" s="101"/>
      <c r="AA172" s="101"/>
      <c r="AB172" s="101"/>
      <c r="AC172" s="101"/>
      <c r="AD172" s="101"/>
      <c r="AE172" s="101"/>
    </row>
    <row r="173" spans="1:31" ht="13.5" customHeight="1">
      <c r="A173" s="79"/>
      <c r="B173" s="79"/>
      <c r="C173" s="315"/>
      <c r="D173" s="316"/>
      <c r="E173" s="316"/>
      <c r="F173" s="317"/>
      <c r="G173" s="318"/>
      <c r="H173" s="315"/>
      <c r="I173" s="315"/>
      <c r="J173" s="318"/>
      <c r="K173" s="315"/>
      <c r="L173" s="101"/>
      <c r="M173" s="101"/>
      <c r="N173" s="101"/>
      <c r="O173" s="101"/>
      <c r="P173" s="101"/>
      <c r="Q173" s="101"/>
      <c r="R173" s="101"/>
      <c r="S173" s="101"/>
      <c r="T173" s="101"/>
      <c r="U173" s="101"/>
      <c r="V173" s="101"/>
      <c r="W173" s="101"/>
      <c r="X173" s="101"/>
      <c r="Y173" s="101"/>
      <c r="Z173" s="101"/>
      <c r="AA173" s="101"/>
      <c r="AB173" s="101"/>
      <c r="AC173" s="101"/>
      <c r="AD173" s="101"/>
      <c r="AE173" s="101"/>
    </row>
    <row r="174" spans="1:31" ht="13.5" customHeight="1">
      <c r="A174" s="79"/>
      <c r="B174" s="79"/>
      <c r="C174" s="315"/>
      <c r="D174" s="316"/>
      <c r="E174" s="316"/>
      <c r="F174" s="317"/>
      <c r="G174" s="318"/>
      <c r="H174" s="315"/>
      <c r="I174" s="315"/>
      <c r="J174" s="318"/>
      <c r="K174" s="315"/>
      <c r="L174" s="101"/>
      <c r="M174" s="101"/>
      <c r="N174" s="101"/>
      <c r="O174" s="101"/>
      <c r="P174" s="101"/>
      <c r="Q174" s="101"/>
      <c r="R174" s="101"/>
      <c r="S174" s="101"/>
      <c r="T174" s="101"/>
      <c r="U174" s="101"/>
      <c r="V174" s="101"/>
      <c r="W174" s="101"/>
      <c r="X174" s="101"/>
      <c r="Y174" s="101"/>
      <c r="Z174" s="101"/>
      <c r="AA174" s="101"/>
      <c r="AB174" s="101"/>
      <c r="AC174" s="101"/>
      <c r="AD174" s="101"/>
      <c r="AE174" s="101"/>
    </row>
    <row r="175" spans="1:31" ht="13.5" customHeight="1">
      <c r="A175" s="79"/>
      <c r="B175" s="79"/>
      <c r="C175" s="315"/>
      <c r="D175" s="316"/>
      <c r="E175" s="316"/>
      <c r="F175" s="317"/>
      <c r="G175" s="318"/>
      <c r="H175" s="315"/>
      <c r="I175" s="315"/>
      <c r="J175" s="318"/>
      <c r="K175" s="315"/>
      <c r="L175" s="101"/>
      <c r="M175" s="101"/>
      <c r="N175" s="101"/>
      <c r="O175" s="101"/>
      <c r="P175" s="101"/>
      <c r="Q175" s="101"/>
      <c r="R175" s="101"/>
      <c r="S175" s="101"/>
      <c r="T175" s="101"/>
      <c r="U175" s="101"/>
      <c r="V175" s="101"/>
      <c r="W175" s="101"/>
      <c r="X175" s="101"/>
      <c r="Y175" s="101"/>
      <c r="Z175" s="101"/>
      <c r="AA175" s="101"/>
      <c r="AB175" s="101"/>
      <c r="AC175" s="101"/>
      <c r="AD175" s="101"/>
      <c r="AE175" s="101"/>
    </row>
    <row r="176" spans="1:31" ht="13.5" customHeight="1">
      <c r="A176" s="79"/>
      <c r="B176" s="79"/>
      <c r="C176" s="315"/>
      <c r="D176" s="316"/>
      <c r="E176" s="316"/>
      <c r="F176" s="317"/>
      <c r="G176" s="318"/>
      <c r="H176" s="315"/>
      <c r="I176" s="315"/>
      <c r="J176" s="318"/>
      <c r="K176" s="315"/>
      <c r="L176" s="101"/>
      <c r="M176" s="101"/>
      <c r="N176" s="101"/>
      <c r="O176" s="101"/>
      <c r="P176" s="101"/>
      <c r="Q176" s="101"/>
      <c r="R176" s="101"/>
      <c r="S176" s="101"/>
      <c r="T176" s="101"/>
      <c r="U176" s="101"/>
      <c r="V176" s="101"/>
      <c r="W176" s="101"/>
      <c r="X176" s="101"/>
      <c r="Y176" s="101"/>
      <c r="Z176" s="101"/>
      <c r="AA176" s="101"/>
      <c r="AB176" s="101"/>
      <c r="AC176" s="101"/>
      <c r="AD176" s="101"/>
      <c r="AE176" s="101"/>
    </row>
    <row r="177" spans="1:31" ht="13.5" customHeight="1">
      <c r="A177" s="79"/>
      <c r="B177" s="79"/>
      <c r="C177" s="315"/>
      <c r="D177" s="316"/>
      <c r="E177" s="316"/>
      <c r="F177" s="317"/>
      <c r="G177" s="318"/>
      <c r="H177" s="315"/>
      <c r="I177" s="315"/>
      <c r="J177" s="318"/>
      <c r="K177" s="315"/>
      <c r="L177" s="101"/>
      <c r="M177" s="101"/>
      <c r="N177" s="101"/>
      <c r="O177" s="101"/>
      <c r="P177" s="101"/>
      <c r="Q177" s="101"/>
      <c r="R177" s="101"/>
      <c r="S177" s="101"/>
      <c r="T177" s="101"/>
      <c r="U177" s="101"/>
      <c r="V177" s="101"/>
      <c r="W177" s="101"/>
      <c r="X177" s="101"/>
      <c r="Y177" s="101"/>
      <c r="Z177" s="101"/>
      <c r="AA177" s="101"/>
      <c r="AB177" s="101"/>
      <c r="AC177" s="101"/>
      <c r="AD177" s="101"/>
      <c r="AE177" s="101"/>
    </row>
    <row r="178" spans="1:31" ht="13.5" customHeight="1">
      <c r="A178" s="79"/>
      <c r="B178" s="79"/>
      <c r="C178" s="315"/>
      <c r="D178" s="316"/>
      <c r="E178" s="316"/>
      <c r="F178" s="317"/>
      <c r="G178" s="318"/>
      <c r="H178" s="315"/>
      <c r="I178" s="315"/>
      <c r="J178" s="318"/>
      <c r="K178" s="315"/>
      <c r="L178" s="101"/>
      <c r="M178" s="101"/>
      <c r="N178" s="101"/>
      <c r="O178" s="101"/>
      <c r="P178" s="101"/>
      <c r="Q178" s="101"/>
      <c r="R178" s="101"/>
      <c r="S178" s="101"/>
      <c r="T178" s="101"/>
      <c r="U178" s="101"/>
      <c r="V178" s="101"/>
      <c r="W178" s="101"/>
      <c r="X178" s="101"/>
      <c r="Y178" s="101"/>
      <c r="Z178" s="101"/>
      <c r="AA178" s="101"/>
      <c r="AB178" s="101"/>
      <c r="AC178" s="101"/>
      <c r="AD178" s="101"/>
      <c r="AE178" s="101"/>
    </row>
    <row r="179" spans="1:31" ht="13.5" customHeight="1">
      <c r="A179" s="79"/>
      <c r="B179" s="79"/>
      <c r="C179" s="315"/>
      <c r="D179" s="316"/>
      <c r="E179" s="316"/>
      <c r="F179" s="317"/>
      <c r="G179" s="318"/>
      <c r="H179" s="315"/>
      <c r="I179" s="315"/>
      <c r="J179" s="318"/>
      <c r="K179" s="315"/>
      <c r="L179" s="101"/>
      <c r="M179" s="101"/>
      <c r="N179" s="101"/>
      <c r="O179" s="101"/>
      <c r="P179" s="101"/>
      <c r="Q179" s="101"/>
      <c r="R179" s="101"/>
      <c r="S179" s="101"/>
      <c r="T179" s="101"/>
      <c r="U179" s="101"/>
      <c r="V179" s="101"/>
      <c r="W179" s="101"/>
      <c r="X179" s="101"/>
      <c r="Y179" s="101"/>
      <c r="Z179" s="101"/>
      <c r="AA179" s="101"/>
      <c r="AB179" s="101"/>
      <c r="AC179" s="101"/>
      <c r="AD179" s="101"/>
      <c r="AE179" s="101"/>
    </row>
    <row r="180" spans="1:31" ht="13.5" customHeight="1">
      <c r="A180" s="79"/>
      <c r="B180" s="79"/>
      <c r="C180" s="315"/>
      <c r="D180" s="316"/>
      <c r="E180" s="316"/>
      <c r="F180" s="317"/>
      <c r="G180" s="318"/>
      <c r="H180" s="315"/>
      <c r="I180" s="315"/>
      <c r="J180" s="318"/>
      <c r="K180" s="315"/>
      <c r="L180" s="101"/>
      <c r="M180" s="101"/>
      <c r="N180" s="101"/>
      <c r="O180" s="101"/>
      <c r="P180" s="101"/>
      <c r="Q180" s="101"/>
      <c r="R180" s="101"/>
      <c r="S180" s="101"/>
      <c r="T180" s="101"/>
      <c r="U180" s="101"/>
      <c r="V180" s="101"/>
      <c r="W180" s="101"/>
      <c r="X180" s="101"/>
      <c r="Y180" s="101"/>
      <c r="Z180" s="101"/>
      <c r="AA180" s="101"/>
      <c r="AB180" s="101"/>
      <c r="AC180" s="101"/>
      <c r="AD180" s="101"/>
      <c r="AE180" s="101"/>
    </row>
    <row r="181" spans="1:31" ht="13.5" customHeight="1">
      <c r="A181" s="79"/>
      <c r="B181" s="79"/>
      <c r="C181" s="315"/>
      <c r="D181" s="316"/>
      <c r="E181" s="316"/>
      <c r="F181" s="317"/>
      <c r="G181" s="318"/>
      <c r="H181" s="315"/>
      <c r="I181" s="315"/>
      <c r="J181" s="318"/>
      <c r="K181" s="315"/>
      <c r="L181" s="101"/>
      <c r="M181" s="101"/>
      <c r="N181" s="101"/>
      <c r="O181" s="101"/>
      <c r="P181" s="101"/>
      <c r="Q181" s="101"/>
      <c r="R181" s="101"/>
      <c r="S181" s="101"/>
      <c r="T181" s="101"/>
      <c r="U181" s="101"/>
      <c r="V181" s="101"/>
      <c r="W181" s="101"/>
      <c r="X181" s="101"/>
      <c r="Y181" s="101"/>
      <c r="Z181" s="101"/>
      <c r="AA181" s="101"/>
      <c r="AB181" s="101"/>
      <c r="AC181" s="101"/>
      <c r="AD181" s="101"/>
      <c r="AE181" s="101"/>
    </row>
    <row r="182" spans="1:31" ht="13.5" customHeight="1">
      <c r="A182" s="79"/>
      <c r="B182" s="79"/>
      <c r="C182" s="315"/>
      <c r="D182" s="316"/>
      <c r="E182" s="316"/>
      <c r="F182" s="317"/>
      <c r="G182" s="318"/>
      <c r="H182" s="315"/>
      <c r="I182" s="315"/>
      <c r="J182" s="318"/>
      <c r="K182" s="315"/>
      <c r="L182" s="101"/>
      <c r="M182" s="101"/>
      <c r="N182" s="101"/>
      <c r="O182" s="101"/>
      <c r="P182" s="101"/>
      <c r="Q182" s="101"/>
      <c r="R182" s="101"/>
      <c r="S182" s="101"/>
      <c r="T182" s="101"/>
      <c r="U182" s="101"/>
      <c r="V182" s="101"/>
      <c r="W182" s="101"/>
      <c r="X182" s="101"/>
      <c r="Y182" s="101"/>
      <c r="Z182" s="101"/>
      <c r="AA182" s="101"/>
      <c r="AB182" s="101"/>
      <c r="AC182" s="101"/>
      <c r="AD182" s="101"/>
      <c r="AE182" s="101"/>
    </row>
    <row r="183" spans="1:31" ht="13.5" customHeight="1">
      <c r="A183" s="79"/>
      <c r="B183" s="79"/>
      <c r="C183" s="315"/>
      <c r="D183" s="316"/>
      <c r="E183" s="316"/>
      <c r="F183" s="317"/>
      <c r="G183" s="318"/>
      <c r="H183" s="315"/>
      <c r="I183" s="315"/>
      <c r="J183" s="318"/>
      <c r="K183" s="315"/>
      <c r="L183" s="101"/>
      <c r="M183" s="101"/>
      <c r="N183" s="101"/>
      <c r="O183" s="101"/>
      <c r="P183" s="101"/>
      <c r="Q183" s="101"/>
      <c r="R183" s="101"/>
      <c r="S183" s="101"/>
      <c r="T183" s="101"/>
      <c r="U183" s="101"/>
      <c r="V183" s="101"/>
      <c r="W183" s="101"/>
      <c r="X183" s="101"/>
      <c r="Y183" s="101"/>
      <c r="Z183" s="101"/>
      <c r="AA183" s="101"/>
      <c r="AB183" s="101"/>
      <c r="AC183" s="101"/>
      <c r="AD183" s="101"/>
      <c r="AE183" s="101"/>
    </row>
    <row r="184" spans="1:31" ht="13.5" customHeight="1">
      <c r="A184" s="79"/>
      <c r="B184" s="79"/>
      <c r="C184" s="315"/>
      <c r="D184" s="316"/>
      <c r="E184" s="316"/>
      <c r="F184" s="317"/>
      <c r="G184" s="318"/>
      <c r="H184" s="315"/>
      <c r="I184" s="315"/>
      <c r="J184" s="318"/>
      <c r="K184" s="315"/>
      <c r="L184" s="101"/>
      <c r="M184" s="101"/>
      <c r="N184" s="101"/>
      <c r="O184" s="101"/>
      <c r="P184" s="101"/>
      <c r="Q184" s="101"/>
      <c r="R184" s="101"/>
      <c r="S184" s="101"/>
      <c r="T184" s="101"/>
      <c r="U184" s="101"/>
      <c r="V184" s="101"/>
      <c r="W184" s="101"/>
      <c r="X184" s="101"/>
      <c r="Y184" s="101"/>
      <c r="Z184" s="101"/>
      <c r="AA184" s="101"/>
      <c r="AB184" s="101"/>
      <c r="AC184" s="101"/>
      <c r="AD184" s="101"/>
      <c r="AE184" s="101"/>
    </row>
    <row r="185" spans="1:31" ht="13.5" customHeight="1">
      <c r="A185" s="79"/>
      <c r="B185" s="79"/>
      <c r="C185" s="315"/>
      <c r="D185" s="316"/>
      <c r="E185" s="316"/>
      <c r="F185" s="317"/>
      <c r="G185" s="318"/>
      <c r="H185" s="315"/>
      <c r="I185" s="315"/>
      <c r="J185" s="318"/>
      <c r="K185" s="315"/>
      <c r="L185" s="101"/>
      <c r="M185" s="101"/>
      <c r="N185" s="101"/>
      <c r="O185" s="101"/>
      <c r="P185" s="101"/>
      <c r="Q185" s="101"/>
      <c r="R185" s="101"/>
      <c r="S185" s="101"/>
      <c r="T185" s="101"/>
      <c r="U185" s="101"/>
      <c r="V185" s="101"/>
      <c r="W185" s="101"/>
      <c r="X185" s="101"/>
      <c r="Y185" s="101"/>
      <c r="Z185" s="101"/>
      <c r="AA185" s="101"/>
      <c r="AB185" s="101"/>
      <c r="AC185" s="101"/>
      <c r="AD185" s="101"/>
      <c r="AE185" s="101"/>
    </row>
    <row r="186" spans="1:31" ht="13.5" customHeight="1">
      <c r="A186" s="79"/>
      <c r="B186" s="79"/>
      <c r="C186" s="315"/>
      <c r="D186" s="316"/>
      <c r="E186" s="316"/>
      <c r="F186" s="317"/>
      <c r="G186" s="318"/>
      <c r="H186" s="315"/>
      <c r="I186" s="315"/>
      <c r="J186" s="318"/>
      <c r="K186" s="315"/>
      <c r="L186" s="101"/>
      <c r="M186" s="101"/>
      <c r="N186" s="101"/>
      <c r="O186" s="101"/>
      <c r="P186" s="101"/>
      <c r="Q186" s="101"/>
      <c r="R186" s="101"/>
      <c r="S186" s="101"/>
      <c r="T186" s="101"/>
      <c r="U186" s="101"/>
      <c r="V186" s="101"/>
      <c r="W186" s="101"/>
      <c r="X186" s="101"/>
      <c r="Y186" s="101"/>
      <c r="Z186" s="101"/>
      <c r="AA186" s="101"/>
      <c r="AB186" s="101"/>
      <c r="AC186" s="101"/>
      <c r="AD186" s="101"/>
      <c r="AE186" s="101"/>
    </row>
    <row r="187" spans="1:31" ht="13.5" customHeight="1">
      <c r="A187" s="79"/>
      <c r="B187" s="79"/>
      <c r="C187" s="315"/>
      <c r="D187" s="316"/>
      <c r="E187" s="316"/>
      <c r="F187" s="317"/>
      <c r="G187" s="318"/>
      <c r="H187" s="315"/>
      <c r="I187" s="315"/>
      <c r="J187" s="318"/>
      <c r="K187" s="315"/>
      <c r="L187" s="101"/>
      <c r="M187" s="101"/>
      <c r="N187" s="101"/>
      <c r="O187" s="101"/>
      <c r="P187" s="101"/>
      <c r="Q187" s="101"/>
      <c r="R187" s="101"/>
      <c r="S187" s="101"/>
      <c r="T187" s="101"/>
      <c r="U187" s="101"/>
      <c r="V187" s="101"/>
      <c r="W187" s="101"/>
      <c r="X187" s="101"/>
      <c r="Y187" s="101"/>
      <c r="Z187" s="101"/>
      <c r="AA187" s="101"/>
      <c r="AB187" s="101"/>
      <c r="AC187" s="101"/>
      <c r="AD187" s="101"/>
      <c r="AE187" s="101"/>
    </row>
    <row r="188" spans="1:31" ht="13.5" customHeight="1">
      <c r="A188" s="79"/>
      <c r="B188" s="79"/>
      <c r="C188" s="315"/>
      <c r="D188" s="316"/>
      <c r="E188" s="316"/>
      <c r="F188" s="317"/>
      <c r="G188" s="318"/>
      <c r="H188" s="315"/>
      <c r="I188" s="315"/>
      <c r="J188" s="318"/>
      <c r="K188" s="315"/>
      <c r="L188" s="101"/>
      <c r="M188" s="101"/>
      <c r="N188" s="101"/>
      <c r="O188" s="101"/>
      <c r="P188" s="101"/>
      <c r="Q188" s="101"/>
      <c r="R188" s="101"/>
      <c r="S188" s="101"/>
      <c r="T188" s="101"/>
      <c r="U188" s="101"/>
      <c r="V188" s="101"/>
      <c r="W188" s="101"/>
      <c r="X188" s="101"/>
      <c r="Y188" s="101"/>
      <c r="Z188" s="101"/>
      <c r="AA188" s="101"/>
      <c r="AB188" s="101"/>
      <c r="AC188" s="101"/>
      <c r="AD188" s="101"/>
      <c r="AE188" s="101"/>
    </row>
    <row r="189" spans="1:31" ht="13.5" customHeight="1">
      <c r="A189" s="79"/>
      <c r="B189" s="79"/>
      <c r="C189" s="315"/>
      <c r="D189" s="316"/>
      <c r="E189" s="316"/>
      <c r="F189" s="317"/>
      <c r="G189" s="318"/>
      <c r="H189" s="315"/>
      <c r="I189" s="315"/>
      <c r="J189" s="318"/>
      <c r="K189" s="315"/>
      <c r="L189" s="101"/>
      <c r="M189" s="101"/>
      <c r="N189" s="101"/>
      <c r="O189" s="101"/>
      <c r="P189" s="101"/>
      <c r="Q189" s="101"/>
      <c r="R189" s="101"/>
      <c r="S189" s="101"/>
      <c r="T189" s="101"/>
      <c r="U189" s="101"/>
      <c r="V189" s="101"/>
      <c r="W189" s="101"/>
      <c r="X189" s="101"/>
      <c r="Y189" s="101"/>
      <c r="Z189" s="101"/>
      <c r="AA189" s="101"/>
      <c r="AB189" s="101"/>
      <c r="AC189" s="101"/>
      <c r="AD189" s="101"/>
      <c r="AE189" s="101"/>
    </row>
    <row r="190" spans="1:31" ht="13.5" customHeight="1">
      <c r="A190" s="79"/>
      <c r="B190" s="79"/>
      <c r="C190" s="315"/>
      <c r="D190" s="316"/>
      <c r="E190" s="316"/>
      <c r="F190" s="317"/>
      <c r="G190" s="318"/>
      <c r="H190" s="315"/>
      <c r="I190" s="315"/>
      <c r="J190" s="318"/>
      <c r="K190" s="315"/>
      <c r="L190" s="101"/>
      <c r="M190" s="101"/>
      <c r="N190" s="101"/>
      <c r="O190" s="101"/>
      <c r="P190" s="101"/>
      <c r="Q190" s="101"/>
      <c r="R190" s="101"/>
      <c r="S190" s="101"/>
      <c r="T190" s="101"/>
      <c r="U190" s="101"/>
      <c r="V190" s="101"/>
      <c r="W190" s="101"/>
      <c r="X190" s="101"/>
      <c r="Y190" s="101"/>
      <c r="Z190" s="101"/>
      <c r="AA190" s="101"/>
      <c r="AB190" s="101"/>
      <c r="AC190" s="101"/>
      <c r="AD190" s="101"/>
      <c r="AE190" s="101"/>
    </row>
    <row r="191" spans="1:31" ht="13.5" customHeight="1">
      <c r="A191" s="79"/>
      <c r="B191" s="79"/>
      <c r="C191" s="315"/>
      <c r="D191" s="316"/>
      <c r="E191" s="316"/>
      <c r="F191" s="317"/>
      <c r="G191" s="318"/>
      <c r="H191" s="315"/>
      <c r="I191" s="315"/>
      <c r="J191" s="318"/>
      <c r="K191" s="315"/>
      <c r="L191" s="101"/>
      <c r="M191" s="101"/>
      <c r="N191" s="101"/>
      <c r="O191" s="101"/>
      <c r="P191" s="101"/>
      <c r="Q191" s="101"/>
      <c r="R191" s="101"/>
      <c r="S191" s="101"/>
      <c r="T191" s="101"/>
      <c r="U191" s="101"/>
      <c r="V191" s="101"/>
      <c r="W191" s="101"/>
      <c r="X191" s="101"/>
      <c r="Y191" s="101"/>
      <c r="Z191" s="101"/>
      <c r="AA191" s="101"/>
      <c r="AB191" s="101"/>
      <c r="AC191" s="101"/>
      <c r="AD191" s="101"/>
      <c r="AE191" s="101"/>
    </row>
    <row r="192" spans="1:31" ht="13.5" customHeight="1">
      <c r="A192" s="79"/>
      <c r="B192" s="79"/>
      <c r="C192" s="315"/>
      <c r="D192" s="316"/>
      <c r="E192" s="316"/>
      <c r="F192" s="317"/>
      <c r="G192" s="318"/>
      <c r="H192" s="315"/>
      <c r="I192" s="315"/>
      <c r="J192" s="318"/>
      <c r="K192" s="315"/>
      <c r="L192" s="101"/>
      <c r="M192" s="101"/>
      <c r="N192" s="101"/>
      <c r="O192" s="101"/>
      <c r="P192" s="101"/>
      <c r="Q192" s="101"/>
      <c r="R192" s="101"/>
      <c r="S192" s="101"/>
      <c r="T192" s="101"/>
      <c r="U192" s="101"/>
      <c r="V192" s="101"/>
      <c r="W192" s="101"/>
      <c r="X192" s="101"/>
      <c r="Y192" s="101"/>
      <c r="Z192" s="101"/>
      <c r="AA192" s="101"/>
      <c r="AB192" s="101"/>
      <c r="AC192" s="101"/>
      <c r="AD192" s="101"/>
      <c r="AE192" s="101"/>
    </row>
    <row r="193" spans="1:31" ht="13.5" customHeight="1">
      <c r="A193" s="79"/>
      <c r="B193" s="79"/>
      <c r="C193" s="315"/>
      <c r="D193" s="316"/>
      <c r="E193" s="316"/>
      <c r="F193" s="317"/>
      <c r="G193" s="318"/>
      <c r="H193" s="315"/>
      <c r="I193" s="315"/>
      <c r="J193" s="318"/>
      <c r="K193" s="315"/>
      <c r="L193" s="101"/>
      <c r="M193" s="101"/>
      <c r="N193" s="101"/>
      <c r="O193" s="101"/>
      <c r="P193" s="101"/>
      <c r="Q193" s="101"/>
      <c r="R193" s="101"/>
      <c r="S193" s="101"/>
      <c r="T193" s="101"/>
      <c r="U193" s="101"/>
      <c r="V193" s="101"/>
      <c r="W193" s="101"/>
      <c r="X193" s="101"/>
      <c r="Y193" s="101"/>
      <c r="Z193" s="101"/>
      <c r="AA193" s="101"/>
      <c r="AB193" s="101"/>
      <c r="AC193" s="101"/>
      <c r="AD193" s="101"/>
      <c r="AE193" s="101"/>
    </row>
    <row r="194" spans="1:31" ht="13.5" customHeight="1">
      <c r="A194" s="79"/>
      <c r="B194" s="79"/>
      <c r="C194" s="315"/>
      <c r="D194" s="316"/>
      <c r="E194" s="316"/>
      <c r="F194" s="317"/>
      <c r="G194" s="318"/>
      <c r="H194" s="315"/>
      <c r="I194" s="315"/>
      <c r="J194" s="318"/>
      <c r="K194" s="315"/>
      <c r="L194" s="101"/>
      <c r="M194" s="101"/>
      <c r="N194" s="101"/>
      <c r="O194" s="101"/>
      <c r="P194" s="101"/>
      <c r="Q194" s="101"/>
      <c r="R194" s="101"/>
      <c r="S194" s="101"/>
      <c r="T194" s="101"/>
      <c r="U194" s="101"/>
      <c r="V194" s="101"/>
      <c r="W194" s="101"/>
      <c r="X194" s="101"/>
      <c r="Y194" s="101"/>
      <c r="Z194" s="101"/>
      <c r="AA194" s="101"/>
      <c r="AB194" s="101"/>
      <c r="AC194" s="101"/>
      <c r="AD194" s="101"/>
      <c r="AE194" s="101"/>
    </row>
    <row r="195" spans="1:31" ht="13.5" customHeight="1">
      <c r="A195" s="79"/>
      <c r="B195" s="79"/>
      <c r="C195" s="315"/>
      <c r="D195" s="316"/>
      <c r="E195" s="316"/>
      <c r="F195" s="317"/>
      <c r="G195" s="318"/>
      <c r="H195" s="315"/>
      <c r="I195" s="315"/>
      <c r="J195" s="318"/>
      <c r="K195" s="315"/>
      <c r="L195" s="101"/>
      <c r="M195" s="101"/>
      <c r="N195" s="101"/>
      <c r="O195" s="101"/>
      <c r="P195" s="101"/>
      <c r="Q195" s="101"/>
      <c r="R195" s="101"/>
      <c r="S195" s="101"/>
      <c r="T195" s="101"/>
      <c r="U195" s="101"/>
      <c r="V195" s="101"/>
      <c r="W195" s="101"/>
      <c r="X195" s="101"/>
      <c r="Y195" s="101"/>
      <c r="Z195" s="101"/>
      <c r="AA195" s="101"/>
      <c r="AB195" s="101"/>
      <c r="AC195" s="101"/>
      <c r="AD195" s="101"/>
      <c r="AE195" s="101"/>
    </row>
    <row r="196" spans="1:31" ht="13.5" customHeight="1">
      <c r="A196" s="79"/>
      <c r="B196" s="79"/>
      <c r="C196" s="315"/>
      <c r="D196" s="316"/>
      <c r="E196" s="316"/>
      <c r="F196" s="317"/>
      <c r="G196" s="318"/>
      <c r="H196" s="315"/>
      <c r="I196" s="315"/>
      <c r="J196" s="318"/>
      <c r="K196" s="315"/>
      <c r="L196" s="101"/>
      <c r="M196" s="101"/>
      <c r="N196" s="101"/>
      <c r="O196" s="101"/>
      <c r="P196" s="101"/>
      <c r="Q196" s="101"/>
      <c r="R196" s="101"/>
      <c r="S196" s="101"/>
      <c r="T196" s="101"/>
      <c r="U196" s="101"/>
      <c r="V196" s="101"/>
      <c r="W196" s="101"/>
      <c r="X196" s="101"/>
      <c r="Y196" s="101"/>
      <c r="Z196" s="101"/>
      <c r="AA196" s="101"/>
      <c r="AB196" s="101"/>
      <c r="AC196" s="101"/>
      <c r="AD196" s="101"/>
      <c r="AE196" s="101"/>
    </row>
    <row r="197" spans="1:31" ht="13.5" customHeight="1">
      <c r="A197" s="79"/>
      <c r="B197" s="79"/>
      <c r="C197" s="315"/>
      <c r="D197" s="316"/>
      <c r="E197" s="316"/>
      <c r="F197" s="317"/>
      <c r="G197" s="318"/>
      <c r="H197" s="315"/>
      <c r="I197" s="315"/>
      <c r="J197" s="318"/>
      <c r="K197" s="315"/>
      <c r="L197" s="101"/>
      <c r="M197" s="101"/>
      <c r="N197" s="101"/>
      <c r="O197" s="101"/>
      <c r="P197" s="101"/>
      <c r="Q197" s="101"/>
      <c r="R197" s="101"/>
      <c r="S197" s="101"/>
      <c r="T197" s="101"/>
      <c r="U197" s="101"/>
      <c r="V197" s="101"/>
      <c r="W197" s="101"/>
      <c r="X197" s="101"/>
      <c r="Y197" s="101"/>
      <c r="Z197" s="101"/>
      <c r="AA197" s="101"/>
      <c r="AB197" s="101"/>
      <c r="AC197" s="101"/>
      <c r="AD197" s="101"/>
      <c r="AE197" s="101"/>
    </row>
    <row r="198" spans="1:31" ht="13.5" customHeight="1">
      <c r="A198" s="79"/>
      <c r="B198" s="79"/>
      <c r="C198" s="315"/>
      <c r="D198" s="316"/>
      <c r="E198" s="316"/>
      <c r="F198" s="317"/>
      <c r="G198" s="318"/>
      <c r="H198" s="315"/>
      <c r="I198" s="315"/>
      <c r="J198" s="318"/>
      <c r="K198" s="315"/>
      <c r="L198" s="101"/>
      <c r="M198" s="101"/>
      <c r="N198" s="101"/>
      <c r="O198" s="101"/>
      <c r="P198" s="101"/>
      <c r="Q198" s="101"/>
      <c r="R198" s="101"/>
      <c r="S198" s="101"/>
      <c r="T198" s="101"/>
      <c r="U198" s="101"/>
      <c r="V198" s="101"/>
      <c r="W198" s="101"/>
      <c r="X198" s="101"/>
      <c r="Y198" s="101"/>
      <c r="Z198" s="101"/>
      <c r="AA198" s="101"/>
      <c r="AB198" s="101"/>
      <c r="AC198" s="101"/>
      <c r="AD198" s="101"/>
      <c r="AE198" s="101"/>
    </row>
    <row r="199" spans="1:31" ht="13.5" customHeight="1">
      <c r="A199" s="79"/>
      <c r="B199" s="79"/>
      <c r="C199" s="315"/>
      <c r="D199" s="316"/>
      <c r="E199" s="316"/>
      <c r="F199" s="317"/>
      <c r="G199" s="318"/>
      <c r="H199" s="315"/>
      <c r="I199" s="315"/>
      <c r="J199" s="318"/>
      <c r="K199" s="315"/>
      <c r="L199" s="101"/>
      <c r="M199" s="101"/>
      <c r="N199" s="101"/>
      <c r="O199" s="101"/>
      <c r="P199" s="101"/>
      <c r="Q199" s="101"/>
      <c r="R199" s="101"/>
      <c r="S199" s="101"/>
      <c r="T199" s="101"/>
      <c r="U199" s="101"/>
      <c r="V199" s="101"/>
      <c r="W199" s="101"/>
      <c r="X199" s="101"/>
      <c r="Y199" s="101"/>
      <c r="Z199" s="101"/>
      <c r="AA199" s="101"/>
      <c r="AB199" s="101"/>
      <c r="AC199" s="101"/>
      <c r="AD199" s="101"/>
      <c r="AE199" s="101"/>
    </row>
    <row r="200" spans="1:31" ht="13.5" customHeight="1">
      <c r="A200" s="79"/>
      <c r="B200" s="79"/>
      <c r="C200" s="315"/>
      <c r="D200" s="316"/>
      <c r="E200" s="316"/>
      <c r="F200" s="317"/>
      <c r="G200" s="318"/>
      <c r="H200" s="315"/>
      <c r="I200" s="315"/>
      <c r="J200" s="318"/>
      <c r="K200" s="315"/>
      <c r="L200" s="101"/>
      <c r="M200" s="101"/>
      <c r="N200" s="101"/>
      <c r="O200" s="101"/>
      <c r="P200" s="101"/>
      <c r="Q200" s="101"/>
      <c r="R200" s="101"/>
      <c r="S200" s="101"/>
      <c r="T200" s="101"/>
      <c r="U200" s="101"/>
      <c r="V200" s="101"/>
      <c r="W200" s="101"/>
      <c r="X200" s="101"/>
      <c r="Y200" s="101"/>
      <c r="Z200" s="101"/>
      <c r="AA200" s="101"/>
      <c r="AB200" s="101"/>
      <c r="AC200" s="101"/>
      <c r="AD200" s="101"/>
      <c r="AE200" s="101"/>
    </row>
    <row r="201" spans="1:31" ht="13.5" customHeight="1">
      <c r="A201" s="79"/>
      <c r="B201" s="79"/>
      <c r="C201" s="315"/>
      <c r="D201" s="316"/>
      <c r="E201" s="316"/>
      <c r="F201" s="317"/>
      <c r="G201" s="318"/>
      <c r="H201" s="315"/>
      <c r="I201" s="315"/>
      <c r="J201" s="318"/>
      <c r="K201" s="315"/>
      <c r="L201" s="101"/>
      <c r="M201" s="101"/>
      <c r="N201" s="101"/>
      <c r="O201" s="101"/>
      <c r="P201" s="101"/>
      <c r="Q201" s="101"/>
      <c r="R201" s="101"/>
      <c r="S201" s="101"/>
      <c r="T201" s="101"/>
      <c r="U201" s="101"/>
      <c r="V201" s="101"/>
      <c r="W201" s="101"/>
      <c r="X201" s="101"/>
      <c r="Y201" s="101"/>
      <c r="Z201" s="101"/>
      <c r="AA201" s="101"/>
      <c r="AB201" s="101"/>
      <c r="AC201" s="101"/>
      <c r="AD201" s="101"/>
      <c r="AE201" s="101"/>
    </row>
    <row r="202" spans="1:31" ht="13.5" customHeight="1">
      <c r="A202" s="79"/>
      <c r="B202" s="79"/>
      <c r="C202" s="315"/>
      <c r="D202" s="316"/>
      <c r="E202" s="316"/>
      <c r="F202" s="317"/>
      <c r="G202" s="318"/>
      <c r="H202" s="315"/>
      <c r="I202" s="315"/>
      <c r="J202" s="318"/>
      <c r="K202" s="315"/>
      <c r="L202" s="101"/>
      <c r="M202" s="101"/>
      <c r="N202" s="101"/>
      <c r="O202" s="101"/>
      <c r="P202" s="101"/>
      <c r="Q202" s="101"/>
      <c r="R202" s="101"/>
      <c r="S202" s="101"/>
      <c r="T202" s="101"/>
      <c r="U202" s="101"/>
      <c r="V202" s="101"/>
      <c r="W202" s="101"/>
      <c r="X202" s="101"/>
      <c r="Y202" s="101"/>
      <c r="Z202" s="101"/>
      <c r="AA202" s="101"/>
      <c r="AB202" s="101"/>
      <c r="AC202" s="101"/>
      <c r="AD202" s="101"/>
      <c r="AE202" s="101"/>
    </row>
    <row r="203" spans="1:31" ht="13.5" customHeight="1">
      <c r="A203" s="79"/>
      <c r="B203" s="79"/>
      <c r="C203" s="315"/>
      <c r="D203" s="316"/>
      <c r="E203" s="316"/>
      <c r="F203" s="317"/>
      <c r="G203" s="318"/>
      <c r="H203" s="315"/>
      <c r="I203" s="315"/>
      <c r="J203" s="318"/>
      <c r="K203" s="315"/>
      <c r="L203" s="101"/>
      <c r="M203" s="101"/>
      <c r="N203" s="101"/>
      <c r="O203" s="101"/>
      <c r="P203" s="101"/>
      <c r="Q203" s="101"/>
      <c r="R203" s="101"/>
      <c r="S203" s="101"/>
      <c r="T203" s="101"/>
      <c r="U203" s="101"/>
      <c r="V203" s="101"/>
      <c r="W203" s="101"/>
      <c r="X203" s="101"/>
      <c r="Y203" s="101"/>
      <c r="Z203" s="101"/>
      <c r="AA203" s="101"/>
      <c r="AB203" s="101"/>
      <c r="AC203" s="101"/>
      <c r="AD203" s="101"/>
      <c r="AE203" s="101"/>
    </row>
    <row r="204" spans="1:31" ht="13.5" customHeight="1">
      <c r="A204" s="79"/>
      <c r="B204" s="79"/>
      <c r="C204" s="315"/>
      <c r="D204" s="316"/>
      <c r="E204" s="316"/>
      <c r="F204" s="317"/>
      <c r="G204" s="318"/>
      <c r="H204" s="315"/>
      <c r="I204" s="315"/>
      <c r="J204" s="318"/>
      <c r="K204" s="315"/>
      <c r="L204" s="101"/>
      <c r="M204" s="101"/>
      <c r="N204" s="101"/>
      <c r="O204" s="101"/>
      <c r="P204" s="101"/>
      <c r="Q204" s="101"/>
      <c r="R204" s="101"/>
      <c r="S204" s="101"/>
      <c r="T204" s="101"/>
      <c r="U204" s="101"/>
      <c r="V204" s="101"/>
      <c r="W204" s="101"/>
      <c r="X204" s="101"/>
      <c r="Y204" s="101"/>
      <c r="Z204" s="101"/>
      <c r="AA204" s="101"/>
      <c r="AB204" s="101"/>
      <c r="AC204" s="101"/>
      <c r="AD204" s="101"/>
      <c r="AE204" s="101"/>
    </row>
    <row r="205" spans="1:31" ht="13.5" customHeight="1">
      <c r="A205" s="79"/>
      <c r="B205" s="79"/>
      <c r="C205" s="315"/>
      <c r="D205" s="316"/>
      <c r="E205" s="316"/>
      <c r="F205" s="317"/>
      <c r="G205" s="318"/>
      <c r="H205" s="315"/>
      <c r="I205" s="315"/>
      <c r="J205" s="318"/>
      <c r="K205" s="315"/>
      <c r="L205" s="101"/>
      <c r="M205" s="101"/>
      <c r="N205" s="101"/>
      <c r="O205" s="101"/>
      <c r="P205" s="101"/>
      <c r="Q205" s="101"/>
      <c r="R205" s="101"/>
      <c r="S205" s="101"/>
      <c r="T205" s="101"/>
      <c r="U205" s="101"/>
      <c r="V205" s="101"/>
      <c r="W205" s="101"/>
      <c r="X205" s="101"/>
      <c r="Y205" s="101"/>
      <c r="Z205" s="101"/>
      <c r="AA205" s="101"/>
      <c r="AB205" s="101"/>
      <c r="AC205" s="101"/>
      <c r="AD205" s="101"/>
      <c r="AE205" s="101"/>
    </row>
    <row r="206" spans="1:31" ht="13.5" customHeight="1">
      <c r="A206" s="79"/>
      <c r="B206" s="79"/>
      <c r="C206" s="315"/>
      <c r="D206" s="316"/>
      <c r="E206" s="316"/>
      <c r="F206" s="317"/>
      <c r="G206" s="318"/>
      <c r="H206" s="315"/>
      <c r="I206" s="315"/>
      <c r="J206" s="318"/>
      <c r="K206" s="315"/>
      <c r="L206" s="101"/>
      <c r="M206" s="101"/>
      <c r="N206" s="101"/>
      <c r="O206" s="101"/>
      <c r="P206" s="101"/>
      <c r="Q206" s="101"/>
      <c r="R206" s="101"/>
      <c r="S206" s="101"/>
      <c r="T206" s="101"/>
      <c r="U206" s="101"/>
      <c r="V206" s="101"/>
      <c r="W206" s="101"/>
      <c r="X206" s="101"/>
      <c r="Y206" s="101"/>
      <c r="Z206" s="101"/>
      <c r="AA206" s="101"/>
      <c r="AB206" s="101"/>
      <c r="AC206" s="101"/>
      <c r="AD206" s="101"/>
      <c r="AE206" s="101"/>
    </row>
    <row r="207" spans="1:31" ht="13.5" customHeight="1">
      <c r="A207" s="79"/>
      <c r="B207" s="79"/>
      <c r="C207" s="315"/>
      <c r="D207" s="316"/>
      <c r="E207" s="316"/>
      <c r="F207" s="317"/>
      <c r="G207" s="318"/>
      <c r="H207" s="315"/>
      <c r="I207" s="315"/>
      <c r="J207" s="318"/>
      <c r="K207" s="315"/>
      <c r="L207" s="101"/>
      <c r="M207" s="101"/>
      <c r="N207" s="101"/>
      <c r="O207" s="101"/>
      <c r="P207" s="101"/>
      <c r="Q207" s="101"/>
      <c r="R207" s="101"/>
      <c r="S207" s="101"/>
      <c r="T207" s="101"/>
      <c r="U207" s="101"/>
      <c r="V207" s="101"/>
      <c r="W207" s="101"/>
      <c r="X207" s="101"/>
      <c r="Y207" s="101"/>
      <c r="Z207" s="101"/>
      <c r="AA207" s="101"/>
      <c r="AB207" s="101"/>
      <c r="AC207" s="101"/>
      <c r="AD207" s="101"/>
      <c r="AE207" s="101"/>
    </row>
    <row r="208" spans="1:31" ht="13.5" customHeight="1">
      <c r="A208" s="79"/>
      <c r="B208" s="79"/>
      <c r="C208" s="315"/>
      <c r="D208" s="316"/>
      <c r="E208" s="316"/>
      <c r="F208" s="317"/>
      <c r="G208" s="318"/>
      <c r="H208" s="315"/>
      <c r="I208" s="315"/>
      <c r="J208" s="318"/>
      <c r="K208" s="315"/>
      <c r="L208" s="101"/>
      <c r="M208" s="101"/>
      <c r="N208" s="101"/>
      <c r="O208" s="101"/>
      <c r="P208" s="101"/>
      <c r="Q208" s="101"/>
      <c r="R208" s="101"/>
      <c r="S208" s="101"/>
      <c r="T208" s="101"/>
      <c r="U208" s="101"/>
      <c r="V208" s="101"/>
      <c r="W208" s="101"/>
      <c r="X208" s="101"/>
      <c r="Y208" s="101"/>
      <c r="Z208" s="101"/>
      <c r="AA208" s="101"/>
      <c r="AB208" s="101"/>
      <c r="AC208" s="101"/>
      <c r="AD208" s="101"/>
      <c r="AE208" s="101"/>
    </row>
    <row r="209" spans="1:31" ht="13.5" customHeight="1">
      <c r="A209" s="79"/>
      <c r="B209" s="79"/>
      <c r="C209" s="315"/>
      <c r="D209" s="316"/>
      <c r="E209" s="316"/>
      <c r="F209" s="317"/>
      <c r="G209" s="318"/>
      <c r="H209" s="315"/>
      <c r="I209" s="315"/>
      <c r="J209" s="318"/>
      <c r="K209" s="315"/>
      <c r="L209" s="101"/>
      <c r="M209" s="101"/>
      <c r="N209" s="101"/>
      <c r="O209" s="101"/>
      <c r="P209" s="101"/>
      <c r="Q209" s="101"/>
      <c r="R209" s="101"/>
      <c r="S209" s="101"/>
      <c r="T209" s="101"/>
      <c r="U209" s="101"/>
      <c r="V209" s="101"/>
      <c r="W209" s="101"/>
      <c r="X209" s="101"/>
      <c r="Y209" s="101"/>
      <c r="Z209" s="101"/>
      <c r="AA209" s="101"/>
      <c r="AB209" s="101"/>
      <c r="AC209" s="101"/>
      <c r="AD209" s="101"/>
      <c r="AE209" s="101"/>
    </row>
    <row r="210" spans="1:31" ht="13.5" customHeight="1">
      <c r="A210" s="79"/>
      <c r="B210" s="79"/>
      <c r="C210" s="315"/>
      <c r="D210" s="316"/>
      <c r="E210" s="316"/>
      <c r="F210" s="317"/>
      <c r="G210" s="318"/>
      <c r="H210" s="315"/>
      <c r="I210" s="315"/>
      <c r="J210" s="318"/>
      <c r="K210" s="315"/>
      <c r="L210" s="101"/>
      <c r="M210" s="101"/>
      <c r="N210" s="101"/>
      <c r="O210" s="101"/>
      <c r="P210" s="101"/>
      <c r="Q210" s="101"/>
      <c r="R210" s="101"/>
      <c r="S210" s="101"/>
      <c r="T210" s="101"/>
      <c r="U210" s="101"/>
      <c r="V210" s="101"/>
      <c r="W210" s="101"/>
      <c r="X210" s="101"/>
      <c r="Y210" s="101"/>
      <c r="Z210" s="101"/>
      <c r="AA210" s="101"/>
      <c r="AB210" s="101"/>
      <c r="AC210" s="101"/>
      <c r="AD210" s="101"/>
      <c r="AE210" s="101"/>
    </row>
    <row r="211" spans="1:31" ht="13.5" customHeight="1">
      <c r="A211" s="79"/>
      <c r="B211" s="79"/>
      <c r="C211" s="315"/>
      <c r="D211" s="316"/>
      <c r="E211" s="316"/>
      <c r="F211" s="317"/>
      <c r="G211" s="318"/>
      <c r="H211" s="315"/>
      <c r="I211" s="315"/>
      <c r="J211" s="318"/>
      <c r="K211" s="315"/>
      <c r="L211" s="101"/>
      <c r="M211" s="101"/>
      <c r="N211" s="101"/>
      <c r="O211" s="101"/>
      <c r="P211" s="101"/>
      <c r="Q211" s="101"/>
      <c r="R211" s="101"/>
      <c r="S211" s="101"/>
      <c r="T211" s="101"/>
      <c r="U211" s="101"/>
      <c r="V211" s="101"/>
      <c r="W211" s="101"/>
      <c r="X211" s="101"/>
      <c r="Y211" s="101"/>
      <c r="Z211" s="101"/>
      <c r="AA211" s="101"/>
      <c r="AB211" s="101"/>
      <c r="AC211" s="101"/>
      <c r="AD211" s="101"/>
      <c r="AE211" s="101"/>
    </row>
    <row r="212" spans="1:31" ht="13.5" customHeight="1">
      <c r="A212" s="79"/>
      <c r="B212" s="79"/>
      <c r="C212" s="315"/>
      <c r="D212" s="316"/>
      <c r="E212" s="316"/>
      <c r="F212" s="317"/>
      <c r="G212" s="318"/>
      <c r="H212" s="315"/>
      <c r="I212" s="315"/>
      <c r="J212" s="318"/>
      <c r="K212" s="315"/>
      <c r="L212" s="101"/>
      <c r="M212" s="101"/>
      <c r="N212" s="101"/>
      <c r="O212" s="101"/>
      <c r="P212" s="101"/>
      <c r="Q212" s="101"/>
      <c r="R212" s="101"/>
      <c r="S212" s="101"/>
      <c r="T212" s="101"/>
      <c r="U212" s="101"/>
      <c r="V212" s="101"/>
      <c r="W212" s="101"/>
      <c r="X212" s="101"/>
      <c r="Y212" s="101"/>
      <c r="Z212" s="101"/>
      <c r="AA212" s="101"/>
      <c r="AB212" s="101"/>
      <c r="AC212" s="101"/>
      <c r="AD212" s="101"/>
      <c r="AE212" s="101"/>
    </row>
    <row r="213" spans="1:31" ht="13.5" customHeight="1">
      <c r="A213" s="79"/>
      <c r="B213" s="79"/>
      <c r="C213" s="315"/>
      <c r="D213" s="316"/>
      <c r="E213" s="316"/>
      <c r="F213" s="317"/>
      <c r="G213" s="318"/>
      <c r="H213" s="315"/>
      <c r="I213" s="315"/>
      <c r="J213" s="318"/>
      <c r="K213" s="315"/>
      <c r="L213" s="101"/>
      <c r="M213" s="101"/>
      <c r="N213" s="101"/>
      <c r="O213" s="101"/>
      <c r="P213" s="101"/>
      <c r="Q213" s="101"/>
      <c r="R213" s="101"/>
      <c r="S213" s="101"/>
      <c r="T213" s="101"/>
      <c r="U213" s="101"/>
      <c r="V213" s="101"/>
      <c r="W213" s="101"/>
      <c r="X213" s="101"/>
      <c r="Y213" s="101"/>
      <c r="Z213" s="101"/>
      <c r="AA213" s="101"/>
      <c r="AB213" s="101"/>
      <c r="AC213" s="101"/>
      <c r="AD213" s="101"/>
      <c r="AE213" s="101"/>
    </row>
    <row r="214" spans="1:31" ht="13.5" customHeight="1">
      <c r="A214" s="79"/>
      <c r="B214" s="79"/>
      <c r="C214" s="315"/>
      <c r="D214" s="316"/>
      <c r="E214" s="316"/>
      <c r="F214" s="317"/>
      <c r="G214" s="318"/>
      <c r="H214" s="315"/>
      <c r="I214" s="315"/>
      <c r="J214" s="318"/>
      <c r="K214" s="315"/>
      <c r="L214" s="101"/>
      <c r="M214" s="101"/>
      <c r="N214" s="101"/>
      <c r="O214" s="101"/>
      <c r="P214" s="101"/>
      <c r="Q214" s="101"/>
      <c r="R214" s="101"/>
      <c r="S214" s="101"/>
      <c r="T214" s="101"/>
      <c r="U214" s="101"/>
      <c r="V214" s="101"/>
      <c r="W214" s="101"/>
      <c r="X214" s="101"/>
      <c r="Y214" s="101"/>
      <c r="Z214" s="101"/>
      <c r="AA214" s="101"/>
      <c r="AB214" s="101"/>
      <c r="AC214" s="101"/>
      <c r="AD214" s="101"/>
      <c r="AE214" s="101"/>
    </row>
    <row r="215" spans="1:31" ht="13.5" customHeight="1">
      <c r="A215" s="79"/>
      <c r="B215" s="79"/>
      <c r="C215" s="315"/>
      <c r="D215" s="316"/>
      <c r="E215" s="316"/>
      <c r="F215" s="317"/>
      <c r="G215" s="318"/>
      <c r="H215" s="315"/>
      <c r="I215" s="315"/>
      <c r="J215" s="318"/>
      <c r="K215" s="315"/>
      <c r="L215" s="101"/>
      <c r="M215" s="101"/>
      <c r="N215" s="101"/>
      <c r="O215" s="101"/>
      <c r="P215" s="101"/>
      <c r="Q215" s="101"/>
      <c r="R215" s="101"/>
      <c r="S215" s="101"/>
      <c r="T215" s="101"/>
      <c r="U215" s="101"/>
      <c r="V215" s="101"/>
      <c r="W215" s="101"/>
      <c r="X215" s="101"/>
      <c r="Y215" s="101"/>
      <c r="Z215" s="101"/>
      <c r="AA215" s="101"/>
      <c r="AB215" s="101"/>
      <c r="AC215" s="101"/>
      <c r="AD215" s="101"/>
      <c r="AE215" s="101"/>
    </row>
    <row r="216" spans="1:31" ht="13.5" customHeight="1">
      <c r="A216" s="79"/>
      <c r="B216" s="79"/>
      <c r="C216" s="315"/>
      <c r="D216" s="316"/>
      <c r="E216" s="316"/>
      <c r="F216" s="317"/>
      <c r="G216" s="318"/>
      <c r="H216" s="315"/>
      <c r="I216" s="315"/>
      <c r="J216" s="318"/>
      <c r="K216" s="315"/>
      <c r="L216" s="101"/>
      <c r="M216" s="101"/>
      <c r="N216" s="101"/>
      <c r="O216" s="101"/>
      <c r="P216" s="101"/>
      <c r="Q216" s="101"/>
      <c r="R216" s="101"/>
      <c r="S216" s="101"/>
      <c r="T216" s="101"/>
      <c r="U216" s="101"/>
      <c r="V216" s="101"/>
      <c r="W216" s="101"/>
      <c r="X216" s="101"/>
      <c r="Y216" s="101"/>
      <c r="Z216" s="101"/>
      <c r="AA216" s="101"/>
      <c r="AB216" s="101"/>
      <c r="AC216" s="101"/>
      <c r="AD216" s="101"/>
      <c r="AE216" s="101"/>
    </row>
    <row r="217" spans="1:31" ht="13.5" customHeight="1">
      <c r="A217" s="79"/>
      <c r="B217" s="79"/>
      <c r="C217" s="315"/>
      <c r="D217" s="316"/>
      <c r="E217" s="316"/>
      <c r="F217" s="317"/>
      <c r="G217" s="318"/>
      <c r="H217" s="315"/>
      <c r="I217" s="315"/>
      <c r="J217" s="318"/>
      <c r="K217" s="315"/>
      <c r="L217" s="101"/>
      <c r="M217" s="101"/>
      <c r="N217" s="101"/>
      <c r="O217" s="101"/>
      <c r="P217" s="101"/>
      <c r="Q217" s="101"/>
      <c r="R217" s="101"/>
      <c r="S217" s="101"/>
      <c r="T217" s="101"/>
      <c r="U217" s="101"/>
      <c r="V217" s="101"/>
      <c r="W217" s="101"/>
      <c r="X217" s="101"/>
      <c r="Y217" s="101"/>
      <c r="Z217" s="101"/>
      <c r="AA217" s="101"/>
      <c r="AB217" s="101"/>
      <c r="AC217" s="101"/>
      <c r="AD217" s="101"/>
      <c r="AE217" s="101"/>
    </row>
    <row r="218" spans="1:31" ht="13.5" customHeight="1">
      <c r="A218" s="79"/>
      <c r="B218" s="79"/>
      <c r="C218" s="315"/>
      <c r="D218" s="316"/>
      <c r="E218" s="316"/>
      <c r="F218" s="317"/>
      <c r="G218" s="318"/>
      <c r="H218" s="315"/>
      <c r="I218" s="315"/>
      <c r="J218" s="318"/>
      <c r="K218" s="315"/>
      <c r="L218" s="101"/>
      <c r="M218" s="101"/>
      <c r="N218" s="101"/>
      <c r="O218" s="101"/>
      <c r="P218" s="101"/>
      <c r="Q218" s="101"/>
      <c r="R218" s="101"/>
      <c r="S218" s="101"/>
      <c r="T218" s="101"/>
      <c r="U218" s="101"/>
      <c r="V218" s="101"/>
      <c r="W218" s="101"/>
      <c r="X218" s="101"/>
      <c r="Y218" s="101"/>
      <c r="Z218" s="101"/>
      <c r="AA218" s="101"/>
      <c r="AB218" s="101"/>
      <c r="AC218" s="101"/>
      <c r="AD218" s="101"/>
      <c r="AE218" s="101"/>
    </row>
    <row r="219" spans="1:31" ht="13.5" customHeight="1">
      <c r="A219" s="79"/>
      <c r="B219" s="79"/>
      <c r="C219" s="315"/>
      <c r="D219" s="316"/>
      <c r="E219" s="316"/>
      <c r="F219" s="317"/>
      <c r="G219" s="318"/>
      <c r="H219" s="315"/>
      <c r="I219" s="315"/>
      <c r="J219" s="318"/>
      <c r="K219" s="315"/>
      <c r="L219" s="101"/>
      <c r="M219" s="101"/>
      <c r="N219" s="101"/>
      <c r="O219" s="101"/>
      <c r="P219" s="101"/>
      <c r="Q219" s="101"/>
      <c r="R219" s="101"/>
      <c r="S219" s="101"/>
      <c r="T219" s="101"/>
      <c r="U219" s="101"/>
      <c r="V219" s="101"/>
      <c r="W219" s="101"/>
      <c r="X219" s="101"/>
      <c r="Y219" s="101"/>
      <c r="Z219" s="101"/>
      <c r="AA219" s="101"/>
      <c r="AB219" s="101"/>
      <c r="AC219" s="101"/>
      <c r="AD219" s="101"/>
      <c r="AE219" s="101"/>
    </row>
    <row r="220" spans="1:31" ht="13.5" customHeight="1">
      <c r="A220" s="79"/>
      <c r="B220" s="79"/>
      <c r="C220" s="315"/>
      <c r="D220" s="316"/>
      <c r="E220" s="316"/>
      <c r="F220" s="317"/>
      <c r="G220" s="318"/>
      <c r="H220" s="315"/>
      <c r="I220" s="315"/>
      <c r="J220" s="318"/>
      <c r="K220" s="315"/>
      <c r="L220" s="101"/>
      <c r="M220" s="101"/>
      <c r="N220" s="101"/>
      <c r="O220" s="101"/>
      <c r="P220" s="101"/>
      <c r="Q220" s="101"/>
      <c r="R220" s="101"/>
      <c r="S220" s="101"/>
      <c r="T220" s="101"/>
      <c r="U220" s="101"/>
      <c r="V220" s="101"/>
      <c r="W220" s="101"/>
      <c r="X220" s="101"/>
      <c r="Y220" s="101"/>
      <c r="Z220" s="101"/>
      <c r="AA220" s="101"/>
      <c r="AB220" s="101"/>
      <c r="AC220" s="101"/>
      <c r="AD220" s="101"/>
      <c r="AE220" s="101"/>
    </row>
    <row r="221" spans="1:31" ht="13.5" customHeight="1">
      <c r="A221" s="79"/>
      <c r="B221" s="79"/>
      <c r="C221" s="315"/>
      <c r="D221" s="316"/>
      <c r="E221" s="316"/>
      <c r="F221" s="317"/>
      <c r="G221" s="318"/>
      <c r="H221" s="315"/>
      <c r="I221" s="315"/>
      <c r="J221" s="318"/>
      <c r="K221" s="315"/>
      <c r="L221" s="101"/>
      <c r="M221" s="101"/>
      <c r="N221" s="101"/>
      <c r="O221" s="101"/>
      <c r="P221" s="101"/>
      <c r="Q221" s="101"/>
      <c r="R221" s="101"/>
      <c r="S221" s="101"/>
      <c r="T221" s="101"/>
      <c r="U221" s="101"/>
      <c r="V221" s="101"/>
      <c r="W221" s="101"/>
      <c r="X221" s="101"/>
      <c r="Y221" s="101"/>
      <c r="Z221" s="101"/>
      <c r="AA221" s="101"/>
      <c r="AB221" s="101"/>
      <c r="AC221" s="101"/>
      <c r="AD221" s="101"/>
      <c r="AE221" s="101"/>
    </row>
    <row r="222" spans="1:31" ht="13.5" customHeight="1">
      <c r="A222" s="79"/>
      <c r="B222" s="79"/>
      <c r="C222" s="315"/>
      <c r="D222" s="316"/>
      <c r="E222" s="316"/>
      <c r="F222" s="317"/>
      <c r="G222" s="318"/>
      <c r="H222" s="315"/>
      <c r="I222" s="315"/>
      <c r="J222" s="318"/>
      <c r="K222" s="315"/>
      <c r="L222" s="101"/>
      <c r="M222" s="101"/>
      <c r="N222" s="101"/>
      <c r="O222" s="101"/>
      <c r="P222" s="101"/>
      <c r="Q222" s="101"/>
      <c r="R222" s="101"/>
      <c r="S222" s="101"/>
      <c r="T222" s="101"/>
      <c r="U222" s="101"/>
      <c r="V222" s="101"/>
      <c r="W222" s="101"/>
      <c r="X222" s="101"/>
      <c r="Y222" s="101"/>
      <c r="Z222" s="101"/>
      <c r="AA222" s="101"/>
      <c r="AB222" s="101"/>
      <c r="AC222" s="101"/>
      <c r="AD222" s="101"/>
      <c r="AE222" s="101"/>
    </row>
    <row r="223" spans="1:31" ht="13.5" customHeight="1">
      <c r="A223" s="79"/>
      <c r="B223" s="79"/>
      <c r="C223" s="315"/>
      <c r="D223" s="316"/>
      <c r="E223" s="316"/>
      <c r="F223" s="317"/>
      <c r="G223" s="318"/>
      <c r="H223" s="315"/>
      <c r="I223" s="315"/>
      <c r="J223" s="318"/>
      <c r="K223" s="315"/>
      <c r="L223" s="101"/>
      <c r="M223" s="101"/>
      <c r="N223" s="101"/>
      <c r="O223" s="101"/>
      <c r="P223" s="101"/>
      <c r="Q223" s="101"/>
      <c r="R223" s="101"/>
      <c r="S223" s="101"/>
      <c r="T223" s="101"/>
      <c r="U223" s="101"/>
      <c r="V223" s="101"/>
      <c r="W223" s="101"/>
      <c r="X223" s="101"/>
      <c r="Y223" s="101"/>
      <c r="Z223" s="101"/>
      <c r="AA223" s="101"/>
      <c r="AB223" s="101"/>
      <c r="AC223" s="101"/>
      <c r="AD223" s="101"/>
      <c r="AE223" s="101"/>
    </row>
    <row r="224" spans="1:31" ht="13.5" customHeight="1">
      <c r="A224" s="79"/>
      <c r="B224" s="79"/>
      <c r="C224" s="315"/>
      <c r="D224" s="316"/>
      <c r="E224" s="316"/>
      <c r="F224" s="317"/>
      <c r="G224" s="318"/>
      <c r="H224" s="315"/>
      <c r="I224" s="315"/>
      <c r="J224" s="318"/>
      <c r="K224" s="315"/>
      <c r="L224" s="101"/>
      <c r="M224" s="101"/>
      <c r="N224" s="101"/>
      <c r="O224" s="101"/>
      <c r="P224" s="101"/>
      <c r="Q224" s="101"/>
      <c r="R224" s="101"/>
      <c r="S224" s="101"/>
      <c r="T224" s="101"/>
      <c r="U224" s="101"/>
      <c r="V224" s="101"/>
      <c r="W224" s="101"/>
      <c r="X224" s="101"/>
      <c r="Y224" s="101"/>
      <c r="Z224" s="101"/>
      <c r="AA224" s="101"/>
      <c r="AB224" s="101"/>
      <c r="AC224" s="101"/>
      <c r="AD224" s="101"/>
      <c r="AE224" s="101"/>
    </row>
    <row r="225" spans="1:31" ht="13.5" customHeight="1">
      <c r="A225" s="79"/>
      <c r="B225" s="79"/>
      <c r="C225" s="315"/>
      <c r="D225" s="316"/>
      <c r="E225" s="316"/>
      <c r="F225" s="317"/>
      <c r="G225" s="318"/>
      <c r="H225" s="315"/>
      <c r="I225" s="315"/>
      <c r="J225" s="318"/>
      <c r="K225" s="315"/>
      <c r="L225" s="101"/>
      <c r="M225" s="101"/>
      <c r="N225" s="101"/>
      <c r="O225" s="101"/>
      <c r="P225" s="101"/>
      <c r="Q225" s="101"/>
      <c r="R225" s="101"/>
      <c r="S225" s="101"/>
      <c r="T225" s="101"/>
      <c r="U225" s="101"/>
      <c r="V225" s="101"/>
      <c r="W225" s="101"/>
      <c r="X225" s="101"/>
      <c r="Y225" s="101"/>
      <c r="Z225" s="101"/>
      <c r="AA225" s="101"/>
      <c r="AB225" s="101"/>
      <c r="AC225" s="101"/>
      <c r="AD225" s="101"/>
      <c r="AE225" s="101"/>
    </row>
    <row r="226" spans="1:31" ht="13.5" customHeight="1">
      <c r="A226" s="79"/>
      <c r="B226" s="79"/>
      <c r="C226" s="315"/>
      <c r="D226" s="316"/>
      <c r="E226" s="316"/>
      <c r="F226" s="317"/>
      <c r="G226" s="318"/>
      <c r="H226" s="315"/>
      <c r="I226" s="315"/>
      <c r="J226" s="318"/>
      <c r="K226" s="315"/>
      <c r="L226" s="101"/>
      <c r="M226" s="101"/>
      <c r="N226" s="101"/>
      <c r="O226" s="101"/>
      <c r="P226" s="101"/>
      <c r="Q226" s="101"/>
      <c r="R226" s="101"/>
      <c r="S226" s="101"/>
      <c r="T226" s="101"/>
      <c r="U226" s="101"/>
      <c r="V226" s="101"/>
      <c r="W226" s="101"/>
      <c r="X226" s="101"/>
      <c r="Y226" s="101"/>
      <c r="Z226" s="101"/>
      <c r="AA226" s="101"/>
      <c r="AB226" s="101"/>
      <c r="AC226" s="101"/>
      <c r="AD226" s="101"/>
      <c r="AE226" s="101"/>
    </row>
    <row r="227" spans="1:31" ht="13.5" customHeight="1">
      <c r="A227" s="79"/>
      <c r="B227" s="79"/>
      <c r="C227" s="315"/>
      <c r="D227" s="316"/>
      <c r="E227" s="316"/>
      <c r="F227" s="317"/>
      <c r="G227" s="318"/>
      <c r="H227" s="315"/>
      <c r="I227" s="315"/>
      <c r="J227" s="318"/>
      <c r="K227" s="315"/>
      <c r="L227" s="101"/>
      <c r="M227" s="101"/>
      <c r="N227" s="101"/>
      <c r="O227" s="101"/>
      <c r="P227" s="101"/>
      <c r="Q227" s="101"/>
      <c r="R227" s="101"/>
      <c r="S227" s="101"/>
      <c r="T227" s="101"/>
      <c r="U227" s="101"/>
      <c r="V227" s="101"/>
      <c r="W227" s="101"/>
      <c r="X227" s="101"/>
      <c r="Y227" s="101"/>
      <c r="Z227" s="101"/>
      <c r="AA227" s="101"/>
      <c r="AB227" s="101"/>
      <c r="AC227" s="101"/>
      <c r="AD227" s="101"/>
      <c r="AE227" s="101"/>
    </row>
    <row r="228" spans="1:31" ht="13.5" customHeight="1">
      <c r="A228" s="79"/>
      <c r="B228" s="79"/>
      <c r="C228" s="315"/>
      <c r="D228" s="316"/>
      <c r="E228" s="316"/>
      <c r="F228" s="317"/>
      <c r="G228" s="318"/>
      <c r="H228" s="315"/>
      <c r="I228" s="315"/>
      <c r="J228" s="318"/>
      <c r="K228" s="315"/>
      <c r="L228" s="101"/>
      <c r="M228" s="101"/>
      <c r="N228" s="101"/>
      <c r="O228" s="101"/>
      <c r="P228" s="101"/>
      <c r="Q228" s="101"/>
      <c r="R228" s="101"/>
      <c r="S228" s="101"/>
      <c r="T228" s="101"/>
      <c r="U228" s="101"/>
      <c r="V228" s="101"/>
      <c r="W228" s="101"/>
      <c r="X228" s="101"/>
      <c r="Y228" s="101"/>
      <c r="Z228" s="101"/>
      <c r="AA228" s="101"/>
      <c r="AB228" s="101"/>
      <c r="AC228" s="101"/>
      <c r="AD228" s="101"/>
      <c r="AE228" s="101"/>
    </row>
    <row r="229" spans="1:31" ht="13.5" customHeight="1">
      <c r="A229" s="79"/>
      <c r="B229" s="79"/>
      <c r="C229" s="315"/>
      <c r="D229" s="316"/>
      <c r="E229" s="316"/>
      <c r="F229" s="317"/>
      <c r="G229" s="318"/>
      <c r="H229" s="315"/>
      <c r="I229" s="315"/>
      <c r="J229" s="318"/>
      <c r="K229" s="315"/>
      <c r="L229" s="101"/>
      <c r="M229" s="101"/>
      <c r="N229" s="101"/>
      <c r="O229" s="101"/>
      <c r="P229" s="101"/>
      <c r="Q229" s="101"/>
      <c r="R229" s="101"/>
      <c r="S229" s="101"/>
      <c r="T229" s="101"/>
      <c r="U229" s="101"/>
      <c r="V229" s="101"/>
      <c r="W229" s="101"/>
      <c r="X229" s="101"/>
      <c r="Y229" s="101"/>
      <c r="Z229" s="101"/>
      <c r="AA229" s="101"/>
      <c r="AB229" s="101"/>
      <c r="AC229" s="101"/>
      <c r="AD229" s="101"/>
      <c r="AE229" s="101"/>
    </row>
    <row r="230" spans="1:31" ht="13.5" customHeight="1">
      <c r="A230" s="79"/>
      <c r="B230" s="79"/>
      <c r="C230" s="315"/>
      <c r="D230" s="316"/>
      <c r="E230" s="316"/>
      <c r="F230" s="317"/>
      <c r="G230" s="318"/>
      <c r="H230" s="315"/>
      <c r="I230" s="315"/>
      <c r="J230" s="318"/>
      <c r="K230" s="315"/>
      <c r="L230" s="101"/>
      <c r="M230" s="101"/>
      <c r="N230" s="101"/>
      <c r="O230" s="101"/>
      <c r="P230" s="101"/>
      <c r="Q230" s="101"/>
      <c r="R230" s="101"/>
      <c r="S230" s="101"/>
      <c r="T230" s="101"/>
      <c r="U230" s="101"/>
      <c r="V230" s="101"/>
      <c r="W230" s="101"/>
      <c r="X230" s="101"/>
      <c r="Y230" s="101"/>
      <c r="Z230" s="101"/>
      <c r="AA230" s="101"/>
      <c r="AB230" s="101"/>
      <c r="AC230" s="101"/>
      <c r="AD230" s="101"/>
      <c r="AE230" s="101"/>
    </row>
    <row r="231" spans="1:31" ht="13.5" customHeight="1">
      <c r="A231" s="79"/>
      <c r="B231" s="79"/>
      <c r="C231" s="315"/>
      <c r="D231" s="316"/>
      <c r="E231" s="316"/>
      <c r="F231" s="317"/>
      <c r="G231" s="318"/>
      <c r="H231" s="315"/>
      <c r="I231" s="315"/>
      <c r="J231" s="318"/>
      <c r="K231" s="315"/>
      <c r="L231" s="101"/>
      <c r="M231" s="101"/>
      <c r="N231" s="101"/>
      <c r="O231" s="101"/>
      <c r="P231" s="101"/>
      <c r="Q231" s="101"/>
      <c r="R231" s="101"/>
      <c r="S231" s="101"/>
      <c r="T231" s="101"/>
      <c r="U231" s="101"/>
      <c r="V231" s="101"/>
      <c r="W231" s="101"/>
      <c r="X231" s="101"/>
      <c r="Y231" s="101"/>
      <c r="Z231" s="101"/>
      <c r="AA231" s="101"/>
      <c r="AB231" s="101"/>
      <c r="AC231" s="101"/>
      <c r="AD231" s="101"/>
      <c r="AE231" s="101"/>
    </row>
    <row r="232" spans="1:31" ht="13.5" customHeight="1">
      <c r="A232" s="79"/>
      <c r="B232" s="79"/>
      <c r="C232" s="315"/>
      <c r="D232" s="316"/>
      <c r="E232" s="316"/>
      <c r="F232" s="317"/>
      <c r="G232" s="318"/>
      <c r="H232" s="315"/>
      <c r="I232" s="315"/>
      <c r="J232" s="318"/>
      <c r="K232" s="315"/>
      <c r="L232" s="101"/>
      <c r="M232" s="101"/>
      <c r="N232" s="101"/>
      <c r="O232" s="101"/>
      <c r="P232" s="101"/>
      <c r="Q232" s="101"/>
      <c r="R232" s="101"/>
      <c r="S232" s="101"/>
      <c r="T232" s="101"/>
      <c r="U232" s="101"/>
      <c r="V232" s="101"/>
      <c r="W232" s="101"/>
      <c r="X232" s="101"/>
      <c r="Y232" s="101"/>
      <c r="Z232" s="101"/>
      <c r="AA232" s="101"/>
      <c r="AB232" s="101"/>
      <c r="AC232" s="101"/>
      <c r="AD232" s="101"/>
      <c r="AE232" s="101"/>
    </row>
    <row r="233" spans="1:31" ht="13.5" customHeight="1">
      <c r="A233" s="79"/>
      <c r="B233" s="79"/>
      <c r="C233" s="315"/>
      <c r="D233" s="316"/>
      <c r="E233" s="316"/>
      <c r="F233" s="317"/>
      <c r="G233" s="318"/>
      <c r="H233" s="315"/>
      <c r="I233" s="315"/>
      <c r="J233" s="318"/>
      <c r="K233" s="315"/>
      <c r="L233" s="101"/>
      <c r="M233" s="101"/>
      <c r="N233" s="101"/>
      <c r="O233" s="101"/>
      <c r="P233" s="101"/>
      <c r="Q233" s="101"/>
      <c r="R233" s="101"/>
      <c r="S233" s="101"/>
      <c r="T233" s="101"/>
      <c r="U233" s="101"/>
      <c r="V233" s="101"/>
      <c r="W233" s="101"/>
      <c r="X233" s="101"/>
      <c r="Y233" s="101"/>
      <c r="Z233" s="101"/>
      <c r="AA233" s="101"/>
      <c r="AB233" s="101"/>
      <c r="AC233" s="101"/>
      <c r="AD233" s="101"/>
      <c r="AE233" s="101"/>
    </row>
    <row r="234" spans="1:31" ht="13.5" customHeight="1">
      <c r="A234" s="79"/>
      <c r="B234" s="79"/>
      <c r="C234" s="315"/>
      <c r="D234" s="316"/>
      <c r="E234" s="316"/>
      <c r="F234" s="317"/>
      <c r="G234" s="318"/>
      <c r="H234" s="315"/>
      <c r="I234" s="315"/>
      <c r="J234" s="318"/>
      <c r="K234" s="315"/>
      <c r="L234" s="101"/>
      <c r="M234" s="101"/>
      <c r="N234" s="101"/>
      <c r="O234" s="101"/>
      <c r="P234" s="101"/>
      <c r="Q234" s="101"/>
      <c r="R234" s="101"/>
      <c r="S234" s="101"/>
      <c r="T234" s="101"/>
      <c r="U234" s="101"/>
      <c r="V234" s="101"/>
      <c r="W234" s="101"/>
      <c r="X234" s="101"/>
      <c r="Y234" s="101"/>
      <c r="Z234" s="101"/>
      <c r="AA234" s="101"/>
      <c r="AB234" s="101"/>
      <c r="AC234" s="101"/>
      <c r="AD234" s="101"/>
      <c r="AE234" s="101"/>
    </row>
    <row r="235" spans="1:31" ht="13.5" customHeight="1">
      <c r="A235" s="79"/>
      <c r="B235" s="79"/>
      <c r="C235" s="315"/>
      <c r="D235" s="316"/>
      <c r="E235" s="316"/>
      <c r="F235" s="317"/>
      <c r="G235" s="318"/>
      <c r="H235" s="315"/>
      <c r="I235" s="315"/>
      <c r="J235" s="318"/>
      <c r="K235" s="315"/>
      <c r="L235" s="101"/>
      <c r="M235" s="101"/>
      <c r="N235" s="101"/>
      <c r="O235" s="101"/>
      <c r="P235" s="101"/>
      <c r="Q235" s="101"/>
      <c r="R235" s="101"/>
      <c r="S235" s="101"/>
      <c r="T235" s="101"/>
      <c r="U235" s="101"/>
      <c r="V235" s="101"/>
      <c r="W235" s="101"/>
      <c r="X235" s="101"/>
      <c r="Y235" s="101"/>
      <c r="Z235" s="101"/>
      <c r="AA235" s="101"/>
      <c r="AB235" s="101"/>
      <c r="AC235" s="101"/>
      <c r="AD235" s="101"/>
      <c r="AE235" s="101"/>
    </row>
    <row r="236" spans="1:31" ht="15.75" customHeight="1"/>
    <row r="237" spans="1:31" ht="15.75" customHeight="1"/>
    <row r="238" spans="1:31" ht="15.75" customHeight="1"/>
    <row r="239" spans="1:31" ht="15.75" customHeight="1"/>
    <row r="240" spans="1:31"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K1"/>
  </mergeCells>
  <phoneticPr fontId="100" type="noConversion"/>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9594"/>
  </sheetPr>
  <dimension ref="A1:Z1000"/>
  <sheetViews>
    <sheetView showGridLines="0" workbookViewId="0"/>
  </sheetViews>
  <sheetFormatPr defaultColWidth="14.44140625" defaultRowHeight="15" customHeight="1"/>
  <cols>
    <col min="1" max="1" width="1.109375" customWidth="1"/>
    <col min="2" max="6" width="15.5546875" customWidth="1"/>
    <col min="7" max="7" width="10.6640625" customWidth="1"/>
    <col min="8" max="13" width="12.5546875" customWidth="1"/>
    <col min="14" max="14" width="15.44140625" customWidth="1"/>
    <col min="15" max="18" width="18.5546875" customWidth="1"/>
    <col min="19" max="26" width="9" customWidth="1"/>
  </cols>
  <sheetData>
    <row r="1" spans="1:26" ht="5.25" customHeight="1">
      <c r="A1" s="319"/>
      <c r="B1" s="320"/>
      <c r="C1" s="321"/>
      <c r="D1" s="321"/>
      <c r="E1" s="322"/>
      <c r="F1" s="322"/>
      <c r="G1" s="322"/>
      <c r="H1" s="322"/>
      <c r="I1" s="322"/>
      <c r="J1" s="322"/>
      <c r="K1" s="322"/>
      <c r="L1" s="319"/>
      <c r="M1" s="323"/>
      <c r="N1" s="323"/>
      <c r="O1" s="323"/>
      <c r="P1" s="323"/>
      <c r="Q1" s="323"/>
      <c r="R1" s="323"/>
      <c r="S1" s="323"/>
      <c r="T1" s="323"/>
      <c r="U1" s="323"/>
      <c r="V1" s="323"/>
      <c r="W1" s="323"/>
      <c r="X1" s="323"/>
      <c r="Y1" s="323"/>
      <c r="Z1" s="323"/>
    </row>
    <row r="2" spans="1:26" ht="13.5" customHeight="1">
      <c r="A2" s="324"/>
      <c r="B2" s="1135" t="s">
        <v>1049</v>
      </c>
      <c r="C2" s="1118"/>
      <c r="D2" s="1118"/>
      <c r="E2" s="1118"/>
      <c r="F2" s="1118"/>
      <c r="G2" s="1118"/>
      <c r="H2" s="1118"/>
      <c r="I2" s="1118"/>
      <c r="J2" s="1118"/>
      <c r="K2" s="1119"/>
      <c r="L2" s="325"/>
      <c r="M2" s="325"/>
      <c r="N2" s="323"/>
      <c r="O2" s="326"/>
      <c r="P2" s="326"/>
      <c r="Q2" s="326"/>
      <c r="R2" s="326"/>
      <c r="S2" s="323"/>
      <c r="T2" s="323"/>
      <c r="U2" s="323"/>
      <c r="V2" s="323"/>
      <c r="W2" s="323"/>
      <c r="X2" s="323"/>
      <c r="Y2" s="323"/>
      <c r="Z2" s="323"/>
    </row>
    <row r="3" spans="1:26" ht="16.5" customHeight="1">
      <c r="A3" s="324"/>
      <c r="B3" s="325"/>
      <c r="C3" s="325"/>
      <c r="D3" s="325"/>
      <c r="E3" s="325"/>
      <c r="F3" s="325"/>
      <c r="G3" s="325"/>
      <c r="H3" s="325"/>
      <c r="I3" s="325"/>
      <c r="J3" s="325"/>
      <c r="K3" s="325"/>
      <c r="L3" s="325"/>
      <c r="M3" s="323"/>
      <c r="N3" s="323"/>
      <c r="O3" s="327"/>
      <c r="P3" s="327"/>
      <c r="Q3" s="326"/>
      <c r="R3" s="326"/>
      <c r="S3" s="323"/>
      <c r="T3" s="323"/>
      <c r="U3" s="323"/>
      <c r="V3" s="323"/>
      <c r="W3" s="323"/>
      <c r="X3" s="323"/>
      <c r="Y3" s="323"/>
      <c r="Z3" s="323"/>
    </row>
    <row r="4" spans="1:26" ht="16.5" customHeight="1">
      <c r="A4" s="319"/>
      <c r="B4" s="320"/>
      <c r="C4" s="321"/>
      <c r="D4" s="321"/>
      <c r="E4" s="322"/>
      <c r="F4" s="322"/>
      <c r="G4" s="322"/>
      <c r="H4" s="322"/>
      <c r="I4" s="322"/>
      <c r="J4" s="322"/>
      <c r="K4" s="322"/>
      <c r="L4" s="319"/>
      <c r="M4" s="323"/>
      <c r="N4" s="323"/>
      <c r="O4" s="328">
        <v>45076</v>
      </c>
      <c r="P4" s="328">
        <v>45107</v>
      </c>
      <c r="Q4" s="326"/>
      <c r="R4" s="326"/>
      <c r="S4" s="326"/>
      <c r="T4" s="323"/>
      <c r="U4" s="323"/>
      <c r="V4" s="323"/>
      <c r="W4" s="323"/>
      <c r="X4" s="323"/>
      <c r="Y4" s="323"/>
      <c r="Z4" s="323"/>
    </row>
    <row r="5" spans="1:26" ht="30" customHeight="1">
      <c r="A5" s="319"/>
      <c r="B5" s="329" t="s">
        <v>1050</v>
      </c>
      <c r="C5" s="1136" t="s">
        <v>1051</v>
      </c>
      <c r="D5" s="1137"/>
      <c r="E5" s="330" t="s">
        <v>1052</v>
      </c>
      <c r="F5" s="330" t="s">
        <v>1053</v>
      </c>
      <c r="G5" s="330" t="s">
        <v>1054</v>
      </c>
      <c r="H5" s="330" t="s">
        <v>1055</v>
      </c>
      <c r="I5" s="331" t="s">
        <v>1056</v>
      </c>
      <c r="J5" s="330" t="s">
        <v>1057</v>
      </c>
      <c r="K5" s="330" t="s">
        <v>1058</v>
      </c>
      <c r="L5" s="332" t="s">
        <v>1059</v>
      </c>
      <c r="M5" s="331" t="s">
        <v>1060</v>
      </c>
      <c r="N5" s="333" t="s">
        <v>1061</v>
      </c>
      <c r="O5" s="326"/>
      <c r="P5" s="326"/>
      <c r="Q5" s="326"/>
      <c r="R5" s="326"/>
      <c r="S5" s="326"/>
      <c r="T5" s="323"/>
      <c r="U5" s="323"/>
      <c r="V5" s="323"/>
      <c r="W5" s="323"/>
      <c r="X5" s="323"/>
      <c r="Y5" s="323"/>
      <c r="Z5" s="323"/>
    </row>
    <row r="6" spans="1:26" ht="19.5" customHeight="1">
      <c r="A6" s="319"/>
      <c r="B6" s="334" t="s">
        <v>1062</v>
      </c>
      <c r="C6" s="335" t="s">
        <v>1063</v>
      </c>
      <c r="D6" s="336" t="s">
        <v>1064</v>
      </c>
      <c r="E6" s="337">
        <v>0</v>
      </c>
      <c r="F6" s="337">
        <v>0</v>
      </c>
      <c r="G6" s="338" t="e">
        <f t="shared" ref="G6:G8" si="0">F6/E6</f>
        <v>#DIV/0!</v>
      </c>
      <c r="H6" s="337">
        <v>0</v>
      </c>
      <c r="I6" s="337">
        <v>0</v>
      </c>
      <c r="J6" s="337">
        <v>0</v>
      </c>
      <c r="K6" s="339" t="e">
        <f t="shared" ref="K6:K7" si="1">J6/I6</f>
        <v>#DIV/0!</v>
      </c>
      <c r="L6" s="339">
        <f>IFERROR(J6/H6,0)</f>
        <v>0</v>
      </c>
      <c r="M6" s="340" t="str">
        <f t="shared" ref="M6:M8" si="2">IF(J6=0," ",F6/J6)</f>
        <v xml:space="preserve"> </v>
      </c>
      <c r="N6" s="341">
        <v>1</v>
      </c>
      <c r="O6" s="327"/>
      <c r="P6" s="327"/>
      <c r="Q6" s="326"/>
      <c r="R6" s="326"/>
      <c r="S6" s="326"/>
      <c r="T6" s="323"/>
      <c r="U6" s="323"/>
      <c r="V6" s="323"/>
      <c r="W6" s="323"/>
      <c r="X6" s="323"/>
      <c r="Y6" s="323"/>
      <c r="Z6" s="323"/>
    </row>
    <row r="7" spans="1:26" ht="18" customHeight="1">
      <c r="A7" s="319"/>
      <c r="B7" s="1138" t="s">
        <v>1065</v>
      </c>
      <c r="C7" s="1106"/>
      <c r="D7" s="1104"/>
      <c r="E7" s="342">
        <f t="shared" ref="E7:F7" si="3">SUM(E6)</f>
        <v>0</v>
      </c>
      <c r="F7" s="342">
        <f t="shared" si="3"/>
        <v>0</v>
      </c>
      <c r="G7" s="343" t="e">
        <f t="shared" si="0"/>
        <v>#DIV/0!</v>
      </c>
      <c r="H7" s="342">
        <f t="shared" ref="H7:J7" si="4">SUM(H6)</f>
        <v>0</v>
      </c>
      <c r="I7" s="342">
        <f t="shared" si="4"/>
        <v>0</v>
      </c>
      <c r="J7" s="342">
        <f t="shared" si="4"/>
        <v>0</v>
      </c>
      <c r="K7" s="343" t="e">
        <f t="shared" si="1"/>
        <v>#DIV/0!</v>
      </c>
      <c r="L7" s="343" t="e">
        <f t="shared" ref="L7:L8" si="5">J7/H7</f>
        <v>#DIV/0!</v>
      </c>
      <c r="M7" s="342" t="str">
        <f t="shared" si="2"/>
        <v xml:space="preserve"> </v>
      </c>
      <c r="N7" s="344">
        <v>1</v>
      </c>
      <c r="O7" s="327"/>
      <c r="P7" s="327"/>
      <c r="Q7" s="326"/>
      <c r="R7" s="326"/>
      <c r="S7" s="326"/>
      <c r="T7" s="323"/>
      <c r="U7" s="323"/>
      <c r="V7" s="323"/>
      <c r="W7" s="323"/>
      <c r="X7" s="323"/>
      <c r="Y7" s="323"/>
      <c r="Z7" s="323"/>
    </row>
    <row r="8" spans="1:26" ht="19.5" customHeight="1">
      <c r="A8" s="319"/>
      <c r="B8" s="1139" t="s">
        <v>1066</v>
      </c>
      <c r="C8" s="1124"/>
      <c r="D8" s="1140"/>
      <c r="E8" s="345">
        <f t="shared" ref="E8:F8" si="6">E7</f>
        <v>0</v>
      </c>
      <c r="F8" s="345">
        <f t="shared" si="6"/>
        <v>0</v>
      </c>
      <c r="G8" s="346" t="e">
        <f t="shared" si="0"/>
        <v>#DIV/0!</v>
      </c>
      <c r="H8" s="345">
        <f t="shared" ref="H8:K8" si="7">H7</f>
        <v>0</v>
      </c>
      <c r="I8" s="345">
        <f t="shared" si="7"/>
        <v>0</v>
      </c>
      <c r="J8" s="345">
        <f t="shared" si="7"/>
        <v>0</v>
      </c>
      <c r="K8" s="346" t="e">
        <f t="shared" si="7"/>
        <v>#DIV/0!</v>
      </c>
      <c r="L8" s="346" t="e">
        <f t="shared" si="5"/>
        <v>#DIV/0!</v>
      </c>
      <c r="M8" s="345" t="str">
        <f t="shared" si="2"/>
        <v xml:space="preserve"> </v>
      </c>
      <c r="N8" s="347">
        <v>1</v>
      </c>
      <c r="O8" s="327"/>
      <c r="P8" s="327"/>
      <c r="Q8" s="326"/>
      <c r="R8" s="326"/>
      <c r="S8" s="326"/>
      <c r="T8" s="323"/>
      <c r="U8" s="323"/>
      <c r="V8" s="323"/>
      <c r="W8" s="323"/>
      <c r="X8" s="323"/>
      <c r="Y8" s="323"/>
      <c r="Z8" s="323"/>
    </row>
    <row r="9" spans="1:26" ht="13.5" customHeight="1">
      <c r="A9" s="319"/>
      <c r="B9" s="320"/>
      <c r="C9" s="321"/>
      <c r="D9" s="321"/>
      <c r="E9" s="322"/>
      <c r="F9" s="322"/>
      <c r="G9" s="348"/>
      <c r="H9" s="322"/>
      <c r="I9" s="322"/>
      <c r="J9" s="322"/>
      <c r="K9" s="322"/>
      <c r="L9" s="319"/>
      <c r="M9" s="323"/>
      <c r="N9" s="323"/>
      <c r="O9" s="326"/>
      <c r="P9" s="326"/>
      <c r="Q9" s="326"/>
      <c r="R9" s="326"/>
      <c r="S9" s="326"/>
      <c r="T9" s="323"/>
      <c r="U9" s="323"/>
      <c r="V9" s="323"/>
      <c r="W9" s="323"/>
      <c r="X9" s="323"/>
      <c r="Y9" s="323"/>
      <c r="Z9" s="323"/>
    </row>
    <row r="10" spans="1:26" ht="13.5" customHeight="1">
      <c r="A10" s="319"/>
      <c r="B10" s="320"/>
      <c r="C10" s="321"/>
      <c r="D10" s="321"/>
      <c r="E10" s="322"/>
      <c r="F10" s="322"/>
      <c r="G10" s="322"/>
      <c r="H10" s="322"/>
      <c r="I10" s="322"/>
      <c r="J10" s="322"/>
      <c r="K10" s="322"/>
      <c r="L10" s="319"/>
      <c r="M10" s="323"/>
      <c r="N10" s="323"/>
      <c r="O10" s="326"/>
      <c r="P10" s="326"/>
      <c r="Q10" s="326"/>
      <c r="R10" s="326"/>
      <c r="S10" s="326"/>
      <c r="T10" s="323"/>
      <c r="U10" s="323"/>
      <c r="V10" s="323"/>
      <c r="W10" s="323"/>
      <c r="X10" s="323"/>
      <c r="Y10" s="323"/>
      <c r="Z10" s="323"/>
    </row>
    <row r="11" spans="1:26" ht="13.5" customHeight="1">
      <c r="A11" s="319"/>
      <c r="B11" s="320"/>
      <c r="C11" s="321"/>
      <c r="D11" s="321"/>
      <c r="E11" s="322"/>
      <c r="F11" s="322"/>
      <c r="G11" s="322"/>
      <c r="H11" s="322"/>
      <c r="I11" s="322"/>
      <c r="J11" s="322"/>
      <c r="K11" s="322"/>
      <c r="L11" s="319"/>
      <c r="M11" s="323"/>
      <c r="N11" s="323"/>
      <c r="O11" s="326"/>
      <c r="P11" s="326"/>
      <c r="Q11" s="326"/>
      <c r="R11" s="326"/>
      <c r="S11" s="326"/>
      <c r="T11" s="323"/>
      <c r="U11" s="323"/>
      <c r="V11" s="323"/>
      <c r="W11" s="323"/>
      <c r="X11" s="323"/>
      <c r="Y11" s="323"/>
      <c r="Z11" s="323"/>
    </row>
    <row r="12" spans="1:26" ht="13.5" customHeight="1">
      <c r="A12" s="319"/>
      <c r="B12" s="320"/>
      <c r="C12" s="321"/>
      <c r="D12" s="321"/>
      <c r="E12" s="322"/>
      <c r="F12" s="322"/>
      <c r="G12" s="322"/>
      <c r="H12" s="322"/>
      <c r="I12" s="322"/>
      <c r="J12" s="322"/>
      <c r="K12" s="322"/>
      <c r="L12" s="319"/>
      <c r="M12" s="323"/>
      <c r="N12" s="323"/>
      <c r="O12" s="326"/>
      <c r="P12" s="326"/>
      <c r="Q12" s="326"/>
      <c r="R12" s="326"/>
      <c r="S12" s="326"/>
      <c r="T12" s="323"/>
      <c r="U12" s="323"/>
      <c r="V12" s="323"/>
      <c r="W12" s="323"/>
      <c r="X12" s="323"/>
      <c r="Y12" s="323"/>
      <c r="Z12" s="323"/>
    </row>
    <row r="13" spans="1:26" ht="13.5" customHeight="1">
      <c r="A13" s="319"/>
      <c r="B13" s="320"/>
      <c r="C13" s="321"/>
      <c r="D13" s="321"/>
      <c r="E13" s="322"/>
      <c r="F13" s="322"/>
      <c r="G13" s="322"/>
      <c r="H13" s="322"/>
      <c r="I13" s="322"/>
      <c r="J13" s="322"/>
      <c r="K13" s="322"/>
      <c r="L13" s="319"/>
      <c r="M13" s="323"/>
      <c r="N13" s="323"/>
      <c r="O13" s="326"/>
      <c r="P13" s="326"/>
      <c r="Q13" s="326"/>
      <c r="R13" s="326"/>
      <c r="S13" s="323"/>
      <c r="T13" s="323"/>
      <c r="U13" s="323"/>
      <c r="V13" s="323"/>
      <c r="W13" s="323"/>
      <c r="X13" s="323"/>
      <c r="Y13" s="323"/>
      <c r="Z13" s="323"/>
    </row>
    <row r="14" spans="1:26" ht="13.5" customHeight="1">
      <c r="A14" s="319"/>
      <c r="B14" s="320"/>
      <c r="C14" s="321"/>
      <c r="D14" s="321"/>
      <c r="E14" s="322"/>
      <c r="F14" s="322"/>
      <c r="G14" s="322"/>
      <c r="H14" s="322"/>
      <c r="I14" s="322"/>
      <c r="J14" s="322"/>
      <c r="K14" s="322"/>
      <c r="L14" s="319"/>
      <c r="M14" s="323"/>
      <c r="N14" s="323"/>
      <c r="O14" s="326"/>
      <c r="P14" s="326"/>
      <c r="Q14" s="326"/>
      <c r="R14" s="326"/>
      <c r="S14" s="323"/>
      <c r="T14" s="323"/>
      <c r="U14" s="323"/>
      <c r="V14" s="323"/>
      <c r="W14" s="323"/>
      <c r="X14" s="323"/>
      <c r="Y14" s="323"/>
      <c r="Z14" s="323"/>
    </row>
    <row r="15" spans="1:26" ht="13.5" customHeight="1">
      <c r="A15" s="319"/>
      <c r="B15" s="320"/>
      <c r="C15" s="321"/>
      <c r="D15" s="321"/>
      <c r="E15" s="322"/>
      <c r="F15" s="322"/>
      <c r="G15" s="322"/>
      <c r="H15" s="322"/>
      <c r="I15" s="322"/>
      <c r="J15" s="322"/>
      <c r="K15" s="322"/>
      <c r="L15" s="319"/>
      <c r="M15" s="323"/>
      <c r="N15" s="323"/>
      <c r="O15" s="326"/>
      <c r="P15" s="326"/>
      <c r="Q15" s="326"/>
      <c r="R15" s="326"/>
      <c r="S15" s="323"/>
      <c r="T15" s="323"/>
      <c r="U15" s="323"/>
      <c r="V15" s="323"/>
      <c r="W15" s="323"/>
      <c r="X15" s="323"/>
      <c r="Y15" s="323"/>
      <c r="Z15" s="323"/>
    </row>
    <row r="16" spans="1:26" ht="13.5" customHeight="1">
      <c r="A16" s="319"/>
      <c r="B16" s="320"/>
      <c r="C16" s="321"/>
      <c r="D16" s="321"/>
      <c r="E16" s="322"/>
      <c r="F16" s="322"/>
      <c r="G16" s="322"/>
      <c r="H16" s="322"/>
      <c r="I16" s="322"/>
      <c r="J16" s="322"/>
      <c r="K16" s="322"/>
      <c r="L16" s="319"/>
      <c r="M16" s="323"/>
      <c r="N16" s="323"/>
      <c r="O16" s="326"/>
      <c r="P16" s="326"/>
      <c r="Q16" s="326"/>
      <c r="R16" s="326"/>
      <c r="S16" s="323"/>
      <c r="T16" s="323"/>
      <c r="U16" s="323"/>
      <c r="V16" s="323"/>
      <c r="W16" s="323"/>
      <c r="X16" s="323"/>
      <c r="Y16" s="323"/>
      <c r="Z16" s="323"/>
    </row>
    <row r="17" spans="1:26" ht="13.5" customHeight="1">
      <c r="A17" s="319"/>
      <c r="B17" s="320"/>
      <c r="C17" s="321"/>
      <c r="D17" s="321"/>
      <c r="E17" s="322"/>
      <c r="F17" s="322"/>
      <c r="G17" s="322"/>
      <c r="H17" s="322"/>
      <c r="I17" s="322"/>
      <c r="J17" s="322"/>
      <c r="K17" s="322"/>
      <c r="L17" s="319"/>
      <c r="M17" s="323"/>
      <c r="N17" s="323"/>
      <c r="O17" s="326"/>
      <c r="P17" s="326"/>
      <c r="Q17" s="326"/>
      <c r="R17" s="326"/>
      <c r="S17" s="323"/>
      <c r="T17" s="323"/>
      <c r="U17" s="323"/>
      <c r="V17" s="323"/>
      <c r="W17" s="323"/>
      <c r="X17" s="323"/>
      <c r="Y17" s="323"/>
      <c r="Z17" s="323"/>
    </row>
    <row r="18" spans="1:26" ht="13.5" customHeight="1">
      <c r="A18" s="319"/>
      <c r="B18" s="320"/>
      <c r="C18" s="321"/>
      <c r="D18" s="321"/>
      <c r="E18" s="322"/>
      <c r="F18" s="322"/>
      <c r="G18" s="322"/>
      <c r="H18" s="322"/>
      <c r="I18" s="349"/>
      <c r="J18" s="322"/>
      <c r="K18" s="322"/>
      <c r="L18" s="319"/>
      <c r="M18" s="323"/>
      <c r="N18" s="323"/>
      <c r="O18" s="326"/>
      <c r="P18" s="326"/>
      <c r="Q18" s="326"/>
      <c r="R18" s="326"/>
      <c r="S18" s="323"/>
      <c r="T18" s="323"/>
      <c r="U18" s="323"/>
      <c r="V18" s="323"/>
      <c r="W18" s="323"/>
      <c r="X18" s="323"/>
      <c r="Y18" s="323"/>
      <c r="Z18" s="323"/>
    </row>
    <row r="19" spans="1:26" ht="13.5" customHeight="1">
      <c r="A19" s="319"/>
      <c r="B19" s="320"/>
      <c r="C19" s="321"/>
      <c r="D19" s="321"/>
      <c r="E19" s="322"/>
      <c r="F19" s="322"/>
      <c r="G19" s="322"/>
      <c r="H19" s="322"/>
      <c r="I19" s="349"/>
      <c r="J19" s="322"/>
      <c r="K19" s="322"/>
      <c r="L19" s="319"/>
      <c r="M19" s="323"/>
      <c r="N19" s="323"/>
      <c r="O19" s="326"/>
      <c r="P19" s="326"/>
      <c r="Q19" s="326"/>
      <c r="R19" s="326"/>
      <c r="S19" s="323"/>
      <c r="T19" s="323"/>
      <c r="U19" s="323"/>
      <c r="V19" s="323"/>
      <c r="W19" s="323"/>
      <c r="X19" s="323"/>
      <c r="Y19" s="323"/>
      <c r="Z19" s="323"/>
    </row>
    <row r="20" spans="1:26" ht="13.5" customHeight="1">
      <c r="A20" s="319"/>
      <c r="B20" s="320"/>
      <c r="C20" s="321"/>
      <c r="D20" s="321"/>
      <c r="E20" s="322"/>
      <c r="F20" s="322"/>
      <c r="G20" s="322"/>
      <c r="H20" s="322"/>
      <c r="I20" s="322"/>
      <c r="J20" s="322"/>
      <c r="K20" s="322"/>
      <c r="L20" s="319"/>
      <c r="M20" s="323"/>
      <c r="N20" s="323"/>
      <c r="O20" s="326"/>
      <c r="P20" s="326"/>
      <c r="Q20" s="326"/>
      <c r="R20" s="326"/>
      <c r="S20" s="323"/>
      <c r="T20" s="323"/>
      <c r="U20" s="323"/>
      <c r="V20" s="323"/>
      <c r="W20" s="323"/>
      <c r="X20" s="323"/>
      <c r="Y20" s="323"/>
      <c r="Z20" s="323"/>
    </row>
    <row r="21" spans="1:26" ht="13.5" customHeight="1">
      <c r="A21" s="319"/>
      <c r="B21" s="320"/>
      <c r="C21" s="321"/>
      <c r="D21" s="321"/>
      <c r="E21" s="322"/>
      <c r="F21" s="322"/>
      <c r="G21" s="322"/>
      <c r="H21" s="322"/>
      <c r="I21" s="322"/>
      <c r="J21" s="322"/>
      <c r="K21" s="322"/>
      <c r="L21" s="319"/>
      <c r="M21" s="323"/>
      <c r="N21" s="323"/>
      <c r="O21" s="326"/>
      <c r="P21" s="326"/>
      <c r="Q21" s="326"/>
      <c r="R21" s="326"/>
      <c r="S21" s="323"/>
      <c r="T21" s="323"/>
      <c r="U21" s="323"/>
      <c r="V21" s="323"/>
      <c r="W21" s="323"/>
      <c r="X21" s="323"/>
      <c r="Y21" s="323"/>
      <c r="Z21" s="323"/>
    </row>
    <row r="22" spans="1:26" ht="13.5" customHeight="1">
      <c r="A22" s="319"/>
      <c r="B22" s="320"/>
      <c r="C22" s="321"/>
      <c r="D22" s="321"/>
      <c r="E22" s="322"/>
      <c r="F22" s="322"/>
      <c r="G22" s="322"/>
      <c r="H22" s="322"/>
      <c r="I22" s="322"/>
      <c r="J22" s="322"/>
      <c r="K22" s="322"/>
      <c r="L22" s="319"/>
      <c r="M22" s="323"/>
      <c r="N22" s="323"/>
      <c r="O22" s="326"/>
      <c r="P22" s="326"/>
      <c r="Q22" s="326"/>
      <c r="R22" s="326"/>
      <c r="S22" s="323"/>
      <c r="T22" s="323"/>
      <c r="U22" s="323"/>
      <c r="V22" s="323"/>
      <c r="W22" s="323"/>
      <c r="X22" s="323"/>
      <c r="Y22" s="323"/>
      <c r="Z22" s="323"/>
    </row>
    <row r="23" spans="1:26" ht="13.5" customHeight="1">
      <c r="A23" s="319"/>
      <c r="B23" s="320"/>
      <c r="C23" s="321"/>
      <c r="D23" s="321"/>
      <c r="E23" s="322"/>
      <c r="F23" s="322"/>
      <c r="G23" s="322"/>
      <c r="H23" s="322"/>
      <c r="I23" s="322"/>
      <c r="J23" s="322"/>
      <c r="K23" s="322"/>
      <c r="L23" s="319"/>
      <c r="M23" s="323"/>
      <c r="N23" s="323"/>
      <c r="O23" s="323"/>
      <c r="P23" s="323"/>
      <c r="Q23" s="323"/>
      <c r="R23" s="323"/>
      <c r="S23" s="323"/>
      <c r="T23" s="323"/>
      <c r="U23" s="323"/>
      <c r="V23" s="323"/>
      <c r="W23" s="323"/>
      <c r="X23" s="323"/>
      <c r="Y23" s="323"/>
      <c r="Z23" s="323"/>
    </row>
    <row r="24" spans="1:26" ht="13.5" customHeight="1">
      <c r="A24" s="319"/>
      <c r="B24" s="320"/>
      <c r="C24" s="321"/>
      <c r="D24" s="321"/>
      <c r="E24" s="322"/>
      <c r="F24" s="322"/>
      <c r="G24" s="322"/>
      <c r="H24" s="322"/>
      <c r="I24" s="322"/>
      <c r="J24" s="322"/>
      <c r="K24" s="322"/>
      <c r="L24" s="319"/>
      <c r="M24" s="323"/>
      <c r="N24" s="323"/>
      <c r="O24" s="323"/>
      <c r="P24" s="323"/>
      <c r="Q24" s="323"/>
      <c r="R24" s="323"/>
      <c r="S24" s="323"/>
      <c r="T24" s="323"/>
      <c r="U24" s="323"/>
      <c r="V24" s="323"/>
      <c r="W24" s="323"/>
      <c r="X24" s="323"/>
      <c r="Y24" s="323"/>
      <c r="Z24" s="323"/>
    </row>
    <row r="25" spans="1:26" ht="13.5" customHeight="1">
      <c r="A25" s="319"/>
      <c r="B25" s="320"/>
      <c r="C25" s="321"/>
      <c r="D25" s="321"/>
      <c r="E25" s="322"/>
      <c r="F25" s="322"/>
      <c r="G25" s="322"/>
      <c r="H25" s="322"/>
      <c r="I25" s="322"/>
      <c r="J25" s="322"/>
      <c r="K25" s="322"/>
      <c r="L25" s="319"/>
      <c r="M25" s="323"/>
      <c r="N25" s="323"/>
      <c r="O25" s="323"/>
      <c r="P25" s="323"/>
      <c r="Q25" s="323"/>
      <c r="R25" s="323"/>
      <c r="S25" s="323"/>
      <c r="T25" s="323"/>
      <c r="U25" s="323"/>
      <c r="V25" s="323"/>
      <c r="W25" s="323"/>
      <c r="X25" s="323"/>
      <c r="Y25" s="323"/>
      <c r="Z25" s="323"/>
    </row>
    <row r="26" spans="1:26" ht="13.5" customHeight="1">
      <c r="A26" s="319"/>
      <c r="B26" s="320"/>
      <c r="C26" s="321"/>
      <c r="D26" s="321"/>
      <c r="E26" s="322"/>
      <c r="F26" s="322"/>
      <c r="G26" s="322"/>
      <c r="H26" s="322"/>
      <c r="I26" s="322"/>
      <c r="J26" s="322"/>
      <c r="K26" s="322"/>
      <c r="L26" s="319"/>
      <c r="M26" s="323"/>
      <c r="N26" s="323"/>
      <c r="O26" s="323"/>
      <c r="P26" s="323"/>
      <c r="Q26" s="323"/>
      <c r="R26" s="323"/>
      <c r="S26" s="323"/>
      <c r="T26" s="323"/>
      <c r="U26" s="323"/>
      <c r="V26" s="323"/>
      <c r="W26" s="323"/>
      <c r="X26" s="323"/>
      <c r="Y26" s="323"/>
      <c r="Z26" s="323"/>
    </row>
    <row r="27" spans="1:26" ht="13.5" customHeight="1">
      <c r="A27" s="319"/>
      <c r="B27" s="320"/>
      <c r="C27" s="321"/>
      <c r="D27" s="321"/>
      <c r="E27" s="322"/>
      <c r="F27" s="322"/>
      <c r="G27" s="322"/>
      <c r="H27" s="322"/>
      <c r="I27" s="322"/>
      <c r="J27" s="322"/>
      <c r="K27" s="322"/>
      <c r="L27" s="319"/>
      <c r="M27" s="323"/>
      <c r="N27" s="323"/>
      <c r="O27" s="323"/>
      <c r="P27" s="323"/>
      <c r="Q27" s="323"/>
      <c r="R27" s="323"/>
      <c r="S27" s="323"/>
      <c r="T27" s="323"/>
      <c r="U27" s="323"/>
      <c r="V27" s="323"/>
      <c r="W27" s="323"/>
      <c r="X27" s="323"/>
      <c r="Y27" s="323"/>
      <c r="Z27" s="323"/>
    </row>
    <row r="28" spans="1:26" ht="13.5" customHeight="1">
      <c r="A28" s="319"/>
      <c r="B28" s="320"/>
      <c r="C28" s="321"/>
      <c r="D28" s="321"/>
      <c r="E28" s="322"/>
      <c r="F28" s="322"/>
      <c r="G28" s="322"/>
      <c r="H28" s="322"/>
      <c r="I28" s="322"/>
      <c r="J28" s="322"/>
      <c r="K28" s="322"/>
      <c r="L28" s="319"/>
      <c r="M28" s="323"/>
      <c r="N28" s="323"/>
      <c r="O28" s="323"/>
      <c r="P28" s="323"/>
      <c r="Q28" s="323"/>
      <c r="R28" s="323"/>
      <c r="S28" s="323"/>
      <c r="T28" s="323"/>
      <c r="U28" s="323"/>
      <c r="V28" s="323"/>
      <c r="W28" s="323"/>
      <c r="X28" s="323"/>
      <c r="Y28" s="323"/>
      <c r="Z28" s="323"/>
    </row>
    <row r="29" spans="1:26" ht="13.5" customHeight="1">
      <c r="A29" s="319"/>
      <c r="B29" s="320"/>
      <c r="C29" s="321"/>
      <c r="D29" s="321"/>
      <c r="E29" s="322"/>
      <c r="F29" s="322"/>
      <c r="G29" s="322"/>
      <c r="H29" s="322"/>
      <c r="I29" s="322"/>
      <c r="J29" s="322"/>
      <c r="K29" s="322"/>
      <c r="L29" s="319"/>
      <c r="M29" s="323"/>
      <c r="N29" s="323"/>
      <c r="O29" s="323"/>
      <c r="P29" s="323"/>
      <c r="Q29" s="323"/>
      <c r="R29" s="323"/>
      <c r="S29" s="323"/>
      <c r="T29" s="323"/>
      <c r="U29" s="323"/>
      <c r="V29" s="323"/>
      <c r="W29" s="323"/>
      <c r="X29" s="323"/>
      <c r="Y29" s="323"/>
      <c r="Z29" s="323"/>
    </row>
    <row r="30" spans="1:26" ht="13.5" customHeight="1">
      <c r="A30" s="319"/>
      <c r="B30" s="320"/>
      <c r="C30" s="321"/>
      <c r="D30" s="321"/>
      <c r="E30" s="322"/>
      <c r="F30" s="322"/>
      <c r="G30" s="322"/>
      <c r="H30" s="322"/>
      <c r="I30" s="322"/>
      <c r="J30" s="322"/>
      <c r="K30" s="322"/>
      <c r="L30" s="319"/>
      <c r="M30" s="323"/>
      <c r="N30" s="323"/>
      <c r="O30" s="323"/>
      <c r="P30" s="323"/>
      <c r="Q30" s="323"/>
      <c r="R30" s="323"/>
      <c r="S30" s="323"/>
      <c r="T30" s="323"/>
      <c r="U30" s="323"/>
      <c r="V30" s="323"/>
      <c r="W30" s="323"/>
      <c r="X30" s="323"/>
      <c r="Y30" s="323"/>
      <c r="Z30" s="323"/>
    </row>
    <row r="31" spans="1:26" ht="13.5" customHeight="1">
      <c r="A31" s="319"/>
      <c r="B31" s="320"/>
      <c r="C31" s="321"/>
      <c r="D31" s="321"/>
      <c r="E31" s="322"/>
      <c r="F31" s="322"/>
      <c r="G31" s="322"/>
      <c r="H31" s="322"/>
      <c r="I31" s="322"/>
      <c r="J31" s="322"/>
      <c r="K31" s="322"/>
      <c r="L31" s="319"/>
      <c r="M31" s="323"/>
      <c r="N31" s="323"/>
      <c r="O31" s="323"/>
      <c r="P31" s="323"/>
      <c r="Q31" s="323"/>
      <c r="R31" s="323"/>
      <c r="S31" s="323"/>
      <c r="T31" s="323"/>
      <c r="U31" s="323"/>
      <c r="V31" s="323"/>
      <c r="W31" s="323"/>
      <c r="X31" s="323"/>
      <c r="Y31" s="323"/>
      <c r="Z31" s="323"/>
    </row>
    <row r="32" spans="1:26" ht="13.5" customHeight="1">
      <c r="A32" s="319"/>
      <c r="B32" s="320"/>
      <c r="C32" s="321"/>
      <c r="D32" s="321"/>
      <c r="E32" s="322"/>
      <c r="F32" s="322"/>
      <c r="G32" s="322"/>
      <c r="H32" s="322"/>
      <c r="I32" s="322"/>
      <c r="J32" s="322"/>
      <c r="K32" s="322"/>
      <c r="L32" s="319"/>
      <c r="M32" s="323"/>
      <c r="N32" s="323"/>
      <c r="O32" s="323"/>
      <c r="P32" s="323"/>
      <c r="Q32" s="323"/>
      <c r="R32" s="323"/>
      <c r="S32" s="323"/>
      <c r="T32" s="323"/>
      <c r="U32" s="323"/>
      <c r="V32" s="323"/>
      <c r="W32" s="323"/>
      <c r="X32" s="323"/>
      <c r="Y32" s="323"/>
      <c r="Z32" s="323"/>
    </row>
    <row r="33" spans="1:26" ht="13.5" customHeight="1">
      <c r="A33" s="319"/>
      <c r="B33" s="320"/>
      <c r="C33" s="321"/>
      <c r="D33" s="321"/>
      <c r="E33" s="322"/>
      <c r="F33" s="322"/>
      <c r="G33" s="322"/>
      <c r="H33" s="322"/>
      <c r="I33" s="322"/>
      <c r="J33" s="322"/>
      <c r="K33" s="322"/>
      <c r="L33" s="319"/>
      <c r="M33" s="323"/>
      <c r="N33" s="323"/>
      <c r="O33" s="323"/>
      <c r="P33" s="323"/>
      <c r="Q33" s="323"/>
      <c r="R33" s="323"/>
      <c r="S33" s="323"/>
      <c r="T33" s="323"/>
      <c r="U33" s="323"/>
      <c r="V33" s="323"/>
      <c r="W33" s="323"/>
      <c r="X33" s="323"/>
      <c r="Y33" s="323"/>
      <c r="Z33" s="323"/>
    </row>
    <row r="34" spans="1:26" ht="13.5" customHeight="1">
      <c r="A34" s="319"/>
      <c r="B34" s="320"/>
      <c r="C34" s="321"/>
      <c r="D34" s="321"/>
      <c r="E34" s="322"/>
      <c r="F34" s="322"/>
      <c r="G34" s="322"/>
      <c r="H34" s="322"/>
      <c r="I34" s="322"/>
      <c r="J34" s="322"/>
      <c r="K34" s="322"/>
      <c r="L34" s="319"/>
      <c r="M34" s="323"/>
      <c r="N34" s="323"/>
      <c r="O34" s="323"/>
      <c r="P34" s="323"/>
      <c r="Q34" s="323"/>
      <c r="R34" s="323"/>
      <c r="S34" s="323"/>
      <c r="T34" s="323"/>
      <c r="U34" s="323"/>
      <c r="V34" s="323"/>
      <c r="W34" s="323"/>
      <c r="X34" s="323"/>
      <c r="Y34" s="323"/>
      <c r="Z34" s="323"/>
    </row>
    <row r="35" spans="1:26" ht="13.5" customHeight="1">
      <c r="A35" s="319"/>
      <c r="B35" s="320"/>
      <c r="C35" s="321"/>
      <c r="D35" s="321"/>
      <c r="E35" s="322"/>
      <c r="F35" s="322"/>
      <c r="G35" s="322"/>
      <c r="H35" s="322"/>
      <c r="I35" s="322"/>
      <c r="J35" s="322"/>
      <c r="K35" s="322"/>
      <c r="L35" s="319"/>
      <c r="M35" s="323"/>
      <c r="N35" s="323"/>
      <c r="O35" s="323"/>
      <c r="P35" s="323"/>
      <c r="Q35" s="323"/>
      <c r="R35" s="323"/>
      <c r="S35" s="323"/>
      <c r="T35" s="323"/>
      <c r="U35" s="323"/>
      <c r="V35" s="323"/>
      <c r="W35" s="323"/>
      <c r="X35" s="323"/>
      <c r="Y35" s="323"/>
      <c r="Z35" s="323"/>
    </row>
    <row r="36" spans="1:26" ht="13.5" customHeight="1">
      <c r="A36" s="319"/>
      <c r="B36" s="320"/>
      <c r="C36" s="321"/>
      <c r="D36" s="321"/>
      <c r="E36" s="322"/>
      <c r="F36" s="322"/>
      <c r="G36" s="322"/>
      <c r="H36" s="322"/>
      <c r="I36" s="322"/>
      <c r="J36" s="322"/>
      <c r="K36" s="322"/>
      <c r="L36" s="319"/>
      <c r="M36" s="323"/>
      <c r="N36" s="323"/>
      <c r="O36" s="323"/>
      <c r="P36" s="323"/>
      <c r="Q36" s="323"/>
      <c r="R36" s="323"/>
      <c r="S36" s="323"/>
      <c r="T36" s="323"/>
      <c r="U36" s="323"/>
      <c r="V36" s="323"/>
      <c r="W36" s="323"/>
      <c r="X36" s="323"/>
      <c r="Y36" s="323"/>
      <c r="Z36" s="323"/>
    </row>
    <row r="37" spans="1:26" ht="13.5" customHeight="1">
      <c r="A37" s="319"/>
      <c r="B37" s="320"/>
      <c r="C37" s="321"/>
      <c r="D37" s="321"/>
      <c r="E37" s="322"/>
      <c r="F37" s="322"/>
      <c r="G37" s="322"/>
      <c r="H37" s="322"/>
      <c r="I37" s="322"/>
      <c r="J37" s="322"/>
      <c r="K37" s="322"/>
      <c r="L37" s="319"/>
      <c r="M37" s="323"/>
      <c r="N37" s="323"/>
      <c r="O37" s="323"/>
      <c r="P37" s="323"/>
      <c r="Q37" s="323"/>
      <c r="R37" s="323"/>
      <c r="S37" s="323"/>
      <c r="T37" s="323"/>
      <c r="U37" s="323"/>
      <c r="V37" s="323"/>
      <c r="W37" s="323"/>
      <c r="X37" s="323"/>
      <c r="Y37" s="323"/>
      <c r="Z37" s="323"/>
    </row>
    <row r="38" spans="1:26" ht="13.5" customHeight="1">
      <c r="A38" s="319"/>
      <c r="B38" s="320"/>
      <c r="C38" s="321"/>
      <c r="D38" s="321"/>
      <c r="E38" s="322"/>
      <c r="F38" s="322"/>
      <c r="G38" s="322"/>
      <c r="H38" s="322"/>
      <c r="I38" s="322"/>
      <c r="J38" s="322"/>
      <c r="K38" s="322"/>
      <c r="L38" s="319"/>
      <c r="M38" s="323"/>
      <c r="N38" s="323"/>
      <c r="O38" s="323"/>
      <c r="P38" s="323"/>
      <c r="Q38" s="323"/>
      <c r="R38" s="323"/>
      <c r="S38" s="323"/>
      <c r="T38" s="323"/>
      <c r="U38" s="323"/>
      <c r="V38" s="323"/>
      <c r="W38" s="323"/>
      <c r="X38" s="323"/>
      <c r="Y38" s="323"/>
      <c r="Z38" s="323"/>
    </row>
    <row r="39" spans="1:26" ht="13.5" customHeight="1">
      <c r="A39" s="319"/>
      <c r="B39" s="320"/>
      <c r="C39" s="321"/>
      <c r="D39" s="321"/>
      <c r="E39" s="322"/>
      <c r="F39" s="322"/>
      <c r="G39" s="322"/>
      <c r="H39" s="322"/>
      <c r="I39" s="322"/>
      <c r="J39" s="322"/>
      <c r="K39" s="322"/>
      <c r="L39" s="319"/>
      <c r="M39" s="323"/>
      <c r="N39" s="323"/>
      <c r="O39" s="323"/>
      <c r="P39" s="323"/>
      <c r="Q39" s="323"/>
      <c r="R39" s="323"/>
      <c r="S39" s="323"/>
      <c r="T39" s="323"/>
      <c r="U39" s="323"/>
      <c r="V39" s="323"/>
      <c r="W39" s="323"/>
      <c r="X39" s="323"/>
      <c r="Y39" s="323"/>
      <c r="Z39" s="323"/>
    </row>
    <row r="40" spans="1:26" ht="13.5" customHeight="1">
      <c r="A40" s="319"/>
      <c r="B40" s="320"/>
      <c r="C40" s="321"/>
      <c r="D40" s="321"/>
      <c r="E40" s="322"/>
      <c r="F40" s="322"/>
      <c r="G40" s="322"/>
      <c r="H40" s="322"/>
      <c r="I40" s="322"/>
      <c r="J40" s="322"/>
      <c r="K40" s="322"/>
      <c r="L40" s="319"/>
      <c r="M40" s="323"/>
      <c r="N40" s="323"/>
      <c r="O40" s="323"/>
      <c r="P40" s="323"/>
      <c r="Q40" s="323"/>
      <c r="R40" s="323"/>
      <c r="S40" s="323"/>
      <c r="T40" s="323"/>
      <c r="U40" s="323"/>
      <c r="V40" s="323"/>
      <c r="W40" s="323"/>
      <c r="X40" s="323"/>
      <c r="Y40" s="323"/>
      <c r="Z40" s="323"/>
    </row>
    <row r="41" spans="1:26" ht="13.5" customHeight="1">
      <c r="A41" s="319"/>
      <c r="B41" s="320"/>
      <c r="C41" s="321"/>
      <c r="D41" s="321"/>
      <c r="E41" s="322"/>
      <c r="F41" s="322"/>
      <c r="G41" s="322"/>
      <c r="H41" s="322"/>
      <c r="I41" s="322"/>
      <c r="J41" s="322"/>
      <c r="K41" s="322"/>
      <c r="L41" s="319"/>
      <c r="M41" s="323"/>
      <c r="N41" s="323"/>
      <c r="O41" s="323"/>
      <c r="P41" s="323"/>
      <c r="Q41" s="323"/>
      <c r="R41" s="323"/>
      <c r="S41" s="323"/>
      <c r="T41" s="323"/>
      <c r="U41" s="323"/>
      <c r="V41" s="323"/>
      <c r="W41" s="323"/>
      <c r="X41" s="323"/>
      <c r="Y41" s="323"/>
      <c r="Z41" s="323"/>
    </row>
    <row r="42" spans="1:26" ht="13.5" customHeight="1">
      <c r="A42" s="319"/>
      <c r="B42" s="320"/>
      <c r="C42" s="321"/>
      <c r="D42" s="321"/>
      <c r="E42" s="322"/>
      <c r="F42" s="322"/>
      <c r="G42" s="322"/>
      <c r="H42" s="322"/>
      <c r="I42" s="322"/>
      <c r="J42" s="322"/>
      <c r="K42" s="322"/>
      <c r="L42" s="319"/>
      <c r="M42" s="323"/>
      <c r="N42" s="323"/>
      <c r="O42" s="323"/>
      <c r="P42" s="323"/>
      <c r="Q42" s="323"/>
      <c r="R42" s="323"/>
      <c r="S42" s="323"/>
      <c r="T42" s="323"/>
      <c r="U42" s="323"/>
      <c r="V42" s="323"/>
      <c r="W42" s="323"/>
      <c r="X42" s="323"/>
      <c r="Y42" s="323"/>
      <c r="Z42" s="323"/>
    </row>
    <row r="43" spans="1:26" ht="13.5" customHeight="1">
      <c r="A43" s="319"/>
      <c r="B43" s="320"/>
      <c r="C43" s="321"/>
      <c r="D43" s="321"/>
      <c r="E43" s="322"/>
      <c r="F43" s="322"/>
      <c r="G43" s="322"/>
      <c r="H43" s="322"/>
      <c r="I43" s="322"/>
      <c r="J43" s="322"/>
      <c r="K43" s="322"/>
      <c r="L43" s="319"/>
      <c r="M43" s="323"/>
      <c r="N43" s="323"/>
      <c r="O43" s="323"/>
      <c r="P43" s="323"/>
      <c r="Q43" s="323"/>
      <c r="R43" s="323"/>
      <c r="S43" s="323"/>
      <c r="T43" s="323"/>
      <c r="U43" s="323"/>
      <c r="V43" s="323"/>
      <c r="W43" s="323"/>
      <c r="X43" s="323"/>
      <c r="Y43" s="323"/>
      <c r="Z43" s="323"/>
    </row>
    <row r="44" spans="1:26" ht="13.5" customHeight="1">
      <c r="A44" s="319"/>
      <c r="B44" s="320"/>
      <c r="C44" s="321"/>
      <c r="D44" s="321"/>
      <c r="E44" s="322"/>
      <c r="F44" s="322"/>
      <c r="G44" s="322"/>
      <c r="H44" s="322"/>
      <c r="I44" s="322"/>
      <c r="J44" s="322"/>
      <c r="K44" s="322"/>
      <c r="L44" s="319"/>
      <c r="M44" s="323"/>
      <c r="N44" s="323"/>
      <c r="O44" s="323"/>
      <c r="P44" s="323"/>
      <c r="Q44" s="323"/>
      <c r="R44" s="323"/>
      <c r="S44" s="323"/>
      <c r="T44" s="323"/>
      <c r="U44" s="323"/>
      <c r="V44" s="323"/>
      <c r="W44" s="323"/>
      <c r="X44" s="323"/>
      <c r="Y44" s="323"/>
      <c r="Z44" s="323"/>
    </row>
    <row r="45" spans="1:26" ht="13.5" customHeight="1">
      <c r="A45" s="319"/>
      <c r="B45" s="320"/>
      <c r="C45" s="321"/>
      <c r="D45" s="321"/>
      <c r="E45" s="322"/>
      <c r="F45" s="322"/>
      <c r="G45" s="322"/>
      <c r="H45" s="322"/>
      <c r="I45" s="322"/>
      <c r="J45" s="322"/>
      <c r="K45" s="322"/>
      <c r="L45" s="319"/>
      <c r="M45" s="323"/>
      <c r="N45" s="323"/>
      <c r="O45" s="323"/>
      <c r="P45" s="323"/>
      <c r="Q45" s="323"/>
      <c r="R45" s="323"/>
      <c r="S45" s="323"/>
      <c r="T45" s="323"/>
      <c r="U45" s="323"/>
      <c r="V45" s="323"/>
      <c r="W45" s="323"/>
      <c r="X45" s="323"/>
      <c r="Y45" s="323"/>
      <c r="Z45" s="323"/>
    </row>
    <row r="46" spans="1:26" ht="13.5" customHeight="1">
      <c r="A46" s="319"/>
      <c r="B46" s="320"/>
      <c r="C46" s="321"/>
      <c r="D46" s="321"/>
      <c r="E46" s="322"/>
      <c r="F46" s="322"/>
      <c r="G46" s="322"/>
      <c r="H46" s="322"/>
      <c r="I46" s="322"/>
      <c r="J46" s="322"/>
      <c r="K46" s="322"/>
      <c r="L46" s="319"/>
      <c r="M46" s="323"/>
      <c r="N46" s="323"/>
      <c r="O46" s="323"/>
      <c r="P46" s="323"/>
      <c r="Q46" s="323"/>
      <c r="R46" s="323"/>
      <c r="S46" s="323"/>
      <c r="T46" s="323"/>
      <c r="U46" s="323"/>
      <c r="V46" s="323"/>
      <c r="W46" s="323"/>
      <c r="X46" s="323"/>
      <c r="Y46" s="323"/>
      <c r="Z46" s="323"/>
    </row>
    <row r="47" spans="1:26" ht="13.5" customHeight="1">
      <c r="A47" s="319"/>
      <c r="B47" s="320"/>
      <c r="C47" s="321"/>
      <c r="D47" s="321"/>
      <c r="E47" s="322"/>
      <c r="F47" s="322"/>
      <c r="G47" s="322"/>
      <c r="H47" s="322"/>
      <c r="I47" s="322"/>
      <c r="J47" s="322"/>
      <c r="K47" s="322"/>
      <c r="L47" s="319"/>
      <c r="M47" s="323"/>
      <c r="N47" s="323"/>
      <c r="O47" s="323"/>
      <c r="P47" s="323"/>
      <c r="Q47" s="323"/>
      <c r="R47" s="323"/>
      <c r="S47" s="323"/>
      <c r="T47" s="323"/>
      <c r="U47" s="323"/>
      <c r="V47" s="323"/>
      <c r="W47" s="323"/>
      <c r="X47" s="323"/>
      <c r="Y47" s="323"/>
      <c r="Z47" s="323"/>
    </row>
    <row r="48" spans="1:26" ht="13.5" customHeight="1">
      <c r="A48" s="319"/>
      <c r="B48" s="320"/>
      <c r="C48" s="321"/>
      <c r="D48" s="321"/>
      <c r="E48" s="322"/>
      <c r="F48" s="322"/>
      <c r="G48" s="322"/>
      <c r="H48" s="322"/>
      <c r="I48" s="322"/>
      <c r="J48" s="322"/>
      <c r="K48" s="322"/>
      <c r="L48" s="319"/>
      <c r="M48" s="323"/>
      <c r="N48" s="323"/>
      <c r="O48" s="323"/>
      <c r="P48" s="323"/>
      <c r="Q48" s="323"/>
      <c r="R48" s="323"/>
      <c r="S48" s="323"/>
      <c r="T48" s="323"/>
      <c r="U48" s="323"/>
      <c r="V48" s="323"/>
      <c r="W48" s="323"/>
      <c r="X48" s="323"/>
      <c r="Y48" s="323"/>
      <c r="Z48" s="323"/>
    </row>
    <row r="49" spans="1:26" ht="13.5" customHeight="1">
      <c r="A49" s="319"/>
      <c r="B49" s="320"/>
      <c r="C49" s="321"/>
      <c r="D49" s="321"/>
      <c r="E49" s="322"/>
      <c r="F49" s="322"/>
      <c r="G49" s="322"/>
      <c r="H49" s="322"/>
      <c r="I49" s="322"/>
      <c r="J49" s="322"/>
      <c r="K49" s="322"/>
      <c r="L49" s="319"/>
      <c r="M49" s="323"/>
      <c r="N49" s="323"/>
      <c r="O49" s="323"/>
      <c r="P49" s="323"/>
      <c r="Q49" s="323"/>
      <c r="R49" s="323"/>
      <c r="S49" s="323"/>
      <c r="T49" s="323"/>
      <c r="U49" s="323"/>
      <c r="V49" s="323"/>
      <c r="W49" s="323"/>
      <c r="X49" s="323"/>
      <c r="Y49" s="323"/>
      <c r="Z49" s="323"/>
    </row>
    <row r="50" spans="1:26" ht="13.5" customHeight="1">
      <c r="A50" s="319"/>
      <c r="B50" s="320"/>
      <c r="C50" s="321"/>
      <c r="D50" s="321"/>
      <c r="E50" s="322"/>
      <c r="F50" s="322"/>
      <c r="G50" s="322"/>
      <c r="H50" s="322"/>
      <c r="I50" s="322"/>
      <c r="J50" s="322"/>
      <c r="K50" s="322"/>
      <c r="L50" s="319"/>
      <c r="M50" s="323"/>
      <c r="N50" s="323"/>
      <c r="O50" s="323"/>
      <c r="P50" s="323"/>
      <c r="Q50" s="323"/>
      <c r="R50" s="323"/>
      <c r="S50" s="323"/>
      <c r="T50" s="323"/>
      <c r="U50" s="323"/>
      <c r="V50" s="323"/>
      <c r="W50" s="323"/>
      <c r="X50" s="323"/>
      <c r="Y50" s="323"/>
      <c r="Z50" s="323"/>
    </row>
    <row r="51" spans="1:26" ht="13.5" customHeight="1">
      <c r="A51" s="319"/>
      <c r="B51" s="320"/>
      <c r="C51" s="321"/>
      <c r="D51" s="321"/>
      <c r="E51" s="322"/>
      <c r="F51" s="322"/>
      <c r="G51" s="322"/>
      <c r="H51" s="322"/>
      <c r="I51" s="322"/>
      <c r="J51" s="322"/>
      <c r="K51" s="322"/>
      <c r="L51" s="319"/>
      <c r="M51" s="323"/>
      <c r="N51" s="323"/>
      <c r="O51" s="323"/>
      <c r="P51" s="323"/>
      <c r="Q51" s="323"/>
      <c r="R51" s="323"/>
      <c r="S51" s="323"/>
      <c r="T51" s="323"/>
      <c r="U51" s="323"/>
      <c r="V51" s="323"/>
      <c r="W51" s="323"/>
      <c r="X51" s="323"/>
      <c r="Y51" s="323"/>
      <c r="Z51" s="323"/>
    </row>
    <row r="52" spans="1:26" ht="13.5" customHeight="1">
      <c r="A52" s="319"/>
      <c r="B52" s="320"/>
      <c r="C52" s="321"/>
      <c r="D52" s="321"/>
      <c r="E52" s="322"/>
      <c r="F52" s="322"/>
      <c r="G52" s="322"/>
      <c r="H52" s="322"/>
      <c r="I52" s="322"/>
      <c r="J52" s="322"/>
      <c r="K52" s="322"/>
      <c r="L52" s="319"/>
      <c r="M52" s="323"/>
      <c r="N52" s="323"/>
      <c r="O52" s="323"/>
      <c r="P52" s="323"/>
      <c r="Q52" s="323"/>
      <c r="R52" s="323"/>
      <c r="S52" s="323"/>
      <c r="T52" s="323"/>
      <c r="U52" s="323"/>
      <c r="V52" s="323"/>
      <c r="W52" s="323"/>
      <c r="X52" s="323"/>
      <c r="Y52" s="323"/>
      <c r="Z52" s="323"/>
    </row>
    <row r="53" spans="1:26" ht="13.5" customHeight="1">
      <c r="A53" s="319"/>
      <c r="B53" s="320"/>
      <c r="C53" s="321"/>
      <c r="D53" s="321"/>
      <c r="E53" s="322"/>
      <c r="F53" s="322"/>
      <c r="G53" s="322"/>
      <c r="H53" s="322"/>
      <c r="I53" s="322"/>
      <c r="J53" s="322"/>
      <c r="K53" s="322"/>
      <c r="L53" s="319"/>
      <c r="M53" s="323"/>
      <c r="N53" s="323"/>
      <c r="O53" s="323"/>
      <c r="P53" s="323"/>
      <c r="Q53" s="323"/>
      <c r="R53" s="323"/>
      <c r="S53" s="323"/>
      <c r="T53" s="323"/>
      <c r="U53" s="323"/>
      <c r="V53" s="323"/>
      <c r="W53" s="323"/>
      <c r="X53" s="323"/>
      <c r="Y53" s="323"/>
      <c r="Z53" s="323"/>
    </row>
    <row r="54" spans="1:26" ht="13.5" customHeight="1">
      <c r="A54" s="319"/>
      <c r="B54" s="320"/>
      <c r="C54" s="321"/>
      <c r="D54" s="321"/>
      <c r="E54" s="322"/>
      <c r="F54" s="322"/>
      <c r="G54" s="322"/>
      <c r="H54" s="322"/>
      <c r="I54" s="322"/>
      <c r="J54" s="322"/>
      <c r="K54" s="322"/>
      <c r="L54" s="319"/>
      <c r="M54" s="323"/>
      <c r="N54" s="323"/>
      <c r="O54" s="323"/>
      <c r="P54" s="323"/>
      <c r="Q54" s="323"/>
      <c r="R54" s="323"/>
      <c r="S54" s="323"/>
      <c r="T54" s="323"/>
      <c r="U54" s="323"/>
      <c r="V54" s="323"/>
      <c r="W54" s="323"/>
      <c r="X54" s="323"/>
      <c r="Y54" s="323"/>
      <c r="Z54" s="323"/>
    </row>
    <row r="55" spans="1:26" ht="13.5" customHeight="1">
      <c r="A55" s="319"/>
      <c r="B55" s="320"/>
      <c r="C55" s="321"/>
      <c r="D55" s="321"/>
      <c r="E55" s="322"/>
      <c r="F55" s="322"/>
      <c r="G55" s="322"/>
      <c r="H55" s="322"/>
      <c r="I55" s="322"/>
      <c r="J55" s="322"/>
      <c r="K55" s="322"/>
      <c r="L55" s="319"/>
      <c r="M55" s="323"/>
      <c r="N55" s="323"/>
      <c r="O55" s="323"/>
      <c r="P55" s="323"/>
      <c r="Q55" s="323"/>
      <c r="R55" s="323"/>
      <c r="S55" s="323"/>
      <c r="T55" s="323"/>
      <c r="U55" s="323"/>
      <c r="V55" s="323"/>
      <c r="W55" s="323"/>
      <c r="X55" s="323"/>
      <c r="Y55" s="323"/>
      <c r="Z55" s="323"/>
    </row>
    <row r="56" spans="1:26" ht="13.5" customHeight="1">
      <c r="A56" s="319"/>
      <c r="B56" s="320"/>
      <c r="C56" s="321"/>
      <c r="D56" s="321"/>
      <c r="E56" s="322"/>
      <c r="F56" s="322"/>
      <c r="G56" s="322"/>
      <c r="H56" s="322"/>
      <c r="I56" s="322"/>
      <c r="J56" s="322"/>
      <c r="K56" s="322"/>
      <c r="L56" s="319"/>
      <c r="M56" s="323"/>
      <c r="N56" s="323"/>
      <c r="O56" s="323"/>
      <c r="P56" s="323"/>
      <c r="Q56" s="323"/>
      <c r="R56" s="323"/>
      <c r="S56" s="323"/>
      <c r="T56" s="323"/>
      <c r="U56" s="323"/>
      <c r="V56" s="323"/>
      <c r="W56" s="323"/>
      <c r="X56" s="323"/>
      <c r="Y56" s="323"/>
      <c r="Z56" s="323"/>
    </row>
    <row r="57" spans="1:26" ht="13.5" customHeight="1">
      <c r="A57" s="319"/>
      <c r="B57" s="320"/>
      <c r="C57" s="321"/>
      <c r="D57" s="321"/>
      <c r="E57" s="322"/>
      <c r="F57" s="322"/>
      <c r="G57" s="322"/>
      <c r="H57" s="322"/>
      <c r="I57" s="322"/>
      <c r="J57" s="322"/>
      <c r="K57" s="322"/>
      <c r="L57" s="319"/>
      <c r="M57" s="323"/>
      <c r="N57" s="323"/>
      <c r="O57" s="323"/>
      <c r="P57" s="323"/>
      <c r="Q57" s="323"/>
      <c r="R57" s="323"/>
      <c r="S57" s="323"/>
      <c r="T57" s="323"/>
      <c r="U57" s="323"/>
      <c r="V57" s="323"/>
      <c r="W57" s="323"/>
      <c r="X57" s="323"/>
      <c r="Y57" s="323"/>
      <c r="Z57" s="323"/>
    </row>
    <row r="58" spans="1:26" ht="13.5" customHeight="1">
      <c r="A58" s="319"/>
      <c r="B58" s="320"/>
      <c r="C58" s="321"/>
      <c r="D58" s="321"/>
      <c r="E58" s="322"/>
      <c r="F58" s="322"/>
      <c r="G58" s="322"/>
      <c r="H58" s="322"/>
      <c r="I58" s="322"/>
      <c r="J58" s="322"/>
      <c r="K58" s="322"/>
      <c r="L58" s="319"/>
      <c r="M58" s="323"/>
      <c r="N58" s="323"/>
      <c r="O58" s="323"/>
      <c r="P58" s="323"/>
      <c r="Q58" s="323"/>
      <c r="R58" s="323"/>
      <c r="S58" s="323"/>
      <c r="T58" s="323"/>
      <c r="U58" s="323"/>
      <c r="V58" s="323"/>
      <c r="W58" s="323"/>
      <c r="X58" s="323"/>
      <c r="Y58" s="323"/>
      <c r="Z58" s="323"/>
    </row>
    <row r="59" spans="1:26" ht="13.5" customHeight="1">
      <c r="A59" s="319"/>
      <c r="B59" s="320"/>
      <c r="C59" s="321"/>
      <c r="D59" s="321"/>
      <c r="E59" s="322"/>
      <c r="F59" s="322"/>
      <c r="G59" s="322"/>
      <c r="H59" s="322"/>
      <c r="I59" s="322"/>
      <c r="J59" s="322"/>
      <c r="K59" s="322"/>
      <c r="L59" s="319"/>
      <c r="M59" s="323"/>
      <c r="N59" s="323"/>
      <c r="O59" s="323"/>
      <c r="P59" s="323"/>
      <c r="Q59" s="323"/>
      <c r="R59" s="323"/>
      <c r="S59" s="323"/>
      <c r="T59" s="323"/>
      <c r="U59" s="323"/>
      <c r="V59" s="323"/>
      <c r="W59" s="323"/>
      <c r="X59" s="323"/>
      <c r="Y59" s="323"/>
      <c r="Z59" s="323"/>
    </row>
    <row r="60" spans="1:26" ht="13.5" customHeight="1">
      <c r="A60" s="319"/>
      <c r="B60" s="320"/>
      <c r="C60" s="321"/>
      <c r="D60" s="321"/>
      <c r="E60" s="322"/>
      <c r="F60" s="322"/>
      <c r="G60" s="322"/>
      <c r="H60" s="322"/>
      <c r="I60" s="322"/>
      <c r="J60" s="322"/>
      <c r="K60" s="322"/>
      <c r="L60" s="319"/>
      <c r="M60" s="323"/>
      <c r="N60" s="323"/>
      <c r="O60" s="323"/>
      <c r="P60" s="323"/>
      <c r="Q60" s="323"/>
      <c r="R60" s="323"/>
      <c r="S60" s="323"/>
      <c r="T60" s="323"/>
      <c r="U60" s="323"/>
      <c r="V60" s="323"/>
      <c r="W60" s="323"/>
      <c r="X60" s="323"/>
      <c r="Y60" s="323"/>
      <c r="Z60" s="323"/>
    </row>
    <row r="61" spans="1:26" ht="13.5" customHeight="1">
      <c r="A61" s="319"/>
      <c r="B61" s="320"/>
      <c r="C61" s="321"/>
      <c r="D61" s="321"/>
      <c r="E61" s="322"/>
      <c r="F61" s="322"/>
      <c r="G61" s="322"/>
      <c r="H61" s="322"/>
      <c r="I61" s="322"/>
      <c r="J61" s="322"/>
      <c r="K61" s="322"/>
      <c r="L61" s="319"/>
      <c r="M61" s="323"/>
      <c r="N61" s="323"/>
      <c r="O61" s="323"/>
      <c r="P61" s="323"/>
      <c r="Q61" s="323"/>
      <c r="R61" s="323"/>
      <c r="S61" s="323"/>
      <c r="T61" s="323"/>
      <c r="U61" s="323"/>
      <c r="V61" s="323"/>
      <c r="W61" s="323"/>
      <c r="X61" s="323"/>
      <c r="Y61" s="323"/>
      <c r="Z61" s="323"/>
    </row>
    <row r="62" spans="1:26" ht="13.5" customHeight="1">
      <c r="A62" s="319"/>
      <c r="B62" s="320"/>
      <c r="C62" s="321"/>
      <c r="D62" s="321"/>
      <c r="E62" s="322"/>
      <c r="F62" s="322"/>
      <c r="G62" s="322"/>
      <c r="H62" s="322"/>
      <c r="I62" s="322"/>
      <c r="J62" s="322"/>
      <c r="K62" s="322"/>
      <c r="L62" s="319"/>
      <c r="M62" s="323"/>
      <c r="N62" s="323"/>
      <c r="O62" s="323"/>
      <c r="P62" s="323"/>
      <c r="Q62" s="323"/>
      <c r="R62" s="323"/>
      <c r="S62" s="323"/>
      <c r="T62" s="323"/>
      <c r="U62" s="323"/>
      <c r="V62" s="323"/>
      <c r="W62" s="323"/>
      <c r="X62" s="323"/>
      <c r="Y62" s="323"/>
      <c r="Z62" s="323"/>
    </row>
    <row r="63" spans="1:26" ht="13.5" customHeight="1">
      <c r="A63" s="319"/>
      <c r="B63" s="320"/>
      <c r="C63" s="321"/>
      <c r="D63" s="321"/>
      <c r="E63" s="322"/>
      <c r="F63" s="322"/>
      <c r="G63" s="322"/>
      <c r="H63" s="322"/>
      <c r="I63" s="322"/>
      <c r="J63" s="322"/>
      <c r="K63" s="322"/>
      <c r="L63" s="319"/>
      <c r="M63" s="323"/>
      <c r="N63" s="323"/>
      <c r="O63" s="323"/>
      <c r="P63" s="323"/>
      <c r="Q63" s="323"/>
      <c r="R63" s="323"/>
      <c r="S63" s="323"/>
      <c r="T63" s="323"/>
      <c r="U63" s="323"/>
      <c r="V63" s="323"/>
      <c r="W63" s="323"/>
      <c r="X63" s="323"/>
      <c r="Y63" s="323"/>
      <c r="Z63" s="323"/>
    </row>
    <row r="64" spans="1:26" ht="13.5" customHeight="1">
      <c r="A64" s="319"/>
      <c r="B64" s="320"/>
      <c r="C64" s="321"/>
      <c r="D64" s="321"/>
      <c r="E64" s="322"/>
      <c r="F64" s="322"/>
      <c r="G64" s="322"/>
      <c r="H64" s="322"/>
      <c r="I64" s="322"/>
      <c r="J64" s="322"/>
      <c r="K64" s="322"/>
      <c r="L64" s="319"/>
      <c r="M64" s="323"/>
      <c r="N64" s="323"/>
      <c r="O64" s="323"/>
      <c r="P64" s="323"/>
      <c r="Q64" s="323"/>
      <c r="R64" s="323"/>
      <c r="S64" s="323"/>
      <c r="T64" s="323"/>
      <c r="U64" s="323"/>
      <c r="V64" s="323"/>
      <c r="W64" s="323"/>
      <c r="X64" s="323"/>
      <c r="Y64" s="323"/>
      <c r="Z64" s="323"/>
    </row>
    <row r="65" spans="1:26" ht="13.5" customHeight="1">
      <c r="A65" s="319"/>
      <c r="B65" s="320"/>
      <c r="C65" s="321"/>
      <c r="D65" s="321"/>
      <c r="E65" s="322"/>
      <c r="F65" s="322"/>
      <c r="G65" s="322"/>
      <c r="H65" s="322"/>
      <c r="I65" s="322"/>
      <c r="J65" s="322"/>
      <c r="K65" s="322"/>
      <c r="L65" s="319"/>
      <c r="M65" s="323"/>
      <c r="N65" s="323"/>
      <c r="O65" s="323"/>
      <c r="P65" s="323"/>
      <c r="Q65" s="323"/>
      <c r="R65" s="323"/>
      <c r="S65" s="323"/>
      <c r="T65" s="323"/>
      <c r="U65" s="323"/>
      <c r="V65" s="323"/>
      <c r="W65" s="323"/>
      <c r="X65" s="323"/>
      <c r="Y65" s="323"/>
      <c r="Z65" s="323"/>
    </row>
    <row r="66" spans="1:26" ht="13.5" customHeight="1">
      <c r="A66" s="319"/>
      <c r="B66" s="320"/>
      <c r="C66" s="321"/>
      <c r="D66" s="321"/>
      <c r="E66" s="322"/>
      <c r="F66" s="322"/>
      <c r="G66" s="322"/>
      <c r="H66" s="322"/>
      <c r="I66" s="322"/>
      <c r="J66" s="322"/>
      <c r="K66" s="322"/>
      <c r="L66" s="319"/>
      <c r="M66" s="323"/>
      <c r="N66" s="323"/>
      <c r="O66" s="323"/>
      <c r="P66" s="323"/>
      <c r="Q66" s="323"/>
      <c r="R66" s="323"/>
      <c r="S66" s="323"/>
      <c r="T66" s="323"/>
      <c r="U66" s="323"/>
      <c r="V66" s="323"/>
      <c r="W66" s="323"/>
      <c r="X66" s="323"/>
      <c r="Y66" s="323"/>
      <c r="Z66" s="323"/>
    </row>
    <row r="67" spans="1:26" ht="13.5" customHeight="1">
      <c r="A67" s="319"/>
      <c r="B67" s="320"/>
      <c r="C67" s="321"/>
      <c r="D67" s="321"/>
      <c r="E67" s="322"/>
      <c r="F67" s="322"/>
      <c r="G67" s="322"/>
      <c r="H67" s="322"/>
      <c r="I67" s="322"/>
      <c r="J67" s="322"/>
      <c r="K67" s="322"/>
      <c r="L67" s="319"/>
      <c r="M67" s="323"/>
      <c r="N67" s="323"/>
      <c r="O67" s="323"/>
      <c r="P67" s="323"/>
      <c r="Q67" s="323"/>
      <c r="R67" s="323"/>
      <c r="S67" s="323"/>
      <c r="T67" s="323"/>
      <c r="U67" s="323"/>
      <c r="V67" s="323"/>
      <c r="W67" s="323"/>
      <c r="X67" s="323"/>
      <c r="Y67" s="323"/>
      <c r="Z67" s="323"/>
    </row>
    <row r="68" spans="1:26" ht="13.5" customHeight="1">
      <c r="A68" s="319"/>
      <c r="B68" s="320"/>
      <c r="C68" s="321"/>
      <c r="D68" s="321"/>
      <c r="E68" s="322"/>
      <c r="F68" s="322"/>
      <c r="G68" s="322"/>
      <c r="H68" s="322"/>
      <c r="I68" s="322"/>
      <c r="J68" s="322"/>
      <c r="K68" s="322"/>
      <c r="L68" s="319"/>
      <c r="M68" s="323"/>
      <c r="N68" s="323"/>
      <c r="O68" s="323"/>
      <c r="P68" s="323"/>
      <c r="Q68" s="323"/>
      <c r="R68" s="323"/>
      <c r="S68" s="323"/>
      <c r="T68" s="323"/>
      <c r="U68" s="323"/>
      <c r="V68" s="323"/>
      <c r="W68" s="323"/>
      <c r="X68" s="323"/>
      <c r="Y68" s="323"/>
      <c r="Z68" s="323"/>
    </row>
    <row r="69" spans="1:26" ht="13.5" customHeight="1">
      <c r="A69" s="319"/>
      <c r="B69" s="320"/>
      <c r="C69" s="321"/>
      <c r="D69" s="321"/>
      <c r="E69" s="322"/>
      <c r="F69" s="322"/>
      <c r="G69" s="322"/>
      <c r="H69" s="322"/>
      <c r="I69" s="322"/>
      <c r="J69" s="322"/>
      <c r="K69" s="322"/>
      <c r="L69" s="319"/>
      <c r="M69" s="323"/>
      <c r="N69" s="323"/>
      <c r="O69" s="323"/>
      <c r="P69" s="323"/>
      <c r="Q69" s="323"/>
      <c r="R69" s="323"/>
      <c r="S69" s="323"/>
      <c r="T69" s="323"/>
      <c r="U69" s="323"/>
      <c r="V69" s="323"/>
      <c r="W69" s="323"/>
      <c r="X69" s="323"/>
      <c r="Y69" s="323"/>
      <c r="Z69" s="323"/>
    </row>
    <row r="70" spans="1:26" ht="13.5" customHeight="1">
      <c r="A70" s="319"/>
      <c r="B70" s="320"/>
      <c r="C70" s="321"/>
      <c r="D70" s="321"/>
      <c r="E70" s="322"/>
      <c r="F70" s="322"/>
      <c r="G70" s="322"/>
      <c r="H70" s="322"/>
      <c r="I70" s="322"/>
      <c r="J70" s="322"/>
      <c r="K70" s="322"/>
      <c r="L70" s="319"/>
      <c r="M70" s="323"/>
      <c r="N70" s="323"/>
      <c r="O70" s="323"/>
      <c r="P70" s="323"/>
      <c r="Q70" s="323"/>
      <c r="R70" s="323"/>
      <c r="S70" s="323"/>
      <c r="T70" s="323"/>
      <c r="U70" s="323"/>
      <c r="V70" s="323"/>
      <c r="W70" s="323"/>
      <c r="X70" s="323"/>
      <c r="Y70" s="323"/>
      <c r="Z70" s="323"/>
    </row>
    <row r="71" spans="1:26" ht="13.5" customHeight="1">
      <c r="A71" s="319"/>
      <c r="B71" s="320"/>
      <c r="C71" s="321"/>
      <c r="D71" s="321"/>
      <c r="E71" s="322"/>
      <c r="F71" s="322"/>
      <c r="G71" s="322"/>
      <c r="H71" s="322"/>
      <c r="I71" s="322"/>
      <c r="J71" s="322"/>
      <c r="K71" s="322"/>
      <c r="L71" s="319"/>
      <c r="M71" s="323"/>
      <c r="N71" s="323"/>
      <c r="O71" s="323"/>
      <c r="P71" s="323"/>
      <c r="Q71" s="323"/>
      <c r="R71" s="323"/>
      <c r="S71" s="323"/>
      <c r="T71" s="323"/>
      <c r="U71" s="323"/>
      <c r="V71" s="323"/>
      <c r="W71" s="323"/>
      <c r="X71" s="323"/>
      <c r="Y71" s="323"/>
      <c r="Z71" s="323"/>
    </row>
    <row r="72" spans="1:26" ht="13.5" customHeight="1">
      <c r="A72" s="319"/>
      <c r="B72" s="320"/>
      <c r="C72" s="321"/>
      <c r="D72" s="321"/>
      <c r="E72" s="322"/>
      <c r="F72" s="322"/>
      <c r="G72" s="322"/>
      <c r="H72" s="322"/>
      <c r="I72" s="322"/>
      <c r="J72" s="322"/>
      <c r="K72" s="322"/>
      <c r="L72" s="319"/>
      <c r="M72" s="323"/>
      <c r="N72" s="323"/>
      <c r="O72" s="323"/>
      <c r="P72" s="323"/>
      <c r="Q72" s="323"/>
      <c r="R72" s="323"/>
      <c r="S72" s="323"/>
      <c r="T72" s="323"/>
      <c r="U72" s="323"/>
      <c r="V72" s="323"/>
      <c r="W72" s="323"/>
      <c r="X72" s="323"/>
      <c r="Y72" s="323"/>
      <c r="Z72" s="323"/>
    </row>
    <row r="73" spans="1:26" ht="13.5" customHeight="1">
      <c r="A73" s="319"/>
      <c r="B73" s="320"/>
      <c r="C73" s="321"/>
      <c r="D73" s="321"/>
      <c r="E73" s="322"/>
      <c r="F73" s="322"/>
      <c r="G73" s="322"/>
      <c r="H73" s="322"/>
      <c r="I73" s="322"/>
      <c r="J73" s="322"/>
      <c r="K73" s="322"/>
      <c r="L73" s="319"/>
      <c r="M73" s="323"/>
      <c r="N73" s="323"/>
      <c r="O73" s="323"/>
      <c r="P73" s="323"/>
      <c r="Q73" s="323"/>
      <c r="R73" s="323"/>
      <c r="S73" s="323"/>
      <c r="T73" s="323"/>
      <c r="U73" s="323"/>
      <c r="V73" s="323"/>
      <c r="W73" s="323"/>
      <c r="X73" s="323"/>
      <c r="Y73" s="323"/>
      <c r="Z73" s="323"/>
    </row>
    <row r="74" spans="1:26" ht="13.5" customHeight="1">
      <c r="A74" s="319"/>
      <c r="B74" s="320"/>
      <c r="C74" s="321"/>
      <c r="D74" s="321"/>
      <c r="E74" s="322"/>
      <c r="F74" s="322"/>
      <c r="G74" s="322"/>
      <c r="H74" s="322"/>
      <c r="I74" s="322"/>
      <c r="J74" s="322"/>
      <c r="K74" s="322"/>
      <c r="L74" s="319"/>
      <c r="M74" s="323"/>
      <c r="N74" s="323"/>
      <c r="O74" s="323"/>
      <c r="P74" s="323"/>
      <c r="Q74" s="323"/>
      <c r="R74" s="323"/>
      <c r="S74" s="323"/>
      <c r="T74" s="323"/>
      <c r="U74" s="323"/>
      <c r="V74" s="323"/>
      <c r="W74" s="323"/>
      <c r="X74" s="323"/>
      <c r="Y74" s="323"/>
      <c r="Z74" s="323"/>
    </row>
    <row r="75" spans="1:26" ht="13.5" customHeight="1">
      <c r="A75" s="319"/>
      <c r="B75" s="320"/>
      <c r="C75" s="321"/>
      <c r="D75" s="321"/>
      <c r="E75" s="322"/>
      <c r="F75" s="322"/>
      <c r="G75" s="322"/>
      <c r="H75" s="322"/>
      <c r="I75" s="322"/>
      <c r="J75" s="322"/>
      <c r="K75" s="322"/>
      <c r="L75" s="319"/>
      <c r="M75" s="323"/>
      <c r="N75" s="323"/>
      <c r="O75" s="323"/>
      <c r="P75" s="323"/>
      <c r="Q75" s="323"/>
      <c r="R75" s="323"/>
      <c r="S75" s="323"/>
      <c r="T75" s="323"/>
      <c r="U75" s="323"/>
      <c r="V75" s="323"/>
      <c r="W75" s="323"/>
      <c r="X75" s="323"/>
      <c r="Y75" s="323"/>
      <c r="Z75" s="323"/>
    </row>
    <row r="76" spans="1:26" ht="13.5" customHeight="1">
      <c r="A76" s="319"/>
      <c r="B76" s="320"/>
      <c r="C76" s="321"/>
      <c r="D76" s="321"/>
      <c r="E76" s="322"/>
      <c r="F76" s="322"/>
      <c r="G76" s="322"/>
      <c r="H76" s="322"/>
      <c r="I76" s="322"/>
      <c r="J76" s="322"/>
      <c r="K76" s="322"/>
      <c r="L76" s="319"/>
      <c r="M76" s="323"/>
      <c r="N76" s="323"/>
      <c r="O76" s="323"/>
      <c r="P76" s="323"/>
      <c r="Q76" s="323"/>
      <c r="R76" s="323"/>
      <c r="S76" s="323"/>
      <c r="T76" s="323"/>
      <c r="U76" s="323"/>
      <c r="V76" s="323"/>
      <c r="W76" s="323"/>
      <c r="X76" s="323"/>
      <c r="Y76" s="323"/>
      <c r="Z76" s="323"/>
    </row>
    <row r="77" spans="1:26" ht="13.5" customHeight="1">
      <c r="A77" s="319"/>
      <c r="B77" s="320"/>
      <c r="C77" s="321"/>
      <c r="D77" s="321"/>
      <c r="E77" s="322"/>
      <c r="F77" s="322"/>
      <c r="G77" s="322"/>
      <c r="H77" s="322"/>
      <c r="I77" s="322"/>
      <c r="J77" s="322"/>
      <c r="K77" s="322"/>
      <c r="L77" s="319"/>
      <c r="M77" s="323"/>
      <c r="N77" s="323"/>
      <c r="O77" s="323"/>
      <c r="P77" s="323"/>
      <c r="Q77" s="323"/>
      <c r="R77" s="323"/>
      <c r="S77" s="323"/>
      <c r="T77" s="323"/>
      <c r="U77" s="323"/>
      <c r="V77" s="323"/>
      <c r="W77" s="323"/>
      <c r="X77" s="323"/>
      <c r="Y77" s="323"/>
      <c r="Z77" s="323"/>
    </row>
    <row r="78" spans="1:26" ht="13.5" customHeight="1">
      <c r="A78" s="319"/>
      <c r="B78" s="320"/>
      <c r="C78" s="321"/>
      <c r="D78" s="321"/>
      <c r="E78" s="322"/>
      <c r="F78" s="322"/>
      <c r="G78" s="322"/>
      <c r="H78" s="322"/>
      <c r="I78" s="322"/>
      <c r="J78" s="322"/>
      <c r="K78" s="322"/>
      <c r="L78" s="319"/>
      <c r="M78" s="323"/>
      <c r="N78" s="323"/>
      <c r="O78" s="323"/>
      <c r="P78" s="323"/>
      <c r="Q78" s="323"/>
      <c r="R78" s="323"/>
      <c r="S78" s="323"/>
      <c r="T78" s="323"/>
      <c r="U78" s="323"/>
      <c r="V78" s="323"/>
      <c r="W78" s="323"/>
      <c r="X78" s="323"/>
      <c r="Y78" s="323"/>
      <c r="Z78" s="323"/>
    </row>
    <row r="79" spans="1:26" ht="13.5" customHeight="1">
      <c r="A79" s="319"/>
      <c r="B79" s="320"/>
      <c r="C79" s="321"/>
      <c r="D79" s="321"/>
      <c r="E79" s="322"/>
      <c r="F79" s="322"/>
      <c r="G79" s="322"/>
      <c r="H79" s="322"/>
      <c r="I79" s="322"/>
      <c r="J79" s="322"/>
      <c r="K79" s="322"/>
      <c r="L79" s="319"/>
      <c r="M79" s="323"/>
      <c r="N79" s="323"/>
      <c r="O79" s="323"/>
      <c r="P79" s="323"/>
      <c r="Q79" s="323"/>
      <c r="R79" s="323"/>
      <c r="S79" s="323"/>
      <c r="T79" s="323"/>
      <c r="U79" s="323"/>
      <c r="V79" s="323"/>
      <c r="W79" s="323"/>
      <c r="X79" s="323"/>
      <c r="Y79" s="323"/>
      <c r="Z79" s="323"/>
    </row>
    <row r="80" spans="1:26" ht="13.5" customHeight="1">
      <c r="A80" s="319"/>
      <c r="B80" s="320"/>
      <c r="C80" s="321"/>
      <c r="D80" s="321"/>
      <c r="E80" s="322"/>
      <c r="F80" s="322"/>
      <c r="G80" s="322"/>
      <c r="H80" s="322"/>
      <c r="I80" s="322"/>
      <c r="J80" s="322"/>
      <c r="K80" s="322"/>
      <c r="L80" s="319"/>
      <c r="M80" s="323"/>
      <c r="N80" s="323"/>
      <c r="O80" s="323"/>
      <c r="P80" s="323"/>
      <c r="Q80" s="323"/>
      <c r="R80" s="323"/>
      <c r="S80" s="323"/>
      <c r="T80" s="323"/>
      <c r="U80" s="323"/>
      <c r="V80" s="323"/>
      <c r="W80" s="323"/>
      <c r="X80" s="323"/>
      <c r="Y80" s="323"/>
      <c r="Z80" s="323"/>
    </row>
    <row r="81" spans="1:26" ht="13.5" customHeight="1">
      <c r="A81" s="319"/>
      <c r="B81" s="320"/>
      <c r="C81" s="321"/>
      <c r="D81" s="321"/>
      <c r="E81" s="322"/>
      <c r="F81" s="322"/>
      <c r="G81" s="322"/>
      <c r="H81" s="322"/>
      <c r="I81" s="322"/>
      <c r="J81" s="322"/>
      <c r="K81" s="322"/>
      <c r="L81" s="319"/>
      <c r="M81" s="323"/>
      <c r="N81" s="323"/>
      <c r="O81" s="323"/>
      <c r="P81" s="323"/>
      <c r="Q81" s="323"/>
      <c r="R81" s="323"/>
      <c r="S81" s="323"/>
      <c r="T81" s="323"/>
      <c r="U81" s="323"/>
      <c r="V81" s="323"/>
      <c r="W81" s="323"/>
      <c r="X81" s="323"/>
      <c r="Y81" s="323"/>
      <c r="Z81" s="323"/>
    </row>
    <row r="82" spans="1:26" ht="13.5" customHeight="1">
      <c r="A82" s="319"/>
      <c r="B82" s="320"/>
      <c r="C82" s="321"/>
      <c r="D82" s="321"/>
      <c r="E82" s="322"/>
      <c r="F82" s="322"/>
      <c r="G82" s="322"/>
      <c r="H82" s="322"/>
      <c r="I82" s="322"/>
      <c r="J82" s="322"/>
      <c r="K82" s="322"/>
      <c r="L82" s="319"/>
      <c r="M82" s="323"/>
      <c r="N82" s="323"/>
      <c r="O82" s="323"/>
      <c r="P82" s="323"/>
      <c r="Q82" s="323"/>
      <c r="R82" s="323"/>
      <c r="S82" s="323"/>
      <c r="T82" s="323"/>
      <c r="U82" s="323"/>
      <c r="V82" s="323"/>
      <c r="W82" s="323"/>
      <c r="X82" s="323"/>
      <c r="Y82" s="323"/>
      <c r="Z82" s="323"/>
    </row>
    <row r="83" spans="1:26" ht="13.5" customHeight="1">
      <c r="A83" s="319"/>
      <c r="B83" s="320"/>
      <c r="C83" s="321"/>
      <c r="D83" s="321"/>
      <c r="E83" s="322"/>
      <c r="F83" s="322"/>
      <c r="G83" s="322"/>
      <c r="H83" s="322"/>
      <c r="I83" s="322"/>
      <c r="J83" s="322"/>
      <c r="K83" s="322"/>
      <c r="L83" s="319"/>
      <c r="M83" s="323"/>
      <c r="N83" s="323"/>
      <c r="O83" s="323"/>
      <c r="P83" s="323"/>
      <c r="Q83" s="323"/>
      <c r="R83" s="323"/>
      <c r="S83" s="323"/>
      <c r="T83" s="323"/>
      <c r="U83" s="323"/>
      <c r="V83" s="323"/>
      <c r="W83" s="323"/>
      <c r="X83" s="323"/>
      <c r="Y83" s="323"/>
      <c r="Z83" s="323"/>
    </row>
    <row r="84" spans="1:26" ht="13.5" customHeight="1">
      <c r="A84" s="319"/>
      <c r="B84" s="320"/>
      <c r="C84" s="321"/>
      <c r="D84" s="321"/>
      <c r="E84" s="322"/>
      <c r="F84" s="322"/>
      <c r="G84" s="322"/>
      <c r="H84" s="322"/>
      <c r="I84" s="322"/>
      <c r="J84" s="322"/>
      <c r="K84" s="322"/>
      <c r="L84" s="319"/>
      <c r="M84" s="323"/>
      <c r="N84" s="323"/>
      <c r="O84" s="323"/>
      <c r="P84" s="323"/>
      <c r="Q84" s="323"/>
      <c r="R84" s="323"/>
      <c r="S84" s="323"/>
      <c r="T84" s="323"/>
      <c r="U84" s="323"/>
      <c r="V84" s="323"/>
      <c r="W84" s="323"/>
      <c r="X84" s="323"/>
      <c r="Y84" s="323"/>
      <c r="Z84" s="323"/>
    </row>
    <row r="85" spans="1:26" ht="13.5" customHeight="1">
      <c r="A85" s="319"/>
      <c r="B85" s="320"/>
      <c r="C85" s="321"/>
      <c r="D85" s="321"/>
      <c r="E85" s="322"/>
      <c r="F85" s="322"/>
      <c r="G85" s="322"/>
      <c r="H85" s="322"/>
      <c r="I85" s="322"/>
      <c r="J85" s="322"/>
      <c r="K85" s="322"/>
      <c r="L85" s="319"/>
      <c r="M85" s="323"/>
      <c r="N85" s="323"/>
      <c r="O85" s="323"/>
      <c r="P85" s="323"/>
      <c r="Q85" s="323"/>
      <c r="R85" s="323"/>
      <c r="S85" s="323"/>
      <c r="T85" s="323"/>
      <c r="U85" s="323"/>
      <c r="V85" s="323"/>
      <c r="W85" s="323"/>
      <c r="X85" s="323"/>
      <c r="Y85" s="323"/>
      <c r="Z85" s="323"/>
    </row>
    <row r="86" spans="1:26" ht="13.5" customHeight="1">
      <c r="A86" s="319"/>
      <c r="B86" s="320"/>
      <c r="C86" s="321"/>
      <c r="D86" s="321"/>
      <c r="E86" s="322"/>
      <c r="F86" s="322"/>
      <c r="G86" s="322"/>
      <c r="H86" s="322"/>
      <c r="I86" s="322"/>
      <c r="J86" s="322"/>
      <c r="K86" s="322"/>
      <c r="L86" s="319"/>
      <c r="M86" s="323"/>
      <c r="N86" s="323"/>
      <c r="O86" s="323"/>
      <c r="P86" s="323"/>
      <c r="Q86" s="323"/>
      <c r="R86" s="323"/>
      <c r="S86" s="323"/>
      <c r="T86" s="323"/>
      <c r="U86" s="323"/>
      <c r="V86" s="323"/>
      <c r="W86" s="323"/>
      <c r="X86" s="323"/>
      <c r="Y86" s="323"/>
      <c r="Z86" s="323"/>
    </row>
    <row r="87" spans="1:26" ht="13.5" customHeight="1">
      <c r="A87" s="319"/>
      <c r="B87" s="320"/>
      <c r="C87" s="321"/>
      <c r="D87" s="321"/>
      <c r="E87" s="322"/>
      <c r="F87" s="322"/>
      <c r="G87" s="322"/>
      <c r="H87" s="322"/>
      <c r="I87" s="322"/>
      <c r="J87" s="322"/>
      <c r="K87" s="322"/>
      <c r="L87" s="319"/>
      <c r="M87" s="323"/>
      <c r="N87" s="323"/>
      <c r="O87" s="323"/>
      <c r="P87" s="323"/>
      <c r="Q87" s="323"/>
      <c r="R87" s="323"/>
      <c r="S87" s="323"/>
      <c r="T87" s="323"/>
      <c r="U87" s="323"/>
      <c r="V87" s="323"/>
      <c r="W87" s="323"/>
      <c r="X87" s="323"/>
      <c r="Y87" s="323"/>
      <c r="Z87" s="323"/>
    </row>
    <row r="88" spans="1:26" ht="13.5" customHeight="1">
      <c r="A88" s="319"/>
      <c r="B88" s="320"/>
      <c r="C88" s="321"/>
      <c r="D88" s="321"/>
      <c r="E88" s="322"/>
      <c r="F88" s="322"/>
      <c r="G88" s="322"/>
      <c r="H88" s="322"/>
      <c r="I88" s="322"/>
      <c r="J88" s="322"/>
      <c r="K88" s="322"/>
      <c r="L88" s="319"/>
      <c r="M88" s="323"/>
      <c r="N88" s="323"/>
      <c r="O88" s="323"/>
      <c r="P88" s="323"/>
      <c r="Q88" s="323"/>
      <c r="R88" s="323"/>
      <c r="S88" s="323"/>
      <c r="T88" s="323"/>
      <c r="U88" s="323"/>
      <c r="V88" s="323"/>
      <c r="W88" s="323"/>
      <c r="X88" s="323"/>
      <c r="Y88" s="323"/>
      <c r="Z88" s="323"/>
    </row>
    <row r="89" spans="1:26" ht="13.5" customHeight="1">
      <c r="A89" s="319"/>
      <c r="B89" s="320"/>
      <c r="C89" s="321"/>
      <c r="D89" s="321"/>
      <c r="E89" s="322"/>
      <c r="F89" s="322"/>
      <c r="G89" s="322"/>
      <c r="H89" s="322"/>
      <c r="I89" s="322"/>
      <c r="J89" s="322"/>
      <c r="K89" s="322"/>
      <c r="L89" s="319"/>
      <c r="M89" s="323"/>
      <c r="N89" s="323"/>
      <c r="O89" s="323"/>
      <c r="P89" s="323"/>
      <c r="Q89" s="323"/>
      <c r="R89" s="323"/>
      <c r="S89" s="323"/>
      <c r="T89" s="323"/>
      <c r="U89" s="323"/>
      <c r="V89" s="323"/>
      <c r="W89" s="323"/>
      <c r="X89" s="323"/>
      <c r="Y89" s="323"/>
      <c r="Z89" s="323"/>
    </row>
    <row r="90" spans="1:26" ht="13.5" customHeight="1">
      <c r="A90" s="319"/>
      <c r="B90" s="320"/>
      <c r="C90" s="321"/>
      <c r="D90" s="321"/>
      <c r="E90" s="322"/>
      <c r="F90" s="322"/>
      <c r="G90" s="322"/>
      <c r="H90" s="322"/>
      <c r="I90" s="322"/>
      <c r="J90" s="322"/>
      <c r="K90" s="322"/>
      <c r="L90" s="319"/>
      <c r="M90" s="323"/>
      <c r="N90" s="323"/>
      <c r="O90" s="323"/>
      <c r="P90" s="323"/>
      <c r="Q90" s="323"/>
      <c r="R90" s="323"/>
      <c r="S90" s="323"/>
      <c r="T90" s="323"/>
      <c r="U90" s="323"/>
      <c r="V90" s="323"/>
      <c r="W90" s="323"/>
      <c r="X90" s="323"/>
      <c r="Y90" s="323"/>
      <c r="Z90" s="323"/>
    </row>
    <row r="91" spans="1:26" ht="13.5" customHeight="1">
      <c r="A91" s="319"/>
      <c r="B91" s="320"/>
      <c r="C91" s="321"/>
      <c r="D91" s="321"/>
      <c r="E91" s="322"/>
      <c r="F91" s="322"/>
      <c r="G91" s="322"/>
      <c r="H91" s="322"/>
      <c r="I91" s="322"/>
      <c r="J91" s="322"/>
      <c r="K91" s="322"/>
      <c r="L91" s="319"/>
      <c r="M91" s="323"/>
      <c r="N91" s="323"/>
      <c r="O91" s="323"/>
      <c r="P91" s="323"/>
      <c r="Q91" s="323"/>
      <c r="R91" s="323"/>
      <c r="S91" s="323"/>
      <c r="T91" s="323"/>
      <c r="U91" s="323"/>
      <c r="V91" s="323"/>
      <c r="W91" s="323"/>
      <c r="X91" s="323"/>
      <c r="Y91" s="323"/>
      <c r="Z91" s="323"/>
    </row>
    <row r="92" spans="1:26" ht="13.5" customHeight="1">
      <c r="A92" s="319"/>
      <c r="B92" s="320"/>
      <c r="C92" s="321"/>
      <c r="D92" s="321"/>
      <c r="E92" s="322"/>
      <c r="F92" s="322"/>
      <c r="G92" s="322"/>
      <c r="H92" s="322"/>
      <c r="I92" s="322"/>
      <c r="J92" s="322"/>
      <c r="K92" s="322"/>
      <c r="L92" s="319"/>
      <c r="M92" s="323"/>
      <c r="N92" s="323"/>
      <c r="O92" s="323"/>
      <c r="P92" s="323"/>
      <c r="Q92" s="323"/>
      <c r="R92" s="323"/>
      <c r="S92" s="323"/>
      <c r="T92" s="323"/>
      <c r="U92" s="323"/>
      <c r="V92" s="323"/>
      <c r="W92" s="323"/>
      <c r="X92" s="323"/>
      <c r="Y92" s="323"/>
      <c r="Z92" s="323"/>
    </row>
    <row r="93" spans="1:26" ht="13.5" customHeight="1">
      <c r="A93" s="319"/>
      <c r="B93" s="320"/>
      <c r="C93" s="321"/>
      <c r="D93" s="321"/>
      <c r="E93" s="322"/>
      <c r="F93" s="322"/>
      <c r="G93" s="322"/>
      <c r="H93" s="322"/>
      <c r="I93" s="322"/>
      <c r="J93" s="322"/>
      <c r="K93" s="322"/>
      <c r="L93" s="319"/>
      <c r="M93" s="323"/>
      <c r="N93" s="323"/>
      <c r="O93" s="323"/>
      <c r="P93" s="323"/>
      <c r="Q93" s="323"/>
      <c r="R93" s="323"/>
      <c r="S93" s="323"/>
      <c r="T93" s="323"/>
      <c r="U93" s="323"/>
      <c r="V93" s="323"/>
      <c r="W93" s="323"/>
      <c r="X93" s="323"/>
      <c r="Y93" s="323"/>
      <c r="Z93" s="323"/>
    </row>
    <row r="94" spans="1:26" ht="13.5" customHeight="1">
      <c r="A94" s="319"/>
      <c r="B94" s="320"/>
      <c r="C94" s="321"/>
      <c r="D94" s="321"/>
      <c r="E94" s="322"/>
      <c r="F94" s="322"/>
      <c r="G94" s="322"/>
      <c r="H94" s="322"/>
      <c r="I94" s="322"/>
      <c r="J94" s="322"/>
      <c r="K94" s="322"/>
      <c r="L94" s="319"/>
      <c r="M94" s="323"/>
      <c r="N94" s="323"/>
      <c r="O94" s="323"/>
      <c r="P94" s="323"/>
      <c r="Q94" s="323"/>
      <c r="R94" s="323"/>
      <c r="S94" s="323"/>
      <c r="T94" s="323"/>
      <c r="U94" s="323"/>
      <c r="V94" s="323"/>
      <c r="W94" s="323"/>
      <c r="X94" s="323"/>
      <c r="Y94" s="323"/>
      <c r="Z94" s="323"/>
    </row>
    <row r="95" spans="1:26" ht="13.5" customHeight="1">
      <c r="A95" s="319"/>
      <c r="B95" s="320"/>
      <c r="C95" s="321"/>
      <c r="D95" s="321"/>
      <c r="E95" s="322"/>
      <c r="F95" s="322"/>
      <c r="G95" s="322"/>
      <c r="H95" s="322"/>
      <c r="I95" s="322"/>
      <c r="J95" s="322"/>
      <c r="K95" s="322"/>
      <c r="L95" s="319"/>
      <c r="M95" s="323"/>
      <c r="N95" s="323"/>
      <c r="O95" s="323"/>
      <c r="P95" s="323"/>
      <c r="Q95" s="323"/>
      <c r="R95" s="323"/>
      <c r="S95" s="323"/>
      <c r="T95" s="323"/>
      <c r="U95" s="323"/>
      <c r="V95" s="323"/>
      <c r="W95" s="323"/>
      <c r="X95" s="323"/>
      <c r="Y95" s="323"/>
      <c r="Z95" s="323"/>
    </row>
    <row r="96" spans="1:26" ht="13.5" customHeight="1">
      <c r="A96" s="319"/>
      <c r="B96" s="320"/>
      <c r="C96" s="321"/>
      <c r="D96" s="321"/>
      <c r="E96" s="322"/>
      <c r="F96" s="322"/>
      <c r="G96" s="322"/>
      <c r="H96" s="322"/>
      <c r="I96" s="322"/>
      <c r="J96" s="322"/>
      <c r="K96" s="322"/>
      <c r="L96" s="319"/>
      <c r="M96" s="323"/>
      <c r="N96" s="323"/>
      <c r="O96" s="323"/>
      <c r="P96" s="323"/>
      <c r="Q96" s="323"/>
      <c r="R96" s="323"/>
      <c r="S96" s="323"/>
      <c r="T96" s="323"/>
      <c r="U96" s="323"/>
      <c r="V96" s="323"/>
      <c r="W96" s="323"/>
      <c r="X96" s="323"/>
      <c r="Y96" s="323"/>
      <c r="Z96" s="323"/>
    </row>
    <row r="97" spans="1:26" ht="13.5" customHeight="1">
      <c r="A97" s="319"/>
      <c r="B97" s="320"/>
      <c r="C97" s="321"/>
      <c r="D97" s="321"/>
      <c r="E97" s="322"/>
      <c r="F97" s="322"/>
      <c r="G97" s="322"/>
      <c r="H97" s="322"/>
      <c r="I97" s="322"/>
      <c r="J97" s="322"/>
      <c r="K97" s="322"/>
      <c r="L97" s="319"/>
      <c r="M97" s="323"/>
      <c r="N97" s="323"/>
      <c r="O97" s="323"/>
      <c r="P97" s="323"/>
      <c r="Q97" s="323"/>
      <c r="R97" s="323"/>
      <c r="S97" s="323"/>
      <c r="T97" s="323"/>
      <c r="U97" s="323"/>
      <c r="V97" s="323"/>
      <c r="W97" s="323"/>
      <c r="X97" s="323"/>
      <c r="Y97" s="323"/>
      <c r="Z97" s="323"/>
    </row>
    <row r="98" spans="1:26" ht="13.5" customHeight="1">
      <c r="A98" s="319"/>
      <c r="B98" s="320"/>
      <c r="C98" s="321"/>
      <c r="D98" s="321"/>
      <c r="E98" s="322"/>
      <c r="F98" s="322"/>
      <c r="G98" s="322"/>
      <c r="H98" s="322"/>
      <c r="I98" s="322"/>
      <c r="J98" s="322"/>
      <c r="K98" s="322"/>
      <c r="L98" s="319"/>
      <c r="M98" s="323"/>
      <c r="N98" s="323"/>
      <c r="O98" s="323"/>
      <c r="P98" s="323"/>
      <c r="Q98" s="323"/>
      <c r="R98" s="323"/>
      <c r="S98" s="323"/>
      <c r="T98" s="323"/>
      <c r="U98" s="323"/>
      <c r="V98" s="323"/>
      <c r="W98" s="323"/>
      <c r="X98" s="323"/>
      <c r="Y98" s="323"/>
      <c r="Z98" s="323"/>
    </row>
    <row r="99" spans="1:26" ht="13.5" customHeight="1">
      <c r="A99" s="319"/>
      <c r="B99" s="320"/>
      <c r="C99" s="321"/>
      <c r="D99" s="321"/>
      <c r="E99" s="322"/>
      <c r="F99" s="322"/>
      <c r="G99" s="322"/>
      <c r="H99" s="322"/>
      <c r="I99" s="322"/>
      <c r="J99" s="322"/>
      <c r="K99" s="322"/>
      <c r="L99" s="319"/>
      <c r="M99" s="323"/>
      <c r="N99" s="323"/>
      <c r="O99" s="323"/>
      <c r="P99" s="323"/>
      <c r="Q99" s="323"/>
      <c r="R99" s="323"/>
      <c r="S99" s="323"/>
      <c r="T99" s="323"/>
      <c r="U99" s="323"/>
      <c r="V99" s="323"/>
      <c r="W99" s="323"/>
      <c r="X99" s="323"/>
      <c r="Y99" s="323"/>
      <c r="Z99" s="323"/>
    </row>
    <row r="100" spans="1:26" ht="13.5" customHeight="1">
      <c r="A100" s="319"/>
      <c r="B100" s="320"/>
      <c r="C100" s="321"/>
      <c r="D100" s="321"/>
      <c r="E100" s="322"/>
      <c r="F100" s="322"/>
      <c r="G100" s="322"/>
      <c r="H100" s="322"/>
      <c r="I100" s="322"/>
      <c r="J100" s="322"/>
      <c r="K100" s="322"/>
      <c r="L100" s="319"/>
      <c r="M100" s="323"/>
      <c r="N100" s="323"/>
      <c r="O100" s="323"/>
      <c r="P100" s="323"/>
      <c r="Q100" s="323"/>
      <c r="R100" s="323"/>
      <c r="S100" s="323"/>
      <c r="T100" s="323"/>
      <c r="U100" s="323"/>
      <c r="V100" s="323"/>
      <c r="W100" s="323"/>
      <c r="X100" s="323"/>
      <c r="Y100" s="323"/>
      <c r="Z100" s="323"/>
    </row>
    <row r="101" spans="1:26" ht="13.5" customHeight="1">
      <c r="A101" s="319"/>
      <c r="B101" s="320"/>
      <c r="C101" s="321"/>
      <c r="D101" s="321"/>
      <c r="E101" s="322"/>
      <c r="F101" s="322"/>
      <c r="G101" s="322"/>
      <c r="H101" s="322"/>
      <c r="I101" s="322"/>
      <c r="J101" s="322"/>
      <c r="K101" s="322"/>
      <c r="L101" s="319"/>
      <c r="M101" s="323"/>
      <c r="N101" s="323"/>
      <c r="O101" s="323"/>
      <c r="P101" s="323"/>
      <c r="Q101" s="323"/>
      <c r="R101" s="323"/>
      <c r="S101" s="323"/>
      <c r="T101" s="323"/>
      <c r="U101" s="323"/>
      <c r="V101" s="323"/>
      <c r="W101" s="323"/>
      <c r="X101" s="323"/>
      <c r="Y101" s="323"/>
      <c r="Z101" s="323"/>
    </row>
    <row r="102" spans="1:26" ht="13.5" customHeight="1">
      <c r="A102" s="319"/>
      <c r="B102" s="320"/>
      <c r="C102" s="321"/>
      <c r="D102" s="321"/>
      <c r="E102" s="322"/>
      <c r="F102" s="322"/>
      <c r="G102" s="322"/>
      <c r="H102" s="322"/>
      <c r="I102" s="322"/>
      <c r="J102" s="322"/>
      <c r="K102" s="322"/>
      <c r="L102" s="319"/>
      <c r="M102" s="323"/>
      <c r="N102" s="323"/>
      <c r="O102" s="323"/>
      <c r="P102" s="323"/>
      <c r="Q102" s="323"/>
      <c r="R102" s="323"/>
      <c r="S102" s="323"/>
      <c r="T102" s="323"/>
      <c r="U102" s="323"/>
      <c r="V102" s="323"/>
      <c r="W102" s="323"/>
      <c r="X102" s="323"/>
      <c r="Y102" s="323"/>
      <c r="Z102" s="323"/>
    </row>
    <row r="103" spans="1:26" ht="13.5" customHeight="1">
      <c r="A103" s="319"/>
      <c r="B103" s="320"/>
      <c r="C103" s="321"/>
      <c r="D103" s="321"/>
      <c r="E103" s="322"/>
      <c r="F103" s="322"/>
      <c r="G103" s="322"/>
      <c r="H103" s="322"/>
      <c r="I103" s="322"/>
      <c r="J103" s="322"/>
      <c r="K103" s="322"/>
      <c r="L103" s="319"/>
      <c r="M103" s="323"/>
      <c r="N103" s="323"/>
      <c r="O103" s="323"/>
      <c r="P103" s="323"/>
      <c r="Q103" s="323"/>
      <c r="R103" s="323"/>
      <c r="S103" s="323"/>
      <c r="T103" s="323"/>
      <c r="U103" s="323"/>
      <c r="V103" s="323"/>
      <c r="W103" s="323"/>
      <c r="X103" s="323"/>
      <c r="Y103" s="323"/>
      <c r="Z103" s="323"/>
    </row>
    <row r="104" spans="1:26" ht="13.5" customHeight="1">
      <c r="A104" s="319"/>
      <c r="B104" s="320"/>
      <c r="C104" s="321"/>
      <c r="D104" s="321"/>
      <c r="E104" s="322"/>
      <c r="F104" s="322"/>
      <c r="G104" s="322"/>
      <c r="H104" s="322"/>
      <c r="I104" s="322"/>
      <c r="J104" s="322"/>
      <c r="K104" s="322"/>
      <c r="L104" s="319"/>
      <c r="M104" s="323"/>
      <c r="N104" s="323"/>
      <c r="O104" s="323"/>
      <c r="P104" s="323"/>
      <c r="Q104" s="323"/>
      <c r="R104" s="323"/>
      <c r="S104" s="323"/>
      <c r="T104" s="323"/>
      <c r="U104" s="323"/>
      <c r="V104" s="323"/>
      <c r="W104" s="323"/>
      <c r="X104" s="323"/>
      <c r="Y104" s="323"/>
      <c r="Z104" s="323"/>
    </row>
    <row r="105" spans="1:26" ht="13.5" customHeight="1">
      <c r="A105" s="319"/>
      <c r="B105" s="320"/>
      <c r="C105" s="321"/>
      <c r="D105" s="321"/>
      <c r="E105" s="322"/>
      <c r="F105" s="322"/>
      <c r="G105" s="322"/>
      <c r="H105" s="322"/>
      <c r="I105" s="322"/>
      <c r="J105" s="322"/>
      <c r="K105" s="322"/>
      <c r="L105" s="319"/>
      <c r="M105" s="323"/>
      <c r="N105" s="323"/>
      <c r="O105" s="323"/>
      <c r="P105" s="323"/>
      <c r="Q105" s="323"/>
      <c r="R105" s="323"/>
      <c r="S105" s="323"/>
      <c r="T105" s="323"/>
      <c r="U105" s="323"/>
      <c r="V105" s="323"/>
      <c r="W105" s="323"/>
      <c r="X105" s="323"/>
      <c r="Y105" s="323"/>
      <c r="Z105" s="323"/>
    </row>
    <row r="106" spans="1:26" ht="13.5" customHeight="1">
      <c r="A106" s="319"/>
      <c r="B106" s="320"/>
      <c r="C106" s="321"/>
      <c r="D106" s="321"/>
      <c r="E106" s="322"/>
      <c r="F106" s="322"/>
      <c r="G106" s="322"/>
      <c r="H106" s="322"/>
      <c r="I106" s="322"/>
      <c r="J106" s="322"/>
      <c r="K106" s="322"/>
      <c r="L106" s="319"/>
      <c r="M106" s="323"/>
      <c r="N106" s="323"/>
      <c r="O106" s="323"/>
      <c r="P106" s="323"/>
      <c r="Q106" s="323"/>
      <c r="R106" s="323"/>
      <c r="S106" s="323"/>
      <c r="T106" s="323"/>
      <c r="U106" s="323"/>
      <c r="V106" s="323"/>
      <c r="W106" s="323"/>
      <c r="X106" s="323"/>
      <c r="Y106" s="323"/>
      <c r="Z106" s="323"/>
    </row>
    <row r="107" spans="1:26" ht="13.5" customHeight="1">
      <c r="A107" s="319"/>
      <c r="B107" s="320"/>
      <c r="C107" s="321"/>
      <c r="D107" s="321"/>
      <c r="E107" s="322"/>
      <c r="F107" s="322"/>
      <c r="G107" s="322"/>
      <c r="H107" s="322"/>
      <c r="I107" s="322"/>
      <c r="J107" s="322"/>
      <c r="K107" s="322"/>
      <c r="L107" s="319"/>
      <c r="M107" s="323"/>
      <c r="N107" s="323"/>
      <c r="O107" s="323"/>
      <c r="P107" s="323"/>
      <c r="Q107" s="323"/>
      <c r="R107" s="323"/>
      <c r="S107" s="323"/>
      <c r="T107" s="323"/>
      <c r="U107" s="323"/>
      <c r="V107" s="323"/>
      <c r="W107" s="323"/>
      <c r="X107" s="323"/>
      <c r="Y107" s="323"/>
      <c r="Z107" s="323"/>
    </row>
    <row r="108" spans="1:26" ht="13.5" customHeight="1">
      <c r="A108" s="319"/>
      <c r="B108" s="320"/>
      <c r="C108" s="321"/>
      <c r="D108" s="321"/>
      <c r="E108" s="322"/>
      <c r="F108" s="322"/>
      <c r="G108" s="322"/>
      <c r="H108" s="322"/>
      <c r="I108" s="322"/>
      <c r="J108" s="322"/>
      <c r="K108" s="322"/>
      <c r="L108" s="319"/>
      <c r="M108" s="323"/>
      <c r="N108" s="323"/>
      <c r="O108" s="323"/>
      <c r="P108" s="323"/>
      <c r="Q108" s="323"/>
      <c r="R108" s="323"/>
      <c r="S108" s="323"/>
      <c r="T108" s="323"/>
      <c r="U108" s="323"/>
      <c r="V108" s="323"/>
      <c r="W108" s="323"/>
      <c r="X108" s="323"/>
      <c r="Y108" s="323"/>
      <c r="Z108" s="323"/>
    </row>
    <row r="109" spans="1:26" ht="13.5" customHeight="1">
      <c r="A109" s="319"/>
      <c r="B109" s="320"/>
      <c r="C109" s="321"/>
      <c r="D109" s="321"/>
      <c r="E109" s="322"/>
      <c r="F109" s="322"/>
      <c r="G109" s="322"/>
      <c r="H109" s="322"/>
      <c r="I109" s="322"/>
      <c r="J109" s="322"/>
      <c r="K109" s="322"/>
      <c r="L109" s="319"/>
      <c r="M109" s="323"/>
      <c r="N109" s="323"/>
      <c r="O109" s="323"/>
      <c r="P109" s="323"/>
      <c r="Q109" s="323"/>
      <c r="R109" s="323"/>
      <c r="S109" s="323"/>
      <c r="T109" s="323"/>
      <c r="U109" s="323"/>
      <c r="V109" s="323"/>
      <c r="W109" s="323"/>
      <c r="X109" s="323"/>
      <c r="Y109" s="323"/>
      <c r="Z109" s="323"/>
    </row>
    <row r="110" spans="1:26" ht="13.5" customHeight="1">
      <c r="A110" s="319"/>
      <c r="B110" s="320"/>
      <c r="C110" s="321"/>
      <c r="D110" s="321"/>
      <c r="E110" s="322"/>
      <c r="F110" s="322"/>
      <c r="G110" s="322"/>
      <c r="H110" s="322"/>
      <c r="I110" s="322"/>
      <c r="J110" s="322"/>
      <c r="K110" s="322"/>
      <c r="L110" s="319"/>
      <c r="M110" s="323"/>
      <c r="N110" s="323"/>
      <c r="O110" s="323"/>
      <c r="P110" s="323"/>
      <c r="Q110" s="323"/>
      <c r="R110" s="323"/>
      <c r="S110" s="323"/>
      <c r="T110" s="323"/>
      <c r="U110" s="323"/>
      <c r="V110" s="323"/>
      <c r="W110" s="323"/>
      <c r="X110" s="323"/>
      <c r="Y110" s="323"/>
      <c r="Z110" s="323"/>
    </row>
    <row r="111" spans="1:26" ht="13.5" customHeight="1">
      <c r="A111" s="319"/>
      <c r="B111" s="320"/>
      <c r="C111" s="321"/>
      <c r="D111" s="321"/>
      <c r="E111" s="322"/>
      <c r="F111" s="322"/>
      <c r="G111" s="322"/>
      <c r="H111" s="322"/>
      <c r="I111" s="322"/>
      <c r="J111" s="322"/>
      <c r="K111" s="322"/>
      <c r="L111" s="319"/>
      <c r="M111" s="323"/>
      <c r="N111" s="323"/>
      <c r="O111" s="323"/>
      <c r="P111" s="323"/>
      <c r="Q111" s="323"/>
      <c r="R111" s="323"/>
      <c r="S111" s="323"/>
      <c r="T111" s="323"/>
      <c r="U111" s="323"/>
      <c r="V111" s="323"/>
      <c r="W111" s="323"/>
      <c r="X111" s="323"/>
      <c r="Y111" s="323"/>
      <c r="Z111" s="323"/>
    </row>
    <row r="112" spans="1:26" ht="13.5" customHeight="1">
      <c r="A112" s="319"/>
      <c r="B112" s="320"/>
      <c r="C112" s="321"/>
      <c r="D112" s="321"/>
      <c r="E112" s="322"/>
      <c r="F112" s="322"/>
      <c r="G112" s="322"/>
      <c r="H112" s="322"/>
      <c r="I112" s="322"/>
      <c r="J112" s="322"/>
      <c r="K112" s="322"/>
      <c r="L112" s="319"/>
      <c r="M112" s="323"/>
      <c r="N112" s="323"/>
      <c r="O112" s="323"/>
      <c r="P112" s="323"/>
      <c r="Q112" s="323"/>
      <c r="R112" s="323"/>
      <c r="S112" s="323"/>
      <c r="T112" s="323"/>
      <c r="U112" s="323"/>
      <c r="V112" s="323"/>
      <c r="W112" s="323"/>
      <c r="X112" s="323"/>
      <c r="Y112" s="323"/>
      <c r="Z112" s="323"/>
    </row>
    <row r="113" spans="1:26" ht="13.5" customHeight="1">
      <c r="A113" s="319"/>
      <c r="B113" s="320"/>
      <c r="C113" s="321"/>
      <c r="D113" s="321"/>
      <c r="E113" s="322"/>
      <c r="F113" s="322"/>
      <c r="G113" s="322"/>
      <c r="H113" s="322"/>
      <c r="I113" s="322"/>
      <c r="J113" s="322"/>
      <c r="K113" s="322"/>
      <c r="L113" s="319"/>
      <c r="M113" s="323"/>
      <c r="N113" s="323"/>
      <c r="O113" s="323"/>
      <c r="P113" s="323"/>
      <c r="Q113" s="323"/>
      <c r="R113" s="323"/>
      <c r="S113" s="323"/>
      <c r="T113" s="323"/>
      <c r="U113" s="323"/>
      <c r="V113" s="323"/>
      <c r="W113" s="323"/>
      <c r="X113" s="323"/>
      <c r="Y113" s="323"/>
      <c r="Z113" s="323"/>
    </row>
    <row r="114" spans="1:26" ht="13.5" customHeight="1">
      <c r="A114" s="319"/>
      <c r="B114" s="320"/>
      <c r="C114" s="321"/>
      <c r="D114" s="321"/>
      <c r="E114" s="322"/>
      <c r="F114" s="322"/>
      <c r="G114" s="322"/>
      <c r="H114" s="322"/>
      <c r="I114" s="322"/>
      <c r="J114" s="322"/>
      <c r="K114" s="322"/>
      <c r="L114" s="319"/>
      <c r="M114" s="323"/>
      <c r="N114" s="323"/>
      <c r="O114" s="323"/>
      <c r="P114" s="323"/>
      <c r="Q114" s="323"/>
      <c r="R114" s="323"/>
      <c r="S114" s="323"/>
      <c r="T114" s="323"/>
      <c r="U114" s="323"/>
      <c r="V114" s="323"/>
      <c r="W114" s="323"/>
      <c r="X114" s="323"/>
      <c r="Y114" s="323"/>
      <c r="Z114" s="323"/>
    </row>
    <row r="115" spans="1:26" ht="13.5" customHeight="1">
      <c r="A115" s="319"/>
      <c r="B115" s="320"/>
      <c r="C115" s="321"/>
      <c r="D115" s="321"/>
      <c r="E115" s="322"/>
      <c r="F115" s="322"/>
      <c r="G115" s="322"/>
      <c r="H115" s="322"/>
      <c r="I115" s="322"/>
      <c r="J115" s="322"/>
      <c r="K115" s="322"/>
      <c r="L115" s="319"/>
      <c r="M115" s="323"/>
      <c r="N115" s="323"/>
      <c r="O115" s="323"/>
      <c r="P115" s="323"/>
      <c r="Q115" s="323"/>
      <c r="R115" s="323"/>
      <c r="S115" s="323"/>
      <c r="T115" s="323"/>
      <c r="U115" s="323"/>
      <c r="V115" s="323"/>
      <c r="W115" s="323"/>
      <c r="X115" s="323"/>
      <c r="Y115" s="323"/>
      <c r="Z115" s="323"/>
    </row>
    <row r="116" spans="1:26" ht="13.5" customHeight="1">
      <c r="A116" s="319"/>
      <c r="B116" s="320"/>
      <c r="C116" s="321"/>
      <c r="D116" s="321"/>
      <c r="E116" s="322"/>
      <c r="F116" s="322"/>
      <c r="G116" s="322"/>
      <c r="H116" s="322"/>
      <c r="I116" s="322"/>
      <c r="J116" s="322"/>
      <c r="K116" s="322"/>
      <c r="L116" s="319"/>
      <c r="M116" s="323"/>
      <c r="N116" s="323"/>
      <c r="O116" s="323"/>
      <c r="P116" s="323"/>
      <c r="Q116" s="323"/>
      <c r="R116" s="323"/>
      <c r="S116" s="323"/>
      <c r="T116" s="323"/>
      <c r="U116" s="323"/>
      <c r="V116" s="323"/>
      <c r="W116" s="323"/>
      <c r="X116" s="323"/>
      <c r="Y116" s="323"/>
      <c r="Z116" s="323"/>
    </row>
    <row r="117" spans="1:26" ht="13.5" customHeight="1">
      <c r="A117" s="319"/>
      <c r="B117" s="320"/>
      <c r="C117" s="321"/>
      <c r="D117" s="321"/>
      <c r="E117" s="322"/>
      <c r="F117" s="322"/>
      <c r="G117" s="322"/>
      <c r="H117" s="322"/>
      <c r="I117" s="322"/>
      <c r="J117" s="322"/>
      <c r="K117" s="322"/>
      <c r="L117" s="319"/>
      <c r="M117" s="323"/>
      <c r="N117" s="323"/>
      <c r="O117" s="323"/>
      <c r="P117" s="323"/>
      <c r="Q117" s="323"/>
      <c r="R117" s="323"/>
      <c r="S117" s="323"/>
      <c r="T117" s="323"/>
      <c r="U117" s="323"/>
      <c r="V117" s="323"/>
      <c r="W117" s="323"/>
      <c r="X117" s="323"/>
      <c r="Y117" s="323"/>
      <c r="Z117" s="323"/>
    </row>
    <row r="118" spans="1:26" ht="13.5" customHeight="1">
      <c r="A118" s="319"/>
      <c r="B118" s="320"/>
      <c r="C118" s="321"/>
      <c r="D118" s="321"/>
      <c r="E118" s="322"/>
      <c r="F118" s="322"/>
      <c r="G118" s="322"/>
      <c r="H118" s="322"/>
      <c r="I118" s="322"/>
      <c r="J118" s="322"/>
      <c r="K118" s="322"/>
      <c r="L118" s="319"/>
      <c r="M118" s="323"/>
      <c r="N118" s="323"/>
      <c r="O118" s="323"/>
      <c r="P118" s="323"/>
      <c r="Q118" s="323"/>
      <c r="R118" s="323"/>
      <c r="S118" s="323"/>
      <c r="T118" s="323"/>
      <c r="U118" s="323"/>
      <c r="V118" s="323"/>
      <c r="W118" s="323"/>
      <c r="X118" s="323"/>
      <c r="Y118" s="323"/>
      <c r="Z118" s="323"/>
    </row>
    <row r="119" spans="1:26" ht="13.5" customHeight="1">
      <c r="A119" s="319"/>
      <c r="B119" s="320"/>
      <c r="C119" s="321"/>
      <c r="D119" s="321"/>
      <c r="E119" s="322"/>
      <c r="F119" s="322"/>
      <c r="G119" s="322"/>
      <c r="H119" s="322"/>
      <c r="I119" s="322"/>
      <c r="J119" s="322"/>
      <c r="K119" s="322"/>
      <c r="L119" s="319"/>
      <c r="M119" s="323"/>
      <c r="N119" s="323"/>
      <c r="O119" s="323"/>
      <c r="P119" s="323"/>
      <c r="Q119" s="323"/>
      <c r="R119" s="323"/>
      <c r="S119" s="323"/>
      <c r="T119" s="323"/>
      <c r="U119" s="323"/>
      <c r="V119" s="323"/>
      <c r="W119" s="323"/>
      <c r="X119" s="323"/>
      <c r="Y119" s="323"/>
      <c r="Z119" s="323"/>
    </row>
    <row r="120" spans="1:26" ht="13.5" customHeight="1">
      <c r="A120" s="319"/>
      <c r="B120" s="320"/>
      <c r="C120" s="321"/>
      <c r="D120" s="321"/>
      <c r="E120" s="322"/>
      <c r="F120" s="322"/>
      <c r="G120" s="322"/>
      <c r="H120" s="322"/>
      <c r="I120" s="322"/>
      <c r="J120" s="322"/>
      <c r="K120" s="322"/>
      <c r="L120" s="319"/>
      <c r="M120" s="323"/>
      <c r="N120" s="323"/>
      <c r="O120" s="323"/>
      <c r="P120" s="323"/>
      <c r="Q120" s="323"/>
      <c r="R120" s="323"/>
      <c r="S120" s="323"/>
      <c r="T120" s="323"/>
      <c r="U120" s="323"/>
      <c r="V120" s="323"/>
      <c r="W120" s="323"/>
      <c r="X120" s="323"/>
      <c r="Y120" s="323"/>
      <c r="Z120" s="323"/>
    </row>
    <row r="121" spans="1:26" ht="13.5" customHeight="1">
      <c r="A121" s="319"/>
      <c r="B121" s="320"/>
      <c r="C121" s="321"/>
      <c r="D121" s="321"/>
      <c r="E121" s="322"/>
      <c r="F121" s="322"/>
      <c r="G121" s="322"/>
      <c r="H121" s="322"/>
      <c r="I121" s="322"/>
      <c r="J121" s="322"/>
      <c r="K121" s="322"/>
      <c r="L121" s="319"/>
      <c r="M121" s="323"/>
      <c r="N121" s="323"/>
      <c r="O121" s="323"/>
      <c r="P121" s="323"/>
      <c r="Q121" s="323"/>
      <c r="R121" s="323"/>
      <c r="S121" s="323"/>
      <c r="T121" s="323"/>
      <c r="U121" s="323"/>
      <c r="V121" s="323"/>
      <c r="W121" s="323"/>
      <c r="X121" s="323"/>
      <c r="Y121" s="323"/>
      <c r="Z121" s="323"/>
    </row>
    <row r="122" spans="1:26" ht="13.5" customHeight="1">
      <c r="A122" s="319"/>
      <c r="B122" s="320"/>
      <c r="C122" s="321"/>
      <c r="D122" s="321"/>
      <c r="E122" s="322"/>
      <c r="F122" s="322"/>
      <c r="G122" s="322"/>
      <c r="H122" s="322"/>
      <c r="I122" s="322"/>
      <c r="J122" s="322"/>
      <c r="K122" s="322"/>
      <c r="L122" s="319"/>
      <c r="M122" s="323"/>
      <c r="N122" s="323"/>
      <c r="O122" s="323"/>
      <c r="P122" s="323"/>
      <c r="Q122" s="323"/>
      <c r="R122" s="323"/>
      <c r="S122" s="323"/>
      <c r="T122" s="323"/>
      <c r="U122" s="323"/>
      <c r="V122" s="323"/>
      <c r="W122" s="323"/>
      <c r="X122" s="323"/>
      <c r="Y122" s="323"/>
      <c r="Z122" s="323"/>
    </row>
    <row r="123" spans="1:26" ht="13.5" customHeight="1">
      <c r="A123" s="319"/>
      <c r="B123" s="320"/>
      <c r="C123" s="321"/>
      <c r="D123" s="321"/>
      <c r="E123" s="322"/>
      <c r="F123" s="322"/>
      <c r="G123" s="322"/>
      <c r="H123" s="322"/>
      <c r="I123" s="322"/>
      <c r="J123" s="322"/>
      <c r="K123" s="322"/>
      <c r="L123" s="319"/>
      <c r="M123" s="323"/>
      <c r="N123" s="323"/>
      <c r="O123" s="323"/>
      <c r="P123" s="323"/>
      <c r="Q123" s="323"/>
      <c r="R123" s="323"/>
      <c r="S123" s="323"/>
      <c r="T123" s="323"/>
      <c r="U123" s="323"/>
      <c r="V123" s="323"/>
      <c r="W123" s="323"/>
      <c r="X123" s="323"/>
      <c r="Y123" s="323"/>
      <c r="Z123" s="323"/>
    </row>
    <row r="124" spans="1:26" ht="13.5" customHeight="1">
      <c r="A124" s="319"/>
      <c r="B124" s="320"/>
      <c r="C124" s="321"/>
      <c r="D124" s="321"/>
      <c r="E124" s="322"/>
      <c r="F124" s="322"/>
      <c r="G124" s="322"/>
      <c r="H124" s="322"/>
      <c r="I124" s="322"/>
      <c r="J124" s="322"/>
      <c r="K124" s="322"/>
      <c r="L124" s="319"/>
      <c r="M124" s="323"/>
      <c r="N124" s="323"/>
      <c r="O124" s="323"/>
      <c r="P124" s="323"/>
      <c r="Q124" s="323"/>
      <c r="R124" s="323"/>
      <c r="S124" s="323"/>
      <c r="T124" s="323"/>
      <c r="U124" s="323"/>
      <c r="V124" s="323"/>
      <c r="W124" s="323"/>
      <c r="X124" s="323"/>
      <c r="Y124" s="323"/>
      <c r="Z124" s="323"/>
    </row>
    <row r="125" spans="1:26" ht="13.5" customHeight="1">
      <c r="A125" s="319"/>
      <c r="B125" s="320"/>
      <c r="C125" s="321"/>
      <c r="D125" s="321"/>
      <c r="E125" s="322"/>
      <c r="F125" s="322"/>
      <c r="G125" s="322"/>
      <c r="H125" s="322"/>
      <c r="I125" s="322"/>
      <c r="J125" s="322"/>
      <c r="K125" s="322"/>
      <c r="L125" s="319"/>
      <c r="M125" s="323"/>
      <c r="N125" s="323"/>
      <c r="O125" s="323"/>
      <c r="P125" s="323"/>
      <c r="Q125" s="323"/>
      <c r="R125" s="323"/>
      <c r="S125" s="323"/>
      <c r="T125" s="323"/>
      <c r="U125" s="323"/>
      <c r="V125" s="323"/>
      <c r="W125" s="323"/>
      <c r="X125" s="323"/>
      <c r="Y125" s="323"/>
      <c r="Z125" s="323"/>
    </row>
    <row r="126" spans="1:26" ht="13.5" customHeight="1">
      <c r="A126" s="319"/>
      <c r="B126" s="320"/>
      <c r="C126" s="321"/>
      <c r="D126" s="321"/>
      <c r="E126" s="322"/>
      <c r="F126" s="322"/>
      <c r="G126" s="322"/>
      <c r="H126" s="322"/>
      <c r="I126" s="322"/>
      <c r="J126" s="322"/>
      <c r="K126" s="322"/>
      <c r="L126" s="319"/>
      <c r="M126" s="323"/>
      <c r="N126" s="323"/>
      <c r="O126" s="323"/>
      <c r="P126" s="323"/>
      <c r="Q126" s="323"/>
      <c r="R126" s="323"/>
      <c r="S126" s="323"/>
      <c r="T126" s="323"/>
      <c r="U126" s="323"/>
      <c r="V126" s="323"/>
      <c r="W126" s="323"/>
      <c r="X126" s="323"/>
      <c r="Y126" s="323"/>
      <c r="Z126" s="323"/>
    </row>
    <row r="127" spans="1:26" ht="13.5" customHeight="1">
      <c r="A127" s="319"/>
      <c r="B127" s="320"/>
      <c r="C127" s="321"/>
      <c r="D127" s="321"/>
      <c r="E127" s="322"/>
      <c r="F127" s="322"/>
      <c r="G127" s="322"/>
      <c r="H127" s="322"/>
      <c r="I127" s="322"/>
      <c r="J127" s="322"/>
      <c r="K127" s="322"/>
      <c r="L127" s="319"/>
      <c r="M127" s="323"/>
      <c r="N127" s="323"/>
      <c r="O127" s="323"/>
      <c r="P127" s="323"/>
      <c r="Q127" s="323"/>
      <c r="R127" s="323"/>
      <c r="S127" s="323"/>
      <c r="T127" s="323"/>
      <c r="U127" s="323"/>
      <c r="V127" s="323"/>
      <c r="W127" s="323"/>
      <c r="X127" s="323"/>
      <c r="Y127" s="323"/>
      <c r="Z127" s="323"/>
    </row>
    <row r="128" spans="1:26" ht="13.5" customHeight="1">
      <c r="A128" s="319"/>
      <c r="B128" s="320"/>
      <c r="C128" s="321"/>
      <c r="D128" s="321"/>
      <c r="E128" s="322"/>
      <c r="F128" s="322"/>
      <c r="G128" s="322"/>
      <c r="H128" s="322"/>
      <c r="I128" s="322"/>
      <c r="J128" s="322"/>
      <c r="K128" s="322"/>
      <c r="L128" s="319"/>
      <c r="M128" s="323"/>
      <c r="N128" s="323"/>
      <c r="O128" s="323"/>
      <c r="P128" s="323"/>
      <c r="Q128" s="323"/>
      <c r="R128" s="323"/>
      <c r="S128" s="323"/>
      <c r="T128" s="323"/>
      <c r="U128" s="323"/>
      <c r="V128" s="323"/>
      <c r="W128" s="323"/>
      <c r="X128" s="323"/>
      <c r="Y128" s="323"/>
      <c r="Z128" s="323"/>
    </row>
    <row r="129" spans="1:26" ht="13.5" customHeight="1">
      <c r="A129" s="319"/>
      <c r="B129" s="320"/>
      <c r="C129" s="321"/>
      <c r="D129" s="321"/>
      <c r="E129" s="322"/>
      <c r="F129" s="322"/>
      <c r="G129" s="322"/>
      <c r="H129" s="322"/>
      <c r="I129" s="322"/>
      <c r="J129" s="322"/>
      <c r="K129" s="322"/>
      <c r="L129" s="319"/>
      <c r="M129" s="323"/>
      <c r="N129" s="323"/>
      <c r="O129" s="323"/>
      <c r="P129" s="323"/>
      <c r="Q129" s="323"/>
      <c r="R129" s="323"/>
      <c r="S129" s="323"/>
      <c r="T129" s="323"/>
      <c r="U129" s="323"/>
      <c r="V129" s="323"/>
      <c r="W129" s="323"/>
      <c r="X129" s="323"/>
      <c r="Y129" s="323"/>
      <c r="Z129" s="323"/>
    </row>
    <row r="130" spans="1:26" ht="13.5" customHeight="1">
      <c r="A130" s="319"/>
      <c r="B130" s="320"/>
      <c r="C130" s="321"/>
      <c r="D130" s="321"/>
      <c r="E130" s="322"/>
      <c r="F130" s="322"/>
      <c r="G130" s="322"/>
      <c r="H130" s="322"/>
      <c r="I130" s="322"/>
      <c r="J130" s="322"/>
      <c r="K130" s="322"/>
      <c r="L130" s="319"/>
      <c r="M130" s="323"/>
      <c r="N130" s="323"/>
      <c r="O130" s="323"/>
      <c r="P130" s="323"/>
      <c r="Q130" s="323"/>
      <c r="R130" s="323"/>
      <c r="S130" s="323"/>
      <c r="T130" s="323"/>
      <c r="U130" s="323"/>
      <c r="V130" s="323"/>
      <c r="W130" s="323"/>
      <c r="X130" s="323"/>
      <c r="Y130" s="323"/>
      <c r="Z130" s="323"/>
    </row>
    <row r="131" spans="1:26" ht="13.5" customHeight="1">
      <c r="A131" s="319"/>
      <c r="B131" s="320"/>
      <c r="C131" s="321"/>
      <c r="D131" s="321"/>
      <c r="E131" s="322"/>
      <c r="F131" s="322"/>
      <c r="G131" s="322"/>
      <c r="H131" s="322"/>
      <c r="I131" s="322"/>
      <c r="J131" s="322"/>
      <c r="K131" s="322"/>
      <c r="L131" s="319"/>
      <c r="M131" s="323"/>
      <c r="N131" s="323"/>
      <c r="O131" s="323"/>
      <c r="P131" s="323"/>
      <c r="Q131" s="323"/>
      <c r="R131" s="323"/>
      <c r="S131" s="323"/>
      <c r="T131" s="323"/>
      <c r="U131" s="323"/>
      <c r="V131" s="323"/>
      <c r="W131" s="323"/>
      <c r="X131" s="323"/>
      <c r="Y131" s="323"/>
      <c r="Z131" s="323"/>
    </row>
    <row r="132" spans="1:26" ht="13.5" customHeight="1">
      <c r="A132" s="319"/>
      <c r="B132" s="320"/>
      <c r="C132" s="321"/>
      <c r="D132" s="321"/>
      <c r="E132" s="322"/>
      <c r="F132" s="322"/>
      <c r="G132" s="322"/>
      <c r="H132" s="322"/>
      <c r="I132" s="322"/>
      <c r="J132" s="322"/>
      <c r="K132" s="322"/>
      <c r="L132" s="319"/>
      <c r="M132" s="323"/>
      <c r="N132" s="323"/>
      <c r="O132" s="323"/>
      <c r="P132" s="323"/>
      <c r="Q132" s="323"/>
      <c r="R132" s="323"/>
      <c r="S132" s="323"/>
      <c r="T132" s="323"/>
      <c r="U132" s="323"/>
      <c r="V132" s="323"/>
      <c r="W132" s="323"/>
      <c r="X132" s="323"/>
      <c r="Y132" s="323"/>
      <c r="Z132" s="323"/>
    </row>
    <row r="133" spans="1:26" ht="13.5" customHeight="1">
      <c r="A133" s="319"/>
      <c r="B133" s="320"/>
      <c r="C133" s="321"/>
      <c r="D133" s="321"/>
      <c r="E133" s="322"/>
      <c r="F133" s="322"/>
      <c r="G133" s="322"/>
      <c r="H133" s="322"/>
      <c r="I133" s="322"/>
      <c r="J133" s="322"/>
      <c r="K133" s="322"/>
      <c r="L133" s="319"/>
      <c r="M133" s="323"/>
      <c r="N133" s="323"/>
      <c r="O133" s="323"/>
      <c r="P133" s="323"/>
      <c r="Q133" s="323"/>
      <c r="R133" s="323"/>
      <c r="S133" s="323"/>
      <c r="T133" s="323"/>
      <c r="U133" s="323"/>
      <c r="V133" s="323"/>
      <c r="W133" s="323"/>
      <c r="X133" s="323"/>
      <c r="Y133" s="323"/>
      <c r="Z133" s="323"/>
    </row>
    <row r="134" spans="1:26" ht="13.5" customHeight="1">
      <c r="A134" s="319"/>
      <c r="B134" s="320"/>
      <c r="C134" s="321"/>
      <c r="D134" s="321"/>
      <c r="E134" s="322"/>
      <c r="F134" s="322"/>
      <c r="G134" s="322"/>
      <c r="H134" s="322"/>
      <c r="I134" s="322"/>
      <c r="J134" s="322"/>
      <c r="K134" s="322"/>
      <c r="L134" s="319"/>
      <c r="M134" s="323"/>
      <c r="N134" s="323"/>
      <c r="O134" s="323"/>
      <c r="P134" s="323"/>
      <c r="Q134" s="323"/>
      <c r="R134" s="323"/>
      <c r="S134" s="323"/>
      <c r="T134" s="323"/>
      <c r="U134" s="323"/>
      <c r="V134" s="323"/>
      <c r="W134" s="323"/>
      <c r="X134" s="323"/>
      <c r="Y134" s="323"/>
      <c r="Z134" s="323"/>
    </row>
    <row r="135" spans="1:26" ht="13.5" customHeight="1">
      <c r="A135" s="319"/>
      <c r="B135" s="320"/>
      <c r="C135" s="321"/>
      <c r="D135" s="321"/>
      <c r="E135" s="322"/>
      <c r="F135" s="322"/>
      <c r="G135" s="322"/>
      <c r="H135" s="322"/>
      <c r="I135" s="322"/>
      <c r="J135" s="322"/>
      <c r="K135" s="322"/>
      <c r="L135" s="319"/>
      <c r="M135" s="323"/>
      <c r="N135" s="323"/>
      <c r="O135" s="323"/>
      <c r="P135" s="323"/>
      <c r="Q135" s="323"/>
      <c r="R135" s="323"/>
      <c r="S135" s="323"/>
      <c r="T135" s="323"/>
      <c r="U135" s="323"/>
      <c r="V135" s="323"/>
      <c r="W135" s="323"/>
      <c r="X135" s="323"/>
      <c r="Y135" s="323"/>
      <c r="Z135" s="323"/>
    </row>
    <row r="136" spans="1:26" ht="13.5" customHeight="1">
      <c r="A136" s="319"/>
      <c r="B136" s="320"/>
      <c r="C136" s="321"/>
      <c r="D136" s="321"/>
      <c r="E136" s="322"/>
      <c r="F136" s="322"/>
      <c r="G136" s="322"/>
      <c r="H136" s="322"/>
      <c r="I136" s="322"/>
      <c r="J136" s="322"/>
      <c r="K136" s="322"/>
      <c r="L136" s="319"/>
      <c r="M136" s="323"/>
      <c r="N136" s="323"/>
      <c r="O136" s="323"/>
      <c r="P136" s="323"/>
      <c r="Q136" s="323"/>
      <c r="R136" s="323"/>
      <c r="S136" s="323"/>
      <c r="T136" s="323"/>
      <c r="U136" s="323"/>
      <c r="V136" s="323"/>
      <c r="W136" s="323"/>
      <c r="X136" s="323"/>
      <c r="Y136" s="323"/>
      <c r="Z136" s="323"/>
    </row>
    <row r="137" spans="1:26" ht="13.5" customHeight="1">
      <c r="A137" s="319"/>
      <c r="B137" s="320"/>
      <c r="C137" s="321"/>
      <c r="D137" s="321"/>
      <c r="E137" s="322"/>
      <c r="F137" s="322"/>
      <c r="G137" s="322"/>
      <c r="H137" s="322"/>
      <c r="I137" s="322"/>
      <c r="J137" s="322"/>
      <c r="K137" s="322"/>
      <c r="L137" s="319"/>
      <c r="M137" s="323"/>
      <c r="N137" s="323"/>
      <c r="O137" s="323"/>
      <c r="P137" s="323"/>
      <c r="Q137" s="323"/>
      <c r="R137" s="323"/>
      <c r="S137" s="323"/>
      <c r="T137" s="323"/>
      <c r="U137" s="323"/>
      <c r="V137" s="323"/>
      <c r="W137" s="323"/>
      <c r="X137" s="323"/>
      <c r="Y137" s="323"/>
      <c r="Z137" s="323"/>
    </row>
    <row r="138" spans="1:26" ht="13.5" customHeight="1">
      <c r="A138" s="319"/>
      <c r="B138" s="320"/>
      <c r="C138" s="321"/>
      <c r="D138" s="321"/>
      <c r="E138" s="322"/>
      <c r="F138" s="322"/>
      <c r="G138" s="322"/>
      <c r="H138" s="322"/>
      <c r="I138" s="322"/>
      <c r="J138" s="322"/>
      <c r="K138" s="322"/>
      <c r="L138" s="319"/>
      <c r="M138" s="323"/>
      <c r="N138" s="323"/>
      <c r="O138" s="323"/>
      <c r="P138" s="323"/>
      <c r="Q138" s="323"/>
      <c r="R138" s="323"/>
      <c r="S138" s="323"/>
      <c r="T138" s="323"/>
      <c r="U138" s="323"/>
      <c r="V138" s="323"/>
      <c r="W138" s="323"/>
      <c r="X138" s="323"/>
      <c r="Y138" s="323"/>
      <c r="Z138" s="323"/>
    </row>
    <row r="139" spans="1:26" ht="13.5" customHeight="1">
      <c r="A139" s="319"/>
      <c r="B139" s="320"/>
      <c r="C139" s="321"/>
      <c r="D139" s="321"/>
      <c r="E139" s="322"/>
      <c r="F139" s="322"/>
      <c r="G139" s="322"/>
      <c r="H139" s="322"/>
      <c r="I139" s="322"/>
      <c r="J139" s="322"/>
      <c r="K139" s="322"/>
      <c r="L139" s="319"/>
      <c r="M139" s="323"/>
      <c r="N139" s="323"/>
      <c r="O139" s="323"/>
      <c r="P139" s="323"/>
      <c r="Q139" s="323"/>
      <c r="R139" s="323"/>
      <c r="S139" s="323"/>
      <c r="T139" s="323"/>
      <c r="U139" s="323"/>
      <c r="V139" s="323"/>
      <c r="W139" s="323"/>
      <c r="X139" s="323"/>
      <c r="Y139" s="323"/>
      <c r="Z139" s="323"/>
    </row>
    <row r="140" spans="1:26" ht="13.5" customHeight="1">
      <c r="A140" s="319"/>
      <c r="B140" s="320"/>
      <c r="C140" s="321"/>
      <c r="D140" s="321"/>
      <c r="E140" s="322"/>
      <c r="F140" s="322"/>
      <c r="G140" s="322"/>
      <c r="H140" s="322"/>
      <c r="I140" s="322"/>
      <c r="J140" s="322"/>
      <c r="K140" s="322"/>
      <c r="L140" s="319"/>
      <c r="M140" s="323"/>
      <c r="N140" s="323"/>
      <c r="O140" s="323"/>
      <c r="P140" s="323"/>
      <c r="Q140" s="323"/>
      <c r="R140" s="323"/>
      <c r="S140" s="323"/>
      <c r="T140" s="323"/>
      <c r="U140" s="323"/>
      <c r="V140" s="323"/>
      <c r="W140" s="323"/>
      <c r="X140" s="323"/>
      <c r="Y140" s="323"/>
      <c r="Z140" s="323"/>
    </row>
    <row r="141" spans="1:26" ht="13.5" customHeight="1">
      <c r="A141" s="319"/>
      <c r="B141" s="320"/>
      <c r="C141" s="321"/>
      <c r="D141" s="321"/>
      <c r="E141" s="322"/>
      <c r="F141" s="322"/>
      <c r="G141" s="322"/>
      <c r="H141" s="322"/>
      <c r="I141" s="322"/>
      <c r="J141" s="322"/>
      <c r="K141" s="322"/>
      <c r="L141" s="319"/>
      <c r="M141" s="323"/>
      <c r="N141" s="323"/>
      <c r="O141" s="323"/>
      <c r="P141" s="323"/>
      <c r="Q141" s="323"/>
      <c r="R141" s="323"/>
      <c r="S141" s="323"/>
      <c r="T141" s="323"/>
      <c r="U141" s="323"/>
      <c r="V141" s="323"/>
      <c r="W141" s="323"/>
      <c r="X141" s="323"/>
      <c r="Y141" s="323"/>
      <c r="Z141" s="323"/>
    </row>
    <row r="142" spans="1:26" ht="13.5" customHeight="1">
      <c r="A142" s="319"/>
      <c r="B142" s="320"/>
      <c r="C142" s="321"/>
      <c r="D142" s="321"/>
      <c r="E142" s="322"/>
      <c r="F142" s="322"/>
      <c r="G142" s="322"/>
      <c r="H142" s="322"/>
      <c r="I142" s="322"/>
      <c r="J142" s="322"/>
      <c r="K142" s="322"/>
      <c r="L142" s="319"/>
      <c r="M142" s="323"/>
      <c r="N142" s="323"/>
      <c r="O142" s="323"/>
      <c r="P142" s="323"/>
      <c r="Q142" s="323"/>
      <c r="R142" s="323"/>
      <c r="S142" s="323"/>
      <c r="T142" s="323"/>
      <c r="U142" s="323"/>
      <c r="V142" s="323"/>
      <c r="W142" s="323"/>
      <c r="X142" s="323"/>
      <c r="Y142" s="323"/>
      <c r="Z142" s="323"/>
    </row>
    <row r="143" spans="1:26" ht="13.5" customHeight="1">
      <c r="A143" s="319"/>
      <c r="B143" s="320"/>
      <c r="C143" s="321"/>
      <c r="D143" s="321"/>
      <c r="E143" s="322"/>
      <c r="F143" s="322"/>
      <c r="G143" s="322"/>
      <c r="H143" s="322"/>
      <c r="I143" s="322"/>
      <c r="J143" s="322"/>
      <c r="K143" s="322"/>
      <c r="L143" s="319"/>
      <c r="M143" s="323"/>
      <c r="N143" s="323"/>
      <c r="O143" s="323"/>
      <c r="P143" s="323"/>
      <c r="Q143" s="323"/>
      <c r="R143" s="323"/>
      <c r="S143" s="323"/>
      <c r="T143" s="323"/>
      <c r="U143" s="323"/>
      <c r="V143" s="323"/>
      <c r="W143" s="323"/>
      <c r="X143" s="323"/>
      <c r="Y143" s="323"/>
      <c r="Z143" s="323"/>
    </row>
    <row r="144" spans="1:26" ht="13.5" customHeight="1">
      <c r="A144" s="319"/>
      <c r="B144" s="320"/>
      <c r="C144" s="321"/>
      <c r="D144" s="321"/>
      <c r="E144" s="322"/>
      <c r="F144" s="322"/>
      <c r="G144" s="322"/>
      <c r="H144" s="322"/>
      <c r="I144" s="322"/>
      <c r="J144" s="322"/>
      <c r="K144" s="322"/>
      <c r="L144" s="319"/>
      <c r="M144" s="323"/>
      <c r="N144" s="323"/>
      <c r="O144" s="323"/>
      <c r="P144" s="323"/>
      <c r="Q144" s="323"/>
      <c r="R144" s="323"/>
      <c r="S144" s="323"/>
      <c r="T144" s="323"/>
      <c r="U144" s="323"/>
      <c r="V144" s="323"/>
      <c r="W144" s="323"/>
      <c r="X144" s="323"/>
      <c r="Y144" s="323"/>
      <c r="Z144" s="323"/>
    </row>
    <row r="145" spans="1:26" ht="13.5" customHeight="1">
      <c r="A145" s="319"/>
      <c r="B145" s="320"/>
      <c r="C145" s="321"/>
      <c r="D145" s="321"/>
      <c r="E145" s="322"/>
      <c r="F145" s="322"/>
      <c r="G145" s="322"/>
      <c r="H145" s="322"/>
      <c r="I145" s="322"/>
      <c r="J145" s="322"/>
      <c r="K145" s="322"/>
      <c r="L145" s="319"/>
      <c r="M145" s="323"/>
      <c r="N145" s="323"/>
      <c r="O145" s="323"/>
      <c r="P145" s="323"/>
      <c r="Q145" s="323"/>
      <c r="R145" s="323"/>
      <c r="S145" s="323"/>
      <c r="T145" s="323"/>
      <c r="U145" s="323"/>
      <c r="V145" s="323"/>
      <c r="W145" s="323"/>
      <c r="X145" s="323"/>
      <c r="Y145" s="323"/>
      <c r="Z145" s="323"/>
    </row>
    <row r="146" spans="1:26" ht="13.5" customHeight="1">
      <c r="A146" s="319"/>
      <c r="B146" s="320"/>
      <c r="C146" s="321"/>
      <c r="D146" s="321"/>
      <c r="E146" s="322"/>
      <c r="F146" s="322"/>
      <c r="G146" s="322"/>
      <c r="H146" s="322"/>
      <c r="I146" s="322"/>
      <c r="J146" s="322"/>
      <c r="K146" s="322"/>
      <c r="L146" s="319"/>
      <c r="M146" s="323"/>
      <c r="N146" s="323"/>
      <c r="O146" s="323"/>
      <c r="P146" s="323"/>
      <c r="Q146" s="323"/>
      <c r="R146" s="323"/>
      <c r="S146" s="323"/>
      <c r="T146" s="323"/>
      <c r="U146" s="323"/>
      <c r="V146" s="323"/>
      <c r="W146" s="323"/>
      <c r="X146" s="323"/>
      <c r="Y146" s="323"/>
      <c r="Z146" s="323"/>
    </row>
    <row r="147" spans="1:26" ht="13.5" customHeight="1">
      <c r="A147" s="319"/>
      <c r="B147" s="320"/>
      <c r="C147" s="321"/>
      <c r="D147" s="321"/>
      <c r="E147" s="322"/>
      <c r="F147" s="322"/>
      <c r="G147" s="322"/>
      <c r="H147" s="322"/>
      <c r="I147" s="322"/>
      <c r="J147" s="322"/>
      <c r="K147" s="322"/>
      <c r="L147" s="319"/>
      <c r="M147" s="323"/>
      <c r="N147" s="323"/>
      <c r="O147" s="323"/>
      <c r="P147" s="323"/>
      <c r="Q147" s="323"/>
      <c r="R147" s="323"/>
      <c r="S147" s="323"/>
      <c r="T147" s="323"/>
      <c r="U147" s="323"/>
      <c r="V147" s="323"/>
      <c r="W147" s="323"/>
      <c r="X147" s="323"/>
      <c r="Y147" s="323"/>
      <c r="Z147" s="323"/>
    </row>
    <row r="148" spans="1:26" ht="13.5" customHeight="1">
      <c r="A148" s="319"/>
      <c r="B148" s="320"/>
      <c r="C148" s="321"/>
      <c r="D148" s="321"/>
      <c r="E148" s="322"/>
      <c r="F148" s="322"/>
      <c r="G148" s="322"/>
      <c r="H148" s="322"/>
      <c r="I148" s="322"/>
      <c r="J148" s="322"/>
      <c r="K148" s="322"/>
      <c r="L148" s="319"/>
      <c r="M148" s="323"/>
      <c r="N148" s="323"/>
      <c r="O148" s="323"/>
      <c r="P148" s="323"/>
      <c r="Q148" s="323"/>
      <c r="R148" s="323"/>
      <c r="S148" s="323"/>
      <c r="T148" s="323"/>
      <c r="U148" s="323"/>
      <c r="V148" s="323"/>
      <c r="W148" s="323"/>
      <c r="X148" s="323"/>
      <c r="Y148" s="323"/>
      <c r="Z148" s="323"/>
    </row>
    <row r="149" spans="1:26" ht="13.5" customHeight="1">
      <c r="A149" s="319"/>
      <c r="B149" s="320"/>
      <c r="C149" s="321"/>
      <c r="D149" s="321"/>
      <c r="E149" s="322"/>
      <c r="F149" s="322"/>
      <c r="G149" s="322"/>
      <c r="H149" s="322"/>
      <c r="I149" s="322"/>
      <c r="J149" s="322"/>
      <c r="K149" s="322"/>
      <c r="L149" s="319"/>
      <c r="M149" s="323"/>
      <c r="N149" s="323"/>
      <c r="O149" s="323"/>
      <c r="P149" s="323"/>
      <c r="Q149" s="323"/>
      <c r="R149" s="323"/>
      <c r="S149" s="323"/>
      <c r="T149" s="323"/>
      <c r="U149" s="323"/>
      <c r="V149" s="323"/>
      <c r="W149" s="323"/>
      <c r="X149" s="323"/>
      <c r="Y149" s="323"/>
      <c r="Z149" s="323"/>
    </row>
    <row r="150" spans="1:26" ht="13.5" customHeight="1">
      <c r="A150" s="319"/>
      <c r="B150" s="320"/>
      <c r="C150" s="321"/>
      <c r="D150" s="321"/>
      <c r="E150" s="322"/>
      <c r="F150" s="322"/>
      <c r="G150" s="322"/>
      <c r="H150" s="322"/>
      <c r="I150" s="322"/>
      <c r="J150" s="322"/>
      <c r="K150" s="322"/>
      <c r="L150" s="319"/>
      <c r="M150" s="323"/>
      <c r="N150" s="323"/>
      <c r="O150" s="323"/>
      <c r="P150" s="323"/>
      <c r="Q150" s="323"/>
      <c r="R150" s="323"/>
      <c r="S150" s="323"/>
      <c r="T150" s="323"/>
      <c r="U150" s="323"/>
      <c r="V150" s="323"/>
      <c r="W150" s="323"/>
      <c r="X150" s="323"/>
      <c r="Y150" s="323"/>
      <c r="Z150" s="323"/>
    </row>
    <row r="151" spans="1:26" ht="13.5" customHeight="1">
      <c r="A151" s="319"/>
      <c r="B151" s="320"/>
      <c r="C151" s="321"/>
      <c r="D151" s="321"/>
      <c r="E151" s="322"/>
      <c r="F151" s="322"/>
      <c r="G151" s="322"/>
      <c r="H151" s="322"/>
      <c r="I151" s="322"/>
      <c r="J151" s="322"/>
      <c r="K151" s="322"/>
      <c r="L151" s="319"/>
      <c r="M151" s="323"/>
      <c r="N151" s="323"/>
      <c r="O151" s="323"/>
      <c r="P151" s="323"/>
      <c r="Q151" s="323"/>
      <c r="R151" s="323"/>
      <c r="S151" s="323"/>
      <c r="T151" s="323"/>
      <c r="U151" s="323"/>
      <c r="V151" s="323"/>
      <c r="W151" s="323"/>
      <c r="X151" s="323"/>
      <c r="Y151" s="323"/>
      <c r="Z151" s="323"/>
    </row>
    <row r="152" spans="1:26" ht="13.5" customHeight="1">
      <c r="A152" s="319"/>
      <c r="B152" s="320"/>
      <c r="C152" s="321"/>
      <c r="D152" s="321"/>
      <c r="E152" s="322"/>
      <c r="F152" s="322"/>
      <c r="G152" s="322"/>
      <c r="H152" s="322"/>
      <c r="I152" s="322"/>
      <c r="J152" s="322"/>
      <c r="K152" s="322"/>
      <c r="L152" s="319"/>
      <c r="M152" s="323"/>
      <c r="N152" s="323"/>
      <c r="O152" s="323"/>
      <c r="P152" s="323"/>
      <c r="Q152" s="323"/>
      <c r="R152" s="323"/>
      <c r="S152" s="323"/>
      <c r="T152" s="323"/>
      <c r="U152" s="323"/>
      <c r="V152" s="323"/>
      <c r="W152" s="323"/>
      <c r="X152" s="323"/>
      <c r="Y152" s="323"/>
      <c r="Z152" s="323"/>
    </row>
    <row r="153" spans="1:26" ht="13.5" customHeight="1">
      <c r="A153" s="319"/>
      <c r="B153" s="320"/>
      <c r="C153" s="321"/>
      <c r="D153" s="321"/>
      <c r="E153" s="322"/>
      <c r="F153" s="322"/>
      <c r="G153" s="322"/>
      <c r="H153" s="322"/>
      <c r="I153" s="322"/>
      <c r="J153" s="322"/>
      <c r="K153" s="322"/>
      <c r="L153" s="319"/>
      <c r="M153" s="323"/>
      <c r="N153" s="323"/>
      <c r="O153" s="323"/>
      <c r="P153" s="323"/>
      <c r="Q153" s="323"/>
      <c r="R153" s="323"/>
      <c r="S153" s="323"/>
      <c r="T153" s="323"/>
      <c r="U153" s="323"/>
      <c r="V153" s="323"/>
      <c r="W153" s="323"/>
      <c r="X153" s="323"/>
      <c r="Y153" s="323"/>
      <c r="Z153" s="323"/>
    </row>
    <row r="154" spans="1:26" ht="13.5" customHeight="1">
      <c r="A154" s="319"/>
      <c r="B154" s="320"/>
      <c r="C154" s="321"/>
      <c r="D154" s="321"/>
      <c r="E154" s="322"/>
      <c r="F154" s="322"/>
      <c r="G154" s="322"/>
      <c r="H154" s="322"/>
      <c r="I154" s="322"/>
      <c r="J154" s="322"/>
      <c r="K154" s="322"/>
      <c r="L154" s="319"/>
      <c r="M154" s="323"/>
      <c r="N154" s="323"/>
      <c r="O154" s="323"/>
      <c r="P154" s="323"/>
      <c r="Q154" s="323"/>
      <c r="R154" s="323"/>
      <c r="S154" s="323"/>
      <c r="T154" s="323"/>
      <c r="U154" s="323"/>
      <c r="V154" s="323"/>
      <c r="W154" s="323"/>
      <c r="X154" s="323"/>
      <c r="Y154" s="323"/>
      <c r="Z154" s="323"/>
    </row>
    <row r="155" spans="1:26" ht="13.5" customHeight="1">
      <c r="A155" s="319"/>
      <c r="B155" s="320"/>
      <c r="C155" s="321"/>
      <c r="D155" s="321"/>
      <c r="E155" s="322"/>
      <c r="F155" s="322"/>
      <c r="G155" s="322"/>
      <c r="H155" s="322"/>
      <c r="I155" s="322"/>
      <c r="J155" s="322"/>
      <c r="K155" s="322"/>
      <c r="L155" s="319"/>
      <c r="M155" s="323"/>
      <c r="N155" s="323"/>
      <c r="O155" s="323"/>
      <c r="P155" s="323"/>
      <c r="Q155" s="323"/>
      <c r="R155" s="323"/>
      <c r="S155" s="323"/>
      <c r="T155" s="323"/>
      <c r="U155" s="323"/>
      <c r="V155" s="323"/>
      <c r="W155" s="323"/>
      <c r="X155" s="323"/>
      <c r="Y155" s="323"/>
      <c r="Z155" s="323"/>
    </row>
    <row r="156" spans="1:26" ht="13.5" customHeight="1">
      <c r="A156" s="319"/>
      <c r="B156" s="320"/>
      <c r="C156" s="321"/>
      <c r="D156" s="321"/>
      <c r="E156" s="322"/>
      <c r="F156" s="322"/>
      <c r="G156" s="322"/>
      <c r="H156" s="322"/>
      <c r="I156" s="322"/>
      <c r="J156" s="322"/>
      <c r="K156" s="322"/>
      <c r="L156" s="319"/>
      <c r="M156" s="323"/>
      <c r="N156" s="323"/>
      <c r="O156" s="323"/>
      <c r="P156" s="323"/>
      <c r="Q156" s="323"/>
      <c r="R156" s="323"/>
      <c r="S156" s="323"/>
      <c r="T156" s="323"/>
      <c r="U156" s="323"/>
      <c r="V156" s="323"/>
      <c r="W156" s="323"/>
      <c r="X156" s="323"/>
      <c r="Y156" s="323"/>
      <c r="Z156" s="323"/>
    </row>
    <row r="157" spans="1:26" ht="13.5" customHeight="1">
      <c r="A157" s="319"/>
      <c r="B157" s="320"/>
      <c r="C157" s="321"/>
      <c r="D157" s="321"/>
      <c r="E157" s="322"/>
      <c r="F157" s="322"/>
      <c r="G157" s="322"/>
      <c r="H157" s="322"/>
      <c r="I157" s="322"/>
      <c r="J157" s="322"/>
      <c r="K157" s="322"/>
      <c r="L157" s="319"/>
      <c r="M157" s="323"/>
      <c r="N157" s="323"/>
      <c r="O157" s="323"/>
      <c r="P157" s="323"/>
      <c r="Q157" s="323"/>
      <c r="R157" s="323"/>
      <c r="S157" s="323"/>
      <c r="T157" s="323"/>
      <c r="U157" s="323"/>
      <c r="V157" s="323"/>
      <c r="W157" s="323"/>
      <c r="X157" s="323"/>
      <c r="Y157" s="323"/>
      <c r="Z157" s="323"/>
    </row>
    <row r="158" spans="1:26" ht="13.5" customHeight="1">
      <c r="A158" s="319"/>
      <c r="B158" s="320"/>
      <c r="C158" s="321"/>
      <c r="D158" s="321"/>
      <c r="E158" s="322"/>
      <c r="F158" s="322"/>
      <c r="G158" s="322"/>
      <c r="H158" s="322"/>
      <c r="I158" s="322"/>
      <c r="J158" s="322"/>
      <c r="K158" s="322"/>
      <c r="L158" s="319"/>
      <c r="M158" s="323"/>
      <c r="N158" s="323"/>
      <c r="O158" s="323"/>
      <c r="P158" s="323"/>
      <c r="Q158" s="323"/>
      <c r="R158" s="323"/>
      <c r="S158" s="323"/>
      <c r="T158" s="323"/>
      <c r="U158" s="323"/>
      <c r="V158" s="323"/>
      <c r="W158" s="323"/>
      <c r="X158" s="323"/>
      <c r="Y158" s="323"/>
      <c r="Z158" s="323"/>
    </row>
    <row r="159" spans="1:26" ht="13.5" customHeight="1">
      <c r="A159" s="319"/>
      <c r="B159" s="320"/>
      <c r="C159" s="321"/>
      <c r="D159" s="321"/>
      <c r="E159" s="322"/>
      <c r="F159" s="322"/>
      <c r="G159" s="322"/>
      <c r="H159" s="322"/>
      <c r="I159" s="322"/>
      <c r="J159" s="322"/>
      <c r="K159" s="322"/>
      <c r="L159" s="319"/>
      <c r="M159" s="323"/>
      <c r="N159" s="323"/>
      <c r="O159" s="323"/>
      <c r="P159" s="323"/>
      <c r="Q159" s="323"/>
      <c r="R159" s="323"/>
      <c r="S159" s="323"/>
      <c r="T159" s="323"/>
      <c r="U159" s="323"/>
      <c r="V159" s="323"/>
      <c r="W159" s="323"/>
      <c r="X159" s="323"/>
      <c r="Y159" s="323"/>
      <c r="Z159" s="323"/>
    </row>
    <row r="160" spans="1:26" ht="13.5" customHeight="1">
      <c r="A160" s="319"/>
      <c r="B160" s="320"/>
      <c r="C160" s="321"/>
      <c r="D160" s="321"/>
      <c r="E160" s="322"/>
      <c r="F160" s="322"/>
      <c r="G160" s="322"/>
      <c r="H160" s="322"/>
      <c r="I160" s="322"/>
      <c r="J160" s="322"/>
      <c r="K160" s="322"/>
      <c r="L160" s="319"/>
      <c r="M160" s="323"/>
      <c r="N160" s="323"/>
      <c r="O160" s="323"/>
      <c r="P160" s="323"/>
      <c r="Q160" s="323"/>
      <c r="R160" s="323"/>
      <c r="S160" s="323"/>
      <c r="T160" s="323"/>
      <c r="U160" s="323"/>
      <c r="V160" s="323"/>
      <c r="W160" s="323"/>
      <c r="X160" s="323"/>
      <c r="Y160" s="323"/>
      <c r="Z160" s="323"/>
    </row>
    <row r="161" spans="1:26" ht="13.5" customHeight="1">
      <c r="A161" s="319"/>
      <c r="B161" s="320"/>
      <c r="C161" s="321"/>
      <c r="D161" s="321"/>
      <c r="E161" s="322"/>
      <c r="F161" s="322"/>
      <c r="G161" s="322"/>
      <c r="H161" s="322"/>
      <c r="I161" s="322"/>
      <c r="J161" s="322"/>
      <c r="K161" s="322"/>
      <c r="L161" s="319"/>
      <c r="M161" s="323"/>
      <c r="N161" s="323"/>
      <c r="O161" s="323"/>
      <c r="P161" s="323"/>
      <c r="Q161" s="323"/>
      <c r="R161" s="323"/>
      <c r="S161" s="323"/>
      <c r="T161" s="323"/>
      <c r="U161" s="323"/>
      <c r="V161" s="323"/>
      <c r="W161" s="323"/>
      <c r="X161" s="323"/>
      <c r="Y161" s="323"/>
      <c r="Z161" s="323"/>
    </row>
    <row r="162" spans="1:26" ht="13.5" customHeight="1">
      <c r="A162" s="319"/>
      <c r="B162" s="320"/>
      <c r="C162" s="321"/>
      <c r="D162" s="321"/>
      <c r="E162" s="322"/>
      <c r="F162" s="322"/>
      <c r="G162" s="322"/>
      <c r="H162" s="322"/>
      <c r="I162" s="322"/>
      <c r="J162" s="322"/>
      <c r="K162" s="322"/>
      <c r="L162" s="319"/>
      <c r="M162" s="323"/>
      <c r="N162" s="323"/>
      <c r="O162" s="323"/>
      <c r="P162" s="323"/>
      <c r="Q162" s="323"/>
      <c r="R162" s="323"/>
      <c r="S162" s="323"/>
      <c r="T162" s="323"/>
      <c r="U162" s="323"/>
      <c r="V162" s="323"/>
      <c r="W162" s="323"/>
      <c r="X162" s="323"/>
      <c r="Y162" s="323"/>
      <c r="Z162" s="323"/>
    </row>
    <row r="163" spans="1:26" ht="13.5" customHeight="1">
      <c r="A163" s="319"/>
      <c r="B163" s="320"/>
      <c r="C163" s="321"/>
      <c r="D163" s="321"/>
      <c r="E163" s="322"/>
      <c r="F163" s="322"/>
      <c r="G163" s="322"/>
      <c r="H163" s="322"/>
      <c r="I163" s="322"/>
      <c r="J163" s="322"/>
      <c r="K163" s="322"/>
      <c r="L163" s="319"/>
      <c r="M163" s="323"/>
      <c r="N163" s="323"/>
      <c r="O163" s="323"/>
      <c r="P163" s="323"/>
      <c r="Q163" s="323"/>
      <c r="R163" s="323"/>
      <c r="S163" s="323"/>
      <c r="T163" s="323"/>
      <c r="U163" s="323"/>
      <c r="V163" s="323"/>
      <c r="W163" s="323"/>
      <c r="X163" s="323"/>
      <c r="Y163" s="323"/>
      <c r="Z163" s="323"/>
    </row>
    <row r="164" spans="1:26" ht="13.5" customHeight="1">
      <c r="A164" s="319"/>
      <c r="B164" s="320"/>
      <c r="C164" s="321"/>
      <c r="D164" s="321"/>
      <c r="E164" s="322"/>
      <c r="F164" s="322"/>
      <c r="G164" s="322"/>
      <c r="H164" s="322"/>
      <c r="I164" s="322"/>
      <c r="J164" s="322"/>
      <c r="K164" s="322"/>
      <c r="L164" s="319"/>
      <c r="M164" s="323"/>
      <c r="N164" s="323"/>
      <c r="O164" s="323"/>
      <c r="P164" s="323"/>
      <c r="Q164" s="323"/>
      <c r="R164" s="323"/>
      <c r="S164" s="323"/>
      <c r="T164" s="323"/>
      <c r="U164" s="323"/>
      <c r="V164" s="323"/>
      <c r="W164" s="323"/>
      <c r="X164" s="323"/>
      <c r="Y164" s="323"/>
      <c r="Z164" s="323"/>
    </row>
    <row r="165" spans="1:26" ht="13.5" customHeight="1">
      <c r="A165" s="319"/>
      <c r="B165" s="320"/>
      <c r="C165" s="321"/>
      <c r="D165" s="321"/>
      <c r="E165" s="322"/>
      <c r="F165" s="322"/>
      <c r="G165" s="322"/>
      <c r="H165" s="322"/>
      <c r="I165" s="322"/>
      <c r="J165" s="322"/>
      <c r="K165" s="322"/>
      <c r="L165" s="319"/>
      <c r="M165" s="323"/>
      <c r="N165" s="323"/>
      <c r="O165" s="323"/>
      <c r="P165" s="323"/>
      <c r="Q165" s="323"/>
      <c r="R165" s="323"/>
      <c r="S165" s="323"/>
      <c r="T165" s="323"/>
      <c r="U165" s="323"/>
      <c r="V165" s="323"/>
      <c r="W165" s="323"/>
      <c r="X165" s="323"/>
      <c r="Y165" s="323"/>
      <c r="Z165" s="323"/>
    </row>
    <row r="166" spans="1:26" ht="13.5" customHeight="1">
      <c r="A166" s="319"/>
      <c r="B166" s="320"/>
      <c r="C166" s="321"/>
      <c r="D166" s="321"/>
      <c r="E166" s="322"/>
      <c r="F166" s="322"/>
      <c r="G166" s="322"/>
      <c r="H166" s="322"/>
      <c r="I166" s="322"/>
      <c r="J166" s="322"/>
      <c r="K166" s="322"/>
      <c r="L166" s="319"/>
      <c r="M166" s="323"/>
      <c r="N166" s="323"/>
      <c r="O166" s="323"/>
      <c r="P166" s="323"/>
      <c r="Q166" s="323"/>
      <c r="R166" s="323"/>
      <c r="S166" s="323"/>
      <c r="T166" s="323"/>
      <c r="U166" s="323"/>
      <c r="V166" s="323"/>
      <c r="W166" s="323"/>
      <c r="X166" s="323"/>
      <c r="Y166" s="323"/>
      <c r="Z166" s="323"/>
    </row>
    <row r="167" spans="1:26" ht="13.5" customHeight="1">
      <c r="A167" s="319"/>
      <c r="B167" s="320"/>
      <c r="C167" s="321"/>
      <c r="D167" s="321"/>
      <c r="E167" s="322"/>
      <c r="F167" s="322"/>
      <c r="G167" s="322"/>
      <c r="H167" s="322"/>
      <c r="I167" s="322"/>
      <c r="J167" s="322"/>
      <c r="K167" s="322"/>
      <c r="L167" s="319"/>
      <c r="M167" s="323"/>
      <c r="N167" s="323"/>
      <c r="O167" s="323"/>
      <c r="P167" s="323"/>
      <c r="Q167" s="323"/>
      <c r="R167" s="323"/>
      <c r="S167" s="323"/>
      <c r="T167" s="323"/>
      <c r="U167" s="323"/>
      <c r="V167" s="323"/>
      <c r="W167" s="323"/>
      <c r="X167" s="323"/>
      <c r="Y167" s="323"/>
      <c r="Z167" s="323"/>
    </row>
    <row r="168" spans="1:26" ht="13.5" customHeight="1">
      <c r="A168" s="319"/>
      <c r="B168" s="320"/>
      <c r="C168" s="321"/>
      <c r="D168" s="321"/>
      <c r="E168" s="322"/>
      <c r="F168" s="322"/>
      <c r="G168" s="322"/>
      <c r="H168" s="322"/>
      <c r="I168" s="322"/>
      <c r="J168" s="322"/>
      <c r="K168" s="322"/>
      <c r="L168" s="319"/>
      <c r="M168" s="323"/>
      <c r="N168" s="323"/>
      <c r="O168" s="323"/>
      <c r="P168" s="323"/>
      <c r="Q168" s="323"/>
      <c r="R168" s="323"/>
      <c r="S168" s="323"/>
      <c r="T168" s="323"/>
      <c r="U168" s="323"/>
      <c r="V168" s="323"/>
      <c r="W168" s="323"/>
      <c r="X168" s="323"/>
      <c r="Y168" s="323"/>
      <c r="Z168" s="323"/>
    </row>
    <row r="169" spans="1:26" ht="13.5" customHeight="1">
      <c r="A169" s="319"/>
      <c r="B169" s="320"/>
      <c r="C169" s="321"/>
      <c r="D169" s="321"/>
      <c r="E169" s="322"/>
      <c r="F169" s="322"/>
      <c r="G169" s="322"/>
      <c r="H169" s="322"/>
      <c r="I169" s="322"/>
      <c r="J169" s="322"/>
      <c r="K169" s="322"/>
      <c r="L169" s="319"/>
      <c r="M169" s="323"/>
      <c r="N169" s="323"/>
      <c r="O169" s="323"/>
      <c r="P169" s="323"/>
      <c r="Q169" s="323"/>
      <c r="R169" s="323"/>
      <c r="S169" s="323"/>
      <c r="T169" s="323"/>
      <c r="U169" s="323"/>
      <c r="V169" s="323"/>
      <c r="W169" s="323"/>
      <c r="X169" s="323"/>
      <c r="Y169" s="323"/>
      <c r="Z169" s="323"/>
    </row>
    <row r="170" spans="1:26" ht="13.5" customHeight="1">
      <c r="A170" s="319"/>
      <c r="B170" s="320"/>
      <c r="C170" s="321"/>
      <c r="D170" s="321"/>
      <c r="E170" s="322"/>
      <c r="F170" s="322"/>
      <c r="G170" s="322"/>
      <c r="H170" s="322"/>
      <c r="I170" s="322"/>
      <c r="J170" s="322"/>
      <c r="K170" s="322"/>
      <c r="L170" s="319"/>
      <c r="M170" s="323"/>
      <c r="N170" s="323"/>
      <c r="O170" s="323"/>
      <c r="P170" s="323"/>
      <c r="Q170" s="323"/>
      <c r="R170" s="323"/>
      <c r="S170" s="323"/>
      <c r="T170" s="323"/>
      <c r="U170" s="323"/>
      <c r="V170" s="323"/>
      <c r="W170" s="323"/>
      <c r="X170" s="323"/>
      <c r="Y170" s="323"/>
      <c r="Z170" s="323"/>
    </row>
    <row r="171" spans="1:26" ht="13.5" customHeight="1">
      <c r="A171" s="319"/>
      <c r="B171" s="320"/>
      <c r="C171" s="321"/>
      <c r="D171" s="321"/>
      <c r="E171" s="322"/>
      <c r="F171" s="322"/>
      <c r="G171" s="322"/>
      <c r="H171" s="322"/>
      <c r="I171" s="322"/>
      <c r="J171" s="322"/>
      <c r="K171" s="322"/>
      <c r="L171" s="319"/>
      <c r="M171" s="323"/>
      <c r="N171" s="323"/>
      <c r="O171" s="323"/>
      <c r="P171" s="323"/>
      <c r="Q171" s="323"/>
      <c r="R171" s="323"/>
      <c r="S171" s="323"/>
      <c r="T171" s="323"/>
      <c r="U171" s="323"/>
      <c r="V171" s="323"/>
      <c r="W171" s="323"/>
      <c r="X171" s="323"/>
      <c r="Y171" s="323"/>
      <c r="Z171" s="323"/>
    </row>
    <row r="172" spans="1:26" ht="13.5" customHeight="1">
      <c r="A172" s="319"/>
      <c r="B172" s="320"/>
      <c r="C172" s="321"/>
      <c r="D172" s="321"/>
      <c r="E172" s="322"/>
      <c r="F172" s="322"/>
      <c r="G172" s="322"/>
      <c r="H172" s="322"/>
      <c r="I172" s="322"/>
      <c r="J172" s="322"/>
      <c r="K172" s="322"/>
      <c r="L172" s="319"/>
      <c r="M172" s="323"/>
      <c r="N172" s="323"/>
      <c r="O172" s="323"/>
      <c r="P172" s="323"/>
      <c r="Q172" s="323"/>
      <c r="R172" s="323"/>
      <c r="S172" s="323"/>
      <c r="T172" s="323"/>
      <c r="U172" s="323"/>
      <c r="V172" s="323"/>
      <c r="W172" s="323"/>
      <c r="X172" s="323"/>
      <c r="Y172" s="323"/>
      <c r="Z172" s="323"/>
    </row>
    <row r="173" spans="1:26" ht="13.5" customHeight="1">
      <c r="A173" s="319"/>
      <c r="B173" s="320"/>
      <c r="C173" s="321"/>
      <c r="D173" s="321"/>
      <c r="E173" s="322"/>
      <c r="F173" s="322"/>
      <c r="G173" s="322"/>
      <c r="H173" s="322"/>
      <c r="I173" s="322"/>
      <c r="J173" s="322"/>
      <c r="K173" s="322"/>
      <c r="L173" s="319"/>
      <c r="M173" s="323"/>
      <c r="N173" s="323"/>
      <c r="O173" s="323"/>
      <c r="P173" s="323"/>
      <c r="Q173" s="323"/>
      <c r="R173" s="323"/>
      <c r="S173" s="323"/>
      <c r="T173" s="323"/>
      <c r="U173" s="323"/>
      <c r="V173" s="323"/>
      <c r="W173" s="323"/>
      <c r="X173" s="323"/>
      <c r="Y173" s="323"/>
      <c r="Z173" s="323"/>
    </row>
    <row r="174" spans="1:26" ht="13.5" customHeight="1">
      <c r="A174" s="319"/>
      <c r="B174" s="320"/>
      <c r="C174" s="321"/>
      <c r="D174" s="321"/>
      <c r="E174" s="322"/>
      <c r="F174" s="322"/>
      <c r="G174" s="322"/>
      <c r="H174" s="322"/>
      <c r="I174" s="322"/>
      <c r="J174" s="322"/>
      <c r="K174" s="322"/>
      <c r="L174" s="319"/>
      <c r="M174" s="323"/>
      <c r="N174" s="323"/>
      <c r="O174" s="323"/>
      <c r="P174" s="323"/>
      <c r="Q174" s="323"/>
      <c r="R174" s="323"/>
      <c r="S174" s="323"/>
      <c r="T174" s="323"/>
      <c r="U174" s="323"/>
      <c r="V174" s="323"/>
      <c r="W174" s="323"/>
      <c r="X174" s="323"/>
      <c r="Y174" s="323"/>
      <c r="Z174" s="323"/>
    </row>
    <row r="175" spans="1:26" ht="13.5" customHeight="1">
      <c r="A175" s="319"/>
      <c r="B175" s="320"/>
      <c r="C175" s="321"/>
      <c r="D175" s="321"/>
      <c r="E175" s="322"/>
      <c r="F175" s="322"/>
      <c r="G175" s="322"/>
      <c r="H175" s="322"/>
      <c r="I175" s="322"/>
      <c r="J175" s="322"/>
      <c r="K175" s="322"/>
      <c r="L175" s="319"/>
      <c r="M175" s="323"/>
      <c r="N175" s="323"/>
      <c r="O175" s="323"/>
      <c r="P175" s="323"/>
      <c r="Q175" s="323"/>
      <c r="R175" s="323"/>
      <c r="S175" s="323"/>
      <c r="T175" s="323"/>
      <c r="U175" s="323"/>
      <c r="V175" s="323"/>
      <c r="W175" s="323"/>
      <c r="X175" s="323"/>
      <c r="Y175" s="323"/>
      <c r="Z175" s="323"/>
    </row>
    <row r="176" spans="1:26" ht="13.5" customHeight="1">
      <c r="A176" s="319"/>
      <c r="B176" s="320"/>
      <c r="C176" s="321"/>
      <c r="D176" s="321"/>
      <c r="E176" s="322"/>
      <c r="F176" s="322"/>
      <c r="G176" s="322"/>
      <c r="H176" s="322"/>
      <c r="I176" s="322"/>
      <c r="J176" s="322"/>
      <c r="K176" s="322"/>
      <c r="L176" s="319"/>
      <c r="M176" s="323"/>
      <c r="N176" s="323"/>
      <c r="O176" s="323"/>
      <c r="P176" s="323"/>
      <c r="Q176" s="323"/>
      <c r="R176" s="323"/>
      <c r="S176" s="323"/>
      <c r="T176" s="323"/>
      <c r="U176" s="323"/>
      <c r="V176" s="323"/>
      <c r="W176" s="323"/>
      <c r="X176" s="323"/>
      <c r="Y176" s="323"/>
      <c r="Z176" s="323"/>
    </row>
    <row r="177" spans="1:26" ht="13.5" customHeight="1">
      <c r="A177" s="319"/>
      <c r="B177" s="320"/>
      <c r="C177" s="321"/>
      <c r="D177" s="321"/>
      <c r="E177" s="322"/>
      <c r="F177" s="322"/>
      <c r="G177" s="322"/>
      <c r="H177" s="322"/>
      <c r="I177" s="322"/>
      <c r="J177" s="322"/>
      <c r="K177" s="322"/>
      <c r="L177" s="319"/>
      <c r="M177" s="323"/>
      <c r="N177" s="323"/>
      <c r="O177" s="323"/>
      <c r="P177" s="323"/>
      <c r="Q177" s="323"/>
      <c r="R177" s="323"/>
      <c r="S177" s="323"/>
      <c r="T177" s="323"/>
      <c r="U177" s="323"/>
      <c r="V177" s="323"/>
      <c r="W177" s="323"/>
      <c r="X177" s="323"/>
      <c r="Y177" s="323"/>
      <c r="Z177" s="323"/>
    </row>
    <row r="178" spans="1:26" ht="13.5" customHeight="1">
      <c r="A178" s="319"/>
      <c r="B178" s="320"/>
      <c r="C178" s="321"/>
      <c r="D178" s="321"/>
      <c r="E178" s="322"/>
      <c r="F178" s="322"/>
      <c r="G178" s="322"/>
      <c r="H178" s="322"/>
      <c r="I178" s="322"/>
      <c r="J178" s="322"/>
      <c r="K178" s="322"/>
      <c r="L178" s="319"/>
      <c r="M178" s="323"/>
      <c r="N178" s="323"/>
      <c r="O178" s="323"/>
      <c r="P178" s="323"/>
      <c r="Q178" s="323"/>
      <c r="R178" s="323"/>
      <c r="S178" s="323"/>
      <c r="T178" s="323"/>
      <c r="U178" s="323"/>
      <c r="V178" s="323"/>
      <c r="W178" s="323"/>
      <c r="X178" s="323"/>
      <c r="Y178" s="323"/>
      <c r="Z178" s="323"/>
    </row>
    <row r="179" spans="1:26" ht="13.5" customHeight="1">
      <c r="A179" s="319"/>
      <c r="B179" s="320"/>
      <c r="C179" s="321"/>
      <c r="D179" s="321"/>
      <c r="E179" s="322"/>
      <c r="F179" s="322"/>
      <c r="G179" s="322"/>
      <c r="H179" s="322"/>
      <c r="I179" s="322"/>
      <c r="J179" s="322"/>
      <c r="K179" s="322"/>
      <c r="L179" s="319"/>
      <c r="M179" s="323"/>
      <c r="N179" s="323"/>
      <c r="O179" s="323"/>
      <c r="P179" s="323"/>
      <c r="Q179" s="323"/>
      <c r="R179" s="323"/>
      <c r="S179" s="323"/>
      <c r="T179" s="323"/>
      <c r="U179" s="323"/>
      <c r="V179" s="323"/>
      <c r="W179" s="323"/>
      <c r="X179" s="323"/>
      <c r="Y179" s="323"/>
      <c r="Z179" s="323"/>
    </row>
    <row r="180" spans="1:26" ht="13.5" customHeight="1">
      <c r="A180" s="319"/>
      <c r="B180" s="320"/>
      <c r="C180" s="321"/>
      <c r="D180" s="321"/>
      <c r="E180" s="322"/>
      <c r="F180" s="322"/>
      <c r="G180" s="322"/>
      <c r="H180" s="322"/>
      <c r="I180" s="322"/>
      <c r="J180" s="322"/>
      <c r="K180" s="322"/>
      <c r="L180" s="319"/>
      <c r="M180" s="323"/>
      <c r="N180" s="323"/>
      <c r="O180" s="323"/>
      <c r="P180" s="323"/>
      <c r="Q180" s="323"/>
      <c r="R180" s="323"/>
      <c r="S180" s="323"/>
      <c r="T180" s="323"/>
      <c r="U180" s="323"/>
      <c r="V180" s="323"/>
      <c r="W180" s="323"/>
      <c r="X180" s="323"/>
      <c r="Y180" s="323"/>
      <c r="Z180" s="323"/>
    </row>
    <row r="181" spans="1:26" ht="13.5" customHeight="1">
      <c r="A181" s="319"/>
      <c r="B181" s="320"/>
      <c r="C181" s="321"/>
      <c r="D181" s="321"/>
      <c r="E181" s="322"/>
      <c r="F181" s="322"/>
      <c r="G181" s="322"/>
      <c r="H181" s="322"/>
      <c r="I181" s="322"/>
      <c r="J181" s="322"/>
      <c r="K181" s="322"/>
      <c r="L181" s="319"/>
      <c r="M181" s="323"/>
      <c r="N181" s="323"/>
      <c r="O181" s="323"/>
      <c r="P181" s="323"/>
      <c r="Q181" s="323"/>
      <c r="R181" s="323"/>
      <c r="S181" s="323"/>
      <c r="T181" s="323"/>
      <c r="U181" s="323"/>
      <c r="V181" s="323"/>
      <c r="W181" s="323"/>
      <c r="X181" s="323"/>
      <c r="Y181" s="323"/>
      <c r="Z181" s="323"/>
    </row>
    <row r="182" spans="1:26" ht="13.5" customHeight="1">
      <c r="A182" s="319"/>
      <c r="B182" s="320"/>
      <c r="C182" s="321"/>
      <c r="D182" s="321"/>
      <c r="E182" s="322"/>
      <c r="F182" s="322"/>
      <c r="G182" s="322"/>
      <c r="H182" s="322"/>
      <c r="I182" s="322"/>
      <c r="J182" s="322"/>
      <c r="K182" s="322"/>
      <c r="L182" s="319"/>
      <c r="M182" s="323"/>
      <c r="N182" s="323"/>
      <c r="O182" s="323"/>
      <c r="P182" s="323"/>
      <c r="Q182" s="323"/>
      <c r="R182" s="323"/>
      <c r="S182" s="323"/>
      <c r="T182" s="323"/>
      <c r="U182" s="323"/>
      <c r="V182" s="323"/>
      <c r="W182" s="323"/>
      <c r="X182" s="323"/>
      <c r="Y182" s="323"/>
      <c r="Z182" s="323"/>
    </row>
    <row r="183" spans="1:26" ht="13.5" customHeight="1">
      <c r="A183" s="319"/>
      <c r="B183" s="320"/>
      <c r="C183" s="321"/>
      <c r="D183" s="321"/>
      <c r="E183" s="322"/>
      <c r="F183" s="322"/>
      <c r="G183" s="322"/>
      <c r="H183" s="322"/>
      <c r="I183" s="322"/>
      <c r="J183" s="322"/>
      <c r="K183" s="322"/>
      <c r="L183" s="319"/>
      <c r="M183" s="323"/>
      <c r="N183" s="323"/>
      <c r="O183" s="323"/>
      <c r="P183" s="323"/>
      <c r="Q183" s="323"/>
      <c r="R183" s="323"/>
      <c r="S183" s="323"/>
      <c r="T183" s="323"/>
      <c r="U183" s="323"/>
      <c r="V183" s="323"/>
      <c r="W183" s="323"/>
      <c r="X183" s="323"/>
      <c r="Y183" s="323"/>
      <c r="Z183" s="323"/>
    </row>
    <row r="184" spans="1:26" ht="13.5" customHeight="1">
      <c r="A184" s="319"/>
      <c r="B184" s="320"/>
      <c r="C184" s="321"/>
      <c r="D184" s="321"/>
      <c r="E184" s="322"/>
      <c r="F184" s="322"/>
      <c r="G184" s="322"/>
      <c r="H184" s="322"/>
      <c r="I184" s="322"/>
      <c r="J184" s="322"/>
      <c r="K184" s="322"/>
      <c r="L184" s="319"/>
      <c r="M184" s="323"/>
      <c r="N184" s="323"/>
      <c r="O184" s="323"/>
      <c r="P184" s="323"/>
      <c r="Q184" s="323"/>
      <c r="R184" s="323"/>
      <c r="S184" s="323"/>
      <c r="T184" s="323"/>
      <c r="U184" s="323"/>
      <c r="V184" s="323"/>
      <c r="W184" s="323"/>
      <c r="X184" s="323"/>
      <c r="Y184" s="323"/>
      <c r="Z184" s="323"/>
    </row>
    <row r="185" spans="1:26" ht="13.5" customHeight="1">
      <c r="A185" s="319"/>
      <c r="B185" s="320"/>
      <c r="C185" s="321"/>
      <c r="D185" s="321"/>
      <c r="E185" s="322"/>
      <c r="F185" s="322"/>
      <c r="G185" s="322"/>
      <c r="H185" s="322"/>
      <c r="I185" s="322"/>
      <c r="J185" s="322"/>
      <c r="K185" s="322"/>
      <c r="L185" s="319"/>
      <c r="M185" s="323"/>
      <c r="N185" s="323"/>
      <c r="O185" s="323"/>
      <c r="P185" s="323"/>
      <c r="Q185" s="323"/>
      <c r="R185" s="323"/>
      <c r="S185" s="323"/>
      <c r="T185" s="323"/>
      <c r="U185" s="323"/>
      <c r="V185" s="323"/>
      <c r="W185" s="323"/>
      <c r="X185" s="323"/>
      <c r="Y185" s="323"/>
      <c r="Z185" s="323"/>
    </row>
    <row r="186" spans="1:26" ht="13.5" customHeight="1">
      <c r="A186" s="319"/>
      <c r="B186" s="320"/>
      <c r="C186" s="321"/>
      <c r="D186" s="321"/>
      <c r="E186" s="322"/>
      <c r="F186" s="322"/>
      <c r="G186" s="322"/>
      <c r="H186" s="322"/>
      <c r="I186" s="322"/>
      <c r="J186" s="322"/>
      <c r="K186" s="322"/>
      <c r="L186" s="319"/>
      <c r="M186" s="323"/>
      <c r="N186" s="323"/>
      <c r="O186" s="323"/>
      <c r="P186" s="323"/>
      <c r="Q186" s="323"/>
      <c r="R186" s="323"/>
      <c r="S186" s="323"/>
      <c r="T186" s="323"/>
      <c r="U186" s="323"/>
      <c r="V186" s="323"/>
      <c r="W186" s="323"/>
      <c r="X186" s="323"/>
      <c r="Y186" s="323"/>
      <c r="Z186" s="323"/>
    </row>
    <row r="187" spans="1:26" ht="13.5" customHeight="1">
      <c r="A187" s="319"/>
      <c r="B187" s="320"/>
      <c r="C187" s="321"/>
      <c r="D187" s="321"/>
      <c r="E187" s="322"/>
      <c r="F187" s="322"/>
      <c r="G187" s="322"/>
      <c r="H187" s="322"/>
      <c r="I187" s="322"/>
      <c r="J187" s="322"/>
      <c r="K187" s="322"/>
      <c r="L187" s="319"/>
      <c r="M187" s="323"/>
      <c r="N187" s="323"/>
      <c r="O187" s="323"/>
      <c r="P187" s="323"/>
      <c r="Q187" s="323"/>
      <c r="R187" s="323"/>
      <c r="S187" s="323"/>
      <c r="T187" s="323"/>
      <c r="U187" s="323"/>
      <c r="V187" s="323"/>
      <c r="W187" s="323"/>
      <c r="X187" s="323"/>
      <c r="Y187" s="323"/>
      <c r="Z187" s="323"/>
    </row>
    <row r="188" spans="1:26" ht="13.5" customHeight="1">
      <c r="A188" s="319"/>
      <c r="B188" s="320"/>
      <c r="C188" s="321"/>
      <c r="D188" s="321"/>
      <c r="E188" s="322"/>
      <c r="F188" s="322"/>
      <c r="G188" s="322"/>
      <c r="H188" s="322"/>
      <c r="I188" s="322"/>
      <c r="J188" s="322"/>
      <c r="K188" s="322"/>
      <c r="L188" s="319"/>
      <c r="M188" s="323"/>
      <c r="N188" s="323"/>
      <c r="O188" s="323"/>
      <c r="P188" s="323"/>
      <c r="Q188" s="323"/>
      <c r="R188" s="323"/>
      <c r="S188" s="323"/>
      <c r="T188" s="323"/>
      <c r="U188" s="323"/>
      <c r="V188" s="323"/>
      <c r="W188" s="323"/>
      <c r="X188" s="323"/>
      <c r="Y188" s="323"/>
      <c r="Z188" s="323"/>
    </row>
    <row r="189" spans="1:26" ht="13.5" customHeight="1">
      <c r="A189" s="319"/>
      <c r="B189" s="320"/>
      <c r="C189" s="321"/>
      <c r="D189" s="321"/>
      <c r="E189" s="322"/>
      <c r="F189" s="322"/>
      <c r="G189" s="322"/>
      <c r="H189" s="322"/>
      <c r="I189" s="322"/>
      <c r="J189" s="322"/>
      <c r="K189" s="322"/>
      <c r="L189" s="319"/>
      <c r="M189" s="323"/>
      <c r="N189" s="323"/>
      <c r="O189" s="323"/>
      <c r="P189" s="323"/>
      <c r="Q189" s="323"/>
      <c r="R189" s="323"/>
      <c r="S189" s="323"/>
      <c r="T189" s="323"/>
      <c r="U189" s="323"/>
      <c r="V189" s="323"/>
      <c r="W189" s="323"/>
      <c r="X189" s="323"/>
      <c r="Y189" s="323"/>
      <c r="Z189" s="323"/>
    </row>
    <row r="190" spans="1:26" ht="13.5" customHeight="1">
      <c r="A190" s="319"/>
      <c r="B190" s="320"/>
      <c r="C190" s="321"/>
      <c r="D190" s="321"/>
      <c r="E190" s="322"/>
      <c r="F190" s="322"/>
      <c r="G190" s="322"/>
      <c r="H190" s="322"/>
      <c r="I190" s="322"/>
      <c r="J190" s="322"/>
      <c r="K190" s="322"/>
      <c r="L190" s="319"/>
      <c r="M190" s="323"/>
      <c r="N190" s="323"/>
      <c r="O190" s="323"/>
      <c r="P190" s="323"/>
      <c r="Q190" s="323"/>
      <c r="R190" s="323"/>
      <c r="S190" s="323"/>
      <c r="T190" s="323"/>
      <c r="U190" s="323"/>
      <c r="V190" s="323"/>
      <c r="W190" s="323"/>
      <c r="X190" s="323"/>
      <c r="Y190" s="323"/>
      <c r="Z190" s="323"/>
    </row>
    <row r="191" spans="1:26" ht="13.5" customHeight="1">
      <c r="A191" s="319"/>
      <c r="B191" s="320"/>
      <c r="C191" s="321"/>
      <c r="D191" s="321"/>
      <c r="E191" s="322"/>
      <c r="F191" s="322"/>
      <c r="G191" s="322"/>
      <c r="H191" s="322"/>
      <c r="I191" s="322"/>
      <c r="J191" s="322"/>
      <c r="K191" s="322"/>
      <c r="L191" s="319"/>
      <c r="M191" s="323"/>
      <c r="N191" s="323"/>
      <c r="O191" s="323"/>
      <c r="P191" s="323"/>
      <c r="Q191" s="323"/>
      <c r="R191" s="323"/>
      <c r="S191" s="323"/>
      <c r="T191" s="323"/>
      <c r="U191" s="323"/>
      <c r="V191" s="323"/>
      <c r="W191" s="323"/>
      <c r="X191" s="323"/>
      <c r="Y191" s="323"/>
      <c r="Z191" s="323"/>
    </row>
    <row r="192" spans="1:26" ht="13.5" customHeight="1">
      <c r="A192" s="319"/>
      <c r="B192" s="320"/>
      <c r="C192" s="321"/>
      <c r="D192" s="321"/>
      <c r="E192" s="322"/>
      <c r="F192" s="322"/>
      <c r="G192" s="322"/>
      <c r="H192" s="322"/>
      <c r="I192" s="322"/>
      <c r="J192" s="322"/>
      <c r="K192" s="322"/>
      <c r="L192" s="319"/>
      <c r="M192" s="323"/>
      <c r="N192" s="323"/>
      <c r="O192" s="323"/>
      <c r="P192" s="323"/>
      <c r="Q192" s="323"/>
      <c r="R192" s="323"/>
      <c r="S192" s="323"/>
      <c r="T192" s="323"/>
      <c r="U192" s="323"/>
      <c r="V192" s="323"/>
      <c r="W192" s="323"/>
      <c r="X192" s="323"/>
      <c r="Y192" s="323"/>
      <c r="Z192" s="323"/>
    </row>
    <row r="193" spans="1:26" ht="13.5" customHeight="1">
      <c r="A193" s="319"/>
      <c r="B193" s="320"/>
      <c r="C193" s="321"/>
      <c r="D193" s="321"/>
      <c r="E193" s="322"/>
      <c r="F193" s="322"/>
      <c r="G193" s="322"/>
      <c r="H193" s="322"/>
      <c r="I193" s="322"/>
      <c r="J193" s="322"/>
      <c r="K193" s="322"/>
      <c r="L193" s="319"/>
      <c r="M193" s="323"/>
      <c r="N193" s="323"/>
      <c r="O193" s="323"/>
      <c r="P193" s="323"/>
      <c r="Q193" s="323"/>
      <c r="R193" s="323"/>
      <c r="S193" s="323"/>
      <c r="T193" s="323"/>
      <c r="U193" s="323"/>
      <c r="V193" s="323"/>
      <c r="W193" s="323"/>
      <c r="X193" s="323"/>
      <c r="Y193" s="323"/>
      <c r="Z193" s="323"/>
    </row>
    <row r="194" spans="1:26" ht="13.5" customHeight="1">
      <c r="A194" s="319"/>
      <c r="B194" s="320"/>
      <c r="C194" s="321"/>
      <c r="D194" s="321"/>
      <c r="E194" s="322"/>
      <c r="F194" s="322"/>
      <c r="G194" s="322"/>
      <c r="H194" s="322"/>
      <c r="I194" s="322"/>
      <c r="J194" s="322"/>
      <c r="K194" s="322"/>
      <c r="L194" s="319"/>
      <c r="M194" s="323"/>
      <c r="N194" s="323"/>
      <c r="O194" s="323"/>
      <c r="P194" s="323"/>
      <c r="Q194" s="323"/>
      <c r="R194" s="323"/>
      <c r="S194" s="323"/>
      <c r="T194" s="323"/>
      <c r="U194" s="323"/>
      <c r="V194" s="323"/>
      <c r="W194" s="323"/>
      <c r="X194" s="323"/>
      <c r="Y194" s="323"/>
      <c r="Z194" s="323"/>
    </row>
    <row r="195" spans="1:26" ht="13.5" customHeight="1">
      <c r="A195" s="319"/>
      <c r="B195" s="320"/>
      <c r="C195" s="321"/>
      <c r="D195" s="321"/>
      <c r="E195" s="322"/>
      <c r="F195" s="322"/>
      <c r="G195" s="322"/>
      <c r="H195" s="322"/>
      <c r="I195" s="322"/>
      <c r="J195" s="322"/>
      <c r="K195" s="322"/>
      <c r="L195" s="319"/>
      <c r="M195" s="323"/>
      <c r="N195" s="323"/>
      <c r="O195" s="323"/>
      <c r="P195" s="323"/>
      <c r="Q195" s="323"/>
      <c r="R195" s="323"/>
      <c r="S195" s="323"/>
      <c r="T195" s="323"/>
      <c r="U195" s="323"/>
      <c r="V195" s="323"/>
      <c r="W195" s="323"/>
      <c r="X195" s="323"/>
      <c r="Y195" s="323"/>
      <c r="Z195" s="323"/>
    </row>
    <row r="196" spans="1:26" ht="13.5" customHeight="1">
      <c r="A196" s="319"/>
      <c r="B196" s="320"/>
      <c r="C196" s="321"/>
      <c r="D196" s="321"/>
      <c r="E196" s="322"/>
      <c r="F196" s="322"/>
      <c r="G196" s="322"/>
      <c r="H196" s="322"/>
      <c r="I196" s="322"/>
      <c r="J196" s="322"/>
      <c r="K196" s="322"/>
      <c r="L196" s="319"/>
      <c r="M196" s="323"/>
      <c r="N196" s="323"/>
      <c r="O196" s="323"/>
      <c r="P196" s="323"/>
      <c r="Q196" s="323"/>
      <c r="R196" s="323"/>
      <c r="S196" s="323"/>
      <c r="T196" s="323"/>
      <c r="U196" s="323"/>
      <c r="V196" s="323"/>
      <c r="W196" s="323"/>
      <c r="X196" s="323"/>
      <c r="Y196" s="323"/>
      <c r="Z196" s="323"/>
    </row>
    <row r="197" spans="1:26" ht="13.5" customHeight="1">
      <c r="A197" s="319"/>
      <c r="B197" s="320"/>
      <c r="C197" s="321"/>
      <c r="D197" s="321"/>
      <c r="E197" s="322"/>
      <c r="F197" s="322"/>
      <c r="G197" s="322"/>
      <c r="H197" s="322"/>
      <c r="I197" s="322"/>
      <c r="J197" s="322"/>
      <c r="K197" s="322"/>
      <c r="L197" s="319"/>
      <c r="M197" s="323"/>
      <c r="N197" s="323"/>
      <c r="O197" s="323"/>
      <c r="P197" s="323"/>
      <c r="Q197" s="323"/>
      <c r="R197" s="323"/>
      <c r="S197" s="323"/>
      <c r="T197" s="323"/>
      <c r="U197" s="323"/>
      <c r="V197" s="323"/>
      <c r="W197" s="323"/>
      <c r="X197" s="323"/>
      <c r="Y197" s="323"/>
      <c r="Z197" s="323"/>
    </row>
    <row r="198" spans="1:26" ht="13.5" customHeight="1">
      <c r="A198" s="319"/>
      <c r="B198" s="320"/>
      <c r="C198" s="321"/>
      <c r="D198" s="321"/>
      <c r="E198" s="322"/>
      <c r="F198" s="322"/>
      <c r="G198" s="322"/>
      <c r="H198" s="322"/>
      <c r="I198" s="322"/>
      <c r="J198" s="322"/>
      <c r="K198" s="322"/>
      <c r="L198" s="319"/>
      <c r="M198" s="323"/>
      <c r="N198" s="323"/>
      <c r="O198" s="323"/>
      <c r="P198" s="323"/>
      <c r="Q198" s="323"/>
      <c r="R198" s="323"/>
      <c r="S198" s="323"/>
      <c r="T198" s="323"/>
      <c r="U198" s="323"/>
      <c r="V198" s="323"/>
      <c r="W198" s="323"/>
      <c r="X198" s="323"/>
      <c r="Y198" s="323"/>
      <c r="Z198" s="323"/>
    </row>
    <row r="199" spans="1:26" ht="13.5" customHeight="1">
      <c r="A199" s="319"/>
      <c r="B199" s="320"/>
      <c r="C199" s="321"/>
      <c r="D199" s="321"/>
      <c r="E199" s="322"/>
      <c r="F199" s="322"/>
      <c r="G199" s="322"/>
      <c r="H199" s="322"/>
      <c r="I199" s="322"/>
      <c r="J199" s="322"/>
      <c r="K199" s="322"/>
      <c r="L199" s="319"/>
      <c r="M199" s="323"/>
      <c r="N199" s="323"/>
      <c r="O199" s="323"/>
      <c r="P199" s="323"/>
      <c r="Q199" s="323"/>
      <c r="R199" s="323"/>
      <c r="S199" s="323"/>
      <c r="T199" s="323"/>
      <c r="U199" s="323"/>
      <c r="V199" s="323"/>
      <c r="W199" s="323"/>
      <c r="X199" s="323"/>
      <c r="Y199" s="323"/>
      <c r="Z199" s="323"/>
    </row>
    <row r="200" spans="1:26" ht="13.5" customHeight="1">
      <c r="A200" s="319"/>
      <c r="B200" s="320"/>
      <c r="C200" s="321"/>
      <c r="D200" s="321"/>
      <c r="E200" s="322"/>
      <c r="F200" s="322"/>
      <c r="G200" s="322"/>
      <c r="H200" s="322"/>
      <c r="I200" s="322"/>
      <c r="J200" s="322"/>
      <c r="K200" s="322"/>
      <c r="L200" s="319"/>
      <c r="M200" s="323"/>
      <c r="N200" s="323"/>
      <c r="O200" s="323"/>
      <c r="P200" s="323"/>
      <c r="Q200" s="323"/>
      <c r="R200" s="323"/>
      <c r="S200" s="323"/>
      <c r="T200" s="323"/>
      <c r="U200" s="323"/>
      <c r="V200" s="323"/>
      <c r="W200" s="323"/>
      <c r="X200" s="323"/>
      <c r="Y200" s="323"/>
      <c r="Z200" s="323"/>
    </row>
    <row r="201" spans="1:26" ht="13.5" customHeight="1">
      <c r="A201" s="319"/>
      <c r="B201" s="320"/>
      <c r="C201" s="321"/>
      <c r="D201" s="321"/>
      <c r="E201" s="322"/>
      <c r="F201" s="322"/>
      <c r="G201" s="322"/>
      <c r="H201" s="322"/>
      <c r="I201" s="322"/>
      <c r="J201" s="322"/>
      <c r="K201" s="322"/>
      <c r="L201" s="319"/>
      <c r="M201" s="323"/>
      <c r="N201" s="323"/>
      <c r="O201" s="323"/>
      <c r="P201" s="323"/>
      <c r="Q201" s="323"/>
      <c r="R201" s="323"/>
      <c r="S201" s="323"/>
      <c r="T201" s="323"/>
      <c r="U201" s="323"/>
      <c r="V201" s="323"/>
      <c r="W201" s="323"/>
      <c r="X201" s="323"/>
      <c r="Y201" s="323"/>
      <c r="Z201" s="323"/>
    </row>
    <row r="202" spans="1:26" ht="13.5" customHeight="1">
      <c r="A202" s="319"/>
      <c r="B202" s="320"/>
      <c r="C202" s="321"/>
      <c r="D202" s="321"/>
      <c r="E202" s="322"/>
      <c r="F202" s="322"/>
      <c r="G202" s="322"/>
      <c r="H202" s="322"/>
      <c r="I202" s="322"/>
      <c r="J202" s="322"/>
      <c r="K202" s="322"/>
      <c r="L202" s="319"/>
      <c r="M202" s="323"/>
      <c r="N202" s="323"/>
      <c r="O202" s="323"/>
      <c r="P202" s="323"/>
      <c r="Q202" s="323"/>
      <c r="R202" s="323"/>
      <c r="S202" s="323"/>
      <c r="T202" s="323"/>
      <c r="U202" s="323"/>
      <c r="V202" s="323"/>
      <c r="W202" s="323"/>
      <c r="X202" s="323"/>
      <c r="Y202" s="323"/>
      <c r="Z202" s="323"/>
    </row>
    <row r="203" spans="1:26" ht="13.5" customHeight="1">
      <c r="A203" s="319"/>
      <c r="B203" s="320"/>
      <c r="C203" s="321"/>
      <c r="D203" s="321"/>
      <c r="E203" s="322"/>
      <c r="F203" s="322"/>
      <c r="G203" s="322"/>
      <c r="H203" s="322"/>
      <c r="I203" s="322"/>
      <c r="J203" s="322"/>
      <c r="K203" s="322"/>
      <c r="L203" s="319"/>
      <c r="M203" s="323"/>
      <c r="N203" s="323"/>
      <c r="O203" s="323"/>
      <c r="P203" s="323"/>
      <c r="Q203" s="323"/>
      <c r="R203" s="323"/>
      <c r="S203" s="323"/>
      <c r="T203" s="323"/>
      <c r="U203" s="323"/>
      <c r="V203" s="323"/>
      <c r="W203" s="323"/>
      <c r="X203" s="323"/>
      <c r="Y203" s="323"/>
      <c r="Z203" s="323"/>
    </row>
    <row r="204" spans="1:26" ht="13.5" customHeight="1">
      <c r="A204" s="319"/>
      <c r="B204" s="320"/>
      <c r="C204" s="321"/>
      <c r="D204" s="321"/>
      <c r="E204" s="322"/>
      <c r="F204" s="322"/>
      <c r="G204" s="322"/>
      <c r="H204" s="322"/>
      <c r="I204" s="322"/>
      <c r="J204" s="322"/>
      <c r="K204" s="322"/>
      <c r="L204" s="319"/>
      <c r="M204" s="323"/>
      <c r="N204" s="323"/>
      <c r="O204" s="323"/>
      <c r="P204" s="323"/>
      <c r="Q204" s="323"/>
      <c r="R204" s="323"/>
      <c r="S204" s="323"/>
      <c r="T204" s="323"/>
      <c r="U204" s="323"/>
      <c r="V204" s="323"/>
      <c r="W204" s="323"/>
      <c r="X204" s="323"/>
      <c r="Y204" s="323"/>
      <c r="Z204" s="323"/>
    </row>
    <row r="205" spans="1:26" ht="13.5" customHeight="1">
      <c r="A205" s="319"/>
      <c r="B205" s="320"/>
      <c r="C205" s="321"/>
      <c r="D205" s="321"/>
      <c r="E205" s="322"/>
      <c r="F205" s="322"/>
      <c r="G205" s="322"/>
      <c r="H205" s="322"/>
      <c r="I205" s="322"/>
      <c r="J205" s="322"/>
      <c r="K205" s="322"/>
      <c r="L205" s="319"/>
      <c r="M205" s="323"/>
      <c r="N205" s="323"/>
      <c r="O205" s="323"/>
      <c r="P205" s="323"/>
      <c r="Q205" s="323"/>
      <c r="R205" s="323"/>
      <c r="S205" s="323"/>
      <c r="T205" s="323"/>
      <c r="U205" s="323"/>
      <c r="V205" s="323"/>
      <c r="W205" s="323"/>
      <c r="X205" s="323"/>
      <c r="Y205" s="323"/>
      <c r="Z205" s="323"/>
    </row>
    <row r="206" spans="1:26" ht="13.5" customHeight="1">
      <c r="A206" s="319"/>
      <c r="B206" s="320"/>
      <c r="C206" s="321"/>
      <c r="D206" s="321"/>
      <c r="E206" s="322"/>
      <c r="F206" s="322"/>
      <c r="G206" s="322"/>
      <c r="H206" s="322"/>
      <c r="I206" s="322"/>
      <c r="J206" s="322"/>
      <c r="K206" s="322"/>
      <c r="L206" s="319"/>
      <c r="M206" s="323"/>
      <c r="N206" s="323"/>
      <c r="O206" s="323"/>
      <c r="P206" s="323"/>
      <c r="Q206" s="323"/>
      <c r="R206" s="323"/>
      <c r="S206" s="323"/>
      <c r="T206" s="323"/>
      <c r="U206" s="323"/>
      <c r="V206" s="323"/>
      <c r="W206" s="323"/>
      <c r="X206" s="323"/>
      <c r="Y206" s="323"/>
      <c r="Z206" s="323"/>
    </row>
    <row r="207" spans="1:26" ht="13.5" customHeight="1">
      <c r="A207" s="319"/>
      <c r="B207" s="320"/>
      <c r="C207" s="321"/>
      <c r="D207" s="321"/>
      <c r="E207" s="322"/>
      <c r="F207" s="322"/>
      <c r="G207" s="322"/>
      <c r="H207" s="322"/>
      <c r="I207" s="322"/>
      <c r="J207" s="322"/>
      <c r="K207" s="322"/>
      <c r="L207" s="319"/>
      <c r="M207" s="323"/>
      <c r="N207" s="323"/>
      <c r="O207" s="323"/>
      <c r="P207" s="323"/>
      <c r="Q207" s="323"/>
      <c r="R207" s="323"/>
      <c r="S207" s="323"/>
      <c r="T207" s="323"/>
      <c r="U207" s="323"/>
      <c r="V207" s="323"/>
      <c r="W207" s="323"/>
      <c r="X207" s="323"/>
      <c r="Y207" s="323"/>
      <c r="Z207" s="323"/>
    </row>
    <row r="208" spans="1:26" ht="13.5" customHeight="1">
      <c r="A208" s="319"/>
      <c r="B208" s="320"/>
      <c r="C208" s="321"/>
      <c r="D208" s="321"/>
      <c r="E208" s="322"/>
      <c r="F208" s="322"/>
      <c r="G208" s="322"/>
      <c r="H208" s="322"/>
      <c r="I208" s="322"/>
      <c r="J208" s="322"/>
      <c r="K208" s="322"/>
      <c r="L208" s="319"/>
      <c r="M208" s="323"/>
      <c r="N208" s="323"/>
      <c r="O208" s="323"/>
      <c r="P208" s="323"/>
      <c r="Q208" s="323"/>
      <c r="R208" s="323"/>
      <c r="S208" s="323"/>
      <c r="T208" s="323"/>
      <c r="U208" s="323"/>
      <c r="V208" s="323"/>
      <c r="W208" s="323"/>
      <c r="X208" s="323"/>
      <c r="Y208" s="323"/>
      <c r="Z208" s="323"/>
    </row>
    <row r="209" spans="1:26" ht="13.5" customHeight="1">
      <c r="A209" s="319"/>
      <c r="B209" s="320"/>
      <c r="C209" s="321"/>
      <c r="D209" s="321"/>
      <c r="E209" s="322"/>
      <c r="F209" s="322"/>
      <c r="G209" s="322"/>
      <c r="H209" s="322"/>
      <c r="I209" s="322"/>
      <c r="J209" s="322"/>
      <c r="K209" s="322"/>
      <c r="L209" s="319"/>
      <c r="M209" s="323"/>
      <c r="N209" s="323"/>
      <c r="O209" s="323"/>
      <c r="P209" s="323"/>
      <c r="Q209" s="323"/>
      <c r="R209" s="323"/>
      <c r="S209" s="323"/>
      <c r="T209" s="323"/>
      <c r="U209" s="323"/>
      <c r="V209" s="323"/>
      <c r="W209" s="323"/>
      <c r="X209" s="323"/>
      <c r="Y209" s="323"/>
      <c r="Z209" s="323"/>
    </row>
    <row r="210" spans="1:26" ht="13.5" customHeight="1">
      <c r="A210" s="319"/>
      <c r="B210" s="320"/>
      <c r="C210" s="321"/>
      <c r="D210" s="321"/>
      <c r="E210" s="322"/>
      <c r="F210" s="322"/>
      <c r="G210" s="322"/>
      <c r="H210" s="322"/>
      <c r="I210" s="322"/>
      <c r="J210" s="322"/>
      <c r="K210" s="322"/>
      <c r="L210" s="319"/>
      <c r="M210" s="323"/>
      <c r="N210" s="323"/>
      <c r="O210" s="323"/>
      <c r="P210" s="323"/>
      <c r="Q210" s="323"/>
      <c r="R210" s="323"/>
      <c r="S210" s="323"/>
      <c r="T210" s="323"/>
      <c r="U210" s="323"/>
      <c r="V210" s="323"/>
      <c r="W210" s="323"/>
      <c r="X210" s="323"/>
      <c r="Y210" s="323"/>
      <c r="Z210" s="323"/>
    </row>
    <row r="211" spans="1:26" ht="13.5" customHeight="1">
      <c r="A211" s="319"/>
      <c r="B211" s="320"/>
      <c r="C211" s="321"/>
      <c r="D211" s="321"/>
      <c r="E211" s="322"/>
      <c r="F211" s="322"/>
      <c r="G211" s="322"/>
      <c r="H211" s="322"/>
      <c r="I211" s="322"/>
      <c r="J211" s="322"/>
      <c r="K211" s="322"/>
      <c r="L211" s="319"/>
      <c r="M211" s="323"/>
      <c r="N211" s="323"/>
      <c r="O211" s="323"/>
      <c r="P211" s="323"/>
      <c r="Q211" s="323"/>
      <c r="R211" s="323"/>
      <c r="S211" s="323"/>
      <c r="T211" s="323"/>
      <c r="U211" s="323"/>
      <c r="V211" s="323"/>
      <c r="W211" s="323"/>
      <c r="X211" s="323"/>
      <c r="Y211" s="323"/>
      <c r="Z211" s="323"/>
    </row>
    <row r="212" spans="1:26" ht="13.5" customHeight="1">
      <c r="A212" s="319"/>
      <c r="B212" s="320"/>
      <c r="C212" s="321"/>
      <c r="D212" s="321"/>
      <c r="E212" s="322"/>
      <c r="F212" s="322"/>
      <c r="G212" s="322"/>
      <c r="H212" s="322"/>
      <c r="I212" s="322"/>
      <c r="J212" s="322"/>
      <c r="K212" s="322"/>
      <c r="L212" s="319"/>
      <c r="M212" s="323"/>
      <c r="N212" s="323"/>
      <c r="O212" s="323"/>
      <c r="P212" s="323"/>
      <c r="Q212" s="323"/>
      <c r="R212" s="323"/>
      <c r="S212" s="323"/>
      <c r="T212" s="323"/>
      <c r="U212" s="323"/>
      <c r="V212" s="323"/>
      <c r="W212" s="323"/>
      <c r="X212" s="323"/>
      <c r="Y212" s="323"/>
      <c r="Z212" s="323"/>
    </row>
    <row r="213" spans="1:26" ht="13.5" customHeight="1">
      <c r="A213" s="319"/>
      <c r="B213" s="320"/>
      <c r="C213" s="321"/>
      <c r="D213" s="321"/>
      <c r="E213" s="322"/>
      <c r="F213" s="322"/>
      <c r="G213" s="322"/>
      <c r="H213" s="322"/>
      <c r="I213" s="322"/>
      <c r="J213" s="322"/>
      <c r="K213" s="322"/>
      <c r="L213" s="319"/>
      <c r="M213" s="323"/>
      <c r="N213" s="323"/>
      <c r="O213" s="323"/>
      <c r="P213" s="323"/>
      <c r="Q213" s="323"/>
      <c r="R213" s="323"/>
      <c r="S213" s="323"/>
      <c r="T213" s="323"/>
      <c r="U213" s="323"/>
      <c r="V213" s="323"/>
      <c r="W213" s="323"/>
      <c r="X213" s="323"/>
      <c r="Y213" s="323"/>
      <c r="Z213" s="323"/>
    </row>
    <row r="214" spans="1:26" ht="13.5" customHeight="1">
      <c r="A214" s="319"/>
      <c r="B214" s="320"/>
      <c r="C214" s="321"/>
      <c r="D214" s="321"/>
      <c r="E214" s="322"/>
      <c r="F214" s="322"/>
      <c r="G214" s="322"/>
      <c r="H214" s="322"/>
      <c r="I214" s="322"/>
      <c r="J214" s="322"/>
      <c r="K214" s="322"/>
      <c r="L214" s="319"/>
      <c r="M214" s="323"/>
      <c r="N214" s="323"/>
      <c r="O214" s="323"/>
      <c r="P214" s="323"/>
      <c r="Q214" s="323"/>
      <c r="R214" s="323"/>
      <c r="S214" s="323"/>
      <c r="T214" s="323"/>
      <c r="U214" s="323"/>
      <c r="V214" s="323"/>
      <c r="W214" s="323"/>
      <c r="X214" s="323"/>
      <c r="Y214" s="323"/>
      <c r="Z214" s="323"/>
    </row>
    <row r="215" spans="1:26" ht="13.5" customHeight="1">
      <c r="A215" s="319"/>
      <c r="B215" s="320"/>
      <c r="C215" s="321"/>
      <c r="D215" s="321"/>
      <c r="E215" s="322"/>
      <c r="F215" s="322"/>
      <c r="G215" s="322"/>
      <c r="H215" s="322"/>
      <c r="I215" s="322"/>
      <c r="J215" s="322"/>
      <c r="K215" s="322"/>
      <c r="L215" s="319"/>
      <c r="M215" s="323"/>
      <c r="N215" s="323"/>
      <c r="O215" s="323"/>
      <c r="P215" s="323"/>
      <c r="Q215" s="323"/>
      <c r="R215" s="323"/>
      <c r="S215" s="323"/>
      <c r="T215" s="323"/>
      <c r="U215" s="323"/>
      <c r="V215" s="323"/>
      <c r="W215" s="323"/>
      <c r="X215" s="323"/>
      <c r="Y215" s="323"/>
      <c r="Z215" s="323"/>
    </row>
    <row r="216" spans="1:26" ht="13.5" customHeight="1">
      <c r="A216" s="319"/>
      <c r="B216" s="320"/>
      <c r="C216" s="321"/>
      <c r="D216" s="321"/>
      <c r="E216" s="322"/>
      <c r="F216" s="322"/>
      <c r="G216" s="322"/>
      <c r="H216" s="322"/>
      <c r="I216" s="322"/>
      <c r="J216" s="322"/>
      <c r="K216" s="322"/>
      <c r="L216" s="319"/>
      <c r="M216" s="323"/>
      <c r="N216" s="323"/>
      <c r="O216" s="323"/>
      <c r="P216" s="323"/>
      <c r="Q216" s="323"/>
      <c r="R216" s="323"/>
      <c r="S216" s="323"/>
      <c r="T216" s="323"/>
      <c r="U216" s="323"/>
      <c r="V216" s="323"/>
      <c r="W216" s="323"/>
      <c r="X216" s="323"/>
      <c r="Y216" s="323"/>
      <c r="Z216" s="323"/>
    </row>
    <row r="217" spans="1:26" ht="13.5" customHeight="1">
      <c r="A217" s="319"/>
      <c r="B217" s="320"/>
      <c r="C217" s="321"/>
      <c r="D217" s="321"/>
      <c r="E217" s="322"/>
      <c r="F217" s="322"/>
      <c r="G217" s="322"/>
      <c r="H217" s="322"/>
      <c r="I217" s="322"/>
      <c r="J217" s="322"/>
      <c r="K217" s="322"/>
      <c r="L217" s="319"/>
      <c r="M217" s="323"/>
      <c r="N217" s="323"/>
      <c r="O217" s="323"/>
      <c r="P217" s="323"/>
      <c r="Q217" s="323"/>
      <c r="R217" s="323"/>
      <c r="S217" s="323"/>
      <c r="T217" s="323"/>
      <c r="U217" s="323"/>
      <c r="V217" s="323"/>
      <c r="W217" s="323"/>
      <c r="X217" s="323"/>
      <c r="Y217" s="323"/>
      <c r="Z217" s="323"/>
    </row>
    <row r="218" spans="1:26" ht="13.5" customHeight="1">
      <c r="A218" s="319"/>
      <c r="B218" s="320"/>
      <c r="C218" s="321"/>
      <c r="D218" s="321"/>
      <c r="E218" s="322"/>
      <c r="F218" s="322"/>
      <c r="G218" s="322"/>
      <c r="H218" s="322"/>
      <c r="I218" s="322"/>
      <c r="J218" s="322"/>
      <c r="K218" s="322"/>
      <c r="L218" s="319"/>
      <c r="M218" s="323"/>
      <c r="N218" s="323"/>
      <c r="O218" s="323"/>
      <c r="P218" s="323"/>
      <c r="Q218" s="323"/>
      <c r="R218" s="323"/>
      <c r="S218" s="323"/>
      <c r="T218" s="323"/>
      <c r="U218" s="323"/>
      <c r="V218" s="323"/>
      <c r="W218" s="323"/>
      <c r="X218" s="323"/>
      <c r="Y218" s="323"/>
      <c r="Z218" s="323"/>
    </row>
    <row r="219" spans="1:26" ht="13.5" customHeight="1">
      <c r="A219" s="319"/>
      <c r="B219" s="320"/>
      <c r="C219" s="321"/>
      <c r="D219" s="321"/>
      <c r="E219" s="322"/>
      <c r="F219" s="322"/>
      <c r="G219" s="322"/>
      <c r="H219" s="322"/>
      <c r="I219" s="322"/>
      <c r="J219" s="322"/>
      <c r="K219" s="322"/>
      <c r="L219" s="319"/>
      <c r="M219" s="323"/>
      <c r="N219" s="323"/>
      <c r="O219" s="323"/>
      <c r="P219" s="323"/>
      <c r="Q219" s="323"/>
      <c r="R219" s="323"/>
      <c r="S219" s="323"/>
      <c r="T219" s="323"/>
      <c r="U219" s="323"/>
      <c r="V219" s="323"/>
      <c r="W219" s="323"/>
      <c r="X219" s="323"/>
      <c r="Y219" s="323"/>
      <c r="Z219" s="323"/>
    </row>
    <row r="220" spans="1:26" ht="13.5" customHeight="1">
      <c r="A220" s="319"/>
      <c r="B220" s="320"/>
      <c r="C220" s="321"/>
      <c r="D220" s="321"/>
      <c r="E220" s="322"/>
      <c r="F220" s="322"/>
      <c r="G220" s="322"/>
      <c r="H220" s="322"/>
      <c r="I220" s="322"/>
      <c r="J220" s="322"/>
      <c r="K220" s="322"/>
      <c r="L220" s="319"/>
      <c r="M220" s="323"/>
      <c r="N220" s="323"/>
      <c r="O220" s="323"/>
      <c r="P220" s="323"/>
      <c r="Q220" s="323"/>
      <c r="R220" s="323"/>
      <c r="S220" s="323"/>
      <c r="T220" s="323"/>
      <c r="U220" s="323"/>
      <c r="V220" s="323"/>
      <c r="W220" s="323"/>
      <c r="X220" s="323"/>
      <c r="Y220" s="323"/>
      <c r="Z220" s="323"/>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2:K2"/>
    <mergeCell ref="C5:D5"/>
    <mergeCell ref="B7:D7"/>
    <mergeCell ref="B8:D8"/>
  </mergeCells>
  <phoneticPr fontId="100" type="noConversion"/>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0"/>
  <sheetViews>
    <sheetView workbookViewId="0">
      <pane ySplit="3" topLeftCell="A4" activePane="bottomLeft" state="frozen"/>
      <selection pane="bottomLeft" activeCell="B5" sqref="B5"/>
    </sheetView>
  </sheetViews>
  <sheetFormatPr defaultColWidth="14.44140625" defaultRowHeight="15" customHeight="1"/>
  <cols>
    <col min="1" max="1" width="9.6640625" customWidth="1"/>
    <col min="2" max="2" width="4.44140625" customWidth="1"/>
    <col min="3" max="26" width="8.6640625" customWidth="1"/>
    <col min="27" max="27" width="2.5546875" customWidth="1"/>
    <col min="28" max="46" width="9" customWidth="1"/>
  </cols>
  <sheetData>
    <row r="1" spans="1:46" ht="25.5" customHeight="1">
      <c r="A1" s="1131" t="s">
        <v>1067</v>
      </c>
      <c r="B1" s="1106"/>
      <c r="C1" s="1106"/>
      <c r="D1" s="1106"/>
      <c r="E1" s="1106"/>
      <c r="F1" s="1106"/>
      <c r="G1" s="1106"/>
      <c r="H1" s="1106"/>
      <c r="I1" s="1106"/>
      <c r="J1" s="1106"/>
      <c r="K1" s="1106"/>
      <c r="L1" s="1106"/>
      <c r="M1" s="1106"/>
      <c r="N1" s="1106"/>
      <c r="O1" s="1106"/>
      <c r="P1" s="1106"/>
      <c r="Q1" s="1106"/>
      <c r="R1" s="1106"/>
      <c r="S1" s="1106"/>
      <c r="T1" s="1106"/>
      <c r="U1" s="1106"/>
      <c r="V1" s="1106"/>
      <c r="W1" s="1106"/>
      <c r="X1" s="1106"/>
      <c r="Y1" s="1106"/>
      <c r="Z1" s="1104"/>
      <c r="AA1" s="89"/>
      <c r="AB1" s="1141" t="s">
        <v>77</v>
      </c>
      <c r="AC1" s="1129"/>
      <c r="AD1" s="1129"/>
      <c r="AE1" s="1129"/>
      <c r="AF1" s="1129"/>
      <c r="AG1" s="1142"/>
      <c r="AH1" s="89"/>
      <c r="AI1" s="89"/>
      <c r="AJ1" s="89"/>
      <c r="AK1" s="89"/>
      <c r="AL1" s="89"/>
      <c r="AM1" s="89"/>
      <c r="AN1" s="89"/>
      <c r="AO1" s="89"/>
      <c r="AP1" s="89"/>
      <c r="AQ1" s="89"/>
      <c r="AR1" s="89"/>
      <c r="AS1" s="89"/>
      <c r="AT1" s="89"/>
    </row>
    <row r="2" spans="1:46" ht="18.75" customHeight="1">
      <c r="A2" s="1103" t="s">
        <v>76</v>
      </c>
      <c r="B2" s="1104"/>
      <c r="C2" s="1143" t="s">
        <v>1068</v>
      </c>
      <c r="D2" s="1106"/>
      <c r="E2" s="1106"/>
      <c r="F2" s="1106"/>
      <c r="G2" s="1106"/>
      <c r="H2" s="1106"/>
      <c r="I2" s="1106"/>
      <c r="J2" s="1106"/>
      <c r="K2" s="1106"/>
      <c r="L2" s="1106"/>
      <c r="M2" s="1106"/>
      <c r="N2" s="1106"/>
      <c r="O2" s="1106"/>
      <c r="P2" s="1106"/>
      <c r="Q2" s="1106"/>
      <c r="R2" s="1106"/>
      <c r="S2" s="1106"/>
      <c r="T2" s="1106"/>
      <c r="U2" s="1106"/>
      <c r="V2" s="1106"/>
      <c r="W2" s="1106"/>
      <c r="X2" s="1106"/>
      <c r="Y2" s="1106"/>
      <c r="Z2" s="1104"/>
      <c r="AA2" s="89"/>
      <c r="AB2" s="5" t="s">
        <v>32</v>
      </c>
      <c r="AC2" s="8" t="s">
        <v>85</v>
      </c>
      <c r="AD2" s="8" t="s">
        <v>89</v>
      </c>
      <c r="AE2" s="8" t="s">
        <v>90</v>
      </c>
      <c r="AF2" s="95" t="s">
        <v>1069</v>
      </c>
      <c r="AG2" s="95" t="s">
        <v>1070</v>
      </c>
      <c r="AH2" s="89"/>
      <c r="AI2" s="89"/>
      <c r="AJ2" s="89"/>
      <c r="AK2" s="89"/>
      <c r="AL2" s="89"/>
      <c r="AM2" s="89"/>
      <c r="AN2" s="89"/>
      <c r="AO2" s="89"/>
      <c r="AP2" s="89"/>
      <c r="AQ2" s="89"/>
      <c r="AR2" s="89"/>
      <c r="AS2" s="89"/>
      <c r="AT2" s="89"/>
    </row>
    <row r="3" spans="1:46" ht="18.75" customHeight="1">
      <c r="A3" s="5" t="s">
        <v>1071</v>
      </c>
      <c r="B3" s="5" t="s">
        <v>1072</v>
      </c>
      <c r="C3" s="6" t="s">
        <v>1073</v>
      </c>
      <c r="D3" s="6" t="s">
        <v>1074</v>
      </c>
      <c r="E3" s="6" t="s">
        <v>1075</v>
      </c>
      <c r="F3" s="276" t="s">
        <v>1069</v>
      </c>
      <c r="G3" s="6" t="s">
        <v>1070</v>
      </c>
      <c r="H3" s="6" t="s">
        <v>1076</v>
      </c>
      <c r="I3" s="6" t="s">
        <v>1077</v>
      </c>
      <c r="J3" s="6" t="s">
        <v>1078</v>
      </c>
      <c r="K3" s="6" t="s">
        <v>1079</v>
      </c>
      <c r="L3" s="276" t="s">
        <v>1069</v>
      </c>
      <c r="M3" s="6" t="s">
        <v>1070</v>
      </c>
      <c r="N3" s="6" t="s">
        <v>1080</v>
      </c>
      <c r="O3" s="6" t="s">
        <v>1081</v>
      </c>
      <c r="P3" s="6" t="s">
        <v>1082</v>
      </c>
      <c r="Q3" s="6" t="s">
        <v>1083</v>
      </c>
      <c r="R3" s="276" t="s">
        <v>1069</v>
      </c>
      <c r="S3" s="6" t="s">
        <v>1070</v>
      </c>
      <c r="T3" s="6" t="s">
        <v>1084</v>
      </c>
      <c r="U3" s="6" t="s">
        <v>1085</v>
      </c>
      <c r="V3" s="6" t="s">
        <v>1086</v>
      </c>
      <c r="W3" s="6" t="s">
        <v>1087</v>
      </c>
      <c r="X3" s="276" t="s">
        <v>1069</v>
      </c>
      <c r="Y3" s="6" t="s">
        <v>1070</v>
      </c>
      <c r="Z3" s="6" t="s">
        <v>1088</v>
      </c>
      <c r="AA3" s="89"/>
      <c r="AB3" s="102" t="s">
        <v>102</v>
      </c>
      <c r="AC3" s="12">
        <f t="shared" ref="AC3:AE3" si="0">SUM(C5:C35,I5:I35,O5:O35,U5:U35)</f>
        <v>1673</v>
      </c>
      <c r="AD3" s="12">
        <f t="shared" si="0"/>
        <v>114527</v>
      </c>
      <c r="AE3" s="12">
        <f t="shared" si="0"/>
        <v>141898</v>
      </c>
      <c r="AF3" s="350">
        <f t="shared" ref="AF3:AG3" si="1">AVERAGE(F5:F35,L5:L35,R5:R35,X5:X35)</f>
        <v>7.9537372436382092E-3</v>
      </c>
      <c r="AG3" s="12">
        <f t="shared" si="1"/>
        <v>1741.516129032258</v>
      </c>
      <c r="AH3" s="89"/>
      <c r="AI3" s="89"/>
      <c r="AJ3" s="89"/>
      <c r="AK3" s="89"/>
      <c r="AL3" s="89"/>
      <c r="AM3" s="89"/>
      <c r="AN3" s="89"/>
      <c r="AO3" s="89"/>
      <c r="AP3" s="89"/>
      <c r="AQ3" s="89"/>
      <c r="AR3" s="89"/>
      <c r="AS3" s="89"/>
      <c r="AT3" s="89"/>
    </row>
    <row r="4" spans="1:46" ht="18.75" customHeight="1">
      <c r="A4" s="1144" t="s">
        <v>1089</v>
      </c>
      <c r="B4" s="1104"/>
      <c r="C4" s="1145" t="s">
        <v>1090</v>
      </c>
      <c r="D4" s="1106"/>
      <c r="E4" s="1106"/>
      <c r="F4" s="1106"/>
      <c r="G4" s="1106"/>
      <c r="H4" s="1104"/>
      <c r="I4" s="1145" t="s">
        <v>1091</v>
      </c>
      <c r="J4" s="1106"/>
      <c r="K4" s="1106"/>
      <c r="L4" s="1106"/>
      <c r="M4" s="1106"/>
      <c r="N4" s="1104"/>
      <c r="O4" s="1146" t="s">
        <v>1092</v>
      </c>
      <c r="P4" s="1106"/>
      <c r="Q4" s="1106"/>
      <c r="R4" s="1106"/>
      <c r="S4" s="1106"/>
      <c r="T4" s="1104"/>
      <c r="U4" s="1146" t="s">
        <v>1093</v>
      </c>
      <c r="V4" s="1106"/>
      <c r="W4" s="1106"/>
      <c r="X4" s="1106"/>
      <c r="Y4" s="1106"/>
      <c r="Z4" s="1104"/>
      <c r="AA4" s="89"/>
      <c r="AB4" s="102" t="s">
        <v>1094</v>
      </c>
      <c r="AC4" s="12">
        <v>108</v>
      </c>
      <c r="AD4" s="12">
        <v>27344</v>
      </c>
      <c r="AE4" s="12">
        <v>64256</v>
      </c>
      <c r="AF4" s="350">
        <f>AVERAGE(F6:F36,L6:L36,R6:R36,X6:X36)</f>
        <v>7.7176947355379376E-3</v>
      </c>
      <c r="AG4" s="12">
        <v>6343</v>
      </c>
      <c r="AH4" s="89"/>
      <c r="AI4" s="89"/>
      <c r="AJ4" s="89"/>
      <c r="AK4" s="89"/>
      <c r="AL4" s="89"/>
      <c r="AM4" s="89"/>
      <c r="AN4" s="89"/>
      <c r="AO4" s="89"/>
      <c r="AP4" s="89"/>
      <c r="AQ4" s="89"/>
      <c r="AR4" s="89"/>
      <c r="AS4" s="89"/>
      <c r="AT4" s="89"/>
    </row>
    <row r="5" spans="1:46" ht="17.25" customHeight="1">
      <c r="A5" s="351">
        <v>44927</v>
      </c>
      <c r="B5" s="96" t="s">
        <v>1095</v>
      </c>
      <c r="C5" s="12">
        <v>164</v>
      </c>
      <c r="D5" s="15">
        <v>2863</v>
      </c>
      <c r="E5" s="15">
        <v>3901</v>
      </c>
      <c r="F5" s="352">
        <f t="shared" ref="F5:F35" si="2">C5/E5</f>
        <v>4.2040502435273006E-2</v>
      </c>
      <c r="G5" s="15">
        <v>627</v>
      </c>
      <c r="H5" s="15">
        <v>102896</v>
      </c>
      <c r="I5" s="12">
        <v>0</v>
      </c>
      <c r="J5" s="15">
        <v>71</v>
      </c>
      <c r="K5" s="15">
        <v>85</v>
      </c>
      <c r="L5" s="352">
        <v>0</v>
      </c>
      <c r="M5" s="15">
        <v>0</v>
      </c>
      <c r="N5" s="15">
        <v>0</v>
      </c>
      <c r="O5" s="12">
        <v>4</v>
      </c>
      <c r="P5" s="15">
        <v>201</v>
      </c>
      <c r="Q5" s="15">
        <v>221</v>
      </c>
      <c r="R5" s="352">
        <f t="shared" ref="R5:R35" si="3">O5/Q5</f>
        <v>1.8099547511312219E-2</v>
      </c>
      <c r="S5" s="15">
        <v>1228</v>
      </c>
      <c r="T5" s="15">
        <v>4912</v>
      </c>
      <c r="U5" s="12">
        <v>0</v>
      </c>
      <c r="V5" s="15">
        <v>23</v>
      </c>
      <c r="W5" s="15">
        <v>24</v>
      </c>
      <c r="X5" s="352">
        <f t="shared" ref="X5:X35" si="4">U5/W5</f>
        <v>0</v>
      </c>
      <c r="Y5" s="15">
        <v>0</v>
      </c>
      <c r="Z5" s="15">
        <v>0</v>
      </c>
      <c r="AA5" s="101"/>
      <c r="AB5" s="102" t="s">
        <v>1096</v>
      </c>
      <c r="AC5" s="96"/>
      <c r="AD5" s="96"/>
      <c r="AE5" s="96"/>
      <c r="AF5" s="96"/>
      <c r="AG5" s="96"/>
      <c r="AH5" s="101"/>
      <c r="AI5" s="101"/>
      <c r="AJ5" s="101"/>
      <c r="AK5" s="101"/>
      <c r="AL5" s="101"/>
      <c r="AM5" s="101"/>
      <c r="AN5" s="101"/>
      <c r="AO5" s="101"/>
      <c r="AP5" s="101"/>
      <c r="AQ5" s="101"/>
      <c r="AR5" s="101"/>
      <c r="AS5" s="101"/>
      <c r="AT5" s="101"/>
    </row>
    <row r="6" spans="1:46" ht="17.25" customHeight="1">
      <c r="A6" s="351">
        <v>2</v>
      </c>
      <c r="B6" s="96" t="s">
        <v>1097</v>
      </c>
      <c r="C6" s="12">
        <v>166</v>
      </c>
      <c r="D6" s="12">
        <v>3421</v>
      </c>
      <c r="E6" s="12">
        <v>5011</v>
      </c>
      <c r="F6" s="352">
        <f t="shared" si="2"/>
        <v>3.3127120335262425E-2</v>
      </c>
      <c r="G6" s="12">
        <v>567</v>
      </c>
      <c r="H6" s="12">
        <v>94176</v>
      </c>
      <c r="I6" s="12">
        <v>2</v>
      </c>
      <c r="J6" s="12">
        <v>35</v>
      </c>
      <c r="K6" s="27">
        <v>40</v>
      </c>
      <c r="L6" s="352">
        <f t="shared" ref="L6:L35" si="5">I6/K6</f>
        <v>0.05</v>
      </c>
      <c r="M6" s="12">
        <v>739</v>
      </c>
      <c r="N6" s="12">
        <v>1477</v>
      </c>
      <c r="O6" s="12">
        <v>1</v>
      </c>
      <c r="P6" s="12">
        <v>73</v>
      </c>
      <c r="Q6" s="12">
        <v>83</v>
      </c>
      <c r="R6" s="352">
        <f t="shared" si="3"/>
        <v>1.2048192771084338E-2</v>
      </c>
      <c r="S6" s="12">
        <v>659</v>
      </c>
      <c r="T6" s="12">
        <v>659</v>
      </c>
      <c r="U6" s="12">
        <v>0</v>
      </c>
      <c r="V6" s="12">
        <v>28</v>
      </c>
      <c r="W6" s="12">
        <v>29</v>
      </c>
      <c r="X6" s="352">
        <f t="shared" si="4"/>
        <v>0</v>
      </c>
      <c r="Y6" s="12">
        <v>0</v>
      </c>
      <c r="Z6" s="12">
        <v>0</v>
      </c>
      <c r="AA6" s="101"/>
      <c r="AB6" s="102" t="s">
        <v>1098</v>
      </c>
      <c r="AC6" s="96"/>
      <c r="AD6" s="96"/>
      <c r="AE6" s="96"/>
      <c r="AF6" s="96"/>
      <c r="AG6" s="96"/>
      <c r="AH6" s="101"/>
      <c r="AI6" s="101"/>
      <c r="AJ6" s="101"/>
      <c r="AK6" s="101"/>
      <c r="AL6" s="101"/>
      <c r="AM6" s="101"/>
      <c r="AN6" s="101"/>
      <c r="AO6" s="101"/>
      <c r="AP6" s="101"/>
      <c r="AQ6" s="101"/>
      <c r="AR6" s="101"/>
      <c r="AS6" s="101"/>
      <c r="AT6" s="101"/>
    </row>
    <row r="7" spans="1:46" ht="17.25" customHeight="1">
      <c r="A7" s="351">
        <v>3</v>
      </c>
      <c r="B7" s="96" t="s">
        <v>1099</v>
      </c>
      <c r="C7" s="12">
        <v>125</v>
      </c>
      <c r="D7" s="12">
        <v>3557</v>
      </c>
      <c r="E7" s="12">
        <v>4878</v>
      </c>
      <c r="F7" s="352">
        <f t="shared" si="2"/>
        <v>2.5625256252562525E-2</v>
      </c>
      <c r="G7" s="12">
        <v>707</v>
      </c>
      <c r="H7" s="12">
        <v>88406</v>
      </c>
      <c r="I7" s="12">
        <v>0</v>
      </c>
      <c r="J7" s="12">
        <v>80</v>
      </c>
      <c r="K7" s="27">
        <v>97</v>
      </c>
      <c r="L7" s="352">
        <f t="shared" si="5"/>
        <v>0</v>
      </c>
      <c r="M7" s="12">
        <v>0</v>
      </c>
      <c r="N7" s="12">
        <v>0</v>
      </c>
      <c r="O7" s="12">
        <v>1</v>
      </c>
      <c r="P7" s="12">
        <v>120</v>
      </c>
      <c r="Q7" s="12">
        <v>133</v>
      </c>
      <c r="R7" s="352">
        <f t="shared" si="3"/>
        <v>7.5187969924812026E-3</v>
      </c>
      <c r="S7" s="12">
        <v>724</v>
      </c>
      <c r="T7" s="12">
        <v>724</v>
      </c>
      <c r="U7" s="12">
        <v>0</v>
      </c>
      <c r="V7" s="12">
        <v>24</v>
      </c>
      <c r="W7" s="12">
        <v>26</v>
      </c>
      <c r="X7" s="352">
        <f t="shared" si="4"/>
        <v>0</v>
      </c>
      <c r="Y7" s="12">
        <v>0</v>
      </c>
      <c r="Z7" s="12">
        <v>0</v>
      </c>
      <c r="AA7" s="101"/>
      <c r="AB7" s="102" t="s">
        <v>1100</v>
      </c>
      <c r="AC7" s="96"/>
      <c r="AD7" s="96"/>
      <c r="AE7" s="96"/>
      <c r="AF7" s="96"/>
      <c r="AG7" s="96"/>
      <c r="AH7" s="101"/>
      <c r="AI7" s="101"/>
      <c r="AJ7" s="101"/>
      <c r="AK7" s="101"/>
      <c r="AL7" s="101"/>
      <c r="AM7" s="101"/>
      <c r="AN7" s="101"/>
      <c r="AO7" s="101"/>
      <c r="AP7" s="101"/>
      <c r="AQ7" s="101"/>
      <c r="AR7" s="101"/>
      <c r="AS7" s="101"/>
      <c r="AT7" s="101"/>
    </row>
    <row r="8" spans="1:46" ht="17.25" customHeight="1">
      <c r="A8" s="351">
        <v>4</v>
      </c>
      <c r="B8" s="96" t="s">
        <v>1101</v>
      </c>
      <c r="C8" s="12">
        <v>87</v>
      </c>
      <c r="D8" s="12">
        <v>3167</v>
      </c>
      <c r="E8" s="12">
        <v>4028</v>
      </c>
      <c r="F8" s="352">
        <f t="shared" si="2"/>
        <v>2.1598808341608738E-2</v>
      </c>
      <c r="G8" s="12">
        <v>975</v>
      </c>
      <c r="H8" s="12">
        <v>84811</v>
      </c>
      <c r="I8" s="12">
        <v>2</v>
      </c>
      <c r="J8" s="12">
        <v>134</v>
      </c>
      <c r="K8" s="27">
        <v>152</v>
      </c>
      <c r="L8" s="352">
        <f t="shared" si="5"/>
        <v>1.3157894736842105E-2</v>
      </c>
      <c r="M8" s="12">
        <v>847</v>
      </c>
      <c r="N8" s="12">
        <v>1694</v>
      </c>
      <c r="O8" s="12">
        <v>0</v>
      </c>
      <c r="P8" s="12">
        <v>107</v>
      </c>
      <c r="Q8" s="12">
        <v>114</v>
      </c>
      <c r="R8" s="352">
        <f t="shared" si="3"/>
        <v>0</v>
      </c>
      <c r="S8" s="12">
        <v>0</v>
      </c>
      <c r="T8" s="12">
        <v>0</v>
      </c>
      <c r="U8" s="12">
        <v>0</v>
      </c>
      <c r="V8" s="12">
        <v>27</v>
      </c>
      <c r="W8" s="12">
        <v>28</v>
      </c>
      <c r="X8" s="352">
        <f t="shared" si="4"/>
        <v>0</v>
      </c>
      <c r="Y8" s="12">
        <v>0</v>
      </c>
      <c r="Z8" s="12">
        <v>0</v>
      </c>
      <c r="AA8" s="101"/>
      <c r="AB8" s="102" t="s">
        <v>1102</v>
      </c>
      <c r="AC8" s="96"/>
      <c r="AD8" s="96"/>
      <c r="AE8" s="96"/>
      <c r="AF8" s="96"/>
      <c r="AG8" s="96"/>
      <c r="AH8" s="101"/>
      <c r="AI8" s="101"/>
      <c r="AJ8" s="101"/>
      <c r="AK8" s="101"/>
      <c r="AL8" s="101"/>
      <c r="AM8" s="101"/>
      <c r="AN8" s="101"/>
      <c r="AO8" s="101"/>
      <c r="AP8" s="101"/>
      <c r="AQ8" s="101"/>
      <c r="AR8" s="101"/>
      <c r="AS8" s="101"/>
      <c r="AT8" s="101"/>
    </row>
    <row r="9" spans="1:46" ht="17.25" customHeight="1">
      <c r="A9" s="351">
        <v>5</v>
      </c>
      <c r="B9" s="96" t="s">
        <v>1103</v>
      </c>
      <c r="C9" s="12">
        <v>77</v>
      </c>
      <c r="D9" s="12">
        <v>2706</v>
      </c>
      <c r="E9" s="12">
        <v>3470</v>
      </c>
      <c r="F9" s="352">
        <f t="shared" si="2"/>
        <v>2.2190201729106629E-2</v>
      </c>
      <c r="G9" s="12">
        <v>1194</v>
      </c>
      <c r="H9" s="12">
        <v>91937</v>
      </c>
      <c r="I9" s="12">
        <v>0</v>
      </c>
      <c r="J9" s="12">
        <v>166</v>
      </c>
      <c r="K9" s="27">
        <v>200</v>
      </c>
      <c r="L9" s="352">
        <f t="shared" si="5"/>
        <v>0</v>
      </c>
      <c r="M9" s="12">
        <v>0</v>
      </c>
      <c r="N9" s="12">
        <v>0</v>
      </c>
      <c r="O9" s="12">
        <v>4</v>
      </c>
      <c r="P9" s="12">
        <v>132</v>
      </c>
      <c r="Q9" s="12">
        <v>139</v>
      </c>
      <c r="R9" s="352">
        <f t="shared" si="3"/>
        <v>2.8776978417266189E-2</v>
      </c>
      <c r="S9" s="12">
        <v>1330</v>
      </c>
      <c r="T9" s="12">
        <v>5320</v>
      </c>
      <c r="U9" s="12">
        <v>0</v>
      </c>
      <c r="V9" s="12">
        <v>25</v>
      </c>
      <c r="W9" s="12">
        <v>29</v>
      </c>
      <c r="X9" s="352">
        <f t="shared" si="4"/>
        <v>0</v>
      </c>
      <c r="Y9" s="12">
        <v>0</v>
      </c>
      <c r="Z9" s="12">
        <v>0</v>
      </c>
      <c r="AA9" s="101"/>
      <c r="AB9" s="102" t="s">
        <v>1104</v>
      </c>
      <c r="AC9" s="96"/>
      <c r="AD9" s="96"/>
      <c r="AE9" s="96"/>
      <c r="AF9" s="96"/>
      <c r="AG9" s="96"/>
      <c r="AH9" s="101"/>
      <c r="AI9" s="101"/>
      <c r="AJ9" s="101"/>
      <c r="AK9" s="101"/>
      <c r="AL9" s="101"/>
      <c r="AM9" s="101"/>
      <c r="AN9" s="101"/>
      <c r="AO9" s="101"/>
      <c r="AP9" s="101"/>
      <c r="AQ9" s="101"/>
      <c r="AR9" s="101"/>
      <c r="AS9" s="101"/>
      <c r="AT9" s="101"/>
    </row>
    <row r="10" spans="1:46" ht="17.25" customHeight="1">
      <c r="A10" s="351">
        <v>6</v>
      </c>
      <c r="B10" s="96" t="s">
        <v>1105</v>
      </c>
      <c r="C10" s="12">
        <v>70</v>
      </c>
      <c r="D10" s="12">
        <v>2110</v>
      </c>
      <c r="E10" s="12">
        <v>2660</v>
      </c>
      <c r="F10" s="352">
        <f t="shared" si="2"/>
        <v>2.6315789473684209E-2</v>
      </c>
      <c r="G10" s="12">
        <v>1275</v>
      </c>
      <c r="H10" s="12">
        <v>89255</v>
      </c>
      <c r="I10" s="12">
        <v>0</v>
      </c>
      <c r="J10" s="12">
        <v>73</v>
      </c>
      <c r="K10" s="27">
        <v>81</v>
      </c>
      <c r="L10" s="352">
        <f t="shared" si="5"/>
        <v>0</v>
      </c>
      <c r="M10" s="12">
        <v>0</v>
      </c>
      <c r="N10" s="12">
        <v>0</v>
      </c>
      <c r="O10" s="12">
        <v>5</v>
      </c>
      <c r="P10" s="12">
        <v>323</v>
      </c>
      <c r="Q10" s="12">
        <v>352</v>
      </c>
      <c r="R10" s="352">
        <f t="shared" si="3"/>
        <v>1.4204545454545454E-2</v>
      </c>
      <c r="S10" s="12">
        <v>1443</v>
      </c>
      <c r="T10" s="12">
        <v>7217</v>
      </c>
      <c r="U10" s="12">
        <v>1</v>
      </c>
      <c r="V10" s="12">
        <v>16</v>
      </c>
      <c r="W10" s="12">
        <v>17</v>
      </c>
      <c r="X10" s="352">
        <f t="shared" si="4"/>
        <v>5.8823529411764705E-2</v>
      </c>
      <c r="Y10" s="12">
        <v>1190</v>
      </c>
      <c r="Z10" s="12">
        <v>1190</v>
      </c>
      <c r="AA10" s="101"/>
      <c r="AB10" s="102" t="s">
        <v>1106</v>
      </c>
      <c r="AC10" s="96"/>
      <c r="AD10" s="96"/>
      <c r="AE10" s="96"/>
      <c r="AF10" s="96"/>
      <c r="AG10" s="96"/>
      <c r="AH10" s="101"/>
      <c r="AI10" s="101"/>
      <c r="AJ10" s="101"/>
      <c r="AK10" s="101"/>
      <c r="AL10" s="101"/>
      <c r="AM10" s="101"/>
      <c r="AN10" s="101"/>
      <c r="AO10" s="101"/>
      <c r="AP10" s="101"/>
      <c r="AQ10" s="101"/>
      <c r="AR10" s="101"/>
      <c r="AS10" s="101"/>
      <c r="AT10" s="101"/>
    </row>
    <row r="11" spans="1:46" ht="17.25" customHeight="1">
      <c r="A11" s="353">
        <v>7</v>
      </c>
      <c r="B11" s="103" t="s">
        <v>1107</v>
      </c>
      <c r="C11" s="12">
        <v>69</v>
      </c>
      <c r="D11" s="12">
        <v>2509</v>
      </c>
      <c r="E11" s="12">
        <v>3237</v>
      </c>
      <c r="F11" s="352">
        <f t="shared" si="2"/>
        <v>2.1316033364226137E-2</v>
      </c>
      <c r="G11" s="12">
        <v>1288</v>
      </c>
      <c r="H11" s="12">
        <v>88894</v>
      </c>
      <c r="I11" s="12">
        <v>0</v>
      </c>
      <c r="J11" s="12">
        <v>77</v>
      </c>
      <c r="K11" s="27">
        <v>97</v>
      </c>
      <c r="L11" s="352">
        <f t="shared" si="5"/>
        <v>0</v>
      </c>
      <c r="M11" s="12">
        <v>0</v>
      </c>
      <c r="N11" s="12">
        <v>0</v>
      </c>
      <c r="O11" s="12">
        <v>2</v>
      </c>
      <c r="P11" s="12">
        <v>218</v>
      </c>
      <c r="Q11" s="12">
        <v>231</v>
      </c>
      <c r="R11" s="352">
        <f t="shared" si="3"/>
        <v>8.658008658008658E-3</v>
      </c>
      <c r="S11" s="12">
        <v>1746</v>
      </c>
      <c r="T11" s="12">
        <v>3491</v>
      </c>
      <c r="U11" s="12">
        <v>0</v>
      </c>
      <c r="V11" s="12">
        <v>28</v>
      </c>
      <c r="W11" s="12">
        <v>33</v>
      </c>
      <c r="X11" s="352">
        <f t="shared" si="4"/>
        <v>0</v>
      </c>
      <c r="Y11" s="12">
        <v>0</v>
      </c>
      <c r="Z11" s="12">
        <v>0</v>
      </c>
      <c r="AA11" s="101"/>
      <c r="AB11" s="102" t="s">
        <v>1108</v>
      </c>
      <c r="AC11" s="96"/>
      <c r="AD11" s="96"/>
      <c r="AE11" s="96"/>
      <c r="AF11" s="96"/>
      <c r="AG11" s="96"/>
      <c r="AH11" s="101"/>
      <c r="AI11" s="101"/>
      <c r="AJ11" s="101"/>
      <c r="AK11" s="101"/>
      <c r="AL11" s="101"/>
      <c r="AM11" s="101"/>
      <c r="AN11" s="101"/>
      <c r="AO11" s="101"/>
      <c r="AP11" s="101"/>
      <c r="AQ11" s="101"/>
      <c r="AR11" s="101"/>
      <c r="AS11" s="101"/>
      <c r="AT11" s="101"/>
    </row>
    <row r="12" spans="1:46" ht="17.25" customHeight="1">
      <c r="A12" s="353">
        <v>8</v>
      </c>
      <c r="B12" s="103" t="s">
        <v>1109</v>
      </c>
      <c r="C12" s="12">
        <v>54</v>
      </c>
      <c r="D12" s="12">
        <v>2551</v>
      </c>
      <c r="E12" s="12">
        <v>3292</v>
      </c>
      <c r="F12" s="352">
        <f t="shared" si="2"/>
        <v>1.6403402187120292E-2</v>
      </c>
      <c r="G12" s="12">
        <v>1497</v>
      </c>
      <c r="H12" s="12">
        <v>80814</v>
      </c>
      <c r="I12" s="12">
        <v>3</v>
      </c>
      <c r="J12" s="12">
        <v>181</v>
      </c>
      <c r="K12" s="27">
        <v>226</v>
      </c>
      <c r="L12" s="352">
        <f t="shared" si="5"/>
        <v>1.3274336283185841E-2</v>
      </c>
      <c r="M12" s="12">
        <v>1683</v>
      </c>
      <c r="N12" s="12">
        <v>5050</v>
      </c>
      <c r="O12" s="12">
        <v>12</v>
      </c>
      <c r="P12" s="12">
        <v>417</v>
      </c>
      <c r="Q12" s="12">
        <v>460</v>
      </c>
      <c r="R12" s="352">
        <f t="shared" si="3"/>
        <v>2.6086956521739129E-2</v>
      </c>
      <c r="S12" s="12">
        <v>1770</v>
      </c>
      <c r="T12" s="12">
        <v>21237</v>
      </c>
      <c r="U12" s="12">
        <v>2</v>
      </c>
      <c r="V12" s="12">
        <v>69</v>
      </c>
      <c r="W12" s="12">
        <v>79</v>
      </c>
      <c r="X12" s="352">
        <f t="shared" si="4"/>
        <v>2.5316455696202531E-2</v>
      </c>
      <c r="Y12" s="12">
        <v>1802</v>
      </c>
      <c r="Z12" s="12">
        <v>3603</v>
      </c>
      <c r="AA12" s="101"/>
      <c r="AB12" s="102" t="s">
        <v>1110</v>
      </c>
      <c r="AC12" s="96"/>
      <c r="AD12" s="96"/>
      <c r="AE12" s="96"/>
      <c r="AF12" s="96"/>
      <c r="AG12" s="96"/>
      <c r="AH12" s="101"/>
      <c r="AI12" s="101"/>
      <c r="AJ12" s="101"/>
      <c r="AK12" s="101"/>
      <c r="AL12" s="101"/>
      <c r="AM12" s="101"/>
      <c r="AN12" s="101"/>
      <c r="AO12" s="101"/>
      <c r="AP12" s="101"/>
      <c r="AQ12" s="101"/>
      <c r="AR12" s="101"/>
      <c r="AS12" s="101"/>
      <c r="AT12" s="101"/>
    </row>
    <row r="13" spans="1:46" ht="17.25" customHeight="1">
      <c r="A13" s="351">
        <v>9</v>
      </c>
      <c r="B13" s="96" t="s">
        <v>1111</v>
      </c>
      <c r="C13" s="12">
        <v>54</v>
      </c>
      <c r="D13" s="12">
        <v>2626</v>
      </c>
      <c r="E13" s="12">
        <v>3428</v>
      </c>
      <c r="F13" s="352">
        <f t="shared" si="2"/>
        <v>1.5752625437572929E-2</v>
      </c>
      <c r="G13" s="12">
        <v>1601</v>
      </c>
      <c r="H13" s="12">
        <v>86448</v>
      </c>
      <c r="I13" s="12">
        <v>1</v>
      </c>
      <c r="J13" s="12">
        <v>248</v>
      </c>
      <c r="K13" s="27">
        <v>283</v>
      </c>
      <c r="L13" s="352">
        <f t="shared" si="5"/>
        <v>3.5335689045936395E-3</v>
      </c>
      <c r="M13" s="12">
        <v>1681</v>
      </c>
      <c r="N13" s="12">
        <v>1681</v>
      </c>
      <c r="O13" s="12">
        <v>9</v>
      </c>
      <c r="P13" s="12">
        <v>673</v>
      </c>
      <c r="Q13" s="12">
        <v>753</v>
      </c>
      <c r="R13" s="352">
        <f t="shared" si="3"/>
        <v>1.1952191235059761E-2</v>
      </c>
      <c r="S13" s="12">
        <v>1800</v>
      </c>
      <c r="T13" s="12">
        <v>16204</v>
      </c>
      <c r="U13" s="12">
        <v>0</v>
      </c>
      <c r="V13" s="12">
        <v>87</v>
      </c>
      <c r="W13" s="12">
        <v>99</v>
      </c>
      <c r="X13" s="352">
        <f t="shared" si="4"/>
        <v>0</v>
      </c>
      <c r="Y13" s="12">
        <v>0</v>
      </c>
      <c r="Z13" s="12">
        <v>0</v>
      </c>
      <c r="AA13" s="101"/>
      <c r="AB13" s="102" t="s">
        <v>1112</v>
      </c>
      <c r="AC13" s="96"/>
      <c r="AD13" s="96"/>
      <c r="AE13" s="96"/>
      <c r="AF13" s="96"/>
      <c r="AG13" s="96"/>
      <c r="AH13" s="101"/>
      <c r="AI13" s="101"/>
      <c r="AJ13" s="101"/>
      <c r="AK13" s="101"/>
      <c r="AL13" s="101"/>
      <c r="AM13" s="101"/>
      <c r="AN13" s="101"/>
      <c r="AO13" s="101"/>
      <c r="AP13" s="101"/>
      <c r="AQ13" s="101"/>
      <c r="AR13" s="101"/>
      <c r="AS13" s="101"/>
      <c r="AT13" s="101"/>
    </row>
    <row r="14" spans="1:46" ht="17.25" customHeight="1">
      <c r="A14" s="351">
        <v>10</v>
      </c>
      <c r="B14" s="96" t="s">
        <v>1113</v>
      </c>
      <c r="C14" s="12">
        <v>34</v>
      </c>
      <c r="D14" s="12">
        <v>2729</v>
      </c>
      <c r="E14" s="12">
        <v>3446</v>
      </c>
      <c r="F14" s="352">
        <f t="shared" si="2"/>
        <v>9.8665118978525819E-3</v>
      </c>
      <c r="G14" s="12">
        <v>2117</v>
      </c>
      <c r="H14" s="12">
        <v>71980</v>
      </c>
      <c r="I14" s="12">
        <v>2</v>
      </c>
      <c r="J14" s="12">
        <v>435</v>
      </c>
      <c r="K14" s="27">
        <v>503</v>
      </c>
      <c r="L14" s="352">
        <f t="shared" si="5"/>
        <v>3.9761431411530811E-3</v>
      </c>
      <c r="M14" s="12">
        <v>2024</v>
      </c>
      <c r="N14" s="12">
        <v>4048</v>
      </c>
      <c r="O14" s="12">
        <v>9</v>
      </c>
      <c r="P14" s="12">
        <v>1571</v>
      </c>
      <c r="Q14" s="12">
        <v>1912</v>
      </c>
      <c r="R14" s="352">
        <f t="shared" si="3"/>
        <v>4.7071129707112972E-3</v>
      </c>
      <c r="S14" s="12">
        <v>1898</v>
      </c>
      <c r="T14" s="12">
        <v>17080</v>
      </c>
      <c r="U14" s="12">
        <v>0</v>
      </c>
      <c r="V14" s="12">
        <v>145</v>
      </c>
      <c r="W14" s="12">
        <v>159</v>
      </c>
      <c r="X14" s="352">
        <f t="shared" si="4"/>
        <v>0</v>
      </c>
      <c r="Y14" s="12">
        <v>0</v>
      </c>
      <c r="Z14" s="12">
        <v>0</v>
      </c>
      <c r="AA14" s="101"/>
      <c r="AB14" s="102" t="s">
        <v>1114</v>
      </c>
      <c r="AC14" s="96"/>
      <c r="AD14" s="96"/>
      <c r="AE14" s="96"/>
      <c r="AF14" s="96"/>
      <c r="AG14" s="96"/>
      <c r="AH14" s="101"/>
      <c r="AI14" s="101"/>
      <c r="AJ14" s="101"/>
      <c r="AK14" s="101"/>
      <c r="AL14" s="101"/>
      <c r="AM14" s="101"/>
      <c r="AN14" s="101"/>
      <c r="AO14" s="101"/>
      <c r="AP14" s="101"/>
      <c r="AQ14" s="101"/>
      <c r="AR14" s="101"/>
      <c r="AS14" s="101"/>
      <c r="AT14" s="101"/>
    </row>
    <row r="15" spans="1:46" ht="17.25" customHeight="1">
      <c r="A15" s="351">
        <v>11</v>
      </c>
      <c r="B15" s="96" t="s">
        <v>1115</v>
      </c>
      <c r="C15" s="12">
        <v>39</v>
      </c>
      <c r="D15" s="12">
        <v>2949</v>
      </c>
      <c r="E15" s="12">
        <v>3512</v>
      </c>
      <c r="F15" s="352">
        <f t="shared" si="2"/>
        <v>1.1104783599088838E-2</v>
      </c>
      <c r="G15" s="12">
        <v>2207</v>
      </c>
      <c r="H15" s="12">
        <v>86074</v>
      </c>
      <c r="I15" s="12">
        <v>0</v>
      </c>
      <c r="J15" s="12">
        <v>314</v>
      </c>
      <c r="K15" s="27">
        <v>356</v>
      </c>
      <c r="L15" s="352">
        <f t="shared" si="5"/>
        <v>0</v>
      </c>
      <c r="M15" s="12">
        <v>0</v>
      </c>
      <c r="N15" s="12">
        <v>0</v>
      </c>
      <c r="O15" s="12">
        <v>7</v>
      </c>
      <c r="P15" s="12">
        <v>717</v>
      </c>
      <c r="Q15" s="12">
        <v>858</v>
      </c>
      <c r="R15" s="352">
        <f t="shared" si="3"/>
        <v>8.1585081585081581E-3</v>
      </c>
      <c r="S15" s="12">
        <v>3031</v>
      </c>
      <c r="T15" s="12">
        <v>21217</v>
      </c>
      <c r="U15" s="12">
        <v>0</v>
      </c>
      <c r="V15" s="12">
        <v>67</v>
      </c>
      <c r="W15" s="12">
        <v>76</v>
      </c>
      <c r="X15" s="352">
        <f t="shared" si="4"/>
        <v>0</v>
      </c>
      <c r="Y15" s="12">
        <v>0</v>
      </c>
      <c r="Z15" s="12">
        <v>0</v>
      </c>
      <c r="AA15" s="101"/>
      <c r="AB15" s="101"/>
      <c r="AC15" s="101"/>
      <c r="AD15" s="101"/>
      <c r="AE15" s="101"/>
      <c r="AF15" s="101"/>
      <c r="AG15" s="101"/>
      <c r="AH15" s="101"/>
      <c r="AI15" s="101"/>
      <c r="AJ15" s="101"/>
      <c r="AK15" s="101"/>
      <c r="AL15" s="101"/>
      <c r="AM15" s="101"/>
      <c r="AN15" s="101"/>
      <c r="AO15" s="101"/>
      <c r="AP15" s="101"/>
      <c r="AQ15" s="101"/>
      <c r="AR15" s="101"/>
      <c r="AS15" s="101"/>
      <c r="AT15" s="101"/>
    </row>
    <row r="16" spans="1:46" ht="17.25" customHeight="1">
      <c r="A16" s="351">
        <v>12</v>
      </c>
      <c r="B16" s="96" t="s">
        <v>1116</v>
      </c>
      <c r="C16" s="12">
        <v>27</v>
      </c>
      <c r="D16" s="12">
        <v>3728</v>
      </c>
      <c r="E16" s="12">
        <v>4530</v>
      </c>
      <c r="F16" s="352">
        <f t="shared" si="2"/>
        <v>5.9602649006622521E-3</v>
      </c>
      <c r="G16" s="12">
        <v>2677</v>
      </c>
      <c r="H16" s="12">
        <v>72271</v>
      </c>
      <c r="I16" s="12">
        <v>3</v>
      </c>
      <c r="J16" s="12">
        <v>794</v>
      </c>
      <c r="K16" s="27">
        <v>911</v>
      </c>
      <c r="L16" s="352">
        <f t="shared" si="5"/>
        <v>3.2930845225027441E-3</v>
      </c>
      <c r="M16" s="12">
        <v>2325</v>
      </c>
      <c r="N16" s="12">
        <v>6974</v>
      </c>
      <c r="O16" s="12">
        <v>12</v>
      </c>
      <c r="P16" s="12">
        <v>1800</v>
      </c>
      <c r="Q16" s="12">
        <v>2252</v>
      </c>
      <c r="R16" s="352">
        <f t="shared" si="3"/>
        <v>5.3285968028419185E-3</v>
      </c>
      <c r="S16" s="12">
        <v>2663</v>
      </c>
      <c r="T16" s="12">
        <v>31956</v>
      </c>
      <c r="U16" s="12">
        <v>0</v>
      </c>
      <c r="V16" s="12">
        <v>128</v>
      </c>
      <c r="W16" s="12">
        <v>135</v>
      </c>
      <c r="X16" s="352">
        <f t="shared" si="4"/>
        <v>0</v>
      </c>
      <c r="Y16" s="12">
        <v>0</v>
      </c>
      <c r="Z16" s="12">
        <v>0</v>
      </c>
      <c r="AA16" s="101"/>
      <c r="AH16" s="101"/>
      <c r="AI16" s="101"/>
      <c r="AJ16" s="101"/>
      <c r="AK16" s="101"/>
      <c r="AL16" s="101"/>
      <c r="AM16" s="101"/>
      <c r="AN16" s="101"/>
      <c r="AO16" s="101"/>
      <c r="AP16" s="101"/>
      <c r="AQ16" s="101"/>
      <c r="AR16" s="101"/>
      <c r="AS16" s="101"/>
      <c r="AT16" s="101"/>
    </row>
    <row r="17" spans="1:46" ht="17.25" customHeight="1">
      <c r="A17" s="351">
        <v>13</v>
      </c>
      <c r="B17" s="96" t="s">
        <v>1117</v>
      </c>
      <c r="C17" s="12">
        <v>27</v>
      </c>
      <c r="D17" s="12">
        <v>2980</v>
      </c>
      <c r="E17" s="12">
        <v>3540</v>
      </c>
      <c r="F17" s="352">
        <f t="shared" si="2"/>
        <v>7.6271186440677969E-3</v>
      </c>
      <c r="G17" s="12">
        <v>3194</v>
      </c>
      <c r="H17" s="12">
        <v>86229</v>
      </c>
      <c r="I17" s="12">
        <v>4</v>
      </c>
      <c r="J17" s="12">
        <v>978</v>
      </c>
      <c r="K17" s="27">
        <v>776</v>
      </c>
      <c r="L17" s="352">
        <f t="shared" si="5"/>
        <v>5.1546391752577319E-3</v>
      </c>
      <c r="M17" s="12">
        <v>2659</v>
      </c>
      <c r="N17" s="12">
        <v>10634</v>
      </c>
      <c r="O17" s="12">
        <v>7</v>
      </c>
      <c r="P17" s="12">
        <v>1329</v>
      </c>
      <c r="Q17" s="12">
        <v>1560</v>
      </c>
      <c r="R17" s="352">
        <f t="shared" si="3"/>
        <v>4.4871794871794869E-3</v>
      </c>
      <c r="S17" s="12">
        <v>4338</v>
      </c>
      <c r="T17" s="12">
        <v>30364</v>
      </c>
      <c r="U17" s="12">
        <v>0</v>
      </c>
      <c r="V17" s="12">
        <v>129</v>
      </c>
      <c r="W17" s="12">
        <v>141</v>
      </c>
      <c r="X17" s="352">
        <f t="shared" si="4"/>
        <v>0</v>
      </c>
      <c r="Y17" s="12">
        <v>0</v>
      </c>
      <c r="Z17" s="12">
        <v>0</v>
      </c>
      <c r="AA17" s="101"/>
      <c r="AH17" s="101"/>
      <c r="AI17" s="101"/>
      <c r="AJ17" s="101"/>
      <c r="AK17" s="101"/>
      <c r="AL17" s="101"/>
      <c r="AM17" s="101"/>
      <c r="AN17" s="101"/>
      <c r="AO17" s="101"/>
      <c r="AP17" s="101"/>
      <c r="AQ17" s="101"/>
      <c r="AR17" s="101"/>
      <c r="AS17" s="101"/>
      <c r="AT17" s="101"/>
    </row>
    <row r="18" spans="1:46" ht="17.25" customHeight="1">
      <c r="A18" s="353">
        <v>14</v>
      </c>
      <c r="B18" s="103" t="s">
        <v>1118</v>
      </c>
      <c r="C18" s="12">
        <v>35</v>
      </c>
      <c r="D18" s="12">
        <v>2444</v>
      </c>
      <c r="E18" s="12">
        <v>3148</v>
      </c>
      <c r="F18" s="352">
        <f t="shared" si="2"/>
        <v>1.1118170266836086E-2</v>
      </c>
      <c r="G18" s="12">
        <v>2533</v>
      </c>
      <c r="H18" s="12">
        <v>88648</v>
      </c>
      <c r="I18" s="12">
        <v>3</v>
      </c>
      <c r="J18" s="12">
        <v>784</v>
      </c>
      <c r="K18" s="27">
        <v>961</v>
      </c>
      <c r="L18" s="352">
        <f t="shared" si="5"/>
        <v>3.1217481789802288E-3</v>
      </c>
      <c r="M18" s="12">
        <v>2487</v>
      </c>
      <c r="N18" s="12">
        <v>7461</v>
      </c>
      <c r="O18" s="12">
        <v>4</v>
      </c>
      <c r="P18" s="12">
        <v>812</v>
      </c>
      <c r="Q18" s="12">
        <v>972</v>
      </c>
      <c r="R18" s="352">
        <f t="shared" si="3"/>
        <v>4.11522633744856E-3</v>
      </c>
      <c r="S18" s="12">
        <v>2579</v>
      </c>
      <c r="T18" s="12">
        <v>10316</v>
      </c>
      <c r="U18" s="12">
        <v>1</v>
      </c>
      <c r="V18" s="12">
        <v>83</v>
      </c>
      <c r="W18" s="12">
        <v>104</v>
      </c>
      <c r="X18" s="352">
        <f t="shared" si="4"/>
        <v>9.6153846153846159E-3</v>
      </c>
      <c r="Y18" s="12">
        <v>3060</v>
      </c>
      <c r="Z18" s="12">
        <v>3060</v>
      </c>
      <c r="AA18" s="101"/>
      <c r="AH18" s="101"/>
      <c r="AI18" s="101"/>
      <c r="AJ18" s="101"/>
      <c r="AK18" s="101"/>
      <c r="AL18" s="101"/>
      <c r="AM18" s="101"/>
      <c r="AN18" s="101"/>
      <c r="AO18" s="101"/>
      <c r="AP18" s="101"/>
      <c r="AQ18" s="101"/>
      <c r="AR18" s="101"/>
      <c r="AS18" s="101"/>
      <c r="AT18" s="101"/>
    </row>
    <row r="19" spans="1:46" ht="17.25" customHeight="1">
      <c r="A19" s="353">
        <v>15</v>
      </c>
      <c r="B19" s="103" t="s">
        <v>1119</v>
      </c>
      <c r="C19" s="12">
        <v>33</v>
      </c>
      <c r="D19" s="12">
        <v>2115</v>
      </c>
      <c r="E19" s="12">
        <v>2512</v>
      </c>
      <c r="F19" s="352">
        <f t="shared" si="2"/>
        <v>1.3136942675159236E-2</v>
      </c>
      <c r="G19" s="12">
        <v>2376</v>
      </c>
      <c r="H19" s="12">
        <v>78420</v>
      </c>
      <c r="I19" s="12">
        <v>1</v>
      </c>
      <c r="J19" s="12">
        <v>454</v>
      </c>
      <c r="K19" s="27">
        <v>501</v>
      </c>
      <c r="L19" s="352">
        <f t="shared" si="5"/>
        <v>1.996007984031936E-3</v>
      </c>
      <c r="M19" s="12">
        <v>3002</v>
      </c>
      <c r="N19" s="12">
        <v>3002</v>
      </c>
      <c r="O19" s="12">
        <v>9</v>
      </c>
      <c r="P19" s="12">
        <v>483</v>
      </c>
      <c r="Q19" s="12">
        <v>519</v>
      </c>
      <c r="R19" s="352">
        <f t="shared" si="3"/>
        <v>1.7341040462427744E-2</v>
      </c>
      <c r="S19" s="12">
        <v>2821</v>
      </c>
      <c r="T19" s="12">
        <v>25393</v>
      </c>
      <c r="U19" s="12">
        <v>0</v>
      </c>
      <c r="V19" s="12">
        <v>62</v>
      </c>
      <c r="W19" s="12">
        <v>65</v>
      </c>
      <c r="X19" s="352">
        <f t="shared" si="4"/>
        <v>0</v>
      </c>
      <c r="Y19" s="12">
        <v>0</v>
      </c>
      <c r="Z19" s="12">
        <v>0</v>
      </c>
      <c r="AA19" s="101"/>
      <c r="AH19" s="101"/>
      <c r="AI19" s="101"/>
      <c r="AJ19" s="101"/>
      <c r="AK19" s="101"/>
      <c r="AL19" s="101"/>
      <c r="AM19" s="101"/>
      <c r="AN19" s="101"/>
      <c r="AO19" s="101"/>
      <c r="AP19" s="101"/>
      <c r="AQ19" s="101"/>
      <c r="AR19" s="101"/>
      <c r="AS19" s="101"/>
      <c r="AT19" s="101"/>
    </row>
    <row r="20" spans="1:46" ht="17.25" customHeight="1">
      <c r="A20" s="351">
        <v>16</v>
      </c>
      <c r="B20" s="96" t="s">
        <v>1120</v>
      </c>
      <c r="C20" s="12">
        <v>41</v>
      </c>
      <c r="D20" s="12">
        <v>2555</v>
      </c>
      <c r="E20" s="12">
        <v>3094</v>
      </c>
      <c r="F20" s="352">
        <f t="shared" si="2"/>
        <v>1.3251454427925016E-2</v>
      </c>
      <c r="G20" s="12">
        <v>2053</v>
      </c>
      <c r="H20" s="12">
        <v>84181</v>
      </c>
      <c r="I20" s="12">
        <v>2</v>
      </c>
      <c r="J20" s="12">
        <v>324</v>
      </c>
      <c r="K20" s="27">
        <v>355</v>
      </c>
      <c r="L20" s="352">
        <f t="shared" si="5"/>
        <v>5.6338028169014088E-3</v>
      </c>
      <c r="M20" s="12">
        <v>2224</v>
      </c>
      <c r="N20" s="12">
        <v>4447</v>
      </c>
      <c r="O20" s="12">
        <v>5</v>
      </c>
      <c r="P20" s="12">
        <v>725</v>
      </c>
      <c r="Q20" s="12">
        <v>826</v>
      </c>
      <c r="R20" s="352">
        <f t="shared" si="3"/>
        <v>6.0532687651331718E-3</v>
      </c>
      <c r="S20" s="12">
        <v>2553</v>
      </c>
      <c r="T20" s="12">
        <v>12764</v>
      </c>
      <c r="U20" s="12">
        <v>0</v>
      </c>
      <c r="V20" s="12">
        <v>64</v>
      </c>
      <c r="W20" s="12">
        <v>69</v>
      </c>
      <c r="X20" s="352">
        <f t="shared" si="4"/>
        <v>0</v>
      </c>
      <c r="Y20" s="12">
        <v>0</v>
      </c>
      <c r="Z20" s="12">
        <v>0</v>
      </c>
      <c r="AA20" s="101"/>
      <c r="AH20" s="101"/>
      <c r="AI20" s="101"/>
      <c r="AJ20" s="101"/>
      <c r="AK20" s="101"/>
      <c r="AL20" s="101"/>
      <c r="AM20" s="101"/>
      <c r="AN20" s="101"/>
      <c r="AO20" s="101"/>
      <c r="AP20" s="101"/>
      <c r="AQ20" s="101"/>
      <c r="AR20" s="101"/>
      <c r="AS20" s="101"/>
      <c r="AT20" s="101"/>
    </row>
    <row r="21" spans="1:46" ht="17.25" customHeight="1">
      <c r="A21" s="351">
        <v>17</v>
      </c>
      <c r="B21" s="96" t="s">
        <v>1121</v>
      </c>
      <c r="C21" s="12">
        <v>23</v>
      </c>
      <c r="D21" s="12">
        <v>2771</v>
      </c>
      <c r="E21" s="12">
        <v>3422</v>
      </c>
      <c r="F21" s="352">
        <f t="shared" si="2"/>
        <v>6.7212156633547635E-3</v>
      </c>
      <c r="G21" s="12">
        <v>2709</v>
      </c>
      <c r="H21" s="12">
        <v>62302</v>
      </c>
      <c r="I21" s="12">
        <v>6</v>
      </c>
      <c r="J21" s="12">
        <v>844</v>
      </c>
      <c r="K21" s="27">
        <v>972</v>
      </c>
      <c r="L21" s="352">
        <f t="shared" si="5"/>
        <v>6.1728395061728392E-3</v>
      </c>
      <c r="M21" s="12">
        <v>3789</v>
      </c>
      <c r="N21" s="12">
        <v>22732</v>
      </c>
      <c r="O21" s="12">
        <v>9</v>
      </c>
      <c r="P21" s="12">
        <v>1041</v>
      </c>
      <c r="Q21" s="12">
        <v>1202</v>
      </c>
      <c r="R21" s="352">
        <f t="shared" si="3"/>
        <v>7.4875207986688855E-3</v>
      </c>
      <c r="S21" s="12">
        <v>3019</v>
      </c>
      <c r="T21" s="12">
        <v>27175</v>
      </c>
      <c r="U21" s="12">
        <v>0</v>
      </c>
      <c r="V21" s="12">
        <v>108</v>
      </c>
      <c r="W21" s="12">
        <v>123</v>
      </c>
      <c r="X21" s="352">
        <f t="shared" si="4"/>
        <v>0</v>
      </c>
      <c r="Y21" s="12">
        <v>0</v>
      </c>
      <c r="Z21" s="12">
        <v>0</v>
      </c>
      <c r="AA21" s="101"/>
      <c r="AH21" s="101"/>
      <c r="AI21" s="101"/>
      <c r="AJ21" s="101"/>
      <c r="AK21" s="101"/>
      <c r="AL21" s="101"/>
      <c r="AM21" s="101"/>
      <c r="AN21" s="101"/>
      <c r="AO21" s="101"/>
      <c r="AP21" s="101"/>
      <c r="AQ21" s="101"/>
      <c r="AR21" s="101"/>
      <c r="AS21" s="101"/>
      <c r="AT21" s="101"/>
    </row>
    <row r="22" spans="1:46" ht="17.25" customHeight="1">
      <c r="A22" s="351">
        <v>18</v>
      </c>
      <c r="B22" s="96" t="s">
        <v>1122</v>
      </c>
      <c r="C22" s="12">
        <v>24</v>
      </c>
      <c r="D22" s="12">
        <v>2133</v>
      </c>
      <c r="E22" s="12">
        <v>2611</v>
      </c>
      <c r="F22" s="352">
        <f t="shared" si="2"/>
        <v>9.1918805055534285E-3</v>
      </c>
      <c r="G22" s="12">
        <v>2830</v>
      </c>
      <c r="H22" s="12">
        <v>67919</v>
      </c>
      <c r="I22" s="12">
        <v>3</v>
      </c>
      <c r="J22" s="12">
        <v>1284</v>
      </c>
      <c r="K22" s="27">
        <v>1554</v>
      </c>
      <c r="L22" s="352">
        <f t="shared" si="5"/>
        <v>1.9305019305019305E-3</v>
      </c>
      <c r="M22" s="12">
        <v>2869</v>
      </c>
      <c r="N22" s="12">
        <v>8608</v>
      </c>
      <c r="O22" s="12">
        <v>6</v>
      </c>
      <c r="P22" s="12">
        <v>726</v>
      </c>
      <c r="Q22" s="12">
        <v>851</v>
      </c>
      <c r="R22" s="352">
        <f t="shared" si="3"/>
        <v>7.0505287896592246E-3</v>
      </c>
      <c r="S22" s="12">
        <v>2608</v>
      </c>
      <c r="T22" s="12">
        <v>15648</v>
      </c>
      <c r="U22" s="12">
        <v>1</v>
      </c>
      <c r="V22" s="12">
        <v>115</v>
      </c>
      <c r="W22" s="12">
        <v>121</v>
      </c>
      <c r="X22" s="352">
        <f t="shared" si="4"/>
        <v>8.2644628099173556E-3</v>
      </c>
      <c r="Y22" s="12">
        <v>4499</v>
      </c>
      <c r="Z22" s="12">
        <v>4499</v>
      </c>
      <c r="AA22" s="101"/>
      <c r="AH22" s="101"/>
      <c r="AI22" s="101"/>
      <c r="AJ22" s="101"/>
      <c r="AK22" s="101"/>
      <c r="AL22" s="101"/>
      <c r="AM22" s="101"/>
      <c r="AN22" s="101"/>
      <c r="AO22" s="101"/>
      <c r="AP22" s="101"/>
      <c r="AQ22" s="101"/>
      <c r="AR22" s="101"/>
      <c r="AS22" s="101"/>
      <c r="AT22" s="101"/>
    </row>
    <row r="23" spans="1:46" ht="17.25" customHeight="1">
      <c r="A23" s="351">
        <v>19</v>
      </c>
      <c r="B23" s="96" t="s">
        <v>1123</v>
      </c>
      <c r="C23" s="12">
        <v>28</v>
      </c>
      <c r="D23" s="12">
        <v>2308</v>
      </c>
      <c r="E23" s="12">
        <v>2800</v>
      </c>
      <c r="F23" s="352">
        <f t="shared" si="2"/>
        <v>0.01</v>
      </c>
      <c r="G23" s="12">
        <v>3056</v>
      </c>
      <c r="H23" s="12">
        <v>85568</v>
      </c>
      <c r="I23" s="12">
        <v>4</v>
      </c>
      <c r="J23" s="12">
        <v>1132</v>
      </c>
      <c r="K23" s="27">
        <v>1319</v>
      </c>
      <c r="L23" s="352">
        <f t="shared" si="5"/>
        <v>3.0326004548900682E-3</v>
      </c>
      <c r="M23" s="12">
        <v>3594</v>
      </c>
      <c r="N23" s="12">
        <v>14376</v>
      </c>
      <c r="O23" s="12">
        <v>6</v>
      </c>
      <c r="P23" s="12">
        <v>785</v>
      </c>
      <c r="Q23" s="12">
        <v>917</v>
      </c>
      <c r="R23" s="352">
        <f t="shared" si="3"/>
        <v>6.5430752453653216E-3</v>
      </c>
      <c r="S23" s="12">
        <v>2802</v>
      </c>
      <c r="T23" s="12">
        <v>16811</v>
      </c>
      <c r="U23" s="12">
        <v>0</v>
      </c>
      <c r="V23" s="12">
        <v>144</v>
      </c>
      <c r="W23" s="12">
        <v>156</v>
      </c>
      <c r="X23" s="352">
        <f t="shared" si="4"/>
        <v>0</v>
      </c>
      <c r="Y23" s="12">
        <v>0</v>
      </c>
      <c r="Z23" s="12">
        <v>0</v>
      </c>
      <c r="AA23" s="101"/>
      <c r="AH23" s="101"/>
      <c r="AI23" s="101"/>
      <c r="AJ23" s="101"/>
      <c r="AK23" s="101"/>
      <c r="AL23" s="101"/>
      <c r="AM23" s="101"/>
      <c r="AN23" s="101"/>
      <c r="AO23" s="101"/>
      <c r="AP23" s="101"/>
      <c r="AQ23" s="101"/>
      <c r="AR23" s="101"/>
      <c r="AS23" s="101"/>
      <c r="AT23" s="101"/>
    </row>
    <row r="24" spans="1:46" ht="17.25" customHeight="1">
      <c r="A24" s="351">
        <v>20</v>
      </c>
      <c r="B24" s="96" t="s">
        <v>1124</v>
      </c>
      <c r="C24" s="12">
        <v>26</v>
      </c>
      <c r="D24" s="12">
        <v>2651</v>
      </c>
      <c r="E24" s="12">
        <v>3147</v>
      </c>
      <c r="F24" s="352">
        <f t="shared" si="2"/>
        <v>8.2618366698442962E-3</v>
      </c>
      <c r="G24" s="12">
        <v>3677</v>
      </c>
      <c r="H24" s="12">
        <v>95596</v>
      </c>
      <c r="I24" s="12">
        <v>3</v>
      </c>
      <c r="J24" s="12">
        <v>1118</v>
      </c>
      <c r="K24" s="27">
        <v>1289</v>
      </c>
      <c r="L24" s="352">
        <f t="shared" si="5"/>
        <v>2.3273855702094647E-3</v>
      </c>
      <c r="M24" s="12">
        <v>4498</v>
      </c>
      <c r="N24" s="12">
        <v>13493</v>
      </c>
      <c r="O24" s="12">
        <v>5</v>
      </c>
      <c r="P24" s="12">
        <v>607</v>
      </c>
      <c r="Q24" s="12">
        <v>685</v>
      </c>
      <c r="R24" s="352">
        <f t="shared" si="3"/>
        <v>7.2992700729927005E-3</v>
      </c>
      <c r="S24" s="12">
        <v>4500</v>
      </c>
      <c r="T24" s="12">
        <v>22498</v>
      </c>
      <c r="U24" s="12">
        <v>0</v>
      </c>
      <c r="V24" s="12">
        <v>117</v>
      </c>
      <c r="W24" s="12">
        <v>125</v>
      </c>
      <c r="X24" s="352">
        <f t="shared" si="4"/>
        <v>0</v>
      </c>
      <c r="Y24" s="12">
        <v>0</v>
      </c>
      <c r="Z24" s="12">
        <v>0</v>
      </c>
      <c r="AA24" s="101"/>
      <c r="AH24" s="101"/>
      <c r="AI24" s="101"/>
      <c r="AJ24" s="101"/>
      <c r="AK24" s="101"/>
      <c r="AL24" s="101"/>
      <c r="AM24" s="101"/>
      <c r="AN24" s="101"/>
      <c r="AO24" s="101"/>
      <c r="AP24" s="101"/>
      <c r="AQ24" s="101"/>
      <c r="AR24" s="101"/>
      <c r="AS24" s="101"/>
      <c r="AT24" s="101"/>
    </row>
    <row r="25" spans="1:46" ht="17.25" customHeight="1">
      <c r="A25" s="353">
        <v>21</v>
      </c>
      <c r="B25" s="103" t="s">
        <v>1125</v>
      </c>
      <c r="C25" s="12">
        <v>19</v>
      </c>
      <c r="D25" s="12">
        <v>2522</v>
      </c>
      <c r="E25" s="12">
        <v>3083</v>
      </c>
      <c r="F25" s="352">
        <f t="shared" si="2"/>
        <v>6.1628284138825823E-3</v>
      </c>
      <c r="G25" s="12">
        <v>2976</v>
      </c>
      <c r="H25" s="12">
        <v>56545</v>
      </c>
      <c r="I25" s="12">
        <v>3</v>
      </c>
      <c r="J25" s="12">
        <v>1076</v>
      </c>
      <c r="K25" s="27">
        <v>1276</v>
      </c>
      <c r="L25" s="352">
        <f t="shared" si="5"/>
        <v>2.3510971786833857E-3</v>
      </c>
      <c r="M25" s="12">
        <v>4783</v>
      </c>
      <c r="N25" s="12">
        <v>14348</v>
      </c>
      <c r="O25" s="12">
        <v>11</v>
      </c>
      <c r="P25" s="12">
        <v>786</v>
      </c>
      <c r="Q25" s="12">
        <v>928</v>
      </c>
      <c r="R25" s="352">
        <f t="shared" si="3"/>
        <v>1.1853448275862068E-2</v>
      </c>
      <c r="S25" s="12">
        <v>3336</v>
      </c>
      <c r="T25" s="12">
        <v>36701</v>
      </c>
      <c r="U25" s="12">
        <v>0</v>
      </c>
      <c r="V25" s="12">
        <v>126</v>
      </c>
      <c r="W25" s="12">
        <v>143</v>
      </c>
      <c r="X25" s="352">
        <f t="shared" si="4"/>
        <v>0</v>
      </c>
      <c r="Y25" s="12">
        <v>0</v>
      </c>
      <c r="Z25" s="12">
        <v>0</v>
      </c>
      <c r="AA25" s="101"/>
      <c r="AH25" s="101"/>
      <c r="AI25" s="101"/>
      <c r="AJ25" s="101"/>
      <c r="AK25" s="101"/>
      <c r="AL25" s="101"/>
      <c r="AM25" s="101"/>
      <c r="AN25" s="101"/>
      <c r="AO25" s="101"/>
      <c r="AP25" s="101"/>
      <c r="AQ25" s="101"/>
      <c r="AR25" s="101"/>
      <c r="AS25" s="101"/>
      <c r="AT25" s="101"/>
    </row>
    <row r="26" spans="1:46" ht="17.25" customHeight="1">
      <c r="A26" s="353">
        <v>22</v>
      </c>
      <c r="B26" s="103" t="s">
        <v>1126</v>
      </c>
      <c r="C26" s="12">
        <v>25</v>
      </c>
      <c r="D26" s="12">
        <v>1790</v>
      </c>
      <c r="E26" s="12">
        <v>2039</v>
      </c>
      <c r="F26" s="352">
        <f t="shared" si="2"/>
        <v>1.2260912211868563E-2</v>
      </c>
      <c r="G26" s="12">
        <v>2845</v>
      </c>
      <c r="H26" s="12">
        <v>71116</v>
      </c>
      <c r="I26" s="12">
        <v>1</v>
      </c>
      <c r="J26" s="12">
        <v>561</v>
      </c>
      <c r="K26" s="27">
        <v>636</v>
      </c>
      <c r="L26" s="352">
        <f t="shared" si="5"/>
        <v>1.5723270440251573E-3</v>
      </c>
      <c r="M26" s="12">
        <v>2050</v>
      </c>
      <c r="N26" s="12">
        <v>2050</v>
      </c>
      <c r="O26" s="12">
        <v>10</v>
      </c>
      <c r="P26" s="12">
        <v>813</v>
      </c>
      <c r="Q26" s="12">
        <v>927</v>
      </c>
      <c r="R26" s="352">
        <f t="shared" si="3"/>
        <v>1.0787486515641856E-2</v>
      </c>
      <c r="S26" s="12">
        <v>2955</v>
      </c>
      <c r="T26" s="12">
        <v>29545</v>
      </c>
      <c r="U26" s="12">
        <v>0</v>
      </c>
      <c r="V26" s="12">
        <v>64</v>
      </c>
      <c r="W26" s="12">
        <v>69</v>
      </c>
      <c r="X26" s="352">
        <f t="shared" si="4"/>
        <v>0</v>
      </c>
      <c r="Y26" s="12">
        <v>0</v>
      </c>
      <c r="Z26" s="12">
        <v>0</v>
      </c>
      <c r="AA26" s="101"/>
      <c r="AH26" s="101"/>
      <c r="AI26" s="101"/>
      <c r="AJ26" s="101"/>
      <c r="AK26" s="101"/>
      <c r="AL26" s="101"/>
      <c r="AM26" s="101"/>
      <c r="AN26" s="101"/>
      <c r="AO26" s="101"/>
      <c r="AP26" s="101"/>
      <c r="AQ26" s="101"/>
      <c r="AR26" s="101"/>
      <c r="AS26" s="101"/>
      <c r="AT26" s="101"/>
    </row>
    <row r="27" spans="1:46" ht="17.25" customHeight="1">
      <c r="A27" s="351">
        <v>23</v>
      </c>
      <c r="B27" s="96" t="s">
        <v>1127</v>
      </c>
      <c r="C27" s="12">
        <v>26</v>
      </c>
      <c r="D27" s="12">
        <v>2240</v>
      </c>
      <c r="E27" s="12">
        <v>2598</v>
      </c>
      <c r="F27" s="352">
        <f t="shared" si="2"/>
        <v>1.0007698229407237E-2</v>
      </c>
      <c r="G27" s="12">
        <v>2611</v>
      </c>
      <c r="H27" s="12">
        <v>67891</v>
      </c>
      <c r="I27" s="12">
        <v>1</v>
      </c>
      <c r="J27" s="12">
        <v>686</v>
      </c>
      <c r="K27" s="27">
        <v>773</v>
      </c>
      <c r="L27" s="352">
        <f t="shared" si="5"/>
        <v>1.29366106080207E-3</v>
      </c>
      <c r="M27" s="12">
        <v>5692</v>
      </c>
      <c r="N27" s="12">
        <v>5692</v>
      </c>
      <c r="O27" s="12">
        <v>7</v>
      </c>
      <c r="P27" s="12">
        <v>911</v>
      </c>
      <c r="Q27" s="12">
        <v>1024</v>
      </c>
      <c r="R27" s="352">
        <f t="shared" si="3"/>
        <v>6.8359375E-3</v>
      </c>
      <c r="S27" s="12">
        <v>3521</v>
      </c>
      <c r="T27" s="12">
        <v>24649</v>
      </c>
      <c r="U27" s="12">
        <v>1</v>
      </c>
      <c r="V27" s="12">
        <v>132</v>
      </c>
      <c r="W27" s="12">
        <v>141</v>
      </c>
      <c r="X27" s="352">
        <f t="shared" si="4"/>
        <v>7.0921985815602835E-3</v>
      </c>
      <c r="Y27" s="12">
        <v>0</v>
      </c>
      <c r="Z27" s="12">
        <v>0</v>
      </c>
      <c r="AA27" s="101"/>
      <c r="AH27" s="101"/>
      <c r="AI27" s="101"/>
      <c r="AJ27" s="101"/>
      <c r="AK27" s="101"/>
      <c r="AL27" s="101"/>
      <c r="AM27" s="101"/>
      <c r="AN27" s="101"/>
      <c r="AO27" s="101"/>
      <c r="AP27" s="101"/>
      <c r="AQ27" s="101"/>
      <c r="AR27" s="101"/>
      <c r="AS27" s="101"/>
      <c r="AT27" s="101"/>
    </row>
    <row r="28" spans="1:46" ht="17.25" customHeight="1">
      <c r="A28" s="351">
        <v>24</v>
      </c>
      <c r="B28" s="96" t="s">
        <v>1128</v>
      </c>
      <c r="C28" s="12">
        <v>23</v>
      </c>
      <c r="D28" s="12">
        <v>2850</v>
      </c>
      <c r="E28" s="12">
        <v>6204</v>
      </c>
      <c r="F28" s="352">
        <f t="shared" si="2"/>
        <v>3.7072856221792394E-3</v>
      </c>
      <c r="G28" s="12">
        <v>3641</v>
      </c>
      <c r="H28" s="12">
        <v>83479</v>
      </c>
      <c r="I28" s="12">
        <v>2</v>
      </c>
      <c r="J28" s="12">
        <v>1866</v>
      </c>
      <c r="K28" s="27">
        <v>2370</v>
      </c>
      <c r="L28" s="352">
        <f t="shared" si="5"/>
        <v>8.438818565400844E-4</v>
      </c>
      <c r="M28" s="12">
        <v>1977</v>
      </c>
      <c r="N28" s="12">
        <v>3953</v>
      </c>
      <c r="O28" s="12">
        <v>5</v>
      </c>
      <c r="P28" s="12">
        <v>1307</v>
      </c>
      <c r="Q28" s="12">
        <v>1646</v>
      </c>
      <c r="R28" s="352">
        <f t="shared" si="3"/>
        <v>3.0376670716889429E-3</v>
      </c>
      <c r="S28" s="12">
        <v>3592</v>
      </c>
      <c r="T28" s="12">
        <v>17959</v>
      </c>
      <c r="U28" s="12">
        <v>0</v>
      </c>
      <c r="V28" s="12">
        <v>405</v>
      </c>
      <c r="W28" s="12">
        <v>453</v>
      </c>
      <c r="X28" s="352">
        <f t="shared" si="4"/>
        <v>0</v>
      </c>
      <c r="Y28" s="12">
        <v>0</v>
      </c>
      <c r="Z28" s="12">
        <v>0</v>
      </c>
      <c r="AA28" s="101"/>
      <c r="AH28" s="101"/>
      <c r="AI28" s="101"/>
      <c r="AJ28" s="101"/>
      <c r="AK28" s="101"/>
      <c r="AL28" s="101"/>
      <c r="AM28" s="101"/>
      <c r="AN28" s="101"/>
      <c r="AO28" s="101"/>
      <c r="AP28" s="101"/>
      <c r="AQ28" s="101"/>
      <c r="AR28" s="101"/>
      <c r="AS28" s="101"/>
      <c r="AT28" s="101"/>
    </row>
    <row r="29" spans="1:46" ht="17.25" customHeight="1">
      <c r="A29" s="351">
        <v>25</v>
      </c>
      <c r="B29" s="96" t="s">
        <v>1129</v>
      </c>
      <c r="C29" s="12">
        <v>29</v>
      </c>
      <c r="D29" s="12">
        <v>1582</v>
      </c>
      <c r="E29" s="12">
        <v>1812</v>
      </c>
      <c r="F29" s="352">
        <f t="shared" si="2"/>
        <v>1.6004415011037526E-2</v>
      </c>
      <c r="G29" s="12">
        <v>3231</v>
      </c>
      <c r="H29" s="12">
        <v>93707</v>
      </c>
      <c r="I29" s="12">
        <v>0</v>
      </c>
      <c r="J29" s="12">
        <v>524</v>
      </c>
      <c r="K29" s="27">
        <v>585</v>
      </c>
      <c r="L29" s="352">
        <f t="shared" si="5"/>
        <v>0</v>
      </c>
      <c r="M29" s="12">
        <v>0</v>
      </c>
      <c r="N29" s="12">
        <v>0</v>
      </c>
      <c r="O29" s="12">
        <v>3</v>
      </c>
      <c r="P29" s="12">
        <v>471</v>
      </c>
      <c r="Q29" s="12">
        <v>518</v>
      </c>
      <c r="R29" s="352">
        <f t="shared" si="3"/>
        <v>5.7915057915057912E-3</v>
      </c>
      <c r="S29" s="12">
        <v>3133</v>
      </c>
      <c r="T29" s="12">
        <v>9398</v>
      </c>
      <c r="U29" s="12">
        <v>0</v>
      </c>
      <c r="V29" s="12">
        <v>14</v>
      </c>
      <c r="W29" s="12">
        <v>15</v>
      </c>
      <c r="X29" s="352">
        <f t="shared" si="4"/>
        <v>0</v>
      </c>
      <c r="Y29" s="12">
        <v>0</v>
      </c>
      <c r="Z29" s="12">
        <v>0</v>
      </c>
      <c r="AA29" s="101"/>
      <c r="AH29" s="101"/>
      <c r="AI29" s="101"/>
      <c r="AJ29" s="101"/>
      <c r="AK29" s="101"/>
      <c r="AL29" s="101"/>
      <c r="AM29" s="101"/>
      <c r="AN29" s="101"/>
      <c r="AO29" s="101"/>
      <c r="AP29" s="101"/>
      <c r="AQ29" s="101"/>
      <c r="AR29" s="101"/>
      <c r="AS29" s="101"/>
      <c r="AT29" s="101"/>
    </row>
    <row r="30" spans="1:46" ht="17.25" customHeight="1">
      <c r="A30" s="351">
        <v>26</v>
      </c>
      <c r="B30" s="96" t="s">
        <v>1130</v>
      </c>
      <c r="C30" s="12">
        <v>17</v>
      </c>
      <c r="D30" s="12">
        <v>1599</v>
      </c>
      <c r="E30" s="12">
        <v>1880</v>
      </c>
      <c r="F30" s="352">
        <f t="shared" si="2"/>
        <v>9.0425531914893609E-3</v>
      </c>
      <c r="G30" s="12">
        <v>2630</v>
      </c>
      <c r="H30" s="12">
        <v>44718</v>
      </c>
      <c r="I30" s="12">
        <v>0</v>
      </c>
      <c r="J30" s="12">
        <v>249</v>
      </c>
      <c r="K30" s="27">
        <v>278</v>
      </c>
      <c r="L30" s="352">
        <f t="shared" si="5"/>
        <v>0</v>
      </c>
      <c r="M30" s="12">
        <v>0</v>
      </c>
      <c r="N30" s="12">
        <v>0</v>
      </c>
      <c r="O30" s="12">
        <v>13</v>
      </c>
      <c r="P30" s="12">
        <v>704</v>
      </c>
      <c r="Q30" s="12">
        <v>816</v>
      </c>
      <c r="R30" s="352">
        <f t="shared" si="3"/>
        <v>1.5931372549019607E-2</v>
      </c>
      <c r="S30" s="12">
        <v>3240</v>
      </c>
      <c r="T30" s="12">
        <v>42125</v>
      </c>
      <c r="U30" s="12">
        <v>0</v>
      </c>
      <c r="V30" s="12">
        <v>10</v>
      </c>
      <c r="W30" s="12">
        <v>11</v>
      </c>
      <c r="X30" s="352">
        <f t="shared" si="4"/>
        <v>0</v>
      </c>
      <c r="Y30" s="12">
        <v>0</v>
      </c>
      <c r="Z30" s="12">
        <v>0</v>
      </c>
      <c r="AA30" s="101"/>
      <c r="AH30" s="101"/>
      <c r="AI30" s="101"/>
      <c r="AJ30" s="101"/>
      <c r="AK30" s="101"/>
      <c r="AL30" s="101"/>
      <c r="AM30" s="101"/>
      <c r="AN30" s="101"/>
      <c r="AO30" s="101"/>
      <c r="AP30" s="101"/>
      <c r="AQ30" s="101"/>
      <c r="AR30" s="101"/>
      <c r="AS30" s="101"/>
      <c r="AT30" s="101"/>
    </row>
    <row r="31" spans="1:46" ht="17.25" customHeight="1">
      <c r="A31" s="351">
        <v>27</v>
      </c>
      <c r="B31" s="96" t="s">
        <v>1131</v>
      </c>
      <c r="C31" s="12">
        <v>22</v>
      </c>
      <c r="D31" s="12">
        <v>2385</v>
      </c>
      <c r="E31" s="12">
        <v>2955</v>
      </c>
      <c r="F31" s="352">
        <f t="shared" si="2"/>
        <v>7.4450084602368863E-3</v>
      </c>
      <c r="G31" s="12">
        <v>2299</v>
      </c>
      <c r="H31" s="12">
        <v>50582</v>
      </c>
      <c r="I31" s="12">
        <v>1</v>
      </c>
      <c r="J31" s="12">
        <v>617</v>
      </c>
      <c r="K31" s="27">
        <v>727</v>
      </c>
      <c r="L31" s="352">
        <f t="shared" si="5"/>
        <v>1.375515818431912E-3</v>
      </c>
      <c r="M31" s="12">
        <v>2081</v>
      </c>
      <c r="N31" s="12">
        <v>2081</v>
      </c>
      <c r="O31" s="12">
        <v>14</v>
      </c>
      <c r="P31" s="12">
        <v>1760</v>
      </c>
      <c r="Q31" s="12">
        <v>2145</v>
      </c>
      <c r="R31" s="352">
        <f t="shared" si="3"/>
        <v>6.5268065268065268E-3</v>
      </c>
      <c r="S31" s="12">
        <v>3778</v>
      </c>
      <c r="T31" s="12">
        <v>52887</v>
      </c>
      <c r="U31" s="12">
        <v>0</v>
      </c>
      <c r="V31" s="12">
        <v>11</v>
      </c>
      <c r="W31" s="12">
        <v>12</v>
      </c>
      <c r="X31" s="352">
        <f t="shared" si="4"/>
        <v>0</v>
      </c>
      <c r="Y31" s="12">
        <v>0</v>
      </c>
      <c r="Z31" s="12">
        <v>0</v>
      </c>
      <c r="AA31" s="101"/>
      <c r="AH31" s="101"/>
      <c r="AI31" s="101"/>
      <c r="AJ31" s="101"/>
      <c r="AK31" s="101"/>
      <c r="AL31" s="101"/>
      <c r="AM31" s="101"/>
      <c r="AN31" s="101"/>
      <c r="AO31" s="101"/>
      <c r="AP31" s="101"/>
      <c r="AQ31" s="101"/>
      <c r="AR31" s="101"/>
      <c r="AS31" s="101"/>
      <c r="AT31" s="101"/>
    </row>
    <row r="32" spans="1:46" ht="17.25" customHeight="1">
      <c r="A32" s="353">
        <v>28</v>
      </c>
      <c r="B32" s="103" t="s">
        <v>1132</v>
      </c>
      <c r="C32" s="12">
        <v>11</v>
      </c>
      <c r="D32" s="12">
        <v>1594</v>
      </c>
      <c r="E32" s="12">
        <v>1765</v>
      </c>
      <c r="F32" s="352">
        <f t="shared" si="2"/>
        <v>6.2322946175637391E-3</v>
      </c>
      <c r="G32" s="12">
        <v>4193</v>
      </c>
      <c r="H32" s="12">
        <v>46122</v>
      </c>
      <c r="I32" s="12">
        <v>3</v>
      </c>
      <c r="J32" s="12">
        <v>683</v>
      </c>
      <c r="K32" s="27">
        <v>765</v>
      </c>
      <c r="L32" s="352">
        <f t="shared" si="5"/>
        <v>3.9215686274509803E-3</v>
      </c>
      <c r="M32" s="12">
        <v>5621</v>
      </c>
      <c r="N32" s="12">
        <v>16864</v>
      </c>
      <c r="O32" s="12">
        <v>4</v>
      </c>
      <c r="P32" s="12">
        <v>1119</v>
      </c>
      <c r="Q32" s="12">
        <v>1250</v>
      </c>
      <c r="R32" s="352">
        <f t="shared" si="3"/>
        <v>3.2000000000000002E-3</v>
      </c>
      <c r="S32" s="12">
        <v>4511</v>
      </c>
      <c r="T32" s="12">
        <v>18045</v>
      </c>
      <c r="U32" s="12">
        <v>0</v>
      </c>
      <c r="V32" s="12">
        <v>7</v>
      </c>
      <c r="W32" s="12">
        <v>7</v>
      </c>
      <c r="X32" s="352">
        <f t="shared" si="4"/>
        <v>0</v>
      </c>
      <c r="Y32" s="12">
        <v>0</v>
      </c>
      <c r="Z32" s="12">
        <v>0</v>
      </c>
      <c r="AA32" s="101"/>
      <c r="AH32" s="101"/>
      <c r="AI32" s="101"/>
      <c r="AJ32" s="101"/>
      <c r="AK32" s="101"/>
      <c r="AL32" s="101"/>
      <c r="AM32" s="101"/>
      <c r="AN32" s="101"/>
      <c r="AO32" s="101"/>
      <c r="AP32" s="101"/>
      <c r="AQ32" s="101"/>
      <c r="AR32" s="101"/>
      <c r="AS32" s="101"/>
      <c r="AT32" s="101"/>
    </row>
    <row r="33" spans="1:46" ht="17.25" customHeight="1">
      <c r="A33" s="353">
        <v>29</v>
      </c>
      <c r="B33" s="103" t="s">
        <v>1133</v>
      </c>
      <c r="C33" s="12">
        <v>15</v>
      </c>
      <c r="D33" s="12">
        <v>956</v>
      </c>
      <c r="E33" s="12">
        <v>1129</v>
      </c>
      <c r="F33" s="352">
        <f t="shared" si="2"/>
        <v>1.3286093888396812E-2</v>
      </c>
      <c r="G33" s="12">
        <v>2067</v>
      </c>
      <c r="H33" s="12">
        <v>31004</v>
      </c>
      <c r="I33" s="12">
        <v>0</v>
      </c>
      <c r="J33" s="12">
        <v>294</v>
      </c>
      <c r="K33" s="27">
        <v>349</v>
      </c>
      <c r="L33" s="352">
        <f t="shared" si="5"/>
        <v>0</v>
      </c>
      <c r="M33" s="12">
        <v>0</v>
      </c>
      <c r="N33" s="12">
        <v>0</v>
      </c>
      <c r="O33" s="12">
        <v>3</v>
      </c>
      <c r="P33" s="12">
        <v>455</v>
      </c>
      <c r="Q33" s="12">
        <v>525</v>
      </c>
      <c r="R33" s="352">
        <f t="shared" si="3"/>
        <v>5.7142857142857143E-3</v>
      </c>
      <c r="S33" s="12">
        <v>3654</v>
      </c>
      <c r="T33" s="12">
        <v>10963</v>
      </c>
      <c r="U33" s="12">
        <v>0</v>
      </c>
      <c r="V33" s="12">
        <v>2</v>
      </c>
      <c r="W33" s="12">
        <v>2</v>
      </c>
      <c r="X33" s="352">
        <f t="shared" si="4"/>
        <v>0</v>
      </c>
      <c r="Y33" s="12">
        <v>0</v>
      </c>
      <c r="Z33" s="12">
        <v>0</v>
      </c>
      <c r="AA33" s="101"/>
      <c r="AH33" s="101"/>
      <c r="AI33" s="101"/>
      <c r="AJ33" s="101"/>
      <c r="AK33" s="101"/>
      <c r="AL33" s="101"/>
      <c r="AM33" s="101"/>
      <c r="AN33" s="101"/>
      <c r="AO33" s="101"/>
      <c r="AP33" s="101"/>
      <c r="AQ33" s="101"/>
      <c r="AR33" s="101"/>
      <c r="AS33" s="101"/>
      <c r="AT33" s="101"/>
    </row>
    <row r="34" spans="1:46" ht="17.25" customHeight="1">
      <c r="A34" s="351">
        <v>30</v>
      </c>
      <c r="B34" s="96" t="s">
        <v>1134</v>
      </c>
      <c r="C34" s="12">
        <v>16</v>
      </c>
      <c r="D34" s="12">
        <v>988</v>
      </c>
      <c r="E34" s="12">
        <v>1135</v>
      </c>
      <c r="F34" s="352">
        <f t="shared" si="2"/>
        <v>1.4096916299559472E-2</v>
      </c>
      <c r="G34" s="12">
        <v>1716</v>
      </c>
      <c r="H34" s="12">
        <v>27456</v>
      </c>
      <c r="I34" s="12">
        <v>1</v>
      </c>
      <c r="J34" s="12">
        <v>231</v>
      </c>
      <c r="K34" s="27">
        <v>256</v>
      </c>
      <c r="L34" s="352">
        <f t="shared" si="5"/>
        <v>3.90625E-3</v>
      </c>
      <c r="M34" s="12">
        <v>1981</v>
      </c>
      <c r="N34" s="12">
        <v>1981</v>
      </c>
      <c r="O34" s="12">
        <v>7</v>
      </c>
      <c r="P34" s="12">
        <v>763</v>
      </c>
      <c r="Q34" s="12">
        <v>849</v>
      </c>
      <c r="R34" s="352">
        <f t="shared" si="3"/>
        <v>8.2449941107184919E-3</v>
      </c>
      <c r="S34" s="12">
        <v>2885</v>
      </c>
      <c r="T34" s="12">
        <v>20196</v>
      </c>
      <c r="U34" s="12">
        <v>0</v>
      </c>
      <c r="V34" s="12">
        <v>2</v>
      </c>
      <c r="W34" s="12">
        <v>2</v>
      </c>
      <c r="X34" s="352">
        <f t="shared" si="4"/>
        <v>0</v>
      </c>
      <c r="Y34" s="12">
        <v>0</v>
      </c>
      <c r="Z34" s="12">
        <v>0</v>
      </c>
      <c r="AA34" s="101"/>
      <c r="AH34" s="101"/>
      <c r="AI34" s="101"/>
      <c r="AJ34" s="101"/>
      <c r="AK34" s="101"/>
      <c r="AL34" s="101"/>
      <c r="AM34" s="101"/>
      <c r="AN34" s="101"/>
      <c r="AO34" s="101"/>
      <c r="AP34" s="101"/>
      <c r="AQ34" s="101"/>
      <c r="AR34" s="101"/>
      <c r="AS34" s="101"/>
      <c r="AT34" s="101"/>
    </row>
    <row r="35" spans="1:46" ht="17.25" customHeight="1">
      <c r="A35" s="351">
        <v>31</v>
      </c>
      <c r="B35" s="96" t="s">
        <v>1135</v>
      </c>
      <c r="C35" s="12">
        <v>16</v>
      </c>
      <c r="D35" s="12">
        <v>431</v>
      </c>
      <c r="E35" s="12">
        <v>491</v>
      </c>
      <c r="F35" s="352">
        <f t="shared" si="2"/>
        <v>3.2586558044806514E-2</v>
      </c>
      <c r="G35" s="12">
        <v>1305</v>
      </c>
      <c r="H35" s="12">
        <v>20887</v>
      </c>
      <c r="I35" s="12">
        <v>0</v>
      </c>
      <c r="J35" s="12">
        <v>31</v>
      </c>
      <c r="K35" s="27">
        <v>36</v>
      </c>
      <c r="L35" s="352">
        <f t="shared" si="5"/>
        <v>0</v>
      </c>
      <c r="M35" s="12">
        <v>0</v>
      </c>
      <c r="N35" s="12">
        <v>0</v>
      </c>
      <c r="O35" s="12">
        <v>0</v>
      </c>
      <c r="P35" s="12">
        <v>161</v>
      </c>
      <c r="Q35" s="12">
        <v>169</v>
      </c>
      <c r="R35" s="352">
        <f t="shared" si="3"/>
        <v>0</v>
      </c>
      <c r="S35" s="12">
        <v>0</v>
      </c>
      <c r="T35" s="12">
        <v>0</v>
      </c>
      <c r="U35" s="12">
        <v>0</v>
      </c>
      <c r="V35" s="12">
        <v>1</v>
      </c>
      <c r="W35" s="12">
        <v>1</v>
      </c>
      <c r="X35" s="352">
        <f t="shared" si="4"/>
        <v>0</v>
      </c>
      <c r="Y35" s="12">
        <v>0</v>
      </c>
      <c r="Z35" s="12">
        <v>0</v>
      </c>
      <c r="AA35" s="101"/>
      <c r="AH35" s="101"/>
      <c r="AI35" s="101"/>
      <c r="AJ35" s="101"/>
      <c r="AK35" s="101"/>
      <c r="AL35" s="101"/>
      <c r="AM35" s="101"/>
      <c r="AN35" s="101"/>
      <c r="AO35" s="101"/>
      <c r="AP35" s="101"/>
      <c r="AQ35" s="101"/>
      <c r="AR35" s="101"/>
      <c r="AS35" s="101"/>
      <c r="AT35" s="101"/>
    </row>
    <row r="36" spans="1:46" ht="17.25" customHeight="1">
      <c r="A36" s="1144" t="s">
        <v>7</v>
      </c>
      <c r="B36" s="1104"/>
      <c r="C36" s="1146" t="s">
        <v>1136</v>
      </c>
      <c r="D36" s="1106"/>
      <c r="E36" s="1106"/>
      <c r="F36" s="1106"/>
      <c r="G36" s="1106"/>
      <c r="H36" s="1104"/>
      <c r="I36" s="1146" t="s">
        <v>1137</v>
      </c>
      <c r="J36" s="1106"/>
      <c r="K36" s="1106"/>
      <c r="L36" s="1106"/>
      <c r="M36" s="1106"/>
      <c r="N36" s="1104"/>
      <c r="O36" s="1146" t="s">
        <v>1138</v>
      </c>
      <c r="P36" s="1106"/>
      <c r="Q36" s="1106"/>
      <c r="R36" s="1106"/>
      <c r="S36" s="1106"/>
      <c r="T36" s="1104"/>
      <c r="U36" s="1146" t="s">
        <v>1139</v>
      </c>
      <c r="V36" s="1106"/>
      <c r="W36" s="1106"/>
      <c r="X36" s="1106"/>
      <c r="Y36" s="1106"/>
      <c r="Z36" s="1104"/>
      <c r="AA36" s="101"/>
      <c r="AH36" s="101"/>
      <c r="AI36" s="101"/>
      <c r="AJ36" s="101"/>
      <c r="AK36" s="101"/>
      <c r="AL36" s="101"/>
      <c r="AM36" s="101"/>
      <c r="AN36" s="101"/>
      <c r="AO36" s="101"/>
      <c r="AP36" s="101"/>
      <c r="AQ36" s="101"/>
      <c r="AR36" s="101"/>
      <c r="AS36" s="101"/>
      <c r="AT36" s="101"/>
    </row>
    <row r="37" spans="1:46" ht="17.25" customHeight="1">
      <c r="A37" s="10">
        <v>32</v>
      </c>
      <c r="B37" s="96" t="s">
        <v>1140</v>
      </c>
      <c r="C37" s="12">
        <v>10</v>
      </c>
      <c r="D37" s="12">
        <v>3468</v>
      </c>
      <c r="E37" s="12">
        <v>4637</v>
      </c>
      <c r="F37" s="352">
        <f t="shared" ref="F37:F43" si="6">C37/E37</f>
        <v>2.1565667457407807E-3</v>
      </c>
      <c r="G37" s="12">
        <v>4540</v>
      </c>
      <c r="H37" s="12">
        <v>45403</v>
      </c>
      <c r="I37" s="12">
        <v>0</v>
      </c>
      <c r="J37" s="12">
        <v>1060</v>
      </c>
      <c r="K37" s="27">
        <v>1257</v>
      </c>
      <c r="L37" s="352">
        <f t="shared" ref="L37:L43" si="7">I37/K37</f>
        <v>0</v>
      </c>
      <c r="M37" s="12">
        <v>0</v>
      </c>
      <c r="N37" s="12">
        <v>0</v>
      </c>
      <c r="O37" s="12">
        <v>8</v>
      </c>
      <c r="P37" s="12">
        <v>2412</v>
      </c>
      <c r="Q37" s="12">
        <v>2986</v>
      </c>
      <c r="R37" s="352">
        <f t="shared" ref="R37:R43" si="8">O37/Q37</f>
        <v>2.6791694574681848E-3</v>
      </c>
      <c r="S37" s="12">
        <v>4280</v>
      </c>
      <c r="T37" s="12">
        <v>34238</v>
      </c>
      <c r="U37" s="12">
        <v>7</v>
      </c>
      <c r="V37" s="12">
        <v>3380</v>
      </c>
      <c r="W37" s="12">
        <v>4372</v>
      </c>
      <c r="X37" s="352">
        <f t="shared" ref="X37:X43" si="9">U37/W37</f>
        <v>1.6010978956999085E-3</v>
      </c>
      <c r="Y37" s="12">
        <v>3103</v>
      </c>
      <c r="Z37" s="12">
        <v>21720</v>
      </c>
      <c r="AA37" s="101"/>
      <c r="AH37" s="101"/>
      <c r="AI37" s="101"/>
      <c r="AJ37" s="101"/>
      <c r="AK37" s="101"/>
      <c r="AL37" s="101"/>
      <c r="AM37" s="101"/>
      <c r="AN37" s="101"/>
      <c r="AO37" s="101"/>
      <c r="AP37" s="101"/>
      <c r="AQ37" s="101"/>
      <c r="AR37" s="101"/>
      <c r="AS37" s="101"/>
      <c r="AT37" s="101"/>
    </row>
    <row r="38" spans="1:46" ht="17.25" customHeight="1">
      <c r="A38" s="10">
        <v>33</v>
      </c>
      <c r="B38" s="96" t="s">
        <v>1141</v>
      </c>
      <c r="C38" s="12">
        <v>6</v>
      </c>
      <c r="D38" s="12">
        <v>3333</v>
      </c>
      <c r="E38" s="12">
        <v>4320</v>
      </c>
      <c r="F38" s="352">
        <f t="shared" si="6"/>
        <v>1.3888888888888889E-3</v>
      </c>
      <c r="G38" s="12">
        <v>6318</v>
      </c>
      <c r="H38" s="12">
        <v>37910</v>
      </c>
      <c r="I38" s="12">
        <v>0</v>
      </c>
      <c r="J38" s="12">
        <v>524</v>
      </c>
      <c r="K38" s="27">
        <v>657</v>
      </c>
      <c r="L38" s="352">
        <f t="shared" si="7"/>
        <v>0</v>
      </c>
      <c r="M38" s="12">
        <v>0</v>
      </c>
      <c r="N38" s="12">
        <v>0</v>
      </c>
      <c r="O38" s="12">
        <v>5</v>
      </c>
      <c r="P38" s="12">
        <v>2531</v>
      </c>
      <c r="Q38" s="12">
        <v>3048</v>
      </c>
      <c r="R38" s="352">
        <f t="shared" si="8"/>
        <v>1.6404199475065617E-3</v>
      </c>
      <c r="S38" s="12">
        <v>7080</v>
      </c>
      <c r="T38" s="12">
        <v>35400</v>
      </c>
      <c r="U38" s="12">
        <v>4</v>
      </c>
      <c r="V38" s="12">
        <v>2946</v>
      </c>
      <c r="W38" s="12">
        <v>3692</v>
      </c>
      <c r="X38" s="352">
        <f t="shared" si="9"/>
        <v>1.0834236186348862E-3</v>
      </c>
      <c r="Y38" s="12">
        <v>7393</v>
      </c>
      <c r="Z38" s="12">
        <v>29570</v>
      </c>
      <c r="AA38" s="101"/>
      <c r="AH38" s="101"/>
      <c r="AI38" s="101"/>
      <c r="AJ38" s="101"/>
      <c r="AK38" s="101"/>
      <c r="AL38" s="101"/>
      <c r="AM38" s="101"/>
      <c r="AN38" s="101"/>
      <c r="AO38" s="101"/>
      <c r="AP38" s="101"/>
      <c r="AQ38" s="101"/>
      <c r="AR38" s="101"/>
      <c r="AS38" s="101"/>
      <c r="AT38" s="101"/>
    </row>
    <row r="39" spans="1:46" ht="17.25" customHeight="1">
      <c r="A39" s="10">
        <v>34</v>
      </c>
      <c r="B39" s="96" t="s">
        <v>1142</v>
      </c>
      <c r="C39" s="12">
        <v>8</v>
      </c>
      <c r="D39" s="12">
        <v>1734</v>
      </c>
      <c r="E39" s="12">
        <v>2018</v>
      </c>
      <c r="F39" s="352">
        <f t="shared" si="6"/>
        <v>3.9643211100099107E-3</v>
      </c>
      <c r="G39" s="12">
        <v>5873</v>
      </c>
      <c r="H39" s="12">
        <v>46985</v>
      </c>
      <c r="I39" s="12">
        <v>1</v>
      </c>
      <c r="J39" s="12">
        <v>474</v>
      </c>
      <c r="K39" s="27">
        <v>595</v>
      </c>
      <c r="L39" s="352">
        <f t="shared" si="7"/>
        <v>1.6806722689075631E-3</v>
      </c>
      <c r="M39" s="12">
        <v>4736</v>
      </c>
      <c r="N39" s="12">
        <v>4736</v>
      </c>
      <c r="O39" s="12">
        <v>6</v>
      </c>
      <c r="P39" s="12">
        <v>1837</v>
      </c>
      <c r="Q39" s="12">
        <v>2164</v>
      </c>
      <c r="R39" s="352">
        <f t="shared" si="8"/>
        <v>2.7726432532347504E-3</v>
      </c>
      <c r="S39" s="12">
        <v>7439</v>
      </c>
      <c r="T39" s="12">
        <v>44633</v>
      </c>
      <c r="U39" s="12">
        <v>9</v>
      </c>
      <c r="V39" s="12">
        <v>2111</v>
      </c>
      <c r="W39" s="12">
        <v>2543</v>
      </c>
      <c r="X39" s="352">
        <f t="shared" si="9"/>
        <v>3.5391270153362171E-3</v>
      </c>
      <c r="Y39" s="12">
        <v>5405</v>
      </c>
      <c r="Z39" s="12">
        <v>48641</v>
      </c>
      <c r="AA39" s="101"/>
      <c r="AH39" s="101"/>
      <c r="AI39" s="101"/>
      <c r="AJ39" s="101"/>
      <c r="AK39" s="101"/>
      <c r="AL39" s="101"/>
      <c r="AM39" s="101"/>
      <c r="AN39" s="101"/>
      <c r="AO39" s="101"/>
      <c r="AP39" s="101"/>
      <c r="AQ39" s="101"/>
      <c r="AR39" s="101"/>
      <c r="AS39" s="101"/>
      <c r="AT39" s="101"/>
    </row>
    <row r="40" spans="1:46" ht="17.25" customHeight="1">
      <c r="A40" s="18">
        <v>35</v>
      </c>
      <c r="B40" s="103" t="s">
        <v>1143</v>
      </c>
      <c r="C40" s="12">
        <v>5</v>
      </c>
      <c r="D40" s="12">
        <v>1062</v>
      </c>
      <c r="E40" s="12">
        <v>1202</v>
      </c>
      <c r="F40" s="352">
        <f t="shared" si="6"/>
        <v>4.1597337770382693E-3</v>
      </c>
      <c r="G40" s="12">
        <v>7201</v>
      </c>
      <c r="H40" s="12">
        <v>36003</v>
      </c>
      <c r="I40" s="12">
        <v>1</v>
      </c>
      <c r="J40" s="12">
        <v>359</v>
      </c>
      <c r="K40" s="27">
        <v>423</v>
      </c>
      <c r="L40" s="352">
        <f t="shared" si="7"/>
        <v>2.3640661938534278E-3</v>
      </c>
      <c r="M40" s="12">
        <v>5557</v>
      </c>
      <c r="N40" s="12">
        <v>5557</v>
      </c>
      <c r="O40" s="12">
        <v>8</v>
      </c>
      <c r="P40" s="12">
        <v>2137</v>
      </c>
      <c r="Q40" s="12">
        <v>2525</v>
      </c>
      <c r="R40" s="352">
        <f t="shared" si="8"/>
        <v>3.1683168316831685E-3</v>
      </c>
      <c r="S40" s="12">
        <v>7621</v>
      </c>
      <c r="T40" s="12">
        <v>60965</v>
      </c>
      <c r="U40" s="12">
        <v>5</v>
      </c>
      <c r="V40" s="12">
        <v>2536</v>
      </c>
      <c r="W40" s="12">
        <v>3020</v>
      </c>
      <c r="X40" s="352">
        <f t="shared" si="9"/>
        <v>1.6556291390728477E-3</v>
      </c>
      <c r="Y40" s="12">
        <v>7235</v>
      </c>
      <c r="Z40" s="12">
        <v>36173</v>
      </c>
      <c r="AA40" s="101"/>
      <c r="AH40" s="101"/>
      <c r="AI40" s="101"/>
      <c r="AJ40" s="101"/>
      <c r="AK40" s="101"/>
      <c r="AL40" s="101"/>
      <c r="AM40" s="101"/>
      <c r="AN40" s="101"/>
      <c r="AO40" s="101"/>
      <c r="AP40" s="101"/>
      <c r="AQ40" s="101"/>
      <c r="AR40" s="101"/>
      <c r="AS40" s="101"/>
      <c r="AT40" s="101"/>
    </row>
    <row r="41" spans="1:46" ht="17.25" customHeight="1">
      <c r="A41" s="18">
        <v>36</v>
      </c>
      <c r="B41" s="103" t="s">
        <v>1144</v>
      </c>
      <c r="C41" s="12">
        <v>4</v>
      </c>
      <c r="D41" s="12">
        <v>1765</v>
      </c>
      <c r="E41" s="12">
        <v>2091</v>
      </c>
      <c r="F41" s="352">
        <f t="shared" si="6"/>
        <v>1.9129603060736491E-3</v>
      </c>
      <c r="G41" s="12">
        <v>7298</v>
      </c>
      <c r="H41" s="12">
        <v>29193</v>
      </c>
      <c r="I41" s="12">
        <v>0</v>
      </c>
      <c r="J41" s="12">
        <v>1009</v>
      </c>
      <c r="K41" s="27">
        <v>1190</v>
      </c>
      <c r="L41" s="352">
        <f t="shared" si="7"/>
        <v>0</v>
      </c>
      <c r="M41" s="12">
        <v>0</v>
      </c>
      <c r="N41" s="12">
        <v>0</v>
      </c>
      <c r="O41" s="12">
        <v>8</v>
      </c>
      <c r="P41" s="12">
        <v>4718</v>
      </c>
      <c r="Q41" s="12">
        <v>5624</v>
      </c>
      <c r="R41" s="352">
        <f t="shared" si="8"/>
        <v>1.4224751066856331E-3</v>
      </c>
      <c r="S41" s="12">
        <v>7378</v>
      </c>
      <c r="T41" s="12">
        <v>59020</v>
      </c>
      <c r="U41" s="12">
        <v>1</v>
      </c>
      <c r="V41" s="12">
        <v>2597</v>
      </c>
      <c r="W41" s="12">
        <v>3106</v>
      </c>
      <c r="X41" s="352">
        <f t="shared" si="9"/>
        <v>3.219575016097875E-4</v>
      </c>
      <c r="Y41" s="12">
        <v>6971</v>
      </c>
      <c r="Z41" s="12">
        <v>6971</v>
      </c>
      <c r="AA41" s="101"/>
      <c r="AH41" s="101"/>
      <c r="AI41" s="101"/>
      <c r="AJ41" s="101"/>
      <c r="AK41" s="101"/>
      <c r="AL41" s="101"/>
      <c r="AM41" s="101"/>
      <c r="AN41" s="101"/>
      <c r="AO41" s="101"/>
      <c r="AP41" s="101"/>
      <c r="AQ41" s="101"/>
      <c r="AR41" s="101"/>
      <c r="AS41" s="101"/>
      <c r="AT41" s="101"/>
    </row>
    <row r="42" spans="1:46" ht="17.25" customHeight="1">
      <c r="A42" s="10">
        <v>37</v>
      </c>
      <c r="B42" s="96" t="s">
        <v>1145</v>
      </c>
      <c r="C42" s="12">
        <v>5</v>
      </c>
      <c r="D42" s="12">
        <v>1981</v>
      </c>
      <c r="E42" s="12">
        <v>2340</v>
      </c>
      <c r="F42" s="352">
        <f t="shared" si="6"/>
        <v>2.136752136752137E-3</v>
      </c>
      <c r="G42" s="12">
        <v>8459</v>
      </c>
      <c r="H42" s="12">
        <v>42295</v>
      </c>
      <c r="I42" s="12">
        <v>1</v>
      </c>
      <c r="J42" s="12">
        <v>1450</v>
      </c>
      <c r="K42" s="27">
        <v>1767</v>
      </c>
      <c r="L42" s="352">
        <f t="shared" si="7"/>
        <v>5.6593095642331638E-4</v>
      </c>
      <c r="M42" s="12">
        <v>7928</v>
      </c>
      <c r="N42" s="12">
        <v>7928</v>
      </c>
      <c r="O42" s="12">
        <v>3</v>
      </c>
      <c r="P42" s="12">
        <v>3525</v>
      </c>
      <c r="Q42" s="12">
        <v>4174</v>
      </c>
      <c r="R42" s="352">
        <f t="shared" si="8"/>
        <v>7.1873502635361761E-4</v>
      </c>
      <c r="S42" s="12">
        <v>8496</v>
      </c>
      <c r="T42" s="12">
        <v>25486</v>
      </c>
      <c r="U42" s="12">
        <v>1</v>
      </c>
      <c r="V42" s="12">
        <v>1931</v>
      </c>
      <c r="W42" s="12">
        <v>2254</v>
      </c>
      <c r="X42" s="352">
        <f t="shared" si="9"/>
        <v>4.4365572315882877E-4</v>
      </c>
      <c r="Y42" s="12">
        <v>9469</v>
      </c>
      <c r="Z42" s="12">
        <v>9469</v>
      </c>
      <c r="AA42" s="101"/>
      <c r="AH42" s="101"/>
      <c r="AI42" s="101"/>
      <c r="AJ42" s="101"/>
      <c r="AK42" s="101"/>
      <c r="AL42" s="101"/>
      <c r="AM42" s="101"/>
      <c r="AN42" s="101"/>
      <c r="AO42" s="101"/>
      <c r="AP42" s="101"/>
      <c r="AQ42" s="101"/>
      <c r="AR42" s="101"/>
      <c r="AS42" s="101"/>
      <c r="AT42" s="101"/>
    </row>
    <row r="43" spans="1:46" ht="17.25" customHeight="1">
      <c r="A43" s="10">
        <v>38</v>
      </c>
      <c r="B43" s="96" t="s">
        <v>1146</v>
      </c>
      <c r="C43" s="12">
        <v>1</v>
      </c>
      <c r="D43" s="12">
        <v>849</v>
      </c>
      <c r="E43" s="12">
        <v>912</v>
      </c>
      <c r="F43" s="352">
        <f t="shared" si="6"/>
        <v>1.0964912280701754E-3</v>
      </c>
      <c r="G43" s="12">
        <v>7254</v>
      </c>
      <c r="H43" s="12">
        <v>7254</v>
      </c>
      <c r="I43" s="12">
        <v>0</v>
      </c>
      <c r="J43" s="12">
        <v>216</v>
      </c>
      <c r="K43" s="12">
        <v>231</v>
      </c>
      <c r="L43" s="352">
        <f t="shared" si="7"/>
        <v>0</v>
      </c>
      <c r="M43" s="12">
        <v>0</v>
      </c>
      <c r="N43" s="12">
        <v>0</v>
      </c>
      <c r="O43" s="12">
        <v>0</v>
      </c>
      <c r="P43" s="12">
        <v>360</v>
      </c>
      <c r="Q43" s="12">
        <v>382</v>
      </c>
      <c r="R43" s="352">
        <f t="shared" si="8"/>
        <v>0</v>
      </c>
      <c r="S43" s="12">
        <v>0</v>
      </c>
      <c r="T43" s="12">
        <v>0</v>
      </c>
      <c r="U43" s="12">
        <v>1</v>
      </c>
      <c r="V43" s="12">
        <v>676</v>
      </c>
      <c r="W43" s="12">
        <v>726</v>
      </c>
      <c r="X43" s="352">
        <f t="shared" si="9"/>
        <v>1.3774104683195593E-3</v>
      </c>
      <c r="Y43" s="12">
        <v>9471</v>
      </c>
      <c r="Z43" s="12">
        <v>9471</v>
      </c>
      <c r="AA43" s="101"/>
      <c r="AH43" s="101"/>
      <c r="AI43" s="101"/>
      <c r="AJ43" s="101"/>
      <c r="AK43" s="101"/>
      <c r="AL43" s="101"/>
      <c r="AM43" s="101"/>
      <c r="AN43" s="101"/>
      <c r="AO43" s="101"/>
      <c r="AP43" s="101"/>
      <c r="AQ43" s="101"/>
      <c r="AR43" s="101"/>
      <c r="AS43" s="101"/>
      <c r="AT43" s="101"/>
    </row>
    <row r="44" spans="1:46" ht="17.25" customHeight="1">
      <c r="A44" s="1144" t="s">
        <v>7</v>
      </c>
      <c r="B44" s="1104"/>
      <c r="C44" s="1145" t="s">
        <v>1147</v>
      </c>
      <c r="D44" s="1106"/>
      <c r="E44" s="1106"/>
      <c r="F44" s="1106"/>
      <c r="G44" s="1106"/>
      <c r="H44" s="1104"/>
      <c r="I44" s="1145" t="s">
        <v>1148</v>
      </c>
      <c r="J44" s="1106"/>
      <c r="K44" s="1106"/>
      <c r="L44" s="1106"/>
      <c r="M44" s="1106"/>
      <c r="N44" s="1104"/>
      <c r="O44" s="1146" t="s">
        <v>1149</v>
      </c>
      <c r="P44" s="1106"/>
      <c r="Q44" s="1106"/>
      <c r="R44" s="1106"/>
      <c r="S44" s="1106"/>
      <c r="T44" s="1104"/>
      <c r="U44" s="1146" t="s">
        <v>1150</v>
      </c>
      <c r="V44" s="1106"/>
      <c r="W44" s="1106"/>
      <c r="X44" s="1106"/>
      <c r="Y44" s="1106"/>
      <c r="Z44" s="1104"/>
      <c r="AA44" s="101"/>
      <c r="AH44" s="101"/>
      <c r="AI44" s="101"/>
      <c r="AJ44" s="101"/>
      <c r="AK44" s="101"/>
      <c r="AL44" s="101"/>
      <c r="AM44" s="101"/>
      <c r="AN44" s="101"/>
      <c r="AO44" s="101"/>
      <c r="AP44" s="101"/>
      <c r="AQ44" s="101"/>
      <c r="AR44" s="101"/>
      <c r="AS44" s="101"/>
      <c r="AT44" s="101"/>
    </row>
    <row r="45" spans="1:46" ht="17.25" customHeight="1">
      <c r="A45" s="10">
        <v>44965</v>
      </c>
      <c r="B45" s="96" t="s">
        <v>1151</v>
      </c>
      <c r="C45" s="12">
        <v>4</v>
      </c>
      <c r="D45" s="12">
        <v>800</v>
      </c>
      <c r="E45" s="12">
        <v>867</v>
      </c>
      <c r="F45" s="352">
        <f t="shared" ref="F45:F50" si="10">C45/E45</f>
        <v>4.61361014994233E-3</v>
      </c>
      <c r="G45" s="12">
        <v>6468</v>
      </c>
      <c r="H45" s="12">
        <v>25872</v>
      </c>
      <c r="I45" s="12">
        <v>3</v>
      </c>
      <c r="J45" s="12">
        <v>1324</v>
      </c>
      <c r="K45" s="12">
        <v>1497</v>
      </c>
      <c r="L45" s="352">
        <f t="shared" ref="L45:L50" si="11">I45/K45</f>
        <v>2.004008016032064E-3</v>
      </c>
      <c r="M45" s="12">
        <v>6329</v>
      </c>
      <c r="N45" s="12">
        <v>18988</v>
      </c>
      <c r="O45" s="12">
        <v>1</v>
      </c>
      <c r="P45" s="12">
        <v>434</v>
      </c>
      <c r="Q45" s="12">
        <v>467</v>
      </c>
      <c r="R45" s="352">
        <f t="shared" ref="R45:R50" si="12">O45/Q45</f>
        <v>2.1413276231263384E-3</v>
      </c>
      <c r="S45" s="12">
        <v>8368</v>
      </c>
      <c r="T45" s="12">
        <v>8368</v>
      </c>
      <c r="U45" s="12">
        <v>4</v>
      </c>
      <c r="V45" s="12">
        <v>2245</v>
      </c>
      <c r="W45" s="12">
        <v>2819</v>
      </c>
      <c r="X45" s="352">
        <f t="shared" ref="X45:X50" si="13">U45/W45</f>
        <v>1.4189428875487761E-3</v>
      </c>
      <c r="Y45" s="12">
        <v>6232</v>
      </c>
      <c r="Z45" s="12">
        <v>24928</v>
      </c>
      <c r="AA45" s="115"/>
      <c r="AH45" s="115"/>
      <c r="AI45" s="115"/>
      <c r="AJ45" s="115"/>
      <c r="AK45" s="115"/>
      <c r="AL45" s="115"/>
      <c r="AM45" s="115"/>
      <c r="AN45" s="115"/>
      <c r="AO45" s="115"/>
      <c r="AP45" s="115"/>
      <c r="AQ45" s="115"/>
      <c r="AR45" s="115"/>
      <c r="AS45" s="115"/>
      <c r="AT45" s="115"/>
    </row>
    <row r="46" spans="1:46" ht="17.25" customHeight="1">
      <c r="A46" s="10">
        <v>44966</v>
      </c>
      <c r="B46" s="96" t="s">
        <v>1152</v>
      </c>
      <c r="C46" s="12">
        <v>12</v>
      </c>
      <c r="D46" s="12">
        <v>2165</v>
      </c>
      <c r="E46" s="12">
        <v>2762</v>
      </c>
      <c r="F46" s="352">
        <f t="shared" si="10"/>
        <v>4.3446777697320783E-3</v>
      </c>
      <c r="G46" s="12">
        <v>6434</v>
      </c>
      <c r="H46" s="12">
        <v>77207</v>
      </c>
      <c r="I46" s="12">
        <v>3</v>
      </c>
      <c r="J46" s="12">
        <v>1480</v>
      </c>
      <c r="K46" s="12">
        <v>1890</v>
      </c>
      <c r="L46" s="352">
        <f t="shared" si="11"/>
        <v>1.5873015873015873E-3</v>
      </c>
      <c r="M46" s="12">
        <v>7815</v>
      </c>
      <c r="N46" s="12">
        <v>23445</v>
      </c>
      <c r="O46" s="12">
        <v>3</v>
      </c>
      <c r="P46" s="12">
        <v>539</v>
      </c>
      <c r="Q46" s="12">
        <v>663</v>
      </c>
      <c r="R46" s="352">
        <f t="shared" si="12"/>
        <v>4.5248868778280547E-3</v>
      </c>
      <c r="S46" s="12">
        <v>4998</v>
      </c>
      <c r="T46" s="12">
        <v>14994</v>
      </c>
      <c r="U46" s="12">
        <v>1</v>
      </c>
      <c r="V46" s="12">
        <v>357</v>
      </c>
      <c r="W46" s="12">
        <v>415</v>
      </c>
      <c r="X46" s="352">
        <f t="shared" si="13"/>
        <v>2.4096385542168677E-3</v>
      </c>
      <c r="Y46" s="12">
        <v>9922</v>
      </c>
      <c r="Z46" s="12">
        <v>9922</v>
      </c>
      <c r="AA46" s="115"/>
      <c r="AH46" s="115"/>
      <c r="AI46" s="115"/>
      <c r="AJ46" s="115"/>
      <c r="AK46" s="115"/>
      <c r="AL46" s="115"/>
      <c r="AM46" s="115"/>
      <c r="AN46" s="115"/>
      <c r="AO46" s="115"/>
      <c r="AP46" s="115"/>
      <c r="AQ46" s="115"/>
      <c r="AR46" s="115"/>
      <c r="AS46" s="115"/>
      <c r="AT46" s="115"/>
    </row>
    <row r="47" spans="1:46" ht="17.25" customHeight="1">
      <c r="A47" s="10">
        <v>44967</v>
      </c>
      <c r="B47" s="96" t="s">
        <v>1153</v>
      </c>
      <c r="C47" s="12">
        <v>3</v>
      </c>
      <c r="D47" s="12">
        <v>2647</v>
      </c>
      <c r="E47" s="12">
        <v>3102</v>
      </c>
      <c r="F47" s="352">
        <f t="shared" si="10"/>
        <v>9.6711798839458415E-4</v>
      </c>
      <c r="G47" s="12">
        <v>8510</v>
      </c>
      <c r="H47" s="12">
        <v>25529</v>
      </c>
      <c r="I47" s="12">
        <v>6</v>
      </c>
      <c r="J47" s="12">
        <v>2051</v>
      </c>
      <c r="K47" s="12">
        <v>2610</v>
      </c>
      <c r="L47" s="352">
        <f t="shared" si="11"/>
        <v>2.2988505747126436E-3</v>
      </c>
      <c r="M47" s="12">
        <v>6026</v>
      </c>
      <c r="N47" s="12">
        <v>36156</v>
      </c>
      <c r="O47" s="12">
        <v>6</v>
      </c>
      <c r="P47" s="12">
        <v>1119</v>
      </c>
      <c r="Q47" s="12">
        <v>1460</v>
      </c>
      <c r="R47" s="352">
        <f t="shared" si="12"/>
        <v>4.10958904109589E-3</v>
      </c>
      <c r="S47" s="12">
        <v>7751</v>
      </c>
      <c r="T47" s="12">
        <v>46504</v>
      </c>
      <c r="U47" s="12">
        <v>2</v>
      </c>
      <c r="V47" s="12">
        <v>506</v>
      </c>
      <c r="W47" s="12">
        <v>592</v>
      </c>
      <c r="X47" s="352">
        <f t="shared" si="13"/>
        <v>3.3783783783783786E-3</v>
      </c>
      <c r="Y47" s="12">
        <v>6107</v>
      </c>
      <c r="Z47" s="12">
        <v>12213</v>
      </c>
      <c r="AA47" s="115"/>
      <c r="AH47" s="115"/>
      <c r="AI47" s="115"/>
      <c r="AJ47" s="115"/>
      <c r="AK47" s="115"/>
      <c r="AL47" s="115"/>
      <c r="AM47" s="115"/>
      <c r="AN47" s="115"/>
      <c r="AO47" s="115"/>
      <c r="AP47" s="115"/>
      <c r="AQ47" s="115"/>
      <c r="AR47" s="115"/>
      <c r="AS47" s="115"/>
      <c r="AT47" s="115"/>
    </row>
    <row r="48" spans="1:46" ht="17.25" customHeight="1">
      <c r="A48" s="18">
        <v>44968</v>
      </c>
      <c r="B48" s="103" t="s">
        <v>1154</v>
      </c>
      <c r="C48" s="12">
        <v>5</v>
      </c>
      <c r="D48" s="12">
        <v>2237</v>
      </c>
      <c r="E48" s="12">
        <v>2612</v>
      </c>
      <c r="F48" s="352">
        <f t="shared" si="10"/>
        <v>1.9142419601837673E-3</v>
      </c>
      <c r="G48" s="12">
        <v>8181</v>
      </c>
      <c r="H48" s="12">
        <v>40905</v>
      </c>
      <c r="I48" s="12">
        <v>6</v>
      </c>
      <c r="J48" s="12">
        <v>2103</v>
      </c>
      <c r="K48" s="12">
        <v>2465</v>
      </c>
      <c r="L48" s="352">
        <f t="shared" si="11"/>
        <v>2.434077079107505E-3</v>
      </c>
      <c r="M48" s="12">
        <v>7328</v>
      </c>
      <c r="N48" s="12">
        <v>43965</v>
      </c>
      <c r="O48" s="12">
        <v>3</v>
      </c>
      <c r="P48" s="12">
        <v>1499</v>
      </c>
      <c r="Q48" s="12">
        <v>1872</v>
      </c>
      <c r="R48" s="352">
        <f t="shared" si="12"/>
        <v>1.6025641025641025E-3</v>
      </c>
      <c r="S48" s="12">
        <v>4682</v>
      </c>
      <c r="T48" s="12">
        <v>14047</v>
      </c>
      <c r="U48" s="12">
        <v>0</v>
      </c>
      <c r="V48" s="12">
        <v>498</v>
      </c>
      <c r="W48" s="12">
        <v>569</v>
      </c>
      <c r="X48" s="352">
        <f t="shared" si="13"/>
        <v>0</v>
      </c>
      <c r="Y48" s="12">
        <v>0</v>
      </c>
      <c r="Z48" s="12">
        <v>0</v>
      </c>
      <c r="AA48" s="115"/>
      <c r="AH48" s="115"/>
      <c r="AI48" s="115"/>
      <c r="AJ48" s="115"/>
      <c r="AK48" s="115"/>
      <c r="AL48" s="115"/>
      <c r="AM48" s="115"/>
      <c r="AN48" s="115"/>
      <c r="AO48" s="115"/>
      <c r="AP48" s="115"/>
      <c r="AQ48" s="115"/>
      <c r="AR48" s="115"/>
      <c r="AS48" s="115"/>
      <c r="AT48" s="115"/>
    </row>
    <row r="49" spans="1:46" ht="17.25" customHeight="1">
      <c r="A49" s="18">
        <v>44969</v>
      </c>
      <c r="B49" s="103" t="s">
        <v>1155</v>
      </c>
      <c r="C49" s="12">
        <v>4</v>
      </c>
      <c r="D49" s="12">
        <v>1938</v>
      </c>
      <c r="E49" s="12">
        <v>2289</v>
      </c>
      <c r="F49" s="352">
        <f t="shared" si="10"/>
        <v>1.7474879860200961E-3</v>
      </c>
      <c r="G49" s="12">
        <v>9179</v>
      </c>
      <c r="H49" s="12">
        <v>36716</v>
      </c>
      <c r="I49" s="12">
        <v>7</v>
      </c>
      <c r="J49" s="12">
        <v>3475</v>
      </c>
      <c r="K49" s="12">
        <v>4202</v>
      </c>
      <c r="L49" s="352">
        <f t="shared" si="11"/>
        <v>1.6658733936220848E-3</v>
      </c>
      <c r="M49" s="12">
        <v>7199</v>
      </c>
      <c r="N49" s="12">
        <v>50394</v>
      </c>
      <c r="O49" s="12">
        <v>4</v>
      </c>
      <c r="P49" s="12">
        <v>1056</v>
      </c>
      <c r="Q49" s="12">
        <v>1340</v>
      </c>
      <c r="R49" s="352">
        <f t="shared" si="12"/>
        <v>2.9850746268656717E-3</v>
      </c>
      <c r="S49" s="12">
        <v>8461</v>
      </c>
      <c r="T49" s="12">
        <v>33842</v>
      </c>
      <c r="U49" s="12">
        <v>0</v>
      </c>
      <c r="V49" s="12">
        <v>385</v>
      </c>
      <c r="W49" s="12">
        <v>454</v>
      </c>
      <c r="X49" s="352">
        <f t="shared" si="13"/>
        <v>0</v>
      </c>
      <c r="Y49" s="12">
        <v>0</v>
      </c>
      <c r="Z49" s="12">
        <v>0</v>
      </c>
      <c r="AA49" s="115"/>
      <c r="AH49" s="115"/>
      <c r="AI49" s="115"/>
      <c r="AJ49" s="115"/>
      <c r="AK49" s="115"/>
      <c r="AL49" s="115"/>
      <c r="AM49" s="115"/>
      <c r="AN49" s="115"/>
      <c r="AO49" s="115"/>
      <c r="AP49" s="115"/>
      <c r="AQ49" s="115"/>
      <c r="AR49" s="115"/>
      <c r="AS49" s="115"/>
      <c r="AT49" s="115"/>
    </row>
    <row r="50" spans="1:46" ht="17.25" customHeight="1">
      <c r="A50" s="10">
        <v>44970</v>
      </c>
      <c r="B50" s="96" t="s">
        <v>1156</v>
      </c>
      <c r="C50" s="12">
        <v>7</v>
      </c>
      <c r="D50" s="12">
        <v>1432</v>
      </c>
      <c r="E50" s="12">
        <v>1593</v>
      </c>
      <c r="F50" s="352">
        <f t="shared" si="10"/>
        <v>4.3942247332077839E-3</v>
      </c>
      <c r="G50" s="12">
        <v>8514</v>
      </c>
      <c r="H50" s="12">
        <v>59595</v>
      </c>
      <c r="I50" s="12">
        <v>3</v>
      </c>
      <c r="J50" s="12">
        <v>1323</v>
      </c>
      <c r="K50" s="12">
        <v>1436</v>
      </c>
      <c r="L50" s="352">
        <f t="shared" si="11"/>
        <v>2.0891364902506965E-3</v>
      </c>
      <c r="M50" s="12">
        <v>6341</v>
      </c>
      <c r="N50" s="12">
        <v>19024</v>
      </c>
      <c r="O50" s="12">
        <v>2</v>
      </c>
      <c r="P50" s="12">
        <v>513</v>
      </c>
      <c r="Q50" s="12">
        <v>600</v>
      </c>
      <c r="R50" s="352">
        <f t="shared" si="12"/>
        <v>3.3333333333333335E-3</v>
      </c>
      <c r="S50" s="12">
        <v>9286</v>
      </c>
      <c r="T50" s="12">
        <v>18572</v>
      </c>
      <c r="U50" s="12">
        <v>0</v>
      </c>
      <c r="V50" s="12">
        <v>48</v>
      </c>
      <c r="W50" s="12">
        <v>56</v>
      </c>
      <c r="X50" s="352">
        <f t="shared" si="13"/>
        <v>0</v>
      </c>
      <c r="Y50" s="12">
        <v>0</v>
      </c>
      <c r="Z50" s="12">
        <v>0</v>
      </c>
      <c r="AA50" s="115"/>
      <c r="AH50" s="115"/>
      <c r="AI50" s="115"/>
      <c r="AJ50" s="115"/>
      <c r="AK50" s="115"/>
      <c r="AL50" s="115"/>
      <c r="AM50" s="115"/>
      <c r="AN50" s="115"/>
      <c r="AO50" s="115"/>
      <c r="AP50" s="115"/>
      <c r="AQ50" s="115"/>
      <c r="AR50" s="115"/>
      <c r="AS50" s="115"/>
      <c r="AT50" s="115"/>
    </row>
    <row r="51" spans="1:46" ht="17.25" customHeight="1">
      <c r="A51" s="1144" t="s">
        <v>7</v>
      </c>
      <c r="B51" s="1104"/>
      <c r="C51" s="1145" t="s">
        <v>1157</v>
      </c>
      <c r="D51" s="1106"/>
      <c r="E51" s="1106"/>
      <c r="F51" s="1106"/>
      <c r="G51" s="1106"/>
      <c r="H51" s="1104"/>
      <c r="I51" s="1145" t="s">
        <v>1158</v>
      </c>
      <c r="J51" s="1106"/>
      <c r="K51" s="1106"/>
      <c r="L51" s="1106"/>
      <c r="M51" s="1106"/>
      <c r="N51" s="1104"/>
      <c r="O51" s="1147"/>
      <c r="P51" s="1106"/>
      <c r="Q51" s="1106"/>
      <c r="R51" s="1106"/>
      <c r="S51" s="1106"/>
      <c r="T51" s="1104"/>
      <c r="U51" s="1147"/>
      <c r="V51" s="1106"/>
      <c r="W51" s="1106"/>
      <c r="X51" s="1106"/>
      <c r="Y51" s="1106"/>
      <c r="Z51" s="1104"/>
      <c r="AA51" s="101"/>
      <c r="AH51" s="101"/>
      <c r="AI51" s="101"/>
      <c r="AJ51" s="101"/>
      <c r="AK51" s="101"/>
      <c r="AL51" s="101"/>
      <c r="AM51" s="101"/>
      <c r="AN51" s="101"/>
      <c r="AO51" s="101"/>
      <c r="AP51" s="101"/>
      <c r="AQ51" s="101"/>
      <c r="AR51" s="101"/>
      <c r="AS51" s="101"/>
      <c r="AT51" s="101"/>
    </row>
    <row r="52" spans="1:46" ht="17.25" customHeight="1">
      <c r="A52" s="10">
        <v>44971</v>
      </c>
      <c r="B52" s="96" t="s">
        <v>1159</v>
      </c>
      <c r="C52" s="12">
        <v>0</v>
      </c>
      <c r="D52" s="12">
        <v>1245</v>
      </c>
      <c r="E52" s="12">
        <v>1480</v>
      </c>
      <c r="F52" s="352">
        <f t="shared" ref="F52:F54" si="14">C52/E52</f>
        <v>0</v>
      </c>
      <c r="G52" s="12">
        <v>0</v>
      </c>
      <c r="H52" s="12">
        <v>15899</v>
      </c>
      <c r="I52" s="12">
        <v>1</v>
      </c>
      <c r="J52" s="12">
        <v>1604</v>
      </c>
      <c r="K52" s="12">
        <v>1889</v>
      </c>
      <c r="L52" s="352">
        <f t="shared" ref="L52:L54" si="15">I52/K52</f>
        <v>5.2938062466913714E-4</v>
      </c>
      <c r="M52" s="12">
        <v>17721</v>
      </c>
      <c r="N52" s="12">
        <v>17721</v>
      </c>
      <c r="O52" s="354"/>
      <c r="P52" s="354"/>
      <c r="Q52" s="354"/>
      <c r="R52" s="355"/>
      <c r="S52" s="354"/>
      <c r="T52" s="354"/>
      <c r="U52" s="354"/>
      <c r="V52" s="354"/>
      <c r="W52" s="354"/>
      <c r="X52" s="355"/>
      <c r="Y52" s="354"/>
      <c r="Z52" s="354"/>
      <c r="AA52" s="115"/>
      <c r="AH52" s="115"/>
      <c r="AI52" s="115"/>
      <c r="AJ52" s="115"/>
      <c r="AK52" s="115"/>
      <c r="AL52" s="115"/>
      <c r="AM52" s="115"/>
      <c r="AN52" s="115"/>
      <c r="AO52" s="115"/>
      <c r="AP52" s="115"/>
      <c r="AQ52" s="115"/>
      <c r="AR52" s="115"/>
      <c r="AS52" s="115"/>
      <c r="AT52" s="115"/>
    </row>
    <row r="53" spans="1:46" ht="17.25" customHeight="1">
      <c r="A53" s="10">
        <v>44972</v>
      </c>
      <c r="B53" s="96" t="s">
        <v>1160</v>
      </c>
      <c r="C53" s="12">
        <v>12</v>
      </c>
      <c r="D53" s="12">
        <v>3527</v>
      </c>
      <c r="E53" s="12">
        <v>6354</v>
      </c>
      <c r="F53" s="352">
        <f t="shared" si="14"/>
        <v>1.8885741265344666E-3</v>
      </c>
      <c r="G53" s="12">
        <v>5310</v>
      </c>
      <c r="H53" s="12">
        <v>63720</v>
      </c>
      <c r="I53" s="12">
        <v>9</v>
      </c>
      <c r="J53" s="12">
        <v>2364</v>
      </c>
      <c r="K53" s="12">
        <v>4313</v>
      </c>
      <c r="L53" s="352">
        <f t="shared" si="15"/>
        <v>2.0867145838163693E-3</v>
      </c>
      <c r="M53" s="12">
        <v>6625</v>
      </c>
      <c r="N53" s="12">
        <v>59624</v>
      </c>
      <c r="O53" s="354"/>
      <c r="P53" s="354"/>
      <c r="Q53" s="354"/>
      <c r="R53" s="355"/>
      <c r="S53" s="354"/>
      <c r="T53" s="354"/>
      <c r="U53" s="354"/>
      <c r="V53" s="354"/>
      <c r="W53" s="354"/>
      <c r="X53" s="355"/>
      <c r="Y53" s="354"/>
      <c r="Z53" s="354"/>
      <c r="AA53" s="115"/>
      <c r="AH53" s="115"/>
      <c r="AI53" s="115"/>
      <c r="AJ53" s="115"/>
      <c r="AK53" s="115"/>
      <c r="AL53" s="115"/>
      <c r="AM53" s="115"/>
      <c r="AN53" s="115"/>
      <c r="AO53" s="115"/>
      <c r="AP53" s="115"/>
      <c r="AQ53" s="115"/>
      <c r="AR53" s="115"/>
      <c r="AS53" s="115"/>
      <c r="AT53" s="115"/>
    </row>
    <row r="54" spans="1:46" ht="17.25" customHeight="1">
      <c r="A54" s="10">
        <v>44973</v>
      </c>
      <c r="B54" s="96" t="s">
        <v>1161</v>
      </c>
      <c r="C54" s="12">
        <v>18</v>
      </c>
      <c r="D54" s="12">
        <v>3855</v>
      </c>
      <c r="E54" s="12">
        <v>5707</v>
      </c>
      <c r="F54" s="352">
        <f t="shared" si="14"/>
        <v>3.1540213772560015E-3</v>
      </c>
      <c r="G54" s="12">
        <v>3333</v>
      </c>
      <c r="H54" s="12">
        <v>60000</v>
      </c>
      <c r="I54" s="12">
        <v>6</v>
      </c>
      <c r="J54" s="12">
        <v>4247</v>
      </c>
      <c r="K54" s="12">
        <v>5983</v>
      </c>
      <c r="L54" s="352">
        <f t="shared" si="15"/>
        <v>1.0028413839211097E-3</v>
      </c>
      <c r="M54" s="12">
        <v>9464</v>
      </c>
      <c r="N54" s="12">
        <v>56784</v>
      </c>
      <c r="O54" s="354"/>
      <c r="P54" s="354"/>
      <c r="Q54" s="354"/>
      <c r="R54" s="355"/>
      <c r="S54" s="354"/>
      <c r="T54" s="354"/>
      <c r="U54" s="354"/>
      <c r="V54" s="354"/>
      <c r="W54" s="354"/>
      <c r="X54" s="355"/>
      <c r="Y54" s="354"/>
      <c r="Z54" s="354"/>
      <c r="AA54" s="115"/>
      <c r="AH54" s="115"/>
      <c r="AI54" s="115"/>
      <c r="AJ54" s="115"/>
      <c r="AK54" s="115"/>
      <c r="AL54" s="115"/>
      <c r="AM54" s="115"/>
      <c r="AN54" s="115"/>
      <c r="AO54" s="115"/>
      <c r="AP54" s="115"/>
      <c r="AQ54" s="115"/>
      <c r="AR54" s="115"/>
      <c r="AS54" s="115"/>
      <c r="AT54" s="115"/>
    </row>
    <row r="55" spans="1:46" ht="17.25" customHeight="1">
      <c r="A55" s="10">
        <v>44974</v>
      </c>
      <c r="B55" s="96" t="s">
        <v>1162</v>
      </c>
      <c r="C55" s="12">
        <v>9</v>
      </c>
      <c r="D55" s="12">
        <v>3119</v>
      </c>
      <c r="E55" s="12">
        <v>3996</v>
      </c>
      <c r="F55" s="352">
        <v>2.2522522522522522E-3</v>
      </c>
      <c r="G55" s="12">
        <v>4612</v>
      </c>
      <c r="H55" s="12">
        <v>41509</v>
      </c>
      <c r="I55" s="12">
        <v>4</v>
      </c>
      <c r="J55" s="12">
        <v>3677</v>
      </c>
      <c r="K55" s="12">
        <v>4236</v>
      </c>
      <c r="L55" s="352">
        <v>9.4428706326723328E-4</v>
      </c>
      <c r="M55" s="12">
        <v>9381</v>
      </c>
      <c r="N55" s="12">
        <v>37523</v>
      </c>
      <c r="O55" s="354"/>
      <c r="P55" s="354"/>
      <c r="Q55" s="354"/>
      <c r="R55" s="355"/>
      <c r="S55" s="354"/>
      <c r="T55" s="354"/>
      <c r="U55" s="354"/>
      <c r="V55" s="354"/>
      <c r="W55" s="354"/>
      <c r="X55" s="355"/>
      <c r="Y55" s="354"/>
      <c r="Z55" s="354"/>
      <c r="AA55" s="115"/>
      <c r="AH55" s="115"/>
      <c r="AI55" s="115"/>
      <c r="AJ55" s="115"/>
      <c r="AK55" s="115"/>
      <c r="AL55" s="115"/>
      <c r="AM55" s="115"/>
      <c r="AN55" s="115"/>
      <c r="AO55" s="115"/>
      <c r="AP55" s="115"/>
      <c r="AQ55" s="115"/>
      <c r="AR55" s="115"/>
      <c r="AS55" s="115"/>
      <c r="AT55" s="115"/>
    </row>
    <row r="56" spans="1:46" ht="17.25" customHeight="1">
      <c r="A56" s="18">
        <v>44975</v>
      </c>
      <c r="B56" s="103" t="s">
        <v>1163</v>
      </c>
      <c r="C56" s="12"/>
      <c r="D56" s="12"/>
      <c r="E56" s="12"/>
      <c r="F56" s="352"/>
      <c r="G56" s="12"/>
      <c r="H56" s="12"/>
      <c r="I56" s="12"/>
      <c r="J56" s="12"/>
      <c r="K56" s="12"/>
      <c r="L56" s="352"/>
      <c r="M56" s="12"/>
      <c r="N56" s="12"/>
      <c r="O56" s="354"/>
      <c r="P56" s="354"/>
      <c r="Q56" s="354"/>
      <c r="R56" s="355"/>
      <c r="S56" s="354"/>
      <c r="T56" s="354"/>
      <c r="U56" s="354"/>
      <c r="V56" s="354"/>
      <c r="W56" s="354"/>
      <c r="X56" s="355"/>
      <c r="Y56" s="354"/>
      <c r="Z56" s="354"/>
      <c r="AA56" s="115"/>
      <c r="AH56" s="115"/>
      <c r="AI56" s="115"/>
      <c r="AJ56" s="115"/>
      <c r="AK56" s="115"/>
      <c r="AL56" s="115"/>
      <c r="AM56" s="115"/>
      <c r="AN56" s="115"/>
      <c r="AO56" s="115"/>
      <c r="AP56" s="115"/>
      <c r="AQ56" s="115"/>
      <c r="AR56" s="115"/>
      <c r="AS56" s="115"/>
      <c r="AT56" s="115"/>
    </row>
    <row r="57" spans="1:46" ht="17.25" customHeight="1">
      <c r="A57" s="18">
        <v>44976</v>
      </c>
      <c r="B57" s="103" t="s">
        <v>1164</v>
      </c>
      <c r="C57" s="12"/>
      <c r="D57" s="12"/>
      <c r="E57" s="12"/>
      <c r="F57" s="352"/>
      <c r="G57" s="12"/>
      <c r="H57" s="12"/>
      <c r="I57" s="12"/>
      <c r="J57" s="12"/>
      <c r="K57" s="12"/>
      <c r="L57" s="352"/>
      <c r="M57" s="12"/>
      <c r="N57" s="12"/>
      <c r="O57" s="354"/>
      <c r="P57" s="354"/>
      <c r="Q57" s="354"/>
      <c r="R57" s="355"/>
      <c r="S57" s="354"/>
      <c r="T57" s="354"/>
      <c r="U57" s="354"/>
      <c r="V57" s="354"/>
      <c r="W57" s="354"/>
      <c r="X57" s="355"/>
      <c r="Y57" s="354"/>
      <c r="Z57" s="354"/>
      <c r="AA57" s="115"/>
      <c r="AH57" s="115"/>
      <c r="AI57" s="115"/>
      <c r="AJ57" s="115"/>
      <c r="AK57" s="115"/>
      <c r="AL57" s="115"/>
      <c r="AM57" s="115"/>
      <c r="AN57" s="115"/>
      <c r="AO57" s="115"/>
      <c r="AP57" s="115"/>
      <c r="AQ57" s="115"/>
      <c r="AR57" s="115"/>
      <c r="AS57" s="115"/>
      <c r="AT57" s="115"/>
    </row>
    <row r="58" spans="1:46" ht="17.25" customHeight="1">
      <c r="A58" s="10">
        <v>44977</v>
      </c>
      <c r="B58" s="96" t="s">
        <v>1165</v>
      </c>
      <c r="C58" s="12"/>
      <c r="D58" s="12"/>
      <c r="E58" s="12"/>
      <c r="F58" s="352"/>
      <c r="G58" s="12"/>
      <c r="H58" s="12"/>
      <c r="I58" s="12"/>
      <c r="J58" s="12"/>
      <c r="K58" s="12"/>
      <c r="L58" s="352"/>
      <c r="M58" s="12"/>
      <c r="N58" s="12"/>
      <c r="O58" s="354"/>
      <c r="P58" s="354"/>
      <c r="Q58" s="354"/>
      <c r="R58" s="355"/>
      <c r="S58" s="354"/>
      <c r="T58" s="354"/>
      <c r="U58" s="354"/>
      <c r="V58" s="354"/>
      <c r="W58" s="354"/>
      <c r="X58" s="355"/>
      <c r="Y58" s="354"/>
      <c r="Z58" s="354"/>
      <c r="AA58" s="115"/>
      <c r="AH58" s="115"/>
      <c r="AI58" s="115"/>
      <c r="AJ58" s="115"/>
      <c r="AK58" s="115"/>
      <c r="AL58" s="115"/>
      <c r="AM58" s="115"/>
      <c r="AN58" s="115"/>
      <c r="AO58" s="115"/>
      <c r="AP58" s="115"/>
      <c r="AQ58" s="115"/>
      <c r="AR58" s="115"/>
      <c r="AS58" s="115"/>
      <c r="AT58" s="115"/>
    </row>
    <row r="59" spans="1:46" ht="17.25" customHeight="1">
      <c r="A59" s="10">
        <v>44978</v>
      </c>
      <c r="B59" s="96" t="s">
        <v>1166</v>
      </c>
      <c r="C59" s="12"/>
      <c r="D59" s="12"/>
      <c r="E59" s="12"/>
      <c r="F59" s="352"/>
      <c r="G59" s="12"/>
      <c r="H59" s="12"/>
      <c r="I59" s="12"/>
      <c r="J59" s="12"/>
      <c r="K59" s="12"/>
      <c r="L59" s="352"/>
      <c r="M59" s="12"/>
      <c r="N59" s="12"/>
      <c r="O59" s="354"/>
      <c r="P59" s="354"/>
      <c r="Q59" s="354"/>
      <c r="R59" s="355"/>
      <c r="S59" s="354"/>
      <c r="T59" s="354"/>
      <c r="U59" s="354"/>
      <c r="V59" s="354"/>
      <c r="W59" s="354"/>
      <c r="X59" s="355"/>
      <c r="Y59" s="354"/>
      <c r="Z59" s="354"/>
      <c r="AA59" s="115"/>
      <c r="AH59" s="115"/>
      <c r="AI59" s="115"/>
      <c r="AJ59" s="115"/>
      <c r="AK59" s="115"/>
      <c r="AL59" s="115"/>
      <c r="AM59" s="115"/>
      <c r="AN59" s="115"/>
      <c r="AO59" s="115"/>
      <c r="AP59" s="115"/>
      <c r="AQ59" s="115"/>
      <c r="AR59" s="115"/>
      <c r="AS59" s="115"/>
      <c r="AT59" s="115"/>
    </row>
    <row r="60" spans="1:46" ht="17.25" customHeight="1">
      <c r="A60" s="10">
        <v>44979</v>
      </c>
      <c r="B60" s="96" t="s">
        <v>1167</v>
      </c>
      <c r="C60" s="12"/>
      <c r="D60" s="12"/>
      <c r="E60" s="12"/>
      <c r="F60" s="352"/>
      <c r="G60" s="12"/>
      <c r="H60" s="12"/>
      <c r="I60" s="12"/>
      <c r="J60" s="12"/>
      <c r="K60" s="12"/>
      <c r="L60" s="352"/>
      <c r="M60" s="12"/>
      <c r="N60" s="12"/>
      <c r="O60" s="354"/>
      <c r="P60" s="354"/>
      <c r="Q60" s="354"/>
      <c r="R60" s="355"/>
      <c r="S60" s="354"/>
      <c r="T60" s="354"/>
      <c r="U60" s="354"/>
      <c r="V60" s="354"/>
      <c r="W60" s="354"/>
      <c r="X60" s="355"/>
      <c r="Y60" s="354"/>
      <c r="Z60" s="354"/>
      <c r="AA60" s="115"/>
      <c r="AH60" s="115"/>
      <c r="AI60" s="115"/>
      <c r="AJ60" s="115"/>
      <c r="AK60" s="115"/>
      <c r="AL60" s="115"/>
      <c r="AM60" s="115"/>
      <c r="AN60" s="115"/>
      <c r="AO60" s="115"/>
      <c r="AP60" s="115"/>
      <c r="AQ60" s="115"/>
      <c r="AR60" s="115"/>
      <c r="AS60" s="115"/>
      <c r="AT60" s="115"/>
    </row>
    <row r="61" spans="1:46" ht="18" customHeight="1">
      <c r="A61" s="1144" t="s">
        <v>7</v>
      </c>
      <c r="B61" s="1104"/>
      <c r="C61" s="1145" t="s">
        <v>1168</v>
      </c>
      <c r="D61" s="1106"/>
      <c r="E61" s="1106"/>
      <c r="F61" s="1106"/>
      <c r="G61" s="1106"/>
      <c r="H61" s="1104"/>
      <c r="I61" s="1145" t="s">
        <v>1169</v>
      </c>
      <c r="J61" s="1106"/>
      <c r="K61" s="1106"/>
      <c r="L61" s="1106"/>
      <c r="M61" s="1106"/>
      <c r="N61" s="1104"/>
      <c r="O61" s="1146" t="s">
        <v>1170</v>
      </c>
      <c r="P61" s="1106"/>
      <c r="Q61" s="1106"/>
      <c r="R61" s="1106"/>
      <c r="S61" s="1106"/>
      <c r="T61" s="1104"/>
      <c r="U61" s="1146" t="s">
        <v>1171</v>
      </c>
      <c r="V61" s="1106"/>
      <c r="W61" s="1106"/>
      <c r="X61" s="1106"/>
      <c r="Y61" s="1106"/>
      <c r="Z61" s="1104"/>
      <c r="AA61" s="101"/>
      <c r="AB61" s="101"/>
      <c r="AC61" s="101"/>
      <c r="AD61" s="101"/>
      <c r="AE61" s="101"/>
      <c r="AF61" s="101"/>
      <c r="AG61" s="101"/>
      <c r="AH61" s="101"/>
      <c r="AI61" s="101"/>
      <c r="AJ61" s="101"/>
      <c r="AK61" s="101"/>
      <c r="AL61" s="101"/>
      <c r="AM61" s="101"/>
      <c r="AN61" s="101"/>
      <c r="AO61" s="101"/>
      <c r="AP61" s="101"/>
      <c r="AQ61" s="101"/>
      <c r="AR61" s="101"/>
      <c r="AS61" s="101"/>
      <c r="AT61" s="101"/>
    </row>
    <row r="62" spans="1:46" ht="15.75" customHeight="1">
      <c r="A62" s="10">
        <v>44981</v>
      </c>
      <c r="B62" s="114" t="s">
        <v>60</v>
      </c>
      <c r="C62" s="12">
        <v>8</v>
      </c>
      <c r="D62" s="12">
        <v>721</v>
      </c>
      <c r="E62" s="12">
        <v>1046</v>
      </c>
      <c r="F62" s="352">
        <f t="shared" ref="F62:F75" si="16">C62/E62</f>
        <v>7.6481835564053535E-3</v>
      </c>
      <c r="G62" s="12">
        <v>3249</v>
      </c>
      <c r="H62" s="12">
        <v>25993</v>
      </c>
      <c r="I62" s="12">
        <v>14</v>
      </c>
      <c r="J62" s="12">
        <v>2512</v>
      </c>
      <c r="K62" s="12">
        <v>3409</v>
      </c>
      <c r="L62" s="352">
        <f t="shared" ref="L62:L79" si="17">I62/K62</f>
        <v>4.1067761806981521E-3</v>
      </c>
      <c r="M62" s="12">
        <v>2762</v>
      </c>
      <c r="N62" s="12">
        <v>38664</v>
      </c>
      <c r="O62" s="12">
        <v>1</v>
      </c>
      <c r="P62" s="12">
        <v>491</v>
      </c>
      <c r="Q62" s="12">
        <v>625</v>
      </c>
      <c r="R62" s="352">
        <f t="shared" ref="R62:R64" si="18">O62/Q62</f>
        <v>1.6000000000000001E-3</v>
      </c>
      <c r="S62" s="12">
        <v>11705</v>
      </c>
      <c r="T62" s="12">
        <v>11705</v>
      </c>
      <c r="U62" s="12">
        <v>0</v>
      </c>
      <c r="V62" s="12">
        <v>417</v>
      </c>
      <c r="W62" s="12">
        <v>548</v>
      </c>
      <c r="X62" s="352">
        <f t="shared" ref="X62:X64" si="19">U62/W62</f>
        <v>0</v>
      </c>
      <c r="Y62" s="12">
        <v>0</v>
      </c>
      <c r="Z62" s="12">
        <v>6827</v>
      </c>
      <c r="AA62" s="101"/>
      <c r="AB62" s="101"/>
      <c r="AC62" s="101"/>
      <c r="AD62" s="101"/>
      <c r="AE62" s="101"/>
      <c r="AF62" s="101"/>
      <c r="AG62" s="101"/>
      <c r="AH62" s="101"/>
      <c r="AI62" s="101"/>
      <c r="AJ62" s="101"/>
      <c r="AK62" s="101"/>
      <c r="AL62" s="101"/>
      <c r="AM62" s="101"/>
      <c r="AN62" s="101"/>
      <c r="AO62" s="101"/>
      <c r="AP62" s="101"/>
      <c r="AQ62" s="101"/>
      <c r="AR62" s="101"/>
      <c r="AS62" s="101"/>
      <c r="AT62" s="101"/>
    </row>
    <row r="63" spans="1:46" ht="17.25" customHeight="1">
      <c r="A63" s="18">
        <v>44982</v>
      </c>
      <c r="B63" s="103" t="s">
        <v>1172</v>
      </c>
      <c r="C63" s="12">
        <v>6</v>
      </c>
      <c r="D63" s="12">
        <v>1455</v>
      </c>
      <c r="E63" s="12">
        <v>1987</v>
      </c>
      <c r="F63" s="352">
        <f t="shared" si="16"/>
        <v>3.0196275792652239E-3</v>
      </c>
      <c r="G63" s="12">
        <v>5763</v>
      </c>
      <c r="H63" s="12">
        <v>34576</v>
      </c>
      <c r="I63" s="12">
        <v>12</v>
      </c>
      <c r="J63" s="12">
        <v>3029</v>
      </c>
      <c r="K63" s="12">
        <v>3702</v>
      </c>
      <c r="L63" s="352">
        <f t="shared" si="17"/>
        <v>3.2414910858995136E-3</v>
      </c>
      <c r="M63" s="12">
        <v>6486</v>
      </c>
      <c r="N63" s="12">
        <v>41830</v>
      </c>
      <c r="O63" s="12">
        <v>0</v>
      </c>
      <c r="P63" s="12">
        <v>399</v>
      </c>
      <c r="Q63" s="12">
        <v>483</v>
      </c>
      <c r="R63" s="352">
        <f t="shared" si="18"/>
        <v>0</v>
      </c>
      <c r="S63" s="12">
        <v>0</v>
      </c>
      <c r="T63" s="12">
        <v>5942</v>
      </c>
      <c r="U63" s="12">
        <v>0</v>
      </c>
      <c r="V63" s="12">
        <v>209</v>
      </c>
      <c r="W63" s="12">
        <v>257</v>
      </c>
      <c r="X63" s="352">
        <f t="shared" si="19"/>
        <v>0</v>
      </c>
      <c r="Y63" s="12">
        <v>0</v>
      </c>
      <c r="Z63" s="12">
        <v>2325</v>
      </c>
      <c r="AA63" s="115"/>
      <c r="AH63" s="115"/>
      <c r="AI63" s="115"/>
      <c r="AJ63" s="115"/>
      <c r="AK63" s="115"/>
      <c r="AL63" s="115"/>
      <c r="AM63" s="115"/>
      <c r="AN63" s="115"/>
      <c r="AO63" s="115"/>
      <c r="AP63" s="115"/>
      <c r="AQ63" s="115"/>
      <c r="AR63" s="115"/>
      <c r="AS63" s="115"/>
      <c r="AT63" s="115"/>
    </row>
    <row r="64" spans="1:46" ht="17.25" customHeight="1">
      <c r="A64" s="18">
        <v>44983</v>
      </c>
      <c r="B64" s="103" t="s">
        <v>1173</v>
      </c>
      <c r="C64" s="12">
        <v>4</v>
      </c>
      <c r="D64" s="12">
        <v>956</v>
      </c>
      <c r="E64" s="12">
        <v>1239</v>
      </c>
      <c r="F64" s="352">
        <f t="shared" si="16"/>
        <v>3.2284100080710249E-3</v>
      </c>
      <c r="G64" s="12">
        <v>4925</v>
      </c>
      <c r="H64" s="12">
        <v>19698</v>
      </c>
      <c r="I64" s="12">
        <v>12</v>
      </c>
      <c r="J64" s="12">
        <v>4680</v>
      </c>
      <c r="K64" s="12">
        <v>5513</v>
      </c>
      <c r="L64" s="352">
        <f t="shared" si="17"/>
        <v>2.1766733176129148E-3</v>
      </c>
      <c r="M64" s="12">
        <v>5419</v>
      </c>
      <c r="N64" s="12">
        <v>65029</v>
      </c>
      <c r="O64" s="12">
        <v>0</v>
      </c>
      <c r="P64" s="12">
        <v>164</v>
      </c>
      <c r="Q64" s="12">
        <v>206</v>
      </c>
      <c r="R64" s="352">
        <f t="shared" si="18"/>
        <v>0</v>
      </c>
      <c r="S64" s="12">
        <v>0</v>
      </c>
      <c r="T64" s="12">
        <v>2038</v>
      </c>
      <c r="U64" s="12">
        <v>0</v>
      </c>
      <c r="V64" s="12">
        <v>264</v>
      </c>
      <c r="W64" s="12">
        <v>336</v>
      </c>
      <c r="X64" s="352">
        <f t="shared" si="19"/>
        <v>0</v>
      </c>
      <c r="Y64" s="12">
        <v>0</v>
      </c>
      <c r="Z64" s="12">
        <v>3705</v>
      </c>
      <c r="AA64" s="115"/>
      <c r="AH64" s="115"/>
      <c r="AI64" s="115"/>
      <c r="AJ64" s="115"/>
      <c r="AK64" s="115"/>
      <c r="AL64" s="115"/>
      <c r="AM64" s="115"/>
      <c r="AN64" s="115"/>
      <c r="AO64" s="115"/>
      <c r="AP64" s="115"/>
      <c r="AQ64" s="115"/>
      <c r="AR64" s="115"/>
      <c r="AS64" s="115"/>
      <c r="AT64" s="115"/>
    </row>
    <row r="65" spans="1:46" ht="17.25" customHeight="1">
      <c r="A65" s="10">
        <v>44984</v>
      </c>
      <c r="B65" s="96" t="s">
        <v>1174</v>
      </c>
      <c r="C65" s="12">
        <v>3</v>
      </c>
      <c r="D65" s="12">
        <v>1035</v>
      </c>
      <c r="E65" s="12">
        <v>1290</v>
      </c>
      <c r="F65" s="352">
        <f t="shared" si="16"/>
        <v>2.3255813953488372E-3</v>
      </c>
      <c r="G65" s="12">
        <v>2899</v>
      </c>
      <c r="H65" s="12">
        <v>20698</v>
      </c>
      <c r="I65" s="12">
        <v>9</v>
      </c>
      <c r="J65" s="12">
        <v>4332</v>
      </c>
      <c r="K65" s="12">
        <v>4919</v>
      </c>
      <c r="L65" s="352">
        <f t="shared" si="17"/>
        <v>1.829640170766416E-3</v>
      </c>
      <c r="M65" s="12">
        <v>5548</v>
      </c>
      <c r="N65" s="12">
        <v>49929</v>
      </c>
      <c r="O65" s="27">
        <v>2</v>
      </c>
      <c r="P65" s="27">
        <v>547</v>
      </c>
      <c r="Q65" s="27">
        <v>656</v>
      </c>
      <c r="R65" s="356">
        <v>2.1299999999999999E-2</v>
      </c>
      <c r="S65" s="27">
        <v>3911</v>
      </c>
      <c r="T65" s="27">
        <v>7821</v>
      </c>
      <c r="U65" s="27">
        <v>1</v>
      </c>
      <c r="V65" s="27">
        <v>413</v>
      </c>
      <c r="W65" s="27">
        <v>509</v>
      </c>
      <c r="X65" s="356">
        <v>1.18E-2</v>
      </c>
      <c r="Y65" s="27">
        <v>5740</v>
      </c>
      <c r="Z65" s="27">
        <v>5740</v>
      </c>
      <c r="AA65" s="115"/>
      <c r="AH65" s="115"/>
      <c r="AI65" s="115"/>
      <c r="AJ65" s="115"/>
      <c r="AK65" s="115"/>
      <c r="AL65" s="115"/>
      <c r="AM65" s="115"/>
      <c r="AN65" s="115"/>
      <c r="AO65" s="115"/>
      <c r="AP65" s="115"/>
      <c r="AQ65" s="115"/>
      <c r="AR65" s="115"/>
      <c r="AS65" s="115"/>
      <c r="AT65" s="115"/>
    </row>
    <row r="66" spans="1:46" ht="17.25" customHeight="1">
      <c r="A66" s="10">
        <v>44985</v>
      </c>
      <c r="B66" s="96" t="s">
        <v>1175</v>
      </c>
      <c r="C66" s="12">
        <v>2</v>
      </c>
      <c r="D66" s="12">
        <v>857</v>
      </c>
      <c r="E66" s="12">
        <v>1044</v>
      </c>
      <c r="F66" s="352">
        <f t="shared" si="16"/>
        <v>1.9157088122605363E-3</v>
      </c>
      <c r="G66" s="12">
        <v>8117</v>
      </c>
      <c r="H66" s="12">
        <v>16234</v>
      </c>
      <c r="I66" s="12">
        <v>10</v>
      </c>
      <c r="J66" s="12">
        <v>5714</v>
      </c>
      <c r="K66" s="12">
        <v>6383</v>
      </c>
      <c r="L66" s="352">
        <f t="shared" si="17"/>
        <v>1.5666614444618519E-3</v>
      </c>
      <c r="M66" s="12">
        <v>5218</v>
      </c>
      <c r="N66" s="12">
        <v>52181</v>
      </c>
      <c r="O66" s="12">
        <v>2</v>
      </c>
      <c r="P66" s="12">
        <v>929</v>
      </c>
      <c r="Q66" s="12">
        <v>1093</v>
      </c>
      <c r="R66" s="352">
        <f t="shared" ref="R66:R75" si="20">O66/Q66</f>
        <v>1.8298261665141812E-3</v>
      </c>
      <c r="S66" s="12">
        <v>5113</v>
      </c>
      <c r="T66" s="12">
        <v>10226</v>
      </c>
      <c r="U66" s="12">
        <v>1</v>
      </c>
      <c r="V66" s="12">
        <v>504</v>
      </c>
      <c r="W66" s="12">
        <v>648</v>
      </c>
      <c r="X66" s="352">
        <f t="shared" ref="X66:X75" si="21">U66/W66</f>
        <v>1.5432098765432098E-3</v>
      </c>
      <c r="Y66" s="12">
        <v>8141</v>
      </c>
      <c r="Z66" s="12">
        <v>8141</v>
      </c>
      <c r="AA66" s="115"/>
      <c r="AH66" s="115"/>
      <c r="AI66" s="115"/>
      <c r="AJ66" s="115"/>
      <c r="AK66" s="115"/>
      <c r="AL66" s="115"/>
      <c r="AM66" s="115"/>
      <c r="AN66" s="115"/>
      <c r="AO66" s="115"/>
      <c r="AP66" s="115"/>
      <c r="AQ66" s="115"/>
      <c r="AR66" s="115"/>
      <c r="AS66" s="115"/>
      <c r="AT66" s="115"/>
    </row>
    <row r="67" spans="1:46" ht="17.25" customHeight="1">
      <c r="A67" s="10">
        <v>44986</v>
      </c>
      <c r="B67" s="294" t="s">
        <v>59</v>
      </c>
      <c r="C67" s="12">
        <v>6</v>
      </c>
      <c r="D67" s="12">
        <v>1415</v>
      </c>
      <c r="E67" s="12">
        <v>1745</v>
      </c>
      <c r="F67" s="352">
        <f t="shared" si="16"/>
        <v>3.4383954154727794E-3</v>
      </c>
      <c r="G67" s="12">
        <v>2744</v>
      </c>
      <c r="H67" s="12">
        <v>16464</v>
      </c>
      <c r="I67" s="12">
        <v>14</v>
      </c>
      <c r="J67" s="12">
        <v>7482</v>
      </c>
      <c r="K67" s="12">
        <v>8551</v>
      </c>
      <c r="L67" s="352">
        <f t="shared" si="17"/>
        <v>1.6372354110630336E-3</v>
      </c>
      <c r="M67" s="12">
        <v>3667</v>
      </c>
      <c r="N67" s="12">
        <v>51333</v>
      </c>
      <c r="O67" s="12">
        <v>1</v>
      </c>
      <c r="P67" s="12">
        <v>1324</v>
      </c>
      <c r="Q67" s="12">
        <v>1560</v>
      </c>
      <c r="R67" s="352">
        <f t="shared" si="20"/>
        <v>6.4102564102564103E-4</v>
      </c>
      <c r="S67" s="12">
        <v>13919</v>
      </c>
      <c r="T67" s="12">
        <v>13919</v>
      </c>
      <c r="U67" s="12">
        <v>0</v>
      </c>
      <c r="V67" s="12">
        <v>467</v>
      </c>
      <c r="W67" s="12">
        <v>541</v>
      </c>
      <c r="X67" s="352">
        <f t="shared" si="21"/>
        <v>0</v>
      </c>
      <c r="Y67" s="12">
        <v>0</v>
      </c>
      <c r="Z67" s="12">
        <v>3701</v>
      </c>
      <c r="AA67" s="115"/>
      <c r="AH67" s="115"/>
      <c r="AI67" s="115"/>
      <c r="AJ67" s="115"/>
      <c r="AK67" s="115"/>
      <c r="AL67" s="115"/>
      <c r="AM67" s="115"/>
      <c r="AN67" s="115"/>
      <c r="AO67" s="115"/>
      <c r="AP67" s="115"/>
      <c r="AQ67" s="115"/>
      <c r="AR67" s="115"/>
      <c r="AS67" s="115"/>
      <c r="AT67" s="115"/>
    </row>
    <row r="68" spans="1:46" ht="17.25" customHeight="1">
      <c r="A68" s="10">
        <v>44987</v>
      </c>
      <c r="B68" s="294" t="s">
        <v>53</v>
      </c>
      <c r="C68" s="12">
        <v>1</v>
      </c>
      <c r="D68" s="12">
        <v>1201</v>
      </c>
      <c r="E68" s="12">
        <v>1518</v>
      </c>
      <c r="F68" s="352">
        <f t="shared" si="16"/>
        <v>6.5876152832674575E-4</v>
      </c>
      <c r="G68" s="12">
        <v>16159</v>
      </c>
      <c r="H68" s="12">
        <v>16159</v>
      </c>
      <c r="I68" s="12">
        <v>11</v>
      </c>
      <c r="J68" s="12">
        <v>5348</v>
      </c>
      <c r="K68" s="12">
        <v>5999</v>
      </c>
      <c r="L68" s="352">
        <f t="shared" si="17"/>
        <v>1.8336389398233039E-3</v>
      </c>
      <c r="M68" s="12">
        <v>4184</v>
      </c>
      <c r="N68" s="12">
        <v>46019</v>
      </c>
      <c r="O68" s="12">
        <v>3</v>
      </c>
      <c r="P68" s="12">
        <v>1060</v>
      </c>
      <c r="Q68" s="12">
        <v>1296</v>
      </c>
      <c r="R68" s="352">
        <f t="shared" si="20"/>
        <v>2.3148148148148147E-3</v>
      </c>
      <c r="S68" s="12">
        <v>5063</v>
      </c>
      <c r="T68" s="12">
        <v>15189</v>
      </c>
      <c r="U68" s="12">
        <v>0</v>
      </c>
      <c r="V68" s="12">
        <v>181</v>
      </c>
      <c r="W68" s="12">
        <v>217</v>
      </c>
      <c r="X68" s="352">
        <f t="shared" si="21"/>
        <v>0</v>
      </c>
      <c r="Y68" s="12">
        <v>0</v>
      </c>
      <c r="Z68" s="12">
        <v>2298</v>
      </c>
      <c r="AA68" s="115"/>
      <c r="AH68" s="115"/>
      <c r="AI68" s="115"/>
      <c r="AJ68" s="115"/>
      <c r="AK68" s="115"/>
      <c r="AL68" s="115"/>
      <c r="AM68" s="115"/>
      <c r="AN68" s="115"/>
      <c r="AO68" s="115"/>
      <c r="AP68" s="115"/>
      <c r="AQ68" s="115"/>
      <c r="AR68" s="115"/>
      <c r="AS68" s="115"/>
      <c r="AT68" s="115"/>
    </row>
    <row r="69" spans="1:46" ht="17.25" customHeight="1">
      <c r="A69" s="10">
        <v>44988</v>
      </c>
      <c r="B69" s="294" t="s">
        <v>60</v>
      </c>
      <c r="C69" s="12">
        <v>3</v>
      </c>
      <c r="D69" s="12">
        <v>738</v>
      </c>
      <c r="E69" s="12">
        <v>908</v>
      </c>
      <c r="F69" s="352">
        <f t="shared" si="16"/>
        <v>3.3039647577092512E-3</v>
      </c>
      <c r="G69" s="12">
        <v>3969</v>
      </c>
      <c r="H69" s="12">
        <v>11907</v>
      </c>
      <c r="I69" s="12">
        <v>6</v>
      </c>
      <c r="J69" s="12">
        <v>4043</v>
      </c>
      <c r="K69" s="12">
        <v>4492</v>
      </c>
      <c r="L69" s="352">
        <f t="shared" si="17"/>
        <v>1.3357079252003562E-3</v>
      </c>
      <c r="M69" s="12">
        <v>3969</v>
      </c>
      <c r="N69" s="12">
        <v>11907</v>
      </c>
      <c r="O69" s="12">
        <v>3</v>
      </c>
      <c r="P69" s="12">
        <v>1573</v>
      </c>
      <c r="Q69" s="12">
        <v>1913</v>
      </c>
      <c r="R69" s="352">
        <f t="shared" si="20"/>
        <v>1.5682174594877157E-3</v>
      </c>
      <c r="S69" s="12">
        <v>7961</v>
      </c>
      <c r="T69" s="12">
        <v>39870</v>
      </c>
      <c r="U69" s="12">
        <v>0</v>
      </c>
      <c r="V69" s="12">
        <v>321</v>
      </c>
      <c r="W69" s="12">
        <v>404</v>
      </c>
      <c r="X69" s="352">
        <f t="shared" si="21"/>
        <v>0</v>
      </c>
      <c r="Y69" s="12">
        <v>0</v>
      </c>
      <c r="Z69" s="12">
        <v>5155</v>
      </c>
      <c r="AA69" s="115"/>
      <c r="AH69" s="115"/>
      <c r="AI69" s="115"/>
      <c r="AJ69" s="115"/>
      <c r="AK69" s="115"/>
      <c r="AL69" s="115"/>
      <c r="AM69" s="115"/>
      <c r="AN69" s="115"/>
      <c r="AO69" s="115"/>
      <c r="AP69" s="115"/>
      <c r="AQ69" s="115"/>
      <c r="AR69" s="115"/>
      <c r="AS69" s="115"/>
      <c r="AT69" s="115"/>
    </row>
    <row r="70" spans="1:46" ht="17.25" customHeight="1">
      <c r="A70" s="18">
        <v>44989</v>
      </c>
      <c r="B70" s="357" t="s">
        <v>61</v>
      </c>
      <c r="C70" s="12">
        <v>4</v>
      </c>
      <c r="D70" s="12">
        <v>1416</v>
      </c>
      <c r="E70" s="12">
        <v>1920</v>
      </c>
      <c r="F70" s="352">
        <f t="shared" si="16"/>
        <v>2.0833333333333333E-3</v>
      </c>
      <c r="G70" s="12">
        <v>6575</v>
      </c>
      <c r="H70" s="12">
        <v>26301</v>
      </c>
      <c r="I70" s="12">
        <v>4</v>
      </c>
      <c r="J70" s="12">
        <v>1416</v>
      </c>
      <c r="K70" s="12">
        <v>1920</v>
      </c>
      <c r="L70" s="352">
        <f t="shared" si="17"/>
        <v>2.0833333333333333E-3</v>
      </c>
      <c r="M70" s="12">
        <v>3573</v>
      </c>
      <c r="N70" s="12">
        <v>39304</v>
      </c>
      <c r="O70" s="12">
        <v>3</v>
      </c>
      <c r="P70" s="12">
        <v>1517</v>
      </c>
      <c r="Q70" s="12">
        <v>1833</v>
      </c>
      <c r="R70" s="352">
        <f t="shared" si="20"/>
        <v>1.6366612111292963E-3</v>
      </c>
      <c r="S70" s="12">
        <v>7159</v>
      </c>
      <c r="T70" s="12">
        <v>21476</v>
      </c>
      <c r="U70" s="12">
        <v>0</v>
      </c>
      <c r="V70" s="12">
        <v>211</v>
      </c>
      <c r="W70" s="12">
        <v>255</v>
      </c>
      <c r="X70" s="352">
        <f t="shared" si="21"/>
        <v>0</v>
      </c>
      <c r="Y70" s="12">
        <v>0</v>
      </c>
      <c r="Z70" s="12">
        <v>3295</v>
      </c>
      <c r="AA70" s="115"/>
      <c r="AH70" s="115"/>
      <c r="AI70" s="115"/>
      <c r="AJ70" s="115"/>
      <c r="AK70" s="115"/>
      <c r="AL70" s="115"/>
      <c r="AM70" s="115"/>
      <c r="AN70" s="115"/>
      <c r="AO70" s="115"/>
      <c r="AP70" s="115"/>
      <c r="AQ70" s="115"/>
      <c r="AR70" s="115"/>
      <c r="AS70" s="115"/>
      <c r="AT70" s="115"/>
    </row>
    <row r="71" spans="1:46" ht="17.25" customHeight="1">
      <c r="A71" s="18">
        <v>44990</v>
      </c>
      <c r="B71" s="357" t="s">
        <v>62</v>
      </c>
      <c r="C71" s="12">
        <v>5</v>
      </c>
      <c r="D71" s="12">
        <v>1521</v>
      </c>
      <c r="E71" s="12">
        <v>2068</v>
      </c>
      <c r="F71" s="352">
        <f t="shared" si="16"/>
        <v>2.4177949709864605E-3</v>
      </c>
      <c r="G71" s="12">
        <v>4980</v>
      </c>
      <c r="H71" s="12">
        <v>24899</v>
      </c>
      <c r="I71" s="12">
        <v>5</v>
      </c>
      <c r="J71" s="12">
        <v>5288</v>
      </c>
      <c r="K71" s="12">
        <v>5786</v>
      </c>
      <c r="L71" s="352">
        <f t="shared" si="17"/>
        <v>8.6415485655029381E-4</v>
      </c>
      <c r="M71" s="12">
        <v>9380</v>
      </c>
      <c r="N71" s="12">
        <v>46898</v>
      </c>
      <c r="O71" s="12">
        <v>6</v>
      </c>
      <c r="P71" s="12">
        <v>1704</v>
      </c>
      <c r="Q71" s="12">
        <v>2023</v>
      </c>
      <c r="R71" s="352">
        <f t="shared" si="20"/>
        <v>2.9658922392486408E-3</v>
      </c>
      <c r="S71" s="12">
        <v>2811</v>
      </c>
      <c r="T71" s="12">
        <v>16864</v>
      </c>
      <c r="U71" s="12">
        <v>0</v>
      </c>
      <c r="V71" s="12">
        <v>187</v>
      </c>
      <c r="W71" s="12">
        <v>225</v>
      </c>
      <c r="X71" s="352">
        <f t="shared" si="21"/>
        <v>0</v>
      </c>
      <c r="Y71" s="12">
        <v>0</v>
      </c>
      <c r="Z71" s="12">
        <v>1653</v>
      </c>
      <c r="AA71" s="115"/>
      <c r="AH71" s="115"/>
      <c r="AI71" s="115"/>
      <c r="AJ71" s="115"/>
      <c r="AK71" s="115"/>
      <c r="AL71" s="115"/>
      <c r="AM71" s="115"/>
      <c r="AN71" s="115"/>
      <c r="AO71" s="115"/>
      <c r="AP71" s="115"/>
      <c r="AQ71" s="115"/>
      <c r="AR71" s="115"/>
      <c r="AS71" s="115"/>
      <c r="AT71" s="115"/>
    </row>
    <row r="72" spans="1:46" ht="17.25" customHeight="1">
      <c r="A72" s="10">
        <v>44991</v>
      </c>
      <c r="B72" s="294" t="s">
        <v>57</v>
      </c>
      <c r="C72" s="12">
        <v>6</v>
      </c>
      <c r="D72" s="12">
        <v>1246</v>
      </c>
      <c r="E72" s="12">
        <v>1582</v>
      </c>
      <c r="F72" s="352">
        <f t="shared" si="16"/>
        <v>3.7926675094816687E-3</v>
      </c>
      <c r="G72" s="12">
        <v>3293</v>
      </c>
      <c r="H72" s="12">
        <v>19757</v>
      </c>
      <c r="I72" s="12">
        <v>7</v>
      </c>
      <c r="J72" s="12">
        <v>4038</v>
      </c>
      <c r="K72" s="12">
        <v>4378</v>
      </c>
      <c r="L72" s="352">
        <f t="shared" si="17"/>
        <v>1.5989036089538603E-3</v>
      </c>
      <c r="M72" s="12">
        <v>5125</v>
      </c>
      <c r="N72" s="12">
        <v>35878</v>
      </c>
      <c r="O72" s="12">
        <v>3</v>
      </c>
      <c r="P72" s="12">
        <v>2538</v>
      </c>
      <c r="Q72" s="12">
        <v>3016</v>
      </c>
      <c r="R72" s="352">
        <f t="shared" si="20"/>
        <v>9.9469496021220159E-4</v>
      </c>
      <c r="S72" s="12">
        <v>9131</v>
      </c>
      <c r="T72" s="12">
        <v>27394</v>
      </c>
      <c r="U72" s="12">
        <v>1</v>
      </c>
      <c r="V72" s="12">
        <v>240</v>
      </c>
      <c r="W72" s="12">
        <v>228</v>
      </c>
      <c r="X72" s="352">
        <f t="shared" si="21"/>
        <v>4.3859649122807015E-3</v>
      </c>
      <c r="Y72" s="12">
        <v>2826</v>
      </c>
      <c r="Z72" s="12">
        <v>2826</v>
      </c>
      <c r="AA72" s="115"/>
      <c r="AB72" s="1"/>
      <c r="AC72" s="1"/>
      <c r="AD72" s="1"/>
      <c r="AE72" s="1"/>
      <c r="AF72" s="1"/>
      <c r="AG72" s="1"/>
      <c r="AH72" s="115"/>
      <c r="AI72" s="115"/>
      <c r="AJ72" s="115"/>
      <c r="AK72" s="115"/>
      <c r="AL72" s="115"/>
      <c r="AM72" s="115"/>
      <c r="AN72" s="115"/>
      <c r="AO72" s="115"/>
      <c r="AP72" s="115"/>
      <c r="AQ72" s="115"/>
      <c r="AR72" s="115"/>
      <c r="AS72" s="115"/>
      <c r="AT72" s="115"/>
    </row>
    <row r="73" spans="1:46" ht="17.25" customHeight="1">
      <c r="A73" s="10">
        <v>44992</v>
      </c>
      <c r="B73" s="294" t="s">
        <v>58</v>
      </c>
      <c r="C73" s="12">
        <v>4</v>
      </c>
      <c r="D73" s="12">
        <v>1739</v>
      </c>
      <c r="E73" s="12">
        <v>2169</v>
      </c>
      <c r="F73" s="352">
        <f t="shared" si="16"/>
        <v>1.8441678192715537E-3</v>
      </c>
      <c r="G73" s="12">
        <v>7448</v>
      </c>
      <c r="H73" s="12">
        <v>29790</v>
      </c>
      <c r="I73" s="12">
        <v>3</v>
      </c>
      <c r="J73" s="12">
        <v>3872</v>
      </c>
      <c r="K73" s="12">
        <v>4161</v>
      </c>
      <c r="L73" s="352">
        <f t="shared" si="17"/>
        <v>7.2098053352559477E-4</v>
      </c>
      <c r="M73" s="12">
        <v>10762</v>
      </c>
      <c r="N73" s="12">
        <v>32286</v>
      </c>
      <c r="O73" s="12">
        <v>3</v>
      </c>
      <c r="P73" s="12">
        <v>1431</v>
      </c>
      <c r="Q73" s="12">
        <v>1646</v>
      </c>
      <c r="R73" s="352">
        <f t="shared" si="20"/>
        <v>1.8226002430133657E-3</v>
      </c>
      <c r="S73" s="12">
        <v>5591</v>
      </c>
      <c r="T73" s="12">
        <v>16772</v>
      </c>
      <c r="U73" s="12">
        <v>0</v>
      </c>
      <c r="V73" s="12">
        <v>252</v>
      </c>
      <c r="W73" s="12">
        <v>298</v>
      </c>
      <c r="X73" s="352">
        <f t="shared" si="21"/>
        <v>0</v>
      </c>
      <c r="Y73" s="12">
        <v>0</v>
      </c>
      <c r="Z73" s="12">
        <v>3393</v>
      </c>
      <c r="AA73" s="115"/>
      <c r="AB73" s="1"/>
      <c r="AC73" s="1"/>
      <c r="AD73" s="1"/>
      <c r="AE73" s="1"/>
      <c r="AF73" s="1"/>
      <c r="AG73" s="1"/>
      <c r="AH73" s="115"/>
      <c r="AI73" s="115"/>
      <c r="AJ73" s="115"/>
      <c r="AK73" s="115"/>
      <c r="AL73" s="115"/>
      <c r="AM73" s="115"/>
      <c r="AN73" s="115"/>
      <c r="AO73" s="115"/>
      <c r="AP73" s="115"/>
      <c r="AQ73" s="115"/>
      <c r="AR73" s="115"/>
      <c r="AS73" s="115"/>
      <c r="AT73" s="115"/>
    </row>
    <row r="74" spans="1:46" ht="17.25" customHeight="1">
      <c r="A74" s="10">
        <v>44993</v>
      </c>
      <c r="B74" s="294" t="s">
        <v>59</v>
      </c>
      <c r="C74" s="12">
        <v>4</v>
      </c>
      <c r="D74" s="12">
        <v>1396</v>
      </c>
      <c r="E74" s="12">
        <v>1699</v>
      </c>
      <c r="F74" s="352">
        <f t="shared" si="16"/>
        <v>2.3543260741612712E-3</v>
      </c>
      <c r="G74" s="12">
        <v>5521</v>
      </c>
      <c r="H74" s="12">
        <v>22082</v>
      </c>
      <c r="I74" s="12">
        <v>13</v>
      </c>
      <c r="J74" s="12">
        <v>5474</v>
      </c>
      <c r="K74" s="12">
        <v>5927</v>
      </c>
      <c r="L74" s="352">
        <f t="shared" si="17"/>
        <v>2.1933524548675551E-3</v>
      </c>
      <c r="M74" s="12">
        <v>3742</v>
      </c>
      <c r="N74" s="12">
        <v>48651</v>
      </c>
      <c r="O74" s="12">
        <v>1</v>
      </c>
      <c r="P74" s="12">
        <v>1041</v>
      </c>
      <c r="Q74" s="12">
        <v>1154</v>
      </c>
      <c r="R74" s="352">
        <f t="shared" si="20"/>
        <v>8.6655112651646442E-4</v>
      </c>
      <c r="S74" s="12">
        <v>11452</v>
      </c>
      <c r="T74" s="12">
        <v>11452</v>
      </c>
      <c r="U74" s="12">
        <v>0</v>
      </c>
      <c r="V74" s="12">
        <v>239</v>
      </c>
      <c r="W74" s="12">
        <v>267</v>
      </c>
      <c r="X74" s="352">
        <f t="shared" si="21"/>
        <v>0</v>
      </c>
      <c r="Y74" s="12">
        <v>0</v>
      </c>
      <c r="Z74" s="12">
        <v>3400</v>
      </c>
      <c r="AA74" s="115"/>
      <c r="AB74" s="1"/>
      <c r="AC74" s="1"/>
      <c r="AD74" s="1"/>
      <c r="AE74" s="1"/>
      <c r="AF74" s="1"/>
      <c r="AG74" s="1"/>
      <c r="AH74" s="115"/>
      <c r="AI74" s="115"/>
      <c r="AJ74" s="115"/>
      <c r="AK74" s="115"/>
      <c r="AL74" s="115"/>
      <c r="AM74" s="115"/>
      <c r="AN74" s="115"/>
      <c r="AO74" s="115"/>
      <c r="AP74" s="115"/>
      <c r="AQ74" s="115"/>
      <c r="AR74" s="115"/>
      <c r="AS74" s="115"/>
      <c r="AT74" s="115"/>
    </row>
    <row r="75" spans="1:46" ht="17.25" customHeight="1">
      <c r="A75" s="10">
        <v>44994</v>
      </c>
      <c r="B75" s="294" t="s">
        <v>53</v>
      </c>
      <c r="C75" s="12">
        <v>6</v>
      </c>
      <c r="D75" s="12">
        <v>577</v>
      </c>
      <c r="E75" s="12">
        <v>646</v>
      </c>
      <c r="F75" s="352">
        <f t="shared" si="16"/>
        <v>9.2879256965944269E-3</v>
      </c>
      <c r="G75" s="12">
        <v>1362</v>
      </c>
      <c r="H75" s="12">
        <v>8173</v>
      </c>
      <c r="I75" s="12">
        <v>11</v>
      </c>
      <c r="J75" s="12">
        <v>6208</v>
      </c>
      <c r="K75" s="12">
        <v>7022</v>
      </c>
      <c r="L75" s="352">
        <f t="shared" si="17"/>
        <v>1.5665052691540872E-3</v>
      </c>
      <c r="M75" s="12">
        <v>5668</v>
      </c>
      <c r="N75" s="12">
        <v>62351</v>
      </c>
      <c r="O75" s="12">
        <v>0</v>
      </c>
      <c r="P75" s="12">
        <v>700</v>
      </c>
      <c r="Q75" s="12">
        <v>756</v>
      </c>
      <c r="R75" s="352">
        <f t="shared" si="20"/>
        <v>0</v>
      </c>
      <c r="S75" s="12">
        <v>0</v>
      </c>
      <c r="T75" s="12">
        <v>7133</v>
      </c>
      <c r="U75" s="12">
        <v>0</v>
      </c>
      <c r="V75" s="12">
        <v>54</v>
      </c>
      <c r="W75" s="12">
        <v>58</v>
      </c>
      <c r="X75" s="352">
        <f t="shared" si="21"/>
        <v>0</v>
      </c>
      <c r="Y75" s="12">
        <v>0</v>
      </c>
      <c r="Z75" s="12">
        <v>905</v>
      </c>
      <c r="AA75" s="115"/>
      <c r="AB75" s="1"/>
      <c r="AC75" s="1"/>
      <c r="AD75" s="1"/>
      <c r="AE75" s="1"/>
      <c r="AF75" s="1"/>
      <c r="AG75" s="1"/>
      <c r="AH75" s="115"/>
      <c r="AI75" s="115"/>
      <c r="AJ75" s="115"/>
      <c r="AK75" s="115"/>
      <c r="AL75" s="115"/>
      <c r="AM75" s="115"/>
      <c r="AN75" s="115"/>
      <c r="AO75" s="115"/>
      <c r="AP75" s="115"/>
      <c r="AQ75" s="115"/>
      <c r="AR75" s="115"/>
      <c r="AS75" s="115"/>
      <c r="AT75" s="115"/>
    </row>
    <row r="76" spans="1:46" ht="17.25" customHeight="1">
      <c r="A76" s="10">
        <v>44995</v>
      </c>
      <c r="B76" s="294" t="s">
        <v>60</v>
      </c>
      <c r="C76" s="358"/>
      <c r="D76" s="358"/>
      <c r="E76" s="358"/>
      <c r="F76" s="359"/>
      <c r="G76" s="358"/>
      <c r="H76" s="358"/>
      <c r="I76" s="12">
        <v>6</v>
      </c>
      <c r="J76" s="12">
        <v>6876</v>
      </c>
      <c r="K76" s="12">
        <v>7813</v>
      </c>
      <c r="L76" s="352">
        <f t="shared" si="17"/>
        <v>7.6795085114552666E-4</v>
      </c>
      <c r="M76" s="12">
        <v>13345</v>
      </c>
      <c r="N76" s="12">
        <v>80068</v>
      </c>
      <c r="O76" s="358"/>
      <c r="P76" s="358"/>
      <c r="Q76" s="358"/>
      <c r="R76" s="359"/>
      <c r="S76" s="358"/>
      <c r="T76" s="358"/>
      <c r="U76" s="358"/>
      <c r="V76" s="358"/>
      <c r="W76" s="358"/>
      <c r="X76" s="359"/>
      <c r="Y76" s="358"/>
      <c r="Z76" s="358"/>
      <c r="AA76" s="115"/>
      <c r="AB76" s="1"/>
      <c r="AC76" s="1"/>
      <c r="AD76" s="1"/>
      <c r="AE76" s="1"/>
      <c r="AF76" s="1"/>
      <c r="AG76" s="1"/>
      <c r="AH76" s="115"/>
      <c r="AI76" s="115"/>
      <c r="AJ76" s="115"/>
      <c r="AK76" s="115"/>
      <c r="AL76" s="115"/>
      <c r="AM76" s="115"/>
      <c r="AN76" s="115"/>
      <c r="AO76" s="115"/>
      <c r="AP76" s="115"/>
      <c r="AQ76" s="115"/>
      <c r="AR76" s="115"/>
      <c r="AS76" s="115"/>
      <c r="AT76" s="115"/>
    </row>
    <row r="77" spans="1:46" ht="17.25" customHeight="1">
      <c r="A77" s="10">
        <v>44996</v>
      </c>
      <c r="B77" s="294" t="s">
        <v>61</v>
      </c>
      <c r="C77" s="358"/>
      <c r="D77" s="358"/>
      <c r="E77" s="358"/>
      <c r="F77" s="359"/>
      <c r="G77" s="358"/>
      <c r="H77" s="358"/>
      <c r="I77" s="12">
        <v>13</v>
      </c>
      <c r="J77" s="12">
        <v>6262</v>
      </c>
      <c r="K77" s="12">
        <v>7266</v>
      </c>
      <c r="L77" s="352">
        <f t="shared" si="17"/>
        <v>1.7891549683457198E-3</v>
      </c>
      <c r="M77" s="12">
        <v>6611</v>
      </c>
      <c r="N77" s="12">
        <v>85942</v>
      </c>
      <c r="O77" s="358"/>
      <c r="P77" s="358"/>
      <c r="Q77" s="358"/>
      <c r="R77" s="359"/>
      <c r="S77" s="358"/>
      <c r="T77" s="358"/>
      <c r="U77" s="358"/>
      <c r="V77" s="358"/>
      <c r="W77" s="358"/>
      <c r="X77" s="359"/>
      <c r="Y77" s="358"/>
      <c r="Z77" s="358"/>
      <c r="AA77" s="115"/>
      <c r="AB77" s="1"/>
      <c r="AC77" s="1"/>
      <c r="AD77" s="1"/>
      <c r="AE77" s="1"/>
      <c r="AF77" s="1"/>
      <c r="AG77" s="1"/>
      <c r="AH77" s="115"/>
      <c r="AI77" s="115"/>
      <c r="AJ77" s="115"/>
      <c r="AK77" s="115"/>
      <c r="AL77" s="115"/>
      <c r="AM77" s="115"/>
      <c r="AN77" s="115"/>
      <c r="AO77" s="115"/>
      <c r="AP77" s="115"/>
      <c r="AQ77" s="115"/>
      <c r="AR77" s="115"/>
      <c r="AS77" s="115"/>
      <c r="AT77" s="115"/>
    </row>
    <row r="78" spans="1:46" ht="17.25" customHeight="1">
      <c r="A78" s="10">
        <v>44997</v>
      </c>
      <c r="B78" s="294" t="s">
        <v>62</v>
      </c>
      <c r="C78" s="358"/>
      <c r="D78" s="358"/>
      <c r="E78" s="358"/>
      <c r="F78" s="359"/>
      <c r="G78" s="358"/>
      <c r="H78" s="358"/>
      <c r="I78" s="12">
        <v>10</v>
      </c>
      <c r="J78" s="12">
        <v>7844</v>
      </c>
      <c r="K78" s="12">
        <v>9041</v>
      </c>
      <c r="L78" s="352">
        <f t="shared" si="17"/>
        <v>1.1060723371308485E-3</v>
      </c>
      <c r="M78" s="12">
        <v>9356</v>
      </c>
      <c r="N78" s="12">
        <v>93560</v>
      </c>
      <c r="O78" s="358"/>
      <c r="P78" s="358"/>
      <c r="Q78" s="358"/>
      <c r="R78" s="359"/>
      <c r="S78" s="358"/>
      <c r="T78" s="358"/>
      <c r="U78" s="358"/>
      <c r="V78" s="358"/>
      <c r="W78" s="358"/>
      <c r="X78" s="359"/>
      <c r="Y78" s="358"/>
      <c r="Z78" s="358"/>
      <c r="AA78" s="115"/>
      <c r="AB78" s="1"/>
      <c r="AC78" s="1"/>
      <c r="AD78" s="1"/>
      <c r="AE78" s="1"/>
      <c r="AF78" s="1"/>
      <c r="AG78" s="1"/>
      <c r="AH78" s="115"/>
      <c r="AI78" s="115"/>
      <c r="AJ78" s="115"/>
      <c r="AK78" s="115"/>
      <c r="AL78" s="115"/>
      <c r="AM78" s="115"/>
      <c r="AN78" s="115"/>
      <c r="AO78" s="115"/>
      <c r="AP78" s="115"/>
      <c r="AQ78" s="115"/>
      <c r="AR78" s="115"/>
      <c r="AS78" s="115"/>
      <c r="AT78" s="115"/>
    </row>
    <row r="79" spans="1:46" ht="17.25" customHeight="1">
      <c r="A79" s="10">
        <v>44998</v>
      </c>
      <c r="B79" s="294" t="s">
        <v>57</v>
      </c>
      <c r="C79" s="358"/>
      <c r="D79" s="358"/>
      <c r="E79" s="358"/>
      <c r="F79" s="359"/>
      <c r="G79" s="358"/>
      <c r="H79" s="358"/>
      <c r="I79" s="12">
        <v>6</v>
      </c>
      <c r="J79" s="12">
        <v>2670</v>
      </c>
      <c r="K79" s="12">
        <v>2797</v>
      </c>
      <c r="L79" s="352">
        <f t="shared" si="17"/>
        <v>2.1451555237754737E-3</v>
      </c>
      <c r="M79" s="12">
        <v>4912</v>
      </c>
      <c r="N79" s="12">
        <v>29471</v>
      </c>
      <c r="O79" s="358"/>
      <c r="P79" s="358"/>
      <c r="Q79" s="358"/>
      <c r="R79" s="359"/>
      <c r="S79" s="358"/>
      <c r="T79" s="358"/>
      <c r="U79" s="358"/>
      <c r="V79" s="358"/>
      <c r="W79" s="358"/>
      <c r="X79" s="359"/>
      <c r="Y79" s="358"/>
      <c r="Z79" s="358"/>
      <c r="AA79" s="115"/>
      <c r="AB79" s="1"/>
      <c r="AC79" s="1"/>
      <c r="AD79" s="1"/>
      <c r="AE79" s="1"/>
      <c r="AF79" s="1"/>
      <c r="AG79" s="1"/>
      <c r="AH79" s="115"/>
      <c r="AI79" s="115"/>
      <c r="AJ79" s="115"/>
      <c r="AK79" s="115"/>
      <c r="AL79" s="115"/>
      <c r="AM79" s="115"/>
      <c r="AN79" s="115"/>
      <c r="AO79" s="115"/>
      <c r="AP79" s="115"/>
      <c r="AQ79" s="115"/>
      <c r="AR79" s="115"/>
      <c r="AS79" s="115"/>
      <c r="AT79" s="115"/>
    </row>
    <row r="80" spans="1:46" ht="18" customHeight="1">
      <c r="A80" s="1144" t="s">
        <v>7</v>
      </c>
      <c r="B80" s="1104"/>
      <c r="C80" s="1145" t="s">
        <v>1176</v>
      </c>
      <c r="D80" s="1106"/>
      <c r="E80" s="1106"/>
      <c r="F80" s="1106"/>
      <c r="G80" s="1106"/>
      <c r="H80" s="1104"/>
      <c r="I80" s="1145" t="s">
        <v>1177</v>
      </c>
      <c r="J80" s="1106"/>
      <c r="K80" s="1106"/>
      <c r="L80" s="1106"/>
      <c r="M80" s="1106"/>
      <c r="N80" s="1104"/>
      <c r="O80" s="1146" t="s">
        <v>1178</v>
      </c>
      <c r="P80" s="1106"/>
      <c r="Q80" s="1106"/>
      <c r="R80" s="1106"/>
      <c r="S80" s="1106"/>
      <c r="T80" s="1104"/>
      <c r="U80" s="1146" t="s">
        <v>1179</v>
      </c>
      <c r="V80" s="1106"/>
      <c r="W80" s="1106"/>
      <c r="X80" s="1106"/>
      <c r="Y80" s="1106"/>
      <c r="Z80" s="1104"/>
      <c r="AA80" s="101"/>
      <c r="AB80" s="101"/>
      <c r="AC80" s="101"/>
      <c r="AD80" s="101"/>
      <c r="AE80" s="101"/>
      <c r="AF80" s="101"/>
      <c r="AG80" s="101"/>
      <c r="AH80" s="101"/>
      <c r="AI80" s="101"/>
      <c r="AJ80" s="101"/>
      <c r="AK80" s="101"/>
      <c r="AL80" s="101"/>
      <c r="AM80" s="101"/>
      <c r="AN80" s="101"/>
      <c r="AO80" s="101"/>
      <c r="AP80" s="101"/>
      <c r="AQ80" s="101"/>
      <c r="AR80" s="101"/>
      <c r="AS80" s="101"/>
      <c r="AT80" s="101"/>
    </row>
    <row r="81" spans="1:46" ht="17.25" customHeight="1">
      <c r="A81" s="10">
        <v>45002</v>
      </c>
      <c r="B81" s="294" t="s">
        <v>60</v>
      </c>
      <c r="C81" s="358"/>
      <c r="D81" s="358"/>
      <c r="E81" s="358"/>
      <c r="F81" s="359"/>
      <c r="G81" s="358"/>
      <c r="H81" s="358"/>
      <c r="I81" s="358"/>
      <c r="J81" s="358"/>
      <c r="K81" s="358"/>
      <c r="L81" s="359"/>
      <c r="M81" s="358"/>
      <c r="N81" s="358"/>
      <c r="O81" s="358"/>
      <c r="P81" s="358"/>
      <c r="Q81" s="358"/>
      <c r="R81" s="359"/>
      <c r="S81" s="358"/>
      <c r="T81" s="358"/>
      <c r="U81" s="12">
        <v>10</v>
      </c>
      <c r="V81" s="12">
        <v>3742</v>
      </c>
      <c r="W81" s="12">
        <v>5041</v>
      </c>
      <c r="X81" s="352">
        <f t="shared" ref="X81:X83" si="22">U81/W81</f>
        <v>1.9837333862328904E-3</v>
      </c>
      <c r="Y81" s="12">
        <v>6529</v>
      </c>
      <c r="Z81" s="12">
        <v>65292</v>
      </c>
      <c r="AA81" s="115"/>
      <c r="AB81" s="1"/>
      <c r="AC81" s="1"/>
      <c r="AD81" s="1"/>
      <c r="AE81" s="1"/>
      <c r="AF81" s="1"/>
      <c r="AG81" s="1"/>
      <c r="AH81" s="115"/>
      <c r="AI81" s="115"/>
      <c r="AJ81" s="115"/>
      <c r="AK81" s="115"/>
      <c r="AL81" s="115"/>
      <c r="AM81" s="115"/>
      <c r="AN81" s="115"/>
      <c r="AO81" s="115"/>
      <c r="AP81" s="115"/>
      <c r="AQ81" s="115"/>
      <c r="AR81" s="115"/>
      <c r="AS81" s="115"/>
      <c r="AT81" s="115"/>
    </row>
    <row r="82" spans="1:46" ht="17.25" customHeight="1">
      <c r="A82" s="18">
        <v>45003</v>
      </c>
      <c r="B82" s="357" t="s">
        <v>61</v>
      </c>
      <c r="C82" s="358"/>
      <c r="D82" s="358"/>
      <c r="E82" s="358"/>
      <c r="F82" s="359"/>
      <c r="G82" s="358"/>
      <c r="H82" s="358"/>
      <c r="I82" s="358"/>
      <c r="J82" s="358"/>
      <c r="K82" s="358"/>
      <c r="L82" s="359"/>
      <c r="M82" s="358"/>
      <c r="N82" s="358"/>
      <c r="O82" s="358"/>
      <c r="P82" s="358"/>
      <c r="Q82" s="358"/>
      <c r="R82" s="359"/>
      <c r="S82" s="358"/>
      <c r="T82" s="358"/>
      <c r="U82" s="12">
        <v>5</v>
      </c>
      <c r="V82" s="12">
        <v>6010</v>
      </c>
      <c r="W82" s="12">
        <v>8518</v>
      </c>
      <c r="X82" s="352">
        <f t="shared" si="22"/>
        <v>5.8699225170227756E-4</v>
      </c>
      <c r="Y82" s="12">
        <v>21124</v>
      </c>
      <c r="Z82" s="12">
        <v>105622</v>
      </c>
      <c r="AA82" s="115"/>
      <c r="AB82" s="1"/>
      <c r="AC82" s="1"/>
      <c r="AD82" s="1"/>
      <c r="AE82" s="1"/>
      <c r="AF82" s="1"/>
      <c r="AG82" s="1"/>
      <c r="AH82" s="115"/>
      <c r="AI82" s="115"/>
      <c r="AJ82" s="115"/>
      <c r="AK82" s="115"/>
      <c r="AL82" s="115"/>
      <c r="AM82" s="115"/>
      <c r="AN82" s="115"/>
      <c r="AO82" s="115"/>
      <c r="AP82" s="115"/>
      <c r="AQ82" s="115"/>
      <c r="AR82" s="115"/>
      <c r="AS82" s="115"/>
      <c r="AT82" s="115"/>
    </row>
    <row r="83" spans="1:46" ht="17.25" customHeight="1">
      <c r="A83" s="18">
        <v>45004</v>
      </c>
      <c r="B83" s="357" t="s">
        <v>62</v>
      </c>
      <c r="C83" s="358"/>
      <c r="D83" s="358"/>
      <c r="E83" s="358"/>
      <c r="F83" s="359"/>
      <c r="G83" s="358"/>
      <c r="H83" s="358"/>
      <c r="I83" s="358"/>
      <c r="J83" s="358"/>
      <c r="K83" s="358"/>
      <c r="L83" s="359"/>
      <c r="M83" s="358"/>
      <c r="N83" s="358"/>
      <c r="O83" s="358"/>
      <c r="P83" s="358"/>
      <c r="Q83" s="358"/>
      <c r="R83" s="359"/>
      <c r="S83" s="358"/>
      <c r="T83" s="358"/>
      <c r="U83" s="12">
        <v>9</v>
      </c>
      <c r="V83" s="12">
        <v>7368</v>
      </c>
      <c r="W83" s="12">
        <v>10139</v>
      </c>
      <c r="X83" s="352">
        <f t="shared" si="22"/>
        <v>8.8766150507939637E-4</v>
      </c>
      <c r="Y83" s="12">
        <v>12828</v>
      </c>
      <c r="Z83" s="12">
        <v>115450</v>
      </c>
      <c r="AA83" s="115"/>
      <c r="AB83" s="1"/>
      <c r="AC83" s="1"/>
      <c r="AD83" s="1"/>
      <c r="AE83" s="1"/>
      <c r="AF83" s="1"/>
      <c r="AG83" s="1"/>
      <c r="AH83" s="115"/>
      <c r="AI83" s="115"/>
      <c r="AJ83" s="115"/>
      <c r="AK83" s="115"/>
      <c r="AL83" s="115"/>
      <c r="AM83" s="115"/>
      <c r="AN83" s="115"/>
      <c r="AO83" s="115"/>
      <c r="AP83" s="115"/>
      <c r="AQ83" s="115"/>
      <c r="AR83" s="115"/>
      <c r="AS83" s="115"/>
      <c r="AT83" s="115"/>
    </row>
    <row r="84" spans="1:46" ht="17.25" customHeight="1">
      <c r="A84" s="10">
        <v>45005</v>
      </c>
      <c r="B84" s="294" t="s">
        <v>57</v>
      </c>
      <c r="C84" s="12">
        <v>0</v>
      </c>
      <c r="D84" s="12">
        <v>94</v>
      </c>
      <c r="E84" s="12">
        <v>104</v>
      </c>
      <c r="F84" s="352">
        <f t="shared" ref="F84:F95" si="23">C84/E84</f>
        <v>0</v>
      </c>
      <c r="G84" s="12">
        <v>0</v>
      </c>
      <c r="H84" s="12">
        <v>1796</v>
      </c>
      <c r="I84" s="12">
        <v>6</v>
      </c>
      <c r="J84" s="12">
        <v>1521</v>
      </c>
      <c r="K84" s="12">
        <v>1703</v>
      </c>
      <c r="L84" s="352">
        <f t="shared" ref="L84:L95" si="24">I84/K84</f>
        <v>3.5231943628890195E-3</v>
      </c>
      <c r="M84" s="12">
        <v>3998</v>
      </c>
      <c r="N84" s="12">
        <v>23989</v>
      </c>
      <c r="O84" s="12">
        <v>0</v>
      </c>
      <c r="P84" s="12">
        <v>392</v>
      </c>
      <c r="Q84" s="12">
        <v>421</v>
      </c>
      <c r="R84" s="352">
        <f t="shared" ref="R84:R95" si="25">O84/Q84</f>
        <v>0</v>
      </c>
      <c r="S84" s="12">
        <v>0</v>
      </c>
      <c r="T84" s="12">
        <v>5041</v>
      </c>
      <c r="U84" s="12">
        <v>0</v>
      </c>
      <c r="V84" s="12">
        <v>0</v>
      </c>
      <c r="W84" s="12">
        <v>0</v>
      </c>
      <c r="X84" s="352">
        <v>0</v>
      </c>
      <c r="Y84" s="12">
        <v>0</v>
      </c>
      <c r="Z84" s="12">
        <v>0</v>
      </c>
      <c r="AA84" s="115"/>
      <c r="AB84" s="1"/>
      <c r="AC84" s="1"/>
      <c r="AD84" s="1"/>
      <c r="AE84" s="1"/>
      <c r="AF84" s="1"/>
      <c r="AG84" s="1"/>
      <c r="AH84" s="115"/>
      <c r="AI84" s="115"/>
      <c r="AJ84" s="115"/>
      <c r="AK84" s="115"/>
      <c r="AL84" s="115"/>
      <c r="AM84" s="115"/>
      <c r="AN84" s="115"/>
      <c r="AO84" s="115"/>
      <c r="AP84" s="115"/>
      <c r="AQ84" s="115"/>
      <c r="AR84" s="115"/>
      <c r="AS84" s="115"/>
      <c r="AT84" s="115"/>
    </row>
    <row r="85" spans="1:46" ht="17.25" customHeight="1">
      <c r="A85" s="10">
        <v>45006</v>
      </c>
      <c r="B85" s="294" t="s">
        <v>58</v>
      </c>
      <c r="C85" s="12">
        <v>1</v>
      </c>
      <c r="D85" s="12">
        <v>132</v>
      </c>
      <c r="E85" s="12">
        <v>175</v>
      </c>
      <c r="F85" s="352">
        <f t="shared" si="23"/>
        <v>5.7142857142857143E-3</v>
      </c>
      <c r="G85" s="12">
        <v>2933</v>
      </c>
      <c r="H85" s="12">
        <v>2933</v>
      </c>
      <c r="I85" s="12">
        <v>18</v>
      </c>
      <c r="J85" s="12">
        <v>5389</v>
      </c>
      <c r="K85" s="12">
        <v>7298</v>
      </c>
      <c r="L85" s="352">
        <f t="shared" si="24"/>
        <v>2.466429158673609E-3</v>
      </c>
      <c r="M85" s="12">
        <v>5102</v>
      </c>
      <c r="N85" s="12">
        <v>91837</v>
      </c>
      <c r="O85" s="12">
        <v>1</v>
      </c>
      <c r="P85" s="12">
        <v>1083</v>
      </c>
      <c r="Q85" s="12">
        <v>1513</v>
      </c>
      <c r="R85" s="352">
        <f t="shared" si="25"/>
        <v>6.6093853271645734E-4</v>
      </c>
      <c r="S85" s="12">
        <v>18320</v>
      </c>
      <c r="T85" s="12">
        <v>18320</v>
      </c>
      <c r="U85" s="12">
        <v>0</v>
      </c>
      <c r="V85" s="12">
        <v>25</v>
      </c>
      <c r="W85" s="12">
        <v>25</v>
      </c>
      <c r="X85" s="352">
        <f t="shared" ref="X85:X95" si="26">U85/W85</f>
        <v>0</v>
      </c>
      <c r="Y85" s="12">
        <v>0</v>
      </c>
      <c r="Z85" s="12">
        <v>129</v>
      </c>
      <c r="AA85" s="115"/>
      <c r="AB85" s="1"/>
      <c r="AC85" s="1"/>
      <c r="AD85" s="1"/>
      <c r="AE85" s="1"/>
      <c r="AF85" s="1"/>
      <c r="AG85" s="1"/>
      <c r="AH85" s="115"/>
      <c r="AI85" s="115"/>
      <c r="AJ85" s="115"/>
      <c r="AK85" s="115"/>
      <c r="AL85" s="115"/>
      <c r="AM85" s="115"/>
      <c r="AN85" s="115"/>
      <c r="AO85" s="115"/>
      <c r="AP85" s="115"/>
      <c r="AQ85" s="115"/>
      <c r="AR85" s="115"/>
      <c r="AS85" s="115"/>
      <c r="AT85" s="115"/>
    </row>
    <row r="86" spans="1:46" ht="17.25" customHeight="1">
      <c r="A86" s="10">
        <v>45007</v>
      </c>
      <c r="B86" s="294" t="s">
        <v>59</v>
      </c>
      <c r="C86" s="12">
        <v>1</v>
      </c>
      <c r="D86" s="12">
        <v>390</v>
      </c>
      <c r="E86" s="12">
        <v>505</v>
      </c>
      <c r="F86" s="352">
        <f t="shared" si="23"/>
        <v>1.9801980198019802E-3</v>
      </c>
      <c r="G86" s="12">
        <v>5010</v>
      </c>
      <c r="H86" s="12">
        <v>5010</v>
      </c>
      <c r="I86" s="12">
        <v>20</v>
      </c>
      <c r="J86" s="12">
        <v>6988</v>
      </c>
      <c r="K86" s="12">
        <v>8681</v>
      </c>
      <c r="L86" s="352">
        <f t="shared" si="24"/>
        <v>2.3038820412394885E-3</v>
      </c>
      <c r="M86" s="12">
        <v>4700</v>
      </c>
      <c r="N86" s="12">
        <v>94003</v>
      </c>
      <c r="O86" s="12">
        <v>0</v>
      </c>
      <c r="P86" s="12">
        <v>649</v>
      </c>
      <c r="Q86" s="12">
        <v>807</v>
      </c>
      <c r="R86" s="352">
        <f t="shared" si="25"/>
        <v>0</v>
      </c>
      <c r="S86" s="12">
        <v>0</v>
      </c>
      <c r="T86" s="12">
        <v>8493</v>
      </c>
      <c r="U86" s="12">
        <v>0</v>
      </c>
      <c r="V86" s="12">
        <v>110</v>
      </c>
      <c r="W86" s="12">
        <v>119</v>
      </c>
      <c r="X86" s="352">
        <f t="shared" si="26"/>
        <v>0</v>
      </c>
      <c r="Y86" s="12">
        <v>0</v>
      </c>
      <c r="Z86" s="12">
        <v>1301</v>
      </c>
      <c r="AA86" s="115"/>
      <c r="AB86" s="1"/>
      <c r="AC86" s="1"/>
      <c r="AD86" s="1"/>
      <c r="AE86" s="1"/>
      <c r="AF86" s="1"/>
      <c r="AG86" s="1"/>
      <c r="AH86" s="115"/>
      <c r="AI86" s="115"/>
      <c r="AJ86" s="115"/>
      <c r="AK86" s="115"/>
      <c r="AL86" s="115"/>
      <c r="AM86" s="115"/>
      <c r="AN86" s="115"/>
      <c r="AO86" s="115"/>
      <c r="AP86" s="115"/>
      <c r="AQ86" s="115"/>
      <c r="AR86" s="115"/>
      <c r="AS86" s="115"/>
      <c r="AT86" s="115"/>
    </row>
    <row r="87" spans="1:46" ht="17.25" customHeight="1">
      <c r="A87" s="10">
        <v>45008</v>
      </c>
      <c r="B87" s="294" t="s">
        <v>53</v>
      </c>
      <c r="C87" s="12">
        <v>0</v>
      </c>
      <c r="D87" s="12">
        <v>369</v>
      </c>
      <c r="E87" s="12">
        <v>458</v>
      </c>
      <c r="F87" s="352">
        <f t="shared" si="23"/>
        <v>0</v>
      </c>
      <c r="G87" s="12">
        <v>0</v>
      </c>
      <c r="H87" s="12">
        <v>4335</v>
      </c>
      <c r="I87" s="12">
        <v>12</v>
      </c>
      <c r="J87" s="12">
        <v>7244</v>
      </c>
      <c r="K87" s="12">
        <v>8675</v>
      </c>
      <c r="L87" s="352">
        <f t="shared" si="24"/>
        <v>1.3832853025936599E-3</v>
      </c>
      <c r="M87" s="12">
        <v>7562</v>
      </c>
      <c r="N87" s="12">
        <v>90742</v>
      </c>
      <c r="O87" s="12">
        <v>0</v>
      </c>
      <c r="P87" s="12">
        <v>534</v>
      </c>
      <c r="Q87" s="12">
        <v>633</v>
      </c>
      <c r="R87" s="352">
        <f t="shared" si="25"/>
        <v>0</v>
      </c>
      <c r="S87" s="12">
        <v>0</v>
      </c>
      <c r="T87" s="12">
        <v>5173</v>
      </c>
      <c r="U87" s="12">
        <v>0</v>
      </c>
      <c r="V87" s="12">
        <v>209</v>
      </c>
      <c r="W87" s="12">
        <v>247</v>
      </c>
      <c r="X87" s="352">
        <f t="shared" si="26"/>
        <v>0</v>
      </c>
      <c r="Y87" s="12">
        <v>0</v>
      </c>
      <c r="Z87" s="12">
        <v>2729</v>
      </c>
      <c r="AA87" s="115"/>
      <c r="AB87" s="1"/>
      <c r="AC87" s="1"/>
      <c r="AD87" s="1"/>
      <c r="AE87" s="1"/>
      <c r="AF87" s="1"/>
      <c r="AG87" s="1"/>
      <c r="AH87" s="115"/>
      <c r="AI87" s="115"/>
      <c r="AJ87" s="115"/>
      <c r="AK87" s="115"/>
      <c r="AL87" s="115"/>
      <c r="AM87" s="115"/>
      <c r="AN87" s="115"/>
      <c r="AO87" s="115"/>
      <c r="AP87" s="115"/>
      <c r="AQ87" s="115"/>
      <c r="AR87" s="115"/>
      <c r="AS87" s="115"/>
      <c r="AT87" s="115"/>
    </row>
    <row r="88" spans="1:46" ht="17.25" customHeight="1">
      <c r="A88" s="10">
        <v>45009</v>
      </c>
      <c r="B88" s="294" t="s">
        <v>60</v>
      </c>
      <c r="C88" s="12">
        <v>5</v>
      </c>
      <c r="D88" s="12">
        <v>772</v>
      </c>
      <c r="E88" s="12">
        <v>991</v>
      </c>
      <c r="F88" s="352">
        <f t="shared" si="23"/>
        <v>5.0454086781029266E-3</v>
      </c>
      <c r="G88" s="12">
        <v>2016</v>
      </c>
      <c r="H88" s="12">
        <v>10080</v>
      </c>
      <c r="I88" s="12">
        <v>20</v>
      </c>
      <c r="J88" s="12">
        <v>6326</v>
      </c>
      <c r="K88" s="12">
        <v>7344</v>
      </c>
      <c r="L88" s="352">
        <f t="shared" si="24"/>
        <v>2.7233115468409588E-3</v>
      </c>
      <c r="M88" s="12">
        <v>4127</v>
      </c>
      <c r="N88" s="12">
        <v>82545</v>
      </c>
      <c r="O88" s="12">
        <v>1</v>
      </c>
      <c r="P88" s="12">
        <v>735</v>
      </c>
      <c r="Q88" s="12">
        <v>898</v>
      </c>
      <c r="R88" s="352">
        <f t="shared" si="25"/>
        <v>1.1135857461024498E-3</v>
      </c>
      <c r="S88" s="12">
        <v>7889</v>
      </c>
      <c r="T88" s="12">
        <v>7889</v>
      </c>
      <c r="U88" s="12">
        <v>1</v>
      </c>
      <c r="V88" s="12">
        <v>206</v>
      </c>
      <c r="W88" s="12">
        <v>259</v>
      </c>
      <c r="X88" s="352">
        <f t="shared" si="26"/>
        <v>3.8610038610038611E-3</v>
      </c>
      <c r="Y88" s="12">
        <v>3529</v>
      </c>
      <c r="Z88" s="12">
        <v>3529</v>
      </c>
      <c r="AA88" s="115"/>
      <c r="AB88" s="1"/>
      <c r="AC88" s="1"/>
      <c r="AD88" s="1"/>
      <c r="AE88" s="1"/>
      <c r="AF88" s="1"/>
      <c r="AG88" s="1"/>
      <c r="AH88" s="115"/>
      <c r="AI88" s="115"/>
      <c r="AJ88" s="115"/>
      <c r="AK88" s="115"/>
      <c r="AL88" s="115"/>
      <c r="AM88" s="115"/>
      <c r="AN88" s="115"/>
      <c r="AO88" s="115"/>
      <c r="AP88" s="115"/>
      <c r="AQ88" s="115"/>
      <c r="AR88" s="115"/>
      <c r="AS88" s="115"/>
      <c r="AT88" s="115"/>
    </row>
    <row r="89" spans="1:46" ht="17.25" customHeight="1">
      <c r="A89" s="18">
        <v>45010</v>
      </c>
      <c r="B89" s="357" t="s">
        <v>61</v>
      </c>
      <c r="C89" s="12">
        <v>3</v>
      </c>
      <c r="D89" s="12">
        <v>123</v>
      </c>
      <c r="E89" s="12">
        <v>2211</v>
      </c>
      <c r="F89" s="352">
        <f t="shared" si="23"/>
        <v>1.3568521031207597E-3</v>
      </c>
      <c r="G89" s="12">
        <v>8508</v>
      </c>
      <c r="H89" s="12">
        <v>25523</v>
      </c>
      <c r="I89" s="12">
        <v>23</v>
      </c>
      <c r="J89" s="12">
        <v>7268</v>
      </c>
      <c r="K89" s="12">
        <v>8600</v>
      </c>
      <c r="L89" s="352">
        <f t="shared" si="24"/>
        <v>2.6744186046511629E-3</v>
      </c>
      <c r="M89" s="12">
        <v>3709</v>
      </c>
      <c r="N89" s="12">
        <v>85299</v>
      </c>
      <c r="O89" s="12">
        <v>0</v>
      </c>
      <c r="P89" s="12">
        <v>405</v>
      </c>
      <c r="Q89" s="12">
        <v>484</v>
      </c>
      <c r="R89" s="352">
        <f t="shared" si="25"/>
        <v>0</v>
      </c>
      <c r="S89" s="12">
        <v>0</v>
      </c>
      <c r="T89" s="12">
        <v>4217</v>
      </c>
      <c r="U89" s="12">
        <v>0</v>
      </c>
      <c r="V89" s="12">
        <v>122</v>
      </c>
      <c r="W89" s="12">
        <v>136</v>
      </c>
      <c r="X89" s="352">
        <f t="shared" si="26"/>
        <v>0</v>
      </c>
      <c r="Y89" s="12">
        <v>0</v>
      </c>
      <c r="Z89" s="12">
        <v>1599</v>
      </c>
      <c r="AA89" s="115"/>
      <c r="AB89" s="1"/>
      <c r="AC89" s="1"/>
      <c r="AD89" s="1"/>
      <c r="AE89" s="1"/>
      <c r="AF89" s="1"/>
      <c r="AG89" s="1"/>
      <c r="AH89" s="115"/>
      <c r="AI89" s="115"/>
      <c r="AJ89" s="115"/>
      <c r="AK89" s="115"/>
      <c r="AL89" s="115"/>
      <c r="AM89" s="115"/>
      <c r="AN89" s="115"/>
      <c r="AO89" s="115"/>
      <c r="AP89" s="115"/>
      <c r="AQ89" s="115"/>
      <c r="AR89" s="115"/>
      <c r="AS89" s="115"/>
      <c r="AT89" s="115"/>
    </row>
    <row r="90" spans="1:46" ht="17.25" customHeight="1">
      <c r="A90" s="18">
        <v>45011</v>
      </c>
      <c r="B90" s="357" t="s">
        <v>62</v>
      </c>
      <c r="C90" s="12">
        <v>0</v>
      </c>
      <c r="D90" s="12">
        <v>632</v>
      </c>
      <c r="E90" s="12">
        <v>758</v>
      </c>
      <c r="F90" s="352">
        <f t="shared" si="23"/>
        <v>0</v>
      </c>
      <c r="G90" s="12">
        <v>0</v>
      </c>
      <c r="H90" s="12">
        <v>10627</v>
      </c>
      <c r="I90" s="12">
        <v>1</v>
      </c>
      <c r="J90" s="12">
        <v>8820</v>
      </c>
      <c r="K90" s="12">
        <v>10285</v>
      </c>
      <c r="L90" s="352">
        <f t="shared" si="24"/>
        <v>9.7228974234321822E-5</v>
      </c>
      <c r="M90" s="12">
        <v>7535</v>
      </c>
      <c r="N90" s="12">
        <v>105563</v>
      </c>
      <c r="O90" s="12">
        <v>0</v>
      </c>
      <c r="P90" s="12">
        <v>337</v>
      </c>
      <c r="Q90" s="12">
        <v>406</v>
      </c>
      <c r="R90" s="352">
        <f t="shared" si="25"/>
        <v>0</v>
      </c>
      <c r="S90" s="12">
        <v>3680</v>
      </c>
      <c r="T90" s="12">
        <v>3680</v>
      </c>
      <c r="U90" s="12">
        <v>0</v>
      </c>
      <c r="V90" s="12">
        <v>81</v>
      </c>
      <c r="W90" s="12">
        <v>92</v>
      </c>
      <c r="X90" s="352">
        <f t="shared" si="26"/>
        <v>0</v>
      </c>
      <c r="Y90" s="12">
        <v>0</v>
      </c>
      <c r="Z90" s="12">
        <v>721</v>
      </c>
      <c r="AA90" s="115"/>
      <c r="AB90" s="1"/>
      <c r="AC90" s="1"/>
      <c r="AD90" s="1"/>
      <c r="AE90" s="1"/>
      <c r="AF90" s="1"/>
      <c r="AG90" s="1"/>
      <c r="AH90" s="115"/>
      <c r="AI90" s="115"/>
      <c r="AJ90" s="115"/>
      <c r="AK90" s="115"/>
      <c r="AL90" s="115"/>
      <c r="AM90" s="115"/>
      <c r="AN90" s="115"/>
      <c r="AO90" s="115"/>
      <c r="AP90" s="115"/>
      <c r="AQ90" s="115"/>
      <c r="AR90" s="115"/>
      <c r="AS90" s="115"/>
      <c r="AT90" s="115"/>
    </row>
    <row r="91" spans="1:46" ht="17.25" customHeight="1">
      <c r="A91" s="10">
        <v>45012</v>
      </c>
      <c r="B91" s="294" t="s">
        <v>57</v>
      </c>
      <c r="C91" s="12">
        <v>0</v>
      </c>
      <c r="D91" s="12">
        <v>483</v>
      </c>
      <c r="E91" s="12">
        <v>587</v>
      </c>
      <c r="F91" s="352">
        <f t="shared" si="23"/>
        <v>0</v>
      </c>
      <c r="G91" s="12">
        <v>0</v>
      </c>
      <c r="H91" s="12">
        <v>5298</v>
      </c>
      <c r="I91" s="12">
        <v>9</v>
      </c>
      <c r="J91" s="12">
        <v>7789</v>
      </c>
      <c r="K91" s="12">
        <v>9105</v>
      </c>
      <c r="L91" s="352">
        <f t="shared" si="24"/>
        <v>9.8846787479406925E-4</v>
      </c>
      <c r="M91" s="12">
        <v>10229</v>
      </c>
      <c r="N91" s="12">
        <v>92060</v>
      </c>
      <c r="O91" s="12">
        <v>0</v>
      </c>
      <c r="P91" s="12">
        <v>445</v>
      </c>
      <c r="Q91" s="12">
        <v>532</v>
      </c>
      <c r="R91" s="352">
        <f t="shared" si="25"/>
        <v>0</v>
      </c>
      <c r="S91" s="12">
        <v>0</v>
      </c>
      <c r="T91" s="12">
        <v>5123</v>
      </c>
      <c r="U91" s="12">
        <v>0</v>
      </c>
      <c r="V91" s="12">
        <v>78</v>
      </c>
      <c r="W91" s="12">
        <v>96</v>
      </c>
      <c r="X91" s="352">
        <f t="shared" si="26"/>
        <v>0</v>
      </c>
      <c r="Y91" s="12">
        <v>0</v>
      </c>
      <c r="Z91" s="12">
        <v>820</v>
      </c>
      <c r="AA91" s="115"/>
      <c r="AB91" s="1"/>
      <c r="AC91" s="1"/>
      <c r="AD91" s="1"/>
      <c r="AE91" s="1"/>
      <c r="AF91" s="1"/>
      <c r="AG91" s="1"/>
      <c r="AH91" s="115"/>
      <c r="AI91" s="115"/>
      <c r="AJ91" s="115"/>
      <c r="AK91" s="115"/>
      <c r="AL91" s="115"/>
      <c r="AM91" s="115"/>
      <c r="AN91" s="115"/>
      <c r="AO91" s="115"/>
      <c r="AP91" s="115"/>
      <c r="AQ91" s="115"/>
      <c r="AR91" s="115"/>
      <c r="AS91" s="115"/>
      <c r="AT91" s="115"/>
    </row>
    <row r="92" spans="1:46" ht="17.25" customHeight="1">
      <c r="A92" s="10">
        <v>45013</v>
      </c>
      <c r="B92" s="294" t="s">
        <v>58</v>
      </c>
      <c r="C92" s="12">
        <v>1</v>
      </c>
      <c r="D92" s="12">
        <v>473</v>
      </c>
      <c r="E92" s="12">
        <v>556</v>
      </c>
      <c r="F92" s="352">
        <f t="shared" si="23"/>
        <v>1.7985611510791368E-3</v>
      </c>
      <c r="G92" s="12">
        <v>7097</v>
      </c>
      <c r="H92" s="12">
        <v>7097</v>
      </c>
      <c r="I92" s="12">
        <v>12</v>
      </c>
      <c r="J92" s="12">
        <v>7040</v>
      </c>
      <c r="K92" s="12">
        <v>8035</v>
      </c>
      <c r="L92" s="352">
        <f t="shared" si="24"/>
        <v>1.4934660858743E-3</v>
      </c>
      <c r="M92" s="12">
        <v>6844</v>
      </c>
      <c r="N92" s="12">
        <v>82124</v>
      </c>
      <c r="O92" s="12">
        <v>0</v>
      </c>
      <c r="P92" s="12">
        <v>388</v>
      </c>
      <c r="Q92" s="12">
        <v>468</v>
      </c>
      <c r="R92" s="352">
        <f t="shared" si="25"/>
        <v>0</v>
      </c>
      <c r="S92" s="12">
        <v>0</v>
      </c>
      <c r="T92" s="12">
        <v>5617</v>
      </c>
      <c r="U92" s="12">
        <v>0</v>
      </c>
      <c r="V92" s="12">
        <v>92</v>
      </c>
      <c r="W92" s="12">
        <v>113</v>
      </c>
      <c r="X92" s="352">
        <f t="shared" si="26"/>
        <v>0</v>
      </c>
      <c r="Y92" s="12">
        <v>0</v>
      </c>
      <c r="Z92" s="12">
        <v>2444</v>
      </c>
      <c r="AA92" s="115"/>
      <c r="AB92" s="1"/>
      <c r="AC92" s="1"/>
      <c r="AD92" s="1"/>
      <c r="AE92" s="1"/>
      <c r="AF92" s="1"/>
      <c r="AG92" s="1"/>
      <c r="AH92" s="115"/>
      <c r="AI92" s="115"/>
      <c r="AJ92" s="115"/>
      <c r="AK92" s="115"/>
      <c r="AL92" s="115"/>
      <c r="AM92" s="115"/>
      <c r="AN92" s="115"/>
      <c r="AO92" s="115"/>
      <c r="AP92" s="115"/>
      <c r="AQ92" s="115"/>
      <c r="AR92" s="115"/>
      <c r="AS92" s="115"/>
      <c r="AT92" s="115"/>
    </row>
    <row r="93" spans="1:46" ht="17.25" customHeight="1">
      <c r="A93" s="10">
        <v>45014</v>
      </c>
      <c r="B93" s="294" t="s">
        <v>59</v>
      </c>
      <c r="C93" s="12">
        <v>1</v>
      </c>
      <c r="D93" s="12">
        <v>470</v>
      </c>
      <c r="E93" s="12">
        <v>563</v>
      </c>
      <c r="F93" s="352">
        <f t="shared" si="23"/>
        <v>1.7761989342806395E-3</v>
      </c>
      <c r="G93" s="12">
        <v>5776</v>
      </c>
      <c r="H93" s="12">
        <v>5776</v>
      </c>
      <c r="I93" s="12">
        <v>16</v>
      </c>
      <c r="J93" s="12">
        <v>7230</v>
      </c>
      <c r="K93" s="12">
        <v>8369</v>
      </c>
      <c r="L93" s="352">
        <f t="shared" si="24"/>
        <v>1.9118174214362528E-3</v>
      </c>
      <c r="M93" s="12">
        <v>5802</v>
      </c>
      <c r="N93" s="12">
        <v>92826</v>
      </c>
      <c r="O93" s="12">
        <v>4</v>
      </c>
      <c r="P93" s="12">
        <v>594</v>
      </c>
      <c r="Q93" s="12">
        <v>698</v>
      </c>
      <c r="R93" s="352">
        <f t="shared" si="25"/>
        <v>5.7306590257879654E-3</v>
      </c>
      <c r="S93" s="12">
        <v>1873</v>
      </c>
      <c r="T93" s="12">
        <v>7492</v>
      </c>
      <c r="U93" s="12">
        <v>0</v>
      </c>
      <c r="V93" s="12">
        <v>83</v>
      </c>
      <c r="W93" s="12">
        <v>96</v>
      </c>
      <c r="X93" s="352">
        <f t="shared" si="26"/>
        <v>0</v>
      </c>
      <c r="Y93" s="12">
        <v>0</v>
      </c>
      <c r="Z93" s="12">
        <v>2140</v>
      </c>
      <c r="AA93" s="115"/>
      <c r="AB93" s="1"/>
      <c r="AC93" s="1"/>
      <c r="AD93" s="1"/>
      <c r="AE93" s="1"/>
      <c r="AF93" s="1"/>
      <c r="AG93" s="1"/>
      <c r="AH93" s="115"/>
      <c r="AI93" s="115"/>
      <c r="AJ93" s="115"/>
      <c r="AK93" s="115"/>
      <c r="AL93" s="115"/>
      <c r="AM93" s="115"/>
      <c r="AN93" s="115"/>
      <c r="AO93" s="115"/>
      <c r="AP93" s="115"/>
      <c r="AQ93" s="115"/>
      <c r="AR93" s="115"/>
      <c r="AS93" s="115"/>
      <c r="AT93" s="115"/>
    </row>
    <row r="94" spans="1:46" ht="17.25" customHeight="1">
      <c r="A94" s="10">
        <v>45015</v>
      </c>
      <c r="B94" s="294" t="s">
        <v>53</v>
      </c>
      <c r="C94" s="12">
        <v>0</v>
      </c>
      <c r="D94" s="12">
        <v>343</v>
      </c>
      <c r="E94" s="12">
        <v>399</v>
      </c>
      <c r="F94" s="352">
        <f t="shared" si="23"/>
        <v>0</v>
      </c>
      <c r="G94" s="12">
        <v>0</v>
      </c>
      <c r="H94" s="12">
        <v>4070</v>
      </c>
      <c r="I94" s="12">
        <v>15</v>
      </c>
      <c r="J94" s="12">
        <v>6696</v>
      </c>
      <c r="K94" s="12">
        <v>7830</v>
      </c>
      <c r="L94" s="352">
        <f t="shared" si="24"/>
        <v>1.9157088122605363E-3</v>
      </c>
      <c r="M94" s="12">
        <v>5788</v>
      </c>
      <c r="N94" s="12">
        <v>86879</v>
      </c>
      <c r="O94" s="12">
        <v>1</v>
      </c>
      <c r="P94" s="12">
        <v>1026</v>
      </c>
      <c r="Q94" s="12">
        <v>1249</v>
      </c>
      <c r="R94" s="352">
        <f t="shared" si="25"/>
        <v>8.0064051240992789E-4</v>
      </c>
      <c r="S94" s="12">
        <v>11822</v>
      </c>
      <c r="T94" s="12">
        <v>11822</v>
      </c>
      <c r="U94" s="12">
        <v>0</v>
      </c>
      <c r="V94" s="12">
        <v>31</v>
      </c>
      <c r="W94" s="12">
        <v>32</v>
      </c>
      <c r="X94" s="352">
        <f t="shared" si="26"/>
        <v>0</v>
      </c>
      <c r="Y94" s="12">
        <v>0</v>
      </c>
      <c r="Z94" s="12">
        <v>281</v>
      </c>
      <c r="AA94" s="115"/>
      <c r="AB94" s="1"/>
      <c r="AC94" s="1"/>
      <c r="AD94" s="1"/>
      <c r="AE94" s="1"/>
      <c r="AF94" s="1"/>
      <c r="AG94" s="1"/>
      <c r="AH94" s="115"/>
      <c r="AI94" s="115"/>
      <c r="AJ94" s="115"/>
      <c r="AK94" s="115"/>
      <c r="AL94" s="115"/>
      <c r="AM94" s="115"/>
      <c r="AN94" s="115"/>
      <c r="AO94" s="115"/>
      <c r="AP94" s="115"/>
      <c r="AQ94" s="115"/>
      <c r="AR94" s="115"/>
      <c r="AS94" s="115"/>
      <c r="AT94" s="115"/>
    </row>
    <row r="95" spans="1:46" ht="17.25" customHeight="1">
      <c r="A95" s="10">
        <v>45016</v>
      </c>
      <c r="B95" s="294" t="s">
        <v>60</v>
      </c>
      <c r="C95" s="12">
        <v>2</v>
      </c>
      <c r="D95" s="12">
        <v>463</v>
      </c>
      <c r="E95" s="12">
        <v>545</v>
      </c>
      <c r="F95" s="352">
        <f t="shared" si="23"/>
        <v>3.669724770642202E-3</v>
      </c>
      <c r="G95" s="12">
        <v>3495</v>
      </c>
      <c r="H95" s="12">
        <v>6990</v>
      </c>
      <c r="I95" s="12">
        <v>2</v>
      </c>
      <c r="J95" s="12">
        <v>6082</v>
      </c>
      <c r="K95" s="12">
        <v>6854</v>
      </c>
      <c r="L95" s="352">
        <f t="shared" si="24"/>
        <v>2.9180040852057191E-4</v>
      </c>
      <c r="M95" s="12">
        <v>18853</v>
      </c>
      <c r="N95" s="12">
        <v>75412</v>
      </c>
      <c r="O95" s="12">
        <v>4</v>
      </c>
      <c r="P95" s="12">
        <v>1147</v>
      </c>
      <c r="Q95" s="12">
        <v>1369</v>
      </c>
      <c r="R95" s="352">
        <f t="shared" si="25"/>
        <v>2.9218407596785976E-3</v>
      </c>
      <c r="S95" s="12">
        <v>3456</v>
      </c>
      <c r="T95" s="12">
        <v>13824</v>
      </c>
      <c r="U95" s="12">
        <v>1</v>
      </c>
      <c r="V95" s="12">
        <v>43</v>
      </c>
      <c r="W95" s="12">
        <v>48</v>
      </c>
      <c r="X95" s="352">
        <f t="shared" si="26"/>
        <v>2.0833333333333332E-2</v>
      </c>
      <c r="Y95" s="12">
        <v>876</v>
      </c>
      <c r="Z95" s="12">
        <v>876</v>
      </c>
      <c r="AA95" s="115"/>
      <c r="AB95" s="1"/>
      <c r="AC95" s="1"/>
      <c r="AD95" s="1"/>
      <c r="AE95" s="1"/>
      <c r="AF95" s="1"/>
      <c r="AG95" s="1"/>
      <c r="AH95" s="115"/>
      <c r="AI95" s="115"/>
      <c r="AJ95" s="115"/>
      <c r="AK95" s="115"/>
      <c r="AL95" s="115"/>
      <c r="AM95" s="115"/>
      <c r="AN95" s="115"/>
      <c r="AO95" s="115"/>
      <c r="AP95" s="115"/>
      <c r="AQ95" s="115"/>
      <c r="AR95" s="115"/>
      <c r="AS95" s="115"/>
      <c r="AT95" s="115"/>
    </row>
    <row r="96" spans="1:46" ht="17.25" customHeight="1">
      <c r="A96" s="18">
        <v>45017</v>
      </c>
      <c r="B96" s="357" t="s">
        <v>61</v>
      </c>
      <c r="C96" s="358"/>
      <c r="D96" s="358"/>
      <c r="E96" s="358"/>
      <c r="F96" s="359"/>
      <c r="G96" s="358"/>
      <c r="H96" s="358"/>
      <c r="I96" s="358"/>
      <c r="J96" s="358"/>
      <c r="K96" s="358"/>
      <c r="L96" s="359"/>
      <c r="M96" s="358"/>
      <c r="N96" s="358"/>
      <c r="O96" s="358"/>
      <c r="P96" s="358"/>
      <c r="Q96" s="358"/>
      <c r="R96" s="359"/>
      <c r="S96" s="358"/>
      <c r="T96" s="358"/>
      <c r="U96" s="358"/>
      <c r="V96" s="358"/>
      <c r="W96" s="358"/>
      <c r="X96" s="359"/>
      <c r="Y96" s="358"/>
      <c r="Z96" s="358"/>
      <c r="AA96" s="115"/>
      <c r="AB96" s="1"/>
      <c r="AC96" s="1"/>
      <c r="AD96" s="1"/>
      <c r="AE96" s="1"/>
      <c r="AF96" s="1"/>
      <c r="AG96" s="1"/>
      <c r="AH96" s="115"/>
      <c r="AI96" s="115"/>
      <c r="AJ96" s="115"/>
      <c r="AK96" s="115"/>
      <c r="AL96" s="115"/>
      <c r="AM96" s="115"/>
      <c r="AN96" s="115"/>
      <c r="AO96" s="115"/>
      <c r="AP96" s="115"/>
      <c r="AQ96" s="115"/>
      <c r="AR96" s="115"/>
      <c r="AS96" s="115"/>
      <c r="AT96" s="115"/>
    </row>
    <row r="97" spans="1:46" ht="17.25" customHeight="1">
      <c r="A97" s="18">
        <v>45018</v>
      </c>
      <c r="B97" s="357" t="s">
        <v>62</v>
      </c>
      <c r="C97" s="358"/>
      <c r="D97" s="358"/>
      <c r="E97" s="358"/>
      <c r="F97" s="359"/>
      <c r="G97" s="358"/>
      <c r="H97" s="358"/>
      <c r="I97" s="358"/>
      <c r="J97" s="358"/>
      <c r="K97" s="358"/>
      <c r="L97" s="359"/>
      <c r="M97" s="358"/>
      <c r="N97" s="358"/>
      <c r="O97" s="358"/>
      <c r="P97" s="358"/>
      <c r="Q97" s="358"/>
      <c r="R97" s="359"/>
      <c r="S97" s="358"/>
      <c r="T97" s="358"/>
      <c r="U97" s="358"/>
      <c r="V97" s="358"/>
      <c r="W97" s="358"/>
      <c r="X97" s="359"/>
      <c r="Y97" s="358"/>
      <c r="Z97" s="358"/>
      <c r="AA97" s="115"/>
      <c r="AB97" s="1"/>
      <c r="AC97" s="1"/>
      <c r="AD97" s="1"/>
      <c r="AE97" s="1"/>
      <c r="AF97" s="1"/>
      <c r="AG97" s="1"/>
      <c r="AH97" s="115"/>
      <c r="AI97" s="115"/>
      <c r="AJ97" s="115"/>
      <c r="AK97" s="115"/>
      <c r="AL97" s="115"/>
      <c r="AM97" s="115"/>
      <c r="AN97" s="115"/>
      <c r="AO97" s="115"/>
      <c r="AP97" s="115"/>
      <c r="AQ97" s="115"/>
      <c r="AR97" s="115"/>
      <c r="AS97" s="115"/>
      <c r="AT97" s="115"/>
    </row>
    <row r="98" spans="1:46" ht="18" customHeight="1">
      <c r="A98" s="1144" t="s">
        <v>7</v>
      </c>
      <c r="B98" s="1104"/>
      <c r="C98" s="1145" t="s">
        <v>1180</v>
      </c>
      <c r="D98" s="1106"/>
      <c r="E98" s="1106"/>
      <c r="F98" s="1106"/>
      <c r="G98" s="1106"/>
      <c r="H98" s="1104"/>
      <c r="I98" s="1145" t="s">
        <v>1181</v>
      </c>
      <c r="J98" s="1106"/>
      <c r="K98" s="1106"/>
      <c r="L98" s="1106"/>
      <c r="M98" s="1106"/>
      <c r="N98" s="1104"/>
      <c r="O98" s="1146" t="s">
        <v>1182</v>
      </c>
      <c r="P98" s="1106"/>
      <c r="Q98" s="1106"/>
      <c r="R98" s="1106"/>
      <c r="S98" s="1106"/>
      <c r="T98" s="1104"/>
      <c r="U98" s="360"/>
      <c r="V98" s="360"/>
      <c r="W98" s="360"/>
      <c r="X98" s="360"/>
      <c r="Y98" s="360"/>
      <c r="Z98" s="360"/>
      <c r="AA98" s="101"/>
      <c r="AB98" s="101"/>
      <c r="AC98" s="101"/>
      <c r="AD98" s="101"/>
      <c r="AE98" s="101"/>
      <c r="AF98" s="101"/>
      <c r="AG98" s="101"/>
      <c r="AH98" s="101"/>
      <c r="AI98" s="101"/>
      <c r="AJ98" s="101"/>
      <c r="AK98" s="101"/>
      <c r="AL98" s="101"/>
      <c r="AM98" s="101"/>
      <c r="AN98" s="101"/>
      <c r="AO98" s="101"/>
      <c r="AP98" s="101"/>
      <c r="AQ98" s="101"/>
      <c r="AR98" s="101"/>
      <c r="AS98" s="101"/>
      <c r="AT98" s="101"/>
    </row>
    <row r="99" spans="1:46" ht="17.25" customHeight="1">
      <c r="A99" s="10">
        <v>45019</v>
      </c>
      <c r="B99" s="294" t="s">
        <v>57</v>
      </c>
      <c r="C99" s="12">
        <v>16</v>
      </c>
      <c r="D99" s="12">
        <v>2686</v>
      </c>
      <c r="E99" s="12">
        <v>3780</v>
      </c>
      <c r="F99" s="352">
        <f t="shared" ref="F99:F126" si="27">C99/E99</f>
        <v>4.2328042328042331E-3</v>
      </c>
      <c r="G99" s="12">
        <v>2145</v>
      </c>
      <c r="H99" s="12">
        <v>34316</v>
      </c>
      <c r="I99" s="12">
        <v>3</v>
      </c>
      <c r="J99" s="12">
        <v>744</v>
      </c>
      <c r="K99" s="12">
        <v>885</v>
      </c>
      <c r="L99" s="352">
        <f t="shared" ref="L99:L126" si="28">I99/K99</f>
        <v>3.3898305084745762E-3</v>
      </c>
      <c r="M99" s="12">
        <v>3185</v>
      </c>
      <c r="N99" s="12">
        <v>9548</v>
      </c>
      <c r="O99" s="12">
        <v>15</v>
      </c>
      <c r="P99" s="12">
        <v>2837</v>
      </c>
      <c r="Q99" s="12">
        <v>3606</v>
      </c>
      <c r="R99" s="352">
        <f t="shared" ref="R99:R126" si="29">O99/Q99</f>
        <v>4.1597337770382693E-3</v>
      </c>
      <c r="S99" s="12">
        <v>2582</v>
      </c>
      <c r="T99" s="12">
        <v>38729</v>
      </c>
      <c r="U99" s="311"/>
      <c r="V99" s="311"/>
      <c r="W99" s="311"/>
      <c r="X99" s="361"/>
      <c r="Y99" s="311"/>
      <c r="Z99" s="311"/>
      <c r="AA99" s="115"/>
      <c r="AB99" s="1"/>
      <c r="AC99" s="1"/>
      <c r="AD99" s="1"/>
      <c r="AE99" s="1"/>
      <c r="AF99" s="1"/>
      <c r="AG99" s="1"/>
      <c r="AH99" s="115"/>
      <c r="AI99" s="115"/>
      <c r="AJ99" s="115"/>
      <c r="AK99" s="115"/>
      <c r="AL99" s="115"/>
      <c r="AM99" s="115"/>
      <c r="AN99" s="115"/>
      <c r="AO99" s="115"/>
      <c r="AP99" s="115"/>
      <c r="AQ99" s="115"/>
      <c r="AR99" s="115"/>
      <c r="AS99" s="115"/>
      <c r="AT99" s="115"/>
    </row>
    <row r="100" spans="1:46" ht="17.25" customHeight="1">
      <c r="A100" s="10">
        <v>45020</v>
      </c>
      <c r="B100" s="294" t="s">
        <v>58</v>
      </c>
      <c r="C100" s="12">
        <v>22</v>
      </c>
      <c r="D100" s="12">
        <v>4704</v>
      </c>
      <c r="E100" s="12">
        <v>7361</v>
      </c>
      <c r="F100" s="352">
        <f t="shared" si="27"/>
        <v>2.9887243581035185E-3</v>
      </c>
      <c r="G100" s="12">
        <v>2314</v>
      </c>
      <c r="H100" s="12">
        <v>50914</v>
      </c>
      <c r="I100" s="12">
        <v>0</v>
      </c>
      <c r="J100" s="12">
        <v>230</v>
      </c>
      <c r="K100" s="12">
        <v>255</v>
      </c>
      <c r="L100" s="352">
        <f t="shared" si="28"/>
        <v>0</v>
      </c>
      <c r="M100" s="12">
        <v>0</v>
      </c>
      <c r="N100" s="12">
        <v>2169</v>
      </c>
      <c r="O100" s="12">
        <v>19</v>
      </c>
      <c r="P100" s="12">
        <v>5819</v>
      </c>
      <c r="Q100" s="12">
        <v>6832</v>
      </c>
      <c r="R100" s="352">
        <f t="shared" si="29"/>
        <v>2.7810304449648712E-3</v>
      </c>
      <c r="S100" s="12">
        <v>3094</v>
      </c>
      <c r="T100" s="12">
        <v>58790</v>
      </c>
      <c r="U100" s="311"/>
      <c r="V100" s="311"/>
      <c r="W100" s="311"/>
      <c r="X100" s="361"/>
      <c r="Y100" s="311"/>
      <c r="Z100" s="311"/>
      <c r="AA100" s="115"/>
      <c r="AB100" s="1"/>
      <c r="AC100" s="1"/>
      <c r="AD100" s="1"/>
      <c r="AE100" s="1"/>
      <c r="AF100" s="1"/>
      <c r="AG100" s="1"/>
      <c r="AH100" s="115"/>
      <c r="AI100" s="115"/>
      <c r="AJ100" s="115"/>
      <c r="AK100" s="115"/>
      <c r="AL100" s="115"/>
      <c r="AM100" s="115"/>
      <c r="AN100" s="115"/>
      <c r="AO100" s="115"/>
      <c r="AP100" s="115"/>
      <c r="AQ100" s="115"/>
      <c r="AR100" s="115"/>
      <c r="AS100" s="115"/>
      <c r="AT100" s="115"/>
    </row>
    <row r="101" spans="1:46" ht="17.25" customHeight="1">
      <c r="A101" s="10">
        <v>45021</v>
      </c>
      <c r="B101" s="294" t="s">
        <v>59</v>
      </c>
      <c r="C101" s="12">
        <v>11</v>
      </c>
      <c r="D101" s="12">
        <v>4380</v>
      </c>
      <c r="E101" s="12">
        <v>6648</v>
      </c>
      <c r="F101" s="352">
        <f t="shared" si="27"/>
        <v>1.654632972322503E-3</v>
      </c>
      <c r="G101" s="12">
        <v>4179</v>
      </c>
      <c r="H101" s="12">
        <v>4568</v>
      </c>
      <c r="I101" s="12">
        <v>0</v>
      </c>
      <c r="J101" s="12">
        <v>135</v>
      </c>
      <c r="K101" s="12">
        <v>158</v>
      </c>
      <c r="L101" s="352">
        <f t="shared" si="28"/>
        <v>0</v>
      </c>
      <c r="M101" s="12">
        <v>0</v>
      </c>
      <c r="N101" s="12">
        <v>1237</v>
      </c>
      <c r="O101" s="12">
        <v>26</v>
      </c>
      <c r="P101" s="12">
        <v>7906</v>
      </c>
      <c r="Q101" s="12">
        <v>9016</v>
      </c>
      <c r="R101" s="352">
        <f t="shared" si="29"/>
        <v>2.8837622005323869E-3</v>
      </c>
      <c r="S101" s="12">
        <v>2334</v>
      </c>
      <c r="T101" s="12">
        <v>60693</v>
      </c>
      <c r="U101" s="311"/>
      <c r="V101" s="311"/>
      <c r="W101" s="311"/>
      <c r="X101" s="361"/>
      <c r="Y101" s="311"/>
      <c r="Z101" s="311"/>
      <c r="AA101" s="115"/>
      <c r="AB101" s="1"/>
      <c r="AC101" s="1"/>
      <c r="AD101" s="1"/>
      <c r="AE101" s="1"/>
      <c r="AF101" s="1"/>
      <c r="AG101" s="1"/>
      <c r="AH101" s="115"/>
      <c r="AI101" s="115"/>
      <c r="AJ101" s="115"/>
      <c r="AK101" s="115"/>
      <c r="AL101" s="115"/>
      <c r="AM101" s="115"/>
      <c r="AN101" s="115"/>
      <c r="AO101" s="115"/>
      <c r="AP101" s="115"/>
      <c r="AQ101" s="115"/>
      <c r="AR101" s="115"/>
      <c r="AS101" s="115"/>
      <c r="AT101" s="115"/>
    </row>
    <row r="102" spans="1:46" ht="17.25" customHeight="1">
      <c r="A102" s="10">
        <v>45022</v>
      </c>
      <c r="B102" s="294" t="s">
        <v>53</v>
      </c>
      <c r="C102" s="12">
        <v>10</v>
      </c>
      <c r="D102" s="12">
        <v>1631</v>
      </c>
      <c r="E102" s="12">
        <v>2366</v>
      </c>
      <c r="F102" s="352">
        <f t="shared" si="27"/>
        <v>4.22654268808115E-3</v>
      </c>
      <c r="G102" s="12">
        <v>2520</v>
      </c>
      <c r="H102" s="12">
        <v>25196</v>
      </c>
      <c r="I102" s="12">
        <v>0</v>
      </c>
      <c r="J102" s="12">
        <v>95</v>
      </c>
      <c r="K102" s="12">
        <v>114</v>
      </c>
      <c r="L102" s="352">
        <f t="shared" si="28"/>
        <v>0</v>
      </c>
      <c r="M102" s="13" t="s">
        <v>52</v>
      </c>
      <c r="N102" s="12">
        <v>1045</v>
      </c>
      <c r="O102" s="12">
        <v>20</v>
      </c>
      <c r="P102" s="12">
        <v>8866</v>
      </c>
      <c r="Q102" s="12">
        <v>10354</v>
      </c>
      <c r="R102" s="352">
        <f t="shared" si="29"/>
        <v>1.9316206297083252E-3</v>
      </c>
      <c r="S102" s="12">
        <v>4046</v>
      </c>
      <c r="T102" s="12">
        <v>80923</v>
      </c>
      <c r="U102" s="311"/>
      <c r="V102" s="311"/>
      <c r="W102" s="311"/>
      <c r="X102" s="361"/>
      <c r="Y102" s="311"/>
      <c r="Z102" s="311"/>
      <c r="AA102" s="115"/>
      <c r="AB102" s="1"/>
      <c r="AC102" s="1"/>
      <c r="AD102" s="1"/>
      <c r="AE102" s="1"/>
      <c r="AF102" s="1"/>
      <c r="AG102" s="1"/>
      <c r="AH102" s="115"/>
      <c r="AI102" s="115"/>
      <c r="AJ102" s="115"/>
      <c r="AK102" s="115"/>
      <c r="AL102" s="115"/>
      <c r="AM102" s="115"/>
      <c r="AN102" s="115"/>
      <c r="AO102" s="115"/>
      <c r="AP102" s="115"/>
      <c r="AQ102" s="115"/>
      <c r="AR102" s="115"/>
      <c r="AS102" s="115"/>
      <c r="AT102" s="115"/>
    </row>
    <row r="103" spans="1:46" ht="17.25" customHeight="1">
      <c r="A103" s="10">
        <v>45023</v>
      </c>
      <c r="B103" s="294" t="s">
        <v>60</v>
      </c>
      <c r="C103" s="12">
        <v>16</v>
      </c>
      <c r="D103" s="12">
        <v>3656</v>
      </c>
      <c r="E103" s="12">
        <v>5618</v>
      </c>
      <c r="F103" s="352">
        <f t="shared" si="27"/>
        <v>2.847988608045568E-3</v>
      </c>
      <c r="G103" s="12">
        <v>3355</v>
      </c>
      <c r="H103" s="12">
        <v>56679</v>
      </c>
      <c r="I103" s="12">
        <v>1</v>
      </c>
      <c r="J103" s="12">
        <v>212</v>
      </c>
      <c r="K103" s="12">
        <v>251</v>
      </c>
      <c r="L103" s="352">
        <f t="shared" si="28"/>
        <v>3.9840637450199202E-3</v>
      </c>
      <c r="M103" s="13">
        <v>2476</v>
      </c>
      <c r="N103" s="12">
        <v>2476</v>
      </c>
      <c r="O103" s="12">
        <v>11</v>
      </c>
      <c r="P103" s="12">
        <v>5940</v>
      </c>
      <c r="Q103" s="12">
        <v>6603</v>
      </c>
      <c r="R103" s="352">
        <f t="shared" si="29"/>
        <v>1.6659094351052551E-3</v>
      </c>
      <c r="S103" s="12">
        <v>4738</v>
      </c>
      <c r="T103" s="12">
        <v>52113</v>
      </c>
      <c r="U103" s="311"/>
      <c r="V103" s="311"/>
      <c r="W103" s="311"/>
      <c r="X103" s="361"/>
      <c r="Y103" s="311"/>
      <c r="Z103" s="311"/>
      <c r="AA103" s="115"/>
      <c r="AB103" s="1"/>
      <c r="AC103" s="1"/>
      <c r="AD103" s="1"/>
      <c r="AE103" s="1"/>
      <c r="AF103" s="1"/>
      <c r="AG103" s="1"/>
      <c r="AH103" s="115"/>
      <c r="AI103" s="115"/>
      <c r="AJ103" s="115"/>
      <c r="AK103" s="115"/>
      <c r="AL103" s="115"/>
      <c r="AM103" s="115"/>
      <c r="AN103" s="115"/>
      <c r="AO103" s="115"/>
      <c r="AP103" s="115"/>
      <c r="AQ103" s="115"/>
      <c r="AR103" s="115"/>
      <c r="AS103" s="115"/>
      <c r="AT103" s="115"/>
    </row>
    <row r="104" spans="1:46" ht="17.25" customHeight="1">
      <c r="A104" s="10">
        <v>45024</v>
      </c>
      <c r="B104" s="294" t="s">
        <v>61</v>
      </c>
      <c r="C104" s="12">
        <v>21</v>
      </c>
      <c r="D104" s="12">
        <v>5060</v>
      </c>
      <c r="E104" s="12">
        <v>7514</v>
      </c>
      <c r="F104" s="352">
        <f t="shared" si="27"/>
        <v>2.7947830715996805E-3</v>
      </c>
      <c r="G104" s="12">
        <v>3374</v>
      </c>
      <c r="H104" s="12">
        <v>70862</v>
      </c>
      <c r="I104" s="12">
        <v>1</v>
      </c>
      <c r="J104" s="12">
        <v>399</v>
      </c>
      <c r="K104" s="12">
        <v>466</v>
      </c>
      <c r="L104" s="352">
        <f t="shared" si="28"/>
        <v>2.1459227467811159E-3</v>
      </c>
      <c r="M104" s="13">
        <v>4566</v>
      </c>
      <c r="N104" s="12">
        <v>4566</v>
      </c>
      <c r="O104" s="12">
        <v>9</v>
      </c>
      <c r="P104" s="12">
        <v>3752</v>
      </c>
      <c r="Q104" s="12">
        <v>4111</v>
      </c>
      <c r="R104" s="352">
        <f t="shared" si="29"/>
        <v>2.1892483580637314E-3</v>
      </c>
      <c r="S104" s="12">
        <v>3710</v>
      </c>
      <c r="T104" s="12">
        <v>33386</v>
      </c>
      <c r="U104" s="311"/>
      <c r="V104" s="311"/>
      <c r="W104" s="311"/>
      <c r="X104" s="361"/>
      <c r="Y104" s="311"/>
      <c r="Z104" s="311"/>
      <c r="AA104" s="115"/>
      <c r="AB104" s="1"/>
      <c r="AC104" s="1"/>
      <c r="AD104" s="1"/>
      <c r="AE104" s="1"/>
      <c r="AF104" s="1"/>
      <c r="AG104" s="1"/>
      <c r="AH104" s="115"/>
      <c r="AI104" s="115"/>
      <c r="AJ104" s="115"/>
      <c r="AK104" s="115"/>
      <c r="AL104" s="115"/>
      <c r="AM104" s="115"/>
      <c r="AN104" s="115"/>
      <c r="AO104" s="115"/>
      <c r="AP104" s="115"/>
      <c r="AQ104" s="115"/>
      <c r="AR104" s="115"/>
      <c r="AS104" s="115"/>
      <c r="AT104" s="115"/>
    </row>
    <row r="105" spans="1:46" ht="17.25" customHeight="1">
      <c r="A105" s="10">
        <v>45025</v>
      </c>
      <c r="B105" s="294" t="s">
        <v>62</v>
      </c>
      <c r="C105" s="12">
        <v>8</v>
      </c>
      <c r="D105" s="12">
        <v>4167</v>
      </c>
      <c r="E105" s="12">
        <v>5882</v>
      </c>
      <c r="F105" s="352">
        <f t="shared" si="27"/>
        <v>1.3600816048962938E-3</v>
      </c>
      <c r="G105" s="12">
        <v>6954</v>
      </c>
      <c r="H105" s="12">
        <v>55634</v>
      </c>
      <c r="I105" s="12">
        <v>1</v>
      </c>
      <c r="J105" s="12">
        <v>319</v>
      </c>
      <c r="K105" s="12">
        <v>371</v>
      </c>
      <c r="L105" s="352">
        <f t="shared" si="28"/>
        <v>2.6954177897574125E-3</v>
      </c>
      <c r="M105" s="13">
        <v>3453</v>
      </c>
      <c r="N105" s="12">
        <v>3453</v>
      </c>
      <c r="O105" s="12">
        <v>22</v>
      </c>
      <c r="P105" s="12">
        <v>5597</v>
      </c>
      <c r="Q105" s="12">
        <v>6337</v>
      </c>
      <c r="R105" s="352">
        <f t="shared" si="29"/>
        <v>3.4716742938298881E-3</v>
      </c>
      <c r="S105" s="12">
        <v>2760</v>
      </c>
      <c r="T105" s="12">
        <v>60727</v>
      </c>
      <c r="U105" s="311"/>
      <c r="V105" s="311"/>
      <c r="W105" s="311"/>
      <c r="X105" s="361"/>
      <c r="Y105" s="311"/>
      <c r="Z105" s="311"/>
      <c r="AA105" s="115"/>
      <c r="AB105" s="1"/>
      <c r="AC105" s="1"/>
      <c r="AD105" s="1"/>
      <c r="AE105" s="1"/>
      <c r="AF105" s="1"/>
      <c r="AG105" s="1"/>
      <c r="AH105" s="115"/>
      <c r="AI105" s="115"/>
      <c r="AJ105" s="115"/>
      <c r="AK105" s="115"/>
      <c r="AL105" s="115"/>
      <c r="AM105" s="115"/>
      <c r="AN105" s="115"/>
      <c r="AO105" s="115"/>
      <c r="AP105" s="115"/>
      <c r="AQ105" s="115"/>
      <c r="AR105" s="115"/>
      <c r="AS105" s="115"/>
      <c r="AT105" s="115"/>
    </row>
    <row r="106" spans="1:46" ht="17.25" customHeight="1">
      <c r="A106" s="10">
        <v>45026</v>
      </c>
      <c r="B106" s="294" t="s">
        <v>57</v>
      </c>
      <c r="C106" s="12">
        <v>2</v>
      </c>
      <c r="D106" s="12">
        <v>1157</v>
      </c>
      <c r="E106" s="12">
        <v>1471</v>
      </c>
      <c r="F106" s="352">
        <f t="shared" si="27"/>
        <v>1.3596193065941536E-3</v>
      </c>
      <c r="G106" s="12">
        <v>9499</v>
      </c>
      <c r="H106" s="12">
        <v>18997</v>
      </c>
      <c r="I106" s="12">
        <v>1</v>
      </c>
      <c r="J106" s="12">
        <v>299</v>
      </c>
      <c r="K106" s="12">
        <v>337</v>
      </c>
      <c r="L106" s="352">
        <f t="shared" si="28"/>
        <v>2.967359050445104E-3</v>
      </c>
      <c r="M106" s="13">
        <v>3195</v>
      </c>
      <c r="N106" s="12">
        <v>3195</v>
      </c>
      <c r="O106" s="12">
        <v>26</v>
      </c>
      <c r="P106" s="12">
        <v>9185</v>
      </c>
      <c r="Q106" s="12">
        <v>10411</v>
      </c>
      <c r="R106" s="352">
        <f t="shared" si="29"/>
        <v>2.4973585630583038E-3</v>
      </c>
      <c r="S106" s="12">
        <v>3248</v>
      </c>
      <c r="T106" s="12">
        <v>84450</v>
      </c>
      <c r="U106" s="311"/>
      <c r="V106" s="311"/>
      <c r="W106" s="311"/>
      <c r="X106" s="361"/>
      <c r="Y106" s="311"/>
      <c r="Z106" s="311"/>
      <c r="AA106" s="115"/>
      <c r="AB106" s="1"/>
      <c r="AC106" s="1"/>
      <c r="AD106" s="1"/>
      <c r="AE106" s="1"/>
      <c r="AF106" s="1"/>
      <c r="AG106" s="1"/>
      <c r="AH106" s="115"/>
      <c r="AI106" s="115"/>
      <c r="AJ106" s="115"/>
      <c r="AK106" s="115"/>
      <c r="AL106" s="115"/>
      <c r="AM106" s="115"/>
      <c r="AN106" s="115"/>
      <c r="AO106" s="115"/>
      <c r="AP106" s="115"/>
      <c r="AQ106" s="115"/>
      <c r="AR106" s="115"/>
      <c r="AS106" s="115"/>
      <c r="AT106" s="115"/>
    </row>
    <row r="107" spans="1:46" ht="17.25" customHeight="1">
      <c r="A107" s="10">
        <v>45027</v>
      </c>
      <c r="B107" s="294" t="s">
        <v>58</v>
      </c>
      <c r="C107" s="12">
        <v>2</v>
      </c>
      <c r="D107" s="12">
        <v>568</v>
      </c>
      <c r="E107" s="12">
        <v>731</v>
      </c>
      <c r="F107" s="352">
        <f t="shared" si="27"/>
        <v>2.7359781121751026E-3</v>
      </c>
      <c r="G107" s="12">
        <v>4568</v>
      </c>
      <c r="H107" s="12">
        <v>9136</v>
      </c>
      <c r="I107" s="12">
        <v>0</v>
      </c>
      <c r="J107" s="12">
        <v>227</v>
      </c>
      <c r="K107" s="12">
        <v>250</v>
      </c>
      <c r="L107" s="352">
        <f t="shared" si="28"/>
        <v>0</v>
      </c>
      <c r="M107" s="13">
        <v>0</v>
      </c>
      <c r="N107" s="12">
        <v>3282</v>
      </c>
      <c r="O107" s="12">
        <v>29</v>
      </c>
      <c r="P107" s="12">
        <v>8958</v>
      </c>
      <c r="Q107" s="12">
        <v>9884</v>
      </c>
      <c r="R107" s="352">
        <f t="shared" si="29"/>
        <v>2.934034803723189E-3</v>
      </c>
      <c r="S107" s="12">
        <v>3312</v>
      </c>
      <c r="T107" s="12">
        <v>96045</v>
      </c>
      <c r="U107" s="311"/>
      <c r="V107" s="311"/>
      <c r="W107" s="311"/>
      <c r="X107" s="361"/>
      <c r="Y107" s="311"/>
      <c r="Z107" s="311"/>
      <c r="AA107" s="115"/>
      <c r="AB107" s="1"/>
      <c r="AC107" s="1"/>
      <c r="AD107" s="1"/>
      <c r="AE107" s="1"/>
      <c r="AF107" s="1"/>
      <c r="AG107" s="1"/>
      <c r="AH107" s="115"/>
      <c r="AI107" s="115"/>
      <c r="AJ107" s="115"/>
      <c r="AK107" s="115"/>
      <c r="AL107" s="115"/>
      <c r="AM107" s="115"/>
      <c r="AN107" s="115"/>
      <c r="AO107" s="115"/>
      <c r="AP107" s="115"/>
      <c r="AQ107" s="115"/>
      <c r="AR107" s="115"/>
      <c r="AS107" s="115"/>
      <c r="AT107" s="115"/>
    </row>
    <row r="108" spans="1:46" ht="17.25" customHeight="1">
      <c r="A108" s="10">
        <v>45028</v>
      </c>
      <c r="B108" s="294" t="s">
        <v>59</v>
      </c>
      <c r="C108" s="12">
        <v>3</v>
      </c>
      <c r="D108" s="12">
        <v>830</v>
      </c>
      <c r="E108" s="12">
        <v>1122</v>
      </c>
      <c r="F108" s="352">
        <f t="shared" si="27"/>
        <v>2.6737967914438501E-3</v>
      </c>
      <c r="G108" s="12">
        <v>5195</v>
      </c>
      <c r="H108" s="12">
        <v>15584</v>
      </c>
      <c r="I108" s="12">
        <v>0</v>
      </c>
      <c r="J108" s="12">
        <v>233</v>
      </c>
      <c r="K108" s="12">
        <v>275</v>
      </c>
      <c r="L108" s="352">
        <f t="shared" si="28"/>
        <v>0</v>
      </c>
      <c r="M108" s="13">
        <v>0</v>
      </c>
      <c r="N108" s="12">
        <v>2824</v>
      </c>
      <c r="O108" s="12">
        <v>20</v>
      </c>
      <c r="P108" s="12">
        <v>8083</v>
      </c>
      <c r="Q108" s="12">
        <v>8931</v>
      </c>
      <c r="R108" s="352">
        <f t="shared" si="29"/>
        <v>2.2393908856790951E-3</v>
      </c>
      <c r="S108" s="12">
        <v>4230</v>
      </c>
      <c r="T108" s="12">
        <v>84609</v>
      </c>
      <c r="U108" s="311"/>
      <c r="V108" s="311"/>
      <c r="W108" s="311"/>
      <c r="X108" s="361"/>
      <c r="Y108" s="311"/>
      <c r="Z108" s="311"/>
      <c r="AA108" s="115"/>
      <c r="AB108" s="1"/>
      <c r="AC108" s="1"/>
      <c r="AD108" s="1"/>
      <c r="AE108" s="1"/>
      <c r="AF108" s="1"/>
      <c r="AG108" s="1"/>
      <c r="AH108" s="115"/>
      <c r="AI108" s="115"/>
      <c r="AJ108" s="115"/>
      <c r="AK108" s="115"/>
      <c r="AL108" s="115"/>
      <c r="AM108" s="115"/>
      <c r="AN108" s="115"/>
      <c r="AO108" s="115"/>
      <c r="AP108" s="115"/>
      <c r="AQ108" s="115"/>
      <c r="AR108" s="115"/>
      <c r="AS108" s="115"/>
      <c r="AT108" s="115"/>
    </row>
    <row r="109" spans="1:46" ht="17.25" customHeight="1">
      <c r="A109" s="10">
        <v>45029</v>
      </c>
      <c r="B109" s="294" t="s">
        <v>53</v>
      </c>
      <c r="C109" s="12">
        <v>1</v>
      </c>
      <c r="D109" s="12">
        <v>755</v>
      </c>
      <c r="E109" s="12">
        <v>939</v>
      </c>
      <c r="F109" s="352">
        <f t="shared" si="27"/>
        <v>1.0649627263045794E-3</v>
      </c>
      <c r="G109" s="12">
        <v>11429</v>
      </c>
      <c r="H109" s="12">
        <v>11429</v>
      </c>
      <c r="I109" s="12">
        <v>0</v>
      </c>
      <c r="J109" s="12">
        <v>170</v>
      </c>
      <c r="K109" s="12">
        <v>204</v>
      </c>
      <c r="L109" s="352">
        <f t="shared" si="28"/>
        <v>0</v>
      </c>
      <c r="M109" s="13">
        <v>0</v>
      </c>
      <c r="N109" s="12">
        <v>2525</v>
      </c>
      <c r="O109" s="12">
        <v>25</v>
      </c>
      <c r="P109" s="12">
        <v>9247</v>
      </c>
      <c r="Q109" s="12">
        <v>10167</v>
      </c>
      <c r="R109" s="352">
        <f t="shared" si="29"/>
        <v>2.4589357725976198E-3</v>
      </c>
      <c r="S109" s="12">
        <v>3861</v>
      </c>
      <c r="T109" s="12">
        <v>96537</v>
      </c>
      <c r="U109" s="311"/>
      <c r="V109" s="311"/>
      <c r="W109" s="311"/>
      <c r="X109" s="361"/>
      <c r="Y109" s="311"/>
      <c r="Z109" s="311"/>
      <c r="AA109" s="115"/>
      <c r="AB109" s="1"/>
      <c r="AC109" s="1"/>
      <c r="AD109" s="1"/>
      <c r="AE109" s="1"/>
      <c r="AF109" s="1"/>
      <c r="AG109" s="1"/>
      <c r="AH109" s="115"/>
      <c r="AI109" s="115"/>
      <c r="AJ109" s="115"/>
      <c r="AK109" s="115"/>
      <c r="AL109" s="115"/>
      <c r="AM109" s="115"/>
      <c r="AN109" s="115"/>
      <c r="AO109" s="115"/>
      <c r="AP109" s="115"/>
      <c r="AQ109" s="115"/>
      <c r="AR109" s="115"/>
      <c r="AS109" s="115"/>
      <c r="AT109" s="115"/>
    </row>
    <row r="110" spans="1:46" ht="17.25" customHeight="1">
      <c r="A110" s="10">
        <v>45030</v>
      </c>
      <c r="B110" s="294" t="s">
        <v>60</v>
      </c>
      <c r="C110" s="12">
        <v>3</v>
      </c>
      <c r="D110" s="12">
        <v>727</v>
      </c>
      <c r="E110" s="12">
        <v>940</v>
      </c>
      <c r="F110" s="352">
        <f t="shared" si="27"/>
        <v>3.1914893617021275E-3</v>
      </c>
      <c r="G110" s="12">
        <v>4094</v>
      </c>
      <c r="H110" s="12">
        <v>12283</v>
      </c>
      <c r="I110" s="12">
        <v>3</v>
      </c>
      <c r="J110" s="12">
        <v>315</v>
      </c>
      <c r="K110" s="12">
        <v>384</v>
      </c>
      <c r="L110" s="352">
        <f t="shared" si="28"/>
        <v>7.8125E-3</v>
      </c>
      <c r="M110" s="13">
        <v>1317</v>
      </c>
      <c r="N110" s="12">
        <v>3951</v>
      </c>
      <c r="O110" s="12">
        <v>13</v>
      </c>
      <c r="P110" s="12">
        <v>7884</v>
      </c>
      <c r="Q110" s="12">
        <v>8519</v>
      </c>
      <c r="R110" s="352">
        <f t="shared" si="29"/>
        <v>1.5260007043080173E-3</v>
      </c>
      <c r="S110" s="12">
        <v>6713</v>
      </c>
      <c r="T110" s="12">
        <v>87269</v>
      </c>
      <c r="U110" s="311"/>
      <c r="V110" s="311"/>
      <c r="W110" s="311"/>
      <c r="X110" s="361"/>
      <c r="Y110" s="311"/>
      <c r="Z110" s="311"/>
      <c r="AA110" s="115"/>
      <c r="AB110" s="1"/>
      <c r="AC110" s="1"/>
      <c r="AD110" s="1"/>
      <c r="AE110" s="1"/>
      <c r="AF110" s="1"/>
      <c r="AG110" s="1"/>
      <c r="AH110" s="115"/>
      <c r="AI110" s="115"/>
      <c r="AJ110" s="115"/>
      <c r="AK110" s="115"/>
      <c r="AL110" s="115"/>
      <c r="AM110" s="115"/>
      <c r="AN110" s="115"/>
      <c r="AO110" s="115"/>
      <c r="AP110" s="115"/>
      <c r="AQ110" s="115"/>
      <c r="AR110" s="115"/>
      <c r="AS110" s="115"/>
      <c r="AT110" s="115"/>
    </row>
    <row r="111" spans="1:46" ht="17.25" customHeight="1">
      <c r="A111" s="18">
        <v>45031</v>
      </c>
      <c r="B111" s="357" t="s">
        <v>61</v>
      </c>
      <c r="C111" s="12">
        <v>1</v>
      </c>
      <c r="D111" s="12">
        <v>767</v>
      </c>
      <c r="E111" s="12">
        <v>99</v>
      </c>
      <c r="F111" s="352">
        <f t="shared" si="27"/>
        <v>1.0101010101010102E-2</v>
      </c>
      <c r="G111" s="12">
        <v>11108</v>
      </c>
      <c r="H111" s="12">
        <v>11108</v>
      </c>
      <c r="I111" s="12">
        <v>4</v>
      </c>
      <c r="J111" s="12">
        <v>1188</v>
      </c>
      <c r="K111" s="12">
        <v>1417</v>
      </c>
      <c r="L111" s="352">
        <f t="shared" si="28"/>
        <v>2.8228652081863093E-3</v>
      </c>
      <c r="M111" s="13">
        <v>4415</v>
      </c>
      <c r="N111" s="12">
        <v>17659</v>
      </c>
      <c r="O111" s="12">
        <v>20</v>
      </c>
      <c r="P111" s="12">
        <v>6304</v>
      </c>
      <c r="Q111" s="12">
        <v>6978</v>
      </c>
      <c r="R111" s="352">
        <f t="shared" si="29"/>
        <v>2.8661507595299511E-3</v>
      </c>
      <c r="S111" s="12">
        <v>3966</v>
      </c>
      <c r="T111" s="12">
        <v>79324</v>
      </c>
      <c r="U111" s="311"/>
      <c r="V111" s="311"/>
      <c r="W111" s="311"/>
      <c r="X111" s="361"/>
      <c r="Y111" s="311"/>
      <c r="Z111" s="311"/>
      <c r="AA111" s="115"/>
      <c r="AB111" s="1"/>
      <c r="AC111" s="1"/>
      <c r="AD111" s="1"/>
      <c r="AE111" s="1"/>
      <c r="AF111" s="1"/>
      <c r="AG111" s="1"/>
      <c r="AH111" s="115"/>
      <c r="AI111" s="115"/>
      <c r="AJ111" s="115"/>
      <c r="AK111" s="115"/>
      <c r="AL111" s="115"/>
      <c r="AM111" s="115"/>
      <c r="AN111" s="115"/>
      <c r="AO111" s="115"/>
      <c r="AP111" s="115"/>
      <c r="AQ111" s="115"/>
      <c r="AR111" s="115"/>
      <c r="AS111" s="115"/>
      <c r="AT111" s="115"/>
    </row>
    <row r="112" spans="1:46" ht="17.25" customHeight="1">
      <c r="A112" s="18">
        <v>45032</v>
      </c>
      <c r="B112" s="357" t="s">
        <v>62</v>
      </c>
      <c r="C112" s="12">
        <v>5</v>
      </c>
      <c r="D112" s="12">
        <v>979</v>
      </c>
      <c r="E112" s="12">
        <v>1293</v>
      </c>
      <c r="F112" s="352">
        <f t="shared" si="27"/>
        <v>3.8669760247486465E-3</v>
      </c>
      <c r="G112" s="12">
        <v>2981</v>
      </c>
      <c r="H112" s="12">
        <v>14903</v>
      </c>
      <c r="I112" s="12">
        <v>2</v>
      </c>
      <c r="J112" s="12">
        <v>823</v>
      </c>
      <c r="K112" s="12">
        <v>957</v>
      </c>
      <c r="L112" s="352">
        <f t="shared" si="28"/>
        <v>2.0898641588296763E-3</v>
      </c>
      <c r="M112" s="13">
        <v>5415</v>
      </c>
      <c r="N112" s="12">
        <v>10830</v>
      </c>
      <c r="O112" s="12">
        <v>27</v>
      </c>
      <c r="P112" s="12">
        <v>8386</v>
      </c>
      <c r="Q112" s="12">
        <v>9265</v>
      </c>
      <c r="R112" s="352">
        <f t="shared" si="29"/>
        <v>2.9141932002158663E-3</v>
      </c>
      <c r="S112" s="12">
        <v>3460</v>
      </c>
      <c r="T112" s="12">
        <v>93421</v>
      </c>
      <c r="U112" s="311"/>
      <c r="V112" s="311"/>
      <c r="W112" s="311"/>
      <c r="X112" s="361"/>
      <c r="Y112" s="311"/>
      <c r="Z112" s="311"/>
      <c r="AA112" s="115"/>
      <c r="AB112" s="1"/>
      <c r="AC112" s="1"/>
      <c r="AD112" s="1"/>
      <c r="AE112" s="1"/>
      <c r="AF112" s="1"/>
      <c r="AG112" s="1"/>
      <c r="AH112" s="115"/>
      <c r="AI112" s="115"/>
      <c r="AJ112" s="115"/>
      <c r="AK112" s="115"/>
      <c r="AL112" s="115"/>
      <c r="AM112" s="115"/>
      <c r="AN112" s="115"/>
      <c r="AO112" s="115"/>
      <c r="AP112" s="115"/>
      <c r="AQ112" s="115"/>
      <c r="AR112" s="115"/>
      <c r="AS112" s="115"/>
      <c r="AT112" s="115"/>
    </row>
    <row r="113" spans="1:46" ht="17.25" customHeight="1">
      <c r="A113" s="10">
        <v>45033</v>
      </c>
      <c r="B113" s="294" t="s">
        <v>57</v>
      </c>
      <c r="C113" s="12">
        <v>2</v>
      </c>
      <c r="D113" s="12">
        <v>844</v>
      </c>
      <c r="E113" s="12">
        <v>1048</v>
      </c>
      <c r="F113" s="352">
        <f t="shared" si="27"/>
        <v>1.9083969465648854E-3</v>
      </c>
      <c r="G113" s="12">
        <v>7703</v>
      </c>
      <c r="H113" s="12">
        <v>15405</v>
      </c>
      <c r="I113" s="12">
        <v>2</v>
      </c>
      <c r="J113" s="12">
        <v>378</v>
      </c>
      <c r="K113" s="12">
        <v>433</v>
      </c>
      <c r="L113" s="352">
        <f t="shared" si="28"/>
        <v>4.6189376443418013E-3</v>
      </c>
      <c r="M113" s="13">
        <v>0</v>
      </c>
      <c r="N113" s="12">
        <v>4635</v>
      </c>
      <c r="O113" s="12">
        <v>19</v>
      </c>
      <c r="P113" s="12">
        <v>7478</v>
      </c>
      <c r="Q113" s="12">
        <v>8212</v>
      </c>
      <c r="R113" s="352">
        <f t="shared" si="29"/>
        <v>2.3136872868972235E-3</v>
      </c>
      <c r="S113" s="12">
        <v>4586</v>
      </c>
      <c r="T113" s="12">
        <v>87129</v>
      </c>
      <c r="U113" s="311"/>
      <c r="V113" s="311"/>
      <c r="W113" s="311"/>
      <c r="X113" s="361"/>
      <c r="Y113" s="311"/>
      <c r="Z113" s="311"/>
      <c r="AA113" s="115"/>
      <c r="AB113" s="1"/>
      <c r="AC113" s="1"/>
      <c r="AD113" s="1"/>
      <c r="AE113" s="1"/>
      <c r="AF113" s="1"/>
      <c r="AG113" s="1"/>
      <c r="AH113" s="115"/>
      <c r="AI113" s="115"/>
      <c r="AJ113" s="115"/>
      <c r="AK113" s="115"/>
      <c r="AL113" s="115"/>
      <c r="AM113" s="115"/>
      <c r="AN113" s="115"/>
      <c r="AO113" s="115"/>
      <c r="AP113" s="115"/>
      <c r="AQ113" s="115"/>
      <c r="AR113" s="115"/>
      <c r="AS113" s="115"/>
      <c r="AT113" s="115"/>
    </row>
    <row r="114" spans="1:46" ht="17.25" customHeight="1">
      <c r="A114" s="10">
        <v>45034</v>
      </c>
      <c r="B114" s="294" t="s">
        <v>58</v>
      </c>
      <c r="C114" s="12">
        <v>1</v>
      </c>
      <c r="D114" s="12">
        <v>848</v>
      </c>
      <c r="E114" s="12">
        <v>1104</v>
      </c>
      <c r="F114" s="352">
        <f t="shared" si="27"/>
        <v>9.0579710144927537E-4</v>
      </c>
      <c r="G114" s="12">
        <v>10768</v>
      </c>
      <c r="H114" s="12">
        <v>10768</v>
      </c>
      <c r="I114" s="12">
        <v>1</v>
      </c>
      <c r="J114" s="12">
        <v>305</v>
      </c>
      <c r="K114" s="12">
        <v>338</v>
      </c>
      <c r="L114" s="352">
        <f t="shared" si="28"/>
        <v>2.9585798816568047E-3</v>
      </c>
      <c r="M114" s="13">
        <v>3702</v>
      </c>
      <c r="N114" s="12">
        <v>3702</v>
      </c>
      <c r="O114" s="12">
        <v>26</v>
      </c>
      <c r="P114" s="12">
        <v>7678</v>
      </c>
      <c r="Q114" s="12">
        <v>8552</v>
      </c>
      <c r="R114" s="352">
        <f t="shared" si="29"/>
        <v>3.0402245088868101E-3</v>
      </c>
      <c r="S114" s="12">
        <v>3390</v>
      </c>
      <c r="T114" s="12">
        <v>88134</v>
      </c>
      <c r="U114" s="311"/>
      <c r="V114" s="311"/>
      <c r="W114" s="311"/>
      <c r="X114" s="361"/>
      <c r="Y114" s="311"/>
      <c r="Z114" s="311"/>
      <c r="AA114" s="115"/>
      <c r="AB114" s="1"/>
      <c r="AC114" s="1"/>
      <c r="AD114" s="1"/>
      <c r="AE114" s="1"/>
      <c r="AF114" s="1"/>
      <c r="AG114" s="1"/>
      <c r="AH114" s="115"/>
      <c r="AI114" s="115"/>
      <c r="AJ114" s="115"/>
      <c r="AK114" s="115"/>
      <c r="AL114" s="115"/>
      <c r="AM114" s="115"/>
      <c r="AN114" s="115"/>
      <c r="AO114" s="115"/>
      <c r="AP114" s="115"/>
      <c r="AQ114" s="115"/>
      <c r="AR114" s="115"/>
      <c r="AS114" s="115"/>
      <c r="AT114" s="115"/>
    </row>
    <row r="115" spans="1:46" ht="17.25" customHeight="1">
      <c r="A115" s="10">
        <v>45035</v>
      </c>
      <c r="B115" s="294" t="s">
        <v>59</v>
      </c>
      <c r="C115" s="12">
        <v>5</v>
      </c>
      <c r="D115" s="12">
        <v>956</v>
      </c>
      <c r="E115" s="12">
        <v>1254</v>
      </c>
      <c r="F115" s="352">
        <f t="shared" si="27"/>
        <v>3.9872408293460922E-3</v>
      </c>
      <c r="G115" s="12">
        <v>2562</v>
      </c>
      <c r="H115" s="12">
        <v>12810</v>
      </c>
      <c r="I115" s="12">
        <v>1</v>
      </c>
      <c r="J115" s="12">
        <v>264</v>
      </c>
      <c r="K115" s="12">
        <v>309</v>
      </c>
      <c r="L115" s="352">
        <f t="shared" si="28"/>
        <v>3.2362459546925568E-3</v>
      </c>
      <c r="M115" s="13">
        <v>3508</v>
      </c>
      <c r="N115" s="12">
        <v>3508</v>
      </c>
      <c r="O115" s="12">
        <v>20</v>
      </c>
      <c r="P115" s="12">
        <v>7504</v>
      </c>
      <c r="Q115" s="12">
        <v>8181</v>
      </c>
      <c r="R115" s="352">
        <f t="shared" si="29"/>
        <v>2.4446889133357781E-3</v>
      </c>
      <c r="S115" s="12">
        <v>4476</v>
      </c>
      <c r="T115" s="12">
        <v>89525</v>
      </c>
      <c r="U115" s="311"/>
      <c r="V115" s="311"/>
      <c r="W115" s="311"/>
      <c r="X115" s="361"/>
      <c r="Y115" s="311"/>
      <c r="Z115" s="311"/>
      <c r="AA115" s="115"/>
      <c r="AB115" s="1"/>
      <c r="AC115" s="1"/>
      <c r="AD115" s="1"/>
      <c r="AE115" s="1"/>
      <c r="AF115" s="1"/>
      <c r="AG115" s="1"/>
      <c r="AH115" s="115"/>
      <c r="AI115" s="115"/>
      <c r="AJ115" s="115"/>
      <c r="AK115" s="115"/>
      <c r="AL115" s="115"/>
      <c r="AM115" s="115"/>
      <c r="AN115" s="115"/>
      <c r="AO115" s="115"/>
      <c r="AP115" s="115"/>
      <c r="AQ115" s="115"/>
      <c r="AR115" s="115"/>
      <c r="AS115" s="115"/>
      <c r="AT115" s="115"/>
    </row>
    <row r="116" spans="1:46" ht="17.25" customHeight="1">
      <c r="A116" s="10">
        <v>45036</v>
      </c>
      <c r="B116" s="294" t="s">
        <v>53</v>
      </c>
      <c r="C116" s="12">
        <v>4</v>
      </c>
      <c r="D116" s="12">
        <v>981</v>
      </c>
      <c r="E116" s="12">
        <v>1288</v>
      </c>
      <c r="F116" s="352">
        <f t="shared" si="27"/>
        <v>3.105590062111801E-3</v>
      </c>
      <c r="G116" s="12">
        <v>3487</v>
      </c>
      <c r="H116" s="12">
        <v>13947</v>
      </c>
      <c r="I116" s="12">
        <v>1</v>
      </c>
      <c r="J116" s="12">
        <v>621</v>
      </c>
      <c r="K116" s="12">
        <v>739</v>
      </c>
      <c r="L116" s="352">
        <f t="shared" si="28"/>
        <v>1.3531799729364006E-3</v>
      </c>
      <c r="M116" s="13">
        <v>8560</v>
      </c>
      <c r="N116" s="12">
        <v>8560</v>
      </c>
      <c r="O116" s="12">
        <v>11</v>
      </c>
      <c r="P116" s="12">
        <v>6256</v>
      </c>
      <c r="Q116" s="12">
        <v>6916</v>
      </c>
      <c r="R116" s="352">
        <f t="shared" si="29"/>
        <v>1.5905147484094853E-3</v>
      </c>
      <c r="S116" s="12">
        <v>7193</v>
      </c>
      <c r="T116" s="12">
        <v>79118</v>
      </c>
      <c r="U116" s="311"/>
      <c r="V116" s="311"/>
      <c r="W116" s="311"/>
      <c r="X116" s="361"/>
      <c r="Y116" s="311"/>
      <c r="Z116" s="311"/>
      <c r="AA116" s="115"/>
      <c r="AB116" s="1"/>
      <c r="AC116" s="1"/>
      <c r="AD116" s="1"/>
      <c r="AE116" s="1"/>
      <c r="AF116" s="1"/>
      <c r="AG116" s="1"/>
      <c r="AH116" s="115"/>
      <c r="AI116" s="115"/>
      <c r="AJ116" s="115"/>
      <c r="AK116" s="115"/>
      <c r="AL116" s="115"/>
      <c r="AM116" s="115"/>
      <c r="AN116" s="115"/>
      <c r="AO116" s="115"/>
      <c r="AP116" s="115"/>
      <c r="AQ116" s="115"/>
      <c r="AR116" s="115"/>
      <c r="AS116" s="115"/>
      <c r="AT116" s="115"/>
    </row>
    <row r="117" spans="1:46" ht="17.25" customHeight="1">
      <c r="A117" s="10">
        <v>45037</v>
      </c>
      <c r="B117" s="294" t="s">
        <v>60</v>
      </c>
      <c r="C117" s="12">
        <v>3</v>
      </c>
      <c r="D117" s="12">
        <v>1410</v>
      </c>
      <c r="E117" s="12">
        <v>1925</v>
      </c>
      <c r="F117" s="352">
        <f t="shared" si="27"/>
        <v>1.5584415584415584E-3</v>
      </c>
      <c r="G117" s="12">
        <v>8271</v>
      </c>
      <c r="H117" s="12">
        <v>24812</v>
      </c>
      <c r="I117" s="12">
        <v>2</v>
      </c>
      <c r="J117" s="12">
        <v>659</v>
      </c>
      <c r="K117" s="12">
        <v>783</v>
      </c>
      <c r="L117" s="352">
        <f t="shared" si="28"/>
        <v>2.554278416347382E-3</v>
      </c>
      <c r="M117" s="13">
        <v>5898</v>
      </c>
      <c r="N117" s="12">
        <v>11796</v>
      </c>
      <c r="O117" s="12">
        <v>8</v>
      </c>
      <c r="P117" s="12">
        <v>4915</v>
      </c>
      <c r="Q117" s="12">
        <v>5574</v>
      </c>
      <c r="R117" s="352">
        <f t="shared" si="29"/>
        <v>1.4352350197344816E-3</v>
      </c>
      <c r="S117" s="12">
        <v>8092</v>
      </c>
      <c r="T117" s="12">
        <v>64738</v>
      </c>
      <c r="U117" s="311"/>
      <c r="V117" s="311"/>
      <c r="W117" s="311"/>
      <c r="X117" s="361"/>
      <c r="Y117" s="311"/>
      <c r="Z117" s="311"/>
      <c r="AA117" s="115"/>
      <c r="AB117" s="1"/>
      <c r="AC117" s="1"/>
      <c r="AD117" s="1"/>
      <c r="AE117" s="1"/>
      <c r="AF117" s="1"/>
      <c r="AG117" s="1"/>
      <c r="AH117" s="115"/>
      <c r="AI117" s="115"/>
      <c r="AJ117" s="115"/>
      <c r="AK117" s="115"/>
      <c r="AL117" s="115"/>
      <c r="AM117" s="115"/>
      <c r="AN117" s="115"/>
      <c r="AO117" s="115"/>
      <c r="AP117" s="115"/>
      <c r="AQ117" s="115"/>
      <c r="AR117" s="115"/>
      <c r="AS117" s="115"/>
      <c r="AT117" s="115"/>
    </row>
    <row r="118" spans="1:46" ht="17.25" customHeight="1">
      <c r="A118" s="18">
        <v>45038</v>
      </c>
      <c r="B118" s="357" t="s">
        <v>61</v>
      </c>
      <c r="C118" s="12">
        <v>5</v>
      </c>
      <c r="D118" s="12">
        <v>1537</v>
      </c>
      <c r="E118" s="12">
        <v>2010</v>
      </c>
      <c r="F118" s="352">
        <f t="shared" si="27"/>
        <v>2.4875621890547263E-3</v>
      </c>
      <c r="G118" s="12">
        <v>4666</v>
      </c>
      <c r="H118" s="12">
        <v>23329</v>
      </c>
      <c r="I118" s="12">
        <v>4</v>
      </c>
      <c r="J118" s="12">
        <v>966</v>
      </c>
      <c r="K118" s="12">
        <v>1162</v>
      </c>
      <c r="L118" s="352">
        <f t="shared" si="28"/>
        <v>3.4423407917383822E-3</v>
      </c>
      <c r="M118" s="13">
        <v>3577</v>
      </c>
      <c r="N118" s="12">
        <v>14308</v>
      </c>
      <c r="O118" s="12">
        <v>26</v>
      </c>
      <c r="P118" s="12">
        <v>5558</v>
      </c>
      <c r="Q118" s="12">
        <v>6436</v>
      </c>
      <c r="R118" s="352">
        <f t="shared" si="29"/>
        <v>4.0397762585456807E-3</v>
      </c>
      <c r="S118" s="12">
        <v>2962</v>
      </c>
      <c r="T118" s="12">
        <v>77010</v>
      </c>
      <c r="U118" s="311"/>
      <c r="V118" s="311"/>
      <c r="W118" s="311"/>
      <c r="X118" s="361"/>
      <c r="Y118" s="311"/>
      <c r="Z118" s="311"/>
      <c r="AA118" s="115"/>
      <c r="AB118" s="1"/>
      <c r="AC118" s="1"/>
      <c r="AD118" s="1"/>
      <c r="AE118" s="1"/>
      <c r="AF118" s="1"/>
      <c r="AG118" s="1"/>
      <c r="AH118" s="115"/>
      <c r="AI118" s="115"/>
      <c r="AJ118" s="115"/>
      <c r="AK118" s="115"/>
      <c r="AL118" s="115"/>
      <c r="AM118" s="115"/>
      <c r="AN118" s="115"/>
      <c r="AO118" s="115"/>
      <c r="AP118" s="115"/>
      <c r="AQ118" s="115"/>
      <c r="AR118" s="115"/>
      <c r="AS118" s="115"/>
      <c r="AT118" s="115"/>
    </row>
    <row r="119" spans="1:46" ht="17.25" customHeight="1">
      <c r="A119" s="18">
        <v>45039</v>
      </c>
      <c r="B119" s="357" t="s">
        <v>62</v>
      </c>
      <c r="C119" s="12">
        <v>0</v>
      </c>
      <c r="D119" s="12">
        <v>644</v>
      </c>
      <c r="E119" s="12">
        <v>786</v>
      </c>
      <c r="F119" s="352">
        <f t="shared" si="27"/>
        <v>0</v>
      </c>
      <c r="G119" s="12">
        <v>0</v>
      </c>
      <c r="H119" s="12">
        <v>8371</v>
      </c>
      <c r="I119" s="12">
        <v>3</v>
      </c>
      <c r="J119" s="12">
        <v>599</v>
      </c>
      <c r="K119" s="12">
        <v>726</v>
      </c>
      <c r="L119" s="352">
        <f t="shared" si="28"/>
        <v>4.1322314049586778E-3</v>
      </c>
      <c r="M119" s="13">
        <v>5025</v>
      </c>
      <c r="N119" s="12">
        <v>15074</v>
      </c>
      <c r="O119" s="12">
        <v>22</v>
      </c>
      <c r="P119" s="12">
        <v>6238</v>
      </c>
      <c r="Q119" s="12">
        <v>7208</v>
      </c>
      <c r="R119" s="352">
        <f t="shared" si="29"/>
        <v>3.0521642619311877E-3</v>
      </c>
      <c r="S119" s="12">
        <v>4860</v>
      </c>
      <c r="T119" s="12">
        <v>106916</v>
      </c>
      <c r="U119" s="311"/>
      <c r="V119" s="311"/>
      <c r="W119" s="311"/>
      <c r="X119" s="361"/>
      <c r="Y119" s="311"/>
      <c r="Z119" s="311"/>
      <c r="AA119" s="115"/>
      <c r="AB119" s="1"/>
      <c r="AC119" s="1"/>
      <c r="AD119" s="1"/>
      <c r="AE119" s="1"/>
      <c r="AF119" s="1"/>
      <c r="AG119" s="1"/>
      <c r="AH119" s="115"/>
      <c r="AI119" s="115"/>
      <c r="AJ119" s="115"/>
      <c r="AK119" s="115"/>
      <c r="AL119" s="115"/>
      <c r="AM119" s="115"/>
      <c r="AN119" s="115"/>
      <c r="AO119" s="115"/>
      <c r="AP119" s="115"/>
      <c r="AQ119" s="115"/>
      <c r="AR119" s="115"/>
      <c r="AS119" s="115"/>
      <c r="AT119" s="115"/>
    </row>
    <row r="120" spans="1:46" ht="17.25" customHeight="1">
      <c r="A120" s="10">
        <v>45040</v>
      </c>
      <c r="B120" s="294" t="s">
        <v>57</v>
      </c>
      <c r="C120" s="12">
        <v>1</v>
      </c>
      <c r="D120" s="12">
        <v>436</v>
      </c>
      <c r="E120" s="12">
        <v>529</v>
      </c>
      <c r="F120" s="352">
        <f t="shared" si="27"/>
        <v>1.890359168241966E-3</v>
      </c>
      <c r="G120" s="12">
        <v>9632</v>
      </c>
      <c r="H120" s="12">
        <v>9632</v>
      </c>
      <c r="I120" s="12">
        <v>1</v>
      </c>
      <c r="J120" s="12">
        <v>681</v>
      </c>
      <c r="K120" s="12">
        <v>855</v>
      </c>
      <c r="L120" s="352">
        <f t="shared" si="28"/>
        <v>1.1695906432748538E-3</v>
      </c>
      <c r="M120" s="13">
        <v>10521</v>
      </c>
      <c r="N120" s="12">
        <v>15021</v>
      </c>
      <c r="O120" s="12">
        <v>6</v>
      </c>
      <c r="P120" s="12">
        <v>5310</v>
      </c>
      <c r="Q120" s="12">
        <v>5983</v>
      </c>
      <c r="R120" s="352">
        <f t="shared" si="29"/>
        <v>1.0028413839211097E-3</v>
      </c>
      <c r="S120" s="12">
        <v>12850</v>
      </c>
      <c r="T120" s="12">
        <v>76828</v>
      </c>
      <c r="U120" s="311"/>
      <c r="V120" s="311"/>
      <c r="W120" s="311"/>
      <c r="X120" s="361"/>
      <c r="Y120" s="311"/>
      <c r="Z120" s="311"/>
      <c r="AA120" s="115"/>
      <c r="AB120" s="1"/>
      <c r="AC120" s="1"/>
      <c r="AD120" s="1"/>
      <c r="AE120" s="1"/>
      <c r="AF120" s="1"/>
      <c r="AG120" s="1"/>
      <c r="AH120" s="115"/>
      <c r="AI120" s="115"/>
      <c r="AJ120" s="115"/>
      <c r="AK120" s="115"/>
      <c r="AL120" s="115"/>
      <c r="AM120" s="115"/>
      <c r="AN120" s="115"/>
      <c r="AO120" s="115"/>
      <c r="AP120" s="115"/>
      <c r="AQ120" s="115"/>
      <c r="AR120" s="115"/>
      <c r="AS120" s="115"/>
      <c r="AT120" s="115"/>
    </row>
    <row r="121" spans="1:46" ht="17.25" customHeight="1">
      <c r="A121" s="10">
        <v>45041</v>
      </c>
      <c r="B121" s="294" t="s">
        <v>58</v>
      </c>
      <c r="C121" s="12">
        <v>3</v>
      </c>
      <c r="D121" s="12">
        <v>1277</v>
      </c>
      <c r="E121" s="12">
        <v>1698</v>
      </c>
      <c r="F121" s="352">
        <f t="shared" si="27"/>
        <v>1.7667844522968198E-3</v>
      </c>
      <c r="G121" s="12">
        <v>6770</v>
      </c>
      <c r="H121" s="12">
        <v>20309</v>
      </c>
      <c r="I121" s="12">
        <v>6</v>
      </c>
      <c r="J121" s="12">
        <v>1809</v>
      </c>
      <c r="K121" s="12">
        <v>2280</v>
      </c>
      <c r="L121" s="352">
        <f t="shared" si="28"/>
        <v>2.631578947368421E-3</v>
      </c>
      <c r="M121" s="13">
        <v>5529</v>
      </c>
      <c r="N121" s="12">
        <v>33176</v>
      </c>
      <c r="O121" s="12">
        <v>3</v>
      </c>
      <c r="P121" s="12">
        <v>4011</v>
      </c>
      <c r="Q121" s="12">
        <v>4458</v>
      </c>
      <c r="R121" s="352">
        <f t="shared" si="29"/>
        <v>6.7294751009421266E-4</v>
      </c>
      <c r="S121" s="12">
        <v>16101</v>
      </c>
      <c r="T121" s="12">
        <v>48303</v>
      </c>
      <c r="U121" s="311"/>
      <c r="V121" s="311"/>
      <c r="W121" s="311"/>
      <c r="X121" s="361"/>
      <c r="Y121" s="311"/>
      <c r="Z121" s="311"/>
      <c r="AA121" s="115"/>
      <c r="AB121" s="1"/>
      <c r="AC121" s="1"/>
      <c r="AD121" s="1"/>
      <c r="AE121" s="1"/>
      <c r="AF121" s="1"/>
      <c r="AG121" s="1"/>
      <c r="AH121" s="115"/>
      <c r="AI121" s="115"/>
      <c r="AJ121" s="115"/>
      <c r="AK121" s="115"/>
      <c r="AL121" s="115"/>
      <c r="AM121" s="115"/>
      <c r="AN121" s="115"/>
      <c r="AO121" s="115"/>
      <c r="AP121" s="115"/>
      <c r="AQ121" s="115"/>
      <c r="AR121" s="115"/>
      <c r="AS121" s="115"/>
      <c r="AT121" s="115"/>
    </row>
    <row r="122" spans="1:46" ht="17.25" customHeight="1">
      <c r="A122" s="10">
        <v>45042</v>
      </c>
      <c r="B122" s="294" t="s">
        <v>59</v>
      </c>
      <c r="C122" s="12">
        <v>5</v>
      </c>
      <c r="D122" s="12">
        <v>876</v>
      </c>
      <c r="E122" s="12">
        <v>1159</v>
      </c>
      <c r="F122" s="352">
        <f t="shared" si="27"/>
        <v>4.3140638481449526E-3</v>
      </c>
      <c r="G122" s="12">
        <v>3254</v>
      </c>
      <c r="H122" s="12">
        <v>16270</v>
      </c>
      <c r="I122" s="12">
        <v>15</v>
      </c>
      <c r="J122" s="12">
        <v>2211</v>
      </c>
      <c r="K122" s="12">
        <v>2846</v>
      </c>
      <c r="L122" s="352">
        <f t="shared" si="28"/>
        <v>5.2705551651440622E-3</v>
      </c>
      <c r="M122" s="13">
        <v>3166</v>
      </c>
      <c r="N122" s="12">
        <v>47485</v>
      </c>
      <c r="O122" s="12">
        <v>6</v>
      </c>
      <c r="P122" s="12">
        <v>2521</v>
      </c>
      <c r="Q122" s="12">
        <v>2754</v>
      </c>
      <c r="R122" s="352">
        <f t="shared" si="29"/>
        <v>2.1786492374727671E-3</v>
      </c>
      <c r="S122" s="12">
        <v>7096</v>
      </c>
      <c r="T122" s="12">
        <v>42575</v>
      </c>
      <c r="U122" s="311"/>
      <c r="V122" s="311"/>
      <c r="W122" s="311"/>
      <c r="X122" s="361"/>
      <c r="Y122" s="311"/>
      <c r="Z122" s="311"/>
      <c r="AA122" s="115"/>
      <c r="AB122" s="1"/>
      <c r="AC122" s="1"/>
      <c r="AD122" s="1"/>
      <c r="AE122" s="1"/>
      <c r="AF122" s="1"/>
      <c r="AG122" s="1"/>
      <c r="AH122" s="115"/>
      <c r="AI122" s="115"/>
      <c r="AJ122" s="115"/>
      <c r="AK122" s="115"/>
      <c r="AL122" s="115"/>
      <c r="AM122" s="115"/>
      <c r="AN122" s="115"/>
      <c r="AO122" s="115"/>
      <c r="AP122" s="115"/>
      <c r="AQ122" s="115"/>
      <c r="AR122" s="115"/>
      <c r="AS122" s="115"/>
      <c r="AT122" s="115"/>
    </row>
    <row r="123" spans="1:46" ht="17.25" customHeight="1">
      <c r="A123" s="10">
        <v>45043</v>
      </c>
      <c r="B123" s="294" t="s">
        <v>53</v>
      </c>
      <c r="C123" s="12">
        <v>3</v>
      </c>
      <c r="D123" s="12">
        <v>735</v>
      </c>
      <c r="E123" s="12">
        <v>936</v>
      </c>
      <c r="F123" s="352">
        <f t="shared" si="27"/>
        <v>3.205128205128205E-3</v>
      </c>
      <c r="G123" s="12">
        <v>4980</v>
      </c>
      <c r="H123" s="12">
        <v>14939</v>
      </c>
      <c r="I123" s="12">
        <v>17</v>
      </c>
      <c r="J123" s="12">
        <v>2803</v>
      </c>
      <c r="K123" s="12">
        <v>3655</v>
      </c>
      <c r="L123" s="352">
        <f t="shared" si="28"/>
        <v>4.6511627906976744E-3</v>
      </c>
      <c r="M123" s="13">
        <v>3695</v>
      </c>
      <c r="N123" s="12">
        <v>62809</v>
      </c>
      <c r="O123" s="12">
        <v>5</v>
      </c>
      <c r="P123" s="12">
        <v>1932</v>
      </c>
      <c r="Q123" s="12">
        <v>2139</v>
      </c>
      <c r="R123" s="352">
        <f t="shared" si="29"/>
        <v>2.3375409069658717E-3</v>
      </c>
      <c r="S123" s="12">
        <v>5714</v>
      </c>
      <c r="T123" s="12">
        <v>28568</v>
      </c>
      <c r="U123" s="311"/>
      <c r="V123" s="311"/>
      <c r="W123" s="311"/>
      <c r="X123" s="361"/>
      <c r="Y123" s="311"/>
      <c r="Z123" s="311"/>
      <c r="AA123" s="115"/>
      <c r="AB123" s="1"/>
      <c r="AC123" s="1"/>
      <c r="AD123" s="1"/>
      <c r="AE123" s="1"/>
      <c r="AF123" s="1"/>
      <c r="AG123" s="1"/>
      <c r="AH123" s="115"/>
      <c r="AI123" s="115"/>
      <c r="AJ123" s="115"/>
      <c r="AK123" s="115"/>
      <c r="AL123" s="115"/>
      <c r="AM123" s="115"/>
      <c r="AN123" s="115"/>
      <c r="AO123" s="115"/>
      <c r="AP123" s="115"/>
      <c r="AQ123" s="115"/>
      <c r="AR123" s="115"/>
      <c r="AS123" s="115"/>
      <c r="AT123" s="115"/>
    </row>
    <row r="124" spans="1:46" ht="17.25" customHeight="1">
      <c r="A124" s="10">
        <v>45044</v>
      </c>
      <c r="B124" s="294" t="s">
        <v>60</v>
      </c>
      <c r="C124" s="12">
        <v>2</v>
      </c>
      <c r="D124" s="12">
        <v>457</v>
      </c>
      <c r="E124" s="12">
        <v>551</v>
      </c>
      <c r="F124" s="352">
        <f t="shared" si="27"/>
        <v>3.629764065335753E-3</v>
      </c>
      <c r="G124" s="12">
        <v>4545</v>
      </c>
      <c r="H124" s="12">
        <v>9089</v>
      </c>
      <c r="I124" s="12">
        <v>8</v>
      </c>
      <c r="J124" s="12">
        <v>3179</v>
      </c>
      <c r="K124" s="12">
        <v>3922</v>
      </c>
      <c r="L124" s="352">
        <f t="shared" si="28"/>
        <v>2.0397756246812852E-3</v>
      </c>
      <c r="M124" s="13">
        <v>9399</v>
      </c>
      <c r="N124" s="12">
        <v>75189</v>
      </c>
      <c r="O124" s="12">
        <v>1</v>
      </c>
      <c r="P124" s="12">
        <v>1011</v>
      </c>
      <c r="Q124" s="12">
        <v>1114</v>
      </c>
      <c r="R124" s="352">
        <f t="shared" si="29"/>
        <v>8.9766606822262122E-4</v>
      </c>
      <c r="S124" s="12">
        <v>14097</v>
      </c>
      <c r="T124" s="12">
        <v>14097</v>
      </c>
      <c r="U124" s="311"/>
      <c r="V124" s="311"/>
      <c r="W124" s="311"/>
      <c r="X124" s="361"/>
      <c r="Y124" s="311"/>
      <c r="Z124" s="311"/>
      <c r="AA124" s="115"/>
      <c r="AB124" s="1"/>
      <c r="AC124" s="1"/>
      <c r="AD124" s="1"/>
      <c r="AE124" s="1"/>
      <c r="AF124" s="1"/>
      <c r="AG124" s="1"/>
      <c r="AH124" s="115"/>
      <c r="AI124" s="115"/>
      <c r="AJ124" s="115"/>
      <c r="AK124" s="115"/>
      <c r="AL124" s="115"/>
      <c r="AM124" s="115"/>
      <c r="AN124" s="115"/>
      <c r="AO124" s="115"/>
      <c r="AP124" s="115"/>
      <c r="AQ124" s="115"/>
      <c r="AR124" s="115"/>
      <c r="AS124" s="115"/>
      <c r="AT124" s="115"/>
    </row>
    <row r="125" spans="1:46" ht="17.25" customHeight="1">
      <c r="A125" s="18">
        <v>45045</v>
      </c>
      <c r="B125" s="357" t="s">
        <v>61</v>
      </c>
      <c r="C125" s="12">
        <v>5</v>
      </c>
      <c r="D125" s="12">
        <v>1508</v>
      </c>
      <c r="E125" s="12">
        <v>2012</v>
      </c>
      <c r="F125" s="352">
        <f t="shared" si="27"/>
        <v>2.485089463220676E-3</v>
      </c>
      <c r="G125" s="12">
        <v>5077</v>
      </c>
      <c r="H125" s="12">
        <v>25387</v>
      </c>
      <c r="I125" s="12">
        <v>6</v>
      </c>
      <c r="J125" s="12">
        <v>2649</v>
      </c>
      <c r="K125" s="12">
        <v>3478</v>
      </c>
      <c r="L125" s="352">
        <f t="shared" si="28"/>
        <v>1.7251293847038527E-3</v>
      </c>
      <c r="M125" s="13">
        <v>7902</v>
      </c>
      <c r="N125" s="12">
        <v>47412</v>
      </c>
      <c r="O125" s="12">
        <v>1</v>
      </c>
      <c r="P125" s="12">
        <v>2338</v>
      </c>
      <c r="Q125" s="12">
        <v>2636</v>
      </c>
      <c r="R125" s="352">
        <f t="shared" si="29"/>
        <v>3.7936267071320183E-4</v>
      </c>
      <c r="S125" s="12">
        <v>34254</v>
      </c>
      <c r="T125" s="12">
        <v>34254</v>
      </c>
      <c r="U125" s="311"/>
      <c r="V125" s="311"/>
      <c r="W125" s="311"/>
      <c r="X125" s="361"/>
      <c r="Y125" s="311"/>
      <c r="Z125" s="311"/>
      <c r="AA125" s="115"/>
      <c r="AB125" s="1"/>
      <c r="AC125" s="1"/>
      <c r="AD125" s="1"/>
      <c r="AE125" s="1"/>
      <c r="AF125" s="1"/>
      <c r="AG125" s="1"/>
      <c r="AH125" s="115"/>
      <c r="AI125" s="115"/>
      <c r="AJ125" s="115"/>
      <c r="AK125" s="115"/>
      <c r="AL125" s="115"/>
      <c r="AM125" s="115"/>
      <c r="AN125" s="115"/>
      <c r="AO125" s="115"/>
      <c r="AP125" s="115"/>
      <c r="AQ125" s="115"/>
      <c r="AR125" s="115"/>
      <c r="AS125" s="115"/>
      <c r="AT125" s="115"/>
    </row>
    <row r="126" spans="1:46" ht="17.25" customHeight="1">
      <c r="A126" s="18">
        <v>45046</v>
      </c>
      <c r="B126" s="357" t="s">
        <v>62</v>
      </c>
      <c r="C126" s="12">
        <v>5</v>
      </c>
      <c r="D126" s="12">
        <v>2105</v>
      </c>
      <c r="E126" s="12">
        <v>2862</v>
      </c>
      <c r="F126" s="352">
        <f t="shared" si="27"/>
        <v>1.7470300489168414E-3</v>
      </c>
      <c r="G126" s="12">
        <v>6301</v>
      </c>
      <c r="H126" s="12">
        <v>31507</v>
      </c>
      <c r="I126" s="12">
        <v>7</v>
      </c>
      <c r="J126" s="12">
        <v>2543</v>
      </c>
      <c r="K126" s="12">
        <v>3258</v>
      </c>
      <c r="L126" s="352">
        <f t="shared" si="28"/>
        <v>2.1485573971761819E-3</v>
      </c>
      <c r="M126" s="13">
        <v>6763</v>
      </c>
      <c r="N126" s="12">
        <v>47339</v>
      </c>
      <c r="O126" s="12">
        <v>3</v>
      </c>
      <c r="P126" s="12">
        <v>1827</v>
      </c>
      <c r="Q126" s="12">
        <v>2062</v>
      </c>
      <c r="R126" s="352">
        <f t="shared" si="29"/>
        <v>1.454898157129001E-3</v>
      </c>
      <c r="S126" s="12">
        <v>8482</v>
      </c>
      <c r="T126" s="12">
        <v>25446</v>
      </c>
      <c r="U126" s="311"/>
      <c r="V126" s="311"/>
      <c r="W126" s="311"/>
      <c r="X126" s="361"/>
      <c r="Y126" s="311"/>
      <c r="Z126" s="311"/>
      <c r="AA126" s="115"/>
      <c r="AB126" s="1"/>
      <c r="AC126" s="1"/>
      <c r="AD126" s="1"/>
      <c r="AE126" s="1"/>
      <c r="AF126" s="1"/>
      <c r="AG126" s="1"/>
      <c r="AH126" s="115"/>
      <c r="AI126" s="115"/>
      <c r="AJ126" s="115"/>
      <c r="AK126" s="115"/>
      <c r="AL126" s="115"/>
      <c r="AM126" s="115"/>
      <c r="AN126" s="115"/>
      <c r="AO126" s="115"/>
      <c r="AP126" s="115"/>
      <c r="AQ126" s="115"/>
      <c r="AR126" s="115"/>
      <c r="AS126" s="115"/>
      <c r="AT126" s="115"/>
    </row>
    <row r="127" spans="1:46" ht="18" customHeight="1">
      <c r="A127" s="1144" t="s">
        <v>7</v>
      </c>
      <c r="B127" s="1104"/>
      <c r="C127" s="1145" t="s">
        <v>1183</v>
      </c>
      <c r="D127" s="1106"/>
      <c r="E127" s="1106"/>
      <c r="F127" s="1106"/>
      <c r="G127" s="1106"/>
      <c r="H127" s="1104"/>
      <c r="I127" s="1145" t="s">
        <v>1184</v>
      </c>
      <c r="J127" s="1106"/>
      <c r="K127" s="1106"/>
      <c r="L127" s="1106"/>
      <c r="M127" s="1106"/>
      <c r="N127" s="1104"/>
      <c r="O127" s="1148"/>
      <c r="P127" s="1127"/>
      <c r="Q127" s="1127"/>
      <c r="R127" s="1127"/>
      <c r="S127" s="1127"/>
      <c r="T127" s="1127"/>
      <c r="U127" s="360"/>
      <c r="V127" s="360"/>
      <c r="W127" s="360"/>
      <c r="X127" s="360"/>
      <c r="Y127" s="360"/>
      <c r="Z127" s="360"/>
      <c r="AA127" s="101"/>
      <c r="AB127" s="101"/>
      <c r="AC127" s="101"/>
      <c r="AD127" s="101"/>
      <c r="AE127" s="101"/>
      <c r="AF127" s="101"/>
      <c r="AG127" s="101"/>
      <c r="AH127" s="101"/>
      <c r="AI127" s="101"/>
      <c r="AJ127" s="101"/>
      <c r="AK127" s="101"/>
      <c r="AL127" s="101"/>
      <c r="AM127" s="101"/>
      <c r="AN127" s="101"/>
      <c r="AO127" s="101"/>
      <c r="AP127" s="101"/>
      <c r="AQ127" s="101"/>
      <c r="AR127" s="101"/>
      <c r="AS127" s="101"/>
      <c r="AT127" s="101"/>
    </row>
    <row r="128" spans="1:46" ht="17.25" customHeight="1">
      <c r="A128" s="10">
        <v>45047</v>
      </c>
      <c r="B128" s="294" t="s">
        <v>57</v>
      </c>
      <c r="C128" s="358"/>
      <c r="D128" s="358"/>
      <c r="E128" s="358"/>
      <c r="F128" s="359"/>
      <c r="G128" s="358"/>
      <c r="H128" s="358"/>
      <c r="I128" s="358"/>
      <c r="J128" s="358"/>
      <c r="K128" s="358"/>
      <c r="L128" s="359"/>
      <c r="M128" s="362"/>
      <c r="N128" s="358"/>
      <c r="O128" s="311"/>
      <c r="P128" s="311"/>
      <c r="Q128" s="311"/>
      <c r="R128" s="361"/>
      <c r="S128" s="311"/>
      <c r="T128" s="311"/>
      <c r="U128" s="311"/>
      <c r="V128" s="311"/>
      <c r="W128" s="311"/>
      <c r="X128" s="361"/>
      <c r="Y128" s="311"/>
      <c r="Z128" s="311"/>
      <c r="AA128" s="115"/>
      <c r="AB128" s="1"/>
      <c r="AC128" s="1"/>
      <c r="AD128" s="1"/>
      <c r="AE128" s="1"/>
      <c r="AF128" s="1"/>
      <c r="AG128" s="1"/>
      <c r="AH128" s="115"/>
      <c r="AI128" s="115"/>
      <c r="AJ128" s="115"/>
      <c r="AK128" s="115"/>
      <c r="AL128" s="115"/>
      <c r="AM128" s="115"/>
      <c r="AN128" s="115"/>
      <c r="AO128" s="115"/>
      <c r="AP128" s="115"/>
      <c r="AQ128" s="115"/>
      <c r="AR128" s="115"/>
      <c r="AS128" s="115"/>
      <c r="AT128" s="115"/>
    </row>
    <row r="129" spans="1:46" ht="17.25" customHeight="1">
      <c r="A129" s="10">
        <v>45048</v>
      </c>
      <c r="B129" s="294" t="s">
        <v>58</v>
      </c>
      <c r="C129" s="12">
        <v>0</v>
      </c>
      <c r="D129" s="12">
        <v>0</v>
      </c>
      <c r="E129" s="12">
        <v>0</v>
      </c>
      <c r="F129" s="352">
        <v>0</v>
      </c>
      <c r="G129" s="12">
        <v>0</v>
      </c>
      <c r="H129" s="12">
        <v>0</v>
      </c>
      <c r="I129" s="12">
        <v>13</v>
      </c>
      <c r="J129" s="12">
        <v>4052</v>
      </c>
      <c r="K129" s="12">
        <v>5522</v>
      </c>
      <c r="L129" s="352">
        <f t="shared" ref="L129:L134" si="30">I129/K129</f>
        <v>2.3542194856935894E-3</v>
      </c>
      <c r="M129" s="12">
        <v>6410</v>
      </c>
      <c r="N129" s="12">
        <v>83329</v>
      </c>
      <c r="O129" s="311"/>
      <c r="P129" s="311"/>
      <c r="Q129" s="311"/>
      <c r="R129" s="361"/>
      <c r="S129" s="311"/>
      <c r="T129" s="311"/>
      <c r="U129" s="311"/>
      <c r="V129" s="311"/>
      <c r="W129" s="311"/>
      <c r="X129" s="361"/>
      <c r="Y129" s="311"/>
      <c r="Z129" s="311"/>
      <c r="AA129" s="115"/>
      <c r="AB129" s="1"/>
      <c r="AC129" s="1"/>
      <c r="AD129" s="1"/>
      <c r="AE129" s="1"/>
      <c r="AF129" s="1"/>
      <c r="AG129" s="1"/>
      <c r="AH129" s="115"/>
      <c r="AI129" s="115"/>
      <c r="AJ129" s="115"/>
      <c r="AK129" s="115"/>
      <c r="AL129" s="115"/>
      <c r="AM129" s="115"/>
      <c r="AN129" s="115"/>
      <c r="AO129" s="115"/>
      <c r="AP129" s="115"/>
      <c r="AQ129" s="115"/>
      <c r="AR129" s="115"/>
      <c r="AS129" s="115"/>
      <c r="AT129" s="115"/>
    </row>
    <row r="130" spans="1:46" ht="17.25" customHeight="1">
      <c r="A130" s="10">
        <v>45049</v>
      </c>
      <c r="B130" s="294" t="s">
        <v>59</v>
      </c>
      <c r="C130" s="12">
        <v>1</v>
      </c>
      <c r="D130" s="12">
        <v>127</v>
      </c>
      <c r="E130" s="12">
        <v>140</v>
      </c>
      <c r="F130" s="352">
        <f t="shared" ref="F130:F134" si="31">C130/E130</f>
        <v>7.1428571428571426E-3</v>
      </c>
      <c r="G130" s="12">
        <v>4539</v>
      </c>
      <c r="H130" s="12">
        <v>4539</v>
      </c>
      <c r="I130" s="12">
        <v>16</v>
      </c>
      <c r="J130" s="12">
        <v>3847</v>
      </c>
      <c r="K130" s="12">
        <v>4923</v>
      </c>
      <c r="L130" s="352">
        <f t="shared" si="30"/>
        <v>3.2500507820434695E-3</v>
      </c>
      <c r="M130" s="12">
        <v>6505</v>
      </c>
      <c r="N130" s="12">
        <v>104084</v>
      </c>
      <c r="O130" s="311"/>
      <c r="P130" s="311"/>
      <c r="Q130" s="311"/>
      <c r="R130" s="361"/>
      <c r="S130" s="311"/>
      <c r="T130" s="311"/>
      <c r="U130" s="311"/>
      <c r="V130" s="311"/>
      <c r="W130" s="311"/>
      <c r="X130" s="361"/>
      <c r="Y130" s="311"/>
      <c r="Z130" s="311"/>
      <c r="AA130" s="115"/>
      <c r="AB130" s="1"/>
      <c r="AC130" s="1"/>
      <c r="AD130" s="1"/>
      <c r="AE130" s="1"/>
      <c r="AF130" s="1"/>
      <c r="AG130" s="1"/>
      <c r="AH130" s="115"/>
      <c r="AI130" s="115"/>
      <c r="AJ130" s="115"/>
      <c r="AK130" s="115"/>
      <c r="AL130" s="115"/>
      <c r="AM130" s="115"/>
      <c r="AN130" s="115"/>
      <c r="AO130" s="115"/>
      <c r="AP130" s="115"/>
      <c r="AQ130" s="115"/>
      <c r="AR130" s="115"/>
      <c r="AS130" s="115"/>
      <c r="AT130" s="115"/>
    </row>
    <row r="131" spans="1:46" ht="17.25" customHeight="1">
      <c r="A131" s="10">
        <v>45050</v>
      </c>
      <c r="B131" s="294" t="s">
        <v>53</v>
      </c>
      <c r="C131" s="12">
        <v>1</v>
      </c>
      <c r="D131" s="12">
        <v>208</v>
      </c>
      <c r="E131" s="12">
        <v>258</v>
      </c>
      <c r="F131" s="352">
        <f t="shared" si="31"/>
        <v>3.875968992248062E-3</v>
      </c>
      <c r="G131" s="12">
        <v>3604</v>
      </c>
      <c r="H131" s="12">
        <v>3604</v>
      </c>
      <c r="I131" s="12">
        <v>19</v>
      </c>
      <c r="J131" s="12">
        <v>9141</v>
      </c>
      <c r="K131" s="12">
        <v>12876</v>
      </c>
      <c r="L131" s="352">
        <f t="shared" si="30"/>
        <v>1.4756135445790617E-3</v>
      </c>
      <c r="M131" s="12">
        <v>6336</v>
      </c>
      <c r="N131" s="12">
        <v>120384</v>
      </c>
      <c r="O131" s="311"/>
      <c r="P131" s="311"/>
      <c r="Q131" s="311"/>
      <c r="R131" s="361"/>
      <c r="S131" s="311"/>
      <c r="T131" s="311"/>
      <c r="U131" s="311"/>
      <c r="V131" s="311"/>
      <c r="W131" s="311"/>
      <c r="X131" s="361"/>
      <c r="Y131" s="311"/>
      <c r="Z131" s="311"/>
      <c r="AA131" s="115"/>
      <c r="AB131" s="1"/>
      <c r="AC131" s="1"/>
      <c r="AD131" s="1"/>
      <c r="AE131" s="1"/>
      <c r="AF131" s="1"/>
      <c r="AG131" s="1"/>
      <c r="AH131" s="115"/>
      <c r="AI131" s="115"/>
      <c r="AJ131" s="115"/>
      <c r="AK131" s="115"/>
      <c r="AL131" s="115"/>
      <c r="AM131" s="115"/>
      <c r="AN131" s="115"/>
      <c r="AO131" s="115"/>
      <c r="AP131" s="115"/>
      <c r="AQ131" s="115"/>
      <c r="AR131" s="115"/>
      <c r="AS131" s="115"/>
      <c r="AT131" s="115"/>
    </row>
    <row r="132" spans="1:46" ht="17.25" customHeight="1">
      <c r="A132" s="10">
        <v>45051</v>
      </c>
      <c r="B132" s="294" t="s">
        <v>60</v>
      </c>
      <c r="C132" s="12">
        <v>1</v>
      </c>
      <c r="D132" s="12">
        <v>195</v>
      </c>
      <c r="E132" s="12">
        <v>233</v>
      </c>
      <c r="F132" s="352">
        <f t="shared" si="31"/>
        <v>4.2918454935622317E-3</v>
      </c>
      <c r="G132" s="12">
        <v>3034</v>
      </c>
      <c r="H132" s="12">
        <v>3034</v>
      </c>
      <c r="I132" s="12">
        <v>21</v>
      </c>
      <c r="J132" s="12">
        <v>7584</v>
      </c>
      <c r="K132" s="12">
        <v>10349</v>
      </c>
      <c r="L132" s="352">
        <f t="shared" si="30"/>
        <v>2.0291815634360809E-3</v>
      </c>
      <c r="M132" s="12">
        <v>5902</v>
      </c>
      <c r="N132" s="12">
        <v>123952</v>
      </c>
      <c r="O132" s="311"/>
      <c r="P132" s="311"/>
      <c r="Q132" s="311"/>
      <c r="R132" s="361"/>
      <c r="S132" s="311"/>
      <c r="T132" s="311"/>
      <c r="U132" s="311"/>
      <c r="V132" s="311"/>
      <c r="W132" s="311"/>
      <c r="X132" s="361"/>
      <c r="Y132" s="311"/>
      <c r="Z132" s="311"/>
      <c r="AA132" s="115"/>
      <c r="AB132" s="1"/>
      <c r="AC132" s="1"/>
      <c r="AD132" s="1"/>
      <c r="AE132" s="1"/>
      <c r="AF132" s="1"/>
      <c r="AG132" s="1"/>
      <c r="AH132" s="115"/>
      <c r="AI132" s="115"/>
      <c r="AJ132" s="115"/>
      <c r="AK132" s="115"/>
      <c r="AL132" s="115"/>
      <c r="AM132" s="115"/>
      <c r="AN132" s="115"/>
      <c r="AO132" s="115"/>
      <c r="AP132" s="115"/>
      <c r="AQ132" s="115"/>
      <c r="AR132" s="115"/>
      <c r="AS132" s="115"/>
      <c r="AT132" s="115"/>
    </row>
    <row r="133" spans="1:46" ht="17.25" customHeight="1">
      <c r="A133" s="18">
        <v>45052</v>
      </c>
      <c r="B133" s="357" t="s">
        <v>61</v>
      </c>
      <c r="C133" s="12">
        <v>1</v>
      </c>
      <c r="D133" s="12">
        <v>315</v>
      </c>
      <c r="E133" s="12">
        <v>380</v>
      </c>
      <c r="F133" s="352">
        <f t="shared" si="31"/>
        <v>2.631578947368421E-3</v>
      </c>
      <c r="G133" s="12">
        <v>4388</v>
      </c>
      <c r="H133" s="12">
        <v>4388</v>
      </c>
      <c r="I133" s="12">
        <v>19</v>
      </c>
      <c r="J133" s="12">
        <v>9963</v>
      </c>
      <c r="K133" s="12">
        <v>13525</v>
      </c>
      <c r="L133" s="352">
        <f t="shared" si="30"/>
        <v>1.4048059149722736E-3</v>
      </c>
      <c r="M133" s="12">
        <v>116111</v>
      </c>
      <c r="N133" s="12">
        <v>116111</v>
      </c>
      <c r="O133" s="311"/>
      <c r="P133" s="311"/>
      <c r="Q133" s="311"/>
      <c r="R133" s="361"/>
      <c r="S133" s="311"/>
      <c r="T133" s="311"/>
      <c r="U133" s="311"/>
      <c r="V133" s="311"/>
      <c r="W133" s="311"/>
      <c r="X133" s="361"/>
      <c r="Y133" s="311"/>
      <c r="Z133" s="311"/>
      <c r="AA133" s="115"/>
      <c r="AB133" s="1"/>
      <c r="AC133" s="1"/>
      <c r="AD133" s="1"/>
      <c r="AE133" s="1"/>
      <c r="AF133" s="1"/>
      <c r="AG133" s="1"/>
      <c r="AH133" s="115"/>
      <c r="AI133" s="115"/>
      <c r="AJ133" s="115"/>
      <c r="AK133" s="115"/>
      <c r="AL133" s="115"/>
      <c r="AM133" s="115"/>
      <c r="AN133" s="115"/>
      <c r="AO133" s="115"/>
      <c r="AP133" s="115"/>
      <c r="AQ133" s="115"/>
      <c r="AR133" s="115"/>
      <c r="AS133" s="115"/>
      <c r="AT133" s="115"/>
    </row>
    <row r="134" spans="1:46" ht="17.25" customHeight="1">
      <c r="A134" s="18">
        <v>45053</v>
      </c>
      <c r="B134" s="357" t="s">
        <v>62</v>
      </c>
      <c r="C134" s="12">
        <v>2</v>
      </c>
      <c r="D134" s="12">
        <v>319</v>
      </c>
      <c r="E134" s="12">
        <v>400</v>
      </c>
      <c r="F134" s="352">
        <f t="shared" si="31"/>
        <v>5.0000000000000001E-3</v>
      </c>
      <c r="G134" s="12">
        <v>9350</v>
      </c>
      <c r="H134" s="12">
        <v>18699</v>
      </c>
      <c r="I134" s="12">
        <v>13</v>
      </c>
      <c r="J134" s="12">
        <v>7263</v>
      </c>
      <c r="K134" s="12">
        <v>10454</v>
      </c>
      <c r="L134" s="352">
        <f t="shared" si="30"/>
        <v>1.2435431413812894E-3</v>
      </c>
      <c r="M134" s="12">
        <v>8854</v>
      </c>
      <c r="N134" s="12">
        <v>115096</v>
      </c>
      <c r="O134" s="311"/>
      <c r="P134" s="311"/>
      <c r="Q134" s="311"/>
      <c r="R134" s="361"/>
      <c r="S134" s="311"/>
      <c r="T134" s="311"/>
      <c r="U134" s="311"/>
      <c r="V134" s="311"/>
      <c r="W134" s="311"/>
      <c r="X134" s="361"/>
      <c r="Y134" s="311"/>
      <c r="Z134" s="311"/>
      <c r="AA134" s="115"/>
      <c r="AB134" s="1"/>
      <c r="AC134" s="1"/>
      <c r="AD134" s="1"/>
      <c r="AE134" s="1"/>
      <c r="AF134" s="1"/>
      <c r="AG134" s="1"/>
      <c r="AH134" s="115"/>
      <c r="AI134" s="115"/>
      <c r="AJ134" s="115"/>
      <c r="AK134" s="115"/>
      <c r="AL134" s="115"/>
      <c r="AM134" s="115"/>
      <c r="AN134" s="115"/>
      <c r="AO134" s="115"/>
      <c r="AP134" s="115"/>
      <c r="AQ134" s="115"/>
      <c r="AR134" s="115"/>
      <c r="AS134" s="115"/>
      <c r="AT134" s="115"/>
    </row>
    <row r="135" spans="1:46" ht="17.25" customHeight="1">
      <c r="A135" s="10">
        <v>45054</v>
      </c>
      <c r="B135" s="294" t="s">
        <v>57</v>
      </c>
      <c r="C135" s="358"/>
      <c r="D135" s="358"/>
      <c r="E135" s="358"/>
      <c r="F135" s="359"/>
      <c r="G135" s="358"/>
      <c r="H135" s="358"/>
      <c r="I135" s="358"/>
      <c r="J135" s="358"/>
      <c r="K135" s="358"/>
      <c r="L135" s="359"/>
      <c r="M135" s="358"/>
      <c r="N135" s="358"/>
      <c r="O135" s="311"/>
      <c r="P135" s="311"/>
      <c r="Q135" s="311"/>
      <c r="R135" s="361"/>
      <c r="S135" s="311"/>
      <c r="T135" s="311"/>
      <c r="U135" s="311"/>
      <c r="V135" s="311"/>
      <c r="W135" s="311"/>
      <c r="X135" s="361"/>
      <c r="Y135" s="311"/>
      <c r="Z135" s="311"/>
      <c r="AA135" s="115"/>
      <c r="AB135" s="1"/>
      <c r="AC135" s="1"/>
      <c r="AD135" s="1"/>
      <c r="AE135" s="1"/>
      <c r="AF135" s="1"/>
      <c r="AG135" s="1"/>
      <c r="AH135" s="115"/>
      <c r="AI135" s="115"/>
      <c r="AJ135" s="115"/>
      <c r="AK135" s="115"/>
      <c r="AL135" s="115"/>
      <c r="AM135" s="115"/>
      <c r="AN135" s="115"/>
      <c r="AO135" s="115"/>
      <c r="AP135" s="115"/>
      <c r="AQ135" s="115"/>
      <c r="AR135" s="115"/>
      <c r="AS135" s="115"/>
      <c r="AT135" s="115"/>
    </row>
    <row r="136" spans="1:46" ht="17.25" customHeight="1">
      <c r="A136" s="10">
        <v>45055</v>
      </c>
      <c r="B136" s="294" t="s">
        <v>58</v>
      </c>
      <c r="C136" s="358"/>
      <c r="D136" s="358"/>
      <c r="E136" s="358"/>
      <c r="F136" s="359"/>
      <c r="G136" s="358"/>
      <c r="H136" s="358"/>
      <c r="I136" s="358"/>
      <c r="J136" s="358"/>
      <c r="K136" s="358"/>
      <c r="L136" s="359"/>
      <c r="M136" s="358"/>
      <c r="N136" s="358"/>
      <c r="O136" s="311"/>
      <c r="P136" s="311"/>
      <c r="Q136" s="311"/>
      <c r="R136" s="361"/>
      <c r="S136" s="311"/>
      <c r="T136" s="311"/>
      <c r="U136" s="311"/>
      <c r="V136" s="311"/>
      <c r="W136" s="311"/>
      <c r="X136" s="361"/>
      <c r="Y136" s="311"/>
      <c r="Z136" s="311"/>
      <c r="AA136" s="115"/>
      <c r="AB136" s="1"/>
      <c r="AC136" s="1"/>
      <c r="AD136" s="1"/>
      <c r="AE136" s="1"/>
      <c r="AF136" s="1"/>
      <c r="AG136" s="1"/>
      <c r="AH136" s="115"/>
      <c r="AI136" s="115"/>
      <c r="AJ136" s="115"/>
      <c r="AK136" s="115"/>
      <c r="AL136" s="115"/>
      <c r="AM136" s="115"/>
      <c r="AN136" s="115"/>
      <c r="AO136" s="115"/>
      <c r="AP136" s="115"/>
      <c r="AQ136" s="115"/>
      <c r="AR136" s="115"/>
      <c r="AS136" s="115"/>
      <c r="AT136" s="115"/>
    </row>
    <row r="137" spans="1:46" ht="17.25" customHeight="1">
      <c r="A137" s="10">
        <v>45056</v>
      </c>
      <c r="B137" s="294" t="s">
        <v>59</v>
      </c>
      <c r="C137" s="358"/>
      <c r="D137" s="358"/>
      <c r="E137" s="358"/>
      <c r="F137" s="359"/>
      <c r="G137" s="358"/>
      <c r="H137" s="358"/>
      <c r="I137" s="358"/>
      <c r="J137" s="358"/>
      <c r="K137" s="358"/>
      <c r="L137" s="359"/>
      <c r="M137" s="358"/>
      <c r="N137" s="358"/>
      <c r="O137" s="311"/>
      <c r="P137" s="311"/>
      <c r="Q137" s="311"/>
      <c r="R137" s="361"/>
      <c r="S137" s="311"/>
      <c r="T137" s="311"/>
      <c r="U137" s="311"/>
      <c r="V137" s="311"/>
      <c r="W137" s="311"/>
      <c r="X137" s="361"/>
      <c r="Y137" s="311"/>
      <c r="Z137" s="311"/>
      <c r="AA137" s="115"/>
      <c r="AB137" s="1"/>
      <c r="AC137" s="1"/>
      <c r="AD137" s="1"/>
      <c r="AE137" s="1"/>
      <c r="AF137" s="1"/>
      <c r="AG137" s="1"/>
      <c r="AH137" s="115"/>
      <c r="AI137" s="115"/>
      <c r="AJ137" s="115"/>
      <c r="AK137" s="115"/>
      <c r="AL137" s="115"/>
      <c r="AM137" s="115"/>
      <c r="AN137" s="115"/>
      <c r="AO137" s="115"/>
      <c r="AP137" s="115"/>
      <c r="AQ137" s="115"/>
      <c r="AR137" s="115"/>
      <c r="AS137" s="115"/>
      <c r="AT137" s="115"/>
    </row>
    <row r="138" spans="1:46" ht="17.25" customHeight="1">
      <c r="A138" s="10">
        <v>45057</v>
      </c>
      <c r="B138" s="294" t="s">
        <v>53</v>
      </c>
      <c r="C138" s="358"/>
      <c r="D138" s="358"/>
      <c r="E138" s="358"/>
      <c r="F138" s="359"/>
      <c r="G138" s="358"/>
      <c r="H138" s="358"/>
      <c r="I138" s="358"/>
      <c r="J138" s="358"/>
      <c r="K138" s="358"/>
      <c r="L138" s="359"/>
      <c r="M138" s="358"/>
      <c r="N138" s="358"/>
      <c r="O138" s="311"/>
      <c r="P138" s="311"/>
      <c r="Q138" s="311"/>
      <c r="R138" s="361"/>
      <c r="S138" s="311"/>
      <c r="T138" s="311"/>
      <c r="U138" s="311"/>
      <c r="V138" s="311"/>
      <c r="W138" s="311"/>
      <c r="X138" s="361"/>
      <c r="Y138" s="311"/>
      <c r="Z138" s="311"/>
      <c r="AA138" s="115"/>
      <c r="AB138" s="1"/>
      <c r="AC138" s="1"/>
      <c r="AD138" s="1"/>
      <c r="AE138" s="1"/>
      <c r="AF138" s="1"/>
      <c r="AG138" s="1"/>
      <c r="AH138" s="115"/>
      <c r="AI138" s="115"/>
      <c r="AJ138" s="115"/>
      <c r="AK138" s="115"/>
      <c r="AL138" s="115"/>
      <c r="AM138" s="115"/>
      <c r="AN138" s="115"/>
      <c r="AO138" s="115"/>
      <c r="AP138" s="115"/>
      <c r="AQ138" s="115"/>
      <c r="AR138" s="115"/>
      <c r="AS138" s="115"/>
      <c r="AT138" s="115"/>
    </row>
    <row r="139" spans="1:46" ht="17.25" customHeight="1">
      <c r="A139" s="10">
        <v>45058</v>
      </c>
      <c r="B139" s="294" t="s">
        <v>60</v>
      </c>
      <c r="C139" s="358"/>
      <c r="D139" s="358"/>
      <c r="E139" s="358"/>
      <c r="F139" s="359"/>
      <c r="G139" s="358"/>
      <c r="H139" s="358"/>
      <c r="I139" s="358"/>
      <c r="J139" s="358"/>
      <c r="K139" s="358"/>
      <c r="L139" s="359"/>
      <c r="M139" s="358"/>
      <c r="N139" s="358"/>
      <c r="O139" s="311"/>
      <c r="P139" s="311"/>
      <c r="Q139" s="311"/>
      <c r="R139" s="313"/>
      <c r="S139" s="311"/>
      <c r="T139" s="311"/>
      <c r="U139" s="311"/>
      <c r="V139" s="311"/>
      <c r="W139" s="311"/>
      <c r="X139" s="313"/>
      <c r="Y139" s="311"/>
      <c r="Z139" s="311"/>
      <c r="AA139" s="115"/>
      <c r="AH139" s="115"/>
      <c r="AI139" s="115"/>
      <c r="AJ139" s="115"/>
      <c r="AK139" s="115"/>
      <c r="AL139" s="115"/>
      <c r="AM139" s="115"/>
      <c r="AN139" s="115"/>
      <c r="AO139" s="115"/>
      <c r="AP139" s="115"/>
      <c r="AQ139" s="115"/>
      <c r="AR139" s="115"/>
      <c r="AS139" s="115"/>
      <c r="AT139" s="115"/>
    </row>
    <row r="140" spans="1:46" ht="17.25" customHeight="1">
      <c r="A140" s="10">
        <v>45059</v>
      </c>
      <c r="B140" s="294" t="s">
        <v>61</v>
      </c>
      <c r="C140" s="358"/>
      <c r="D140" s="358"/>
      <c r="E140" s="358"/>
      <c r="F140" s="359"/>
      <c r="G140" s="358"/>
      <c r="H140" s="358"/>
      <c r="I140" s="358"/>
      <c r="J140" s="358"/>
      <c r="K140" s="358"/>
      <c r="L140" s="359"/>
      <c r="M140" s="358"/>
      <c r="N140" s="358"/>
      <c r="O140" s="311"/>
      <c r="P140" s="311"/>
      <c r="Q140" s="311"/>
      <c r="R140" s="313"/>
      <c r="S140" s="311"/>
      <c r="T140" s="311"/>
      <c r="U140" s="311"/>
      <c r="V140" s="311"/>
      <c r="W140" s="311"/>
      <c r="X140" s="313"/>
      <c r="Y140" s="311"/>
      <c r="Z140" s="311"/>
      <c r="AA140" s="115"/>
      <c r="AH140" s="115"/>
      <c r="AI140" s="115"/>
      <c r="AJ140" s="115"/>
      <c r="AK140" s="115"/>
      <c r="AL140" s="115"/>
      <c r="AM140" s="115"/>
      <c r="AN140" s="115"/>
      <c r="AO140" s="115"/>
      <c r="AP140" s="115"/>
      <c r="AQ140" s="115"/>
      <c r="AR140" s="115"/>
      <c r="AS140" s="115"/>
      <c r="AT140" s="115"/>
    </row>
    <row r="141" spans="1:46" ht="17.25" customHeight="1">
      <c r="A141" s="10">
        <v>45060</v>
      </c>
      <c r="B141" s="294" t="s">
        <v>62</v>
      </c>
      <c r="C141" s="358"/>
      <c r="D141" s="358"/>
      <c r="E141" s="358"/>
      <c r="F141" s="359"/>
      <c r="G141" s="358"/>
      <c r="H141" s="358"/>
      <c r="I141" s="358"/>
      <c r="J141" s="358"/>
      <c r="K141" s="358"/>
      <c r="L141" s="359"/>
      <c r="M141" s="358"/>
      <c r="N141" s="358"/>
      <c r="O141" s="311"/>
      <c r="P141" s="311"/>
      <c r="Q141" s="311"/>
      <c r="R141" s="313"/>
      <c r="S141" s="311"/>
      <c r="T141" s="311"/>
      <c r="U141" s="311"/>
      <c r="V141" s="311"/>
      <c r="W141" s="311"/>
      <c r="X141" s="313"/>
      <c r="Y141" s="311"/>
      <c r="Z141" s="311"/>
      <c r="AA141" s="115"/>
      <c r="AH141" s="115"/>
      <c r="AI141" s="115"/>
      <c r="AJ141" s="115"/>
      <c r="AK141" s="115"/>
      <c r="AL141" s="115"/>
      <c r="AM141" s="115"/>
      <c r="AN141" s="115"/>
      <c r="AO141" s="115"/>
      <c r="AP141" s="115"/>
      <c r="AQ141" s="115"/>
      <c r="AR141" s="115"/>
      <c r="AS141" s="115"/>
      <c r="AT141" s="115"/>
    </row>
    <row r="142" spans="1:46" ht="17.25" customHeight="1">
      <c r="A142" s="10">
        <v>45061</v>
      </c>
      <c r="B142" s="294" t="s">
        <v>57</v>
      </c>
      <c r="C142" s="358"/>
      <c r="D142" s="358"/>
      <c r="E142" s="358"/>
      <c r="F142" s="359"/>
      <c r="G142" s="358"/>
      <c r="H142" s="358"/>
      <c r="I142" s="358"/>
      <c r="J142" s="358"/>
      <c r="K142" s="358"/>
      <c r="L142" s="359"/>
      <c r="M142" s="358"/>
      <c r="N142" s="358"/>
      <c r="O142" s="311"/>
      <c r="P142" s="311"/>
      <c r="Q142" s="311"/>
      <c r="R142" s="313"/>
      <c r="S142" s="311"/>
      <c r="T142" s="311"/>
      <c r="U142" s="311"/>
      <c r="V142" s="311"/>
      <c r="W142" s="311"/>
      <c r="X142" s="313"/>
      <c r="Y142" s="311"/>
      <c r="Z142" s="311"/>
      <c r="AA142" s="115"/>
      <c r="AH142" s="115"/>
      <c r="AI142" s="115"/>
      <c r="AJ142" s="115"/>
      <c r="AK142" s="115"/>
      <c r="AL142" s="115"/>
      <c r="AM142" s="115"/>
      <c r="AN142" s="115"/>
      <c r="AO142" s="115"/>
      <c r="AP142" s="115"/>
      <c r="AQ142" s="115"/>
      <c r="AR142" s="115"/>
      <c r="AS142" s="115"/>
      <c r="AT142" s="115"/>
    </row>
    <row r="143" spans="1:46" ht="17.25" customHeight="1">
      <c r="A143" s="10">
        <v>45062</v>
      </c>
      <c r="B143" s="294" t="s">
        <v>58</v>
      </c>
      <c r="C143" s="358"/>
      <c r="D143" s="358"/>
      <c r="E143" s="358"/>
      <c r="F143" s="359"/>
      <c r="G143" s="358"/>
      <c r="H143" s="358"/>
      <c r="I143" s="358"/>
      <c r="J143" s="358"/>
      <c r="K143" s="358"/>
      <c r="L143" s="359"/>
      <c r="M143" s="358"/>
      <c r="N143" s="358"/>
      <c r="O143" s="315"/>
      <c r="P143" s="311"/>
      <c r="Q143" s="311"/>
      <c r="R143" s="313"/>
      <c r="S143" s="311"/>
      <c r="T143" s="311"/>
      <c r="U143" s="311"/>
      <c r="V143" s="311"/>
      <c r="W143" s="311"/>
      <c r="X143" s="313"/>
      <c r="Y143" s="311"/>
      <c r="Z143" s="311"/>
      <c r="AA143" s="115"/>
      <c r="AH143" s="115"/>
      <c r="AI143" s="115"/>
      <c r="AJ143" s="115"/>
      <c r="AK143" s="115"/>
      <c r="AL143" s="115"/>
      <c r="AM143" s="115"/>
      <c r="AN143" s="115"/>
      <c r="AO143" s="115"/>
      <c r="AP143" s="115"/>
      <c r="AQ143" s="115"/>
      <c r="AR143" s="115"/>
      <c r="AS143" s="115"/>
      <c r="AT143" s="115"/>
    </row>
    <row r="144" spans="1:46" ht="17.25" customHeight="1">
      <c r="A144" s="10">
        <v>45063</v>
      </c>
      <c r="B144" s="294" t="s">
        <v>59</v>
      </c>
      <c r="C144" s="358"/>
      <c r="D144" s="358"/>
      <c r="E144" s="358"/>
      <c r="F144" s="359"/>
      <c r="G144" s="358"/>
      <c r="H144" s="358"/>
      <c r="I144" s="358"/>
      <c r="J144" s="358"/>
      <c r="K144" s="358"/>
      <c r="L144" s="359"/>
      <c r="M144" s="358"/>
      <c r="N144" s="358"/>
      <c r="O144" s="311"/>
      <c r="P144" s="311"/>
      <c r="Q144" s="311"/>
      <c r="R144" s="313"/>
      <c r="S144" s="311"/>
      <c r="T144" s="311"/>
      <c r="U144" s="311"/>
      <c r="V144" s="311"/>
      <c r="W144" s="311"/>
      <c r="X144" s="313"/>
      <c r="Y144" s="311"/>
      <c r="Z144" s="311"/>
      <c r="AA144" s="115"/>
      <c r="AH144" s="115"/>
      <c r="AI144" s="115"/>
      <c r="AJ144" s="115"/>
      <c r="AK144" s="115"/>
      <c r="AL144" s="115"/>
      <c r="AM144" s="115"/>
      <c r="AN144" s="115"/>
      <c r="AO144" s="115"/>
      <c r="AP144" s="115"/>
      <c r="AQ144" s="115"/>
      <c r="AR144" s="115"/>
      <c r="AS144" s="115"/>
      <c r="AT144" s="115"/>
    </row>
    <row r="145" spans="1:46" ht="17.25" customHeight="1">
      <c r="A145" s="10">
        <v>45064</v>
      </c>
      <c r="B145" s="294" t="s">
        <v>53</v>
      </c>
      <c r="C145" s="358"/>
      <c r="D145" s="358"/>
      <c r="E145" s="358"/>
      <c r="F145" s="359"/>
      <c r="G145" s="358"/>
      <c r="H145" s="358"/>
      <c r="I145" s="358"/>
      <c r="J145" s="358"/>
      <c r="K145" s="358"/>
      <c r="L145" s="359"/>
      <c r="M145" s="358"/>
      <c r="N145" s="358"/>
      <c r="O145" s="311"/>
      <c r="P145" s="311"/>
      <c r="Q145" s="311"/>
      <c r="R145" s="313"/>
      <c r="S145" s="311"/>
      <c r="T145" s="311"/>
      <c r="U145" s="311"/>
      <c r="V145" s="311"/>
      <c r="W145" s="311"/>
      <c r="X145" s="313"/>
      <c r="Y145" s="311"/>
      <c r="Z145" s="311"/>
      <c r="AA145" s="115"/>
      <c r="AH145" s="115"/>
      <c r="AI145" s="115"/>
      <c r="AJ145" s="115"/>
      <c r="AK145" s="115"/>
      <c r="AL145" s="115"/>
      <c r="AM145" s="115"/>
      <c r="AN145" s="115"/>
      <c r="AO145" s="115"/>
      <c r="AP145" s="115"/>
      <c r="AQ145" s="115"/>
      <c r="AR145" s="115"/>
      <c r="AS145" s="115"/>
      <c r="AT145" s="115"/>
    </row>
    <row r="146" spans="1:46" ht="17.25" customHeight="1">
      <c r="A146" s="10">
        <v>45065</v>
      </c>
      <c r="B146" s="294" t="s">
        <v>60</v>
      </c>
      <c r="C146" s="358"/>
      <c r="D146" s="358"/>
      <c r="E146" s="358"/>
      <c r="F146" s="359"/>
      <c r="G146" s="358"/>
      <c r="H146" s="358"/>
      <c r="I146" s="358"/>
      <c r="J146" s="358"/>
      <c r="K146" s="358"/>
      <c r="L146" s="359"/>
      <c r="M146" s="358"/>
      <c r="N146" s="358"/>
      <c r="O146" s="311"/>
      <c r="P146" s="311"/>
      <c r="Q146" s="311"/>
      <c r="R146" s="313"/>
      <c r="S146" s="311"/>
      <c r="T146" s="311"/>
      <c r="U146" s="311"/>
      <c r="V146" s="311"/>
      <c r="W146" s="311"/>
      <c r="X146" s="313"/>
      <c r="Y146" s="311"/>
      <c r="Z146" s="311"/>
      <c r="AA146" s="115"/>
      <c r="AH146" s="115"/>
      <c r="AI146" s="115"/>
      <c r="AJ146" s="115"/>
      <c r="AK146" s="115"/>
      <c r="AL146" s="115"/>
      <c r="AM146" s="115"/>
      <c r="AN146" s="115"/>
      <c r="AO146" s="115"/>
      <c r="AP146" s="115"/>
      <c r="AQ146" s="115"/>
      <c r="AR146" s="115"/>
      <c r="AS146" s="115"/>
      <c r="AT146" s="115"/>
    </row>
    <row r="147" spans="1:46" ht="17.25" customHeight="1">
      <c r="A147" s="10">
        <v>45066</v>
      </c>
      <c r="B147" s="294" t="s">
        <v>61</v>
      </c>
      <c r="C147" s="358"/>
      <c r="D147" s="358"/>
      <c r="E147" s="358"/>
      <c r="F147" s="359"/>
      <c r="G147" s="358"/>
      <c r="H147" s="358"/>
      <c r="I147" s="358"/>
      <c r="J147" s="358"/>
      <c r="K147" s="358"/>
      <c r="L147" s="359"/>
      <c r="M147" s="358"/>
      <c r="N147" s="358"/>
      <c r="O147" s="311"/>
      <c r="P147" s="311"/>
      <c r="Q147" s="311"/>
      <c r="R147" s="313"/>
      <c r="S147" s="311"/>
      <c r="T147" s="311"/>
      <c r="U147" s="311"/>
      <c r="V147" s="311"/>
      <c r="W147" s="311"/>
      <c r="X147" s="313"/>
      <c r="Y147" s="311"/>
      <c r="Z147" s="311"/>
      <c r="AA147" s="115"/>
      <c r="AH147" s="115"/>
      <c r="AI147" s="115"/>
      <c r="AJ147" s="115"/>
      <c r="AK147" s="115"/>
      <c r="AL147" s="115"/>
      <c r="AM147" s="115"/>
      <c r="AN147" s="115"/>
      <c r="AO147" s="115"/>
      <c r="AP147" s="115"/>
      <c r="AQ147" s="115"/>
      <c r="AR147" s="115"/>
      <c r="AS147" s="115"/>
      <c r="AT147" s="115"/>
    </row>
    <row r="148" spans="1:46" ht="17.25" customHeight="1">
      <c r="A148" s="10">
        <v>45067</v>
      </c>
      <c r="B148" s="294" t="s">
        <v>62</v>
      </c>
      <c r="C148" s="358"/>
      <c r="D148" s="358"/>
      <c r="E148" s="358"/>
      <c r="F148" s="359"/>
      <c r="G148" s="358"/>
      <c r="H148" s="358"/>
      <c r="I148" s="358"/>
      <c r="J148" s="358"/>
      <c r="K148" s="358"/>
      <c r="L148" s="359"/>
      <c r="M148" s="358"/>
      <c r="N148" s="358"/>
      <c r="O148" s="311"/>
      <c r="P148" s="311"/>
      <c r="Q148" s="311"/>
      <c r="R148" s="313"/>
      <c r="S148" s="311"/>
      <c r="T148" s="311"/>
      <c r="U148" s="311"/>
      <c r="V148" s="311"/>
      <c r="W148" s="311"/>
      <c r="X148" s="313"/>
      <c r="Y148" s="311"/>
      <c r="Z148" s="311"/>
      <c r="AA148" s="115"/>
      <c r="AH148" s="115"/>
      <c r="AI148" s="115"/>
      <c r="AJ148" s="115"/>
      <c r="AK148" s="115"/>
      <c r="AL148" s="115"/>
      <c r="AM148" s="115"/>
      <c r="AN148" s="115"/>
      <c r="AO148" s="115"/>
      <c r="AP148" s="115"/>
      <c r="AQ148" s="115"/>
      <c r="AR148" s="115"/>
      <c r="AS148" s="115"/>
      <c r="AT148" s="115"/>
    </row>
    <row r="149" spans="1:46" ht="17.25" customHeight="1">
      <c r="A149" s="10">
        <v>45068</v>
      </c>
      <c r="B149" s="294" t="s">
        <v>57</v>
      </c>
      <c r="C149" s="358"/>
      <c r="D149" s="358"/>
      <c r="E149" s="358"/>
      <c r="F149" s="359"/>
      <c r="G149" s="358"/>
      <c r="H149" s="358"/>
      <c r="I149" s="358"/>
      <c r="J149" s="358"/>
      <c r="K149" s="358"/>
      <c r="L149" s="359"/>
      <c r="M149" s="358"/>
      <c r="N149" s="358"/>
      <c r="O149" s="311"/>
      <c r="P149" s="311"/>
      <c r="Q149" s="311"/>
      <c r="R149" s="313"/>
      <c r="S149" s="311"/>
      <c r="T149" s="311"/>
      <c r="U149" s="311"/>
      <c r="V149" s="311"/>
      <c r="W149" s="311"/>
      <c r="X149" s="313"/>
      <c r="Y149" s="311"/>
      <c r="Z149" s="311"/>
      <c r="AA149" s="115"/>
      <c r="AH149" s="115"/>
      <c r="AI149" s="115"/>
      <c r="AJ149" s="115"/>
      <c r="AK149" s="115"/>
      <c r="AL149" s="115"/>
      <c r="AM149" s="115"/>
      <c r="AN149" s="115"/>
      <c r="AO149" s="115"/>
      <c r="AP149" s="115"/>
      <c r="AQ149" s="115"/>
      <c r="AR149" s="115"/>
      <c r="AS149" s="115"/>
      <c r="AT149" s="115"/>
    </row>
    <row r="150" spans="1:46" ht="17.25" customHeight="1">
      <c r="A150" s="10">
        <v>45069</v>
      </c>
      <c r="B150" s="294" t="s">
        <v>58</v>
      </c>
      <c r="C150" s="358"/>
      <c r="D150" s="358"/>
      <c r="E150" s="358"/>
      <c r="F150" s="359"/>
      <c r="G150" s="358"/>
      <c r="H150" s="358"/>
      <c r="I150" s="358"/>
      <c r="J150" s="358"/>
      <c r="K150" s="358"/>
      <c r="L150" s="359"/>
      <c r="M150" s="358"/>
      <c r="N150" s="358"/>
      <c r="O150" s="311"/>
      <c r="P150" s="311"/>
      <c r="Q150" s="311"/>
      <c r="R150" s="313"/>
      <c r="S150" s="311"/>
      <c r="T150" s="311"/>
      <c r="U150" s="311"/>
      <c r="V150" s="311"/>
      <c r="W150" s="311"/>
      <c r="X150" s="313"/>
      <c r="Y150" s="311"/>
      <c r="Z150" s="311"/>
      <c r="AA150" s="115"/>
      <c r="AH150" s="115"/>
      <c r="AI150" s="115"/>
      <c r="AJ150" s="115"/>
      <c r="AK150" s="115"/>
      <c r="AL150" s="115"/>
      <c r="AM150" s="115"/>
      <c r="AN150" s="115"/>
      <c r="AO150" s="115"/>
      <c r="AP150" s="115"/>
      <c r="AQ150" s="115"/>
      <c r="AR150" s="115"/>
      <c r="AS150" s="115"/>
      <c r="AT150" s="115"/>
    </row>
    <row r="151" spans="1:46" ht="17.25" customHeight="1">
      <c r="A151" s="10">
        <v>45070</v>
      </c>
      <c r="B151" s="294" t="s">
        <v>59</v>
      </c>
      <c r="C151" s="358"/>
      <c r="D151" s="358"/>
      <c r="E151" s="358"/>
      <c r="F151" s="359"/>
      <c r="G151" s="358"/>
      <c r="H151" s="358"/>
      <c r="I151" s="358"/>
      <c r="J151" s="358"/>
      <c r="K151" s="358"/>
      <c r="L151" s="359"/>
      <c r="M151" s="358"/>
      <c r="N151" s="358"/>
      <c r="O151" s="311"/>
      <c r="P151" s="311"/>
      <c r="Q151" s="311"/>
      <c r="R151" s="313"/>
      <c r="S151" s="311"/>
      <c r="T151" s="311"/>
      <c r="U151" s="311"/>
      <c r="V151" s="311"/>
      <c r="W151" s="311"/>
      <c r="X151" s="313"/>
      <c r="Y151" s="311"/>
      <c r="Z151" s="311"/>
      <c r="AA151" s="115"/>
      <c r="AH151" s="115"/>
      <c r="AI151" s="115"/>
      <c r="AJ151" s="115"/>
      <c r="AK151" s="115"/>
      <c r="AL151" s="115"/>
      <c r="AM151" s="115"/>
      <c r="AN151" s="115"/>
      <c r="AO151" s="115"/>
      <c r="AP151" s="115"/>
      <c r="AQ151" s="115"/>
      <c r="AR151" s="115"/>
      <c r="AS151" s="115"/>
      <c r="AT151" s="115"/>
    </row>
    <row r="152" spans="1:46" ht="17.25" customHeight="1">
      <c r="A152" s="10">
        <v>45071</v>
      </c>
      <c r="B152" s="294" t="s">
        <v>53</v>
      </c>
      <c r="C152" s="358"/>
      <c r="D152" s="358"/>
      <c r="E152" s="358"/>
      <c r="F152" s="359"/>
      <c r="G152" s="358"/>
      <c r="H152" s="358"/>
      <c r="I152" s="358"/>
      <c r="J152" s="358"/>
      <c r="K152" s="358"/>
      <c r="L152" s="359"/>
      <c r="M152" s="358"/>
      <c r="N152" s="358"/>
      <c r="O152" s="311"/>
      <c r="P152" s="311"/>
      <c r="Q152" s="311"/>
      <c r="R152" s="313"/>
      <c r="S152" s="311"/>
      <c r="T152" s="311"/>
      <c r="U152" s="311"/>
      <c r="V152" s="311"/>
      <c r="W152" s="311"/>
      <c r="X152" s="313"/>
      <c r="Y152" s="311"/>
      <c r="Z152" s="311"/>
      <c r="AA152" s="115"/>
      <c r="AH152" s="115"/>
      <c r="AI152" s="115"/>
      <c r="AJ152" s="115"/>
      <c r="AK152" s="115"/>
      <c r="AL152" s="115"/>
      <c r="AM152" s="115"/>
      <c r="AN152" s="115"/>
      <c r="AO152" s="115"/>
      <c r="AP152" s="115"/>
      <c r="AQ152" s="115"/>
      <c r="AR152" s="115"/>
      <c r="AS152" s="115"/>
      <c r="AT152" s="115"/>
    </row>
    <row r="153" spans="1:46" ht="17.25" customHeight="1">
      <c r="A153" s="10">
        <v>45072</v>
      </c>
      <c r="B153" s="294" t="s">
        <v>60</v>
      </c>
      <c r="C153" s="358"/>
      <c r="D153" s="358"/>
      <c r="E153" s="358"/>
      <c r="F153" s="359"/>
      <c r="G153" s="358"/>
      <c r="H153" s="358"/>
      <c r="I153" s="358"/>
      <c r="J153" s="358"/>
      <c r="K153" s="358"/>
      <c r="L153" s="359"/>
      <c r="M153" s="358"/>
      <c r="N153" s="358"/>
      <c r="O153" s="311"/>
      <c r="P153" s="311"/>
      <c r="Q153" s="311"/>
      <c r="R153" s="313"/>
      <c r="S153" s="311"/>
      <c r="T153" s="311"/>
      <c r="U153" s="311"/>
      <c r="V153" s="311"/>
      <c r="W153" s="311"/>
      <c r="X153" s="313"/>
      <c r="Y153" s="311"/>
      <c r="Z153" s="311"/>
      <c r="AA153" s="115"/>
      <c r="AH153" s="115"/>
      <c r="AI153" s="115"/>
      <c r="AJ153" s="115"/>
      <c r="AK153" s="115"/>
      <c r="AL153" s="115"/>
      <c r="AM153" s="115"/>
      <c r="AN153" s="115"/>
      <c r="AO153" s="115"/>
      <c r="AP153" s="115"/>
      <c r="AQ153" s="115"/>
      <c r="AR153" s="115"/>
      <c r="AS153" s="115"/>
      <c r="AT153" s="115"/>
    </row>
    <row r="154" spans="1:46" ht="17.25" customHeight="1">
      <c r="A154" s="10">
        <v>45073</v>
      </c>
      <c r="B154" s="294" t="s">
        <v>61</v>
      </c>
      <c r="C154" s="358"/>
      <c r="D154" s="358"/>
      <c r="E154" s="358"/>
      <c r="F154" s="359"/>
      <c r="G154" s="358"/>
      <c r="H154" s="358"/>
      <c r="I154" s="358"/>
      <c r="J154" s="358"/>
      <c r="K154" s="358"/>
      <c r="L154" s="359"/>
      <c r="M154" s="358"/>
      <c r="N154" s="358"/>
      <c r="O154" s="311"/>
      <c r="P154" s="311"/>
      <c r="Q154" s="311"/>
      <c r="R154" s="313"/>
      <c r="S154" s="311"/>
      <c r="T154" s="311"/>
      <c r="U154" s="311"/>
      <c r="V154" s="311"/>
      <c r="W154" s="311"/>
      <c r="X154" s="313"/>
      <c r="Y154" s="311"/>
      <c r="Z154" s="311"/>
      <c r="AA154" s="115"/>
      <c r="AH154" s="115"/>
      <c r="AI154" s="115"/>
      <c r="AJ154" s="115"/>
      <c r="AK154" s="115"/>
      <c r="AL154" s="115"/>
      <c r="AM154" s="115"/>
      <c r="AN154" s="115"/>
      <c r="AO154" s="115"/>
      <c r="AP154" s="115"/>
      <c r="AQ154" s="115"/>
      <c r="AR154" s="115"/>
      <c r="AS154" s="115"/>
      <c r="AT154" s="115"/>
    </row>
    <row r="155" spans="1:46" ht="17.25" customHeight="1">
      <c r="A155" s="10">
        <v>45074</v>
      </c>
      <c r="B155" s="294" t="s">
        <v>62</v>
      </c>
      <c r="C155" s="358"/>
      <c r="D155" s="358"/>
      <c r="E155" s="358"/>
      <c r="F155" s="359"/>
      <c r="G155" s="358"/>
      <c r="H155" s="358"/>
      <c r="I155" s="358"/>
      <c r="J155" s="358"/>
      <c r="K155" s="358"/>
      <c r="L155" s="359"/>
      <c r="M155" s="358"/>
      <c r="N155" s="358"/>
      <c r="O155" s="311"/>
      <c r="P155" s="311"/>
      <c r="Q155" s="311"/>
      <c r="R155" s="313"/>
      <c r="S155" s="311"/>
      <c r="T155" s="311"/>
      <c r="U155" s="311"/>
      <c r="V155" s="311"/>
      <c r="W155" s="311"/>
      <c r="X155" s="313"/>
      <c r="Y155" s="311"/>
      <c r="Z155" s="311"/>
      <c r="AA155" s="115"/>
      <c r="AH155" s="115"/>
      <c r="AI155" s="115"/>
      <c r="AJ155" s="115"/>
      <c r="AK155" s="115"/>
      <c r="AL155" s="115"/>
      <c r="AM155" s="115"/>
      <c r="AN155" s="115"/>
      <c r="AO155" s="115"/>
      <c r="AP155" s="115"/>
      <c r="AQ155" s="115"/>
      <c r="AR155" s="115"/>
      <c r="AS155" s="115"/>
      <c r="AT155" s="115"/>
    </row>
    <row r="156" spans="1:46" ht="17.25" customHeight="1">
      <c r="A156" s="10">
        <v>45075</v>
      </c>
      <c r="B156" s="294" t="s">
        <v>57</v>
      </c>
      <c r="C156" s="358"/>
      <c r="D156" s="358"/>
      <c r="E156" s="358"/>
      <c r="F156" s="359"/>
      <c r="G156" s="358"/>
      <c r="H156" s="358"/>
      <c r="I156" s="358"/>
      <c r="J156" s="358"/>
      <c r="K156" s="358"/>
      <c r="L156" s="359"/>
      <c r="M156" s="358"/>
      <c r="N156" s="358"/>
      <c r="O156" s="311"/>
      <c r="P156" s="311"/>
      <c r="Q156" s="311"/>
      <c r="R156" s="313"/>
      <c r="S156" s="311"/>
      <c r="T156" s="311"/>
      <c r="U156" s="311"/>
      <c r="V156" s="311"/>
      <c r="W156" s="311"/>
      <c r="X156" s="313"/>
      <c r="Y156" s="311"/>
      <c r="Z156" s="311"/>
      <c r="AA156" s="115"/>
      <c r="AH156" s="115"/>
      <c r="AI156" s="115"/>
      <c r="AJ156" s="115"/>
      <c r="AK156" s="115"/>
      <c r="AL156" s="115"/>
      <c r="AM156" s="115"/>
      <c r="AN156" s="115"/>
      <c r="AO156" s="115"/>
      <c r="AP156" s="115"/>
      <c r="AQ156" s="115"/>
      <c r="AR156" s="115"/>
      <c r="AS156" s="115"/>
      <c r="AT156" s="115"/>
    </row>
    <row r="157" spans="1:46" ht="17.25" customHeight="1">
      <c r="A157" s="10">
        <v>45076</v>
      </c>
      <c r="B157" s="294" t="s">
        <v>58</v>
      </c>
      <c r="C157" s="358"/>
      <c r="D157" s="358"/>
      <c r="E157" s="358"/>
      <c r="F157" s="359"/>
      <c r="G157" s="358"/>
      <c r="H157" s="358"/>
      <c r="I157" s="358"/>
      <c r="J157" s="358"/>
      <c r="K157" s="358"/>
      <c r="L157" s="359"/>
      <c r="M157" s="358"/>
      <c r="N157" s="358"/>
      <c r="O157" s="311"/>
      <c r="P157" s="311"/>
      <c r="Q157" s="311"/>
      <c r="R157" s="313"/>
      <c r="S157" s="311"/>
      <c r="T157" s="311"/>
      <c r="U157" s="311"/>
      <c r="V157" s="311"/>
      <c r="W157" s="311"/>
      <c r="X157" s="313"/>
      <c r="Y157" s="311"/>
      <c r="Z157" s="311"/>
      <c r="AA157" s="115"/>
      <c r="AH157" s="115"/>
      <c r="AI157" s="115"/>
      <c r="AJ157" s="115"/>
      <c r="AK157" s="115"/>
      <c r="AL157" s="115"/>
      <c r="AM157" s="115"/>
      <c r="AN157" s="115"/>
      <c r="AO157" s="115"/>
      <c r="AP157" s="115"/>
      <c r="AQ157" s="115"/>
      <c r="AR157" s="115"/>
      <c r="AS157" s="115"/>
      <c r="AT157" s="115"/>
    </row>
    <row r="158" spans="1:46" ht="17.25" customHeight="1">
      <c r="A158" s="10">
        <v>45077</v>
      </c>
      <c r="B158" s="294" t="s">
        <v>59</v>
      </c>
      <c r="C158" s="358"/>
      <c r="D158" s="358"/>
      <c r="E158" s="358"/>
      <c r="F158" s="359"/>
      <c r="G158" s="358"/>
      <c r="H158" s="358"/>
      <c r="I158" s="358"/>
      <c r="J158" s="358"/>
      <c r="K158" s="358"/>
      <c r="L158" s="359"/>
      <c r="M158" s="358"/>
      <c r="N158" s="358"/>
      <c r="O158" s="311"/>
      <c r="P158" s="311"/>
      <c r="Q158" s="311"/>
      <c r="R158" s="313"/>
      <c r="S158" s="311"/>
      <c r="T158" s="311"/>
      <c r="U158" s="311"/>
      <c r="V158" s="311"/>
      <c r="W158" s="311"/>
      <c r="X158" s="313"/>
      <c r="Y158" s="311"/>
      <c r="Z158" s="311"/>
      <c r="AA158" s="115"/>
      <c r="AH158" s="115"/>
      <c r="AI158" s="115"/>
      <c r="AJ158" s="115"/>
      <c r="AK158" s="115"/>
      <c r="AL158" s="115"/>
      <c r="AM158" s="115"/>
      <c r="AN158" s="115"/>
      <c r="AO158" s="115"/>
      <c r="AP158" s="115"/>
      <c r="AQ158" s="115"/>
      <c r="AR158" s="115"/>
      <c r="AS158" s="115"/>
      <c r="AT158" s="115"/>
    </row>
    <row r="159" spans="1:46" ht="17.25" customHeight="1">
      <c r="A159" s="10">
        <v>45078</v>
      </c>
      <c r="B159" s="294" t="s">
        <v>53</v>
      </c>
      <c r="C159" s="358"/>
      <c r="D159" s="358"/>
      <c r="E159" s="358"/>
      <c r="F159" s="359"/>
      <c r="G159" s="358"/>
      <c r="H159" s="358"/>
      <c r="I159" s="358"/>
      <c r="J159" s="358"/>
      <c r="K159" s="358"/>
      <c r="L159" s="359"/>
      <c r="M159" s="358"/>
      <c r="N159" s="358"/>
      <c r="O159" s="311"/>
      <c r="P159" s="311"/>
      <c r="Q159" s="311"/>
      <c r="R159" s="313"/>
      <c r="S159" s="311"/>
      <c r="T159" s="311"/>
      <c r="U159" s="311"/>
      <c r="V159" s="311"/>
      <c r="W159" s="311"/>
      <c r="X159" s="313"/>
      <c r="Y159" s="311"/>
      <c r="Z159" s="311"/>
      <c r="AA159" s="115"/>
      <c r="AH159" s="115"/>
      <c r="AI159" s="115"/>
      <c r="AJ159" s="115"/>
      <c r="AK159" s="115"/>
      <c r="AL159" s="115"/>
      <c r="AM159" s="115"/>
      <c r="AN159" s="115"/>
      <c r="AO159" s="115"/>
      <c r="AP159" s="115"/>
      <c r="AQ159" s="115"/>
      <c r="AR159" s="115"/>
      <c r="AS159" s="115"/>
      <c r="AT159" s="115"/>
    </row>
    <row r="160" spans="1:46" ht="17.25" customHeight="1">
      <c r="A160" s="10">
        <v>45079</v>
      </c>
      <c r="B160" s="294" t="s">
        <v>60</v>
      </c>
      <c r="C160" s="358"/>
      <c r="D160" s="358"/>
      <c r="E160" s="358"/>
      <c r="F160" s="359"/>
      <c r="G160" s="358"/>
      <c r="H160" s="358"/>
      <c r="I160" s="358"/>
      <c r="J160" s="358"/>
      <c r="K160" s="358"/>
      <c r="L160" s="359"/>
      <c r="M160" s="358"/>
      <c r="N160" s="358"/>
      <c r="O160" s="311"/>
      <c r="P160" s="311"/>
      <c r="Q160" s="311"/>
      <c r="R160" s="313"/>
      <c r="S160" s="311"/>
      <c r="T160" s="311"/>
      <c r="U160" s="311"/>
      <c r="V160" s="311"/>
      <c r="W160" s="311"/>
      <c r="X160" s="313"/>
      <c r="Y160" s="311"/>
      <c r="Z160" s="311"/>
      <c r="AA160" s="115"/>
      <c r="AH160" s="115"/>
      <c r="AI160" s="115"/>
      <c r="AJ160" s="115"/>
      <c r="AK160" s="115"/>
      <c r="AL160" s="115"/>
      <c r="AM160" s="115"/>
      <c r="AN160" s="115"/>
      <c r="AO160" s="115"/>
      <c r="AP160" s="115"/>
      <c r="AQ160" s="115"/>
      <c r="AR160" s="115"/>
      <c r="AS160" s="115"/>
      <c r="AT160" s="115"/>
    </row>
    <row r="161" spans="1:46" ht="17.25" customHeight="1">
      <c r="A161" s="10">
        <v>45080</v>
      </c>
      <c r="B161" s="294" t="s">
        <v>61</v>
      </c>
      <c r="C161" s="358"/>
      <c r="D161" s="358"/>
      <c r="E161" s="358"/>
      <c r="F161" s="359"/>
      <c r="G161" s="358"/>
      <c r="H161" s="358"/>
      <c r="I161" s="358"/>
      <c r="J161" s="358"/>
      <c r="K161" s="358"/>
      <c r="L161" s="359"/>
      <c r="M161" s="358"/>
      <c r="N161" s="358"/>
      <c r="O161" s="311"/>
      <c r="P161" s="311"/>
      <c r="Q161" s="311"/>
      <c r="R161" s="313"/>
      <c r="S161" s="311"/>
      <c r="T161" s="311"/>
      <c r="U161" s="311"/>
      <c r="V161" s="311"/>
      <c r="W161" s="311"/>
      <c r="X161" s="313"/>
      <c r="Y161" s="311"/>
      <c r="Z161" s="311"/>
      <c r="AA161" s="115"/>
      <c r="AH161" s="115"/>
      <c r="AI161" s="115"/>
      <c r="AJ161" s="115"/>
      <c r="AK161" s="115"/>
      <c r="AL161" s="115"/>
      <c r="AM161" s="115"/>
      <c r="AN161" s="115"/>
      <c r="AO161" s="115"/>
      <c r="AP161" s="115"/>
      <c r="AQ161" s="115"/>
      <c r="AR161" s="115"/>
      <c r="AS161" s="115"/>
      <c r="AT161" s="115"/>
    </row>
    <row r="162" spans="1:46" ht="17.25" customHeight="1">
      <c r="A162" s="10">
        <v>45081</v>
      </c>
      <c r="B162" s="294" t="s">
        <v>62</v>
      </c>
      <c r="C162" s="358"/>
      <c r="D162" s="358"/>
      <c r="E162" s="358"/>
      <c r="F162" s="359"/>
      <c r="G162" s="358"/>
      <c r="H162" s="358"/>
      <c r="I162" s="358"/>
      <c r="J162" s="358"/>
      <c r="K162" s="358"/>
      <c r="L162" s="359"/>
      <c r="M162" s="358"/>
      <c r="N162" s="358"/>
      <c r="O162" s="311"/>
      <c r="P162" s="311"/>
      <c r="Q162" s="311"/>
      <c r="R162" s="313"/>
      <c r="S162" s="311"/>
      <c r="T162" s="311"/>
      <c r="U162" s="311"/>
      <c r="V162" s="311"/>
      <c r="W162" s="311"/>
      <c r="X162" s="313"/>
      <c r="Y162" s="311"/>
      <c r="Z162" s="311"/>
      <c r="AA162" s="115"/>
      <c r="AH162" s="115"/>
      <c r="AI162" s="115"/>
      <c r="AJ162" s="115"/>
      <c r="AK162" s="115"/>
      <c r="AL162" s="115"/>
      <c r="AM162" s="115"/>
      <c r="AN162" s="115"/>
      <c r="AO162" s="115"/>
      <c r="AP162" s="115"/>
      <c r="AQ162" s="115"/>
      <c r="AR162" s="115"/>
      <c r="AS162" s="115"/>
      <c r="AT162" s="115"/>
    </row>
    <row r="163" spans="1:46" ht="17.25" customHeight="1">
      <c r="A163" s="10">
        <v>45082</v>
      </c>
      <c r="B163" s="294" t="s">
        <v>57</v>
      </c>
      <c r="C163" s="358"/>
      <c r="D163" s="358"/>
      <c r="E163" s="358"/>
      <c r="F163" s="359"/>
      <c r="G163" s="358"/>
      <c r="H163" s="358"/>
      <c r="I163" s="358"/>
      <c r="J163" s="358"/>
      <c r="K163" s="358"/>
      <c r="L163" s="359"/>
      <c r="M163" s="358"/>
      <c r="N163" s="358"/>
      <c r="O163" s="311"/>
      <c r="P163" s="311"/>
      <c r="Q163" s="311"/>
      <c r="R163" s="313"/>
      <c r="S163" s="311"/>
      <c r="T163" s="311"/>
      <c r="U163" s="311"/>
      <c r="V163" s="311"/>
      <c r="W163" s="311"/>
      <c r="X163" s="313"/>
      <c r="Y163" s="311"/>
      <c r="Z163" s="311"/>
      <c r="AA163" s="115"/>
      <c r="AH163" s="115"/>
      <c r="AI163" s="115"/>
      <c r="AJ163" s="115"/>
      <c r="AK163" s="115"/>
      <c r="AL163" s="115"/>
      <c r="AM163" s="115"/>
      <c r="AN163" s="115"/>
      <c r="AO163" s="115"/>
      <c r="AP163" s="115"/>
      <c r="AQ163" s="115"/>
      <c r="AR163" s="115"/>
      <c r="AS163" s="115"/>
      <c r="AT163" s="115"/>
    </row>
    <row r="164" spans="1:46" ht="17.25" customHeight="1">
      <c r="A164" s="10">
        <v>45083</v>
      </c>
      <c r="B164" s="294" t="s">
        <v>58</v>
      </c>
      <c r="C164" s="358"/>
      <c r="D164" s="358"/>
      <c r="E164" s="358"/>
      <c r="F164" s="359"/>
      <c r="G164" s="358"/>
      <c r="H164" s="358"/>
      <c r="I164" s="358"/>
      <c r="J164" s="358"/>
      <c r="K164" s="358"/>
      <c r="L164" s="359"/>
      <c r="M164" s="358"/>
      <c r="N164" s="358"/>
      <c r="O164" s="311"/>
      <c r="P164" s="311"/>
      <c r="Q164" s="311"/>
      <c r="R164" s="313"/>
      <c r="S164" s="311"/>
      <c r="T164" s="311"/>
      <c r="U164" s="311"/>
      <c r="V164" s="311"/>
      <c r="W164" s="311"/>
      <c r="X164" s="313"/>
      <c r="Y164" s="311"/>
      <c r="Z164" s="311"/>
      <c r="AA164" s="115"/>
      <c r="AH164" s="115"/>
      <c r="AI164" s="115"/>
      <c r="AJ164" s="115"/>
      <c r="AK164" s="115"/>
      <c r="AL164" s="115"/>
      <c r="AM164" s="115"/>
      <c r="AN164" s="115"/>
      <c r="AO164" s="115"/>
      <c r="AP164" s="115"/>
      <c r="AQ164" s="115"/>
      <c r="AR164" s="115"/>
      <c r="AS164" s="115"/>
      <c r="AT164" s="115"/>
    </row>
    <row r="165" spans="1:46" ht="17.25" customHeight="1">
      <c r="A165" s="10">
        <v>45084</v>
      </c>
      <c r="B165" s="294" t="s">
        <v>59</v>
      </c>
      <c r="C165" s="358"/>
      <c r="D165" s="358"/>
      <c r="E165" s="358"/>
      <c r="F165" s="359"/>
      <c r="G165" s="358"/>
      <c r="H165" s="358"/>
      <c r="I165" s="358"/>
      <c r="J165" s="358"/>
      <c r="K165" s="358"/>
      <c r="L165" s="359"/>
      <c r="M165" s="358"/>
      <c r="N165" s="358"/>
      <c r="O165" s="311"/>
      <c r="P165" s="311"/>
      <c r="Q165" s="311"/>
      <c r="R165" s="313"/>
      <c r="S165" s="311"/>
      <c r="T165" s="311"/>
      <c r="U165" s="311"/>
      <c r="V165" s="311"/>
      <c r="W165" s="311"/>
      <c r="X165" s="313"/>
      <c r="Y165" s="311"/>
      <c r="Z165" s="311"/>
      <c r="AA165" s="115"/>
      <c r="AH165" s="115"/>
      <c r="AI165" s="115"/>
      <c r="AJ165" s="115"/>
      <c r="AK165" s="115"/>
      <c r="AL165" s="115"/>
      <c r="AM165" s="115"/>
      <c r="AN165" s="115"/>
      <c r="AO165" s="115"/>
      <c r="AP165" s="115"/>
      <c r="AQ165" s="115"/>
      <c r="AR165" s="115"/>
      <c r="AS165" s="115"/>
      <c r="AT165" s="115"/>
    </row>
    <row r="166" spans="1:46" ht="17.25" customHeight="1">
      <c r="A166" s="10">
        <v>45085</v>
      </c>
      <c r="B166" s="294" t="s">
        <v>53</v>
      </c>
      <c r="C166" s="358"/>
      <c r="D166" s="358"/>
      <c r="E166" s="358"/>
      <c r="F166" s="359"/>
      <c r="G166" s="358"/>
      <c r="H166" s="358"/>
      <c r="I166" s="358"/>
      <c r="J166" s="358"/>
      <c r="K166" s="358"/>
      <c r="L166" s="359"/>
      <c r="M166" s="358"/>
      <c r="N166" s="358"/>
      <c r="O166" s="311"/>
      <c r="P166" s="311"/>
      <c r="Q166" s="311"/>
      <c r="R166" s="313"/>
      <c r="S166" s="311"/>
      <c r="T166" s="311"/>
      <c r="U166" s="311"/>
      <c r="V166" s="311"/>
      <c r="W166" s="311"/>
      <c r="X166" s="313"/>
      <c r="Y166" s="311"/>
      <c r="Z166" s="311"/>
      <c r="AA166" s="115"/>
      <c r="AH166" s="115"/>
      <c r="AI166" s="115"/>
      <c r="AJ166" s="115"/>
      <c r="AK166" s="115"/>
      <c r="AL166" s="115"/>
      <c r="AM166" s="115"/>
      <c r="AN166" s="115"/>
      <c r="AO166" s="115"/>
      <c r="AP166" s="115"/>
      <c r="AQ166" s="115"/>
      <c r="AR166" s="115"/>
      <c r="AS166" s="115"/>
      <c r="AT166" s="115"/>
    </row>
    <row r="167" spans="1:46" ht="17.25" customHeight="1">
      <c r="A167" s="10">
        <v>45086</v>
      </c>
      <c r="B167" s="294" t="s">
        <v>60</v>
      </c>
      <c r="C167" s="358"/>
      <c r="D167" s="358"/>
      <c r="E167" s="358"/>
      <c r="F167" s="359"/>
      <c r="G167" s="358"/>
      <c r="H167" s="358"/>
      <c r="I167" s="358"/>
      <c r="J167" s="358"/>
      <c r="K167" s="358"/>
      <c r="L167" s="359"/>
      <c r="M167" s="358"/>
      <c r="N167" s="358"/>
      <c r="O167" s="311"/>
      <c r="P167" s="311"/>
      <c r="Q167" s="311"/>
      <c r="R167" s="313"/>
      <c r="S167" s="311"/>
      <c r="T167" s="311"/>
      <c r="U167" s="311"/>
      <c r="V167" s="311"/>
      <c r="W167" s="311"/>
      <c r="X167" s="313"/>
      <c r="Y167" s="311"/>
      <c r="Z167" s="311"/>
      <c r="AA167" s="115"/>
      <c r="AH167" s="115"/>
      <c r="AI167" s="115"/>
      <c r="AJ167" s="115"/>
      <c r="AK167" s="115"/>
      <c r="AL167" s="115"/>
      <c r="AM167" s="115"/>
      <c r="AN167" s="115"/>
      <c r="AO167" s="115"/>
      <c r="AP167" s="115"/>
      <c r="AQ167" s="115"/>
      <c r="AR167" s="115"/>
      <c r="AS167" s="115"/>
      <c r="AT167" s="115"/>
    </row>
    <row r="168" spans="1:46" ht="17.25" customHeight="1">
      <c r="A168" s="10">
        <v>45087</v>
      </c>
      <c r="B168" s="294" t="s">
        <v>61</v>
      </c>
      <c r="C168" s="358"/>
      <c r="D168" s="358"/>
      <c r="E168" s="358"/>
      <c r="F168" s="359"/>
      <c r="G168" s="358"/>
      <c r="H168" s="358"/>
      <c r="I168" s="358"/>
      <c r="J168" s="358"/>
      <c r="K168" s="358"/>
      <c r="L168" s="359"/>
      <c r="M168" s="358"/>
      <c r="N168" s="358"/>
      <c r="O168" s="311"/>
      <c r="P168" s="311"/>
      <c r="Q168" s="311"/>
      <c r="R168" s="313"/>
      <c r="S168" s="311"/>
      <c r="T168" s="311"/>
      <c r="U168" s="311"/>
      <c r="V168" s="311"/>
      <c r="W168" s="311"/>
      <c r="X168" s="313"/>
      <c r="Y168" s="311"/>
      <c r="Z168" s="311"/>
      <c r="AA168" s="115"/>
      <c r="AH168" s="115"/>
      <c r="AI168" s="115"/>
      <c r="AJ168" s="115"/>
      <c r="AK168" s="115"/>
      <c r="AL168" s="115"/>
      <c r="AM168" s="115"/>
      <c r="AN168" s="115"/>
      <c r="AO168" s="115"/>
      <c r="AP168" s="115"/>
      <c r="AQ168" s="115"/>
      <c r="AR168" s="115"/>
      <c r="AS168" s="115"/>
      <c r="AT168" s="115"/>
    </row>
    <row r="169" spans="1:46" ht="17.25" customHeight="1">
      <c r="A169" s="10">
        <v>45088</v>
      </c>
      <c r="B169" s="294" t="s">
        <v>62</v>
      </c>
      <c r="C169" s="358"/>
      <c r="D169" s="358"/>
      <c r="E169" s="358"/>
      <c r="F169" s="359"/>
      <c r="G169" s="358"/>
      <c r="H169" s="358"/>
      <c r="I169" s="358"/>
      <c r="J169" s="358"/>
      <c r="K169" s="358"/>
      <c r="L169" s="359"/>
      <c r="M169" s="358"/>
      <c r="N169" s="358"/>
      <c r="O169" s="311"/>
      <c r="P169" s="311"/>
      <c r="Q169" s="311"/>
      <c r="R169" s="313"/>
      <c r="S169" s="311"/>
      <c r="T169" s="311"/>
      <c r="U169" s="311"/>
      <c r="V169" s="311"/>
      <c r="W169" s="311"/>
      <c r="X169" s="313"/>
      <c r="Y169" s="311"/>
      <c r="Z169" s="311"/>
      <c r="AA169" s="115"/>
      <c r="AH169" s="115"/>
      <c r="AI169" s="115"/>
      <c r="AJ169" s="115"/>
      <c r="AK169" s="115"/>
      <c r="AL169" s="115"/>
      <c r="AM169" s="115"/>
      <c r="AN169" s="115"/>
      <c r="AO169" s="115"/>
      <c r="AP169" s="115"/>
      <c r="AQ169" s="115"/>
      <c r="AR169" s="115"/>
      <c r="AS169" s="115"/>
      <c r="AT169" s="115"/>
    </row>
    <row r="170" spans="1:46" ht="17.25" customHeight="1">
      <c r="A170" s="10">
        <v>45089</v>
      </c>
      <c r="B170" s="294" t="s">
        <v>57</v>
      </c>
      <c r="C170" s="358"/>
      <c r="D170" s="358"/>
      <c r="E170" s="358"/>
      <c r="F170" s="359"/>
      <c r="G170" s="358"/>
      <c r="H170" s="358"/>
      <c r="I170" s="358"/>
      <c r="J170" s="358"/>
      <c r="K170" s="358"/>
      <c r="L170" s="359"/>
      <c r="M170" s="358"/>
      <c r="N170" s="358"/>
      <c r="O170" s="311"/>
      <c r="P170" s="311"/>
      <c r="Q170" s="311"/>
      <c r="R170" s="313"/>
      <c r="S170" s="311"/>
      <c r="T170" s="311"/>
      <c r="U170" s="311"/>
      <c r="V170" s="311"/>
      <c r="W170" s="311"/>
      <c r="X170" s="313"/>
      <c r="Y170" s="311"/>
      <c r="Z170" s="311"/>
      <c r="AA170" s="115"/>
      <c r="AH170" s="115"/>
      <c r="AI170" s="115"/>
      <c r="AJ170" s="115"/>
      <c r="AK170" s="115"/>
      <c r="AL170" s="115"/>
      <c r="AM170" s="115"/>
      <c r="AN170" s="115"/>
      <c r="AO170" s="115"/>
      <c r="AP170" s="115"/>
      <c r="AQ170" s="115"/>
      <c r="AR170" s="115"/>
      <c r="AS170" s="115"/>
      <c r="AT170" s="115"/>
    </row>
    <row r="171" spans="1:46" ht="17.25" customHeight="1">
      <c r="A171" s="10">
        <v>45090</v>
      </c>
      <c r="B171" s="294" t="s">
        <v>58</v>
      </c>
      <c r="C171" s="358"/>
      <c r="D171" s="358"/>
      <c r="E171" s="358"/>
      <c r="F171" s="359"/>
      <c r="G171" s="358"/>
      <c r="H171" s="358"/>
      <c r="I171" s="358"/>
      <c r="J171" s="358"/>
      <c r="K171" s="358"/>
      <c r="L171" s="359"/>
      <c r="M171" s="358"/>
      <c r="N171" s="358"/>
      <c r="O171" s="311"/>
      <c r="P171" s="311"/>
      <c r="Q171" s="311"/>
      <c r="R171" s="313"/>
      <c r="S171" s="311"/>
      <c r="T171" s="311"/>
      <c r="U171" s="311"/>
      <c r="V171" s="311"/>
      <c r="W171" s="311"/>
      <c r="X171" s="313"/>
      <c r="Y171" s="311"/>
      <c r="Z171" s="311"/>
      <c r="AA171" s="115"/>
      <c r="AH171" s="115"/>
      <c r="AI171" s="115"/>
      <c r="AJ171" s="115"/>
      <c r="AK171" s="115"/>
      <c r="AL171" s="115"/>
      <c r="AM171" s="115"/>
      <c r="AN171" s="115"/>
      <c r="AO171" s="115"/>
      <c r="AP171" s="115"/>
      <c r="AQ171" s="115"/>
      <c r="AR171" s="115"/>
      <c r="AS171" s="115"/>
      <c r="AT171" s="115"/>
    </row>
    <row r="172" spans="1:46" ht="17.25" customHeight="1">
      <c r="A172" s="10">
        <v>45091</v>
      </c>
      <c r="B172" s="294" t="s">
        <v>59</v>
      </c>
      <c r="C172" s="358"/>
      <c r="D172" s="358"/>
      <c r="E172" s="358"/>
      <c r="F172" s="359"/>
      <c r="G172" s="358"/>
      <c r="H172" s="358"/>
      <c r="I172" s="358"/>
      <c r="J172" s="358"/>
      <c r="K172" s="358"/>
      <c r="L172" s="359"/>
      <c r="M172" s="358"/>
      <c r="N172" s="358"/>
      <c r="O172" s="311"/>
      <c r="P172" s="311"/>
      <c r="Q172" s="311"/>
      <c r="R172" s="313"/>
      <c r="S172" s="311"/>
      <c r="T172" s="311"/>
      <c r="U172" s="311"/>
      <c r="V172" s="311"/>
      <c r="W172" s="311"/>
      <c r="X172" s="313"/>
      <c r="Y172" s="311"/>
      <c r="Z172" s="311"/>
      <c r="AA172" s="115"/>
      <c r="AH172" s="115"/>
      <c r="AI172" s="115"/>
      <c r="AJ172" s="115"/>
      <c r="AK172" s="115"/>
      <c r="AL172" s="115"/>
      <c r="AM172" s="115"/>
      <c r="AN172" s="115"/>
      <c r="AO172" s="115"/>
      <c r="AP172" s="115"/>
      <c r="AQ172" s="115"/>
      <c r="AR172" s="115"/>
      <c r="AS172" s="115"/>
      <c r="AT172" s="115"/>
    </row>
    <row r="173" spans="1:46" ht="17.25" customHeight="1">
      <c r="A173" s="10">
        <v>45092</v>
      </c>
      <c r="B173" s="294" t="s">
        <v>53</v>
      </c>
      <c r="C173" s="358"/>
      <c r="D173" s="358"/>
      <c r="E173" s="358"/>
      <c r="F173" s="359"/>
      <c r="G173" s="358"/>
      <c r="H173" s="358"/>
      <c r="I173" s="358"/>
      <c r="J173" s="358"/>
      <c r="K173" s="358"/>
      <c r="L173" s="359"/>
      <c r="M173" s="358"/>
      <c r="N173" s="358"/>
      <c r="O173" s="311"/>
      <c r="P173" s="311"/>
      <c r="Q173" s="311"/>
      <c r="R173" s="313"/>
      <c r="S173" s="311"/>
      <c r="T173" s="311"/>
      <c r="U173" s="311"/>
      <c r="V173" s="311"/>
      <c r="W173" s="311"/>
      <c r="X173" s="313"/>
      <c r="Y173" s="311"/>
      <c r="Z173" s="311"/>
      <c r="AA173" s="115"/>
      <c r="AH173" s="115"/>
      <c r="AI173" s="115"/>
      <c r="AJ173" s="115"/>
      <c r="AK173" s="115"/>
      <c r="AL173" s="115"/>
      <c r="AM173" s="115"/>
      <c r="AN173" s="115"/>
      <c r="AO173" s="115"/>
      <c r="AP173" s="115"/>
      <c r="AQ173" s="115"/>
      <c r="AR173" s="115"/>
      <c r="AS173" s="115"/>
      <c r="AT173" s="115"/>
    </row>
    <row r="174" spans="1:46" ht="17.25" customHeight="1">
      <c r="A174" s="10">
        <v>45093</v>
      </c>
      <c r="B174" s="294" t="s">
        <v>60</v>
      </c>
      <c r="C174" s="358"/>
      <c r="D174" s="358"/>
      <c r="E174" s="358"/>
      <c r="F174" s="359"/>
      <c r="G174" s="358"/>
      <c r="H174" s="358"/>
      <c r="I174" s="358"/>
      <c r="J174" s="358"/>
      <c r="K174" s="358"/>
      <c r="L174" s="359"/>
      <c r="M174" s="358"/>
      <c r="N174" s="358"/>
      <c r="O174" s="311"/>
      <c r="P174" s="311"/>
      <c r="Q174" s="311"/>
      <c r="R174" s="313"/>
      <c r="S174" s="311"/>
      <c r="T174" s="311"/>
      <c r="U174" s="311"/>
      <c r="V174" s="311"/>
      <c r="W174" s="311"/>
      <c r="X174" s="313"/>
      <c r="Y174" s="311"/>
      <c r="Z174" s="311"/>
      <c r="AA174" s="115"/>
      <c r="AH174" s="115"/>
      <c r="AI174" s="115"/>
      <c r="AJ174" s="115"/>
      <c r="AK174" s="115"/>
      <c r="AL174" s="115"/>
      <c r="AM174" s="115"/>
      <c r="AN174" s="115"/>
      <c r="AO174" s="115"/>
      <c r="AP174" s="115"/>
      <c r="AQ174" s="115"/>
      <c r="AR174" s="115"/>
      <c r="AS174" s="115"/>
      <c r="AT174" s="115"/>
    </row>
    <row r="175" spans="1:46" ht="17.25" customHeight="1">
      <c r="A175" s="10">
        <v>45094</v>
      </c>
      <c r="B175" s="294" t="s">
        <v>61</v>
      </c>
      <c r="C175" s="358"/>
      <c r="D175" s="358"/>
      <c r="E175" s="358"/>
      <c r="F175" s="359"/>
      <c r="G175" s="358"/>
      <c r="H175" s="358"/>
      <c r="I175" s="358"/>
      <c r="J175" s="358"/>
      <c r="K175" s="358"/>
      <c r="L175" s="359"/>
      <c r="M175" s="358"/>
      <c r="N175" s="358"/>
      <c r="O175" s="311"/>
      <c r="P175" s="311"/>
      <c r="Q175" s="311"/>
      <c r="R175" s="313"/>
      <c r="S175" s="311"/>
      <c r="T175" s="311"/>
      <c r="U175" s="311"/>
      <c r="V175" s="311"/>
      <c r="W175" s="311"/>
      <c r="X175" s="313"/>
      <c r="Y175" s="311"/>
      <c r="Z175" s="311"/>
      <c r="AA175" s="115"/>
      <c r="AH175" s="115"/>
      <c r="AI175" s="115"/>
      <c r="AJ175" s="115"/>
      <c r="AK175" s="115"/>
      <c r="AL175" s="115"/>
      <c r="AM175" s="115"/>
      <c r="AN175" s="115"/>
      <c r="AO175" s="115"/>
      <c r="AP175" s="115"/>
      <c r="AQ175" s="115"/>
      <c r="AR175" s="115"/>
      <c r="AS175" s="115"/>
      <c r="AT175" s="115"/>
    </row>
    <row r="176" spans="1:46" ht="17.25" customHeight="1">
      <c r="A176" s="10">
        <v>45095</v>
      </c>
      <c r="B176" s="294" t="s">
        <v>62</v>
      </c>
      <c r="C176" s="358"/>
      <c r="D176" s="358"/>
      <c r="E176" s="358"/>
      <c r="F176" s="359"/>
      <c r="G176" s="358"/>
      <c r="H176" s="358"/>
      <c r="I176" s="358"/>
      <c r="J176" s="358"/>
      <c r="K176" s="358"/>
      <c r="L176" s="359"/>
      <c r="M176" s="358"/>
      <c r="N176" s="358"/>
      <c r="O176" s="311"/>
      <c r="P176" s="311"/>
      <c r="Q176" s="311"/>
      <c r="R176" s="313"/>
      <c r="S176" s="311"/>
      <c r="T176" s="311"/>
      <c r="U176" s="311"/>
      <c r="V176" s="311"/>
      <c r="W176" s="311"/>
      <c r="X176" s="313"/>
      <c r="Y176" s="311"/>
      <c r="Z176" s="311"/>
      <c r="AA176" s="115"/>
      <c r="AH176" s="115"/>
      <c r="AI176" s="115"/>
      <c r="AJ176" s="115"/>
      <c r="AK176" s="115"/>
      <c r="AL176" s="115"/>
      <c r="AM176" s="115"/>
      <c r="AN176" s="115"/>
      <c r="AO176" s="115"/>
      <c r="AP176" s="115"/>
      <c r="AQ176" s="115"/>
      <c r="AR176" s="115"/>
      <c r="AS176" s="115"/>
      <c r="AT176" s="115"/>
    </row>
    <row r="177" spans="1:46" ht="17.25" customHeight="1">
      <c r="A177" s="10">
        <v>45096</v>
      </c>
      <c r="B177" s="294" t="s">
        <v>57</v>
      </c>
      <c r="C177" s="358"/>
      <c r="D177" s="358"/>
      <c r="E177" s="358"/>
      <c r="F177" s="359"/>
      <c r="G177" s="358"/>
      <c r="H177" s="358"/>
      <c r="I177" s="358"/>
      <c r="J177" s="358"/>
      <c r="K177" s="358"/>
      <c r="L177" s="359"/>
      <c r="M177" s="358"/>
      <c r="N177" s="358"/>
      <c r="O177" s="311"/>
      <c r="P177" s="311"/>
      <c r="Q177" s="311"/>
      <c r="R177" s="313"/>
      <c r="S177" s="311"/>
      <c r="T177" s="311"/>
      <c r="U177" s="311"/>
      <c r="V177" s="311"/>
      <c r="W177" s="311"/>
      <c r="X177" s="313"/>
      <c r="Y177" s="311"/>
      <c r="Z177" s="311"/>
      <c r="AA177" s="115"/>
      <c r="AH177" s="115"/>
      <c r="AI177" s="115"/>
      <c r="AJ177" s="115"/>
      <c r="AK177" s="115"/>
      <c r="AL177" s="115"/>
      <c r="AM177" s="115"/>
      <c r="AN177" s="115"/>
      <c r="AO177" s="115"/>
      <c r="AP177" s="115"/>
      <c r="AQ177" s="115"/>
      <c r="AR177" s="115"/>
      <c r="AS177" s="115"/>
      <c r="AT177" s="115"/>
    </row>
    <row r="178" spans="1:46" ht="17.25" customHeight="1">
      <c r="A178" s="10">
        <v>45097</v>
      </c>
      <c r="B178" s="294" t="s">
        <v>58</v>
      </c>
      <c r="C178" s="358"/>
      <c r="D178" s="358"/>
      <c r="E178" s="358"/>
      <c r="F178" s="359"/>
      <c r="G178" s="358"/>
      <c r="H178" s="358"/>
      <c r="I178" s="358"/>
      <c r="J178" s="358"/>
      <c r="K178" s="358"/>
      <c r="L178" s="359"/>
      <c r="M178" s="358"/>
      <c r="N178" s="358"/>
      <c r="O178" s="311"/>
      <c r="P178" s="311"/>
      <c r="Q178" s="311"/>
      <c r="R178" s="313"/>
      <c r="S178" s="311"/>
      <c r="T178" s="311"/>
      <c r="U178" s="311"/>
      <c r="V178" s="311"/>
      <c r="W178" s="311"/>
      <c r="X178" s="313"/>
      <c r="Y178" s="311"/>
      <c r="Z178" s="311"/>
      <c r="AA178" s="115"/>
      <c r="AH178" s="115"/>
      <c r="AI178" s="115"/>
      <c r="AJ178" s="115"/>
      <c r="AK178" s="115"/>
      <c r="AL178" s="115"/>
      <c r="AM178" s="115"/>
      <c r="AN178" s="115"/>
      <c r="AO178" s="115"/>
      <c r="AP178" s="115"/>
      <c r="AQ178" s="115"/>
      <c r="AR178" s="115"/>
      <c r="AS178" s="115"/>
      <c r="AT178" s="115"/>
    </row>
    <row r="179" spans="1:46" ht="17.25" customHeight="1">
      <c r="A179" s="10">
        <v>45098</v>
      </c>
      <c r="B179" s="294" t="s">
        <v>59</v>
      </c>
      <c r="C179" s="358"/>
      <c r="D179" s="358"/>
      <c r="E179" s="358"/>
      <c r="F179" s="359"/>
      <c r="G179" s="358"/>
      <c r="H179" s="358"/>
      <c r="I179" s="358"/>
      <c r="J179" s="358"/>
      <c r="K179" s="358"/>
      <c r="L179" s="359"/>
      <c r="M179" s="358"/>
      <c r="N179" s="358"/>
      <c r="O179" s="311"/>
      <c r="P179" s="311"/>
      <c r="Q179" s="311"/>
      <c r="R179" s="313"/>
      <c r="S179" s="311"/>
      <c r="T179" s="311"/>
      <c r="U179" s="311"/>
      <c r="V179" s="311"/>
      <c r="W179" s="311"/>
      <c r="X179" s="313"/>
      <c r="Y179" s="311"/>
      <c r="Z179" s="311"/>
      <c r="AA179" s="115"/>
      <c r="AH179" s="115"/>
      <c r="AI179" s="115"/>
      <c r="AJ179" s="115"/>
      <c r="AK179" s="115"/>
      <c r="AL179" s="115"/>
      <c r="AM179" s="115"/>
      <c r="AN179" s="115"/>
      <c r="AO179" s="115"/>
      <c r="AP179" s="115"/>
      <c r="AQ179" s="115"/>
      <c r="AR179" s="115"/>
      <c r="AS179" s="115"/>
      <c r="AT179" s="115"/>
    </row>
    <row r="180" spans="1:46" ht="17.25" customHeight="1">
      <c r="A180" s="10">
        <v>45099</v>
      </c>
      <c r="B180" s="294" t="s">
        <v>53</v>
      </c>
      <c r="C180" s="358"/>
      <c r="D180" s="358"/>
      <c r="E180" s="358"/>
      <c r="F180" s="359"/>
      <c r="G180" s="358"/>
      <c r="H180" s="358"/>
      <c r="I180" s="358"/>
      <c r="J180" s="358"/>
      <c r="K180" s="358"/>
      <c r="L180" s="359"/>
      <c r="M180" s="358"/>
      <c r="N180" s="358"/>
      <c r="O180" s="311"/>
      <c r="P180" s="311"/>
      <c r="Q180" s="311"/>
      <c r="R180" s="313"/>
      <c r="S180" s="311"/>
      <c r="T180" s="311"/>
      <c r="U180" s="311"/>
      <c r="V180" s="311"/>
      <c r="W180" s="311"/>
      <c r="X180" s="313"/>
      <c r="Y180" s="311"/>
      <c r="Z180" s="311"/>
      <c r="AA180" s="115"/>
      <c r="AH180" s="115"/>
      <c r="AI180" s="115"/>
      <c r="AJ180" s="115"/>
      <c r="AK180" s="115"/>
      <c r="AL180" s="115"/>
      <c r="AM180" s="115"/>
      <c r="AN180" s="115"/>
      <c r="AO180" s="115"/>
      <c r="AP180" s="115"/>
      <c r="AQ180" s="115"/>
      <c r="AR180" s="115"/>
      <c r="AS180" s="115"/>
      <c r="AT180" s="115"/>
    </row>
    <row r="181" spans="1:46" ht="17.25" customHeight="1">
      <c r="A181" s="10">
        <v>45100</v>
      </c>
      <c r="B181" s="294" t="s">
        <v>60</v>
      </c>
      <c r="C181" s="358"/>
      <c r="D181" s="358"/>
      <c r="E181" s="358"/>
      <c r="F181" s="359"/>
      <c r="G181" s="358"/>
      <c r="H181" s="358"/>
      <c r="I181" s="358"/>
      <c r="J181" s="358"/>
      <c r="K181" s="358"/>
      <c r="L181" s="359"/>
      <c r="M181" s="358"/>
      <c r="N181" s="358"/>
      <c r="O181" s="311"/>
      <c r="P181" s="311"/>
      <c r="Q181" s="311"/>
      <c r="R181" s="313"/>
      <c r="S181" s="311"/>
      <c r="T181" s="311"/>
      <c r="U181" s="311"/>
      <c r="V181" s="311"/>
      <c r="W181" s="311"/>
      <c r="X181" s="313"/>
      <c r="Y181" s="311"/>
      <c r="Z181" s="311"/>
      <c r="AA181" s="115"/>
      <c r="AH181" s="115"/>
      <c r="AI181" s="115"/>
      <c r="AJ181" s="115"/>
      <c r="AK181" s="115"/>
      <c r="AL181" s="115"/>
      <c r="AM181" s="115"/>
      <c r="AN181" s="115"/>
      <c r="AO181" s="115"/>
      <c r="AP181" s="115"/>
      <c r="AQ181" s="115"/>
      <c r="AR181" s="115"/>
      <c r="AS181" s="115"/>
      <c r="AT181" s="115"/>
    </row>
    <row r="182" spans="1:46" ht="17.25" customHeight="1">
      <c r="A182" s="10">
        <v>45101</v>
      </c>
      <c r="B182" s="294" t="s">
        <v>61</v>
      </c>
      <c r="C182" s="358"/>
      <c r="D182" s="358"/>
      <c r="E182" s="358"/>
      <c r="F182" s="359"/>
      <c r="G182" s="358"/>
      <c r="H182" s="358"/>
      <c r="I182" s="358"/>
      <c r="J182" s="358"/>
      <c r="K182" s="358"/>
      <c r="L182" s="359"/>
      <c r="M182" s="358"/>
      <c r="N182" s="358"/>
      <c r="O182" s="311"/>
      <c r="P182" s="311"/>
      <c r="Q182" s="311"/>
      <c r="R182" s="313"/>
      <c r="S182" s="311"/>
      <c r="T182" s="311"/>
      <c r="U182" s="311"/>
      <c r="V182" s="311"/>
      <c r="W182" s="311"/>
      <c r="X182" s="313"/>
      <c r="Y182" s="311"/>
      <c r="Z182" s="311"/>
      <c r="AA182" s="115"/>
      <c r="AH182" s="115"/>
      <c r="AI182" s="115"/>
      <c r="AJ182" s="115"/>
      <c r="AK182" s="115"/>
      <c r="AL182" s="115"/>
      <c r="AM182" s="115"/>
      <c r="AN182" s="115"/>
      <c r="AO182" s="115"/>
      <c r="AP182" s="115"/>
      <c r="AQ182" s="115"/>
      <c r="AR182" s="115"/>
      <c r="AS182" s="115"/>
      <c r="AT182" s="115"/>
    </row>
    <row r="183" spans="1:46" ht="17.25" customHeight="1">
      <c r="A183" s="10">
        <v>45102</v>
      </c>
      <c r="B183" s="294" t="s">
        <v>62</v>
      </c>
      <c r="C183" s="358"/>
      <c r="D183" s="358"/>
      <c r="E183" s="358"/>
      <c r="F183" s="359"/>
      <c r="G183" s="358"/>
      <c r="H183" s="358"/>
      <c r="I183" s="358"/>
      <c r="J183" s="358"/>
      <c r="K183" s="358"/>
      <c r="L183" s="359"/>
      <c r="M183" s="358"/>
      <c r="N183" s="358"/>
      <c r="O183" s="311"/>
      <c r="P183" s="311"/>
      <c r="Q183" s="311"/>
      <c r="R183" s="313"/>
      <c r="S183" s="311"/>
      <c r="T183" s="311"/>
      <c r="U183" s="311"/>
      <c r="V183" s="311"/>
      <c r="W183" s="311"/>
      <c r="X183" s="313"/>
      <c r="Y183" s="311"/>
      <c r="Z183" s="311"/>
      <c r="AA183" s="115"/>
      <c r="AH183" s="115"/>
      <c r="AI183" s="115"/>
      <c r="AJ183" s="115"/>
      <c r="AK183" s="115"/>
      <c r="AL183" s="115"/>
      <c r="AM183" s="115"/>
      <c r="AN183" s="115"/>
      <c r="AO183" s="115"/>
      <c r="AP183" s="115"/>
      <c r="AQ183" s="115"/>
      <c r="AR183" s="115"/>
      <c r="AS183" s="115"/>
      <c r="AT183" s="115"/>
    </row>
    <row r="184" spans="1:46" ht="17.25" customHeight="1">
      <c r="A184" s="10">
        <v>45103</v>
      </c>
      <c r="B184" s="294" t="s">
        <v>57</v>
      </c>
      <c r="C184" s="358"/>
      <c r="D184" s="358"/>
      <c r="E184" s="358"/>
      <c r="F184" s="359"/>
      <c r="G184" s="358"/>
      <c r="H184" s="358"/>
      <c r="I184" s="358"/>
      <c r="J184" s="358"/>
      <c r="K184" s="358"/>
      <c r="L184" s="359"/>
      <c r="M184" s="358"/>
      <c r="N184" s="358"/>
      <c r="O184" s="311"/>
      <c r="P184" s="311"/>
      <c r="Q184" s="311"/>
      <c r="R184" s="313"/>
      <c r="S184" s="311"/>
      <c r="T184" s="311"/>
      <c r="U184" s="311"/>
      <c r="V184" s="311"/>
      <c r="W184" s="311"/>
      <c r="X184" s="313"/>
      <c r="Y184" s="311"/>
      <c r="Z184" s="311"/>
      <c r="AA184" s="115"/>
      <c r="AH184" s="115"/>
      <c r="AI184" s="115"/>
      <c r="AJ184" s="115"/>
      <c r="AK184" s="115"/>
      <c r="AL184" s="115"/>
      <c r="AM184" s="115"/>
      <c r="AN184" s="115"/>
      <c r="AO184" s="115"/>
      <c r="AP184" s="115"/>
      <c r="AQ184" s="115"/>
      <c r="AR184" s="115"/>
      <c r="AS184" s="115"/>
      <c r="AT184" s="115"/>
    </row>
    <row r="185" spans="1:46" ht="17.25" customHeight="1">
      <c r="A185" s="10">
        <v>45104</v>
      </c>
      <c r="B185" s="294" t="s">
        <v>58</v>
      </c>
      <c r="C185" s="358"/>
      <c r="D185" s="358"/>
      <c r="E185" s="358"/>
      <c r="F185" s="359"/>
      <c r="G185" s="358"/>
      <c r="H185" s="358"/>
      <c r="I185" s="358"/>
      <c r="J185" s="358"/>
      <c r="K185" s="358"/>
      <c r="L185" s="359"/>
      <c r="M185" s="358"/>
      <c r="N185" s="358"/>
      <c r="O185" s="311"/>
      <c r="P185" s="311"/>
      <c r="Q185" s="311"/>
      <c r="R185" s="313"/>
      <c r="S185" s="311"/>
      <c r="T185" s="311"/>
      <c r="U185" s="311"/>
      <c r="V185" s="311"/>
      <c r="W185" s="311"/>
      <c r="X185" s="313"/>
      <c r="Y185" s="311"/>
      <c r="Z185" s="311"/>
      <c r="AA185" s="115"/>
      <c r="AH185" s="115"/>
      <c r="AI185" s="115"/>
      <c r="AJ185" s="115"/>
      <c r="AK185" s="115"/>
      <c r="AL185" s="115"/>
      <c r="AM185" s="115"/>
      <c r="AN185" s="115"/>
      <c r="AO185" s="115"/>
      <c r="AP185" s="115"/>
      <c r="AQ185" s="115"/>
      <c r="AR185" s="115"/>
      <c r="AS185" s="115"/>
      <c r="AT185" s="115"/>
    </row>
    <row r="186" spans="1:46" ht="17.25" customHeight="1">
      <c r="A186" s="10">
        <v>45105</v>
      </c>
      <c r="B186" s="294" t="s">
        <v>59</v>
      </c>
      <c r="C186" s="358"/>
      <c r="D186" s="358"/>
      <c r="E186" s="358"/>
      <c r="F186" s="359"/>
      <c r="G186" s="358"/>
      <c r="H186" s="358"/>
      <c r="I186" s="358"/>
      <c r="J186" s="358"/>
      <c r="K186" s="358"/>
      <c r="L186" s="359"/>
      <c r="M186" s="358"/>
      <c r="N186" s="358"/>
      <c r="O186" s="311"/>
      <c r="P186" s="311"/>
      <c r="Q186" s="311"/>
      <c r="R186" s="313"/>
      <c r="S186" s="311"/>
      <c r="T186" s="311"/>
      <c r="U186" s="311"/>
      <c r="V186" s="311"/>
      <c r="W186" s="311"/>
      <c r="X186" s="313"/>
      <c r="Y186" s="311"/>
      <c r="Z186" s="311"/>
      <c r="AA186" s="115"/>
      <c r="AH186" s="115"/>
      <c r="AI186" s="115"/>
      <c r="AJ186" s="115"/>
      <c r="AK186" s="115"/>
      <c r="AL186" s="115"/>
      <c r="AM186" s="115"/>
      <c r="AN186" s="115"/>
      <c r="AO186" s="115"/>
      <c r="AP186" s="115"/>
      <c r="AQ186" s="115"/>
      <c r="AR186" s="115"/>
      <c r="AS186" s="115"/>
      <c r="AT186" s="115"/>
    </row>
    <row r="187" spans="1:46" ht="17.25" customHeight="1">
      <c r="A187" s="10">
        <v>45106</v>
      </c>
      <c r="B187" s="294" t="s">
        <v>53</v>
      </c>
      <c r="C187" s="358"/>
      <c r="D187" s="358"/>
      <c r="E187" s="358"/>
      <c r="F187" s="359"/>
      <c r="G187" s="358"/>
      <c r="H187" s="358"/>
      <c r="I187" s="358"/>
      <c r="J187" s="358"/>
      <c r="K187" s="358"/>
      <c r="L187" s="359"/>
      <c r="M187" s="358"/>
      <c r="N187" s="358"/>
      <c r="O187" s="311"/>
      <c r="P187" s="311"/>
      <c r="Q187" s="311"/>
      <c r="R187" s="313"/>
      <c r="S187" s="311"/>
      <c r="T187" s="311"/>
      <c r="U187" s="311"/>
      <c r="V187" s="311"/>
      <c r="W187" s="311"/>
      <c r="X187" s="313"/>
      <c r="Y187" s="311"/>
      <c r="Z187" s="311"/>
      <c r="AA187" s="115"/>
      <c r="AH187" s="115"/>
      <c r="AI187" s="115"/>
      <c r="AJ187" s="115"/>
      <c r="AK187" s="115"/>
      <c r="AL187" s="115"/>
      <c r="AM187" s="115"/>
      <c r="AN187" s="115"/>
      <c r="AO187" s="115"/>
      <c r="AP187" s="115"/>
      <c r="AQ187" s="115"/>
      <c r="AR187" s="115"/>
      <c r="AS187" s="115"/>
      <c r="AT187" s="115"/>
    </row>
    <row r="188" spans="1:46" ht="17.25" customHeight="1">
      <c r="A188" s="10">
        <v>45107</v>
      </c>
      <c r="B188" s="294" t="s">
        <v>62</v>
      </c>
      <c r="C188" s="358"/>
      <c r="D188" s="358"/>
      <c r="E188" s="358"/>
      <c r="F188" s="359"/>
      <c r="G188" s="358"/>
      <c r="H188" s="358"/>
      <c r="I188" s="358"/>
      <c r="J188" s="358"/>
      <c r="K188" s="358"/>
      <c r="L188" s="359"/>
      <c r="M188" s="358"/>
      <c r="N188" s="358"/>
      <c r="O188" s="311"/>
      <c r="P188" s="311"/>
      <c r="Q188" s="311"/>
      <c r="R188" s="313"/>
      <c r="S188" s="311"/>
      <c r="T188" s="311"/>
      <c r="U188" s="311"/>
      <c r="V188" s="311"/>
      <c r="W188" s="311"/>
      <c r="X188" s="313"/>
      <c r="Y188" s="311"/>
      <c r="Z188" s="311"/>
      <c r="AA188" s="115"/>
      <c r="AH188" s="115"/>
      <c r="AI188" s="115"/>
      <c r="AJ188" s="115"/>
      <c r="AK188" s="115"/>
      <c r="AL188" s="115"/>
      <c r="AM188" s="115"/>
      <c r="AN188" s="115"/>
      <c r="AO188" s="115"/>
      <c r="AP188" s="115"/>
      <c r="AQ188" s="115"/>
      <c r="AR188" s="115"/>
      <c r="AS188" s="115"/>
      <c r="AT188" s="115"/>
    </row>
    <row r="189" spans="1:46" ht="17.25" customHeight="1">
      <c r="A189" s="10">
        <v>45108</v>
      </c>
      <c r="B189" s="294" t="s">
        <v>57</v>
      </c>
      <c r="C189" s="358"/>
      <c r="D189" s="358"/>
      <c r="E189" s="358"/>
      <c r="F189" s="359"/>
      <c r="G189" s="358"/>
      <c r="H189" s="358"/>
      <c r="I189" s="358"/>
      <c r="J189" s="358"/>
      <c r="K189" s="358"/>
      <c r="L189" s="359"/>
      <c r="M189" s="358"/>
      <c r="N189" s="358"/>
      <c r="O189" s="311"/>
      <c r="P189" s="311"/>
      <c r="Q189" s="311"/>
      <c r="R189" s="313"/>
      <c r="S189" s="311"/>
      <c r="T189" s="311"/>
      <c r="U189" s="311"/>
      <c r="V189" s="311"/>
      <c r="W189" s="311"/>
      <c r="X189" s="313"/>
      <c r="Y189" s="311"/>
      <c r="Z189" s="311"/>
      <c r="AA189" s="115"/>
      <c r="AH189" s="115"/>
      <c r="AI189" s="115"/>
      <c r="AJ189" s="115"/>
      <c r="AK189" s="115"/>
      <c r="AL189" s="115"/>
      <c r="AM189" s="115"/>
      <c r="AN189" s="115"/>
      <c r="AO189" s="115"/>
      <c r="AP189" s="115"/>
      <c r="AQ189" s="115"/>
      <c r="AR189" s="115"/>
      <c r="AS189" s="115"/>
      <c r="AT189" s="115"/>
    </row>
    <row r="190" spans="1:46" ht="17.25" customHeight="1">
      <c r="A190" s="10">
        <v>45109</v>
      </c>
      <c r="B190" s="294" t="s">
        <v>58</v>
      </c>
      <c r="C190" s="358"/>
      <c r="D190" s="358"/>
      <c r="E190" s="358"/>
      <c r="F190" s="359"/>
      <c r="G190" s="358"/>
      <c r="H190" s="358"/>
      <c r="I190" s="358"/>
      <c r="J190" s="358"/>
      <c r="K190" s="358"/>
      <c r="L190" s="359"/>
      <c r="M190" s="358"/>
      <c r="N190" s="358"/>
      <c r="O190" s="311"/>
      <c r="P190" s="311"/>
      <c r="Q190" s="311"/>
      <c r="R190" s="313"/>
      <c r="S190" s="311"/>
      <c r="T190" s="311"/>
      <c r="U190" s="311"/>
      <c r="V190" s="311"/>
      <c r="W190" s="311"/>
      <c r="X190" s="313"/>
      <c r="Y190" s="311"/>
      <c r="Z190" s="311"/>
      <c r="AA190" s="115"/>
      <c r="AH190" s="115"/>
      <c r="AI190" s="115"/>
      <c r="AJ190" s="115"/>
      <c r="AK190" s="115"/>
      <c r="AL190" s="115"/>
      <c r="AM190" s="115"/>
      <c r="AN190" s="115"/>
      <c r="AO190" s="115"/>
      <c r="AP190" s="115"/>
      <c r="AQ190" s="115"/>
      <c r="AR190" s="115"/>
      <c r="AS190" s="115"/>
      <c r="AT190" s="115"/>
    </row>
    <row r="191" spans="1:46" ht="17.25" customHeight="1">
      <c r="A191" s="10">
        <v>45110</v>
      </c>
      <c r="B191" s="294" t="s">
        <v>59</v>
      </c>
      <c r="C191" s="358"/>
      <c r="D191" s="358"/>
      <c r="E191" s="358"/>
      <c r="F191" s="359"/>
      <c r="G191" s="358"/>
      <c r="H191" s="358"/>
      <c r="I191" s="358"/>
      <c r="J191" s="358"/>
      <c r="K191" s="358"/>
      <c r="L191" s="359"/>
      <c r="M191" s="358"/>
      <c r="N191" s="358"/>
      <c r="O191" s="311"/>
      <c r="P191" s="311"/>
      <c r="Q191" s="311"/>
      <c r="R191" s="313"/>
      <c r="S191" s="311"/>
      <c r="T191" s="311"/>
      <c r="U191" s="311"/>
      <c r="V191" s="311"/>
      <c r="W191" s="311"/>
      <c r="X191" s="313"/>
      <c r="Y191" s="311"/>
      <c r="Z191" s="311"/>
      <c r="AA191" s="115"/>
      <c r="AH191" s="115"/>
      <c r="AI191" s="115"/>
      <c r="AJ191" s="115"/>
      <c r="AK191" s="115"/>
      <c r="AL191" s="115"/>
      <c r="AM191" s="115"/>
      <c r="AN191" s="115"/>
      <c r="AO191" s="115"/>
      <c r="AP191" s="115"/>
      <c r="AQ191" s="115"/>
      <c r="AR191" s="115"/>
      <c r="AS191" s="115"/>
      <c r="AT191" s="115"/>
    </row>
    <row r="192" spans="1:46" ht="17.25" customHeight="1">
      <c r="A192" s="10">
        <v>45111</v>
      </c>
      <c r="B192" s="294" t="s">
        <v>53</v>
      </c>
      <c r="C192" s="358"/>
      <c r="D192" s="358"/>
      <c r="E192" s="358"/>
      <c r="F192" s="359"/>
      <c r="G192" s="358"/>
      <c r="H192" s="358"/>
      <c r="I192" s="358"/>
      <c r="J192" s="358"/>
      <c r="K192" s="358"/>
      <c r="L192" s="359"/>
      <c r="M192" s="358"/>
      <c r="N192" s="358"/>
      <c r="O192" s="311"/>
      <c r="P192" s="311"/>
      <c r="Q192" s="311"/>
      <c r="R192" s="313"/>
      <c r="S192" s="311"/>
      <c r="T192" s="311"/>
      <c r="U192" s="311"/>
      <c r="V192" s="311"/>
      <c r="W192" s="311"/>
      <c r="X192" s="313"/>
      <c r="Y192" s="311"/>
      <c r="Z192" s="311"/>
      <c r="AA192" s="115"/>
      <c r="AH192" s="115"/>
      <c r="AI192" s="115"/>
      <c r="AJ192" s="115"/>
      <c r="AK192" s="115"/>
      <c r="AL192" s="115"/>
      <c r="AM192" s="115"/>
      <c r="AN192" s="115"/>
      <c r="AO192" s="115"/>
      <c r="AP192" s="115"/>
      <c r="AQ192" s="115"/>
      <c r="AR192" s="115"/>
      <c r="AS192" s="115"/>
      <c r="AT192" s="115"/>
    </row>
    <row r="193" spans="1:46" ht="17.25" customHeight="1">
      <c r="A193" s="10">
        <v>45112</v>
      </c>
      <c r="B193" s="294" t="s">
        <v>60</v>
      </c>
      <c r="C193" s="358"/>
      <c r="D193" s="358"/>
      <c r="E193" s="358"/>
      <c r="F193" s="359"/>
      <c r="G193" s="358"/>
      <c r="H193" s="358"/>
      <c r="I193" s="358"/>
      <c r="J193" s="358"/>
      <c r="K193" s="358"/>
      <c r="L193" s="359"/>
      <c r="M193" s="358"/>
      <c r="N193" s="358"/>
      <c r="O193" s="311"/>
      <c r="P193" s="311"/>
      <c r="Q193" s="311"/>
      <c r="R193" s="313"/>
      <c r="S193" s="311"/>
      <c r="T193" s="311"/>
      <c r="U193" s="311"/>
      <c r="V193" s="311"/>
      <c r="W193" s="311"/>
      <c r="X193" s="313"/>
      <c r="Y193" s="311"/>
      <c r="Z193" s="311"/>
      <c r="AA193" s="115"/>
      <c r="AH193" s="115"/>
      <c r="AI193" s="115"/>
      <c r="AJ193" s="115"/>
      <c r="AK193" s="115"/>
      <c r="AL193" s="115"/>
      <c r="AM193" s="115"/>
      <c r="AN193" s="115"/>
      <c r="AO193" s="115"/>
      <c r="AP193" s="115"/>
      <c r="AQ193" s="115"/>
      <c r="AR193" s="115"/>
      <c r="AS193" s="115"/>
      <c r="AT193" s="115"/>
    </row>
    <row r="194" spans="1:46" ht="17.25" customHeight="1">
      <c r="A194" s="10">
        <v>45113</v>
      </c>
      <c r="B194" s="294" t="s">
        <v>61</v>
      </c>
      <c r="C194" s="358"/>
      <c r="D194" s="358"/>
      <c r="E194" s="358"/>
      <c r="F194" s="359"/>
      <c r="G194" s="358"/>
      <c r="H194" s="358"/>
      <c r="I194" s="358"/>
      <c r="J194" s="358"/>
      <c r="K194" s="358"/>
      <c r="L194" s="359"/>
      <c r="M194" s="358"/>
      <c r="N194" s="358"/>
      <c r="O194" s="311"/>
      <c r="P194" s="311"/>
      <c r="Q194" s="311"/>
      <c r="R194" s="313"/>
      <c r="S194" s="311"/>
      <c r="T194" s="311"/>
      <c r="U194" s="311"/>
      <c r="V194" s="311"/>
      <c r="W194" s="311"/>
      <c r="X194" s="313"/>
      <c r="Y194" s="311"/>
      <c r="Z194" s="311"/>
      <c r="AA194" s="115"/>
      <c r="AH194" s="115"/>
      <c r="AI194" s="115"/>
      <c r="AJ194" s="115"/>
      <c r="AK194" s="115"/>
      <c r="AL194" s="115"/>
      <c r="AM194" s="115"/>
      <c r="AN194" s="115"/>
      <c r="AO194" s="115"/>
      <c r="AP194" s="115"/>
      <c r="AQ194" s="115"/>
      <c r="AR194" s="115"/>
      <c r="AS194" s="115"/>
      <c r="AT194" s="115"/>
    </row>
    <row r="195" spans="1:46" ht="17.25" customHeight="1">
      <c r="A195" s="10">
        <v>45114</v>
      </c>
      <c r="B195" s="294" t="s">
        <v>62</v>
      </c>
      <c r="C195" s="358"/>
      <c r="D195" s="358"/>
      <c r="E195" s="358"/>
      <c r="F195" s="359"/>
      <c r="G195" s="358"/>
      <c r="H195" s="358"/>
      <c r="I195" s="358"/>
      <c r="J195" s="358"/>
      <c r="K195" s="358"/>
      <c r="L195" s="359"/>
      <c r="M195" s="358"/>
      <c r="N195" s="358"/>
      <c r="O195" s="311"/>
      <c r="P195" s="311"/>
      <c r="Q195" s="311"/>
      <c r="R195" s="313"/>
      <c r="S195" s="311"/>
      <c r="T195" s="311"/>
      <c r="U195" s="311"/>
      <c r="V195" s="311"/>
      <c r="W195" s="311"/>
      <c r="X195" s="313"/>
      <c r="Y195" s="311"/>
      <c r="Z195" s="311"/>
      <c r="AA195" s="115"/>
      <c r="AH195" s="115"/>
      <c r="AI195" s="115"/>
      <c r="AJ195" s="115"/>
      <c r="AK195" s="115"/>
      <c r="AL195" s="115"/>
      <c r="AM195" s="115"/>
      <c r="AN195" s="115"/>
      <c r="AO195" s="115"/>
      <c r="AP195" s="115"/>
      <c r="AQ195" s="115"/>
      <c r="AR195" s="115"/>
      <c r="AS195" s="115"/>
      <c r="AT195" s="115"/>
    </row>
    <row r="196" spans="1:46" ht="17.25" customHeight="1">
      <c r="A196" s="10">
        <v>45115</v>
      </c>
      <c r="B196" s="294" t="s">
        <v>57</v>
      </c>
      <c r="C196" s="358"/>
      <c r="D196" s="358"/>
      <c r="E196" s="358"/>
      <c r="F196" s="359"/>
      <c r="G196" s="358"/>
      <c r="H196" s="358"/>
      <c r="I196" s="358"/>
      <c r="J196" s="358"/>
      <c r="K196" s="358"/>
      <c r="L196" s="359"/>
      <c r="M196" s="358"/>
      <c r="N196" s="358"/>
      <c r="O196" s="311"/>
      <c r="P196" s="311"/>
      <c r="Q196" s="311"/>
      <c r="R196" s="313"/>
      <c r="S196" s="311"/>
      <c r="T196" s="311"/>
      <c r="U196" s="311"/>
      <c r="V196" s="311"/>
      <c r="W196" s="311"/>
      <c r="X196" s="313"/>
      <c r="Y196" s="311"/>
      <c r="Z196" s="311"/>
      <c r="AA196" s="115"/>
      <c r="AH196" s="115"/>
      <c r="AI196" s="115"/>
      <c r="AJ196" s="115"/>
      <c r="AK196" s="115"/>
      <c r="AL196" s="115"/>
      <c r="AM196" s="115"/>
      <c r="AN196" s="115"/>
      <c r="AO196" s="115"/>
      <c r="AP196" s="115"/>
      <c r="AQ196" s="115"/>
      <c r="AR196" s="115"/>
      <c r="AS196" s="115"/>
      <c r="AT196" s="115"/>
    </row>
    <row r="197" spans="1:46" ht="17.25" customHeight="1">
      <c r="A197" s="10">
        <v>45116</v>
      </c>
      <c r="B197" s="294" t="s">
        <v>58</v>
      </c>
      <c r="C197" s="358"/>
      <c r="D197" s="358"/>
      <c r="E197" s="358"/>
      <c r="F197" s="359"/>
      <c r="G197" s="358"/>
      <c r="H197" s="358"/>
      <c r="I197" s="358"/>
      <c r="J197" s="358"/>
      <c r="K197" s="358"/>
      <c r="L197" s="359"/>
      <c r="M197" s="358"/>
      <c r="N197" s="358"/>
      <c r="O197" s="311"/>
      <c r="P197" s="311"/>
      <c r="Q197" s="311"/>
      <c r="R197" s="313"/>
      <c r="S197" s="311"/>
      <c r="T197" s="311"/>
      <c r="U197" s="311"/>
      <c r="V197" s="311"/>
      <c r="W197" s="311"/>
      <c r="X197" s="313"/>
      <c r="Y197" s="311"/>
      <c r="Z197" s="311"/>
      <c r="AA197" s="115"/>
      <c r="AH197" s="115"/>
      <c r="AI197" s="115"/>
      <c r="AJ197" s="115"/>
      <c r="AK197" s="115"/>
      <c r="AL197" s="115"/>
      <c r="AM197" s="115"/>
      <c r="AN197" s="115"/>
      <c r="AO197" s="115"/>
      <c r="AP197" s="115"/>
      <c r="AQ197" s="115"/>
      <c r="AR197" s="115"/>
      <c r="AS197" s="115"/>
      <c r="AT197" s="115"/>
    </row>
    <row r="198" spans="1:46" ht="17.25" customHeight="1">
      <c r="A198" s="10">
        <v>45117</v>
      </c>
      <c r="B198" s="294" t="s">
        <v>59</v>
      </c>
      <c r="C198" s="358"/>
      <c r="D198" s="358"/>
      <c r="E198" s="358"/>
      <c r="F198" s="359"/>
      <c r="G198" s="358"/>
      <c r="H198" s="358"/>
      <c r="I198" s="358"/>
      <c r="J198" s="358"/>
      <c r="K198" s="358"/>
      <c r="L198" s="359"/>
      <c r="M198" s="358"/>
      <c r="N198" s="358"/>
      <c r="O198" s="311"/>
      <c r="P198" s="311"/>
      <c r="Q198" s="311"/>
      <c r="R198" s="313"/>
      <c r="S198" s="311"/>
      <c r="T198" s="311"/>
      <c r="U198" s="311"/>
      <c r="V198" s="311"/>
      <c r="W198" s="311"/>
      <c r="X198" s="313"/>
      <c r="Y198" s="311"/>
      <c r="Z198" s="311"/>
      <c r="AA198" s="115"/>
      <c r="AH198" s="115"/>
      <c r="AI198" s="115"/>
      <c r="AJ198" s="115"/>
      <c r="AK198" s="115"/>
      <c r="AL198" s="115"/>
      <c r="AM198" s="115"/>
      <c r="AN198" s="115"/>
      <c r="AO198" s="115"/>
      <c r="AP198" s="115"/>
      <c r="AQ198" s="115"/>
      <c r="AR198" s="115"/>
      <c r="AS198" s="115"/>
      <c r="AT198" s="115"/>
    </row>
    <row r="199" spans="1:46" ht="17.25" customHeight="1">
      <c r="A199" s="10">
        <v>45118</v>
      </c>
      <c r="B199" s="294" t="s">
        <v>53</v>
      </c>
      <c r="C199" s="358"/>
      <c r="D199" s="358"/>
      <c r="E199" s="358"/>
      <c r="F199" s="359"/>
      <c r="G199" s="358"/>
      <c r="H199" s="358"/>
      <c r="I199" s="358"/>
      <c r="J199" s="358"/>
      <c r="K199" s="358"/>
      <c r="L199" s="359"/>
      <c r="M199" s="358"/>
      <c r="N199" s="358"/>
      <c r="O199" s="311"/>
      <c r="P199" s="311"/>
      <c r="Q199" s="311"/>
      <c r="R199" s="313"/>
      <c r="S199" s="311"/>
      <c r="T199" s="311"/>
      <c r="U199" s="311"/>
      <c r="V199" s="311"/>
      <c r="W199" s="311"/>
      <c r="X199" s="313"/>
      <c r="Y199" s="311"/>
      <c r="Z199" s="311"/>
      <c r="AA199" s="115"/>
      <c r="AH199" s="115"/>
      <c r="AI199" s="115"/>
      <c r="AJ199" s="115"/>
      <c r="AK199" s="115"/>
      <c r="AL199" s="115"/>
      <c r="AM199" s="115"/>
      <c r="AN199" s="115"/>
      <c r="AO199" s="115"/>
      <c r="AP199" s="115"/>
      <c r="AQ199" s="115"/>
      <c r="AR199" s="115"/>
      <c r="AS199" s="115"/>
      <c r="AT199" s="115"/>
    </row>
    <row r="200" spans="1:46" ht="17.25" customHeight="1">
      <c r="A200" s="10">
        <v>45119</v>
      </c>
      <c r="B200" s="294" t="s">
        <v>60</v>
      </c>
      <c r="C200" s="358"/>
      <c r="D200" s="358"/>
      <c r="E200" s="358"/>
      <c r="F200" s="359"/>
      <c r="G200" s="358"/>
      <c r="H200" s="358"/>
      <c r="I200" s="358"/>
      <c r="J200" s="358"/>
      <c r="K200" s="358"/>
      <c r="L200" s="359"/>
      <c r="M200" s="358"/>
      <c r="N200" s="358"/>
      <c r="O200" s="311"/>
      <c r="P200" s="311"/>
      <c r="Q200" s="311"/>
      <c r="R200" s="313"/>
      <c r="S200" s="311"/>
      <c r="T200" s="311"/>
      <c r="U200" s="311"/>
      <c r="V200" s="311"/>
      <c r="W200" s="311"/>
      <c r="X200" s="313"/>
      <c r="Y200" s="311"/>
      <c r="Z200" s="311"/>
      <c r="AA200" s="115"/>
      <c r="AH200" s="115"/>
      <c r="AI200" s="115"/>
      <c r="AJ200" s="115"/>
      <c r="AK200" s="115"/>
      <c r="AL200" s="115"/>
      <c r="AM200" s="115"/>
      <c r="AN200" s="115"/>
      <c r="AO200" s="115"/>
      <c r="AP200" s="115"/>
      <c r="AQ200" s="115"/>
      <c r="AR200" s="115"/>
      <c r="AS200" s="115"/>
      <c r="AT200" s="115"/>
    </row>
    <row r="201" spans="1:46" ht="17.25" customHeight="1">
      <c r="A201" s="10">
        <v>45120</v>
      </c>
      <c r="B201" s="294" t="s">
        <v>61</v>
      </c>
      <c r="C201" s="358"/>
      <c r="D201" s="358"/>
      <c r="E201" s="358"/>
      <c r="F201" s="359"/>
      <c r="G201" s="358"/>
      <c r="H201" s="358"/>
      <c r="I201" s="358"/>
      <c r="J201" s="358"/>
      <c r="K201" s="358"/>
      <c r="L201" s="359"/>
      <c r="M201" s="358"/>
      <c r="N201" s="358"/>
      <c r="O201" s="311"/>
      <c r="P201" s="311"/>
      <c r="Q201" s="311"/>
      <c r="R201" s="313"/>
      <c r="S201" s="311"/>
      <c r="T201" s="311"/>
      <c r="U201" s="311"/>
      <c r="V201" s="311"/>
      <c r="W201" s="311"/>
      <c r="X201" s="313"/>
      <c r="Y201" s="311"/>
      <c r="Z201" s="311"/>
      <c r="AA201" s="115"/>
      <c r="AH201" s="115"/>
      <c r="AI201" s="115"/>
      <c r="AJ201" s="115"/>
      <c r="AK201" s="115"/>
      <c r="AL201" s="115"/>
      <c r="AM201" s="115"/>
      <c r="AN201" s="115"/>
      <c r="AO201" s="115"/>
      <c r="AP201" s="115"/>
      <c r="AQ201" s="115"/>
      <c r="AR201" s="115"/>
      <c r="AS201" s="115"/>
      <c r="AT201" s="115"/>
    </row>
    <row r="202" spans="1:46" ht="17.25" customHeight="1">
      <c r="A202" s="10">
        <v>45121</v>
      </c>
      <c r="B202" s="299" t="s">
        <v>62</v>
      </c>
      <c r="C202" s="358"/>
      <c r="D202" s="358"/>
      <c r="E202" s="358"/>
      <c r="F202" s="359"/>
      <c r="G202" s="358"/>
      <c r="H202" s="358"/>
      <c r="I202" s="358"/>
      <c r="J202" s="358"/>
      <c r="K202" s="358"/>
      <c r="L202" s="359"/>
      <c r="M202" s="358"/>
      <c r="N202" s="358"/>
      <c r="O202" s="311"/>
      <c r="P202" s="311"/>
      <c r="Q202" s="311"/>
      <c r="R202" s="313"/>
      <c r="S202" s="311"/>
      <c r="T202" s="311"/>
      <c r="U202" s="311"/>
      <c r="V202" s="311"/>
      <c r="W202" s="311"/>
      <c r="X202" s="313"/>
      <c r="Y202" s="311"/>
      <c r="Z202" s="311"/>
      <c r="AA202" s="115"/>
      <c r="AH202" s="115"/>
      <c r="AI202" s="115"/>
      <c r="AJ202" s="115"/>
      <c r="AK202" s="115"/>
      <c r="AL202" s="115"/>
      <c r="AM202" s="115"/>
      <c r="AN202" s="115"/>
      <c r="AO202" s="115"/>
      <c r="AP202" s="115"/>
      <c r="AQ202" s="115"/>
      <c r="AR202" s="115"/>
      <c r="AS202" s="115"/>
      <c r="AT202" s="115"/>
    </row>
    <row r="203" spans="1:46" ht="17.25" customHeight="1">
      <c r="A203" s="10">
        <v>45122</v>
      </c>
      <c r="B203" s="363" t="s">
        <v>57</v>
      </c>
      <c r="C203" s="358"/>
      <c r="D203" s="358"/>
      <c r="E203" s="358"/>
      <c r="F203" s="359"/>
      <c r="G203" s="358"/>
      <c r="H203" s="358"/>
      <c r="I203" s="358"/>
      <c r="J203" s="358"/>
      <c r="K203" s="358"/>
      <c r="L203" s="359"/>
      <c r="M203" s="358"/>
      <c r="N203" s="358"/>
      <c r="O203" s="311"/>
      <c r="P203" s="311"/>
      <c r="Q203" s="311"/>
      <c r="R203" s="313"/>
      <c r="S203" s="311"/>
      <c r="T203" s="311"/>
      <c r="U203" s="311"/>
      <c r="V203" s="311"/>
      <c r="W203" s="311"/>
      <c r="X203" s="313"/>
      <c r="Y203" s="311"/>
      <c r="Z203" s="311"/>
      <c r="AA203" s="115"/>
      <c r="AH203" s="115"/>
      <c r="AI203" s="115"/>
      <c r="AJ203" s="115"/>
      <c r="AK203" s="115"/>
      <c r="AL203" s="115"/>
      <c r="AM203" s="115"/>
      <c r="AN203" s="115"/>
      <c r="AO203" s="115"/>
      <c r="AP203" s="115"/>
      <c r="AQ203" s="115"/>
      <c r="AR203" s="115"/>
      <c r="AS203" s="115"/>
      <c r="AT203" s="115"/>
    </row>
    <row r="204" spans="1:46" ht="17.25" customHeight="1">
      <c r="A204" s="10">
        <v>45123</v>
      </c>
      <c r="B204" s="363" t="s">
        <v>58</v>
      </c>
      <c r="C204" s="358"/>
      <c r="D204" s="358"/>
      <c r="E204" s="358"/>
      <c r="F204" s="359"/>
      <c r="G204" s="358"/>
      <c r="H204" s="358"/>
      <c r="I204" s="358"/>
      <c r="J204" s="358"/>
      <c r="K204" s="358"/>
      <c r="L204" s="359"/>
      <c r="M204" s="358"/>
      <c r="N204" s="358"/>
      <c r="O204" s="311"/>
      <c r="P204" s="311"/>
      <c r="Q204" s="311"/>
      <c r="R204" s="313"/>
      <c r="S204" s="311"/>
      <c r="T204" s="311"/>
      <c r="U204" s="311"/>
      <c r="V204" s="311"/>
      <c r="W204" s="311"/>
      <c r="X204" s="313"/>
      <c r="Y204" s="311"/>
      <c r="Z204" s="311"/>
      <c r="AA204" s="115"/>
      <c r="AH204" s="115"/>
      <c r="AI204" s="115"/>
      <c r="AJ204" s="115"/>
      <c r="AK204" s="115"/>
      <c r="AL204" s="115"/>
      <c r="AM204" s="115"/>
      <c r="AN204" s="115"/>
      <c r="AO204" s="115"/>
      <c r="AP204" s="115"/>
      <c r="AQ204" s="115"/>
      <c r="AR204" s="115"/>
      <c r="AS204" s="115"/>
      <c r="AT204" s="115"/>
    </row>
    <row r="205" spans="1:46" ht="17.25" customHeight="1">
      <c r="A205" s="89"/>
      <c r="B205" s="89"/>
      <c r="C205" s="311"/>
      <c r="D205" s="311"/>
      <c r="E205" s="311"/>
      <c r="F205" s="313"/>
      <c r="G205" s="314"/>
      <c r="H205" s="311"/>
      <c r="I205" s="311"/>
      <c r="J205" s="314"/>
      <c r="K205" s="311"/>
      <c r="L205" s="313"/>
      <c r="M205" s="314"/>
      <c r="N205" s="311"/>
      <c r="O205" s="311"/>
      <c r="P205" s="311"/>
      <c r="Q205" s="311"/>
      <c r="R205" s="313"/>
      <c r="S205" s="311"/>
      <c r="T205" s="311"/>
      <c r="U205" s="311"/>
      <c r="V205" s="311"/>
      <c r="W205" s="311"/>
      <c r="X205" s="313"/>
      <c r="Y205" s="311"/>
      <c r="Z205" s="311"/>
      <c r="AA205" s="115"/>
      <c r="AH205" s="115"/>
      <c r="AI205" s="115"/>
      <c r="AJ205" s="115"/>
      <c r="AK205" s="115"/>
      <c r="AL205" s="115"/>
      <c r="AM205" s="115"/>
      <c r="AN205" s="115"/>
      <c r="AO205" s="115"/>
      <c r="AP205" s="115"/>
      <c r="AQ205" s="115"/>
      <c r="AR205" s="115"/>
      <c r="AS205" s="115"/>
      <c r="AT205" s="115"/>
    </row>
    <row r="206" spans="1:46" ht="17.25" customHeight="1">
      <c r="A206" s="89"/>
      <c r="B206" s="89"/>
      <c r="C206" s="311"/>
      <c r="D206" s="311"/>
      <c r="E206" s="311"/>
      <c r="F206" s="313"/>
      <c r="G206" s="314"/>
      <c r="H206" s="311"/>
      <c r="I206" s="311"/>
      <c r="J206" s="314"/>
      <c r="K206" s="311"/>
      <c r="L206" s="313"/>
      <c r="M206" s="314"/>
      <c r="N206" s="311"/>
      <c r="O206" s="311"/>
      <c r="P206" s="311"/>
      <c r="Q206" s="311"/>
      <c r="R206" s="313"/>
      <c r="S206" s="311"/>
      <c r="T206" s="311"/>
      <c r="U206" s="311"/>
      <c r="V206" s="311"/>
      <c r="W206" s="311"/>
      <c r="X206" s="313"/>
      <c r="Y206" s="311"/>
      <c r="Z206" s="311"/>
      <c r="AA206" s="115"/>
      <c r="AH206" s="115"/>
      <c r="AI206" s="115"/>
      <c r="AJ206" s="115"/>
      <c r="AK206" s="115"/>
      <c r="AL206" s="115"/>
      <c r="AM206" s="115"/>
      <c r="AN206" s="115"/>
      <c r="AO206" s="115"/>
      <c r="AP206" s="115"/>
      <c r="AQ206" s="115"/>
      <c r="AR206" s="115"/>
      <c r="AS206" s="115"/>
      <c r="AT206" s="115"/>
    </row>
    <row r="207" spans="1:46" ht="17.25" customHeight="1">
      <c r="A207" s="89"/>
      <c r="B207" s="89"/>
      <c r="C207" s="311"/>
      <c r="D207" s="311"/>
      <c r="E207" s="311"/>
      <c r="F207" s="313"/>
      <c r="G207" s="314"/>
      <c r="H207" s="311"/>
      <c r="I207" s="311"/>
      <c r="J207" s="314"/>
      <c r="K207" s="311"/>
      <c r="L207" s="313"/>
      <c r="M207" s="314"/>
      <c r="N207" s="311"/>
      <c r="O207" s="311"/>
      <c r="P207" s="311"/>
      <c r="Q207" s="311"/>
      <c r="R207" s="313"/>
      <c r="S207" s="311"/>
      <c r="T207" s="311"/>
      <c r="U207" s="311"/>
      <c r="V207" s="311"/>
      <c r="W207" s="311"/>
      <c r="X207" s="313"/>
      <c r="Y207" s="311"/>
      <c r="Z207" s="311"/>
      <c r="AA207" s="115"/>
      <c r="AH207" s="115"/>
      <c r="AI207" s="115"/>
      <c r="AJ207" s="115"/>
      <c r="AK207" s="115"/>
      <c r="AL207" s="115"/>
      <c r="AM207" s="115"/>
      <c r="AN207" s="115"/>
      <c r="AO207" s="115"/>
      <c r="AP207" s="115"/>
      <c r="AQ207" s="115"/>
      <c r="AR207" s="115"/>
      <c r="AS207" s="115"/>
      <c r="AT207" s="115"/>
    </row>
    <row r="208" spans="1:46" ht="17.25" customHeight="1">
      <c r="A208" s="89"/>
      <c r="B208" s="89"/>
      <c r="C208" s="311"/>
      <c r="D208" s="311"/>
      <c r="E208" s="311"/>
      <c r="F208" s="313"/>
      <c r="G208" s="314"/>
      <c r="H208" s="311"/>
      <c r="I208" s="311"/>
      <c r="J208" s="314"/>
      <c r="K208" s="311"/>
      <c r="L208" s="313"/>
      <c r="M208" s="314"/>
      <c r="N208" s="311"/>
      <c r="O208" s="311"/>
      <c r="P208" s="311"/>
      <c r="Q208" s="311"/>
      <c r="R208" s="313"/>
      <c r="S208" s="311"/>
      <c r="T208" s="311"/>
      <c r="U208" s="311"/>
      <c r="V208" s="311"/>
      <c r="W208" s="311"/>
      <c r="X208" s="313"/>
      <c r="Y208" s="311"/>
      <c r="Z208" s="311"/>
      <c r="AA208" s="115"/>
      <c r="AH208" s="115"/>
      <c r="AI208" s="115"/>
      <c r="AJ208" s="115"/>
      <c r="AK208" s="115"/>
      <c r="AL208" s="115"/>
      <c r="AM208" s="115"/>
      <c r="AN208" s="115"/>
      <c r="AO208" s="115"/>
      <c r="AP208" s="115"/>
      <c r="AQ208" s="115"/>
      <c r="AR208" s="115"/>
      <c r="AS208" s="115"/>
      <c r="AT208" s="115"/>
    </row>
    <row r="209" spans="1:46" ht="17.25" customHeight="1">
      <c r="A209" s="89"/>
      <c r="B209" s="89"/>
      <c r="C209" s="311"/>
      <c r="D209" s="311"/>
      <c r="E209" s="311"/>
      <c r="F209" s="313"/>
      <c r="G209" s="314"/>
      <c r="H209" s="311"/>
      <c r="I209" s="311"/>
      <c r="J209" s="314"/>
      <c r="K209" s="311"/>
      <c r="L209" s="313"/>
      <c r="M209" s="314"/>
      <c r="N209" s="311"/>
      <c r="O209" s="311"/>
      <c r="P209" s="311"/>
      <c r="Q209" s="311"/>
      <c r="R209" s="313"/>
      <c r="S209" s="311"/>
      <c r="T209" s="311"/>
      <c r="U209" s="311"/>
      <c r="V209" s="311"/>
      <c r="W209" s="311"/>
      <c r="X209" s="313"/>
      <c r="Y209" s="311"/>
      <c r="Z209" s="311"/>
      <c r="AA209" s="115"/>
      <c r="AH209" s="115"/>
      <c r="AI209" s="115"/>
      <c r="AJ209" s="115"/>
      <c r="AK209" s="115"/>
      <c r="AL209" s="115"/>
      <c r="AM209" s="115"/>
      <c r="AN209" s="115"/>
      <c r="AO209" s="115"/>
      <c r="AP209" s="115"/>
      <c r="AQ209" s="115"/>
      <c r="AR209" s="115"/>
      <c r="AS209" s="115"/>
      <c r="AT209" s="115"/>
    </row>
    <row r="210" spans="1:46" ht="17.25" customHeight="1">
      <c r="A210" s="89"/>
      <c r="B210" s="89"/>
      <c r="C210" s="311"/>
      <c r="D210" s="311"/>
      <c r="E210" s="311"/>
      <c r="F210" s="313"/>
      <c r="G210" s="314"/>
      <c r="H210" s="311"/>
      <c r="I210" s="311"/>
      <c r="J210" s="314"/>
      <c r="K210" s="311"/>
      <c r="L210" s="313"/>
      <c r="M210" s="314"/>
      <c r="N210" s="311"/>
      <c r="O210" s="311"/>
      <c r="P210" s="311"/>
      <c r="Q210" s="311"/>
      <c r="R210" s="313"/>
      <c r="S210" s="311"/>
      <c r="T210" s="311"/>
      <c r="U210" s="311"/>
      <c r="V210" s="311"/>
      <c r="W210" s="311"/>
      <c r="X210" s="313"/>
      <c r="Y210" s="311"/>
      <c r="Z210" s="311"/>
      <c r="AA210" s="115"/>
      <c r="AH210" s="115"/>
      <c r="AI210" s="115"/>
      <c r="AJ210" s="115"/>
      <c r="AK210" s="115"/>
      <c r="AL210" s="115"/>
      <c r="AM210" s="115"/>
      <c r="AN210" s="115"/>
      <c r="AO210" s="115"/>
      <c r="AP210" s="115"/>
      <c r="AQ210" s="115"/>
      <c r="AR210" s="115"/>
      <c r="AS210" s="115"/>
      <c r="AT210" s="115"/>
    </row>
    <row r="211" spans="1:46" ht="17.25" customHeight="1">
      <c r="A211" s="89"/>
      <c r="B211" s="89"/>
      <c r="C211" s="311"/>
      <c r="D211" s="311"/>
      <c r="E211" s="311"/>
      <c r="F211" s="313"/>
      <c r="G211" s="314"/>
      <c r="H211" s="311"/>
      <c r="I211" s="311"/>
      <c r="J211" s="314"/>
      <c r="K211" s="311"/>
      <c r="L211" s="313"/>
      <c r="M211" s="314"/>
      <c r="N211" s="311"/>
      <c r="O211" s="311"/>
      <c r="P211" s="311"/>
      <c r="Q211" s="311"/>
      <c r="R211" s="313"/>
      <c r="S211" s="311"/>
      <c r="T211" s="311"/>
      <c r="U211" s="311"/>
      <c r="V211" s="311"/>
      <c r="W211" s="311"/>
      <c r="X211" s="313"/>
      <c r="Y211" s="311"/>
      <c r="Z211" s="311"/>
      <c r="AA211" s="115"/>
      <c r="AH211" s="115"/>
      <c r="AI211" s="115"/>
      <c r="AJ211" s="115"/>
      <c r="AK211" s="115"/>
      <c r="AL211" s="115"/>
      <c r="AM211" s="115"/>
      <c r="AN211" s="115"/>
      <c r="AO211" s="115"/>
      <c r="AP211" s="115"/>
      <c r="AQ211" s="115"/>
      <c r="AR211" s="115"/>
      <c r="AS211" s="115"/>
      <c r="AT211" s="115"/>
    </row>
    <row r="212" spans="1:46" ht="17.25" customHeight="1">
      <c r="A212" s="89"/>
      <c r="B212" s="89"/>
      <c r="C212" s="311"/>
      <c r="D212" s="311"/>
      <c r="E212" s="311"/>
      <c r="F212" s="313"/>
      <c r="G212" s="314"/>
      <c r="H212" s="311"/>
      <c r="I212" s="311"/>
      <c r="J212" s="314"/>
      <c r="K212" s="311"/>
      <c r="L212" s="313"/>
      <c r="M212" s="314"/>
      <c r="N212" s="311"/>
      <c r="O212" s="311"/>
      <c r="P212" s="311"/>
      <c r="Q212" s="311"/>
      <c r="R212" s="313"/>
      <c r="S212" s="311"/>
      <c r="T212" s="311"/>
      <c r="U212" s="311"/>
      <c r="V212" s="311"/>
      <c r="W212" s="311"/>
      <c r="X212" s="313"/>
      <c r="Y212" s="311"/>
      <c r="Z212" s="311"/>
      <c r="AA212" s="115"/>
      <c r="AH212" s="115"/>
      <c r="AI212" s="115"/>
      <c r="AJ212" s="115"/>
      <c r="AK212" s="115"/>
      <c r="AL212" s="115"/>
      <c r="AM212" s="115"/>
      <c r="AN212" s="115"/>
      <c r="AO212" s="115"/>
      <c r="AP212" s="115"/>
      <c r="AQ212" s="115"/>
      <c r="AR212" s="115"/>
      <c r="AS212" s="115"/>
      <c r="AT212" s="115"/>
    </row>
    <row r="213" spans="1:46" ht="17.25" customHeight="1">
      <c r="A213" s="89"/>
      <c r="B213" s="89"/>
      <c r="C213" s="311"/>
      <c r="D213" s="311"/>
      <c r="E213" s="311"/>
      <c r="F213" s="313"/>
      <c r="G213" s="314"/>
      <c r="H213" s="311"/>
      <c r="I213" s="311"/>
      <c r="J213" s="314"/>
      <c r="K213" s="311"/>
      <c r="L213" s="313"/>
      <c r="M213" s="314"/>
      <c r="N213" s="311"/>
      <c r="O213" s="311"/>
      <c r="P213" s="311"/>
      <c r="Q213" s="311"/>
      <c r="R213" s="313"/>
      <c r="S213" s="311"/>
      <c r="T213" s="311"/>
      <c r="U213" s="311"/>
      <c r="V213" s="311"/>
      <c r="W213" s="311"/>
      <c r="X213" s="313"/>
      <c r="Y213" s="311"/>
      <c r="Z213" s="311"/>
      <c r="AA213" s="115"/>
      <c r="AH213" s="115"/>
      <c r="AI213" s="115"/>
      <c r="AJ213" s="115"/>
      <c r="AK213" s="115"/>
      <c r="AL213" s="115"/>
      <c r="AM213" s="115"/>
      <c r="AN213" s="115"/>
      <c r="AO213" s="115"/>
      <c r="AP213" s="115"/>
      <c r="AQ213" s="115"/>
      <c r="AR213" s="115"/>
      <c r="AS213" s="115"/>
      <c r="AT213" s="115"/>
    </row>
    <row r="214" spans="1:46" ht="17.25" customHeight="1">
      <c r="A214" s="89"/>
      <c r="B214" s="89"/>
      <c r="C214" s="311"/>
      <c r="D214" s="311"/>
      <c r="E214" s="311"/>
      <c r="F214" s="313"/>
      <c r="G214" s="314"/>
      <c r="H214" s="311"/>
      <c r="I214" s="311"/>
      <c r="J214" s="314"/>
      <c r="K214" s="311"/>
      <c r="L214" s="313"/>
      <c r="M214" s="314"/>
      <c r="N214" s="311"/>
      <c r="O214" s="311"/>
      <c r="P214" s="311"/>
      <c r="Q214" s="311"/>
      <c r="R214" s="313"/>
      <c r="S214" s="311"/>
      <c r="T214" s="311"/>
      <c r="U214" s="311"/>
      <c r="V214" s="311"/>
      <c r="W214" s="311"/>
      <c r="X214" s="313"/>
      <c r="Y214" s="311"/>
      <c r="Z214" s="311"/>
      <c r="AA214" s="115"/>
      <c r="AH214" s="115"/>
      <c r="AI214" s="115"/>
      <c r="AJ214" s="115"/>
      <c r="AK214" s="115"/>
      <c r="AL214" s="115"/>
      <c r="AM214" s="115"/>
      <c r="AN214" s="115"/>
      <c r="AO214" s="115"/>
      <c r="AP214" s="115"/>
      <c r="AQ214" s="115"/>
      <c r="AR214" s="115"/>
      <c r="AS214" s="115"/>
      <c r="AT214" s="115"/>
    </row>
    <row r="215" spans="1:46" ht="17.25" customHeight="1">
      <c r="A215" s="89"/>
      <c r="B215" s="89"/>
      <c r="C215" s="311"/>
      <c r="D215" s="311"/>
      <c r="E215" s="311"/>
      <c r="F215" s="313"/>
      <c r="G215" s="314"/>
      <c r="H215" s="311"/>
      <c r="I215" s="311"/>
      <c r="J215" s="314"/>
      <c r="K215" s="311"/>
      <c r="L215" s="313"/>
      <c r="M215" s="314"/>
      <c r="N215" s="311"/>
      <c r="O215" s="311"/>
      <c r="P215" s="311"/>
      <c r="Q215" s="311"/>
      <c r="R215" s="313"/>
      <c r="S215" s="311"/>
      <c r="T215" s="311"/>
      <c r="U215" s="311"/>
      <c r="V215" s="311"/>
      <c r="W215" s="311"/>
      <c r="X215" s="313"/>
      <c r="Y215" s="311"/>
      <c r="Z215" s="311"/>
      <c r="AA215" s="115"/>
      <c r="AH215" s="115"/>
      <c r="AI215" s="115"/>
      <c r="AJ215" s="115"/>
      <c r="AK215" s="115"/>
      <c r="AL215" s="115"/>
      <c r="AM215" s="115"/>
      <c r="AN215" s="115"/>
      <c r="AO215" s="115"/>
      <c r="AP215" s="115"/>
      <c r="AQ215" s="115"/>
      <c r="AR215" s="115"/>
      <c r="AS215" s="115"/>
      <c r="AT215" s="115"/>
    </row>
    <row r="216" spans="1:46" ht="17.25" customHeight="1">
      <c r="A216" s="89"/>
      <c r="B216" s="89"/>
      <c r="C216" s="311"/>
      <c r="D216" s="311"/>
      <c r="E216" s="311"/>
      <c r="F216" s="313"/>
      <c r="G216" s="314"/>
      <c r="H216" s="311"/>
      <c r="I216" s="311"/>
      <c r="J216" s="314"/>
      <c r="K216" s="311"/>
      <c r="L216" s="313"/>
      <c r="M216" s="314"/>
      <c r="N216" s="311"/>
      <c r="O216" s="311"/>
      <c r="P216" s="311"/>
      <c r="Q216" s="311"/>
      <c r="R216" s="313"/>
      <c r="S216" s="311"/>
      <c r="T216" s="311"/>
      <c r="U216" s="311"/>
      <c r="V216" s="311"/>
      <c r="W216" s="311"/>
      <c r="X216" s="313"/>
      <c r="Y216" s="311"/>
      <c r="Z216" s="311"/>
      <c r="AA216" s="115"/>
      <c r="AH216" s="115"/>
      <c r="AI216" s="115"/>
      <c r="AJ216" s="115"/>
      <c r="AK216" s="115"/>
      <c r="AL216" s="115"/>
      <c r="AM216" s="115"/>
      <c r="AN216" s="115"/>
      <c r="AO216" s="115"/>
      <c r="AP216" s="115"/>
      <c r="AQ216" s="115"/>
      <c r="AR216" s="115"/>
      <c r="AS216" s="115"/>
      <c r="AT216" s="115"/>
    </row>
    <row r="217" spans="1:46" ht="17.25" customHeight="1">
      <c r="A217" s="79"/>
      <c r="B217" s="79"/>
      <c r="C217" s="315"/>
      <c r="D217" s="315"/>
      <c r="E217" s="315"/>
      <c r="F217" s="317"/>
      <c r="G217" s="318"/>
      <c r="H217" s="315"/>
      <c r="I217" s="315"/>
      <c r="J217" s="318"/>
      <c r="K217" s="315"/>
      <c r="L217" s="317"/>
      <c r="M217" s="318"/>
      <c r="N217" s="315"/>
      <c r="O217" s="315"/>
      <c r="P217" s="315"/>
      <c r="Q217" s="315"/>
      <c r="R217" s="317"/>
      <c r="S217" s="315"/>
      <c r="T217" s="315"/>
      <c r="U217" s="315"/>
      <c r="V217" s="315"/>
      <c r="W217" s="315"/>
      <c r="X217" s="317"/>
      <c r="Y217" s="315"/>
      <c r="Z217" s="315"/>
      <c r="AA217" s="101"/>
      <c r="AH217" s="101"/>
      <c r="AI217" s="101"/>
      <c r="AJ217" s="101"/>
      <c r="AK217" s="101"/>
      <c r="AL217" s="101"/>
      <c r="AM217" s="101"/>
      <c r="AN217" s="101"/>
      <c r="AO217" s="101"/>
      <c r="AP217" s="101"/>
      <c r="AQ217" s="101"/>
      <c r="AR217" s="101"/>
      <c r="AS217" s="101"/>
      <c r="AT217" s="101"/>
    </row>
    <row r="218" spans="1:46" ht="17.25" customHeight="1">
      <c r="A218" s="79"/>
      <c r="B218" s="79"/>
      <c r="C218" s="315"/>
      <c r="D218" s="315"/>
      <c r="E218" s="315"/>
      <c r="F218" s="317"/>
      <c r="G218" s="318"/>
      <c r="H218" s="315"/>
      <c r="I218" s="315"/>
      <c r="J218" s="318"/>
      <c r="K218" s="315"/>
      <c r="L218" s="317"/>
      <c r="M218" s="318"/>
      <c r="N218" s="315"/>
      <c r="O218" s="315"/>
      <c r="P218" s="315"/>
      <c r="Q218" s="315"/>
      <c r="R218" s="317"/>
      <c r="S218" s="315"/>
      <c r="T218" s="315"/>
      <c r="U218" s="315"/>
      <c r="V218" s="315"/>
      <c r="W218" s="315"/>
      <c r="X218" s="317"/>
      <c r="Y218" s="315"/>
      <c r="Z218" s="315"/>
      <c r="AA218" s="101"/>
      <c r="AH218" s="101"/>
      <c r="AI218" s="101"/>
      <c r="AJ218" s="101"/>
      <c r="AK218" s="101"/>
      <c r="AL218" s="101"/>
      <c r="AM218" s="101"/>
      <c r="AN218" s="101"/>
      <c r="AO218" s="101"/>
      <c r="AP218" s="101"/>
      <c r="AQ218" s="101"/>
      <c r="AR218" s="101"/>
      <c r="AS218" s="101"/>
      <c r="AT218" s="101"/>
    </row>
    <row r="219" spans="1:46" ht="17.25" customHeight="1">
      <c r="A219" s="79"/>
      <c r="B219" s="79"/>
      <c r="C219" s="315"/>
      <c r="D219" s="315"/>
      <c r="E219" s="315"/>
      <c r="F219" s="317"/>
      <c r="G219" s="318"/>
      <c r="H219" s="315"/>
      <c r="I219" s="315"/>
      <c r="J219" s="318"/>
      <c r="K219" s="315"/>
      <c r="L219" s="317"/>
      <c r="M219" s="318"/>
      <c r="N219" s="315"/>
      <c r="O219" s="315"/>
      <c r="P219" s="315"/>
      <c r="Q219" s="315"/>
      <c r="R219" s="317"/>
      <c r="S219" s="315"/>
      <c r="T219" s="315"/>
      <c r="U219" s="315"/>
      <c r="V219" s="315"/>
      <c r="W219" s="315"/>
      <c r="X219" s="317"/>
      <c r="Y219" s="315"/>
      <c r="Z219" s="315"/>
      <c r="AA219" s="101"/>
      <c r="AH219" s="101"/>
      <c r="AI219" s="101"/>
      <c r="AJ219" s="101"/>
      <c r="AK219" s="101"/>
      <c r="AL219" s="101"/>
      <c r="AM219" s="101"/>
      <c r="AN219" s="101"/>
      <c r="AO219" s="101"/>
      <c r="AP219" s="101"/>
      <c r="AQ219" s="101"/>
      <c r="AR219" s="101"/>
      <c r="AS219" s="101"/>
      <c r="AT219" s="101"/>
    </row>
    <row r="220" spans="1:46" ht="17.25" customHeight="1">
      <c r="A220" s="79"/>
      <c r="B220" s="79"/>
      <c r="C220" s="315"/>
      <c r="D220" s="315"/>
      <c r="E220" s="315"/>
      <c r="F220" s="317"/>
      <c r="G220" s="318"/>
      <c r="H220" s="315"/>
      <c r="I220" s="315"/>
      <c r="J220" s="318"/>
      <c r="K220" s="315"/>
      <c r="L220" s="317"/>
      <c r="M220" s="318"/>
      <c r="N220" s="315"/>
      <c r="O220" s="315"/>
      <c r="P220" s="315"/>
      <c r="Q220" s="315"/>
      <c r="R220" s="317"/>
      <c r="S220" s="315"/>
      <c r="T220" s="315"/>
      <c r="U220" s="315"/>
      <c r="V220" s="315"/>
      <c r="W220" s="315"/>
      <c r="X220" s="317"/>
      <c r="Y220" s="315"/>
      <c r="Z220" s="315"/>
      <c r="AA220" s="101"/>
      <c r="AH220" s="101"/>
      <c r="AI220" s="101"/>
      <c r="AJ220" s="101"/>
      <c r="AK220" s="101"/>
      <c r="AL220" s="101"/>
      <c r="AM220" s="101"/>
      <c r="AN220" s="101"/>
      <c r="AO220" s="101"/>
      <c r="AP220" s="101"/>
      <c r="AQ220" s="101"/>
      <c r="AR220" s="101"/>
      <c r="AS220" s="101"/>
      <c r="AT220" s="101"/>
    </row>
    <row r="221" spans="1:46" ht="17.25" customHeight="1">
      <c r="A221" s="79"/>
      <c r="B221" s="79"/>
      <c r="C221" s="315"/>
      <c r="D221" s="315"/>
      <c r="E221" s="315"/>
      <c r="F221" s="317"/>
      <c r="G221" s="318"/>
      <c r="H221" s="315"/>
      <c r="I221" s="315"/>
      <c r="J221" s="318"/>
      <c r="K221" s="315"/>
      <c r="L221" s="317"/>
      <c r="M221" s="318"/>
      <c r="N221" s="315"/>
      <c r="O221" s="315"/>
      <c r="P221" s="315"/>
      <c r="Q221" s="315"/>
      <c r="R221" s="317"/>
      <c r="S221" s="315"/>
      <c r="T221" s="315"/>
      <c r="U221" s="315"/>
      <c r="V221" s="315"/>
      <c r="W221" s="315"/>
      <c r="X221" s="317"/>
      <c r="Y221" s="315"/>
      <c r="Z221" s="315"/>
      <c r="AA221" s="101"/>
      <c r="AH221" s="101"/>
      <c r="AI221" s="101"/>
      <c r="AJ221" s="101"/>
      <c r="AK221" s="101"/>
      <c r="AL221" s="101"/>
      <c r="AM221" s="101"/>
      <c r="AN221" s="101"/>
      <c r="AO221" s="101"/>
      <c r="AP221" s="101"/>
      <c r="AQ221" s="101"/>
      <c r="AR221" s="101"/>
      <c r="AS221" s="101"/>
      <c r="AT221" s="101"/>
    </row>
    <row r="222" spans="1:46" ht="17.25" customHeight="1">
      <c r="A222" s="79"/>
      <c r="B222" s="79"/>
      <c r="C222" s="315"/>
      <c r="D222" s="315"/>
      <c r="E222" s="315"/>
      <c r="F222" s="317"/>
      <c r="G222" s="318"/>
      <c r="H222" s="315"/>
      <c r="I222" s="315"/>
      <c r="J222" s="318"/>
      <c r="K222" s="315"/>
      <c r="L222" s="317"/>
      <c r="M222" s="318"/>
      <c r="N222" s="315"/>
      <c r="O222" s="315"/>
      <c r="P222" s="315"/>
      <c r="Q222" s="315"/>
      <c r="R222" s="317"/>
      <c r="S222" s="315"/>
      <c r="T222" s="315"/>
      <c r="U222" s="315"/>
      <c r="V222" s="315"/>
      <c r="W222" s="315"/>
      <c r="X222" s="317"/>
      <c r="Y222" s="315"/>
      <c r="Z222" s="315"/>
      <c r="AA222" s="101"/>
      <c r="AH222" s="101"/>
      <c r="AI222" s="101"/>
      <c r="AJ222" s="101"/>
      <c r="AK222" s="101"/>
      <c r="AL222" s="101"/>
      <c r="AM222" s="101"/>
      <c r="AN222" s="101"/>
      <c r="AO222" s="101"/>
      <c r="AP222" s="101"/>
      <c r="AQ222" s="101"/>
      <c r="AR222" s="101"/>
      <c r="AS222" s="101"/>
      <c r="AT222" s="101"/>
    </row>
    <row r="223" spans="1:46" ht="17.25" customHeight="1">
      <c r="A223" s="79"/>
      <c r="B223" s="79"/>
      <c r="C223" s="315"/>
      <c r="D223" s="315"/>
      <c r="E223" s="315"/>
      <c r="F223" s="317"/>
      <c r="G223" s="318"/>
      <c r="H223" s="315"/>
      <c r="I223" s="315"/>
      <c r="J223" s="318"/>
      <c r="K223" s="315"/>
      <c r="L223" s="317"/>
      <c r="M223" s="318"/>
      <c r="N223" s="315"/>
      <c r="O223" s="315"/>
      <c r="P223" s="315"/>
      <c r="Q223" s="315"/>
      <c r="R223" s="317"/>
      <c r="S223" s="315"/>
      <c r="T223" s="315"/>
      <c r="U223" s="315"/>
      <c r="V223" s="315"/>
      <c r="W223" s="315"/>
      <c r="X223" s="317"/>
      <c r="Y223" s="315"/>
      <c r="Z223" s="315"/>
      <c r="AA223" s="101"/>
      <c r="AH223" s="101"/>
      <c r="AI223" s="101"/>
      <c r="AJ223" s="101"/>
      <c r="AK223" s="101"/>
      <c r="AL223" s="101"/>
      <c r="AM223" s="101"/>
      <c r="AN223" s="101"/>
      <c r="AO223" s="101"/>
      <c r="AP223" s="101"/>
      <c r="AQ223" s="101"/>
      <c r="AR223" s="101"/>
      <c r="AS223" s="101"/>
      <c r="AT223" s="101"/>
    </row>
    <row r="224" spans="1:46" ht="17.25" customHeight="1">
      <c r="A224" s="79"/>
      <c r="B224" s="79"/>
      <c r="C224" s="315"/>
      <c r="D224" s="315"/>
      <c r="E224" s="315"/>
      <c r="F224" s="317"/>
      <c r="G224" s="318"/>
      <c r="H224" s="315"/>
      <c r="I224" s="315"/>
      <c r="J224" s="318"/>
      <c r="K224" s="315"/>
      <c r="L224" s="317"/>
      <c r="M224" s="318"/>
      <c r="N224" s="315"/>
      <c r="O224" s="315"/>
      <c r="P224" s="315"/>
      <c r="Q224" s="315"/>
      <c r="R224" s="317"/>
      <c r="S224" s="315"/>
      <c r="T224" s="315"/>
      <c r="U224" s="315"/>
      <c r="V224" s="315"/>
      <c r="W224" s="315"/>
      <c r="X224" s="317"/>
      <c r="Y224" s="315"/>
      <c r="Z224" s="315"/>
      <c r="AA224" s="101"/>
      <c r="AH224" s="101"/>
      <c r="AI224" s="101"/>
      <c r="AJ224" s="101"/>
      <c r="AK224" s="101"/>
      <c r="AL224" s="101"/>
      <c r="AM224" s="101"/>
      <c r="AN224" s="101"/>
      <c r="AO224" s="101"/>
      <c r="AP224" s="101"/>
      <c r="AQ224" s="101"/>
      <c r="AR224" s="101"/>
      <c r="AS224" s="101"/>
      <c r="AT224" s="101"/>
    </row>
    <row r="225" spans="1:46" ht="17.25" customHeight="1">
      <c r="A225" s="79"/>
      <c r="B225" s="79"/>
      <c r="C225" s="315"/>
      <c r="D225" s="315"/>
      <c r="E225" s="315"/>
      <c r="F225" s="317"/>
      <c r="G225" s="318"/>
      <c r="H225" s="315"/>
      <c r="I225" s="315"/>
      <c r="J225" s="318"/>
      <c r="K225" s="315"/>
      <c r="L225" s="317"/>
      <c r="M225" s="318"/>
      <c r="N225" s="315"/>
      <c r="O225" s="315"/>
      <c r="P225" s="315"/>
      <c r="Q225" s="315"/>
      <c r="R225" s="317"/>
      <c r="S225" s="315"/>
      <c r="T225" s="315"/>
      <c r="U225" s="315"/>
      <c r="V225" s="315"/>
      <c r="W225" s="315"/>
      <c r="X225" s="317"/>
      <c r="Y225" s="315"/>
      <c r="Z225" s="315"/>
      <c r="AA225" s="101"/>
      <c r="AH225" s="101"/>
      <c r="AI225" s="101"/>
      <c r="AJ225" s="101"/>
      <c r="AK225" s="101"/>
      <c r="AL225" s="101"/>
      <c r="AM225" s="101"/>
      <c r="AN225" s="101"/>
      <c r="AO225" s="101"/>
      <c r="AP225" s="101"/>
      <c r="AQ225" s="101"/>
      <c r="AR225" s="101"/>
      <c r="AS225" s="101"/>
      <c r="AT225" s="101"/>
    </row>
    <row r="226" spans="1:46" ht="17.25" customHeight="1">
      <c r="A226" s="79"/>
      <c r="B226" s="79"/>
      <c r="C226" s="315"/>
      <c r="D226" s="315"/>
      <c r="E226" s="315"/>
      <c r="F226" s="317"/>
      <c r="G226" s="318"/>
      <c r="H226" s="315"/>
      <c r="I226" s="315"/>
      <c r="J226" s="318"/>
      <c r="K226" s="315"/>
      <c r="L226" s="317"/>
      <c r="M226" s="318"/>
      <c r="N226" s="315"/>
      <c r="O226" s="315"/>
      <c r="P226" s="315"/>
      <c r="Q226" s="315"/>
      <c r="R226" s="317"/>
      <c r="S226" s="315"/>
      <c r="T226" s="315"/>
      <c r="U226" s="315"/>
      <c r="V226" s="315"/>
      <c r="W226" s="315"/>
      <c r="X226" s="317"/>
      <c r="Y226" s="315"/>
      <c r="Z226" s="315"/>
      <c r="AA226" s="101"/>
      <c r="AH226" s="101"/>
      <c r="AI226" s="101"/>
      <c r="AJ226" s="101"/>
      <c r="AK226" s="101"/>
      <c r="AL226" s="101"/>
      <c r="AM226" s="101"/>
      <c r="AN226" s="101"/>
      <c r="AO226" s="101"/>
      <c r="AP226" s="101"/>
      <c r="AQ226" s="101"/>
      <c r="AR226" s="101"/>
      <c r="AS226" s="101"/>
      <c r="AT226" s="101"/>
    </row>
    <row r="227" spans="1:46" ht="17.25" customHeight="1">
      <c r="A227" s="79"/>
      <c r="B227" s="79"/>
      <c r="C227" s="315"/>
      <c r="D227" s="315"/>
      <c r="E227" s="315"/>
      <c r="F227" s="317"/>
      <c r="G227" s="318"/>
      <c r="H227" s="315"/>
      <c r="I227" s="315"/>
      <c r="J227" s="318"/>
      <c r="K227" s="315"/>
      <c r="L227" s="317"/>
      <c r="M227" s="318"/>
      <c r="N227" s="315"/>
      <c r="O227" s="315"/>
      <c r="P227" s="315"/>
      <c r="Q227" s="315"/>
      <c r="R227" s="317"/>
      <c r="S227" s="315"/>
      <c r="T227" s="315"/>
      <c r="U227" s="315"/>
      <c r="V227" s="315"/>
      <c r="W227" s="315"/>
      <c r="X227" s="317"/>
      <c r="Y227" s="315"/>
      <c r="Z227" s="315"/>
      <c r="AA227" s="101"/>
      <c r="AH227" s="101"/>
      <c r="AI227" s="101"/>
      <c r="AJ227" s="101"/>
      <c r="AK227" s="101"/>
      <c r="AL227" s="101"/>
      <c r="AM227" s="101"/>
      <c r="AN227" s="101"/>
      <c r="AO227" s="101"/>
      <c r="AP227" s="101"/>
      <c r="AQ227" s="101"/>
      <c r="AR227" s="101"/>
      <c r="AS227" s="101"/>
      <c r="AT227" s="101"/>
    </row>
    <row r="228" spans="1:46" ht="17.25" customHeight="1">
      <c r="A228" s="79"/>
      <c r="B228" s="79"/>
      <c r="C228" s="315"/>
      <c r="D228" s="315"/>
      <c r="E228" s="315"/>
      <c r="F228" s="317"/>
      <c r="G228" s="318"/>
      <c r="H228" s="315"/>
      <c r="I228" s="315"/>
      <c r="J228" s="318"/>
      <c r="K228" s="315"/>
      <c r="L228" s="317"/>
      <c r="M228" s="318"/>
      <c r="N228" s="315"/>
      <c r="O228" s="315"/>
      <c r="P228" s="315"/>
      <c r="Q228" s="315"/>
      <c r="R228" s="317"/>
      <c r="S228" s="315"/>
      <c r="T228" s="315"/>
      <c r="U228" s="315"/>
      <c r="V228" s="315"/>
      <c r="W228" s="315"/>
      <c r="X228" s="317"/>
      <c r="Y228" s="315"/>
      <c r="Z228" s="315"/>
      <c r="AA228" s="101"/>
      <c r="AH228" s="101"/>
      <c r="AI228" s="101"/>
      <c r="AJ228" s="101"/>
      <c r="AK228" s="101"/>
      <c r="AL228" s="101"/>
      <c r="AM228" s="101"/>
      <c r="AN228" s="101"/>
      <c r="AO228" s="101"/>
      <c r="AP228" s="101"/>
      <c r="AQ228" s="101"/>
      <c r="AR228" s="101"/>
      <c r="AS228" s="101"/>
      <c r="AT228" s="101"/>
    </row>
    <row r="229" spans="1:46" ht="17.25" customHeight="1">
      <c r="A229" s="79"/>
      <c r="B229" s="79"/>
      <c r="C229" s="315"/>
      <c r="D229" s="315"/>
      <c r="E229" s="315"/>
      <c r="F229" s="317"/>
      <c r="G229" s="318"/>
      <c r="H229" s="315"/>
      <c r="I229" s="315"/>
      <c r="J229" s="318"/>
      <c r="K229" s="315"/>
      <c r="L229" s="317"/>
      <c r="M229" s="318"/>
      <c r="N229" s="315"/>
      <c r="O229" s="315"/>
      <c r="P229" s="315"/>
      <c r="Q229" s="315"/>
      <c r="R229" s="317"/>
      <c r="S229" s="315"/>
      <c r="T229" s="315"/>
      <c r="U229" s="315"/>
      <c r="V229" s="315"/>
      <c r="W229" s="315"/>
      <c r="X229" s="317"/>
      <c r="Y229" s="315"/>
      <c r="Z229" s="315"/>
      <c r="AA229" s="101"/>
      <c r="AH229" s="101"/>
      <c r="AI229" s="101"/>
      <c r="AJ229" s="101"/>
      <c r="AK229" s="101"/>
      <c r="AL229" s="101"/>
      <c r="AM229" s="101"/>
      <c r="AN229" s="101"/>
      <c r="AO229" s="101"/>
      <c r="AP229" s="101"/>
      <c r="AQ229" s="101"/>
      <c r="AR229" s="101"/>
      <c r="AS229" s="101"/>
      <c r="AT229" s="101"/>
    </row>
    <row r="230" spans="1:46" ht="17.25" customHeight="1">
      <c r="A230" s="79"/>
      <c r="B230" s="79"/>
      <c r="C230" s="315"/>
      <c r="D230" s="315"/>
      <c r="E230" s="315"/>
      <c r="F230" s="317"/>
      <c r="G230" s="318"/>
      <c r="H230" s="315"/>
      <c r="I230" s="315"/>
      <c r="J230" s="318"/>
      <c r="K230" s="315"/>
      <c r="L230" s="317"/>
      <c r="M230" s="318"/>
      <c r="N230" s="315"/>
      <c r="O230" s="315"/>
      <c r="P230" s="315"/>
      <c r="Q230" s="315"/>
      <c r="R230" s="317"/>
      <c r="S230" s="315"/>
      <c r="T230" s="315"/>
      <c r="U230" s="315"/>
      <c r="V230" s="315"/>
      <c r="W230" s="315"/>
      <c r="X230" s="317"/>
      <c r="Y230" s="315"/>
      <c r="Z230" s="315"/>
      <c r="AA230" s="101"/>
      <c r="AH230" s="101"/>
      <c r="AI230" s="101"/>
      <c r="AJ230" s="101"/>
      <c r="AK230" s="101"/>
      <c r="AL230" s="101"/>
      <c r="AM230" s="101"/>
      <c r="AN230" s="101"/>
      <c r="AO230" s="101"/>
      <c r="AP230" s="101"/>
      <c r="AQ230" s="101"/>
      <c r="AR230" s="101"/>
      <c r="AS230" s="101"/>
      <c r="AT230" s="101"/>
    </row>
    <row r="231" spans="1:46" ht="17.25" customHeight="1">
      <c r="A231" s="79"/>
      <c r="B231" s="79"/>
      <c r="C231" s="315"/>
      <c r="D231" s="315"/>
      <c r="E231" s="315"/>
      <c r="F231" s="317"/>
      <c r="G231" s="318"/>
      <c r="H231" s="315"/>
      <c r="I231" s="315"/>
      <c r="J231" s="318"/>
      <c r="K231" s="315"/>
      <c r="L231" s="317"/>
      <c r="M231" s="318"/>
      <c r="N231" s="315"/>
      <c r="O231" s="315"/>
      <c r="P231" s="315"/>
      <c r="Q231" s="315"/>
      <c r="R231" s="317"/>
      <c r="S231" s="315"/>
      <c r="T231" s="315"/>
      <c r="U231" s="315"/>
      <c r="V231" s="315"/>
      <c r="W231" s="315"/>
      <c r="X231" s="317"/>
      <c r="Y231" s="315"/>
      <c r="Z231" s="315"/>
      <c r="AA231" s="101"/>
      <c r="AH231" s="101"/>
      <c r="AI231" s="101"/>
      <c r="AJ231" s="101"/>
      <c r="AK231" s="101"/>
      <c r="AL231" s="101"/>
      <c r="AM231" s="101"/>
      <c r="AN231" s="101"/>
      <c r="AO231" s="101"/>
      <c r="AP231" s="101"/>
      <c r="AQ231" s="101"/>
      <c r="AR231" s="101"/>
      <c r="AS231" s="101"/>
      <c r="AT231" s="101"/>
    </row>
    <row r="232" spans="1:46" ht="17.25" customHeight="1">
      <c r="A232" s="79"/>
      <c r="B232" s="79"/>
      <c r="C232" s="315"/>
      <c r="D232" s="315"/>
      <c r="E232" s="315"/>
      <c r="F232" s="317"/>
      <c r="G232" s="318"/>
      <c r="H232" s="315"/>
      <c r="I232" s="315"/>
      <c r="J232" s="318"/>
      <c r="K232" s="315"/>
      <c r="L232" s="317"/>
      <c r="M232" s="318"/>
      <c r="N232" s="315"/>
      <c r="O232" s="315"/>
      <c r="P232" s="315"/>
      <c r="Q232" s="315"/>
      <c r="R232" s="317"/>
      <c r="S232" s="315"/>
      <c r="T232" s="315"/>
      <c r="U232" s="315"/>
      <c r="V232" s="315"/>
      <c r="W232" s="315"/>
      <c r="X232" s="317"/>
      <c r="Y232" s="315"/>
      <c r="Z232" s="315"/>
      <c r="AA232" s="101"/>
      <c r="AH232" s="101"/>
      <c r="AI232" s="101"/>
      <c r="AJ232" s="101"/>
      <c r="AK232" s="101"/>
      <c r="AL232" s="101"/>
      <c r="AM232" s="101"/>
      <c r="AN232" s="101"/>
      <c r="AO232" s="101"/>
      <c r="AP232" s="101"/>
      <c r="AQ232" s="101"/>
      <c r="AR232" s="101"/>
      <c r="AS232" s="101"/>
      <c r="AT232" s="101"/>
    </row>
    <row r="233" spans="1:46" ht="17.25" customHeight="1">
      <c r="A233" s="79"/>
      <c r="B233" s="79"/>
      <c r="C233" s="315"/>
      <c r="D233" s="315"/>
      <c r="E233" s="315"/>
      <c r="F233" s="317"/>
      <c r="G233" s="318"/>
      <c r="H233" s="315"/>
      <c r="I233" s="315"/>
      <c r="J233" s="318"/>
      <c r="K233" s="315"/>
      <c r="L233" s="317"/>
      <c r="M233" s="318"/>
      <c r="N233" s="315"/>
      <c r="O233" s="315"/>
      <c r="P233" s="315"/>
      <c r="Q233" s="315"/>
      <c r="R233" s="317"/>
      <c r="S233" s="315"/>
      <c r="T233" s="315"/>
      <c r="U233" s="315"/>
      <c r="V233" s="315"/>
      <c r="W233" s="315"/>
      <c r="X233" s="317"/>
      <c r="Y233" s="315"/>
      <c r="Z233" s="315"/>
      <c r="AA233" s="101"/>
      <c r="AH233" s="101"/>
      <c r="AI233" s="101"/>
      <c r="AJ233" s="101"/>
      <c r="AK233" s="101"/>
      <c r="AL233" s="101"/>
      <c r="AM233" s="101"/>
      <c r="AN233" s="101"/>
      <c r="AO233" s="101"/>
      <c r="AP233" s="101"/>
      <c r="AQ233" s="101"/>
      <c r="AR233" s="101"/>
      <c r="AS233" s="101"/>
      <c r="AT233" s="101"/>
    </row>
    <row r="234" spans="1:46" ht="17.25" customHeight="1">
      <c r="A234" s="79"/>
      <c r="B234" s="79"/>
      <c r="C234" s="315"/>
      <c r="D234" s="315"/>
      <c r="E234" s="315"/>
      <c r="F234" s="317"/>
      <c r="G234" s="318"/>
      <c r="H234" s="315"/>
      <c r="I234" s="315"/>
      <c r="J234" s="318"/>
      <c r="K234" s="315"/>
      <c r="L234" s="317"/>
      <c r="M234" s="318"/>
      <c r="N234" s="315"/>
      <c r="O234" s="315"/>
      <c r="P234" s="315"/>
      <c r="Q234" s="315"/>
      <c r="R234" s="317"/>
      <c r="S234" s="315"/>
      <c r="T234" s="315"/>
      <c r="U234" s="315"/>
      <c r="V234" s="315"/>
      <c r="W234" s="315"/>
      <c r="X234" s="317"/>
      <c r="Y234" s="315"/>
      <c r="Z234" s="315"/>
      <c r="AA234" s="101"/>
      <c r="AH234" s="101"/>
      <c r="AI234" s="101"/>
      <c r="AJ234" s="101"/>
      <c r="AK234" s="101"/>
      <c r="AL234" s="101"/>
      <c r="AM234" s="101"/>
      <c r="AN234" s="101"/>
      <c r="AO234" s="101"/>
      <c r="AP234" s="101"/>
      <c r="AQ234" s="101"/>
      <c r="AR234" s="101"/>
      <c r="AS234" s="101"/>
      <c r="AT234" s="101"/>
    </row>
    <row r="235" spans="1:46" ht="17.25" customHeight="1">
      <c r="A235" s="79"/>
      <c r="B235" s="79"/>
      <c r="C235" s="315"/>
      <c r="D235" s="315"/>
      <c r="E235" s="315"/>
      <c r="F235" s="317"/>
      <c r="G235" s="318"/>
      <c r="H235" s="315"/>
      <c r="I235" s="315"/>
      <c r="J235" s="318"/>
      <c r="K235" s="315"/>
      <c r="L235" s="317"/>
      <c r="M235" s="318"/>
      <c r="N235" s="315"/>
      <c r="O235" s="315"/>
      <c r="P235" s="315"/>
      <c r="Q235" s="315"/>
      <c r="R235" s="317"/>
      <c r="S235" s="315"/>
      <c r="T235" s="315"/>
      <c r="U235" s="315"/>
      <c r="V235" s="315"/>
      <c r="W235" s="315"/>
      <c r="X235" s="317"/>
      <c r="Y235" s="315"/>
      <c r="Z235" s="315"/>
      <c r="AA235" s="101"/>
      <c r="AH235" s="101"/>
      <c r="AI235" s="101"/>
      <c r="AJ235" s="101"/>
      <c r="AK235" s="101"/>
      <c r="AL235" s="101"/>
      <c r="AM235" s="101"/>
      <c r="AN235" s="101"/>
      <c r="AO235" s="101"/>
      <c r="AP235" s="101"/>
      <c r="AQ235" s="101"/>
      <c r="AR235" s="101"/>
      <c r="AS235" s="101"/>
      <c r="AT235" s="101"/>
    </row>
    <row r="236" spans="1:46" ht="17.25" customHeight="1">
      <c r="A236" s="79"/>
      <c r="B236" s="79"/>
      <c r="C236" s="315"/>
      <c r="D236" s="315"/>
      <c r="E236" s="315"/>
      <c r="F236" s="317"/>
      <c r="G236" s="318"/>
      <c r="H236" s="315"/>
      <c r="I236" s="315"/>
      <c r="J236" s="318"/>
      <c r="K236" s="315"/>
      <c r="L236" s="317"/>
      <c r="M236" s="318"/>
      <c r="N236" s="315"/>
      <c r="O236" s="315"/>
      <c r="P236" s="315"/>
      <c r="Q236" s="315"/>
      <c r="R236" s="317"/>
      <c r="S236" s="315"/>
      <c r="T236" s="315"/>
      <c r="U236" s="315"/>
      <c r="V236" s="315"/>
      <c r="W236" s="315"/>
      <c r="X236" s="317"/>
      <c r="Y236" s="315"/>
      <c r="Z236" s="315"/>
      <c r="AA236" s="101"/>
      <c r="AH236" s="101"/>
      <c r="AI236" s="101"/>
      <c r="AJ236" s="101"/>
      <c r="AK236" s="101"/>
      <c r="AL236" s="101"/>
      <c r="AM236" s="101"/>
      <c r="AN236" s="101"/>
      <c r="AO236" s="101"/>
      <c r="AP236" s="101"/>
      <c r="AQ236" s="101"/>
      <c r="AR236" s="101"/>
      <c r="AS236" s="101"/>
      <c r="AT236" s="101"/>
    </row>
    <row r="237" spans="1:46" ht="17.25" customHeight="1">
      <c r="A237" s="79"/>
      <c r="B237" s="79"/>
      <c r="C237" s="315"/>
      <c r="D237" s="315"/>
      <c r="E237" s="315"/>
      <c r="F237" s="317"/>
      <c r="G237" s="318"/>
      <c r="H237" s="315"/>
      <c r="I237" s="315"/>
      <c r="J237" s="318"/>
      <c r="K237" s="315"/>
      <c r="L237" s="317"/>
      <c r="M237" s="318"/>
      <c r="N237" s="315"/>
      <c r="O237" s="315"/>
      <c r="P237" s="315"/>
      <c r="Q237" s="315"/>
      <c r="R237" s="317"/>
      <c r="S237" s="315"/>
      <c r="T237" s="315"/>
      <c r="U237" s="315"/>
      <c r="V237" s="315"/>
      <c r="W237" s="315"/>
      <c r="X237" s="317"/>
      <c r="Y237" s="315"/>
      <c r="Z237" s="315"/>
      <c r="AA237" s="101"/>
      <c r="AH237" s="101"/>
      <c r="AI237" s="101"/>
      <c r="AJ237" s="101"/>
      <c r="AK237" s="101"/>
      <c r="AL237" s="101"/>
      <c r="AM237" s="101"/>
      <c r="AN237" s="101"/>
      <c r="AO237" s="101"/>
      <c r="AP237" s="101"/>
      <c r="AQ237" s="101"/>
      <c r="AR237" s="101"/>
      <c r="AS237" s="101"/>
      <c r="AT237" s="101"/>
    </row>
    <row r="238" spans="1:46" ht="17.25" customHeight="1">
      <c r="A238" s="79"/>
      <c r="B238" s="79"/>
      <c r="C238" s="315"/>
      <c r="D238" s="315"/>
      <c r="E238" s="315"/>
      <c r="F238" s="317"/>
      <c r="G238" s="318"/>
      <c r="H238" s="315"/>
      <c r="I238" s="315"/>
      <c r="J238" s="318"/>
      <c r="K238" s="315"/>
      <c r="L238" s="317"/>
      <c r="M238" s="318"/>
      <c r="N238" s="315"/>
      <c r="O238" s="315"/>
      <c r="P238" s="315"/>
      <c r="Q238" s="315"/>
      <c r="R238" s="317"/>
      <c r="S238" s="315"/>
      <c r="T238" s="315"/>
      <c r="U238" s="315"/>
      <c r="V238" s="315"/>
      <c r="W238" s="315"/>
      <c r="X238" s="317"/>
      <c r="Y238" s="315"/>
      <c r="Z238" s="315"/>
      <c r="AA238" s="101"/>
      <c r="AH238" s="101"/>
      <c r="AI238" s="101"/>
      <c r="AJ238" s="101"/>
      <c r="AK238" s="101"/>
      <c r="AL238" s="101"/>
      <c r="AM238" s="101"/>
      <c r="AN238" s="101"/>
      <c r="AO238" s="101"/>
      <c r="AP238" s="101"/>
      <c r="AQ238" s="101"/>
      <c r="AR238" s="101"/>
      <c r="AS238" s="101"/>
      <c r="AT238" s="101"/>
    </row>
    <row r="239" spans="1:46" ht="17.25" customHeight="1">
      <c r="A239" s="79"/>
      <c r="B239" s="79"/>
      <c r="C239" s="315"/>
      <c r="D239" s="315"/>
      <c r="E239" s="315"/>
      <c r="F239" s="317"/>
      <c r="G239" s="318"/>
      <c r="H239" s="315"/>
      <c r="I239" s="315"/>
      <c r="J239" s="318"/>
      <c r="K239" s="315"/>
      <c r="L239" s="317"/>
      <c r="M239" s="318"/>
      <c r="N239" s="315"/>
      <c r="O239" s="315"/>
      <c r="P239" s="315"/>
      <c r="Q239" s="315"/>
      <c r="R239" s="317"/>
      <c r="S239" s="315"/>
      <c r="T239" s="315"/>
      <c r="U239" s="315"/>
      <c r="V239" s="315"/>
      <c r="W239" s="315"/>
      <c r="X239" s="317"/>
      <c r="Y239" s="315"/>
      <c r="Z239" s="315"/>
      <c r="AA239" s="101"/>
      <c r="AH239" s="101"/>
      <c r="AI239" s="101"/>
      <c r="AJ239" s="101"/>
      <c r="AK239" s="101"/>
      <c r="AL239" s="101"/>
      <c r="AM239" s="101"/>
      <c r="AN239" s="101"/>
      <c r="AO239" s="101"/>
      <c r="AP239" s="101"/>
      <c r="AQ239" s="101"/>
      <c r="AR239" s="101"/>
      <c r="AS239" s="101"/>
      <c r="AT239" s="101"/>
    </row>
    <row r="240" spans="1:46" ht="17.25" customHeight="1">
      <c r="A240" s="79"/>
      <c r="B240" s="79"/>
      <c r="C240" s="315"/>
      <c r="D240" s="315"/>
      <c r="E240" s="315"/>
      <c r="F240" s="317"/>
      <c r="G240" s="318"/>
      <c r="H240" s="315"/>
      <c r="I240" s="315"/>
      <c r="J240" s="318"/>
      <c r="K240" s="315"/>
      <c r="L240" s="317"/>
      <c r="M240" s="318"/>
      <c r="N240" s="315"/>
      <c r="O240" s="315"/>
      <c r="P240" s="315"/>
      <c r="Q240" s="315"/>
      <c r="R240" s="317"/>
      <c r="S240" s="315"/>
      <c r="T240" s="315"/>
      <c r="U240" s="315"/>
      <c r="V240" s="315"/>
      <c r="W240" s="315"/>
      <c r="X240" s="317"/>
      <c r="Y240" s="315"/>
      <c r="Z240" s="315"/>
      <c r="AA240" s="101"/>
      <c r="AH240" s="101"/>
      <c r="AI240" s="101"/>
      <c r="AJ240" s="101"/>
      <c r="AK240" s="101"/>
      <c r="AL240" s="101"/>
      <c r="AM240" s="101"/>
      <c r="AN240" s="101"/>
      <c r="AO240" s="101"/>
      <c r="AP240" s="101"/>
      <c r="AQ240" s="101"/>
      <c r="AR240" s="101"/>
      <c r="AS240" s="101"/>
      <c r="AT240" s="101"/>
    </row>
    <row r="241" spans="1:46" ht="17.25" customHeight="1">
      <c r="A241" s="79"/>
      <c r="B241" s="79"/>
      <c r="C241" s="315"/>
      <c r="D241" s="315"/>
      <c r="E241" s="315"/>
      <c r="F241" s="317"/>
      <c r="G241" s="318"/>
      <c r="H241" s="315"/>
      <c r="I241" s="315"/>
      <c r="J241" s="318"/>
      <c r="K241" s="315"/>
      <c r="L241" s="317"/>
      <c r="M241" s="318"/>
      <c r="N241" s="315"/>
      <c r="O241" s="315"/>
      <c r="P241" s="315"/>
      <c r="Q241" s="315"/>
      <c r="R241" s="317"/>
      <c r="S241" s="315"/>
      <c r="T241" s="315"/>
      <c r="U241" s="315"/>
      <c r="V241" s="315"/>
      <c r="W241" s="315"/>
      <c r="X241" s="317"/>
      <c r="Y241" s="315"/>
      <c r="Z241" s="315"/>
      <c r="AA241" s="101"/>
      <c r="AH241" s="101"/>
      <c r="AI241" s="101"/>
      <c r="AJ241" s="101"/>
      <c r="AK241" s="101"/>
      <c r="AL241" s="101"/>
      <c r="AM241" s="101"/>
      <c r="AN241" s="101"/>
      <c r="AO241" s="101"/>
      <c r="AP241" s="101"/>
      <c r="AQ241" s="101"/>
      <c r="AR241" s="101"/>
      <c r="AS241" s="101"/>
      <c r="AT241" s="101"/>
    </row>
    <row r="242" spans="1:46" ht="17.25" customHeight="1">
      <c r="A242" s="79"/>
      <c r="B242" s="79"/>
      <c r="C242" s="315"/>
      <c r="D242" s="315"/>
      <c r="E242" s="315"/>
      <c r="F242" s="317"/>
      <c r="G242" s="318"/>
      <c r="H242" s="315"/>
      <c r="I242" s="315"/>
      <c r="J242" s="318"/>
      <c r="K242" s="315"/>
      <c r="L242" s="317"/>
      <c r="M242" s="318"/>
      <c r="N242" s="315"/>
      <c r="O242" s="315"/>
      <c r="P242" s="315"/>
      <c r="Q242" s="315"/>
      <c r="R242" s="317"/>
      <c r="S242" s="315"/>
      <c r="T242" s="315"/>
      <c r="U242" s="315"/>
      <c r="V242" s="315"/>
      <c r="W242" s="315"/>
      <c r="X242" s="317"/>
      <c r="Y242" s="315"/>
      <c r="Z242" s="315"/>
      <c r="AA242" s="101"/>
      <c r="AH242" s="101"/>
      <c r="AI242" s="101"/>
      <c r="AJ242" s="101"/>
      <c r="AK242" s="101"/>
      <c r="AL242" s="101"/>
      <c r="AM242" s="101"/>
      <c r="AN242" s="101"/>
      <c r="AO242" s="101"/>
      <c r="AP242" s="101"/>
      <c r="AQ242" s="101"/>
      <c r="AR242" s="101"/>
      <c r="AS242" s="101"/>
      <c r="AT242" s="101"/>
    </row>
    <row r="243" spans="1:46" ht="17.25" customHeight="1">
      <c r="A243" s="79"/>
      <c r="B243" s="79"/>
      <c r="C243" s="315"/>
      <c r="D243" s="315"/>
      <c r="E243" s="315"/>
      <c r="F243" s="317"/>
      <c r="G243" s="318"/>
      <c r="H243" s="315"/>
      <c r="I243" s="315"/>
      <c r="J243" s="318"/>
      <c r="K243" s="315"/>
      <c r="L243" s="317"/>
      <c r="M243" s="318"/>
      <c r="N243" s="315"/>
      <c r="O243" s="315"/>
      <c r="P243" s="315"/>
      <c r="Q243" s="315"/>
      <c r="R243" s="317"/>
      <c r="S243" s="315"/>
      <c r="T243" s="315"/>
      <c r="U243" s="315"/>
      <c r="V243" s="315"/>
      <c r="W243" s="315"/>
      <c r="X243" s="317"/>
      <c r="Y243" s="315"/>
      <c r="Z243" s="315"/>
      <c r="AA243" s="101"/>
      <c r="AH243" s="101"/>
      <c r="AI243" s="101"/>
      <c r="AJ243" s="101"/>
      <c r="AK243" s="101"/>
      <c r="AL243" s="101"/>
      <c r="AM243" s="101"/>
      <c r="AN243" s="101"/>
      <c r="AO243" s="101"/>
      <c r="AP243" s="101"/>
      <c r="AQ243" s="101"/>
      <c r="AR243" s="101"/>
      <c r="AS243" s="101"/>
      <c r="AT243" s="101"/>
    </row>
    <row r="244" spans="1:46" ht="17.25" customHeight="1">
      <c r="A244" s="79"/>
      <c r="B244" s="79"/>
      <c r="C244" s="315"/>
      <c r="D244" s="315"/>
      <c r="E244" s="315"/>
      <c r="F244" s="317"/>
      <c r="G244" s="318"/>
      <c r="H244" s="315"/>
      <c r="I244" s="315"/>
      <c r="J244" s="318"/>
      <c r="K244" s="315"/>
      <c r="L244" s="317"/>
      <c r="M244" s="318"/>
      <c r="N244" s="315"/>
      <c r="O244" s="315"/>
      <c r="P244" s="315"/>
      <c r="Q244" s="315"/>
      <c r="R244" s="317"/>
      <c r="S244" s="315"/>
      <c r="T244" s="315"/>
      <c r="U244" s="315"/>
      <c r="V244" s="315"/>
      <c r="W244" s="315"/>
      <c r="X244" s="317"/>
      <c r="Y244" s="315"/>
      <c r="Z244" s="315"/>
      <c r="AA244" s="101"/>
      <c r="AH244" s="101"/>
      <c r="AI244" s="101"/>
      <c r="AJ244" s="101"/>
      <c r="AK244" s="101"/>
      <c r="AL244" s="101"/>
      <c r="AM244" s="101"/>
      <c r="AN244" s="101"/>
      <c r="AO244" s="101"/>
      <c r="AP244" s="101"/>
      <c r="AQ244" s="101"/>
      <c r="AR244" s="101"/>
      <c r="AS244" s="101"/>
      <c r="AT244" s="101"/>
    </row>
    <row r="245" spans="1:46" ht="17.25" customHeight="1">
      <c r="A245" s="79"/>
      <c r="B245" s="79"/>
      <c r="C245" s="315"/>
      <c r="D245" s="315"/>
      <c r="E245" s="315"/>
      <c r="F245" s="317"/>
      <c r="G245" s="318"/>
      <c r="H245" s="315"/>
      <c r="I245" s="315"/>
      <c r="J245" s="318"/>
      <c r="K245" s="315"/>
      <c r="L245" s="317"/>
      <c r="M245" s="318"/>
      <c r="N245" s="315"/>
      <c r="O245" s="315"/>
      <c r="P245" s="315"/>
      <c r="Q245" s="315"/>
      <c r="R245" s="317"/>
      <c r="S245" s="315"/>
      <c r="T245" s="315"/>
      <c r="U245" s="315"/>
      <c r="V245" s="315"/>
      <c r="W245" s="315"/>
      <c r="X245" s="317"/>
      <c r="Y245" s="315"/>
      <c r="Z245" s="315"/>
      <c r="AA245" s="101"/>
      <c r="AH245" s="101"/>
      <c r="AI245" s="101"/>
      <c r="AJ245" s="101"/>
      <c r="AK245" s="101"/>
      <c r="AL245" s="101"/>
      <c r="AM245" s="101"/>
      <c r="AN245" s="101"/>
      <c r="AO245" s="101"/>
      <c r="AP245" s="101"/>
      <c r="AQ245" s="101"/>
      <c r="AR245" s="101"/>
      <c r="AS245" s="101"/>
      <c r="AT245" s="101"/>
    </row>
    <row r="246" spans="1:46" ht="17.25" customHeight="1">
      <c r="A246" s="79"/>
      <c r="B246" s="79"/>
      <c r="C246" s="315"/>
      <c r="D246" s="315"/>
      <c r="E246" s="315"/>
      <c r="F246" s="317"/>
      <c r="G246" s="318"/>
      <c r="H246" s="315"/>
      <c r="I246" s="315"/>
      <c r="J246" s="318"/>
      <c r="K246" s="315"/>
      <c r="L246" s="317"/>
      <c r="M246" s="318"/>
      <c r="N246" s="315"/>
      <c r="O246" s="315"/>
      <c r="P246" s="315"/>
      <c r="Q246" s="315"/>
      <c r="R246" s="317"/>
      <c r="S246" s="315"/>
      <c r="T246" s="315"/>
      <c r="U246" s="315"/>
      <c r="V246" s="315"/>
      <c r="W246" s="315"/>
      <c r="X246" s="317"/>
      <c r="Y246" s="315"/>
      <c r="Z246" s="315"/>
      <c r="AA246" s="101"/>
      <c r="AH246" s="101"/>
      <c r="AI246" s="101"/>
      <c r="AJ246" s="101"/>
      <c r="AK246" s="101"/>
      <c r="AL246" s="101"/>
      <c r="AM246" s="101"/>
      <c r="AN246" s="101"/>
      <c r="AO246" s="101"/>
      <c r="AP246" s="101"/>
      <c r="AQ246" s="101"/>
      <c r="AR246" s="101"/>
      <c r="AS246" s="101"/>
      <c r="AT246" s="101"/>
    </row>
    <row r="247" spans="1:46" ht="17.25" customHeight="1">
      <c r="A247" s="79"/>
      <c r="B247" s="79"/>
      <c r="C247" s="315"/>
      <c r="D247" s="315"/>
      <c r="E247" s="315"/>
      <c r="F247" s="317"/>
      <c r="G247" s="318"/>
      <c r="H247" s="315"/>
      <c r="I247" s="315"/>
      <c r="J247" s="318"/>
      <c r="K247" s="315"/>
      <c r="L247" s="317"/>
      <c r="M247" s="318"/>
      <c r="N247" s="315"/>
      <c r="O247" s="315"/>
      <c r="P247" s="315"/>
      <c r="Q247" s="315"/>
      <c r="R247" s="317"/>
      <c r="S247" s="315"/>
      <c r="T247" s="315"/>
      <c r="U247" s="315"/>
      <c r="V247" s="315"/>
      <c r="W247" s="315"/>
      <c r="X247" s="317"/>
      <c r="Y247" s="315"/>
      <c r="Z247" s="315"/>
      <c r="AA247" s="101"/>
      <c r="AH247" s="101"/>
      <c r="AI247" s="101"/>
      <c r="AJ247" s="101"/>
      <c r="AK247" s="101"/>
      <c r="AL247" s="101"/>
      <c r="AM247" s="101"/>
      <c r="AN247" s="101"/>
      <c r="AO247" s="101"/>
      <c r="AP247" s="101"/>
      <c r="AQ247" s="101"/>
      <c r="AR247" s="101"/>
      <c r="AS247" s="101"/>
      <c r="AT247" s="101"/>
    </row>
    <row r="248" spans="1:46" ht="17.25" customHeight="1">
      <c r="A248" s="79"/>
      <c r="B248" s="79"/>
      <c r="C248" s="315"/>
      <c r="D248" s="315"/>
      <c r="E248" s="315"/>
      <c r="F248" s="317"/>
      <c r="G248" s="318"/>
      <c r="H248" s="315"/>
      <c r="I248" s="315"/>
      <c r="J248" s="318"/>
      <c r="K248" s="315"/>
      <c r="L248" s="317"/>
      <c r="M248" s="318"/>
      <c r="N248" s="315"/>
      <c r="O248" s="315"/>
      <c r="P248" s="315"/>
      <c r="Q248" s="315"/>
      <c r="R248" s="317"/>
      <c r="S248" s="315"/>
      <c r="T248" s="315"/>
      <c r="U248" s="315"/>
      <c r="V248" s="315"/>
      <c r="W248" s="315"/>
      <c r="X248" s="317"/>
      <c r="Y248" s="315"/>
      <c r="Z248" s="315"/>
      <c r="AA248" s="101"/>
      <c r="AH248" s="101"/>
      <c r="AI248" s="101"/>
      <c r="AJ248" s="101"/>
      <c r="AK248" s="101"/>
      <c r="AL248" s="101"/>
      <c r="AM248" s="101"/>
      <c r="AN248" s="101"/>
      <c r="AO248" s="101"/>
      <c r="AP248" s="101"/>
      <c r="AQ248" s="101"/>
      <c r="AR248" s="101"/>
      <c r="AS248" s="101"/>
      <c r="AT248" s="101"/>
    </row>
    <row r="249" spans="1:46" ht="17.25" customHeight="1">
      <c r="A249" s="79"/>
      <c r="B249" s="79"/>
      <c r="C249" s="315"/>
      <c r="D249" s="315"/>
      <c r="E249" s="315"/>
      <c r="F249" s="317"/>
      <c r="G249" s="318"/>
      <c r="H249" s="315"/>
      <c r="I249" s="315"/>
      <c r="J249" s="318"/>
      <c r="K249" s="315"/>
      <c r="L249" s="317"/>
      <c r="M249" s="318"/>
      <c r="N249" s="315"/>
      <c r="O249" s="315"/>
      <c r="P249" s="315"/>
      <c r="Q249" s="315"/>
      <c r="R249" s="317"/>
      <c r="S249" s="315"/>
      <c r="T249" s="315"/>
      <c r="U249" s="315"/>
      <c r="V249" s="315"/>
      <c r="W249" s="315"/>
      <c r="X249" s="317"/>
      <c r="Y249" s="315"/>
      <c r="Z249" s="315"/>
      <c r="AA249" s="101"/>
      <c r="AH249" s="101"/>
      <c r="AI249" s="101"/>
      <c r="AJ249" s="101"/>
      <c r="AK249" s="101"/>
      <c r="AL249" s="101"/>
      <c r="AM249" s="101"/>
      <c r="AN249" s="101"/>
      <c r="AO249" s="101"/>
      <c r="AP249" s="101"/>
      <c r="AQ249" s="101"/>
      <c r="AR249" s="101"/>
      <c r="AS249" s="101"/>
      <c r="AT249" s="101"/>
    </row>
    <row r="250" spans="1:46" ht="17.25" customHeight="1">
      <c r="A250" s="79"/>
      <c r="B250" s="79"/>
      <c r="C250" s="315"/>
      <c r="D250" s="315"/>
      <c r="E250" s="315"/>
      <c r="F250" s="317"/>
      <c r="G250" s="318"/>
      <c r="H250" s="315"/>
      <c r="I250" s="315"/>
      <c r="J250" s="318"/>
      <c r="K250" s="315"/>
      <c r="L250" s="317"/>
      <c r="M250" s="318"/>
      <c r="N250" s="315"/>
      <c r="O250" s="315"/>
      <c r="P250" s="315"/>
      <c r="Q250" s="315"/>
      <c r="R250" s="317"/>
      <c r="S250" s="315"/>
      <c r="T250" s="315"/>
      <c r="U250" s="315"/>
      <c r="V250" s="315"/>
      <c r="W250" s="315"/>
      <c r="X250" s="317"/>
      <c r="Y250" s="315"/>
      <c r="Z250" s="315"/>
      <c r="AA250" s="101"/>
      <c r="AH250" s="101"/>
      <c r="AI250" s="101"/>
      <c r="AJ250" s="101"/>
      <c r="AK250" s="101"/>
      <c r="AL250" s="101"/>
      <c r="AM250" s="101"/>
      <c r="AN250" s="101"/>
      <c r="AO250" s="101"/>
      <c r="AP250" s="101"/>
      <c r="AQ250" s="101"/>
      <c r="AR250" s="101"/>
      <c r="AS250" s="101"/>
      <c r="AT250" s="101"/>
    </row>
    <row r="251" spans="1:46" ht="17.25" customHeight="1">
      <c r="A251" s="79"/>
      <c r="B251" s="79"/>
      <c r="C251" s="315"/>
      <c r="D251" s="315"/>
      <c r="E251" s="315"/>
      <c r="F251" s="317"/>
      <c r="G251" s="318"/>
      <c r="H251" s="315"/>
      <c r="I251" s="315"/>
      <c r="J251" s="318"/>
      <c r="K251" s="315"/>
      <c r="L251" s="317"/>
      <c r="M251" s="318"/>
      <c r="N251" s="315"/>
      <c r="O251" s="315"/>
      <c r="P251" s="315"/>
      <c r="Q251" s="315"/>
      <c r="R251" s="317"/>
      <c r="S251" s="315"/>
      <c r="T251" s="315"/>
      <c r="U251" s="315"/>
      <c r="V251" s="315"/>
      <c r="W251" s="315"/>
      <c r="X251" s="317"/>
      <c r="Y251" s="315"/>
      <c r="Z251" s="315"/>
      <c r="AA251" s="101"/>
      <c r="AH251" s="101"/>
      <c r="AI251" s="101"/>
      <c r="AJ251" s="101"/>
      <c r="AK251" s="101"/>
      <c r="AL251" s="101"/>
      <c r="AM251" s="101"/>
      <c r="AN251" s="101"/>
      <c r="AO251" s="101"/>
      <c r="AP251" s="101"/>
      <c r="AQ251" s="101"/>
      <c r="AR251" s="101"/>
      <c r="AS251" s="101"/>
      <c r="AT251" s="101"/>
    </row>
    <row r="252" spans="1:46" ht="17.25" customHeight="1">
      <c r="A252" s="79"/>
      <c r="B252" s="79"/>
      <c r="C252" s="315"/>
      <c r="D252" s="315"/>
      <c r="E252" s="315"/>
      <c r="F252" s="317"/>
      <c r="G252" s="318"/>
      <c r="H252" s="315"/>
      <c r="I252" s="315"/>
      <c r="J252" s="318"/>
      <c r="K252" s="315"/>
      <c r="L252" s="317"/>
      <c r="M252" s="318"/>
      <c r="N252" s="315"/>
      <c r="O252" s="315"/>
      <c r="P252" s="315"/>
      <c r="Q252" s="315"/>
      <c r="R252" s="317"/>
      <c r="S252" s="315"/>
      <c r="T252" s="315"/>
      <c r="U252" s="315"/>
      <c r="V252" s="315"/>
      <c r="W252" s="315"/>
      <c r="X252" s="317"/>
      <c r="Y252" s="315"/>
      <c r="Z252" s="315"/>
      <c r="AA252" s="101"/>
      <c r="AH252" s="101"/>
      <c r="AI252" s="101"/>
      <c r="AJ252" s="101"/>
      <c r="AK252" s="101"/>
      <c r="AL252" s="101"/>
      <c r="AM252" s="101"/>
      <c r="AN252" s="101"/>
      <c r="AO252" s="101"/>
      <c r="AP252" s="101"/>
      <c r="AQ252" s="101"/>
      <c r="AR252" s="101"/>
      <c r="AS252" s="101"/>
      <c r="AT252" s="101"/>
    </row>
    <row r="253" spans="1:46" ht="17.25" customHeight="1">
      <c r="A253" s="79"/>
      <c r="B253" s="79"/>
      <c r="C253" s="315"/>
      <c r="D253" s="315"/>
      <c r="E253" s="315"/>
      <c r="F253" s="317"/>
      <c r="G253" s="318"/>
      <c r="H253" s="315"/>
      <c r="I253" s="315"/>
      <c r="J253" s="318"/>
      <c r="K253" s="315"/>
      <c r="L253" s="317"/>
      <c r="M253" s="318"/>
      <c r="N253" s="315"/>
      <c r="O253" s="315"/>
      <c r="P253" s="315"/>
      <c r="Q253" s="315"/>
      <c r="R253" s="317"/>
      <c r="S253" s="315"/>
      <c r="T253" s="315"/>
      <c r="U253" s="315"/>
      <c r="V253" s="315"/>
      <c r="W253" s="315"/>
      <c r="X253" s="317"/>
      <c r="Y253" s="315"/>
      <c r="Z253" s="315"/>
      <c r="AA253" s="101"/>
      <c r="AH253" s="101"/>
      <c r="AI253" s="101"/>
      <c r="AJ253" s="101"/>
      <c r="AK253" s="101"/>
      <c r="AL253" s="101"/>
      <c r="AM253" s="101"/>
      <c r="AN253" s="101"/>
      <c r="AO253" s="101"/>
      <c r="AP253" s="101"/>
      <c r="AQ253" s="101"/>
      <c r="AR253" s="101"/>
      <c r="AS253" s="101"/>
      <c r="AT253" s="101"/>
    </row>
    <row r="254" spans="1:46" ht="17.25" customHeight="1">
      <c r="A254" s="79"/>
      <c r="B254" s="79"/>
      <c r="C254" s="315"/>
      <c r="D254" s="315"/>
      <c r="E254" s="315"/>
      <c r="F254" s="317"/>
      <c r="G254" s="318"/>
      <c r="H254" s="315"/>
      <c r="I254" s="315"/>
      <c r="J254" s="318"/>
      <c r="K254" s="315"/>
      <c r="L254" s="317"/>
      <c r="M254" s="318"/>
      <c r="N254" s="315"/>
      <c r="O254" s="315"/>
      <c r="P254" s="315"/>
      <c r="Q254" s="315"/>
      <c r="R254" s="317"/>
      <c r="S254" s="315"/>
      <c r="T254" s="315"/>
      <c r="U254" s="315"/>
      <c r="V254" s="315"/>
      <c r="W254" s="315"/>
      <c r="X254" s="317"/>
      <c r="Y254" s="315"/>
      <c r="Z254" s="315"/>
      <c r="AA254" s="101"/>
      <c r="AH254" s="101"/>
      <c r="AI254" s="101"/>
      <c r="AJ254" s="101"/>
      <c r="AK254" s="101"/>
      <c r="AL254" s="101"/>
      <c r="AM254" s="101"/>
      <c r="AN254" s="101"/>
      <c r="AO254" s="101"/>
      <c r="AP254" s="101"/>
      <c r="AQ254" s="101"/>
      <c r="AR254" s="101"/>
      <c r="AS254" s="101"/>
      <c r="AT254" s="101"/>
    </row>
    <row r="255" spans="1:46" ht="17.25" customHeight="1">
      <c r="A255" s="79"/>
      <c r="B255" s="79"/>
      <c r="C255" s="315"/>
      <c r="D255" s="315"/>
      <c r="E255" s="315"/>
      <c r="F255" s="317"/>
      <c r="G255" s="318"/>
      <c r="H255" s="315"/>
      <c r="I255" s="315"/>
      <c r="J255" s="318"/>
      <c r="K255" s="315"/>
      <c r="L255" s="317"/>
      <c r="M255" s="318"/>
      <c r="N255" s="315"/>
      <c r="O255" s="315"/>
      <c r="P255" s="315"/>
      <c r="Q255" s="315"/>
      <c r="R255" s="317"/>
      <c r="S255" s="315"/>
      <c r="T255" s="315"/>
      <c r="U255" s="315"/>
      <c r="V255" s="315"/>
      <c r="W255" s="315"/>
      <c r="X255" s="317"/>
      <c r="Y255" s="315"/>
      <c r="Z255" s="315"/>
      <c r="AA255" s="101"/>
      <c r="AH255" s="101"/>
      <c r="AI255" s="101"/>
      <c r="AJ255" s="101"/>
      <c r="AK255" s="101"/>
      <c r="AL255" s="101"/>
      <c r="AM255" s="101"/>
      <c r="AN255" s="101"/>
      <c r="AO255" s="101"/>
      <c r="AP255" s="101"/>
      <c r="AQ255" s="101"/>
      <c r="AR255" s="101"/>
      <c r="AS255" s="101"/>
      <c r="AT255" s="101"/>
    </row>
    <row r="256" spans="1:46" ht="17.25" customHeight="1">
      <c r="A256" s="79"/>
      <c r="B256" s="79"/>
      <c r="C256" s="315"/>
      <c r="D256" s="315"/>
      <c r="E256" s="315"/>
      <c r="F256" s="317"/>
      <c r="G256" s="318"/>
      <c r="H256" s="315"/>
      <c r="I256" s="315"/>
      <c r="J256" s="318"/>
      <c r="K256" s="315"/>
      <c r="L256" s="317"/>
      <c r="M256" s="318"/>
      <c r="N256" s="315"/>
      <c r="O256" s="315"/>
      <c r="P256" s="315"/>
      <c r="Q256" s="315"/>
      <c r="R256" s="317"/>
      <c r="S256" s="315"/>
      <c r="T256" s="315"/>
      <c r="U256" s="315"/>
      <c r="V256" s="315"/>
      <c r="W256" s="315"/>
      <c r="X256" s="317"/>
      <c r="Y256" s="315"/>
      <c r="Z256" s="315"/>
      <c r="AA256" s="101"/>
      <c r="AH256" s="101"/>
      <c r="AI256" s="101"/>
      <c r="AJ256" s="101"/>
      <c r="AK256" s="101"/>
      <c r="AL256" s="101"/>
      <c r="AM256" s="101"/>
      <c r="AN256" s="101"/>
      <c r="AO256" s="101"/>
      <c r="AP256" s="101"/>
      <c r="AQ256" s="101"/>
      <c r="AR256" s="101"/>
      <c r="AS256" s="101"/>
      <c r="AT256" s="101"/>
    </row>
    <row r="257" spans="1:46" ht="17.25" customHeight="1">
      <c r="A257" s="79"/>
      <c r="B257" s="79"/>
      <c r="C257" s="315"/>
      <c r="D257" s="315"/>
      <c r="E257" s="315"/>
      <c r="F257" s="317"/>
      <c r="G257" s="318"/>
      <c r="H257" s="315"/>
      <c r="I257" s="315"/>
      <c r="J257" s="318"/>
      <c r="K257" s="315"/>
      <c r="L257" s="317"/>
      <c r="M257" s="318"/>
      <c r="N257" s="315"/>
      <c r="O257" s="315"/>
      <c r="P257" s="315"/>
      <c r="Q257" s="315"/>
      <c r="R257" s="317"/>
      <c r="S257" s="315"/>
      <c r="T257" s="315"/>
      <c r="U257" s="315"/>
      <c r="V257" s="315"/>
      <c r="W257" s="315"/>
      <c r="X257" s="317"/>
      <c r="Y257" s="315"/>
      <c r="Z257" s="315"/>
      <c r="AA257" s="101"/>
      <c r="AH257" s="101"/>
      <c r="AI257" s="101"/>
      <c r="AJ257" s="101"/>
      <c r="AK257" s="101"/>
      <c r="AL257" s="101"/>
      <c r="AM257" s="101"/>
      <c r="AN257" s="101"/>
      <c r="AO257" s="101"/>
      <c r="AP257" s="101"/>
      <c r="AQ257" s="101"/>
      <c r="AR257" s="101"/>
      <c r="AS257" s="101"/>
      <c r="AT257" s="101"/>
    </row>
    <row r="258" spans="1:46" ht="17.25" customHeight="1">
      <c r="A258" s="79"/>
      <c r="B258" s="79"/>
      <c r="C258" s="315"/>
      <c r="D258" s="315"/>
      <c r="E258" s="315"/>
      <c r="F258" s="317"/>
      <c r="G258" s="318"/>
      <c r="H258" s="315"/>
      <c r="I258" s="315"/>
      <c r="J258" s="318"/>
      <c r="K258" s="315"/>
      <c r="L258" s="317"/>
      <c r="M258" s="318"/>
      <c r="N258" s="315"/>
      <c r="O258" s="315"/>
      <c r="P258" s="315"/>
      <c r="Q258" s="315"/>
      <c r="R258" s="317"/>
      <c r="S258" s="315"/>
      <c r="T258" s="315"/>
      <c r="U258" s="315"/>
      <c r="V258" s="315"/>
      <c r="W258" s="315"/>
      <c r="X258" s="317"/>
      <c r="Y258" s="315"/>
      <c r="Z258" s="315"/>
      <c r="AA258" s="101"/>
      <c r="AH258" s="101"/>
      <c r="AI258" s="101"/>
      <c r="AJ258" s="101"/>
      <c r="AK258" s="101"/>
      <c r="AL258" s="101"/>
      <c r="AM258" s="101"/>
      <c r="AN258" s="101"/>
      <c r="AO258" s="101"/>
      <c r="AP258" s="101"/>
      <c r="AQ258" s="101"/>
      <c r="AR258" s="101"/>
      <c r="AS258" s="101"/>
      <c r="AT258" s="101"/>
    </row>
    <row r="259" spans="1:46" ht="17.25" customHeight="1">
      <c r="A259" s="79"/>
      <c r="B259" s="79"/>
      <c r="C259" s="315"/>
      <c r="D259" s="315"/>
      <c r="E259" s="315"/>
      <c r="F259" s="317"/>
      <c r="G259" s="318"/>
      <c r="H259" s="315"/>
      <c r="I259" s="315"/>
      <c r="J259" s="318"/>
      <c r="K259" s="315"/>
      <c r="L259" s="317"/>
      <c r="M259" s="318"/>
      <c r="N259" s="315"/>
      <c r="O259" s="315"/>
      <c r="P259" s="315"/>
      <c r="Q259" s="315"/>
      <c r="R259" s="317"/>
      <c r="S259" s="315"/>
      <c r="T259" s="315"/>
      <c r="U259" s="315"/>
      <c r="V259" s="315"/>
      <c r="W259" s="315"/>
      <c r="X259" s="317"/>
      <c r="Y259" s="315"/>
      <c r="Z259" s="315"/>
      <c r="AA259" s="101"/>
      <c r="AH259" s="101"/>
      <c r="AI259" s="101"/>
      <c r="AJ259" s="101"/>
      <c r="AK259" s="101"/>
      <c r="AL259" s="101"/>
      <c r="AM259" s="101"/>
      <c r="AN259" s="101"/>
      <c r="AO259" s="101"/>
      <c r="AP259" s="101"/>
      <c r="AQ259" s="101"/>
      <c r="AR259" s="101"/>
      <c r="AS259" s="101"/>
      <c r="AT259" s="101"/>
    </row>
    <row r="260" spans="1:46" ht="17.25" customHeight="1">
      <c r="A260" s="79"/>
      <c r="B260" s="79"/>
      <c r="C260" s="315"/>
      <c r="D260" s="315"/>
      <c r="E260" s="315"/>
      <c r="F260" s="317"/>
      <c r="G260" s="318"/>
      <c r="H260" s="315"/>
      <c r="I260" s="315"/>
      <c r="J260" s="318"/>
      <c r="K260" s="315"/>
      <c r="L260" s="317"/>
      <c r="M260" s="318"/>
      <c r="N260" s="315"/>
      <c r="O260" s="315"/>
      <c r="P260" s="315"/>
      <c r="Q260" s="315"/>
      <c r="R260" s="317"/>
      <c r="S260" s="315"/>
      <c r="T260" s="315"/>
      <c r="U260" s="315"/>
      <c r="V260" s="315"/>
      <c r="W260" s="315"/>
      <c r="X260" s="317"/>
      <c r="Y260" s="315"/>
      <c r="Z260" s="315"/>
      <c r="AA260" s="101"/>
      <c r="AH260" s="101"/>
      <c r="AI260" s="101"/>
      <c r="AJ260" s="101"/>
      <c r="AK260" s="101"/>
      <c r="AL260" s="101"/>
      <c r="AM260" s="101"/>
      <c r="AN260" s="101"/>
      <c r="AO260" s="101"/>
      <c r="AP260" s="101"/>
      <c r="AQ260" s="101"/>
      <c r="AR260" s="101"/>
      <c r="AS260" s="101"/>
      <c r="AT260" s="101"/>
    </row>
    <row r="261" spans="1:46" ht="17.25" customHeight="1">
      <c r="A261" s="79"/>
      <c r="B261" s="79"/>
      <c r="C261" s="315"/>
      <c r="D261" s="315"/>
      <c r="E261" s="315"/>
      <c r="F261" s="317"/>
      <c r="G261" s="318"/>
      <c r="H261" s="315"/>
      <c r="I261" s="315"/>
      <c r="J261" s="318"/>
      <c r="K261" s="315"/>
      <c r="L261" s="317"/>
      <c r="M261" s="318"/>
      <c r="N261" s="315"/>
      <c r="O261" s="315"/>
      <c r="P261" s="315"/>
      <c r="Q261" s="315"/>
      <c r="R261" s="317"/>
      <c r="S261" s="315"/>
      <c r="T261" s="315"/>
      <c r="U261" s="315"/>
      <c r="V261" s="315"/>
      <c r="W261" s="315"/>
      <c r="X261" s="317"/>
      <c r="Y261" s="315"/>
      <c r="Z261" s="315"/>
      <c r="AA261" s="101"/>
      <c r="AH261" s="101"/>
      <c r="AI261" s="101"/>
      <c r="AJ261" s="101"/>
      <c r="AK261" s="101"/>
      <c r="AL261" s="101"/>
      <c r="AM261" s="101"/>
      <c r="AN261" s="101"/>
      <c r="AO261" s="101"/>
      <c r="AP261" s="101"/>
      <c r="AQ261" s="101"/>
      <c r="AR261" s="101"/>
      <c r="AS261" s="101"/>
      <c r="AT261" s="101"/>
    </row>
    <row r="262" spans="1:46" ht="17.25" customHeight="1">
      <c r="A262" s="79"/>
      <c r="B262" s="79"/>
      <c r="C262" s="315"/>
      <c r="D262" s="315"/>
      <c r="E262" s="315"/>
      <c r="F262" s="317"/>
      <c r="G262" s="318"/>
      <c r="H262" s="315"/>
      <c r="I262" s="315"/>
      <c r="J262" s="318"/>
      <c r="K262" s="315"/>
      <c r="L262" s="317"/>
      <c r="M262" s="318"/>
      <c r="N262" s="315"/>
      <c r="O262" s="315"/>
      <c r="P262" s="315"/>
      <c r="Q262" s="315"/>
      <c r="R262" s="317"/>
      <c r="S262" s="315"/>
      <c r="T262" s="315"/>
      <c r="U262" s="315"/>
      <c r="V262" s="315"/>
      <c r="W262" s="315"/>
      <c r="X262" s="317"/>
      <c r="Y262" s="315"/>
      <c r="Z262" s="315"/>
      <c r="AA262" s="101"/>
      <c r="AH262" s="101"/>
      <c r="AI262" s="101"/>
      <c r="AJ262" s="101"/>
      <c r="AK262" s="101"/>
      <c r="AL262" s="101"/>
      <c r="AM262" s="101"/>
      <c r="AN262" s="101"/>
      <c r="AO262" s="101"/>
      <c r="AP262" s="101"/>
      <c r="AQ262" s="101"/>
      <c r="AR262" s="101"/>
      <c r="AS262" s="101"/>
      <c r="AT262" s="101"/>
    </row>
    <row r="263" spans="1:46" ht="17.25" customHeight="1">
      <c r="A263" s="79"/>
      <c r="B263" s="79"/>
      <c r="C263" s="315"/>
      <c r="D263" s="315"/>
      <c r="E263" s="315"/>
      <c r="F263" s="317"/>
      <c r="G263" s="318"/>
      <c r="H263" s="315"/>
      <c r="I263" s="315"/>
      <c r="J263" s="318"/>
      <c r="K263" s="315"/>
      <c r="L263" s="317"/>
      <c r="M263" s="318"/>
      <c r="N263" s="315"/>
      <c r="O263" s="315"/>
      <c r="P263" s="315"/>
      <c r="Q263" s="315"/>
      <c r="R263" s="317"/>
      <c r="S263" s="315"/>
      <c r="T263" s="315"/>
      <c r="U263" s="315"/>
      <c r="V263" s="315"/>
      <c r="W263" s="315"/>
      <c r="X263" s="317"/>
      <c r="Y263" s="315"/>
      <c r="Z263" s="315"/>
      <c r="AA263" s="101"/>
      <c r="AH263" s="101"/>
      <c r="AI263" s="101"/>
      <c r="AJ263" s="101"/>
      <c r="AK263" s="101"/>
      <c r="AL263" s="101"/>
      <c r="AM263" s="101"/>
      <c r="AN263" s="101"/>
      <c r="AO263" s="101"/>
      <c r="AP263" s="101"/>
      <c r="AQ263" s="101"/>
      <c r="AR263" s="101"/>
      <c r="AS263" s="101"/>
      <c r="AT263" s="101"/>
    </row>
    <row r="264" spans="1:46" ht="17.25" customHeight="1">
      <c r="A264" s="79"/>
      <c r="B264" s="79"/>
      <c r="C264" s="315"/>
      <c r="D264" s="315"/>
      <c r="E264" s="315"/>
      <c r="F264" s="317"/>
      <c r="G264" s="318"/>
      <c r="H264" s="315"/>
      <c r="I264" s="315"/>
      <c r="J264" s="318"/>
      <c r="K264" s="315"/>
      <c r="L264" s="317"/>
      <c r="M264" s="318"/>
      <c r="N264" s="315"/>
      <c r="O264" s="315"/>
      <c r="P264" s="315"/>
      <c r="Q264" s="315"/>
      <c r="R264" s="317"/>
      <c r="S264" s="315"/>
      <c r="T264" s="315"/>
      <c r="U264" s="315"/>
      <c r="V264" s="315"/>
      <c r="W264" s="315"/>
      <c r="X264" s="317"/>
      <c r="Y264" s="315"/>
      <c r="Z264" s="315"/>
      <c r="AA264" s="101"/>
      <c r="AH264" s="101"/>
      <c r="AI264" s="101"/>
      <c r="AJ264" s="101"/>
      <c r="AK264" s="101"/>
      <c r="AL264" s="101"/>
      <c r="AM264" s="101"/>
      <c r="AN264" s="101"/>
      <c r="AO264" s="101"/>
      <c r="AP264" s="101"/>
      <c r="AQ264" s="101"/>
      <c r="AR264" s="101"/>
      <c r="AS264" s="101"/>
      <c r="AT264" s="101"/>
    </row>
    <row r="265" spans="1:46" ht="17.25" customHeight="1">
      <c r="A265" s="79"/>
      <c r="B265" s="79"/>
      <c r="C265" s="315"/>
      <c r="D265" s="315"/>
      <c r="E265" s="315"/>
      <c r="F265" s="317"/>
      <c r="G265" s="318"/>
      <c r="H265" s="315"/>
      <c r="I265" s="315"/>
      <c r="J265" s="318"/>
      <c r="K265" s="315"/>
      <c r="L265" s="317"/>
      <c r="M265" s="318"/>
      <c r="N265" s="315"/>
      <c r="O265" s="315"/>
      <c r="P265" s="315"/>
      <c r="Q265" s="315"/>
      <c r="R265" s="317"/>
      <c r="S265" s="315"/>
      <c r="T265" s="315"/>
      <c r="U265" s="315"/>
      <c r="V265" s="315"/>
      <c r="W265" s="315"/>
      <c r="X265" s="317"/>
      <c r="Y265" s="315"/>
      <c r="Z265" s="315"/>
      <c r="AA265" s="101"/>
      <c r="AH265" s="101"/>
      <c r="AI265" s="101"/>
      <c r="AJ265" s="101"/>
      <c r="AK265" s="101"/>
      <c r="AL265" s="101"/>
      <c r="AM265" s="101"/>
      <c r="AN265" s="101"/>
      <c r="AO265" s="101"/>
      <c r="AP265" s="101"/>
      <c r="AQ265" s="101"/>
      <c r="AR265" s="101"/>
      <c r="AS265" s="101"/>
      <c r="AT265" s="101"/>
    </row>
    <row r="266" spans="1:46" ht="17.25" customHeight="1">
      <c r="A266" s="79"/>
      <c r="B266" s="79"/>
      <c r="C266" s="315"/>
      <c r="D266" s="315"/>
      <c r="E266" s="315"/>
      <c r="F266" s="317"/>
      <c r="G266" s="318"/>
      <c r="H266" s="315"/>
      <c r="I266" s="315"/>
      <c r="J266" s="318"/>
      <c r="K266" s="315"/>
      <c r="L266" s="317"/>
      <c r="M266" s="318"/>
      <c r="N266" s="315"/>
      <c r="O266" s="315"/>
      <c r="P266" s="315"/>
      <c r="Q266" s="315"/>
      <c r="R266" s="317"/>
      <c r="S266" s="315"/>
      <c r="T266" s="315"/>
      <c r="U266" s="315"/>
      <c r="V266" s="315"/>
      <c r="W266" s="315"/>
      <c r="X266" s="317"/>
      <c r="Y266" s="315"/>
      <c r="Z266" s="315"/>
      <c r="AA266" s="101"/>
      <c r="AH266" s="101"/>
      <c r="AI266" s="101"/>
      <c r="AJ266" s="101"/>
      <c r="AK266" s="101"/>
      <c r="AL266" s="101"/>
      <c r="AM266" s="101"/>
      <c r="AN266" s="101"/>
      <c r="AO266" s="101"/>
      <c r="AP266" s="101"/>
      <c r="AQ266" s="101"/>
      <c r="AR266" s="101"/>
      <c r="AS266" s="101"/>
      <c r="AT266" s="101"/>
    </row>
    <row r="267" spans="1:46" ht="17.25" customHeight="1">
      <c r="A267" s="79"/>
      <c r="B267" s="79"/>
      <c r="C267" s="315"/>
      <c r="D267" s="315"/>
      <c r="E267" s="315"/>
      <c r="F267" s="317"/>
      <c r="G267" s="318"/>
      <c r="H267" s="315"/>
      <c r="I267" s="315"/>
      <c r="J267" s="318"/>
      <c r="K267" s="315"/>
      <c r="L267" s="317"/>
      <c r="M267" s="318"/>
      <c r="N267" s="315"/>
      <c r="O267" s="315"/>
      <c r="P267" s="315"/>
      <c r="Q267" s="315"/>
      <c r="R267" s="317"/>
      <c r="S267" s="315"/>
      <c r="T267" s="315"/>
      <c r="U267" s="315"/>
      <c r="V267" s="315"/>
      <c r="W267" s="315"/>
      <c r="X267" s="317"/>
      <c r="Y267" s="315"/>
      <c r="Z267" s="315"/>
      <c r="AA267" s="101"/>
      <c r="AH267" s="101"/>
      <c r="AI267" s="101"/>
      <c r="AJ267" s="101"/>
      <c r="AK267" s="101"/>
      <c r="AL267" s="101"/>
      <c r="AM267" s="101"/>
      <c r="AN267" s="101"/>
      <c r="AO267" s="101"/>
      <c r="AP267" s="101"/>
      <c r="AQ267" s="101"/>
      <c r="AR267" s="101"/>
      <c r="AS267" s="101"/>
      <c r="AT267" s="101"/>
    </row>
    <row r="268" spans="1:46" ht="17.25" customHeight="1">
      <c r="A268" s="79"/>
      <c r="B268" s="79"/>
      <c r="C268" s="315"/>
      <c r="D268" s="315"/>
      <c r="E268" s="315"/>
      <c r="F268" s="317"/>
      <c r="G268" s="318"/>
      <c r="H268" s="315"/>
      <c r="I268" s="315"/>
      <c r="J268" s="318"/>
      <c r="K268" s="315"/>
      <c r="L268" s="317"/>
      <c r="M268" s="318"/>
      <c r="N268" s="315"/>
      <c r="O268" s="315"/>
      <c r="P268" s="315"/>
      <c r="Q268" s="315"/>
      <c r="R268" s="317"/>
      <c r="S268" s="315"/>
      <c r="T268" s="315"/>
      <c r="U268" s="315"/>
      <c r="V268" s="315"/>
      <c r="W268" s="315"/>
      <c r="X268" s="317"/>
      <c r="Y268" s="315"/>
      <c r="Z268" s="315"/>
      <c r="AA268" s="101"/>
      <c r="AH268" s="101"/>
      <c r="AI268" s="101"/>
      <c r="AJ268" s="101"/>
      <c r="AK268" s="101"/>
      <c r="AL268" s="101"/>
      <c r="AM268" s="101"/>
      <c r="AN268" s="101"/>
      <c r="AO268" s="101"/>
      <c r="AP268" s="101"/>
      <c r="AQ268" s="101"/>
      <c r="AR268" s="101"/>
      <c r="AS268" s="101"/>
      <c r="AT268" s="101"/>
    </row>
    <row r="269" spans="1:46" ht="17.25" customHeight="1">
      <c r="A269" s="79"/>
      <c r="B269" s="79"/>
      <c r="C269" s="315"/>
      <c r="D269" s="315"/>
      <c r="E269" s="315"/>
      <c r="F269" s="317"/>
      <c r="G269" s="318"/>
      <c r="H269" s="315"/>
      <c r="I269" s="315"/>
      <c r="J269" s="318"/>
      <c r="K269" s="315"/>
      <c r="L269" s="317"/>
      <c r="M269" s="318"/>
      <c r="N269" s="315"/>
      <c r="O269" s="315"/>
      <c r="P269" s="315"/>
      <c r="Q269" s="315"/>
      <c r="R269" s="317"/>
      <c r="S269" s="315"/>
      <c r="T269" s="315"/>
      <c r="U269" s="315"/>
      <c r="V269" s="315"/>
      <c r="W269" s="315"/>
      <c r="X269" s="317"/>
      <c r="Y269" s="315"/>
      <c r="Z269" s="315"/>
      <c r="AA269" s="101"/>
      <c r="AH269" s="101"/>
      <c r="AI269" s="101"/>
      <c r="AJ269" s="101"/>
      <c r="AK269" s="101"/>
      <c r="AL269" s="101"/>
      <c r="AM269" s="101"/>
      <c r="AN269" s="101"/>
      <c r="AO269" s="101"/>
      <c r="AP269" s="101"/>
      <c r="AQ269" s="101"/>
      <c r="AR269" s="101"/>
      <c r="AS269" s="101"/>
      <c r="AT269" s="101"/>
    </row>
    <row r="270" spans="1:46" ht="17.25" customHeight="1">
      <c r="A270" s="79"/>
      <c r="B270" s="79"/>
      <c r="C270" s="315"/>
      <c r="D270" s="315"/>
      <c r="E270" s="315"/>
      <c r="F270" s="317"/>
      <c r="G270" s="318"/>
      <c r="H270" s="315"/>
      <c r="I270" s="315"/>
      <c r="J270" s="318"/>
      <c r="K270" s="315"/>
      <c r="L270" s="317"/>
      <c r="M270" s="318"/>
      <c r="N270" s="315"/>
      <c r="O270" s="315"/>
      <c r="P270" s="315"/>
      <c r="Q270" s="315"/>
      <c r="R270" s="317"/>
      <c r="S270" s="315"/>
      <c r="T270" s="315"/>
      <c r="U270" s="315"/>
      <c r="V270" s="315"/>
      <c r="W270" s="315"/>
      <c r="X270" s="317"/>
      <c r="Y270" s="315"/>
      <c r="Z270" s="315"/>
      <c r="AA270" s="101"/>
      <c r="AH270" s="101"/>
      <c r="AI270" s="101"/>
      <c r="AJ270" s="101"/>
      <c r="AK270" s="101"/>
      <c r="AL270" s="101"/>
      <c r="AM270" s="101"/>
      <c r="AN270" s="101"/>
      <c r="AO270" s="101"/>
      <c r="AP270" s="101"/>
      <c r="AQ270" s="101"/>
      <c r="AR270" s="101"/>
      <c r="AS270" s="101"/>
      <c r="AT270" s="101"/>
    </row>
    <row r="271" spans="1:46" ht="17.25" customHeight="1">
      <c r="A271" s="79"/>
      <c r="B271" s="79"/>
      <c r="C271" s="315"/>
      <c r="D271" s="315"/>
      <c r="E271" s="315"/>
      <c r="F271" s="317"/>
      <c r="G271" s="318"/>
      <c r="H271" s="315"/>
      <c r="I271" s="315"/>
      <c r="J271" s="318"/>
      <c r="K271" s="315"/>
      <c r="L271" s="317"/>
      <c r="M271" s="318"/>
      <c r="N271" s="315"/>
      <c r="O271" s="315"/>
      <c r="P271" s="315"/>
      <c r="Q271" s="315"/>
      <c r="R271" s="317"/>
      <c r="S271" s="315"/>
      <c r="T271" s="315"/>
      <c r="U271" s="315"/>
      <c r="V271" s="315"/>
      <c r="W271" s="315"/>
      <c r="X271" s="317"/>
      <c r="Y271" s="315"/>
      <c r="Z271" s="315"/>
      <c r="AA271" s="101"/>
      <c r="AH271" s="101"/>
      <c r="AI271" s="101"/>
      <c r="AJ271" s="101"/>
      <c r="AK271" s="101"/>
      <c r="AL271" s="101"/>
      <c r="AM271" s="101"/>
      <c r="AN271" s="101"/>
      <c r="AO271" s="101"/>
      <c r="AP271" s="101"/>
      <c r="AQ271" s="101"/>
      <c r="AR271" s="101"/>
      <c r="AS271" s="101"/>
      <c r="AT271" s="101"/>
    </row>
    <row r="272" spans="1:46" ht="17.25" customHeight="1">
      <c r="A272" s="79"/>
      <c r="B272" s="79"/>
      <c r="C272" s="315"/>
      <c r="D272" s="315"/>
      <c r="E272" s="315"/>
      <c r="F272" s="317"/>
      <c r="G272" s="318"/>
      <c r="H272" s="315"/>
      <c r="I272" s="315"/>
      <c r="J272" s="318"/>
      <c r="K272" s="315"/>
      <c r="L272" s="317"/>
      <c r="M272" s="318"/>
      <c r="N272" s="315"/>
      <c r="O272" s="315"/>
      <c r="P272" s="315"/>
      <c r="Q272" s="315"/>
      <c r="R272" s="317"/>
      <c r="S272" s="315"/>
      <c r="T272" s="315"/>
      <c r="U272" s="315"/>
      <c r="V272" s="315"/>
      <c r="W272" s="315"/>
      <c r="X272" s="317"/>
      <c r="Y272" s="315"/>
      <c r="Z272" s="315"/>
      <c r="AA272" s="101"/>
      <c r="AH272" s="101"/>
      <c r="AI272" s="101"/>
      <c r="AJ272" s="101"/>
      <c r="AK272" s="101"/>
      <c r="AL272" s="101"/>
      <c r="AM272" s="101"/>
      <c r="AN272" s="101"/>
      <c r="AO272" s="101"/>
      <c r="AP272" s="101"/>
      <c r="AQ272" s="101"/>
      <c r="AR272" s="101"/>
      <c r="AS272" s="101"/>
      <c r="AT272" s="101"/>
    </row>
    <row r="273" spans="1:46" ht="17.25" customHeight="1">
      <c r="A273" s="79"/>
      <c r="B273" s="79"/>
      <c r="C273" s="315"/>
      <c r="D273" s="315"/>
      <c r="E273" s="315"/>
      <c r="F273" s="317"/>
      <c r="G273" s="318"/>
      <c r="H273" s="315"/>
      <c r="I273" s="315"/>
      <c r="J273" s="318"/>
      <c r="K273" s="315"/>
      <c r="L273" s="317"/>
      <c r="M273" s="318"/>
      <c r="N273" s="315"/>
      <c r="O273" s="315"/>
      <c r="P273" s="315"/>
      <c r="Q273" s="315"/>
      <c r="R273" s="317"/>
      <c r="S273" s="315"/>
      <c r="T273" s="315"/>
      <c r="U273" s="315"/>
      <c r="V273" s="315"/>
      <c r="W273" s="315"/>
      <c r="X273" s="317"/>
      <c r="Y273" s="315"/>
      <c r="Z273" s="315"/>
      <c r="AA273" s="101"/>
      <c r="AH273" s="101"/>
      <c r="AI273" s="101"/>
      <c r="AJ273" s="101"/>
      <c r="AK273" s="101"/>
      <c r="AL273" s="101"/>
      <c r="AM273" s="101"/>
      <c r="AN273" s="101"/>
      <c r="AO273" s="101"/>
      <c r="AP273" s="101"/>
      <c r="AQ273" s="101"/>
      <c r="AR273" s="101"/>
      <c r="AS273" s="101"/>
      <c r="AT273" s="101"/>
    </row>
    <row r="274" spans="1:46" ht="17.25" customHeight="1">
      <c r="A274" s="79"/>
      <c r="B274" s="79"/>
      <c r="C274" s="315"/>
      <c r="D274" s="315"/>
      <c r="E274" s="315"/>
      <c r="F274" s="317"/>
      <c r="G274" s="318"/>
      <c r="H274" s="315"/>
      <c r="I274" s="315"/>
      <c r="J274" s="318"/>
      <c r="K274" s="315"/>
      <c r="L274" s="317"/>
      <c r="M274" s="318"/>
      <c r="N274" s="315"/>
      <c r="O274" s="315"/>
      <c r="P274" s="315"/>
      <c r="Q274" s="315"/>
      <c r="R274" s="317"/>
      <c r="S274" s="315"/>
      <c r="T274" s="315"/>
      <c r="U274" s="315"/>
      <c r="V274" s="315"/>
      <c r="W274" s="315"/>
      <c r="X274" s="317"/>
      <c r="Y274" s="315"/>
      <c r="Z274" s="315"/>
      <c r="AA274" s="101"/>
      <c r="AH274" s="101"/>
      <c r="AI274" s="101"/>
      <c r="AJ274" s="101"/>
      <c r="AK274" s="101"/>
      <c r="AL274" s="101"/>
      <c r="AM274" s="101"/>
      <c r="AN274" s="101"/>
      <c r="AO274" s="101"/>
      <c r="AP274" s="101"/>
      <c r="AQ274" s="101"/>
      <c r="AR274" s="101"/>
      <c r="AS274" s="101"/>
      <c r="AT274" s="101"/>
    </row>
    <row r="275" spans="1:46" ht="17.25" customHeight="1">
      <c r="A275" s="79"/>
      <c r="B275" s="79"/>
      <c r="C275" s="315"/>
      <c r="D275" s="315"/>
      <c r="E275" s="315"/>
      <c r="F275" s="317"/>
      <c r="G275" s="318"/>
      <c r="H275" s="315"/>
      <c r="I275" s="315"/>
      <c r="J275" s="318"/>
      <c r="K275" s="315"/>
      <c r="L275" s="317"/>
      <c r="M275" s="318"/>
      <c r="N275" s="315"/>
      <c r="O275" s="315"/>
      <c r="P275" s="315"/>
      <c r="Q275" s="315"/>
      <c r="R275" s="317"/>
      <c r="S275" s="315"/>
      <c r="T275" s="315"/>
      <c r="U275" s="315"/>
      <c r="V275" s="315"/>
      <c r="W275" s="315"/>
      <c r="X275" s="317"/>
      <c r="Y275" s="315"/>
      <c r="Z275" s="315"/>
      <c r="AA275" s="101"/>
      <c r="AH275" s="101"/>
      <c r="AI275" s="101"/>
      <c r="AJ275" s="101"/>
      <c r="AK275" s="101"/>
      <c r="AL275" s="101"/>
      <c r="AM275" s="101"/>
      <c r="AN275" s="101"/>
      <c r="AO275" s="101"/>
      <c r="AP275" s="101"/>
      <c r="AQ275" s="101"/>
      <c r="AR275" s="101"/>
      <c r="AS275" s="101"/>
      <c r="AT275" s="101"/>
    </row>
    <row r="276" spans="1:46" ht="17.25" customHeight="1">
      <c r="A276" s="79"/>
      <c r="B276" s="79"/>
      <c r="C276" s="315"/>
      <c r="D276" s="315"/>
      <c r="E276" s="315"/>
      <c r="F276" s="317"/>
      <c r="G276" s="318"/>
      <c r="H276" s="315"/>
      <c r="I276" s="315"/>
      <c r="J276" s="318"/>
      <c r="K276" s="315"/>
      <c r="L276" s="317"/>
      <c r="M276" s="318"/>
      <c r="N276" s="315"/>
      <c r="O276" s="315"/>
      <c r="P276" s="315"/>
      <c r="Q276" s="315"/>
      <c r="R276" s="317"/>
      <c r="S276" s="315"/>
      <c r="T276" s="315"/>
      <c r="U276" s="315"/>
      <c r="V276" s="315"/>
      <c r="W276" s="315"/>
      <c r="X276" s="317"/>
      <c r="Y276" s="315"/>
      <c r="Z276" s="315"/>
      <c r="AA276" s="101"/>
      <c r="AH276" s="101"/>
      <c r="AI276" s="101"/>
      <c r="AJ276" s="101"/>
      <c r="AK276" s="101"/>
      <c r="AL276" s="101"/>
      <c r="AM276" s="101"/>
      <c r="AN276" s="101"/>
      <c r="AO276" s="101"/>
      <c r="AP276" s="101"/>
      <c r="AQ276" s="101"/>
      <c r="AR276" s="101"/>
      <c r="AS276" s="101"/>
      <c r="AT276" s="101"/>
    </row>
    <row r="277" spans="1:46" ht="17.25" customHeight="1">
      <c r="A277" s="79"/>
      <c r="B277" s="79"/>
      <c r="C277" s="315"/>
      <c r="D277" s="315"/>
      <c r="E277" s="315"/>
      <c r="F277" s="317"/>
      <c r="G277" s="318"/>
      <c r="H277" s="315"/>
      <c r="I277" s="315"/>
      <c r="J277" s="318"/>
      <c r="K277" s="315"/>
      <c r="L277" s="317"/>
      <c r="M277" s="318"/>
      <c r="N277" s="315"/>
      <c r="O277" s="315"/>
      <c r="P277" s="315"/>
      <c r="Q277" s="315"/>
      <c r="R277" s="317"/>
      <c r="S277" s="315"/>
      <c r="T277" s="315"/>
      <c r="U277" s="315"/>
      <c r="V277" s="315"/>
      <c r="W277" s="315"/>
      <c r="X277" s="317"/>
      <c r="Y277" s="315"/>
      <c r="Z277" s="315"/>
      <c r="AA277" s="101"/>
      <c r="AH277" s="101"/>
      <c r="AI277" s="101"/>
      <c r="AJ277" s="101"/>
      <c r="AK277" s="101"/>
      <c r="AL277" s="101"/>
      <c r="AM277" s="101"/>
      <c r="AN277" s="101"/>
      <c r="AO277" s="101"/>
      <c r="AP277" s="101"/>
      <c r="AQ277" s="101"/>
      <c r="AR277" s="101"/>
      <c r="AS277" s="101"/>
      <c r="AT277" s="101"/>
    </row>
    <row r="278" spans="1:46" ht="17.25" customHeight="1">
      <c r="A278" s="79"/>
      <c r="B278" s="79"/>
      <c r="C278" s="315"/>
      <c r="D278" s="315"/>
      <c r="E278" s="315"/>
      <c r="F278" s="317"/>
      <c r="G278" s="318"/>
      <c r="H278" s="315"/>
      <c r="I278" s="315"/>
      <c r="J278" s="318"/>
      <c r="K278" s="315"/>
      <c r="L278" s="317"/>
      <c r="M278" s="318"/>
      <c r="N278" s="315"/>
      <c r="O278" s="315"/>
      <c r="P278" s="315"/>
      <c r="Q278" s="315"/>
      <c r="R278" s="317"/>
      <c r="S278" s="315"/>
      <c r="T278" s="315"/>
      <c r="U278" s="315"/>
      <c r="V278" s="315"/>
      <c r="W278" s="315"/>
      <c r="X278" s="317"/>
      <c r="Y278" s="315"/>
      <c r="Z278" s="315"/>
      <c r="AA278" s="101"/>
      <c r="AH278" s="101"/>
      <c r="AI278" s="101"/>
      <c r="AJ278" s="101"/>
      <c r="AK278" s="101"/>
      <c r="AL278" s="101"/>
      <c r="AM278" s="101"/>
      <c r="AN278" s="101"/>
      <c r="AO278" s="101"/>
      <c r="AP278" s="101"/>
      <c r="AQ278" s="101"/>
      <c r="AR278" s="101"/>
      <c r="AS278" s="101"/>
      <c r="AT278" s="101"/>
    </row>
    <row r="279" spans="1:46" ht="17.25" customHeight="1">
      <c r="A279" s="79"/>
      <c r="B279" s="79"/>
      <c r="C279" s="315"/>
      <c r="D279" s="315"/>
      <c r="E279" s="315"/>
      <c r="F279" s="317"/>
      <c r="G279" s="318"/>
      <c r="H279" s="315"/>
      <c r="I279" s="315"/>
      <c r="J279" s="318"/>
      <c r="K279" s="315"/>
      <c r="L279" s="317"/>
      <c r="M279" s="318"/>
      <c r="N279" s="315"/>
      <c r="O279" s="315"/>
      <c r="P279" s="315"/>
      <c r="Q279" s="315"/>
      <c r="R279" s="317"/>
      <c r="S279" s="315"/>
      <c r="T279" s="315"/>
      <c r="U279" s="315"/>
      <c r="V279" s="315"/>
      <c r="W279" s="315"/>
      <c r="X279" s="317"/>
      <c r="Y279" s="315"/>
      <c r="Z279" s="315"/>
      <c r="AA279" s="101"/>
      <c r="AH279" s="101"/>
      <c r="AI279" s="101"/>
      <c r="AJ279" s="101"/>
      <c r="AK279" s="101"/>
      <c r="AL279" s="101"/>
      <c r="AM279" s="101"/>
      <c r="AN279" s="101"/>
      <c r="AO279" s="101"/>
      <c r="AP279" s="101"/>
      <c r="AQ279" s="101"/>
      <c r="AR279" s="101"/>
      <c r="AS279" s="101"/>
      <c r="AT279" s="101"/>
    </row>
    <row r="280" spans="1:46" ht="17.25" customHeight="1">
      <c r="A280" s="79"/>
      <c r="B280" s="79"/>
      <c r="C280" s="315"/>
      <c r="D280" s="315"/>
      <c r="E280" s="315"/>
      <c r="F280" s="317"/>
      <c r="G280" s="318"/>
      <c r="H280" s="315"/>
      <c r="I280" s="315"/>
      <c r="J280" s="318"/>
      <c r="K280" s="315"/>
      <c r="L280" s="317"/>
      <c r="M280" s="318"/>
      <c r="N280" s="315"/>
      <c r="O280" s="315"/>
      <c r="P280" s="315"/>
      <c r="Q280" s="315"/>
      <c r="R280" s="317"/>
      <c r="S280" s="315"/>
      <c r="T280" s="315"/>
      <c r="U280" s="315"/>
      <c r="V280" s="315"/>
      <c r="W280" s="315"/>
      <c r="X280" s="317"/>
      <c r="Y280" s="315"/>
      <c r="Z280" s="315"/>
      <c r="AA280" s="101"/>
      <c r="AH280" s="101"/>
      <c r="AI280" s="101"/>
      <c r="AJ280" s="101"/>
      <c r="AK280" s="101"/>
      <c r="AL280" s="101"/>
      <c r="AM280" s="101"/>
      <c r="AN280" s="101"/>
      <c r="AO280" s="101"/>
      <c r="AP280" s="101"/>
      <c r="AQ280" s="101"/>
      <c r="AR280" s="101"/>
      <c r="AS280" s="101"/>
      <c r="AT280" s="101"/>
    </row>
    <row r="281" spans="1:46" ht="17.25" customHeight="1">
      <c r="A281" s="79"/>
      <c r="B281" s="79"/>
      <c r="C281" s="315"/>
      <c r="D281" s="315"/>
      <c r="E281" s="315"/>
      <c r="F281" s="317"/>
      <c r="G281" s="318"/>
      <c r="H281" s="315"/>
      <c r="I281" s="315"/>
      <c r="J281" s="318"/>
      <c r="K281" s="315"/>
      <c r="L281" s="317"/>
      <c r="M281" s="318"/>
      <c r="N281" s="315"/>
      <c r="O281" s="315"/>
      <c r="P281" s="315"/>
      <c r="Q281" s="315"/>
      <c r="R281" s="317"/>
      <c r="S281" s="315"/>
      <c r="T281" s="315"/>
      <c r="U281" s="315"/>
      <c r="V281" s="315"/>
      <c r="W281" s="315"/>
      <c r="X281" s="317"/>
      <c r="Y281" s="315"/>
      <c r="Z281" s="315"/>
      <c r="AA281" s="101"/>
      <c r="AH281" s="101"/>
      <c r="AI281" s="101"/>
      <c r="AJ281" s="101"/>
      <c r="AK281" s="101"/>
      <c r="AL281" s="101"/>
      <c r="AM281" s="101"/>
      <c r="AN281" s="101"/>
      <c r="AO281" s="101"/>
      <c r="AP281" s="101"/>
      <c r="AQ281" s="101"/>
      <c r="AR281" s="101"/>
      <c r="AS281" s="101"/>
      <c r="AT281" s="101"/>
    </row>
    <row r="282" spans="1:46" ht="17.25" customHeight="1">
      <c r="A282" s="79"/>
      <c r="B282" s="79"/>
      <c r="C282" s="315"/>
      <c r="D282" s="315"/>
      <c r="E282" s="315"/>
      <c r="F282" s="317"/>
      <c r="G282" s="318"/>
      <c r="H282" s="315"/>
      <c r="I282" s="315"/>
      <c r="J282" s="318"/>
      <c r="K282" s="315"/>
      <c r="L282" s="317"/>
      <c r="M282" s="318"/>
      <c r="N282" s="315"/>
      <c r="O282" s="315"/>
      <c r="P282" s="315"/>
      <c r="Q282" s="315"/>
      <c r="R282" s="317"/>
      <c r="S282" s="315"/>
      <c r="T282" s="315"/>
      <c r="U282" s="315"/>
      <c r="V282" s="315"/>
      <c r="W282" s="315"/>
      <c r="X282" s="317"/>
      <c r="Y282" s="315"/>
      <c r="Z282" s="315"/>
      <c r="AA282" s="101"/>
      <c r="AH282" s="101"/>
      <c r="AI282" s="101"/>
      <c r="AJ282" s="101"/>
      <c r="AK282" s="101"/>
      <c r="AL282" s="101"/>
      <c r="AM282" s="101"/>
      <c r="AN282" s="101"/>
      <c r="AO282" s="101"/>
      <c r="AP282" s="101"/>
      <c r="AQ282" s="101"/>
      <c r="AR282" s="101"/>
      <c r="AS282" s="101"/>
      <c r="AT282" s="101"/>
    </row>
    <row r="283" spans="1:46" ht="17.25" customHeight="1">
      <c r="A283" s="79"/>
      <c r="B283" s="79"/>
      <c r="C283" s="315"/>
      <c r="D283" s="315"/>
      <c r="E283" s="315"/>
      <c r="F283" s="317"/>
      <c r="G283" s="318"/>
      <c r="H283" s="315"/>
      <c r="I283" s="315"/>
      <c r="J283" s="318"/>
      <c r="K283" s="315"/>
      <c r="L283" s="317"/>
      <c r="M283" s="318"/>
      <c r="N283" s="315"/>
      <c r="O283" s="315"/>
      <c r="P283" s="315"/>
      <c r="Q283" s="315"/>
      <c r="R283" s="317"/>
      <c r="S283" s="315"/>
      <c r="T283" s="315"/>
      <c r="U283" s="315"/>
      <c r="V283" s="315"/>
      <c r="W283" s="315"/>
      <c r="X283" s="317"/>
      <c r="Y283" s="315"/>
      <c r="Z283" s="315"/>
      <c r="AA283" s="101"/>
      <c r="AH283" s="101"/>
      <c r="AI283" s="101"/>
      <c r="AJ283" s="101"/>
      <c r="AK283" s="101"/>
      <c r="AL283" s="101"/>
      <c r="AM283" s="101"/>
      <c r="AN283" s="101"/>
      <c r="AO283" s="101"/>
      <c r="AP283" s="101"/>
      <c r="AQ283" s="101"/>
      <c r="AR283" s="101"/>
      <c r="AS283" s="101"/>
      <c r="AT283" s="101"/>
    </row>
    <row r="284" spans="1:46" ht="17.25" customHeight="1">
      <c r="A284" s="79"/>
      <c r="B284" s="79"/>
      <c r="C284" s="315"/>
      <c r="D284" s="315"/>
      <c r="E284" s="315"/>
      <c r="F284" s="317"/>
      <c r="G284" s="318"/>
      <c r="H284" s="315"/>
      <c r="I284" s="315"/>
      <c r="J284" s="318"/>
      <c r="K284" s="315"/>
      <c r="L284" s="317"/>
      <c r="M284" s="318"/>
      <c r="N284" s="315"/>
      <c r="O284" s="315"/>
      <c r="P284" s="315"/>
      <c r="Q284" s="315"/>
      <c r="R284" s="317"/>
      <c r="S284" s="315"/>
      <c r="T284" s="315"/>
      <c r="U284" s="315"/>
      <c r="V284" s="315"/>
      <c r="W284" s="315"/>
      <c r="X284" s="317"/>
      <c r="Y284" s="315"/>
      <c r="Z284" s="315"/>
      <c r="AA284" s="101"/>
      <c r="AH284" s="101"/>
      <c r="AI284" s="101"/>
      <c r="AJ284" s="101"/>
      <c r="AK284" s="101"/>
      <c r="AL284" s="101"/>
      <c r="AM284" s="101"/>
      <c r="AN284" s="101"/>
      <c r="AO284" s="101"/>
      <c r="AP284" s="101"/>
      <c r="AQ284" s="101"/>
      <c r="AR284" s="101"/>
      <c r="AS284" s="101"/>
      <c r="AT284" s="101"/>
    </row>
    <row r="285" spans="1:46" ht="17.25" customHeight="1">
      <c r="A285" s="79"/>
      <c r="B285" s="79"/>
      <c r="C285" s="315"/>
      <c r="D285" s="315"/>
      <c r="E285" s="315"/>
      <c r="F285" s="317"/>
      <c r="G285" s="318"/>
      <c r="H285" s="315"/>
      <c r="I285" s="315"/>
      <c r="J285" s="318"/>
      <c r="K285" s="315"/>
      <c r="L285" s="317"/>
      <c r="M285" s="318"/>
      <c r="N285" s="315"/>
      <c r="O285" s="315"/>
      <c r="P285" s="315"/>
      <c r="Q285" s="315"/>
      <c r="R285" s="317"/>
      <c r="S285" s="315"/>
      <c r="T285" s="315"/>
      <c r="U285" s="315"/>
      <c r="V285" s="315"/>
      <c r="W285" s="315"/>
      <c r="X285" s="317"/>
      <c r="Y285" s="315"/>
      <c r="Z285" s="315"/>
      <c r="AA285" s="101"/>
      <c r="AH285" s="101"/>
      <c r="AI285" s="101"/>
      <c r="AJ285" s="101"/>
      <c r="AK285" s="101"/>
      <c r="AL285" s="101"/>
      <c r="AM285" s="101"/>
      <c r="AN285" s="101"/>
      <c r="AO285" s="101"/>
      <c r="AP285" s="101"/>
      <c r="AQ285" s="101"/>
      <c r="AR285" s="101"/>
      <c r="AS285" s="101"/>
      <c r="AT285" s="101"/>
    </row>
    <row r="286" spans="1:46" ht="17.25" customHeight="1">
      <c r="A286" s="79"/>
      <c r="B286" s="79"/>
      <c r="C286" s="315"/>
      <c r="D286" s="315"/>
      <c r="E286" s="315"/>
      <c r="F286" s="317"/>
      <c r="G286" s="318"/>
      <c r="H286" s="315"/>
      <c r="I286" s="315"/>
      <c r="J286" s="318"/>
      <c r="K286" s="315"/>
      <c r="L286" s="317"/>
      <c r="M286" s="318"/>
      <c r="N286" s="315"/>
      <c r="O286" s="315"/>
      <c r="P286" s="315"/>
      <c r="Q286" s="315"/>
      <c r="R286" s="317"/>
      <c r="S286" s="315"/>
      <c r="T286" s="315"/>
      <c r="U286" s="315"/>
      <c r="V286" s="315"/>
      <c r="W286" s="315"/>
      <c r="X286" s="317"/>
      <c r="Y286" s="315"/>
      <c r="Z286" s="315"/>
      <c r="AA286" s="101"/>
      <c r="AH286" s="101"/>
      <c r="AI286" s="101"/>
      <c r="AJ286" s="101"/>
      <c r="AK286" s="101"/>
      <c r="AL286" s="101"/>
      <c r="AM286" s="101"/>
      <c r="AN286" s="101"/>
      <c r="AO286" s="101"/>
      <c r="AP286" s="101"/>
      <c r="AQ286" s="101"/>
      <c r="AR286" s="101"/>
      <c r="AS286" s="101"/>
      <c r="AT286" s="101"/>
    </row>
    <row r="287" spans="1:46" ht="17.25" customHeight="1">
      <c r="A287" s="79"/>
      <c r="B287" s="79"/>
      <c r="C287" s="315"/>
      <c r="D287" s="315"/>
      <c r="E287" s="315"/>
      <c r="F287" s="317"/>
      <c r="G287" s="318"/>
      <c r="H287" s="315"/>
      <c r="I287" s="315"/>
      <c r="J287" s="318"/>
      <c r="K287" s="315"/>
      <c r="L287" s="317"/>
      <c r="M287" s="318"/>
      <c r="N287" s="315"/>
      <c r="O287" s="315"/>
      <c r="P287" s="315"/>
      <c r="Q287" s="315"/>
      <c r="R287" s="317"/>
      <c r="S287" s="315"/>
      <c r="T287" s="315"/>
      <c r="U287" s="315"/>
      <c r="V287" s="315"/>
      <c r="W287" s="315"/>
      <c r="X287" s="317"/>
      <c r="Y287" s="315"/>
      <c r="Z287" s="315"/>
      <c r="AA287" s="101"/>
      <c r="AH287" s="101"/>
      <c r="AI287" s="101"/>
      <c r="AJ287" s="101"/>
      <c r="AK287" s="101"/>
      <c r="AL287" s="101"/>
      <c r="AM287" s="101"/>
      <c r="AN287" s="101"/>
      <c r="AO287" s="101"/>
      <c r="AP287" s="101"/>
      <c r="AQ287" s="101"/>
      <c r="AR287" s="101"/>
      <c r="AS287" s="101"/>
      <c r="AT287" s="101"/>
    </row>
    <row r="288" spans="1:46" ht="17.25" customHeight="1">
      <c r="A288" s="79"/>
      <c r="B288" s="79"/>
      <c r="C288" s="315"/>
      <c r="D288" s="315"/>
      <c r="E288" s="315"/>
      <c r="F288" s="317"/>
      <c r="G288" s="318"/>
      <c r="H288" s="315"/>
      <c r="I288" s="315"/>
      <c r="J288" s="318"/>
      <c r="K288" s="315"/>
      <c r="L288" s="317"/>
      <c r="M288" s="318"/>
      <c r="N288" s="315"/>
      <c r="O288" s="315"/>
      <c r="P288" s="315"/>
      <c r="Q288" s="315"/>
      <c r="R288" s="317"/>
      <c r="S288" s="315"/>
      <c r="T288" s="315"/>
      <c r="U288" s="315"/>
      <c r="V288" s="315"/>
      <c r="W288" s="315"/>
      <c r="X288" s="317"/>
      <c r="Y288" s="315"/>
      <c r="Z288" s="315"/>
      <c r="AA288" s="101"/>
      <c r="AH288" s="101"/>
      <c r="AI288" s="101"/>
      <c r="AJ288" s="101"/>
      <c r="AK288" s="101"/>
      <c r="AL288" s="101"/>
      <c r="AM288" s="101"/>
      <c r="AN288" s="101"/>
      <c r="AO288" s="101"/>
      <c r="AP288" s="101"/>
      <c r="AQ288" s="101"/>
      <c r="AR288" s="101"/>
      <c r="AS288" s="101"/>
      <c r="AT288" s="101"/>
    </row>
    <row r="289" spans="1:46" ht="17.25" customHeight="1">
      <c r="A289" s="79"/>
      <c r="B289" s="79"/>
      <c r="C289" s="315"/>
      <c r="D289" s="315"/>
      <c r="E289" s="315"/>
      <c r="F289" s="317"/>
      <c r="G289" s="318"/>
      <c r="H289" s="315"/>
      <c r="I289" s="315"/>
      <c r="J289" s="318"/>
      <c r="K289" s="315"/>
      <c r="L289" s="317"/>
      <c r="M289" s="318"/>
      <c r="N289" s="315"/>
      <c r="O289" s="315"/>
      <c r="P289" s="315"/>
      <c r="Q289" s="315"/>
      <c r="R289" s="317"/>
      <c r="S289" s="315"/>
      <c r="T289" s="315"/>
      <c r="U289" s="315"/>
      <c r="V289" s="315"/>
      <c r="W289" s="315"/>
      <c r="X289" s="317"/>
      <c r="Y289" s="315"/>
      <c r="Z289" s="315"/>
      <c r="AA289" s="101"/>
      <c r="AH289" s="101"/>
      <c r="AI289" s="101"/>
      <c r="AJ289" s="101"/>
      <c r="AK289" s="101"/>
      <c r="AL289" s="101"/>
      <c r="AM289" s="101"/>
      <c r="AN289" s="101"/>
      <c r="AO289" s="101"/>
      <c r="AP289" s="101"/>
      <c r="AQ289" s="101"/>
      <c r="AR289" s="101"/>
      <c r="AS289" s="101"/>
      <c r="AT289" s="101"/>
    </row>
    <row r="290" spans="1:46" ht="17.25" customHeight="1">
      <c r="A290" s="79"/>
      <c r="B290" s="79"/>
      <c r="C290" s="315"/>
      <c r="D290" s="315"/>
      <c r="E290" s="315"/>
      <c r="F290" s="317"/>
      <c r="G290" s="318"/>
      <c r="H290" s="315"/>
      <c r="I290" s="315"/>
      <c r="J290" s="318"/>
      <c r="K290" s="315"/>
      <c r="L290" s="317"/>
      <c r="M290" s="318"/>
      <c r="N290" s="315"/>
      <c r="O290" s="315"/>
      <c r="P290" s="315"/>
      <c r="Q290" s="315"/>
      <c r="R290" s="317"/>
      <c r="S290" s="315"/>
      <c r="T290" s="315"/>
      <c r="U290" s="315"/>
      <c r="V290" s="315"/>
      <c r="W290" s="315"/>
      <c r="X290" s="317"/>
      <c r="Y290" s="315"/>
      <c r="Z290" s="315"/>
      <c r="AA290" s="101"/>
      <c r="AH290" s="101"/>
      <c r="AI290" s="101"/>
      <c r="AJ290" s="101"/>
      <c r="AK290" s="101"/>
      <c r="AL290" s="101"/>
      <c r="AM290" s="101"/>
      <c r="AN290" s="101"/>
      <c r="AO290" s="101"/>
      <c r="AP290" s="101"/>
      <c r="AQ290" s="101"/>
      <c r="AR290" s="101"/>
      <c r="AS290" s="101"/>
      <c r="AT290" s="101"/>
    </row>
    <row r="291" spans="1:46" ht="17.25" customHeight="1">
      <c r="A291" s="79"/>
      <c r="B291" s="79"/>
      <c r="C291" s="315"/>
      <c r="D291" s="315"/>
      <c r="E291" s="315"/>
      <c r="F291" s="317"/>
      <c r="G291" s="318"/>
      <c r="H291" s="315"/>
      <c r="I291" s="315"/>
      <c r="J291" s="318"/>
      <c r="K291" s="315"/>
      <c r="L291" s="317"/>
      <c r="M291" s="318"/>
      <c r="N291" s="315"/>
      <c r="O291" s="315"/>
      <c r="P291" s="315"/>
      <c r="Q291" s="315"/>
      <c r="R291" s="317"/>
      <c r="S291" s="315"/>
      <c r="T291" s="315"/>
      <c r="U291" s="315"/>
      <c r="V291" s="315"/>
      <c r="W291" s="315"/>
      <c r="X291" s="317"/>
      <c r="Y291" s="315"/>
      <c r="Z291" s="315"/>
      <c r="AA291" s="101"/>
      <c r="AH291" s="101"/>
      <c r="AI291" s="101"/>
      <c r="AJ291" s="101"/>
      <c r="AK291" s="101"/>
      <c r="AL291" s="101"/>
      <c r="AM291" s="101"/>
      <c r="AN291" s="101"/>
      <c r="AO291" s="101"/>
      <c r="AP291" s="101"/>
      <c r="AQ291" s="101"/>
      <c r="AR291" s="101"/>
      <c r="AS291" s="101"/>
      <c r="AT291" s="101"/>
    </row>
    <row r="292" spans="1:46" ht="17.25" customHeight="1">
      <c r="A292" s="79"/>
      <c r="B292" s="79"/>
      <c r="C292" s="315"/>
      <c r="D292" s="315"/>
      <c r="E292" s="315"/>
      <c r="F292" s="317"/>
      <c r="G292" s="318"/>
      <c r="H292" s="315"/>
      <c r="I292" s="315"/>
      <c r="J292" s="318"/>
      <c r="K292" s="315"/>
      <c r="L292" s="317"/>
      <c r="M292" s="318"/>
      <c r="N292" s="315"/>
      <c r="O292" s="315"/>
      <c r="P292" s="315"/>
      <c r="Q292" s="315"/>
      <c r="R292" s="317"/>
      <c r="S292" s="315"/>
      <c r="T292" s="315"/>
      <c r="U292" s="315"/>
      <c r="V292" s="315"/>
      <c r="W292" s="315"/>
      <c r="X292" s="317"/>
      <c r="Y292" s="315"/>
      <c r="Z292" s="315"/>
      <c r="AA292" s="101"/>
      <c r="AH292" s="101"/>
      <c r="AI292" s="101"/>
      <c r="AJ292" s="101"/>
      <c r="AK292" s="101"/>
      <c r="AL292" s="101"/>
      <c r="AM292" s="101"/>
      <c r="AN292" s="101"/>
      <c r="AO292" s="101"/>
      <c r="AP292" s="101"/>
      <c r="AQ292" s="101"/>
      <c r="AR292" s="101"/>
      <c r="AS292" s="101"/>
      <c r="AT292" s="101"/>
    </row>
    <row r="293" spans="1:46" ht="17.25" customHeight="1">
      <c r="A293" s="79"/>
      <c r="B293" s="79"/>
      <c r="C293" s="315"/>
      <c r="D293" s="315"/>
      <c r="E293" s="315"/>
      <c r="F293" s="317"/>
      <c r="G293" s="318"/>
      <c r="H293" s="315"/>
      <c r="I293" s="315"/>
      <c r="J293" s="318"/>
      <c r="K293" s="315"/>
      <c r="L293" s="317"/>
      <c r="M293" s="318"/>
      <c r="N293" s="315"/>
      <c r="O293" s="315"/>
      <c r="P293" s="315"/>
      <c r="Q293" s="315"/>
      <c r="R293" s="317"/>
      <c r="S293" s="315"/>
      <c r="T293" s="315"/>
      <c r="U293" s="315"/>
      <c r="V293" s="315"/>
      <c r="W293" s="315"/>
      <c r="X293" s="317"/>
      <c r="Y293" s="315"/>
      <c r="Z293" s="315"/>
      <c r="AA293" s="101"/>
      <c r="AH293" s="101"/>
      <c r="AI293" s="101"/>
      <c r="AJ293" s="101"/>
      <c r="AK293" s="101"/>
      <c r="AL293" s="101"/>
      <c r="AM293" s="101"/>
      <c r="AN293" s="101"/>
      <c r="AO293" s="101"/>
      <c r="AP293" s="101"/>
      <c r="AQ293" s="101"/>
      <c r="AR293" s="101"/>
      <c r="AS293" s="101"/>
      <c r="AT293" s="101"/>
    </row>
    <row r="294" spans="1:46" ht="17.25" customHeight="1">
      <c r="A294" s="79"/>
      <c r="B294" s="79"/>
      <c r="C294" s="315"/>
      <c r="D294" s="315"/>
      <c r="E294" s="315"/>
      <c r="F294" s="317"/>
      <c r="G294" s="318"/>
      <c r="H294" s="315"/>
      <c r="I294" s="315"/>
      <c r="J294" s="318"/>
      <c r="K294" s="315"/>
      <c r="L294" s="317"/>
      <c r="M294" s="318"/>
      <c r="N294" s="315"/>
      <c r="O294" s="315"/>
      <c r="P294" s="315"/>
      <c r="Q294" s="315"/>
      <c r="R294" s="317"/>
      <c r="S294" s="315"/>
      <c r="T294" s="315"/>
      <c r="U294" s="315"/>
      <c r="V294" s="315"/>
      <c r="W294" s="315"/>
      <c r="X294" s="317"/>
      <c r="Y294" s="315"/>
      <c r="Z294" s="315"/>
      <c r="AA294" s="101"/>
      <c r="AH294" s="101"/>
      <c r="AI294" s="101"/>
      <c r="AJ294" s="101"/>
      <c r="AK294" s="101"/>
      <c r="AL294" s="101"/>
      <c r="AM294" s="101"/>
      <c r="AN294" s="101"/>
      <c r="AO294" s="101"/>
      <c r="AP294" s="101"/>
      <c r="AQ294" s="101"/>
      <c r="AR294" s="101"/>
      <c r="AS294" s="101"/>
      <c r="AT294" s="101"/>
    </row>
    <row r="295" spans="1:46" ht="17.25" customHeight="1">
      <c r="A295" s="79"/>
      <c r="B295" s="79"/>
      <c r="C295" s="315"/>
      <c r="D295" s="315"/>
      <c r="E295" s="315"/>
      <c r="F295" s="317"/>
      <c r="G295" s="318"/>
      <c r="H295" s="315"/>
      <c r="I295" s="315"/>
      <c r="J295" s="318"/>
      <c r="K295" s="315"/>
      <c r="L295" s="317"/>
      <c r="M295" s="318"/>
      <c r="N295" s="315"/>
      <c r="O295" s="315"/>
      <c r="P295" s="315"/>
      <c r="Q295" s="315"/>
      <c r="R295" s="317"/>
      <c r="S295" s="315"/>
      <c r="T295" s="315"/>
      <c r="U295" s="315"/>
      <c r="V295" s="315"/>
      <c r="W295" s="315"/>
      <c r="X295" s="317"/>
      <c r="Y295" s="315"/>
      <c r="Z295" s="315"/>
      <c r="AA295" s="101"/>
      <c r="AH295" s="101"/>
      <c r="AI295" s="101"/>
      <c r="AJ295" s="101"/>
      <c r="AK295" s="101"/>
      <c r="AL295" s="101"/>
      <c r="AM295" s="101"/>
      <c r="AN295" s="101"/>
      <c r="AO295" s="101"/>
      <c r="AP295" s="101"/>
      <c r="AQ295" s="101"/>
      <c r="AR295" s="101"/>
      <c r="AS295" s="101"/>
      <c r="AT295" s="101"/>
    </row>
    <row r="296" spans="1:46" ht="17.25" customHeight="1">
      <c r="A296" s="79"/>
      <c r="B296" s="79"/>
      <c r="C296" s="315"/>
      <c r="D296" s="315"/>
      <c r="E296" s="315"/>
      <c r="F296" s="317"/>
      <c r="G296" s="318"/>
      <c r="H296" s="315"/>
      <c r="I296" s="315"/>
      <c r="J296" s="318"/>
      <c r="K296" s="315"/>
      <c r="L296" s="317"/>
      <c r="M296" s="318"/>
      <c r="N296" s="315"/>
      <c r="O296" s="315"/>
      <c r="P296" s="315"/>
      <c r="Q296" s="315"/>
      <c r="R296" s="317"/>
      <c r="S296" s="315"/>
      <c r="T296" s="315"/>
      <c r="U296" s="315"/>
      <c r="V296" s="315"/>
      <c r="W296" s="315"/>
      <c r="X296" s="317"/>
      <c r="Y296" s="315"/>
      <c r="Z296" s="315"/>
      <c r="AA296" s="101"/>
      <c r="AH296" s="101"/>
      <c r="AI296" s="101"/>
      <c r="AJ296" s="101"/>
      <c r="AK296" s="101"/>
      <c r="AL296" s="101"/>
      <c r="AM296" s="101"/>
      <c r="AN296" s="101"/>
      <c r="AO296" s="101"/>
      <c r="AP296" s="101"/>
      <c r="AQ296" s="101"/>
      <c r="AR296" s="101"/>
      <c r="AS296" s="101"/>
      <c r="AT296" s="101"/>
    </row>
    <row r="297" spans="1:46" ht="17.25" customHeight="1">
      <c r="A297" s="79"/>
      <c r="B297" s="79"/>
      <c r="C297" s="315"/>
      <c r="D297" s="315"/>
      <c r="E297" s="315"/>
      <c r="F297" s="317"/>
      <c r="G297" s="318"/>
      <c r="H297" s="315"/>
      <c r="I297" s="315"/>
      <c r="J297" s="318"/>
      <c r="K297" s="315"/>
      <c r="L297" s="317"/>
      <c r="M297" s="318"/>
      <c r="N297" s="315"/>
      <c r="O297" s="315"/>
      <c r="P297" s="315"/>
      <c r="Q297" s="315"/>
      <c r="R297" s="317"/>
      <c r="S297" s="315"/>
      <c r="T297" s="315"/>
      <c r="U297" s="315"/>
      <c r="V297" s="315"/>
      <c r="W297" s="315"/>
      <c r="X297" s="317"/>
      <c r="Y297" s="315"/>
      <c r="Z297" s="315"/>
      <c r="AA297" s="101"/>
      <c r="AH297" s="101"/>
      <c r="AI297" s="101"/>
      <c r="AJ297" s="101"/>
      <c r="AK297" s="101"/>
      <c r="AL297" s="101"/>
      <c r="AM297" s="101"/>
      <c r="AN297" s="101"/>
      <c r="AO297" s="101"/>
      <c r="AP297" s="101"/>
      <c r="AQ297" s="101"/>
      <c r="AR297" s="101"/>
      <c r="AS297" s="101"/>
      <c r="AT297" s="101"/>
    </row>
    <row r="298" spans="1:46" ht="17.25" customHeight="1">
      <c r="A298" s="79"/>
      <c r="B298" s="79"/>
      <c r="C298" s="315"/>
      <c r="D298" s="315"/>
      <c r="E298" s="315"/>
      <c r="F298" s="317"/>
      <c r="G298" s="318"/>
      <c r="H298" s="315"/>
      <c r="I298" s="315"/>
      <c r="J298" s="318"/>
      <c r="K298" s="315"/>
      <c r="L298" s="317"/>
      <c r="M298" s="318"/>
      <c r="N298" s="315"/>
      <c r="O298" s="315"/>
      <c r="P298" s="315"/>
      <c r="Q298" s="315"/>
      <c r="R298" s="317"/>
      <c r="S298" s="315"/>
      <c r="T298" s="315"/>
      <c r="U298" s="315"/>
      <c r="V298" s="315"/>
      <c r="W298" s="315"/>
      <c r="X298" s="317"/>
      <c r="Y298" s="315"/>
      <c r="Z298" s="315"/>
      <c r="AA298" s="101"/>
      <c r="AH298" s="101"/>
      <c r="AI298" s="101"/>
      <c r="AJ298" s="101"/>
      <c r="AK298" s="101"/>
      <c r="AL298" s="101"/>
      <c r="AM298" s="101"/>
      <c r="AN298" s="101"/>
      <c r="AO298" s="101"/>
      <c r="AP298" s="101"/>
      <c r="AQ298" s="101"/>
      <c r="AR298" s="101"/>
      <c r="AS298" s="101"/>
      <c r="AT298" s="101"/>
    </row>
    <row r="299" spans="1:46" ht="17.25" customHeight="1">
      <c r="A299" s="79"/>
      <c r="B299" s="79"/>
      <c r="C299" s="315"/>
      <c r="D299" s="315"/>
      <c r="E299" s="315"/>
      <c r="F299" s="317"/>
      <c r="G299" s="318"/>
      <c r="H299" s="315"/>
      <c r="I299" s="315"/>
      <c r="J299" s="318"/>
      <c r="K299" s="315"/>
      <c r="L299" s="317"/>
      <c r="M299" s="318"/>
      <c r="N299" s="315"/>
      <c r="O299" s="315"/>
      <c r="P299" s="315"/>
      <c r="Q299" s="315"/>
      <c r="R299" s="317"/>
      <c r="S299" s="315"/>
      <c r="T299" s="315"/>
      <c r="U299" s="315"/>
      <c r="V299" s="315"/>
      <c r="W299" s="315"/>
      <c r="X299" s="317"/>
      <c r="Y299" s="315"/>
      <c r="Z299" s="315"/>
      <c r="AA299" s="101"/>
      <c r="AH299" s="101"/>
      <c r="AI299" s="101"/>
      <c r="AJ299" s="101"/>
      <c r="AK299" s="101"/>
      <c r="AL299" s="101"/>
      <c r="AM299" s="101"/>
      <c r="AN299" s="101"/>
      <c r="AO299" s="101"/>
      <c r="AP299" s="101"/>
      <c r="AQ299" s="101"/>
      <c r="AR299" s="101"/>
      <c r="AS299" s="101"/>
      <c r="AT299" s="101"/>
    </row>
    <row r="300" spans="1:46" ht="17.25" customHeight="1">
      <c r="A300" s="79"/>
      <c r="B300" s="79"/>
      <c r="C300" s="315"/>
      <c r="D300" s="315"/>
      <c r="E300" s="315"/>
      <c r="F300" s="317"/>
      <c r="G300" s="318"/>
      <c r="H300" s="315"/>
      <c r="I300" s="315"/>
      <c r="J300" s="318"/>
      <c r="K300" s="315"/>
      <c r="L300" s="317"/>
      <c r="M300" s="318"/>
      <c r="N300" s="315"/>
      <c r="O300" s="315"/>
      <c r="P300" s="315"/>
      <c r="Q300" s="315"/>
      <c r="R300" s="317"/>
      <c r="S300" s="315"/>
      <c r="T300" s="315"/>
      <c r="U300" s="315"/>
      <c r="V300" s="315"/>
      <c r="W300" s="315"/>
      <c r="X300" s="317"/>
      <c r="Y300" s="315"/>
      <c r="Z300" s="315"/>
      <c r="AA300" s="101"/>
      <c r="AH300" s="101"/>
      <c r="AI300" s="101"/>
      <c r="AJ300" s="101"/>
      <c r="AK300" s="101"/>
      <c r="AL300" s="101"/>
      <c r="AM300" s="101"/>
      <c r="AN300" s="101"/>
      <c r="AO300" s="101"/>
      <c r="AP300" s="101"/>
      <c r="AQ300" s="101"/>
      <c r="AR300" s="101"/>
      <c r="AS300" s="101"/>
      <c r="AT300" s="101"/>
    </row>
    <row r="301" spans="1:46" ht="17.25" customHeight="1">
      <c r="A301" s="79"/>
      <c r="B301" s="79"/>
      <c r="C301" s="315"/>
      <c r="D301" s="315"/>
      <c r="E301" s="315"/>
      <c r="F301" s="317"/>
      <c r="G301" s="318"/>
      <c r="H301" s="315"/>
      <c r="I301" s="315"/>
      <c r="J301" s="318"/>
      <c r="K301" s="315"/>
      <c r="L301" s="317"/>
      <c r="M301" s="318"/>
      <c r="N301" s="315"/>
      <c r="O301" s="315"/>
      <c r="P301" s="315"/>
      <c r="Q301" s="315"/>
      <c r="R301" s="317"/>
      <c r="S301" s="315"/>
      <c r="T301" s="315"/>
      <c r="U301" s="315"/>
      <c r="V301" s="315"/>
      <c r="W301" s="315"/>
      <c r="X301" s="317"/>
      <c r="Y301" s="315"/>
      <c r="Z301" s="315"/>
      <c r="AA301" s="101"/>
      <c r="AH301" s="101"/>
      <c r="AI301" s="101"/>
      <c r="AJ301" s="101"/>
      <c r="AK301" s="101"/>
      <c r="AL301" s="101"/>
      <c r="AM301" s="101"/>
      <c r="AN301" s="101"/>
      <c r="AO301" s="101"/>
      <c r="AP301" s="101"/>
      <c r="AQ301" s="101"/>
      <c r="AR301" s="101"/>
      <c r="AS301" s="101"/>
      <c r="AT301" s="101"/>
    </row>
    <row r="302" spans="1:46" ht="17.25" customHeight="1">
      <c r="A302" s="79"/>
      <c r="B302" s="79"/>
      <c r="C302" s="315"/>
      <c r="D302" s="315"/>
      <c r="E302" s="315"/>
      <c r="F302" s="317"/>
      <c r="G302" s="318"/>
      <c r="H302" s="315"/>
      <c r="I302" s="315"/>
      <c r="J302" s="318"/>
      <c r="K302" s="315"/>
      <c r="L302" s="317"/>
      <c r="M302" s="318"/>
      <c r="N302" s="315"/>
      <c r="O302" s="315"/>
      <c r="P302" s="315"/>
      <c r="Q302" s="315"/>
      <c r="R302" s="317"/>
      <c r="S302" s="315"/>
      <c r="T302" s="315"/>
      <c r="U302" s="315"/>
      <c r="V302" s="315"/>
      <c r="W302" s="315"/>
      <c r="X302" s="317"/>
      <c r="Y302" s="315"/>
      <c r="Z302" s="315"/>
      <c r="AA302" s="101"/>
      <c r="AH302" s="101"/>
      <c r="AI302" s="101"/>
      <c r="AJ302" s="101"/>
      <c r="AK302" s="101"/>
      <c r="AL302" s="101"/>
      <c r="AM302" s="101"/>
      <c r="AN302" s="101"/>
      <c r="AO302" s="101"/>
      <c r="AP302" s="101"/>
      <c r="AQ302" s="101"/>
      <c r="AR302" s="101"/>
      <c r="AS302" s="101"/>
      <c r="AT302" s="101"/>
    </row>
    <row r="303" spans="1:46" ht="17.25" customHeight="1">
      <c r="A303" s="79"/>
      <c r="B303" s="79"/>
      <c r="C303" s="315"/>
      <c r="D303" s="315"/>
      <c r="E303" s="315"/>
      <c r="F303" s="317"/>
      <c r="G303" s="318"/>
      <c r="H303" s="315"/>
      <c r="I303" s="315"/>
      <c r="J303" s="318"/>
      <c r="K303" s="315"/>
      <c r="L303" s="317"/>
      <c r="M303" s="318"/>
      <c r="N303" s="315"/>
      <c r="O303" s="315"/>
      <c r="P303" s="315"/>
      <c r="Q303" s="315"/>
      <c r="R303" s="317"/>
      <c r="S303" s="315"/>
      <c r="T303" s="315"/>
      <c r="U303" s="315"/>
      <c r="V303" s="315"/>
      <c r="W303" s="315"/>
      <c r="X303" s="317"/>
      <c r="Y303" s="315"/>
      <c r="Z303" s="315"/>
      <c r="AA303" s="101"/>
      <c r="AH303" s="101"/>
      <c r="AI303" s="101"/>
      <c r="AJ303" s="101"/>
      <c r="AK303" s="101"/>
      <c r="AL303" s="101"/>
      <c r="AM303" s="101"/>
      <c r="AN303" s="101"/>
      <c r="AO303" s="101"/>
      <c r="AP303" s="101"/>
      <c r="AQ303" s="101"/>
      <c r="AR303" s="101"/>
      <c r="AS303" s="101"/>
      <c r="AT303" s="101"/>
    </row>
    <row r="304" spans="1:46" ht="17.25" customHeight="1">
      <c r="A304" s="79"/>
      <c r="B304" s="79"/>
      <c r="C304" s="315"/>
      <c r="D304" s="315"/>
      <c r="E304" s="315"/>
      <c r="F304" s="317"/>
      <c r="G304" s="318"/>
      <c r="H304" s="315"/>
      <c r="I304" s="315"/>
      <c r="J304" s="318"/>
      <c r="K304" s="315"/>
      <c r="L304" s="317"/>
      <c r="M304" s="318"/>
      <c r="N304" s="315"/>
      <c r="O304" s="315"/>
      <c r="P304" s="315"/>
      <c r="Q304" s="315"/>
      <c r="R304" s="317"/>
      <c r="S304" s="315"/>
      <c r="T304" s="315"/>
      <c r="U304" s="315"/>
      <c r="V304" s="315"/>
      <c r="W304" s="315"/>
      <c r="X304" s="317"/>
      <c r="Y304" s="315"/>
      <c r="Z304" s="315"/>
      <c r="AA304" s="101"/>
      <c r="AH304" s="101"/>
      <c r="AI304" s="101"/>
      <c r="AJ304" s="101"/>
      <c r="AK304" s="101"/>
      <c r="AL304" s="101"/>
      <c r="AM304" s="101"/>
      <c r="AN304" s="101"/>
      <c r="AO304" s="101"/>
      <c r="AP304" s="101"/>
      <c r="AQ304" s="101"/>
      <c r="AR304" s="101"/>
      <c r="AS304" s="101"/>
      <c r="AT304" s="101"/>
    </row>
    <row r="305" spans="1:46" ht="17.25" customHeight="1">
      <c r="A305" s="79"/>
      <c r="B305" s="79"/>
      <c r="C305" s="315"/>
      <c r="D305" s="315"/>
      <c r="E305" s="315"/>
      <c r="F305" s="317"/>
      <c r="G305" s="318"/>
      <c r="H305" s="315"/>
      <c r="I305" s="315"/>
      <c r="J305" s="318"/>
      <c r="K305" s="315"/>
      <c r="L305" s="317"/>
      <c r="M305" s="318"/>
      <c r="N305" s="315"/>
      <c r="O305" s="315"/>
      <c r="P305" s="315"/>
      <c r="Q305" s="315"/>
      <c r="R305" s="317"/>
      <c r="S305" s="315"/>
      <c r="T305" s="315"/>
      <c r="U305" s="315"/>
      <c r="V305" s="315"/>
      <c r="W305" s="315"/>
      <c r="X305" s="317"/>
      <c r="Y305" s="315"/>
      <c r="Z305" s="315"/>
      <c r="AA305" s="101"/>
      <c r="AH305" s="101"/>
      <c r="AI305" s="101"/>
      <c r="AJ305" s="101"/>
      <c r="AK305" s="101"/>
      <c r="AL305" s="101"/>
      <c r="AM305" s="101"/>
      <c r="AN305" s="101"/>
      <c r="AO305" s="101"/>
      <c r="AP305" s="101"/>
      <c r="AQ305" s="101"/>
      <c r="AR305" s="101"/>
      <c r="AS305" s="101"/>
      <c r="AT305" s="101"/>
    </row>
    <row r="306" spans="1:46" ht="17.25" customHeight="1">
      <c r="A306" s="79"/>
      <c r="B306" s="79"/>
      <c r="C306" s="315"/>
      <c r="D306" s="315"/>
      <c r="E306" s="315"/>
      <c r="F306" s="317"/>
      <c r="G306" s="318"/>
      <c r="H306" s="315"/>
      <c r="I306" s="315"/>
      <c r="J306" s="318"/>
      <c r="K306" s="315"/>
      <c r="L306" s="317"/>
      <c r="M306" s="318"/>
      <c r="N306" s="315"/>
      <c r="O306" s="315"/>
      <c r="P306" s="315"/>
      <c r="Q306" s="315"/>
      <c r="R306" s="317"/>
      <c r="S306" s="315"/>
      <c r="T306" s="315"/>
      <c r="U306" s="315"/>
      <c r="V306" s="315"/>
      <c r="W306" s="315"/>
      <c r="X306" s="317"/>
      <c r="Y306" s="315"/>
      <c r="Z306" s="315"/>
      <c r="AA306" s="101"/>
      <c r="AH306" s="101"/>
      <c r="AI306" s="101"/>
      <c r="AJ306" s="101"/>
      <c r="AK306" s="101"/>
      <c r="AL306" s="101"/>
      <c r="AM306" s="101"/>
      <c r="AN306" s="101"/>
      <c r="AO306" s="101"/>
      <c r="AP306" s="101"/>
      <c r="AQ306" s="101"/>
      <c r="AR306" s="101"/>
      <c r="AS306" s="101"/>
      <c r="AT306" s="101"/>
    </row>
    <row r="307" spans="1:46" ht="17.25" customHeight="1">
      <c r="A307" s="79"/>
      <c r="B307" s="79"/>
      <c r="C307" s="315"/>
      <c r="D307" s="315"/>
      <c r="E307" s="315"/>
      <c r="F307" s="317"/>
      <c r="G307" s="318"/>
      <c r="H307" s="315"/>
      <c r="I307" s="315"/>
      <c r="J307" s="318"/>
      <c r="K307" s="315"/>
      <c r="L307" s="317"/>
      <c r="M307" s="318"/>
      <c r="N307" s="315"/>
      <c r="O307" s="315"/>
      <c r="P307" s="315"/>
      <c r="Q307" s="315"/>
      <c r="R307" s="317"/>
      <c r="S307" s="315"/>
      <c r="T307" s="315"/>
      <c r="U307" s="315"/>
      <c r="V307" s="315"/>
      <c r="W307" s="315"/>
      <c r="X307" s="317"/>
      <c r="Y307" s="315"/>
      <c r="Z307" s="315"/>
      <c r="AA307" s="101"/>
      <c r="AH307" s="101"/>
      <c r="AI307" s="101"/>
      <c r="AJ307" s="101"/>
      <c r="AK307" s="101"/>
      <c r="AL307" s="101"/>
      <c r="AM307" s="101"/>
      <c r="AN307" s="101"/>
      <c r="AO307" s="101"/>
      <c r="AP307" s="101"/>
      <c r="AQ307" s="101"/>
      <c r="AR307" s="101"/>
      <c r="AS307" s="101"/>
      <c r="AT307" s="101"/>
    </row>
    <row r="308" spans="1:46" ht="17.25" customHeight="1">
      <c r="A308" s="79"/>
      <c r="B308" s="79"/>
      <c r="C308" s="315"/>
      <c r="D308" s="315"/>
      <c r="E308" s="315"/>
      <c r="F308" s="317"/>
      <c r="G308" s="318"/>
      <c r="H308" s="315"/>
      <c r="I308" s="315"/>
      <c r="J308" s="318"/>
      <c r="K308" s="315"/>
      <c r="L308" s="317"/>
      <c r="M308" s="318"/>
      <c r="N308" s="315"/>
      <c r="O308" s="315"/>
      <c r="P308" s="315"/>
      <c r="Q308" s="315"/>
      <c r="R308" s="317"/>
      <c r="S308" s="315"/>
      <c r="T308" s="315"/>
      <c r="U308" s="315"/>
      <c r="V308" s="315"/>
      <c r="W308" s="315"/>
      <c r="X308" s="317"/>
      <c r="Y308" s="315"/>
      <c r="Z308" s="315"/>
      <c r="AA308" s="101"/>
      <c r="AH308" s="101"/>
      <c r="AI308" s="101"/>
      <c r="AJ308" s="101"/>
      <c r="AK308" s="101"/>
      <c r="AL308" s="101"/>
      <c r="AM308" s="101"/>
      <c r="AN308" s="101"/>
      <c r="AO308" s="101"/>
      <c r="AP308" s="101"/>
      <c r="AQ308" s="101"/>
      <c r="AR308" s="101"/>
      <c r="AS308" s="101"/>
      <c r="AT308" s="101"/>
    </row>
    <row r="309" spans="1:46" ht="17.25" customHeight="1">
      <c r="A309" s="79"/>
      <c r="B309" s="79"/>
      <c r="C309" s="315"/>
      <c r="D309" s="315"/>
      <c r="E309" s="315"/>
      <c r="F309" s="317"/>
      <c r="G309" s="318"/>
      <c r="H309" s="315"/>
      <c r="I309" s="315"/>
      <c r="J309" s="318"/>
      <c r="K309" s="315"/>
      <c r="L309" s="317"/>
      <c r="M309" s="318"/>
      <c r="N309" s="315"/>
      <c r="O309" s="315"/>
      <c r="P309" s="315"/>
      <c r="Q309" s="315"/>
      <c r="R309" s="317"/>
      <c r="S309" s="315"/>
      <c r="T309" s="315"/>
      <c r="U309" s="315"/>
      <c r="V309" s="315"/>
      <c r="W309" s="315"/>
      <c r="X309" s="317"/>
      <c r="Y309" s="315"/>
      <c r="Z309" s="315"/>
      <c r="AA309" s="101"/>
      <c r="AH309" s="101"/>
      <c r="AI309" s="101"/>
      <c r="AJ309" s="101"/>
      <c r="AK309" s="101"/>
      <c r="AL309" s="101"/>
      <c r="AM309" s="101"/>
      <c r="AN309" s="101"/>
      <c r="AO309" s="101"/>
      <c r="AP309" s="101"/>
      <c r="AQ309" s="101"/>
      <c r="AR309" s="101"/>
      <c r="AS309" s="101"/>
      <c r="AT309" s="101"/>
    </row>
    <row r="310" spans="1:46" ht="17.25" customHeight="1">
      <c r="A310" s="79"/>
      <c r="B310" s="79"/>
      <c r="C310" s="315"/>
      <c r="D310" s="315"/>
      <c r="E310" s="315"/>
      <c r="F310" s="317"/>
      <c r="G310" s="318"/>
      <c r="H310" s="315"/>
      <c r="I310" s="315"/>
      <c r="J310" s="318"/>
      <c r="K310" s="315"/>
      <c r="L310" s="317"/>
      <c r="M310" s="318"/>
      <c r="N310" s="315"/>
      <c r="O310" s="315"/>
      <c r="P310" s="315"/>
      <c r="Q310" s="315"/>
      <c r="R310" s="317"/>
      <c r="S310" s="315"/>
      <c r="T310" s="315"/>
      <c r="U310" s="315"/>
      <c r="V310" s="315"/>
      <c r="W310" s="315"/>
      <c r="X310" s="317"/>
      <c r="Y310" s="315"/>
      <c r="Z310" s="315"/>
      <c r="AA310" s="101"/>
      <c r="AH310" s="101"/>
      <c r="AI310" s="101"/>
      <c r="AJ310" s="101"/>
      <c r="AK310" s="101"/>
      <c r="AL310" s="101"/>
      <c r="AM310" s="101"/>
      <c r="AN310" s="101"/>
      <c r="AO310" s="101"/>
      <c r="AP310" s="101"/>
      <c r="AQ310" s="101"/>
      <c r="AR310" s="101"/>
      <c r="AS310" s="101"/>
      <c r="AT310" s="101"/>
    </row>
    <row r="311" spans="1:46" ht="17.25" customHeight="1">
      <c r="A311" s="79"/>
      <c r="B311" s="79"/>
      <c r="C311" s="315"/>
      <c r="D311" s="315"/>
      <c r="E311" s="315"/>
      <c r="F311" s="317"/>
      <c r="G311" s="318"/>
      <c r="H311" s="315"/>
      <c r="I311" s="315"/>
      <c r="J311" s="318"/>
      <c r="K311" s="315"/>
      <c r="L311" s="317"/>
      <c r="M311" s="318"/>
      <c r="N311" s="315"/>
      <c r="O311" s="315"/>
      <c r="P311" s="315"/>
      <c r="Q311" s="315"/>
      <c r="R311" s="317"/>
      <c r="S311" s="315"/>
      <c r="T311" s="315"/>
      <c r="U311" s="315"/>
      <c r="V311" s="315"/>
      <c r="W311" s="315"/>
      <c r="X311" s="317"/>
      <c r="Y311" s="315"/>
      <c r="Z311" s="315"/>
      <c r="AA311" s="101"/>
      <c r="AH311" s="101"/>
      <c r="AI311" s="101"/>
      <c r="AJ311" s="101"/>
      <c r="AK311" s="101"/>
      <c r="AL311" s="101"/>
      <c r="AM311" s="101"/>
      <c r="AN311" s="101"/>
      <c r="AO311" s="101"/>
      <c r="AP311" s="101"/>
      <c r="AQ311" s="101"/>
      <c r="AR311" s="101"/>
      <c r="AS311" s="101"/>
      <c r="AT311" s="101"/>
    </row>
    <row r="312" spans="1:46" ht="17.25" customHeight="1">
      <c r="A312" s="79"/>
      <c r="B312" s="79"/>
      <c r="C312" s="315"/>
      <c r="D312" s="315"/>
      <c r="E312" s="315"/>
      <c r="F312" s="317"/>
      <c r="G312" s="318"/>
      <c r="H312" s="315"/>
      <c r="I312" s="315"/>
      <c r="J312" s="318"/>
      <c r="K312" s="315"/>
      <c r="L312" s="317"/>
      <c r="M312" s="318"/>
      <c r="N312" s="315"/>
      <c r="O312" s="315"/>
      <c r="P312" s="315"/>
      <c r="Q312" s="315"/>
      <c r="R312" s="317"/>
      <c r="S312" s="315"/>
      <c r="T312" s="315"/>
      <c r="U312" s="315"/>
      <c r="V312" s="315"/>
      <c r="W312" s="315"/>
      <c r="X312" s="317"/>
      <c r="Y312" s="315"/>
      <c r="Z312" s="315"/>
      <c r="AA312" s="101"/>
      <c r="AH312" s="101"/>
      <c r="AI312" s="101"/>
      <c r="AJ312" s="101"/>
      <c r="AK312" s="101"/>
      <c r="AL312" s="101"/>
      <c r="AM312" s="101"/>
      <c r="AN312" s="101"/>
      <c r="AO312" s="101"/>
      <c r="AP312" s="101"/>
      <c r="AQ312" s="101"/>
      <c r="AR312" s="101"/>
      <c r="AS312" s="101"/>
      <c r="AT312" s="101"/>
    </row>
    <row r="313" spans="1:46" ht="17.25" customHeight="1">
      <c r="A313" s="79"/>
      <c r="B313" s="79"/>
      <c r="C313" s="315"/>
      <c r="D313" s="315"/>
      <c r="E313" s="315"/>
      <c r="F313" s="317"/>
      <c r="G313" s="318"/>
      <c r="H313" s="315"/>
      <c r="I313" s="315"/>
      <c r="J313" s="318"/>
      <c r="K313" s="315"/>
      <c r="L313" s="317"/>
      <c r="M313" s="318"/>
      <c r="N313" s="315"/>
      <c r="O313" s="315"/>
      <c r="P313" s="315"/>
      <c r="Q313" s="315"/>
      <c r="R313" s="317"/>
      <c r="S313" s="315"/>
      <c r="T313" s="315"/>
      <c r="U313" s="315"/>
      <c r="V313" s="315"/>
      <c r="W313" s="315"/>
      <c r="X313" s="317"/>
      <c r="Y313" s="315"/>
      <c r="Z313" s="315"/>
      <c r="AA313" s="101"/>
      <c r="AH313" s="101"/>
      <c r="AI313" s="101"/>
      <c r="AJ313" s="101"/>
      <c r="AK313" s="101"/>
      <c r="AL313" s="101"/>
      <c r="AM313" s="101"/>
      <c r="AN313" s="101"/>
      <c r="AO313" s="101"/>
      <c r="AP313" s="101"/>
      <c r="AQ313" s="101"/>
      <c r="AR313" s="101"/>
      <c r="AS313" s="101"/>
      <c r="AT313" s="101"/>
    </row>
    <row r="314" spans="1:46" ht="17.25" customHeight="1">
      <c r="A314" s="79"/>
      <c r="B314" s="79"/>
      <c r="C314" s="315"/>
      <c r="D314" s="315"/>
      <c r="E314" s="315"/>
      <c r="F314" s="317"/>
      <c r="G314" s="318"/>
      <c r="H314" s="315"/>
      <c r="I314" s="315"/>
      <c r="J314" s="318"/>
      <c r="K314" s="315"/>
      <c r="L314" s="317"/>
      <c r="M314" s="318"/>
      <c r="N314" s="315"/>
      <c r="O314" s="315"/>
      <c r="P314" s="315"/>
      <c r="Q314" s="315"/>
      <c r="R314" s="317"/>
      <c r="S314" s="315"/>
      <c r="T314" s="315"/>
      <c r="U314" s="315"/>
      <c r="V314" s="315"/>
      <c r="W314" s="315"/>
      <c r="X314" s="317"/>
      <c r="Y314" s="315"/>
      <c r="Z314" s="315"/>
      <c r="AA314" s="101"/>
      <c r="AH314" s="101"/>
      <c r="AI314" s="101"/>
      <c r="AJ314" s="101"/>
      <c r="AK314" s="101"/>
      <c r="AL314" s="101"/>
      <c r="AM314" s="101"/>
      <c r="AN314" s="101"/>
      <c r="AO314" s="101"/>
      <c r="AP314" s="101"/>
      <c r="AQ314" s="101"/>
      <c r="AR314" s="101"/>
      <c r="AS314" s="101"/>
      <c r="AT314" s="101"/>
    </row>
    <row r="315" spans="1:46" ht="17.25" customHeight="1">
      <c r="A315" s="79"/>
      <c r="B315" s="79"/>
      <c r="C315" s="315"/>
      <c r="D315" s="315"/>
      <c r="E315" s="315"/>
      <c r="F315" s="317"/>
      <c r="G315" s="318"/>
      <c r="H315" s="315"/>
      <c r="I315" s="315"/>
      <c r="J315" s="318"/>
      <c r="K315" s="315"/>
      <c r="L315" s="317"/>
      <c r="M315" s="318"/>
      <c r="N315" s="315"/>
      <c r="O315" s="315"/>
      <c r="P315" s="315"/>
      <c r="Q315" s="315"/>
      <c r="R315" s="317"/>
      <c r="S315" s="315"/>
      <c r="T315" s="315"/>
      <c r="U315" s="315"/>
      <c r="V315" s="315"/>
      <c r="W315" s="315"/>
      <c r="X315" s="317"/>
      <c r="Y315" s="315"/>
      <c r="Z315" s="315"/>
      <c r="AA315" s="101"/>
      <c r="AH315" s="101"/>
      <c r="AI315" s="101"/>
      <c r="AJ315" s="101"/>
      <c r="AK315" s="101"/>
      <c r="AL315" s="101"/>
      <c r="AM315" s="101"/>
      <c r="AN315" s="101"/>
      <c r="AO315" s="101"/>
      <c r="AP315" s="101"/>
      <c r="AQ315" s="101"/>
      <c r="AR315" s="101"/>
      <c r="AS315" s="101"/>
      <c r="AT315" s="101"/>
    </row>
    <row r="316" spans="1:46" ht="17.25" customHeight="1">
      <c r="A316" s="79"/>
      <c r="B316" s="79"/>
      <c r="C316" s="315"/>
      <c r="D316" s="315"/>
      <c r="E316" s="315"/>
      <c r="F316" s="317"/>
      <c r="G316" s="318"/>
      <c r="H316" s="315"/>
      <c r="I316" s="315"/>
      <c r="J316" s="318"/>
      <c r="K316" s="315"/>
      <c r="L316" s="317"/>
      <c r="M316" s="318"/>
      <c r="N316" s="315"/>
      <c r="O316" s="315"/>
      <c r="P316" s="315"/>
      <c r="Q316" s="315"/>
      <c r="R316" s="317"/>
      <c r="S316" s="315"/>
      <c r="T316" s="315"/>
      <c r="U316" s="315"/>
      <c r="V316" s="315"/>
      <c r="W316" s="315"/>
      <c r="X316" s="317"/>
      <c r="Y316" s="315"/>
      <c r="Z316" s="315"/>
      <c r="AA316" s="101"/>
      <c r="AH316" s="101"/>
      <c r="AI316" s="101"/>
      <c r="AJ316" s="101"/>
      <c r="AK316" s="101"/>
      <c r="AL316" s="101"/>
      <c r="AM316" s="101"/>
      <c r="AN316" s="101"/>
      <c r="AO316" s="101"/>
      <c r="AP316" s="101"/>
      <c r="AQ316" s="101"/>
      <c r="AR316" s="101"/>
      <c r="AS316" s="101"/>
      <c r="AT316" s="101"/>
    </row>
    <row r="317" spans="1:46" ht="17.25" customHeight="1">
      <c r="A317" s="79"/>
      <c r="B317" s="79"/>
      <c r="C317" s="315"/>
      <c r="D317" s="315"/>
      <c r="E317" s="315"/>
      <c r="F317" s="317"/>
      <c r="G317" s="318"/>
      <c r="H317" s="315"/>
      <c r="I317" s="315"/>
      <c r="J317" s="318"/>
      <c r="K317" s="315"/>
      <c r="L317" s="317"/>
      <c r="M317" s="318"/>
      <c r="N317" s="315"/>
      <c r="O317" s="315"/>
      <c r="P317" s="315"/>
      <c r="Q317" s="315"/>
      <c r="R317" s="317"/>
      <c r="S317" s="315"/>
      <c r="T317" s="315"/>
      <c r="U317" s="315"/>
      <c r="V317" s="315"/>
      <c r="W317" s="315"/>
      <c r="X317" s="317"/>
      <c r="Y317" s="315"/>
      <c r="Z317" s="315"/>
      <c r="AA317" s="101"/>
      <c r="AH317" s="101"/>
      <c r="AI317" s="101"/>
      <c r="AJ317" s="101"/>
      <c r="AK317" s="101"/>
      <c r="AL317" s="101"/>
      <c r="AM317" s="101"/>
      <c r="AN317" s="101"/>
      <c r="AO317" s="101"/>
      <c r="AP317" s="101"/>
      <c r="AQ317" s="101"/>
      <c r="AR317" s="101"/>
      <c r="AS317" s="101"/>
      <c r="AT317" s="101"/>
    </row>
    <row r="318" spans="1:46" ht="17.25" customHeight="1">
      <c r="A318" s="79"/>
      <c r="B318" s="79"/>
      <c r="C318" s="315"/>
      <c r="D318" s="315"/>
      <c r="E318" s="315"/>
      <c r="F318" s="317"/>
      <c r="G318" s="318"/>
      <c r="H318" s="315"/>
      <c r="I318" s="315"/>
      <c r="J318" s="318"/>
      <c r="K318" s="315"/>
      <c r="L318" s="317"/>
      <c r="M318" s="318"/>
      <c r="N318" s="315"/>
      <c r="O318" s="315"/>
      <c r="P318" s="315"/>
      <c r="Q318" s="315"/>
      <c r="R318" s="317"/>
      <c r="S318" s="315"/>
      <c r="T318" s="315"/>
      <c r="U318" s="315"/>
      <c r="V318" s="315"/>
      <c r="W318" s="315"/>
      <c r="X318" s="317"/>
      <c r="Y318" s="315"/>
      <c r="Z318" s="315"/>
      <c r="AA318" s="101"/>
      <c r="AH318" s="101"/>
      <c r="AI318" s="101"/>
      <c r="AJ318" s="101"/>
      <c r="AK318" s="101"/>
      <c r="AL318" s="101"/>
      <c r="AM318" s="101"/>
      <c r="AN318" s="101"/>
      <c r="AO318" s="101"/>
      <c r="AP318" s="101"/>
      <c r="AQ318" s="101"/>
      <c r="AR318" s="101"/>
      <c r="AS318" s="101"/>
      <c r="AT318" s="101"/>
    </row>
    <row r="319" spans="1:46" ht="17.25" customHeight="1">
      <c r="A319" s="79"/>
      <c r="B319" s="79"/>
      <c r="C319" s="315"/>
      <c r="D319" s="315"/>
      <c r="E319" s="315"/>
      <c r="F319" s="317"/>
      <c r="G319" s="318"/>
      <c r="H319" s="315"/>
      <c r="I319" s="315"/>
      <c r="J319" s="318"/>
      <c r="K319" s="315"/>
      <c r="L319" s="317"/>
      <c r="M319" s="318"/>
      <c r="N319" s="315"/>
      <c r="O319" s="315"/>
      <c r="P319" s="315"/>
      <c r="Q319" s="315"/>
      <c r="R319" s="317"/>
      <c r="S319" s="315"/>
      <c r="T319" s="315"/>
      <c r="U319" s="315"/>
      <c r="V319" s="315"/>
      <c r="W319" s="315"/>
      <c r="X319" s="317"/>
      <c r="Y319" s="315"/>
      <c r="Z319" s="315"/>
      <c r="AA319" s="101"/>
      <c r="AH319" s="101"/>
      <c r="AI319" s="101"/>
      <c r="AJ319" s="101"/>
      <c r="AK319" s="101"/>
      <c r="AL319" s="101"/>
      <c r="AM319" s="101"/>
      <c r="AN319" s="101"/>
      <c r="AO319" s="101"/>
      <c r="AP319" s="101"/>
      <c r="AQ319" s="101"/>
      <c r="AR319" s="101"/>
      <c r="AS319" s="101"/>
      <c r="AT319" s="101"/>
    </row>
    <row r="320" spans="1:46" ht="17.25" customHeight="1">
      <c r="A320" s="79"/>
      <c r="B320" s="79"/>
      <c r="C320" s="315"/>
      <c r="D320" s="315"/>
      <c r="E320" s="315"/>
      <c r="F320" s="317"/>
      <c r="G320" s="318"/>
      <c r="H320" s="315"/>
      <c r="I320" s="315"/>
      <c r="J320" s="318"/>
      <c r="K320" s="315"/>
      <c r="L320" s="317"/>
      <c r="M320" s="318"/>
      <c r="N320" s="315"/>
      <c r="O320" s="315"/>
      <c r="P320" s="315"/>
      <c r="Q320" s="315"/>
      <c r="R320" s="317"/>
      <c r="S320" s="315"/>
      <c r="T320" s="315"/>
      <c r="U320" s="315"/>
      <c r="V320" s="315"/>
      <c r="W320" s="315"/>
      <c r="X320" s="317"/>
      <c r="Y320" s="315"/>
      <c r="Z320" s="315"/>
      <c r="AA320" s="101"/>
      <c r="AH320" s="101"/>
      <c r="AI320" s="101"/>
      <c r="AJ320" s="101"/>
      <c r="AK320" s="101"/>
      <c r="AL320" s="101"/>
      <c r="AM320" s="101"/>
      <c r="AN320" s="101"/>
      <c r="AO320" s="101"/>
      <c r="AP320" s="101"/>
      <c r="AQ320" s="101"/>
      <c r="AR320" s="101"/>
      <c r="AS320" s="101"/>
      <c r="AT320" s="101"/>
    </row>
    <row r="321" spans="1:46" ht="17.25" customHeight="1">
      <c r="A321" s="79"/>
      <c r="B321" s="79"/>
      <c r="C321" s="315"/>
      <c r="D321" s="315"/>
      <c r="E321" s="315"/>
      <c r="F321" s="317"/>
      <c r="G321" s="318"/>
      <c r="H321" s="315"/>
      <c r="I321" s="315"/>
      <c r="J321" s="318"/>
      <c r="K321" s="315"/>
      <c r="L321" s="317"/>
      <c r="M321" s="318"/>
      <c r="N321" s="315"/>
      <c r="O321" s="315"/>
      <c r="P321" s="315"/>
      <c r="Q321" s="315"/>
      <c r="R321" s="317"/>
      <c r="S321" s="315"/>
      <c r="T321" s="315"/>
      <c r="U321" s="315"/>
      <c r="V321" s="315"/>
      <c r="W321" s="315"/>
      <c r="X321" s="317"/>
      <c r="Y321" s="315"/>
      <c r="Z321" s="315"/>
      <c r="AA321" s="101"/>
      <c r="AH321" s="101"/>
      <c r="AI321" s="101"/>
      <c r="AJ321" s="101"/>
      <c r="AK321" s="101"/>
      <c r="AL321" s="101"/>
      <c r="AM321" s="101"/>
      <c r="AN321" s="101"/>
      <c r="AO321" s="101"/>
      <c r="AP321" s="101"/>
      <c r="AQ321" s="101"/>
      <c r="AR321" s="101"/>
      <c r="AS321" s="101"/>
      <c r="AT321" s="101"/>
    </row>
    <row r="322" spans="1:46" ht="17.25" customHeight="1">
      <c r="A322" s="79"/>
      <c r="B322" s="79"/>
      <c r="C322" s="315"/>
      <c r="D322" s="315"/>
      <c r="E322" s="315"/>
      <c r="F322" s="317"/>
      <c r="G322" s="318"/>
      <c r="H322" s="315"/>
      <c r="I322" s="315"/>
      <c r="J322" s="318"/>
      <c r="K322" s="315"/>
      <c r="L322" s="317"/>
      <c r="M322" s="318"/>
      <c r="N322" s="315"/>
      <c r="O322" s="315"/>
      <c r="P322" s="315"/>
      <c r="Q322" s="315"/>
      <c r="R322" s="317"/>
      <c r="S322" s="315"/>
      <c r="T322" s="315"/>
      <c r="U322" s="315"/>
      <c r="V322" s="315"/>
      <c r="W322" s="315"/>
      <c r="X322" s="317"/>
      <c r="Y322" s="315"/>
      <c r="Z322" s="315"/>
      <c r="AA322" s="101"/>
      <c r="AH322" s="101"/>
      <c r="AI322" s="101"/>
      <c r="AJ322" s="101"/>
      <c r="AK322" s="101"/>
      <c r="AL322" s="101"/>
      <c r="AM322" s="101"/>
      <c r="AN322" s="101"/>
      <c r="AO322" s="101"/>
      <c r="AP322" s="101"/>
      <c r="AQ322" s="101"/>
      <c r="AR322" s="101"/>
      <c r="AS322" s="101"/>
      <c r="AT322" s="101"/>
    </row>
    <row r="323" spans="1:46" ht="17.25" customHeight="1">
      <c r="A323" s="79"/>
      <c r="B323" s="79"/>
      <c r="C323" s="315"/>
      <c r="D323" s="315"/>
      <c r="E323" s="315"/>
      <c r="F323" s="317"/>
      <c r="G323" s="318"/>
      <c r="H323" s="315"/>
      <c r="I323" s="315"/>
      <c r="J323" s="318"/>
      <c r="K323" s="315"/>
      <c r="L323" s="317"/>
      <c r="M323" s="318"/>
      <c r="N323" s="315"/>
      <c r="O323" s="315"/>
      <c r="P323" s="315"/>
      <c r="Q323" s="315"/>
      <c r="R323" s="317"/>
      <c r="S323" s="315"/>
      <c r="T323" s="315"/>
      <c r="U323" s="315"/>
      <c r="V323" s="315"/>
      <c r="W323" s="315"/>
      <c r="X323" s="317"/>
      <c r="Y323" s="315"/>
      <c r="Z323" s="315"/>
      <c r="AA323" s="101"/>
      <c r="AH323" s="101"/>
      <c r="AI323" s="101"/>
      <c r="AJ323" s="101"/>
      <c r="AK323" s="101"/>
      <c r="AL323" s="101"/>
      <c r="AM323" s="101"/>
      <c r="AN323" s="101"/>
      <c r="AO323" s="101"/>
      <c r="AP323" s="101"/>
      <c r="AQ323" s="101"/>
      <c r="AR323" s="101"/>
      <c r="AS323" s="101"/>
      <c r="AT323" s="101"/>
    </row>
    <row r="324" spans="1:46" ht="17.25" customHeight="1">
      <c r="A324" s="79"/>
      <c r="B324" s="79"/>
      <c r="C324" s="315"/>
      <c r="D324" s="315"/>
      <c r="E324" s="315"/>
      <c r="F324" s="317"/>
      <c r="G324" s="318"/>
      <c r="H324" s="315"/>
      <c r="I324" s="315"/>
      <c r="J324" s="318"/>
      <c r="K324" s="315"/>
      <c r="L324" s="317"/>
      <c r="M324" s="318"/>
      <c r="N324" s="315"/>
      <c r="O324" s="315"/>
      <c r="P324" s="315"/>
      <c r="Q324" s="315"/>
      <c r="R324" s="317"/>
      <c r="S324" s="315"/>
      <c r="T324" s="315"/>
      <c r="U324" s="315"/>
      <c r="V324" s="315"/>
      <c r="W324" s="315"/>
      <c r="X324" s="317"/>
      <c r="Y324" s="315"/>
      <c r="Z324" s="315"/>
      <c r="AA324" s="101"/>
      <c r="AH324" s="101"/>
      <c r="AI324" s="101"/>
      <c r="AJ324" s="101"/>
      <c r="AK324" s="101"/>
      <c r="AL324" s="101"/>
      <c r="AM324" s="101"/>
      <c r="AN324" s="101"/>
      <c r="AO324" s="101"/>
      <c r="AP324" s="101"/>
      <c r="AQ324" s="101"/>
      <c r="AR324" s="101"/>
      <c r="AS324" s="101"/>
      <c r="AT324" s="101"/>
    </row>
    <row r="325" spans="1:46" ht="17.25" customHeight="1">
      <c r="A325" s="79"/>
      <c r="B325" s="79"/>
      <c r="C325" s="315"/>
      <c r="D325" s="315"/>
      <c r="E325" s="315"/>
      <c r="F325" s="317"/>
      <c r="G325" s="318"/>
      <c r="H325" s="315"/>
      <c r="I325" s="315"/>
      <c r="J325" s="318"/>
      <c r="K325" s="315"/>
      <c r="L325" s="317"/>
      <c r="M325" s="318"/>
      <c r="N325" s="315"/>
      <c r="O325" s="315"/>
      <c r="P325" s="315"/>
      <c r="Q325" s="315"/>
      <c r="R325" s="317"/>
      <c r="S325" s="315"/>
      <c r="T325" s="315"/>
      <c r="U325" s="315"/>
      <c r="V325" s="315"/>
      <c r="W325" s="315"/>
      <c r="X325" s="317"/>
      <c r="Y325" s="315"/>
      <c r="Z325" s="315"/>
      <c r="AA325" s="101"/>
      <c r="AH325" s="101"/>
      <c r="AI325" s="101"/>
      <c r="AJ325" s="101"/>
      <c r="AK325" s="101"/>
      <c r="AL325" s="101"/>
      <c r="AM325" s="101"/>
      <c r="AN325" s="101"/>
      <c r="AO325" s="101"/>
      <c r="AP325" s="101"/>
      <c r="AQ325" s="101"/>
      <c r="AR325" s="101"/>
      <c r="AS325" s="101"/>
      <c r="AT325" s="101"/>
    </row>
    <row r="326" spans="1:46" ht="17.25" customHeight="1">
      <c r="A326" s="79"/>
      <c r="B326" s="79"/>
      <c r="C326" s="315"/>
      <c r="D326" s="315"/>
      <c r="E326" s="315"/>
      <c r="F326" s="317"/>
      <c r="G326" s="318"/>
      <c r="H326" s="315"/>
      <c r="I326" s="315"/>
      <c r="J326" s="318"/>
      <c r="K326" s="315"/>
      <c r="L326" s="317"/>
      <c r="M326" s="318"/>
      <c r="N326" s="315"/>
      <c r="O326" s="315"/>
      <c r="P326" s="315"/>
      <c r="Q326" s="315"/>
      <c r="R326" s="317"/>
      <c r="S326" s="315"/>
      <c r="T326" s="315"/>
      <c r="U326" s="315"/>
      <c r="V326" s="315"/>
      <c r="W326" s="315"/>
      <c r="X326" s="317"/>
      <c r="Y326" s="315"/>
      <c r="Z326" s="315"/>
      <c r="AA326" s="101"/>
      <c r="AH326" s="101"/>
      <c r="AI326" s="101"/>
      <c r="AJ326" s="101"/>
      <c r="AK326" s="101"/>
      <c r="AL326" s="101"/>
      <c r="AM326" s="101"/>
      <c r="AN326" s="101"/>
      <c r="AO326" s="101"/>
      <c r="AP326" s="101"/>
      <c r="AQ326" s="101"/>
      <c r="AR326" s="101"/>
      <c r="AS326" s="101"/>
      <c r="AT326" s="101"/>
    </row>
    <row r="327" spans="1:46" ht="17.25" customHeight="1">
      <c r="A327" s="79"/>
      <c r="B327" s="79"/>
      <c r="C327" s="315"/>
      <c r="D327" s="315"/>
      <c r="E327" s="315"/>
      <c r="F327" s="317"/>
      <c r="G327" s="318"/>
      <c r="H327" s="315"/>
      <c r="I327" s="315"/>
      <c r="J327" s="318"/>
      <c r="K327" s="315"/>
      <c r="L327" s="317"/>
      <c r="M327" s="318"/>
      <c r="N327" s="315"/>
      <c r="O327" s="315"/>
      <c r="P327" s="315"/>
      <c r="Q327" s="315"/>
      <c r="R327" s="317"/>
      <c r="S327" s="315"/>
      <c r="T327" s="315"/>
      <c r="U327" s="315"/>
      <c r="V327" s="315"/>
      <c r="W327" s="315"/>
      <c r="X327" s="317"/>
      <c r="Y327" s="315"/>
      <c r="Z327" s="315"/>
      <c r="AA327" s="101"/>
      <c r="AH327" s="101"/>
      <c r="AI327" s="101"/>
      <c r="AJ327" s="101"/>
      <c r="AK327" s="101"/>
      <c r="AL327" s="101"/>
      <c r="AM327" s="101"/>
      <c r="AN327" s="101"/>
      <c r="AO327" s="101"/>
      <c r="AP327" s="101"/>
      <c r="AQ327" s="101"/>
      <c r="AR327" s="101"/>
      <c r="AS327" s="101"/>
      <c r="AT327" s="101"/>
    </row>
    <row r="328" spans="1:46" ht="17.25" customHeight="1">
      <c r="A328" s="79"/>
      <c r="B328" s="79"/>
      <c r="C328" s="315"/>
      <c r="D328" s="315"/>
      <c r="E328" s="315"/>
      <c r="F328" s="317"/>
      <c r="G328" s="318"/>
      <c r="H328" s="315"/>
      <c r="I328" s="315"/>
      <c r="J328" s="318"/>
      <c r="K328" s="315"/>
      <c r="L328" s="317"/>
      <c r="M328" s="318"/>
      <c r="N328" s="315"/>
      <c r="O328" s="315"/>
      <c r="P328" s="315"/>
      <c r="Q328" s="315"/>
      <c r="R328" s="317"/>
      <c r="S328" s="315"/>
      <c r="T328" s="315"/>
      <c r="U328" s="315"/>
      <c r="V328" s="315"/>
      <c r="W328" s="315"/>
      <c r="X328" s="317"/>
      <c r="Y328" s="315"/>
      <c r="Z328" s="315"/>
      <c r="AA328" s="101"/>
      <c r="AH328" s="101"/>
      <c r="AI328" s="101"/>
      <c r="AJ328" s="101"/>
      <c r="AK328" s="101"/>
      <c r="AL328" s="101"/>
      <c r="AM328" s="101"/>
      <c r="AN328" s="101"/>
      <c r="AO328" s="101"/>
      <c r="AP328" s="101"/>
      <c r="AQ328" s="101"/>
      <c r="AR328" s="101"/>
      <c r="AS328" s="101"/>
      <c r="AT328" s="101"/>
    </row>
    <row r="329" spans="1:46" ht="17.25" customHeight="1">
      <c r="A329" s="79"/>
      <c r="B329" s="79"/>
      <c r="C329" s="315"/>
      <c r="D329" s="315"/>
      <c r="E329" s="315"/>
      <c r="F329" s="317"/>
      <c r="G329" s="318"/>
      <c r="H329" s="315"/>
      <c r="I329" s="315"/>
      <c r="J329" s="318"/>
      <c r="K329" s="315"/>
      <c r="L329" s="317"/>
      <c r="M329" s="318"/>
      <c r="N329" s="315"/>
      <c r="O329" s="315"/>
      <c r="P329" s="315"/>
      <c r="Q329" s="315"/>
      <c r="R329" s="317"/>
      <c r="S329" s="315"/>
      <c r="T329" s="315"/>
      <c r="U329" s="315"/>
      <c r="V329" s="315"/>
      <c r="W329" s="315"/>
      <c r="X329" s="317"/>
      <c r="Y329" s="315"/>
      <c r="Z329" s="315"/>
      <c r="AA329" s="101"/>
      <c r="AH329" s="101"/>
      <c r="AI329" s="101"/>
      <c r="AJ329" s="101"/>
      <c r="AK329" s="101"/>
      <c r="AL329" s="101"/>
      <c r="AM329" s="101"/>
      <c r="AN329" s="101"/>
      <c r="AO329" s="101"/>
      <c r="AP329" s="101"/>
      <c r="AQ329" s="101"/>
      <c r="AR329" s="101"/>
      <c r="AS329" s="101"/>
      <c r="AT329" s="101"/>
    </row>
    <row r="330" spans="1:46" ht="17.25" customHeight="1">
      <c r="A330" s="79"/>
      <c r="B330" s="79"/>
      <c r="C330" s="315"/>
      <c r="D330" s="315"/>
      <c r="E330" s="315"/>
      <c r="F330" s="317"/>
      <c r="G330" s="318"/>
      <c r="H330" s="315"/>
      <c r="I330" s="315"/>
      <c r="J330" s="318"/>
      <c r="K330" s="315"/>
      <c r="L330" s="317"/>
      <c r="M330" s="318"/>
      <c r="N330" s="315"/>
      <c r="O330" s="315"/>
      <c r="P330" s="315"/>
      <c r="Q330" s="315"/>
      <c r="R330" s="317"/>
      <c r="S330" s="315"/>
      <c r="T330" s="315"/>
      <c r="U330" s="315"/>
      <c r="V330" s="315"/>
      <c r="W330" s="315"/>
      <c r="X330" s="317"/>
      <c r="Y330" s="315"/>
      <c r="Z330" s="315"/>
      <c r="AA330" s="101"/>
      <c r="AH330" s="101"/>
      <c r="AI330" s="101"/>
      <c r="AJ330" s="101"/>
      <c r="AK330" s="101"/>
      <c r="AL330" s="101"/>
      <c r="AM330" s="101"/>
      <c r="AN330" s="101"/>
      <c r="AO330" s="101"/>
      <c r="AP330" s="101"/>
      <c r="AQ330" s="101"/>
      <c r="AR330" s="101"/>
      <c r="AS330" s="101"/>
      <c r="AT330" s="101"/>
    </row>
    <row r="331" spans="1:46" ht="17.25" customHeight="1">
      <c r="A331" s="79"/>
      <c r="B331" s="79"/>
      <c r="C331" s="315"/>
      <c r="D331" s="315"/>
      <c r="E331" s="315"/>
      <c r="F331" s="317"/>
      <c r="G331" s="318"/>
      <c r="H331" s="315"/>
      <c r="I331" s="315"/>
      <c r="J331" s="318"/>
      <c r="K331" s="315"/>
      <c r="L331" s="317"/>
      <c r="M331" s="318"/>
      <c r="N331" s="315"/>
      <c r="O331" s="315"/>
      <c r="P331" s="315"/>
      <c r="Q331" s="315"/>
      <c r="R331" s="317"/>
      <c r="S331" s="315"/>
      <c r="T331" s="315"/>
      <c r="U331" s="315"/>
      <c r="V331" s="315"/>
      <c r="W331" s="315"/>
      <c r="X331" s="317"/>
      <c r="Y331" s="315"/>
      <c r="Z331" s="315"/>
      <c r="AA331" s="101"/>
      <c r="AH331" s="101"/>
      <c r="AI331" s="101"/>
      <c r="AJ331" s="101"/>
      <c r="AK331" s="101"/>
      <c r="AL331" s="101"/>
      <c r="AM331" s="101"/>
      <c r="AN331" s="101"/>
      <c r="AO331" s="101"/>
      <c r="AP331" s="101"/>
      <c r="AQ331" s="101"/>
      <c r="AR331" s="101"/>
      <c r="AS331" s="101"/>
      <c r="AT331" s="101"/>
    </row>
    <row r="332" spans="1:46" ht="17.25" customHeight="1">
      <c r="A332" s="79"/>
      <c r="B332" s="79"/>
      <c r="C332" s="315"/>
      <c r="D332" s="315"/>
      <c r="E332" s="315"/>
      <c r="F332" s="317"/>
      <c r="G332" s="318"/>
      <c r="H332" s="315"/>
      <c r="I332" s="315"/>
      <c r="J332" s="318"/>
      <c r="K332" s="315"/>
      <c r="L332" s="317"/>
      <c r="M332" s="318"/>
      <c r="N332" s="315"/>
      <c r="O332" s="315"/>
      <c r="P332" s="315"/>
      <c r="Q332" s="315"/>
      <c r="R332" s="317"/>
      <c r="S332" s="315"/>
      <c r="T332" s="315"/>
      <c r="U332" s="315"/>
      <c r="V332" s="315"/>
      <c r="W332" s="315"/>
      <c r="X332" s="317"/>
      <c r="Y332" s="315"/>
      <c r="Z332" s="315"/>
      <c r="AA332" s="101"/>
      <c r="AH332" s="101"/>
      <c r="AI332" s="101"/>
      <c r="AJ332" s="101"/>
      <c r="AK332" s="101"/>
      <c r="AL332" s="101"/>
      <c r="AM332" s="101"/>
      <c r="AN332" s="101"/>
      <c r="AO332" s="101"/>
      <c r="AP332" s="101"/>
      <c r="AQ332" s="101"/>
      <c r="AR332" s="101"/>
      <c r="AS332" s="101"/>
      <c r="AT332" s="101"/>
    </row>
    <row r="333" spans="1:46" ht="17.25" customHeight="1">
      <c r="A333" s="79"/>
      <c r="B333" s="79"/>
      <c r="C333" s="315"/>
      <c r="D333" s="315"/>
      <c r="E333" s="315"/>
      <c r="F333" s="317"/>
      <c r="G333" s="318"/>
      <c r="H333" s="315"/>
      <c r="I333" s="315"/>
      <c r="J333" s="318"/>
      <c r="K333" s="315"/>
      <c r="L333" s="317"/>
      <c r="M333" s="318"/>
      <c r="N333" s="315"/>
      <c r="O333" s="315"/>
      <c r="P333" s="315"/>
      <c r="Q333" s="315"/>
      <c r="R333" s="317"/>
      <c r="S333" s="315"/>
      <c r="T333" s="315"/>
      <c r="U333" s="315"/>
      <c r="V333" s="315"/>
      <c r="W333" s="315"/>
      <c r="X333" s="317"/>
      <c r="Y333" s="315"/>
      <c r="Z333" s="315"/>
      <c r="AA333" s="101"/>
      <c r="AH333" s="101"/>
      <c r="AI333" s="101"/>
      <c r="AJ333" s="101"/>
      <c r="AK333" s="101"/>
      <c r="AL333" s="101"/>
      <c r="AM333" s="101"/>
      <c r="AN333" s="101"/>
      <c r="AO333" s="101"/>
      <c r="AP333" s="101"/>
      <c r="AQ333" s="101"/>
      <c r="AR333" s="101"/>
      <c r="AS333" s="101"/>
      <c r="AT333" s="101"/>
    </row>
    <row r="334" spans="1:46" ht="17.25" customHeight="1">
      <c r="A334" s="79"/>
      <c r="B334" s="79"/>
      <c r="C334" s="315"/>
      <c r="D334" s="315"/>
      <c r="E334" s="315"/>
      <c r="F334" s="317"/>
      <c r="G334" s="318"/>
      <c r="H334" s="315"/>
      <c r="I334" s="315"/>
      <c r="J334" s="318"/>
      <c r="K334" s="315"/>
      <c r="L334" s="317"/>
      <c r="M334" s="318"/>
      <c r="N334" s="315"/>
      <c r="O334" s="315"/>
      <c r="P334" s="315"/>
      <c r="Q334" s="315"/>
      <c r="R334" s="317"/>
      <c r="S334" s="315"/>
      <c r="T334" s="315"/>
      <c r="U334" s="315"/>
      <c r="V334" s="315"/>
      <c r="W334" s="315"/>
      <c r="X334" s="317"/>
      <c r="Y334" s="315"/>
      <c r="Z334" s="315"/>
      <c r="AA334" s="101"/>
      <c r="AH334" s="101"/>
      <c r="AI334" s="101"/>
      <c r="AJ334" s="101"/>
      <c r="AK334" s="101"/>
      <c r="AL334" s="101"/>
      <c r="AM334" s="101"/>
      <c r="AN334" s="101"/>
      <c r="AO334" s="101"/>
      <c r="AP334" s="101"/>
      <c r="AQ334" s="101"/>
      <c r="AR334" s="101"/>
      <c r="AS334" s="101"/>
      <c r="AT334" s="101"/>
    </row>
    <row r="335" spans="1:46" ht="17.25" customHeight="1">
      <c r="A335" s="79"/>
      <c r="B335" s="79"/>
      <c r="C335" s="315"/>
      <c r="D335" s="315"/>
      <c r="E335" s="315"/>
      <c r="F335" s="317"/>
      <c r="G335" s="318"/>
      <c r="H335" s="315"/>
      <c r="I335" s="315"/>
      <c r="J335" s="318"/>
      <c r="K335" s="315"/>
      <c r="L335" s="317"/>
      <c r="M335" s="318"/>
      <c r="N335" s="315"/>
      <c r="O335" s="315"/>
      <c r="P335" s="315"/>
      <c r="Q335" s="315"/>
      <c r="R335" s="317"/>
      <c r="S335" s="315"/>
      <c r="T335" s="315"/>
      <c r="U335" s="315"/>
      <c r="V335" s="315"/>
      <c r="W335" s="315"/>
      <c r="X335" s="317"/>
      <c r="Y335" s="315"/>
      <c r="Z335" s="315"/>
      <c r="AA335" s="101"/>
      <c r="AH335" s="101"/>
      <c r="AI335" s="101"/>
      <c r="AJ335" s="101"/>
      <c r="AK335" s="101"/>
      <c r="AL335" s="101"/>
      <c r="AM335" s="101"/>
      <c r="AN335" s="101"/>
      <c r="AO335" s="101"/>
      <c r="AP335" s="101"/>
      <c r="AQ335" s="101"/>
      <c r="AR335" s="101"/>
      <c r="AS335" s="101"/>
      <c r="AT335" s="101"/>
    </row>
    <row r="336" spans="1:46" ht="17.25" customHeight="1">
      <c r="A336" s="79"/>
      <c r="B336" s="79"/>
      <c r="C336" s="315"/>
      <c r="D336" s="315"/>
      <c r="E336" s="315"/>
      <c r="F336" s="317"/>
      <c r="G336" s="318"/>
      <c r="H336" s="315"/>
      <c r="I336" s="315"/>
      <c r="J336" s="318"/>
      <c r="K336" s="315"/>
      <c r="L336" s="317"/>
      <c r="M336" s="318"/>
      <c r="N336" s="315"/>
      <c r="O336" s="315"/>
      <c r="P336" s="315"/>
      <c r="Q336" s="315"/>
      <c r="R336" s="317"/>
      <c r="S336" s="315"/>
      <c r="T336" s="315"/>
      <c r="U336" s="315"/>
      <c r="V336" s="315"/>
      <c r="W336" s="315"/>
      <c r="X336" s="317"/>
      <c r="Y336" s="315"/>
      <c r="Z336" s="315"/>
      <c r="AA336" s="101"/>
      <c r="AH336" s="101"/>
      <c r="AI336" s="101"/>
      <c r="AJ336" s="101"/>
      <c r="AK336" s="101"/>
      <c r="AL336" s="101"/>
      <c r="AM336" s="101"/>
      <c r="AN336" s="101"/>
      <c r="AO336" s="101"/>
      <c r="AP336" s="101"/>
      <c r="AQ336" s="101"/>
      <c r="AR336" s="101"/>
      <c r="AS336" s="101"/>
      <c r="AT336" s="101"/>
    </row>
    <row r="337" spans="1:46" ht="17.25" customHeight="1">
      <c r="A337" s="79"/>
      <c r="B337" s="79"/>
      <c r="C337" s="315"/>
      <c r="D337" s="315"/>
      <c r="E337" s="315"/>
      <c r="F337" s="317"/>
      <c r="G337" s="318"/>
      <c r="H337" s="315"/>
      <c r="I337" s="315"/>
      <c r="J337" s="318"/>
      <c r="K337" s="315"/>
      <c r="L337" s="317"/>
      <c r="M337" s="318"/>
      <c r="N337" s="315"/>
      <c r="O337" s="315"/>
      <c r="P337" s="315"/>
      <c r="Q337" s="315"/>
      <c r="R337" s="317"/>
      <c r="S337" s="315"/>
      <c r="T337" s="315"/>
      <c r="U337" s="315"/>
      <c r="V337" s="315"/>
      <c r="W337" s="315"/>
      <c r="X337" s="317"/>
      <c r="Y337" s="315"/>
      <c r="Z337" s="315"/>
      <c r="AA337" s="101"/>
      <c r="AH337" s="101"/>
      <c r="AI337" s="101"/>
      <c r="AJ337" s="101"/>
      <c r="AK337" s="101"/>
      <c r="AL337" s="101"/>
      <c r="AM337" s="101"/>
      <c r="AN337" s="101"/>
      <c r="AO337" s="101"/>
      <c r="AP337" s="101"/>
      <c r="AQ337" s="101"/>
      <c r="AR337" s="101"/>
      <c r="AS337" s="101"/>
      <c r="AT337" s="101"/>
    </row>
    <row r="338" spans="1:46" ht="17.25" customHeight="1">
      <c r="A338" s="79"/>
      <c r="B338" s="79"/>
      <c r="C338" s="315"/>
      <c r="D338" s="315"/>
      <c r="E338" s="315"/>
      <c r="F338" s="317"/>
      <c r="G338" s="318"/>
      <c r="H338" s="315"/>
      <c r="I338" s="315"/>
      <c r="J338" s="318"/>
      <c r="K338" s="315"/>
      <c r="L338" s="317"/>
      <c r="M338" s="318"/>
      <c r="N338" s="315"/>
      <c r="O338" s="315"/>
      <c r="P338" s="315"/>
      <c r="Q338" s="315"/>
      <c r="R338" s="317"/>
      <c r="S338" s="315"/>
      <c r="T338" s="315"/>
      <c r="U338" s="315"/>
      <c r="V338" s="315"/>
      <c r="W338" s="315"/>
      <c r="X338" s="317"/>
      <c r="Y338" s="315"/>
      <c r="Z338" s="315"/>
      <c r="AA338" s="101"/>
      <c r="AH338" s="101"/>
      <c r="AI338" s="101"/>
      <c r="AJ338" s="101"/>
      <c r="AK338" s="101"/>
      <c r="AL338" s="101"/>
      <c r="AM338" s="101"/>
      <c r="AN338" s="101"/>
      <c r="AO338" s="101"/>
      <c r="AP338" s="101"/>
      <c r="AQ338" s="101"/>
      <c r="AR338" s="101"/>
      <c r="AS338" s="101"/>
      <c r="AT338" s="101"/>
    </row>
    <row r="339" spans="1:46" ht="17.25" customHeight="1">
      <c r="A339" s="79"/>
      <c r="B339" s="79"/>
      <c r="C339" s="315"/>
      <c r="D339" s="315"/>
      <c r="E339" s="315"/>
      <c r="F339" s="317"/>
      <c r="G339" s="318"/>
      <c r="H339" s="315"/>
      <c r="I339" s="315"/>
      <c r="J339" s="318"/>
      <c r="K339" s="315"/>
      <c r="L339" s="317"/>
      <c r="M339" s="318"/>
      <c r="N339" s="315"/>
      <c r="O339" s="315"/>
      <c r="P339" s="315"/>
      <c r="Q339" s="315"/>
      <c r="R339" s="317"/>
      <c r="S339" s="315"/>
      <c r="T339" s="315"/>
      <c r="U339" s="315"/>
      <c r="V339" s="315"/>
      <c r="W339" s="315"/>
      <c r="X339" s="317"/>
      <c r="Y339" s="315"/>
      <c r="Z339" s="315"/>
      <c r="AA339" s="101"/>
      <c r="AH339" s="101"/>
      <c r="AI339" s="101"/>
      <c r="AJ339" s="101"/>
      <c r="AK339" s="101"/>
      <c r="AL339" s="101"/>
      <c r="AM339" s="101"/>
      <c r="AN339" s="101"/>
      <c r="AO339" s="101"/>
      <c r="AP339" s="101"/>
      <c r="AQ339" s="101"/>
      <c r="AR339" s="101"/>
      <c r="AS339" s="101"/>
      <c r="AT339" s="101"/>
    </row>
    <row r="340" spans="1:46" ht="17.25" customHeight="1">
      <c r="A340" s="79"/>
      <c r="B340" s="79"/>
      <c r="C340" s="315"/>
      <c r="D340" s="315"/>
      <c r="E340" s="315"/>
      <c r="F340" s="317"/>
      <c r="G340" s="318"/>
      <c r="H340" s="315"/>
      <c r="I340" s="315"/>
      <c r="J340" s="318"/>
      <c r="K340" s="315"/>
      <c r="L340" s="317"/>
      <c r="M340" s="318"/>
      <c r="N340" s="315"/>
      <c r="O340" s="315"/>
      <c r="P340" s="315"/>
      <c r="Q340" s="315"/>
      <c r="R340" s="317"/>
      <c r="S340" s="315"/>
      <c r="T340" s="315"/>
      <c r="U340" s="315"/>
      <c r="V340" s="315"/>
      <c r="W340" s="315"/>
      <c r="X340" s="317"/>
      <c r="Y340" s="315"/>
      <c r="Z340" s="315"/>
      <c r="AA340" s="101"/>
      <c r="AH340" s="101"/>
      <c r="AI340" s="101"/>
      <c r="AJ340" s="101"/>
      <c r="AK340" s="101"/>
      <c r="AL340" s="101"/>
      <c r="AM340" s="101"/>
      <c r="AN340" s="101"/>
      <c r="AO340" s="101"/>
      <c r="AP340" s="101"/>
      <c r="AQ340" s="101"/>
      <c r="AR340" s="101"/>
      <c r="AS340" s="101"/>
      <c r="AT340" s="101"/>
    </row>
    <row r="341" spans="1:46" ht="17.25" customHeight="1">
      <c r="A341" s="79"/>
      <c r="B341" s="79"/>
      <c r="C341" s="315"/>
      <c r="D341" s="315"/>
      <c r="E341" s="315"/>
      <c r="F341" s="317"/>
      <c r="G341" s="318"/>
      <c r="H341" s="315"/>
      <c r="I341" s="315"/>
      <c r="J341" s="318"/>
      <c r="K341" s="315"/>
      <c r="L341" s="317"/>
      <c r="M341" s="318"/>
      <c r="N341" s="315"/>
      <c r="O341" s="315"/>
      <c r="P341" s="315"/>
      <c r="Q341" s="315"/>
      <c r="R341" s="317"/>
      <c r="S341" s="315"/>
      <c r="T341" s="315"/>
      <c r="U341" s="315"/>
      <c r="V341" s="315"/>
      <c r="W341" s="315"/>
      <c r="X341" s="317"/>
      <c r="Y341" s="315"/>
      <c r="Z341" s="315"/>
      <c r="AA341" s="101"/>
      <c r="AH341" s="101"/>
      <c r="AI341" s="101"/>
      <c r="AJ341" s="101"/>
      <c r="AK341" s="101"/>
      <c r="AL341" s="101"/>
      <c r="AM341" s="101"/>
      <c r="AN341" s="101"/>
      <c r="AO341" s="101"/>
      <c r="AP341" s="101"/>
      <c r="AQ341" s="101"/>
      <c r="AR341" s="101"/>
      <c r="AS341" s="101"/>
      <c r="AT341" s="101"/>
    </row>
    <row r="342" spans="1:46" ht="17.25" customHeight="1">
      <c r="A342" s="79"/>
      <c r="B342" s="79"/>
      <c r="C342" s="315"/>
      <c r="D342" s="315"/>
      <c r="E342" s="315"/>
      <c r="F342" s="317"/>
      <c r="G342" s="318"/>
      <c r="H342" s="315"/>
      <c r="I342" s="315"/>
      <c r="J342" s="318"/>
      <c r="K342" s="315"/>
      <c r="L342" s="317"/>
      <c r="M342" s="318"/>
      <c r="N342" s="315"/>
      <c r="O342" s="315"/>
      <c r="P342" s="315"/>
      <c r="Q342" s="315"/>
      <c r="R342" s="317"/>
      <c r="S342" s="315"/>
      <c r="T342" s="315"/>
      <c r="U342" s="315"/>
      <c r="V342" s="315"/>
      <c r="W342" s="315"/>
      <c r="X342" s="317"/>
      <c r="Y342" s="315"/>
      <c r="Z342" s="315"/>
      <c r="AA342" s="101"/>
      <c r="AH342" s="101"/>
      <c r="AI342" s="101"/>
      <c r="AJ342" s="101"/>
      <c r="AK342" s="101"/>
      <c r="AL342" s="101"/>
      <c r="AM342" s="101"/>
      <c r="AN342" s="101"/>
      <c r="AO342" s="101"/>
      <c r="AP342" s="101"/>
      <c r="AQ342" s="101"/>
      <c r="AR342" s="101"/>
      <c r="AS342" s="101"/>
      <c r="AT342" s="101"/>
    </row>
    <row r="343" spans="1:46" ht="17.25" customHeight="1">
      <c r="A343" s="79"/>
      <c r="B343" s="79"/>
      <c r="C343" s="315"/>
      <c r="D343" s="315"/>
      <c r="E343" s="315"/>
      <c r="F343" s="317"/>
      <c r="G343" s="318"/>
      <c r="H343" s="315"/>
      <c r="I343" s="315"/>
      <c r="J343" s="318"/>
      <c r="K343" s="315"/>
      <c r="L343" s="317"/>
      <c r="M343" s="318"/>
      <c r="N343" s="315"/>
      <c r="O343" s="315"/>
      <c r="P343" s="315"/>
      <c r="Q343" s="315"/>
      <c r="R343" s="317"/>
      <c r="S343" s="315"/>
      <c r="T343" s="315"/>
      <c r="U343" s="315"/>
      <c r="V343" s="315"/>
      <c r="W343" s="315"/>
      <c r="X343" s="317"/>
      <c r="Y343" s="315"/>
      <c r="Z343" s="315"/>
      <c r="AA343" s="101"/>
      <c r="AH343" s="101"/>
      <c r="AI343" s="101"/>
      <c r="AJ343" s="101"/>
      <c r="AK343" s="101"/>
      <c r="AL343" s="101"/>
      <c r="AM343" s="101"/>
      <c r="AN343" s="101"/>
      <c r="AO343" s="101"/>
      <c r="AP343" s="101"/>
      <c r="AQ343" s="101"/>
      <c r="AR343" s="101"/>
      <c r="AS343" s="101"/>
      <c r="AT343" s="101"/>
    </row>
    <row r="344" spans="1:46" ht="17.25" customHeight="1">
      <c r="A344" s="79"/>
      <c r="B344" s="79"/>
      <c r="C344" s="315"/>
      <c r="D344" s="315"/>
      <c r="E344" s="315"/>
      <c r="F344" s="317"/>
      <c r="G344" s="318"/>
      <c r="H344" s="315"/>
      <c r="I344" s="315"/>
      <c r="J344" s="318"/>
      <c r="K344" s="315"/>
      <c r="L344" s="317"/>
      <c r="M344" s="318"/>
      <c r="N344" s="315"/>
      <c r="O344" s="315"/>
      <c r="P344" s="315"/>
      <c r="Q344" s="315"/>
      <c r="R344" s="317"/>
      <c r="S344" s="315"/>
      <c r="T344" s="315"/>
      <c r="U344" s="315"/>
      <c r="V344" s="315"/>
      <c r="W344" s="315"/>
      <c r="X344" s="317"/>
      <c r="Y344" s="315"/>
      <c r="Z344" s="315"/>
      <c r="AA344" s="101"/>
      <c r="AH344" s="101"/>
      <c r="AI344" s="101"/>
      <c r="AJ344" s="101"/>
      <c r="AK344" s="101"/>
      <c r="AL344" s="101"/>
      <c r="AM344" s="101"/>
      <c r="AN344" s="101"/>
      <c r="AO344" s="101"/>
      <c r="AP344" s="101"/>
      <c r="AQ344" s="101"/>
      <c r="AR344" s="101"/>
      <c r="AS344" s="101"/>
      <c r="AT344" s="101"/>
    </row>
    <row r="345" spans="1:46" ht="17.25" customHeight="1">
      <c r="A345" s="79"/>
      <c r="B345" s="79"/>
      <c r="C345" s="315"/>
      <c r="D345" s="315"/>
      <c r="E345" s="315"/>
      <c r="F345" s="317"/>
      <c r="G345" s="318"/>
      <c r="H345" s="315"/>
      <c r="I345" s="315"/>
      <c r="J345" s="318"/>
      <c r="K345" s="315"/>
      <c r="L345" s="317"/>
      <c r="M345" s="318"/>
      <c r="N345" s="315"/>
      <c r="O345" s="315"/>
      <c r="P345" s="315"/>
      <c r="Q345" s="315"/>
      <c r="R345" s="317"/>
      <c r="S345" s="315"/>
      <c r="T345" s="315"/>
      <c r="U345" s="315"/>
      <c r="V345" s="315"/>
      <c r="W345" s="315"/>
      <c r="X345" s="317"/>
      <c r="Y345" s="315"/>
      <c r="Z345" s="315"/>
      <c r="AA345" s="101"/>
      <c r="AH345" s="101"/>
      <c r="AI345" s="101"/>
      <c r="AJ345" s="101"/>
      <c r="AK345" s="101"/>
      <c r="AL345" s="101"/>
      <c r="AM345" s="101"/>
      <c r="AN345" s="101"/>
      <c r="AO345" s="101"/>
      <c r="AP345" s="101"/>
      <c r="AQ345" s="101"/>
      <c r="AR345" s="101"/>
      <c r="AS345" s="101"/>
      <c r="AT345" s="101"/>
    </row>
    <row r="346" spans="1:46" ht="17.25" customHeight="1">
      <c r="A346" s="79"/>
      <c r="B346" s="79"/>
      <c r="C346" s="315"/>
      <c r="D346" s="315"/>
      <c r="E346" s="315"/>
      <c r="F346" s="317"/>
      <c r="G346" s="318"/>
      <c r="H346" s="315"/>
      <c r="I346" s="315"/>
      <c r="J346" s="318"/>
      <c r="K346" s="315"/>
      <c r="L346" s="317"/>
      <c r="M346" s="318"/>
      <c r="N346" s="315"/>
      <c r="O346" s="315"/>
      <c r="P346" s="315"/>
      <c r="Q346" s="315"/>
      <c r="R346" s="317"/>
      <c r="S346" s="315"/>
      <c r="T346" s="315"/>
      <c r="U346" s="315"/>
      <c r="V346" s="315"/>
      <c r="W346" s="315"/>
      <c r="X346" s="317"/>
      <c r="Y346" s="315"/>
      <c r="Z346" s="315"/>
      <c r="AA346" s="101"/>
      <c r="AH346" s="101"/>
      <c r="AI346" s="101"/>
      <c r="AJ346" s="101"/>
      <c r="AK346" s="101"/>
      <c r="AL346" s="101"/>
      <c r="AM346" s="101"/>
      <c r="AN346" s="101"/>
      <c r="AO346" s="101"/>
      <c r="AP346" s="101"/>
      <c r="AQ346" s="101"/>
      <c r="AR346" s="101"/>
      <c r="AS346" s="101"/>
      <c r="AT346" s="101"/>
    </row>
    <row r="347" spans="1:46" ht="17.25" customHeight="1">
      <c r="A347" s="79"/>
      <c r="B347" s="79"/>
      <c r="C347" s="315"/>
      <c r="D347" s="315"/>
      <c r="E347" s="315"/>
      <c r="F347" s="317"/>
      <c r="G347" s="318"/>
      <c r="H347" s="315"/>
      <c r="I347" s="315"/>
      <c r="J347" s="318"/>
      <c r="K347" s="315"/>
      <c r="L347" s="317"/>
      <c r="M347" s="318"/>
      <c r="N347" s="315"/>
      <c r="O347" s="315"/>
      <c r="P347" s="315"/>
      <c r="Q347" s="315"/>
      <c r="R347" s="317"/>
      <c r="S347" s="315"/>
      <c r="T347" s="315"/>
      <c r="U347" s="315"/>
      <c r="V347" s="315"/>
      <c r="W347" s="315"/>
      <c r="X347" s="317"/>
      <c r="Y347" s="315"/>
      <c r="Z347" s="315"/>
      <c r="AA347" s="101"/>
      <c r="AH347" s="101"/>
      <c r="AI347" s="101"/>
      <c r="AJ347" s="101"/>
      <c r="AK347" s="101"/>
      <c r="AL347" s="101"/>
      <c r="AM347" s="101"/>
      <c r="AN347" s="101"/>
      <c r="AO347" s="101"/>
      <c r="AP347" s="101"/>
      <c r="AQ347" s="101"/>
      <c r="AR347" s="101"/>
      <c r="AS347" s="101"/>
      <c r="AT347" s="101"/>
    </row>
    <row r="348" spans="1:46" ht="17.25" customHeight="1">
      <c r="A348" s="79"/>
      <c r="B348" s="79"/>
      <c r="C348" s="315"/>
      <c r="D348" s="315"/>
      <c r="E348" s="315"/>
      <c r="F348" s="317"/>
      <c r="G348" s="318"/>
      <c r="H348" s="315"/>
      <c r="I348" s="315"/>
      <c r="J348" s="318"/>
      <c r="K348" s="315"/>
      <c r="L348" s="317"/>
      <c r="M348" s="318"/>
      <c r="N348" s="315"/>
      <c r="O348" s="315"/>
      <c r="P348" s="315"/>
      <c r="Q348" s="315"/>
      <c r="R348" s="317"/>
      <c r="S348" s="315"/>
      <c r="T348" s="315"/>
      <c r="U348" s="315"/>
      <c r="V348" s="315"/>
      <c r="W348" s="315"/>
      <c r="X348" s="317"/>
      <c r="Y348" s="315"/>
      <c r="Z348" s="315"/>
      <c r="AA348" s="101"/>
      <c r="AH348" s="101"/>
      <c r="AI348" s="101"/>
      <c r="AJ348" s="101"/>
      <c r="AK348" s="101"/>
      <c r="AL348" s="101"/>
      <c r="AM348" s="101"/>
      <c r="AN348" s="101"/>
      <c r="AO348" s="101"/>
      <c r="AP348" s="101"/>
      <c r="AQ348" s="101"/>
      <c r="AR348" s="101"/>
      <c r="AS348" s="101"/>
      <c r="AT348" s="101"/>
    </row>
    <row r="349" spans="1:46" ht="17.25" customHeight="1">
      <c r="A349" s="79"/>
      <c r="B349" s="79"/>
      <c r="C349" s="315"/>
      <c r="D349" s="315"/>
      <c r="E349" s="315"/>
      <c r="F349" s="317"/>
      <c r="G349" s="318"/>
      <c r="H349" s="315"/>
      <c r="I349" s="315"/>
      <c r="J349" s="318"/>
      <c r="K349" s="315"/>
      <c r="L349" s="317"/>
      <c r="M349" s="318"/>
      <c r="N349" s="315"/>
      <c r="O349" s="315"/>
      <c r="P349" s="315"/>
      <c r="Q349" s="315"/>
      <c r="R349" s="317"/>
      <c r="S349" s="315"/>
      <c r="T349" s="315"/>
      <c r="U349" s="315"/>
      <c r="V349" s="315"/>
      <c r="W349" s="315"/>
      <c r="X349" s="317"/>
      <c r="Y349" s="315"/>
      <c r="Z349" s="315"/>
      <c r="AA349" s="101"/>
      <c r="AH349" s="101"/>
      <c r="AI349" s="101"/>
      <c r="AJ349" s="101"/>
      <c r="AK349" s="101"/>
      <c r="AL349" s="101"/>
      <c r="AM349" s="101"/>
      <c r="AN349" s="101"/>
      <c r="AO349" s="101"/>
      <c r="AP349" s="101"/>
      <c r="AQ349" s="101"/>
      <c r="AR349" s="101"/>
      <c r="AS349" s="101"/>
      <c r="AT349" s="101"/>
    </row>
    <row r="350" spans="1:46" ht="17.25" customHeight="1">
      <c r="A350" s="79"/>
      <c r="B350" s="79"/>
      <c r="C350" s="315"/>
      <c r="D350" s="315"/>
      <c r="E350" s="315"/>
      <c r="F350" s="317"/>
      <c r="G350" s="318"/>
      <c r="H350" s="315"/>
      <c r="I350" s="315"/>
      <c r="J350" s="318"/>
      <c r="K350" s="315"/>
      <c r="L350" s="317"/>
      <c r="M350" s="318"/>
      <c r="N350" s="315"/>
      <c r="O350" s="315"/>
      <c r="P350" s="315"/>
      <c r="Q350" s="315"/>
      <c r="R350" s="317"/>
      <c r="S350" s="315"/>
      <c r="T350" s="315"/>
      <c r="U350" s="315"/>
      <c r="V350" s="315"/>
      <c r="W350" s="315"/>
      <c r="X350" s="317"/>
      <c r="Y350" s="315"/>
      <c r="Z350" s="315"/>
      <c r="AA350" s="101"/>
      <c r="AH350" s="101"/>
      <c r="AI350" s="101"/>
      <c r="AJ350" s="101"/>
      <c r="AK350" s="101"/>
      <c r="AL350" s="101"/>
      <c r="AM350" s="101"/>
      <c r="AN350" s="101"/>
      <c r="AO350" s="101"/>
      <c r="AP350" s="101"/>
      <c r="AQ350" s="101"/>
      <c r="AR350" s="101"/>
      <c r="AS350" s="101"/>
      <c r="AT350" s="101"/>
    </row>
    <row r="351" spans="1:46" ht="17.25" customHeight="1">
      <c r="A351" s="79"/>
      <c r="B351" s="79"/>
      <c r="C351" s="315"/>
      <c r="D351" s="315"/>
      <c r="E351" s="315"/>
      <c r="F351" s="317"/>
      <c r="G351" s="318"/>
      <c r="H351" s="315"/>
      <c r="I351" s="315"/>
      <c r="J351" s="318"/>
      <c r="K351" s="315"/>
      <c r="L351" s="317"/>
      <c r="M351" s="318"/>
      <c r="N351" s="315"/>
      <c r="O351" s="315"/>
      <c r="P351" s="315"/>
      <c r="Q351" s="315"/>
      <c r="R351" s="317"/>
      <c r="S351" s="315"/>
      <c r="T351" s="315"/>
      <c r="U351" s="315"/>
      <c r="V351" s="315"/>
      <c r="W351" s="315"/>
      <c r="X351" s="317"/>
      <c r="Y351" s="315"/>
      <c r="Z351" s="315"/>
      <c r="AA351" s="101"/>
      <c r="AH351" s="101"/>
      <c r="AI351" s="101"/>
      <c r="AJ351" s="101"/>
      <c r="AK351" s="101"/>
      <c r="AL351" s="101"/>
      <c r="AM351" s="101"/>
      <c r="AN351" s="101"/>
      <c r="AO351" s="101"/>
      <c r="AP351" s="101"/>
      <c r="AQ351" s="101"/>
      <c r="AR351" s="101"/>
      <c r="AS351" s="101"/>
      <c r="AT351" s="101"/>
    </row>
    <row r="352" spans="1:46" ht="17.25" customHeight="1">
      <c r="A352" s="79"/>
      <c r="B352" s="79"/>
      <c r="C352" s="315"/>
      <c r="D352" s="315"/>
      <c r="E352" s="315"/>
      <c r="F352" s="317"/>
      <c r="G352" s="318"/>
      <c r="H352" s="315"/>
      <c r="I352" s="315"/>
      <c r="J352" s="318"/>
      <c r="K352" s="315"/>
      <c r="L352" s="317"/>
      <c r="M352" s="318"/>
      <c r="N352" s="315"/>
      <c r="O352" s="315"/>
      <c r="P352" s="315"/>
      <c r="Q352" s="315"/>
      <c r="R352" s="317"/>
      <c r="S352" s="315"/>
      <c r="T352" s="315"/>
      <c r="U352" s="315"/>
      <c r="V352" s="315"/>
      <c r="W352" s="315"/>
      <c r="X352" s="317"/>
      <c r="Y352" s="315"/>
      <c r="Z352" s="315"/>
      <c r="AA352" s="101"/>
      <c r="AH352" s="101"/>
      <c r="AI352" s="101"/>
      <c r="AJ352" s="101"/>
      <c r="AK352" s="101"/>
      <c r="AL352" s="101"/>
      <c r="AM352" s="101"/>
      <c r="AN352" s="101"/>
      <c r="AO352" s="101"/>
      <c r="AP352" s="101"/>
      <c r="AQ352" s="101"/>
      <c r="AR352" s="101"/>
      <c r="AS352" s="101"/>
      <c r="AT352" s="101"/>
    </row>
    <row r="353" spans="1:46" ht="17.25" customHeight="1">
      <c r="A353" s="79"/>
      <c r="B353" s="79"/>
      <c r="C353" s="315"/>
      <c r="D353" s="315"/>
      <c r="E353" s="315"/>
      <c r="F353" s="317"/>
      <c r="G353" s="318"/>
      <c r="H353" s="315"/>
      <c r="I353" s="315"/>
      <c r="J353" s="318"/>
      <c r="K353" s="315"/>
      <c r="L353" s="317"/>
      <c r="M353" s="318"/>
      <c r="N353" s="315"/>
      <c r="O353" s="315"/>
      <c r="P353" s="315"/>
      <c r="Q353" s="315"/>
      <c r="R353" s="317"/>
      <c r="S353" s="315"/>
      <c r="T353" s="315"/>
      <c r="U353" s="315"/>
      <c r="V353" s="315"/>
      <c r="W353" s="315"/>
      <c r="X353" s="317"/>
      <c r="Y353" s="315"/>
      <c r="Z353" s="315"/>
      <c r="AA353" s="101"/>
      <c r="AH353" s="101"/>
      <c r="AI353" s="101"/>
      <c r="AJ353" s="101"/>
      <c r="AK353" s="101"/>
      <c r="AL353" s="101"/>
      <c r="AM353" s="101"/>
      <c r="AN353" s="101"/>
      <c r="AO353" s="101"/>
      <c r="AP353" s="101"/>
      <c r="AQ353" s="101"/>
      <c r="AR353" s="101"/>
      <c r="AS353" s="101"/>
      <c r="AT353" s="101"/>
    </row>
    <row r="354" spans="1:46" ht="17.25" customHeight="1">
      <c r="A354" s="79"/>
      <c r="B354" s="79"/>
      <c r="C354" s="315"/>
      <c r="D354" s="315"/>
      <c r="E354" s="315"/>
      <c r="F354" s="317"/>
      <c r="G354" s="318"/>
      <c r="H354" s="315"/>
      <c r="I354" s="315"/>
      <c r="J354" s="318"/>
      <c r="K354" s="315"/>
      <c r="L354" s="317"/>
      <c r="M354" s="318"/>
      <c r="N354" s="315"/>
      <c r="O354" s="315"/>
      <c r="P354" s="315"/>
      <c r="Q354" s="315"/>
      <c r="R354" s="317"/>
      <c r="S354" s="315"/>
      <c r="T354" s="315"/>
      <c r="U354" s="315"/>
      <c r="V354" s="315"/>
      <c r="W354" s="315"/>
      <c r="X354" s="317"/>
      <c r="Y354" s="315"/>
      <c r="Z354" s="315"/>
      <c r="AA354" s="101"/>
      <c r="AH354" s="101"/>
      <c r="AI354" s="101"/>
      <c r="AJ354" s="101"/>
      <c r="AK354" s="101"/>
      <c r="AL354" s="101"/>
      <c r="AM354" s="101"/>
      <c r="AN354" s="101"/>
      <c r="AO354" s="101"/>
      <c r="AP354" s="101"/>
      <c r="AQ354" s="101"/>
      <c r="AR354" s="101"/>
      <c r="AS354" s="101"/>
      <c r="AT354" s="101"/>
    </row>
    <row r="355" spans="1:46" ht="17.25" customHeight="1">
      <c r="A355" s="79"/>
      <c r="B355" s="79"/>
      <c r="C355" s="315"/>
      <c r="D355" s="315"/>
      <c r="E355" s="315"/>
      <c r="F355" s="317"/>
      <c r="G355" s="318"/>
      <c r="H355" s="315"/>
      <c r="I355" s="315"/>
      <c r="J355" s="318"/>
      <c r="K355" s="315"/>
      <c r="L355" s="317"/>
      <c r="M355" s="318"/>
      <c r="N355" s="315"/>
      <c r="O355" s="315"/>
      <c r="P355" s="315"/>
      <c r="Q355" s="315"/>
      <c r="R355" s="317"/>
      <c r="S355" s="315"/>
      <c r="T355" s="315"/>
      <c r="U355" s="315"/>
      <c r="V355" s="315"/>
      <c r="W355" s="315"/>
      <c r="X355" s="317"/>
      <c r="Y355" s="315"/>
      <c r="Z355" s="315"/>
      <c r="AA355" s="101"/>
      <c r="AH355" s="101"/>
      <c r="AI355" s="101"/>
      <c r="AJ355" s="101"/>
      <c r="AK355" s="101"/>
      <c r="AL355" s="101"/>
      <c r="AM355" s="101"/>
      <c r="AN355" s="101"/>
      <c r="AO355" s="101"/>
      <c r="AP355" s="101"/>
      <c r="AQ355" s="101"/>
      <c r="AR355" s="101"/>
      <c r="AS355" s="101"/>
      <c r="AT355" s="101"/>
    </row>
    <row r="356" spans="1:46" ht="17.25" customHeight="1">
      <c r="A356" s="79"/>
      <c r="B356" s="79"/>
      <c r="C356" s="315"/>
      <c r="D356" s="315"/>
      <c r="E356" s="315"/>
      <c r="F356" s="317"/>
      <c r="G356" s="318"/>
      <c r="H356" s="315"/>
      <c r="I356" s="315"/>
      <c r="J356" s="318"/>
      <c r="K356" s="315"/>
      <c r="L356" s="317"/>
      <c r="M356" s="318"/>
      <c r="N356" s="315"/>
      <c r="O356" s="315"/>
      <c r="P356" s="315"/>
      <c r="Q356" s="315"/>
      <c r="R356" s="317"/>
      <c r="S356" s="315"/>
      <c r="T356" s="315"/>
      <c r="U356" s="315"/>
      <c r="V356" s="315"/>
      <c r="W356" s="315"/>
      <c r="X356" s="317"/>
      <c r="Y356" s="315"/>
      <c r="Z356" s="315"/>
      <c r="AA356" s="101"/>
      <c r="AH356" s="101"/>
      <c r="AI356" s="101"/>
      <c r="AJ356" s="101"/>
      <c r="AK356" s="101"/>
      <c r="AL356" s="101"/>
      <c r="AM356" s="101"/>
      <c r="AN356" s="101"/>
      <c r="AO356" s="101"/>
      <c r="AP356" s="101"/>
      <c r="AQ356" s="101"/>
      <c r="AR356" s="101"/>
      <c r="AS356" s="101"/>
      <c r="AT356" s="101"/>
    </row>
    <row r="357" spans="1:46" ht="17.25" customHeight="1">
      <c r="A357" s="79"/>
      <c r="B357" s="79"/>
      <c r="C357" s="315"/>
      <c r="D357" s="315"/>
      <c r="E357" s="315"/>
      <c r="F357" s="317"/>
      <c r="G357" s="318"/>
      <c r="H357" s="315"/>
      <c r="I357" s="315"/>
      <c r="J357" s="318"/>
      <c r="K357" s="315"/>
      <c r="L357" s="317"/>
      <c r="M357" s="318"/>
      <c r="N357" s="315"/>
      <c r="O357" s="315"/>
      <c r="P357" s="315"/>
      <c r="Q357" s="315"/>
      <c r="R357" s="317"/>
      <c r="S357" s="315"/>
      <c r="T357" s="315"/>
      <c r="U357" s="315"/>
      <c r="V357" s="315"/>
      <c r="W357" s="315"/>
      <c r="X357" s="317"/>
      <c r="Y357" s="315"/>
      <c r="Z357" s="315"/>
      <c r="AA357" s="101"/>
      <c r="AH357" s="101"/>
      <c r="AI357" s="101"/>
      <c r="AJ357" s="101"/>
      <c r="AK357" s="101"/>
      <c r="AL357" s="101"/>
      <c r="AM357" s="101"/>
      <c r="AN357" s="101"/>
      <c r="AO357" s="101"/>
      <c r="AP357" s="101"/>
      <c r="AQ357" s="101"/>
      <c r="AR357" s="101"/>
      <c r="AS357" s="101"/>
      <c r="AT357" s="101"/>
    </row>
    <row r="358" spans="1:46" ht="17.25" customHeight="1">
      <c r="A358" s="79"/>
      <c r="B358" s="79"/>
      <c r="C358" s="315"/>
      <c r="D358" s="315"/>
      <c r="E358" s="315"/>
      <c r="F358" s="317"/>
      <c r="G358" s="318"/>
      <c r="H358" s="315"/>
      <c r="I358" s="315"/>
      <c r="J358" s="318"/>
      <c r="K358" s="315"/>
      <c r="L358" s="317"/>
      <c r="M358" s="318"/>
      <c r="N358" s="315"/>
      <c r="O358" s="315"/>
      <c r="P358" s="315"/>
      <c r="Q358" s="315"/>
      <c r="R358" s="317"/>
      <c r="S358" s="315"/>
      <c r="T358" s="315"/>
      <c r="U358" s="315"/>
      <c r="V358" s="315"/>
      <c r="W358" s="315"/>
      <c r="X358" s="317"/>
      <c r="Y358" s="315"/>
      <c r="Z358" s="315"/>
      <c r="AA358" s="101"/>
      <c r="AH358" s="101"/>
      <c r="AI358" s="101"/>
      <c r="AJ358" s="101"/>
      <c r="AK358" s="101"/>
      <c r="AL358" s="101"/>
      <c r="AM358" s="101"/>
      <c r="AN358" s="101"/>
      <c r="AO358" s="101"/>
      <c r="AP358" s="101"/>
      <c r="AQ358" s="101"/>
      <c r="AR358" s="101"/>
      <c r="AS358" s="101"/>
      <c r="AT358" s="101"/>
    </row>
    <row r="359" spans="1:46" ht="17.25" customHeight="1">
      <c r="A359" s="79"/>
      <c r="B359" s="79"/>
      <c r="C359" s="315"/>
      <c r="D359" s="315"/>
      <c r="E359" s="315"/>
      <c r="F359" s="317"/>
      <c r="G359" s="318"/>
      <c r="H359" s="315"/>
      <c r="I359" s="315"/>
      <c r="J359" s="318"/>
      <c r="K359" s="315"/>
      <c r="L359" s="317"/>
      <c r="M359" s="318"/>
      <c r="N359" s="315"/>
      <c r="O359" s="315"/>
      <c r="P359" s="315"/>
      <c r="Q359" s="315"/>
      <c r="R359" s="317"/>
      <c r="S359" s="315"/>
      <c r="T359" s="315"/>
      <c r="U359" s="315"/>
      <c r="V359" s="315"/>
      <c r="W359" s="315"/>
      <c r="X359" s="317"/>
      <c r="Y359" s="315"/>
      <c r="Z359" s="315"/>
      <c r="AA359" s="101"/>
      <c r="AH359" s="101"/>
      <c r="AI359" s="101"/>
      <c r="AJ359" s="101"/>
      <c r="AK359" s="101"/>
      <c r="AL359" s="101"/>
      <c r="AM359" s="101"/>
      <c r="AN359" s="101"/>
      <c r="AO359" s="101"/>
      <c r="AP359" s="101"/>
      <c r="AQ359" s="101"/>
      <c r="AR359" s="101"/>
      <c r="AS359" s="101"/>
      <c r="AT359" s="101"/>
    </row>
    <row r="360" spans="1:46" ht="17.25" customHeight="1">
      <c r="A360" s="79"/>
      <c r="B360" s="79"/>
      <c r="C360" s="315"/>
      <c r="D360" s="315"/>
      <c r="E360" s="315"/>
      <c r="F360" s="317"/>
      <c r="G360" s="318"/>
      <c r="H360" s="315"/>
      <c r="I360" s="315"/>
      <c r="J360" s="318"/>
      <c r="K360" s="315"/>
      <c r="L360" s="317"/>
      <c r="M360" s="318"/>
      <c r="N360" s="315"/>
      <c r="O360" s="315"/>
      <c r="P360" s="315"/>
      <c r="Q360" s="315"/>
      <c r="R360" s="317"/>
      <c r="S360" s="315"/>
      <c r="T360" s="315"/>
      <c r="U360" s="315"/>
      <c r="V360" s="315"/>
      <c r="W360" s="315"/>
      <c r="X360" s="317"/>
      <c r="Y360" s="315"/>
      <c r="Z360" s="315"/>
      <c r="AA360" s="101"/>
      <c r="AH360" s="101"/>
      <c r="AI360" s="101"/>
      <c r="AJ360" s="101"/>
      <c r="AK360" s="101"/>
      <c r="AL360" s="101"/>
      <c r="AM360" s="101"/>
      <c r="AN360" s="101"/>
      <c r="AO360" s="101"/>
      <c r="AP360" s="101"/>
      <c r="AQ360" s="101"/>
      <c r="AR360" s="101"/>
      <c r="AS360" s="101"/>
      <c r="AT360" s="101"/>
    </row>
    <row r="361" spans="1:46" ht="17.25" customHeight="1">
      <c r="A361" s="79"/>
      <c r="B361" s="79"/>
      <c r="C361" s="315"/>
      <c r="D361" s="315"/>
      <c r="E361" s="315"/>
      <c r="F361" s="317"/>
      <c r="G361" s="318"/>
      <c r="H361" s="315"/>
      <c r="I361" s="315"/>
      <c r="J361" s="318"/>
      <c r="K361" s="315"/>
      <c r="L361" s="317"/>
      <c r="M361" s="318"/>
      <c r="N361" s="315"/>
      <c r="O361" s="315"/>
      <c r="P361" s="315"/>
      <c r="Q361" s="315"/>
      <c r="R361" s="317"/>
      <c r="S361" s="315"/>
      <c r="T361" s="315"/>
      <c r="U361" s="315"/>
      <c r="V361" s="315"/>
      <c r="W361" s="315"/>
      <c r="X361" s="317"/>
      <c r="Y361" s="315"/>
      <c r="Z361" s="315"/>
      <c r="AA361" s="101"/>
      <c r="AH361" s="101"/>
      <c r="AI361" s="101"/>
      <c r="AJ361" s="101"/>
      <c r="AK361" s="101"/>
      <c r="AL361" s="101"/>
      <c r="AM361" s="101"/>
      <c r="AN361" s="101"/>
      <c r="AO361" s="101"/>
      <c r="AP361" s="101"/>
      <c r="AQ361" s="101"/>
      <c r="AR361" s="101"/>
      <c r="AS361" s="101"/>
      <c r="AT361" s="101"/>
    </row>
    <row r="362" spans="1:46" ht="17.25" customHeight="1">
      <c r="A362" s="79"/>
      <c r="B362" s="79"/>
      <c r="C362" s="315"/>
      <c r="D362" s="315"/>
      <c r="E362" s="315"/>
      <c r="F362" s="317"/>
      <c r="G362" s="318"/>
      <c r="H362" s="315"/>
      <c r="I362" s="315"/>
      <c r="J362" s="318"/>
      <c r="K362" s="315"/>
      <c r="L362" s="317"/>
      <c r="M362" s="318"/>
      <c r="N362" s="315"/>
      <c r="O362" s="315"/>
      <c r="P362" s="315"/>
      <c r="Q362" s="315"/>
      <c r="R362" s="317"/>
      <c r="S362" s="315"/>
      <c r="T362" s="315"/>
      <c r="U362" s="315"/>
      <c r="V362" s="315"/>
      <c r="W362" s="315"/>
      <c r="X362" s="317"/>
      <c r="Y362" s="315"/>
      <c r="Z362" s="315"/>
      <c r="AA362" s="101"/>
      <c r="AH362" s="101"/>
      <c r="AI362" s="101"/>
      <c r="AJ362" s="101"/>
      <c r="AK362" s="101"/>
      <c r="AL362" s="101"/>
      <c r="AM362" s="101"/>
      <c r="AN362" s="101"/>
      <c r="AO362" s="101"/>
      <c r="AP362" s="101"/>
      <c r="AQ362" s="101"/>
      <c r="AR362" s="101"/>
      <c r="AS362" s="101"/>
      <c r="AT362" s="101"/>
    </row>
    <row r="363" spans="1:46" ht="17.25" customHeight="1">
      <c r="A363" s="79"/>
      <c r="B363" s="79"/>
      <c r="C363" s="315"/>
      <c r="D363" s="315"/>
      <c r="E363" s="315"/>
      <c r="F363" s="317"/>
      <c r="G363" s="318"/>
      <c r="H363" s="315"/>
      <c r="I363" s="315"/>
      <c r="J363" s="318"/>
      <c r="K363" s="315"/>
      <c r="L363" s="317"/>
      <c r="M363" s="318"/>
      <c r="N363" s="315"/>
      <c r="O363" s="315"/>
      <c r="P363" s="315"/>
      <c r="Q363" s="315"/>
      <c r="R363" s="317"/>
      <c r="S363" s="315"/>
      <c r="T363" s="315"/>
      <c r="U363" s="315"/>
      <c r="V363" s="315"/>
      <c r="W363" s="315"/>
      <c r="X363" s="317"/>
      <c r="Y363" s="315"/>
      <c r="Z363" s="315"/>
      <c r="AA363" s="101"/>
      <c r="AH363" s="101"/>
      <c r="AI363" s="101"/>
      <c r="AJ363" s="101"/>
      <c r="AK363" s="101"/>
      <c r="AL363" s="101"/>
      <c r="AM363" s="101"/>
      <c r="AN363" s="101"/>
      <c r="AO363" s="101"/>
      <c r="AP363" s="101"/>
      <c r="AQ363" s="101"/>
      <c r="AR363" s="101"/>
      <c r="AS363" s="101"/>
      <c r="AT363" s="101"/>
    </row>
    <row r="364" spans="1:46" ht="17.25" customHeight="1">
      <c r="A364" s="79"/>
      <c r="B364" s="79"/>
      <c r="C364" s="315"/>
      <c r="D364" s="315"/>
      <c r="E364" s="315"/>
      <c r="F364" s="317"/>
      <c r="G364" s="318"/>
      <c r="H364" s="315"/>
      <c r="I364" s="315"/>
      <c r="J364" s="318"/>
      <c r="K364" s="315"/>
      <c r="L364" s="317"/>
      <c r="M364" s="318"/>
      <c r="N364" s="315"/>
      <c r="O364" s="315"/>
      <c r="P364" s="315"/>
      <c r="Q364" s="315"/>
      <c r="R364" s="317"/>
      <c r="S364" s="315"/>
      <c r="T364" s="315"/>
      <c r="U364" s="315"/>
      <c r="V364" s="315"/>
      <c r="W364" s="315"/>
      <c r="X364" s="317"/>
      <c r="Y364" s="315"/>
      <c r="Z364" s="315"/>
      <c r="AA364" s="101"/>
      <c r="AH364" s="101"/>
      <c r="AI364" s="101"/>
      <c r="AJ364" s="101"/>
      <c r="AK364" s="101"/>
      <c r="AL364" s="101"/>
      <c r="AM364" s="101"/>
      <c r="AN364" s="101"/>
      <c r="AO364" s="101"/>
      <c r="AP364" s="101"/>
      <c r="AQ364" s="101"/>
      <c r="AR364" s="101"/>
      <c r="AS364" s="101"/>
      <c r="AT364" s="101"/>
    </row>
    <row r="365" spans="1:46" ht="17.25" customHeight="1">
      <c r="A365" s="79"/>
      <c r="B365" s="79"/>
      <c r="C365" s="315"/>
      <c r="D365" s="315"/>
      <c r="E365" s="315"/>
      <c r="F365" s="317"/>
      <c r="G365" s="318"/>
      <c r="H365" s="315"/>
      <c r="I365" s="315"/>
      <c r="J365" s="318"/>
      <c r="K365" s="315"/>
      <c r="L365" s="317"/>
      <c r="M365" s="318"/>
      <c r="N365" s="315"/>
      <c r="O365" s="315"/>
      <c r="P365" s="315"/>
      <c r="Q365" s="315"/>
      <c r="R365" s="317"/>
      <c r="S365" s="315"/>
      <c r="T365" s="315"/>
      <c r="U365" s="315"/>
      <c r="V365" s="315"/>
      <c r="W365" s="315"/>
      <c r="X365" s="317"/>
      <c r="Y365" s="315"/>
      <c r="Z365" s="315"/>
      <c r="AA365" s="101"/>
      <c r="AH365" s="101"/>
      <c r="AI365" s="101"/>
      <c r="AJ365" s="101"/>
      <c r="AK365" s="101"/>
      <c r="AL365" s="101"/>
      <c r="AM365" s="101"/>
      <c r="AN365" s="101"/>
      <c r="AO365" s="101"/>
      <c r="AP365" s="101"/>
      <c r="AQ365" s="101"/>
      <c r="AR365" s="101"/>
      <c r="AS365" s="101"/>
      <c r="AT365" s="101"/>
    </row>
    <row r="366" spans="1:46" ht="17.25" customHeight="1">
      <c r="A366" s="79"/>
      <c r="B366" s="79"/>
      <c r="C366" s="315"/>
      <c r="D366" s="315"/>
      <c r="E366" s="315"/>
      <c r="F366" s="317"/>
      <c r="G366" s="318"/>
      <c r="H366" s="315"/>
      <c r="I366" s="315"/>
      <c r="J366" s="318"/>
      <c r="K366" s="315"/>
      <c r="L366" s="317"/>
      <c r="M366" s="318"/>
      <c r="N366" s="315"/>
      <c r="O366" s="315"/>
      <c r="P366" s="315"/>
      <c r="Q366" s="315"/>
      <c r="R366" s="317"/>
      <c r="S366" s="315"/>
      <c r="T366" s="315"/>
      <c r="U366" s="315"/>
      <c r="V366" s="315"/>
      <c r="W366" s="315"/>
      <c r="X366" s="317"/>
      <c r="Y366" s="315"/>
      <c r="Z366" s="315"/>
      <c r="AA366" s="101"/>
      <c r="AH366" s="101"/>
      <c r="AI366" s="101"/>
      <c r="AJ366" s="101"/>
      <c r="AK366" s="101"/>
      <c r="AL366" s="101"/>
      <c r="AM366" s="101"/>
      <c r="AN366" s="101"/>
      <c r="AO366" s="101"/>
      <c r="AP366" s="101"/>
      <c r="AQ366" s="101"/>
      <c r="AR366" s="101"/>
      <c r="AS366" s="101"/>
      <c r="AT366" s="101"/>
    </row>
    <row r="367" spans="1:46" ht="17.25" customHeight="1">
      <c r="A367" s="79"/>
      <c r="B367" s="79"/>
      <c r="C367" s="315"/>
      <c r="D367" s="315"/>
      <c r="E367" s="315"/>
      <c r="F367" s="317"/>
      <c r="G367" s="318"/>
      <c r="H367" s="315"/>
      <c r="I367" s="315"/>
      <c r="J367" s="318"/>
      <c r="K367" s="315"/>
      <c r="L367" s="317"/>
      <c r="M367" s="318"/>
      <c r="N367" s="315"/>
      <c r="O367" s="315"/>
      <c r="P367" s="315"/>
      <c r="Q367" s="315"/>
      <c r="R367" s="317"/>
      <c r="S367" s="315"/>
      <c r="T367" s="315"/>
      <c r="U367" s="315"/>
      <c r="V367" s="315"/>
      <c r="W367" s="315"/>
      <c r="X367" s="317"/>
      <c r="Y367" s="315"/>
      <c r="Z367" s="315"/>
      <c r="AA367" s="101"/>
      <c r="AH367" s="101"/>
      <c r="AI367" s="101"/>
      <c r="AJ367" s="101"/>
      <c r="AK367" s="101"/>
      <c r="AL367" s="101"/>
      <c r="AM367" s="101"/>
      <c r="AN367" s="101"/>
      <c r="AO367" s="101"/>
      <c r="AP367" s="101"/>
      <c r="AQ367" s="101"/>
      <c r="AR367" s="101"/>
      <c r="AS367" s="101"/>
      <c r="AT367" s="101"/>
    </row>
    <row r="368" spans="1:46" ht="17.25" customHeight="1">
      <c r="A368" s="79"/>
      <c r="B368" s="79"/>
      <c r="C368" s="315"/>
      <c r="D368" s="315"/>
      <c r="E368" s="315"/>
      <c r="F368" s="317"/>
      <c r="G368" s="318"/>
      <c r="H368" s="315"/>
      <c r="I368" s="315"/>
      <c r="J368" s="318"/>
      <c r="K368" s="315"/>
      <c r="L368" s="317"/>
      <c r="M368" s="318"/>
      <c r="N368" s="315"/>
      <c r="O368" s="315"/>
      <c r="P368" s="315"/>
      <c r="Q368" s="315"/>
      <c r="R368" s="317"/>
      <c r="S368" s="315"/>
      <c r="T368" s="315"/>
      <c r="U368" s="315"/>
      <c r="V368" s="315"/>
      <c r="W368" s="315"/>
      <c r="X368" s="317"/>
      <c r="Y368" s="315"/>
      <c r="Z368" s="315"/>
      <c r="AA368" s="101"/>
      <c r="AH368" s="101"/>
      <c r="AI368" s="101"/>
      <c r="AJ368" s="101"/>
      <c r="AK368" s="101"/>
      <c r="AL368" s="101"/>
      <c r="AM368" s="101"/>
      <c r="AN368" s="101"/>
      <c r="AO368" s="101"/>
      <c r="AP368" s="101"/>
      <c r="AQ368" s="101"/>
      <c r="AR368" s="101"/>
      <c r="AS368" s="101"/>
      <c r="AT368" s="101"/>
    </row>
    <row r="369" spans="1:46" ht="17.25" customHeight="1">
      <c r="A369" s="79"/>
      <c r="B369" s="79"/>
      <c r="C369" s="315"/>
      <c r="D369" s="315"/>
      <c r="E369" s="315"/>
      <c r="F369" s="317"/>
      <c r="G369" s="318"/>
      <c r="H369" s="315"/>
      <c r="I369" s="315"/>
      <c r="J369" s="318"/>
      <c r="K369" s="315"/>
      <c r="L369" s="317"/>
      <c r="M369" s="318"/>
      <c r="N369" s="315"/>
      <c r="O369" s="315"/>
      <c r="P369" s="315"/>
      <c r="Q369" s="315"/>
      <c r="R369" s="317"/>
      <c r="S369" s="315"/>
      <c r="T369" s="315"/>
      <c r="U369" s="315"/>
      <c r="V369" s="315"/>
      <c r="W369" s="315"/>
      <c r="X369" s="317"/>
      <c r="Y369" s="315"/>
      <c r="Z369" s="315"/>
      <c r="AA369" s="101"/>
      <c r="AH369" s="101"/>
      <c r="AI369" s="101"/>
      <c r="AJ369" s="101"/>
      <c r="AK369" s="101"/>
      <c r="AL369" s="101"/>
      <c r="AM369" s="101"/>
      <c r="AN369" s="101"/>
      <c r="AO369" s="101"/>
      <c r="AP369" s="101"/>
      <c r="AQ369" s="101"/>
      <c r="AR369" s="101"/>
      <c r="AS369" s="101"/>
      <c r="AT369" s="101"/>
    </row>
    <row r="370" spans="1:46" ht="17.25" customHeight="1">
      <c r="A370" s="79"/>
      <c r="B370" s="79"/>
      <c r="C370" s="315"/>
      <c r="D370" s="315"/>
      <c r="E370" s="315"/>
      <c r="F370" s="317"/>
      <c r="G370" s="318"/>
      <c r="H370" s="315"/>
      <c r="I370" s="315"/>
      <c r="J370" s="318"/>
      <c r="K370" s="315"/>
      <c r="L370" s="317"/>
      <c r="M370" s="318"/>
      <c r="N370" s="315"/>
      <c r="O370" s="315"/>
      <c r="P370" s="315"/>
      <c r="Q370" s="315"/>
      <c r="R370" s="317"/>
      <c r="S370" s="315"/>
      <c r="T370" s="315"/>
      <c r="U370" s="315"/>
      <c r="V370" s="315"/>
      <c r="W370" s="315"/>
      <c r="X370" s="317"/>
      <c r="Y370" s="315"/>
      <c r="Z370" s="315"/>
      <c r="AA370" s="101"/>
      <c r="AH370" s="101"/>
      <c r="AI370" s="101"/>
      <c r="AJ370" s="101"/>
      <c r="AK370" s="101"/>
      <c r="AL370" s="101"/>
      <c r="AM370" s="101"/>
      <c r="AN370" s="101"/>
      <c r="AO370" s="101"/>
      <c r="AP370" s="101"/>
      <c r="AQ370" s="101"/>
      <c r="AR370" s="101"/>
      <c r="AS370" s="101"/>
      <c r="AT370" s="101"/>
    </row>
    <row r="371" spans="1:46" ht="17.25" customHeight="1">
      <c r="A371" s="79"/>
      <c r="B371" s="79"/>
      <c r="C371" s="315"/>
      <c r="D371" s="315"/>
      <c r="E371" s="315"/>
      <c r="F371" s="317"/>
      <c r="G371" s="318"/>
      <c r="H371" s="315"/>
      <c r="I371" s="315"/>
      <c r="J371" s="318"/>
      <c r="K371" s="315"/>
      <c r="L371" s="317"/>
      <c r="M371" s="318"/>
      <c r="N371" s="315"/>
      <c r="O371" s="315"/>
      <c r="P371" s="315"/>
      <c r="Q371" s="315"/>
      <c r="R371" s="317"/>
      <c r="S371" s="315"/>
      <c r="T371" s="315"/>
      <c r="U371" s="315"/>
      <c r="V371" s="315"/>
      <c r="W371" s="315"/>
      <c r="X371" s="317"/>
      <c r="Y371" s="315"/>
      <c r="Z371" s="315"/>
      <c r="AA371" s="101"/>
      <c r="AH371" s="101"/>
      <c r="AI371" s="101"/>
      <c r="AJ371" s="101"/>
      <c r="AK371" s="101"/>
      <c r="AL371" s="101"/>
      <c r="AM371" s="101"/>
      <c r="AN371" s="101"/>
      <c r="AO371" s="101"/>
      <c r="AP371" s="101"/>
      <c r="AQ371" s="101"/>
      <c r="AR371" s="101"/>
      <c r="AS371" s="101"/>
      <c r="AT371" s="101"/>
    </row>
    <row r="372" spans="1:46" ht="17.25" customHeight="1">
      <c r="A372" s="79"/>
      <c r="B372" s="79"/>
      <c r="C372" s="315"/>
      <c r="D372" s="315"/>
      <c r="E372" s="315"/>
      <c r="F372" s="317"/>
      <c r="G372" s="318"/>
      <c r="H372" s="315"/>
      <c r="I372" s="315"/>
      <c r="J372" s="318"/>
      <c r="K372" s="315"/>
      <c r="L372" s="317"/>
      <c r="M372" s="318"/>
      <c r="N372" s="315"/>
      <c r="O372" s="315"/>
      <c r="P372" s="315"/>
      <c r="Q372" s="315"/>
      <c r="R372" s="317"/>
      <c r="S372" s="315"/>
      <c r="T372" s="315"/>
      <c r="U372" s="315"/>
      <c r="V372" s="315"/>
      <c r="W372" s="315"/>
      <c r="X372" s="317"/>
      <c r="Y372" s="315"/>
      <c r="Z372" s="315"/>
      <c r="AA372" s="101"/>
      <c r="AH372" s="101"/>
      <c r="AI372" s="101"/>
      <c r="AJ372" s="101"/>
      <c r="AK372" s="101"/>
      <c r="AL372" s="101"/>
      <c r="AM372" s="101"/>
      <c r="AN372" s="101"/>
      <c r="AO372" s="101"/>
      <c r="AP372" s="101"/>
      <c r="AQ372" s="101"/>
      <c r="AR372" s="101"/>
      <c r="AS372" s="101"/>
      <c r="AT372" s="101"/>
    </row>
    <row r="373" spans="1:46" ht="17.25" customHeight="1">
      <c r="A373" s="79"/>
      <c r="B373" s="79"/>
      <c r="C373" s="315"/>
      <c r="D373" s="315"/>
      <c r="E373" s="315"/>
      <c r="F373" s="317"/>
      <c r="G373" s="318"/>
      <c r="H373" s="315"/>
      <c r="I373" s="315"/>
      <c r="J373" s="318"/>
      <c r="K373" s="315"/>
      <c r="L373" s="317"/>
      <c r="M373" s="318"/>
      <c r="N373" s="315"/>
      <c r="O373" s="315"/>
      <c r="P373" s="315"/>
      <c r="Q373" s="315"/>
      <c r="R373" s="317"/>
      <c r="S373" s="315"/>
      <c r="T373" s="315"/>
      <c r="U373" s="315"/>
      <c r="V373" s="315"/>
      <c r="W373" s="315"/>
      <c r="X373" s="317"/>
      <c r="Y373" s="315"/>
      <c r="Z373" s="315"/>
      <c r="AA373" s="101"/>
      <c r="AH373" s="101"/>
      <c r="AI373" s="101"/>
      <c r="AJ373" s="101"/>
      <c r="AK373" s="101"/>
      <c r="AL373" s="101"/>
      <c r="AM373" s="101"/>
      <c r="AN373" s="101"/>
      <c r="AO373" s="101"/>
      <c r="AP373" s="101"/>
      <c r="AQ373" s="101"/>
      <c r="AR373" s="101"/>
      <c r="AS373" s="101"/>
      <c r="AT373" s="101"/>
    </row>
    <row r="374" spans="1:46" ht="17.25" customHeight="1">
      <c r="A374" s="79"/>
      <c r="B374" s="79"/>
      <c r="C374" s="315"/>
      <c r="D374" s="315"/>
      <c r="E374" s="315"/>
      <c r="F374" s="317"/>
      <c r="G374" s="318"/>
      <c r="H374" s="315"/>
      <c r="I374" s="315"/>
      <c r="J374" s="318"/>
      <c r="K374" s="315"/>
      <c r="L374" s="317"/>
      <c r="M374" s="318"/>
      <c r="N374" s="315"/>
      <c r="O374" s="315"/>
      <c r="P374" s="315"/>
      <c r="Q374" s="315"/>
      <c r="R374" s="317"/>
      <c r="S374" s="315"/>
      <c r="T374" s="315"/>
      <c r="U374" s="315"/>
      <c r="V374" s="315"/>
      <c r="W374" s="315"/>
      <c r="X374" s="317"/>
      <c r="Y374" s="315"/>
      <c r="Z374" s="315"/>
      <c r="AA374" s="101"/>
      <c r="AH374" s="101"/>
      <c r="AI374" s="101"/>
      <c r="AJ374" s="101"/>
      <c r="AK374" s="101"/>
      <c r="AL374" s="101"/>
      <c r="AM374" s="101"/>
      <c r="AN374" s="101"/>
      <c r="AO374" s="101"/>
      <c r="AP374" s="101"/>
      <c r="AQ374" s="101"/>
      <c r="AR374" s="101"/>
      <c r="AS374" s="101"/>
      <c r="AT374" s="101"/>
    </row>
    <row r="375" spans="1:46" ht="17.25" customHeight="1">
      <c r="A375" s="79"/>
      <c r="B375" s="79"/>
      <c r="C375" s="315"/>
      <c r="D375" s="315"/>
      <c r="E375" s="315"/>
      <c r="F375" s="317"/>
      <c r="G375" s="318"/>
      <c r="H375" s="315"/>
      <c r="I375" s="315"/>
      <c r="J375" s="318"/>
      <c r="K375" s="315"/>
      <c r="L375" s="317"/>
      <c r="M375" s="318"/>
      <c r="N375" s="315"/>
      <c r="O375" s="315"/>
      <c r="P375" s="315"/>
      <c r="Q375" s="315"/>
      <c r="R375" s="317"/>
      <c r="S375" s="315"/>
      <c r="T375" s="315"/>
      <c r="U375" s="315"/>
      <c r="V375" s="315"/>
      <c r="W375" s="315"/>
      <c r="X375" s="317"/>
      <c r="Y375" s="315"/>
      <c r="Z375" s="315"/>
      <c r="AA375" s="101"/>
      <c r="AH375" s="101"/>
      <c r="AI375" s="101"/>
      <c r="AJ375" s="101"/>
      <c r="AK375" s="101"/>
      <c r="AL375" s="101"/>
      <c r="AM375" s="101"/>
      <c r="AN375" s="101"/>
      <c r="AO375" s="101"/>
      <c r="AP375" s="101"/>
      <c r="AQ375" s="101"/>
      <c r="AR375" s="101"/>
      <c r="AS375" s="101"/>
      <c r="AT375" s="101"/>
    </row>
    <row r="376" spans="1:46" ht="17.25" customHeight="1">
      <c r="A376" s="79"/>
      <c r="B376" s="79"/>
      <c r="C376" s="315"/>
      <c r="D376" s="315"/>
      <c r="E376" s="315"/>
      <c r="F376" s="317"/>
      <c r="G376" s="318"/>
      <c r="H376" s="315"/>
      <c r="I376" s="315"/>
      <c r="J376" s="318"/>
      <c r="K376" s="315"/>
      <c r="L376" s="317"/>
      <c r="M376" s="318"/>
      <c r="N376" s="315"/>
      <c r="O376" s="315"/>
      <c r="P376" s="315"/>
      <c r="Q376" s="315"/>
      <c r="R376" s="317"/>
      <c r="S376" s="315"/>
      <c r="T376" s="315"/>
      <c r="U376" s="315"/>
      <c r="V376" s="315"/>
      <c r="W376" s="315"/>
      <c r="X376" s="317"/>
      <c r="Y376" s="315"/>
      <c r="Z376" s="315"/>
      <c r="AA376" s="101"/>
      <c r="AH376" s="101"/>
      <c r="AI376" s="101"/>
      <c r="AJ376" s="101"/>
      <c r="AK376" s="101"/>
      <c r="AL376" s="101"/>
      <c r="AM376" s="101"/>
      <c r="AN376" s="101"/>
      <c r="AO376" s="101"/>
      <c r="AP376" s="101"/>
      <c r="AQ376" s="101"/>
      <c r="AR376" s="101"/>
      <c r="AS376" s="101"/>
      <c r="AT376" s="101"/>
    </row>
    <row r="377" spans="1:46" ht="17.25" customHeight="1">
      <c r="A377" s="79"/>
      <c r="B377" s="79"/>
      <c r="C377" s="315"/>
      <c r="D377" s="315"/>
      <c r="E377" s="315"/>
      <c r="F377" s="317"/>
      <c r="G377" s="318"/>
      <c r="H377" s="315"/>
      <c r="I377" s="315"/>
      <c r="J377" s="318"/>
      <c r="K377" s="315"/>
      <c r="L377" s="317"/>
      <c r="M377" s="318"/>
      <c r="N377" s="315"/>
      <c r="O377" s="315"/>
      <c r="P377" s="315"/>
      <c r="Q377" s="315"/>
      <c r="R377" s="317"/>
      <c r="S377" s="315"/>
      <c r="T377" s="315"/>
      <c r="U377" s="315"/>
      <c r="V377" s="315"/>
      <c r="W377" s="315"/>
      <c r="X377" s="317"/>
      <c r="Y377" s="315"/>
      <c r="Z377" s="315"/>
      <c r="AA377" s="101"/>
      <c r="AH377" s="101"/>
      <c r="AI377" s="101"/>
      <c r="AJ377" s="101"/>
      <c r="AK377" s="101"/>
      <c r="AL377" s="101"/>
      <c r="AM377" s="101"/>
      <c r="AN377" s="101"/>
      <c r="AO377" s="101"/>
      <c r="AP377" s="101"/>
      <c r="AQ377" s="101"/>
      <c r="AR377" s="101"/>
      <c r="AS377" s="101"/>
      <c r="AT377" s="101"/>
    </row>
    <row r="378" spans="1:46" ht="17.25" customHeight="1">
      <c r="A378" s="79"/>
      <c r="B378" s="79"/>
      <c r="C378" s="315"/>
      <c r="D378" s="315"/>
      <c r="E378" s="315"/>
      <c r="F378" s="317"/>
      <c r="G378" s="318"/>
      <c r="H378" s="315"/>
      <c r="I378" s="315"/>
      <c r="J378" s="318"/>
      <c r="K378" s="315"/>
      <c r="L378" s="317"/>
      <c r="M378" s="318"/>
      <c r="N378" s="315"/>
      <c r="O378" s="315"/>
      <c r="P378" s="315"/>
      <c r="Q378" s="315"/>
      <c r="R378" s="317"/>
      <c r="S378" s="315"/>
      <c r="T378" s="315"/>
      <c r="U378" s="315"/>
      <c r="V378" s="315"/>
      <c r="W378" s="315"/>
      <c r="X378" s="317"/>
      <c r="Y378" s="315"/>
      <c r="Z378" s="315"/>
      <c r="AA378" s="101"/>
      <c r="AH378" s="101"/>
      <c r="AI378" s="101"/>
      <c r="AJ378" s="101"/>
      <c r="AK378" s="101"/>
      <c r="AL378" s="101"/>
      <c r="AM378" s="101"/>
      <c r="AN378" s="101"/>
      <c r="AO378" s="101"/>
      <c r="AP378" s="101"/>
      <c r="AQ378" s="101"/>
      <c r="AR378" s="101"/>
      <c r="AS378" s="101"/>
      <c r="AT378" s="101"/>
    </row>
    <row r="379" spans="1:46" ht="17.25" customHeight="1">
      <c r="A379" s="79"/>
      <c r="B379" s="79"/>
      <c r="C379" s="315"/>
      <c r="D379" s="315"/>
      <c r="E379" s="315"/>
      <c r="F379" s="317"/>
      <c r="G379" s="318"/>
      <c r="H379" s="315"/>
      <c r="I379" s="315"/>
      <c r="J379" s="318"/>
      <c r="K379" s="315"/>
      <c r="L379" s="317"/>
      <c r="M379" s="318"/>
      <c r="N379" s="315"/>
      <c r="O379" s="315"/>
      <c r="P379" s="315"/>
      <c r="Q379" s="315"/>
      <c r="R379" s="317"/>
      <c r="S379" s="315"/>
      <c r="T379" s="315"/>
      <c r="U379" s="315"/>
      <c r="V379" s="315"/>
      <c r="W379" s="315"/>
      <c r="X379" s="317"/>
      <c r="Y379" s="315"/>
      <c r="Z379" s="315"/>
      <c r="AA379" s="101"/>
      <c r="AH379" s="101"/>
      <c r="AI379" s="101"/>
      <c r="AJ379" s="101"/>
      <c r="AK379" s="101"/>
      <c r="AL379" s="101"/>
      <c r="AM379" s="101"/>
      <c r="AN379" s="101"/>
      <c r="AO379" s="101"/>
      <c r="AP379" s="101"/>
      <c r="AQ379" s="101"/>
      <c r="AR379" s="101"/>
      <c r="AS379" s="101"/>
      <c r="AT379" s="101"/>
    </row>
    <row r="380" spans="1:46" ht="17.25" customHeight="1">
      <c r="A380" s="79"/>
      <c r="B380" s="79"/>
      <c r="C380" s="315"/>
      <c r="D380" s="315"/>
      <c r="E380" s="315"/>
      <c r="F380" s="317"/>
      <c r="G380" s="318"/>
      <c r="H380" s="315"/>
      <c r="I380" s="315"/>
      <c r="J380" s="318"/>
      <c r="K380" s="315"/>
      <c r="L380" s="317"/>
      <c r="M380" s="318"/>
      <c r="N380" s="315"/>
      <c r="O380" s="315"/>
      <c r="P380" s="315"/>
      <c r="Q380" s="315"/>
      <c r="R380" s="317"/>
      <c r="S380" s="315"/>
      <c r="T380" s="315"/>
      <c r="U380" s="315"/>
      <c r="V380" s="315"/>
      <c r="W380" s="315"/>
      <c r="X380" s="317"/>
      <c r="Y380" s="315"/>
      <c r="Z380" s="315"/>
      <c r="AA380" s="101"/>
      <c r="AH380" s="101"/>
      <c r="AI380" s="101"/>
      <c r="AJ380" s="101"/>
      <c r="AK380" s="101"/>
      <c r="AL380" s="101"/>
      <c r="AM380" s="101"/>
      <c r="AN380" s="101"/>
      <c r="AO380" s="101"/>
      <c r="AP380" s="101"/>
      <c r="AQ380" s="101"/>
      <c r="AR380" s="101"/>
      <c r="AS380" s="101"/>
      <c r="AT380" s="101"/>
    </row>
    <row r="381" spans="1:46" ht="17.25" customHeight="1">
      <c r="A381" s="79"/>
      <c r="B381" s="79"/>
      <c r="C381" s="315"/>
      <c r="D381" s="315"/>
      <c r="E381" s="315"/>
      <c r="F381" s="317"/>
      <c r="G381" s="318"/>
      <c r="H381" s="315"/>
      <c r="I381" s="315"/>
      <c r="J381" s="318"/>
      <c r="K381" s="315"/>
      <c r="L381" s="317"/>
      <c r="M381" s="318"/>
      <c r="N381" s="315"/>
      <c r="O381" s="315"/>
      <c r="P381" s="315"/>
      <c r="Q381" s="315"/>
      <c r="R381" s="317"/>
      <c r="S381" s="315"/>
      <c r="T381" s="315"/>
      <c r="U381" s="315"/>
      <c r="V381" s="315"/>
      <c r="W381" s="315"/>
      <c r="X381" s="317"/>
      <c r="Y381" s="315"/>
      <c r="Z381" s="315"/>
      <c r="AA381" s="101"/>
      <c r="AH381" s="101"/>
      <c r="AI381" s="101"/>
      <c r="AJ381" s="101"/>
      <c r="AK381" s="101"/>
      <c r="AL381" s="101"/>
      <c r="AM381" s="101"/>
      <c r="AN381" s="101"/>
      <c r="AO381" s="101"/>
      <c r="AP381" s="101"/>
      <c r="AQ381" s="101"/>
      <c r="AR381" s="101"/>
      <c r="AS381" s="101"/>
      <c r="AT381" s="101"/>
    </row>
    <row r="382" spans="1:46" ht="17.25" customHeight="1">
      <c r="A382" s="79"/>
      <c r="B382" s="79"/>
      <c r="C382" s="315"/>
      <c r="D382" s="315"/>
      <c r="E382" s="315"/>
      <c r="F382" s="317"/>
      <c r="G382" s="318"/>
      <c r="H382" s="315"/>
      <c r="I382" s="315"/>
      <c r="J382" s="318"/>
      <c r="K382" s="315"/>
      <c r="L382" s="317"/>
      <c r="M382" s="318"/>
      <c r="N382" s="315"/>
      <c r="O382" s="315"/>
      <c r="P382" s="315"/>
      <c r="Q382" s="315"/>
      <c r="R382" s="317"/>
      <c r="S382" s="315"/>
      <c r="T382" s="315"/>
      <c r="U382" s="315"/>
      <c r="V382" s="315"/>
      <c r="W382" s="315"/>
      <c r="X382" s="317"/>
      <c r="Y382" s="315"/>
      <c r="Z382" s="315"/>
      <c r="AA382" s="101"/>
      <c r="AH382" s="101"/>
      <c r="AI382" s="101"/>
      <c r="AJ382" s="101"/>
      <c r="AK382" s="101"/>
      <c r="AL382" s="101"/>
      <c r="AM382" s="101"/>
      <c r="AN382" s="101"/>
      <c r="AO382" s="101"/>
      <c r="AP382" s="101"/>
      <c r="AQ382" s="101"/>
      <c r="AR382" s="101"/>
      <c r="AS382" s="101"/>
      <c r="AT382" s="101"/>
    </row>
    <row r="383" spans="1:46" ht="17.25" customHeight="1">
      <c r="A383" s="79"/>
      <c r="B383" s="79"/>
      <c r="C383" s="315"/>
      <c r="D383" s="315"/>
      <c r="E383" s="315"/>
      <c r="F383" s="317"/>
      <c r="G383" s="318"/>
      <c r="H383" s="315"/>
      <c r="I383" s="315"/>
      <c r="J383" s="318"/>
      <c r="K383" s="315"/>
      <c r="L383" s="317"/>
      <c r="M383" s="318"/>
      <c r="N383" s="315"/>
      <c r="O383" s="315"/>
      <c r="P383" s="315"/>
      <c r="Q383" s="315"/>
      <c r="R383" s="317"/>
      <c r="S383" s="315"/>
      <c r="T383" s="315"/>
      <c r="U383" s="315"/>
      <c r="V383" s="315"/>
      <c r="W383" s="315"/>
      <c r="X383" s="317"/>
      <c r="Y383" s="315"/>
      <c r="Z383" s="315"/>
      <c r="AA383" s="101"/>
      <c r="AH383" s="101"/>
      <c r="AI383" s="101"/>
      <c r="AJ383" s="101"/>
      <c r="AK383" s="101"/>
      <c r="AL383" s="101"/>
      <c r="AM383" s="101"/>
      <c r="AN383" s="101"/>
      <c r="AO383" s="101"/>
      <c r="AP383" s="101"/>
      <c r="AQ383" s="101"/>
      <c r="AR383" s="101"/>
      <c r="AS383" s="101"/>
      <c r="AT383" s="101"/>
    </row>
    <row r="384" spans="1:46" ht="17.25" customHeight="1">
      <c r="A384" s="79"/>
      <c r="B384" s="79"/>
      <c r="C384" s="315"/>
      <c r="D384" s="315"/>
      <c r="E384" s="315"/>
      <c r="F384" s="317"/>
      <c r="G384" s="318"/>
      <c r="H384" s="315"/>
      <c r="I384" s="315"/>
      <c r="J384" s="318"/>
      <c r="K384" s="315"/>
      <c r="L384" s="317"/>
      <c r="M384" s="318"/>
      <c r="N384" s="315"/>
      <c r="O384" s="315"/>
      <c r="P384" s="315"/>
      <c r="Q384" s="315"/>
      <c r="R384" s="317"/>
      <c r="S384" s="315"/>
      <c r="T384" s="315"/>
      <c r="U384" s="315"/>
      <c r="V384" s="315"/>
      <c r="W384" s="315"/>
      <c r="X384" s="317"/>
      <c r="Y384" s="315"/>
      <c r="Z384" s="315"/>
      <c r="AA384" s="101"/>
      <c r="AH384" s="101"/>
      <c r="AI384" s="101"/>
      <c r="AJ384" s="101"/>
      <c r="AK384" s="101"/>
      <c r="AL384" s="101"/>
      <c r="AM384" s="101"/>
      <c r="AN384" s="101"/>
      <c r="AO384" s="101"/>
      <c r="AP384" s="101"/>
      <c r="AQ384" s="101"/>
      <c r="AR384" s="101"/>
      <c r="AS384" s="101"/>
      <c r="AT384" s="101"/>
    </row>
    <row r="385" spans="1:46" ht="17.25" customHeight="1">
      <c r="A385" s="79"/>
      <c r="B385" s="79"/>
      <c r="C385" s="315"/>
      <c r="D385" s="315"/>
      <c r="E385" s="315"/>
      <c r="F385" s="317"/>
      <c r="G385" s="318"/>
      <c r="H385" s="315"/>
      <c r="I385" s="315"/>
      <c r="J385" s="318"/>
      <c r="K385" s="315"/>
      <c r="L385" s="317"/>
      <c r="M385" s="318"/>
      <c r="N385" s="315"/>
      <c r="O385" s="315"/>
      <c r="P385" s="315"/>
      <c r="Q385" s="315"/>
      <c r="R385" s="317"/>
      <c r="S385" s="315"/>
      <c r="T385" s="315"/>
      <c r="U385" s="315"/>
      <c r="V385" s="315"/>
      <c r="W385" s="315"/>
      <c r="X385" s="317"/>
      <c r="Y385" s="315"/>
      <c r="Z385" s="315"/>
      <c r="AA385" s="101"/>
      <c r="AH385" s="101"/>
      <c r="AI385" s="101"/>
      <c r="AJ385" s="101"/>
      <c r="AK385" s="101"/>
      <c r="AL385" s="101"/>
      <c r="AM385" s="101"/>
      <c r="AN385" s="101"/>
      <c r="AO385" s="101"/>
      <c r="AP385" s="101"/>
      <c r="AQ385" s="101"/>
      <c r="AR385" s="101"/>
      <c r="AS385" s="101"/>
      <c r="AT385" s="101"/>
    </row>
    <row r="386" spans="1:46" ht="17.25" customHeight="1">
      <c r="A386" s="79"/>
      <c r="B386" s="79"/>
      <c r="C386" s="315"/>
      <c r="D386" s="315"/>
      <c r="E386" s="315"/>
      <c r="F386" s="317"/>
      <c r="G386" s="318"/>
      <c r="H386" s="315"/>
      <c r="I386" s="315"/>
      <c r="J386" s="318"/>
      <c r="K386" s="315"/>
      <c r="L386" s="317"/>
      <c r="M386" s="318"/>
      <c r="N386" s="315"/>
      <c r="O386" s="315"/>
      <c r="P386" s="315"/>
      <c r="Q386" s="315"/>
      <c r="R386" s="317"/>
      <c r="S386" s="315"/>
      <c r="T386" s="315"/>
      <c r="U386" s="315"/>
      <c r="V386" s="315"/>
      <c r="W386" s="315"/>
      <c r="X386" s="317"/>
      <c r="Y386" s="315"/>
      <c r="Z386" s="315"/>
      <c r="AA386" s="101"/>
      <c r="AH386" s="101"/>
      <c r="AI386" s="101"/>
      <c r="AJ386" s="101"/>
      <c r="AK386" s="101"/>
      <c r="AL386" s="101"/>
      <c r="AM386" s="101"/>
      <c r="AN386" s="101"/>
      <c r="AO386" s="101"/>
      <c r="AP386" s="101"/>
      <c r="AQ386" s="101"/>
      <c r="AR386" s="101"/>
      <c r="AS386" s="101"/>
      <c r="AT386" s="101"/>
    </row>
    <row r="387" spans="1:46" ht="17.25" customHeight="1">
      <c r="A387" s="79"/>
      <c r="B387" s="79"/>
      <c r="C387" s="315"/>
      <c r="D387" s="315"/>
      <c r="E387" s="315"/>
      <c r="F387" s="317"/>
      <c r="G387" s="318"/>
      <c r="H387" s="315"/>
      <c r="I387" s="315"/>
      <c r="J387" s="318"/>
      <c r="K387" s="315"/>
      <c r="L387" s="317"/>
      <c r="M387" s="318"/>
      <c r="N387" s="315"/>
      <c r="O387" s="315"/>
      <c r="P387" s="315"/>
      <c r="Q387" s="315"/>
      <c r="R387" s="317"/>
      <c r="S387" s="315"/>
      <c r="T387" s="315"/>
      <c r="U387" s="315"/>
      <c r="V387" s="315"/>
      <c r="W387" s="315"/>
      <c r="X387" s="317"/>
      <c r="Y387" s="315"/>
      <c r="Z387" s="315"/>
      <c r="AA387" s="101"/>
      <c r="AH387" s="101"/>
      <c r="AI387" s="101"/>
      <c r="AJ387" s="101"/>
      <c r="AK387" s="101"/>
      <c r="AL387" s="101"/>
      <c r="AM387" s="101"/>
      <c r="AN387" s="101"/>
      <c r="AO387" s="101"/>
      <c r="AP387" s="101"/>
      <c r="AQ387" s="101"/>
      <c r="AR387" s="101"/>
      <c r="AS387" s="101"/>
      <c r="AT387" s="101"/>
    </row>
    <row r="388" spans="1:46" ht="17.25" customHeight="1">
      <c r="A388" s="79"/>
      <c r="B388" s="79"/>
      <c r="C388" s="315"/>
      <c r="D388" s="315"/>
      <c r="E388" s="315"/>
      <c r="F388" s="317"/>
      <c r="G388" s="318"/>
      <c r="H388" s="315"/>
      <c r="I388" s="315"/>
      <c r="J388" s="318"/>
      <c r="K388" s="315"/>
      <c r="L388" s="317"/>
      <c r="M388" s="318"/>
      <c r="N388" s="315"/>
      <c r="O388" s="315"/>
      <c r="P388" s="315"/>
      <c r="Q388" s="315"/>
      <c r="R388" s="317"/>
      <c r="S388" s="315"/>
      <c r="T388" s="315"/>
      <c r="U388" s="315"/>
      <c r="V388" s="315"/>
      <c r="W388" s="315"/>
      <c r="X388" s="317"/>
      <c r="Y388" s="315"/>
      <c r="Z388" s="315"/>
      <c r="AA388" s="101"/>
      <c r="AH388" s="101"/>
      <c r="AI388" s="101"/>
      <c r="AJ388" s="101"/>
      <c r="AK388" s="101"/>
      <c r="AL388" s="101"/>
      <c r="AM388" s="101"/>
      <c r="AN388" s="101"/>
      <c r="AO388" s="101"/>
      <c r="AP388" s="101"/>
      <c r="AQ388" s="101"/>
      <c r="AR388" s="101"/>
      <c r="AS388" s="101"/>
      <c r="AT388" s="101"/>
    </row>
    <row r="389" spans="1:46" ht="17.25" customHeight="1">
      <c r="A389" s="79"/>
      <c r="B389" s="79"/>
      <c r="C389" s="315"/>
      <c r="D389" s="315"/>
      <c r="E389" s="315"/>
      <c r="F389" s="317"/>
      <c r="G389" s="318"/>
      <c r="H389" s="315"/>
      <c r="I389" s="315"/>
      <c r="J389" s="318"/>
      <c r="K389" s="315"/>
      <c r="L389" s="317"/>
      <c r="M389" s="318"/>
      <c r="N389" s="315"/>
      <c r="O389" s="315"/>
      <c r="P389" s="315"/>
      <c r="Q389" s="315"/>
      <c r="R389" s="317"/>
      <c r="S389" s="315"/>
      <c r="T389" s="315"/>
      <c r="U389" s="315"/>
      <c r="V389" s="315"/>
      <c r="W389" s="315"/>
      <c r="X389" s="317"/>
      <c r="Y389" s="315"/>
      <c r="Z389" s="315"/>
      <c r="AA389" s="101"/>
      <c r="AH389" s="101"/>
      <c r="AI389" s="101"/>
      <c r="AJ389" s="101"/>
      <c r="AK389" s="101"/>
      <c r="AL389" s="101"/>
      <c r="AM389" s="101"/>
      <c r="AN389" s="101"/>
      <c r="AO389" s="101"/>
      <c r="AP389" s="101"/>
      <c r="AQ389" s="101"/>
      <c r="AR389" s="101"/>
      <c r="AS389" s="101"/>
      <c r="AT389" s="101"/>
    </row>
    <row r="390" spans="1:46" ht="17.25" customHeight="1">
      <c r="A390" s="79"/>
      <c r="B390" s="79"/>
      <c r="C390" s="315"/>
      <c r="D390" s="315"/>
      <c r="E390" s="315"/>
      <c r="F390" s="317"/>
      <c r="G390" s="318"/>
      <c r="H390" s="315"/>
      <c r="I390" s="315"/>
      <c r="J390" s="318"/>
      <c r="K390" s="315"/>
      <c r="L390" s="317"/>
      <c r="M390" s="318"/>
      <c r="N390" s="315"/>
      <c r="O390" s="315"/>
      <c r="P390" s="315"/>
      <c r="Q390" s="315"/>
      <c r="R390" s="317"/>
      <c r="S390" s="315"/>
      <c r="T390" s="315"/>
      <c r="U390" s="315"/>
      <c r="V390" s="315"/>
      <c r="W390" s="315"/>
      <c r="X390" s="317"/>
      <c r="Y390" s="315"/>
      <c r="Z390" s="315"/>
      <c r="AA390" s="101"/>
      <c r="AH390" s="101"/>
      <c r="AI390" s="101"/>
      <c r="AJ390" s="101"/>
      <c r="AK390" s="101"/>
      <c r="AL390" s="101"/>
      <c r="AM390" s="101"/>
      <c r="AN390" s="101"/>
      <c r="AO390" s="101"/>
      <c r="AP390" s="101"/>
      <c r="AQ390" s="101"/>
      <c r="AR390" s="101"/>
      <c r="AS390" s="101"/>
      <c r="AT390" s="101"/>
    </row>
    <row r="391" spans="1:46" ht="17.25" customHeight="1">
      <c r="A391" s="79"/>
      <c r="B391" s="79"/>
      <c r="C391" s="315"/>
      <c r="D391" s="315"/>
      <c r="E391" s="315"/>
      <c r="F391" s="317"/>
      <c r="G391" s="318"/>
      <c r="H391" s="315"/>
      <c r="I391" s="315"/>
      <c r="J391" s="318"/>
      <c r="K391" s="315"/>
      <c r="L391" s="317"/>
      <c r="M391" s="318"/>
      <c r="N391" s="315"/>
      <c r="O391" s="315"/>
      <c r="P391" s="315"/>
      <c r="Q391" s="315"/>
      <c r="R391" s="317"/>
      <c r="S391" s="315"/>
      <c r="T391" s="315"/>
      <c r="U391" s="315"/>
      <c r="V391" s="315"/>
      <c r="W391" s="315"/>
      <c r="X391" s="317"/>
      <c r="Y391" s="315"/>
      <c r="Z391" s="315"/>
      <c r="AA391" s="101"/>
      <c r="AH391" s="101"/>
      <c r="AI391" s="101"/>
      <c r="AJ391" s="101"/>
      <c r="AK391" s="101"/>
      <c r="AL391" s="101"/>
      <c r="AM391" s="101"/>
      <c r="AN391" s="101"/>
      <c r="AO391" s="101"/>
      <c r="AP391" s="101"/>
      <c r="AQ391" s="101"/>
      <c r="AR391" s="101"/>
      <c r="AS391" s="101"/>
      <c r="AT391" s="101"/>
    </row>
    <row r="392" spans="1:46" ht="17.25" customHeight="1">
      <c r="A392" s="79"/>
      <c r="B392" s="79"/>
      <c r="C392" s="315"/>
      <c r="D392" s="315"/>
      <c r="E392" s="315"/>
      <c r="F392" s="317"/>
      <c r="G392" s="318"/>
      <c r="H392" s="315"/>
      <c r="I392" s="315"/>
      <c r="J392" s="318"/>
      <c r="K392" s="315"/>
      <c r="L392" s="317"/>
      <c r="M392" s="318"/>
      <c r="N392" s="315"/>
      <c r="O392" s="315"/>
      <c r="P392" s="315"/>
      <c r="Q392" s="315"/>
      <c r="R392" s="317"/>
      <c r="S392" s="315"/>
      <c r="T392" s="315"/>
      <c r="U392" s="315"/>
      <c r="V392" s="315"/>
      <c r="W392" s="315"/>
      <c r="X392" s="317"/>
      <c r="Y392" s="315"/>
      <c r="Z392" s="315"/>
      <c r="AA392" s="101"/>
      <c r="AH392" s="101"/>
      <c r="AI392" s="101"/>
      <c r="AJ392" s="101"/>
      <c r="AK392" s="101"/>
      <c r="AL392" s="101"/>
      <c r="AM392" s="101"/>
      <c r="AN392" s="101"/>
      <c r="AO392" s="101"/>
      <c r="AP392" s="101"/>
      <c r="AQ392" s="101"/>
      <c r="AR392" s="101"/>
      <c r="AS392" s="101"/>
      <c r="AT392" s="101"/>
    </row>
    <row r="393" spans="1:46" ht="17.25" customHeight="1">
      <c r="A393" s="79"/>
      <c r="B393" s="79"/>
      <c r="C393" s="315"/>
      <c r="D393" s="315"/>
      <c r="E393" s="315"/>
      <c r="F393" s="317"/>
      <c r="G393" s="318"/>
      <c r="H393" s="315"/>
      <c r="I393" s="315"/>
      <c r="J393" s="318"/>
      <c r="K393" s="315"/>
      <c r="L393" s="317"/>
      <c r="M393" s="318"/>
      <c r="N393" s="315"/>
      <c r="O393" s="315"/>
      <c r="P393" s="315"/>
      <c r="Q393" s="315"/>
      <c r="R393" s="317"/>
      <c r="S393" s="315"/>
      <c r="T393" s="315"/>
      <c r="U393" s="315"/>
      <c r="V393" s="315"/>
      <c r="W393" s="315"/>
      <c r="X393" s="317"/>
      <c r="Y393" s="315"/>
      <c r="Z393" s="315"/>
      <c r="AA393" s="101"/>
      <c r="AH393" s="101"/>
      <c r="AI393" s="101"/>
      <c r="AJ393" s="101"/>
      <c r="AK393" s="101"/>
      <c r="AL393" s="101"/>
      <c r="AM393" s="101"/>
      <c r="AN393" s="101"/>
      <c r="AO393" s="101"/>
      <c r="AP393" s="101"/>
      <c r="AQ393" s="101"/>
      <c r="AR393" s="101"/>
      <c r="AS393" s="101"/>
      <c r="AT393" s="101"/>
    </row>
    <row r="394" spans="1:46" ht="17.25" customHeight="1">
      <c r="A394" s="79"/>
      <c r="B394" s="79"/>
      <c r="C394" s="315"/>
      <c r="D394" s="315"/>
      <c r="E394" s="315"/>
      <c r="F394" s="317"/>
      <c r="G394" s="318"/>
      <c r="H394" s="315"/>
      <c r="I394" s="315"/>
      <c r="J394" s="318"/>
      <c r="K394" s="315"/>
      <c r="L394" s="317"/>
      <c r="M394" s="318"/>
      <c r="N394" s="315"/>
      <c r="O394" s="315"/>
      <c r="P394" s="315"/>
      <c r="Q394" s="315"/>
      <c r="R394" s="317"/>
      <c r="S394" s="315"/>
      <c r="T394" s="315"/>
      <c r="U394" s="315"/>
      <c r="V394" s="315"/>
      <c r="W394" s="315"/>
      <c r="X394" s="317"/>
      <c r="Y394" s="315"/>
      <c r="Z394" s="315"/>
      <c r="AA394" s="101"/>
      <c r="AH394" s="101"/>
      <c r="AI394" s="101"/>
      <c r="AJ394" s="101"/>
      <c r="AK394" s="101"/>
      <c r="AL394" s="101"/>
      <c r="AM394" s="101"/>
      <c r="AN394" s="101"/>
      <c r="AO394" s="101"/>
      <c r="AP394" s="101"/>
      <c r="AQ394" s="101"/>
      <c r="AR394" s="101"/>
      <c r="AS394" s="101"/>
      <c r="AT394" s="101"/>
    </row>
    <row r="395" spans="1:46" ht="17.25" customHeight="1">
      <c r="A395" s="79"/>
      <c r="B395" s="79"/>
      <c r="C395" s="315"/>
      <c r="D395" s="315"/>
      <c r="E395" s="315"/>
      <c r="F395" s="317"/>
      <c r="G395" s="318"/>
      <c r="H395" s="315"/>
      <c r="I395" s="315"/>
      <c r="J395" s="318"/>
      <c r="K395" s="315"/>
      <c r="L395" s="317"/>
      <c r="M395" s="318"/>
      <c r="N395" s="315"/>
      <c r="O395" s="315"/>
      <c r="P395" s="315"/>
      <c r="Q395" s="315"/>
      <c r="R395" s="317"/>
      <c r="S395" s="315"/>
      <c r="T395" s="315"/>
      <c r="U395" s="315"/>
      <c r="V395" s="315"/>
      <c r="W395" s="315"/>
      <c r="X395" s="317"/>
      <c r="Y395" s="315"/>
      <c r="Z395" s="315"/>
      <c r="AA395" s="101"/>
      <c r="AH395" s="101"/>
      <c r="AI395" s="101"/>
      <c r="AJ395" s="101"/>
      <c r="AK395" s="101"/>
      <c r="AL395" s="101"/>
      <c r="AM395" s="101"/>
      <c r="AN395" s="101"/>
      <c r="AO395" s="101"/>
      <c r="AP395" s="101"/>
      <c r="AQ395" s="101"/>
      <c r="AR395" s="101"/>
      <c r="AS395" s="101"/>
      <c r="AT395" s="101"/>
    </row>
    <row r="396" spans="1:46" ht="17.25" customHeight="1">
      <c r="A396" s="79"/>
      <c r="B396" s="79"/>
      <c r="C396" s="315"/>
      <c r="D396" s="315"/>
      <c r="E396" s="315"/>
      <c r="F396" s="317"/>
      <c r="G396" s="318"/>
      <c r="H396" s="315"/>
      <c r="I396" s="315"/>
      <c r="J396" s="318"/>
      <c r="K396" s="315"/>
      <c r="L396" s="317"/>
      <c r="M396" s="318"/>
      <c r="N396" s="315"/>
      <c r="O396" s="315"/>
      <c r="P396" s="315"/>
      <c r="Q396" s="315"/>
      <c r="R396" s="317"/>
      <c r="S396" s="315"/>
      <c r="T396" s="315"/>
      <c r="U396" s="315"/>
      <c r="V396" s="315"/>
      <c r="W396" s="315"/>
      <c r="X396" s="317"/>
      <c r="Y396" s="315"/>
      <c r="Z396" s="315"/>
      <c r="AA396" s="101"/>
      <c r="AH396" s="101"/>
      <c r="AI396" s="101"/>
      <c r="AJ396" s="101"/>
      <c r="AK396" s="101"/>
      <c r="AL396" s="101"/>
      <c r="AM396" s="101"/>
      <c r="AN396" s="101"/>
      <c r="AO396" s="101"/>
      <c r="AP396" s="101"/>
      <c r="AQ396" s="101"/>
      <c r="AR396" s="101"/>
      <c r="AS396" s="101"/>
      <c r="AT396" s="101"/>
    </row>
    <row r="397" spans="1:46" ht="17.25" customHeight="1">
      <c r="A397" s="79"/>
      <c r="B397" s="79"/>
      <c r="C397" s="315"/>
      <c r="D397" s="315"/>
      <c r="E397" s="315"/>
      <c r="F397" s="317"/>
      <c r="G397" s="318"/>
      <c r="H397" s="315"/>
      <c r="I397" s="315"/>
      <c r="J397" s="318"/>
      <c r="K397" s="315"/>
      <c r="L397" s="317"/>
      <c r="M397" s="318"/>
      <c r="N397" s="315"/>
      <c r="O397" s="315"/>
      <c r="P397" s="315"/>
      <c r="Q397" s="315"/>
      <c r="R397" s="317"/>
      <c r="S397" s="315"/>
      <c r="T397" s="315"/>
      <c r="U397" s="315"/>
      <c r="V397" s="315"/>
      <c r="W397" s="315"/>
      <c r="X397" s="317"/>
      <c r="Y397" s="315"/>
      <c r="Z397" s="315"/>
      <c r="AA397" s="101"/>
      <c r="AH397" s="101"/>
      <c r="AI397" s="101"/>
      <c r="AJ397" s="101"/>
      <c r="AK397" s="101"/>
      <c r="AL397" s="101"/>
      <c r="AM397" s="101"/>
      <c r="AN397" s="101"/>
      <c r="AO397" s="101"/>
      <c r="AP397" s="101"/>
      <c r="AQ397" s="101"/>
      <c r="AR397" s="101"/>
      <c r="AS397" s="101"/>
      <c r="AT397" s="101"/>
    </row>
    <row r="398" spans="1:46" ht="17.25" customHeight="1">
      <c r="A398" s="79"/>
      <c r="B398" s="79"/>
      <c r="C398" s="315"/>
      <c r="D398" s="315"/>
      <c r="E398" s="315"/>
      <c r="F398" s="317"/>
      <c r="G398" s="318"/>
      <c r="H398" s="315"/>
      <c r="I398" s="315"/>
      <c r="J398" s="318"/>
      <c r="K398" s="315"/>
      <c r="L398" s="317"/>
      <c r="M398" s="318"/>
      <c r="N398" s="315"/>
      <c r="O398" s="315"/>
      <c r="P398" s="315"/>
      <c r="Q398" s="315"/>
      <c r="R398" s="317"/>
      <c r="S398" s="315"/>
      <c r="T398" s="315"/>
      <c r="U398" s="315"/>
      <c r="V398" s="315"/>
      <c r="W398" s="315"/>
      <c r="X398" s="317"/>
      <c r="Y398" s="315"/>
      <c r="Z398" s="315"/>
      <c r="AA398" s="101"/>
      <c r="AH398" s="101"/>
      <c r="AI398" s="101"/>
      <c r="AJ398" s="101"/>
      <c r="AK398" s="101"/>
      <c r="AL398" s="101"/>
      <c r="AM398" s="101"/>
      <c r="AN398" s="101"/>
      <c r="AO398" s="101"/>
      <c r="AP398" s="101"/>
      <c r="AQ398" s="101"/>
      <c r="AR398" s="101"/>
      <c r="AS398" s="101"/>
      <c r="AT398" s="101"/>
    </row>
    <row r="399" spans="1:46" ht="17.25" customHeight="1">
      <c r="A399" s="79"/>
      <c r="B399" s="79"/>
      <c r="C399" s="315"/>
      <c r="D399" s="315"/>
      <c r="E399" s="315"/>
      <c r="F399" s="317"/>
      <c r="G399" s="318"/>
      <c r="H399" s="315"/>
      <c r="I399" s="315"/>
      <c r="J399" s="318"/>
      <c r="K399" s="315"/>
      <c r="L399" s="317"/>
      <c r="M399" s="318"/>
      <c r="N399" s="315"/>
      <c r="O399" s="315"/>
      <c r="P399" s="315"/>
      <c r="Q399" s="315"/>
      <c r="R399" s="317"/>
      <c r="S399" s="315"/>
      <c r="T399" s="315"/>
      <c r="U399" s="315"/>
      <c r="V399" s="315"/>
      <c r="W399" s="315"/>
      <c r="X399" s="317"/>
      <c r="Y399" s="315"/>
      <c r="Z399" s="315"/>
      <c r="AA399" s="101"/>
      <c r="AH399" s="101"/>
      <c r="AI399" s="101"/>
      <c r="AJ399" s="101"/>
      <c r="AK399" s="101"/>
      <c r="AL399" s="101"/>
      <c r="AM399" s="101"/>
      <c r="AN399" s="101"/>
      <c r="AO399" s="101"/>
      <c r="AP399" s="101"/>
      <c r="AQ399" s="101"/>
      <c r="AR399" s="101"/>
      <c r="AS399" s="101"/>
      <c r="AT399" s="101"/>
    </row>
    <row r="400" spans="1:46" ht="17.25" customHeight="1">
      <c r="A400" s="79"/>
      <c r="B400" s="79"/>
      <c r="C400" s="315"/>
      <c r="D400" s="315"/>
      <c r="E400" s="315"/>
      <c r="F400" s="317"/>
      <c r="G400" s="318"/>
      <c r="H400" s="315"/>
      <c r="I400" s="315"/>
      <c r="J400" s="318"/>
      <c r="K400" s="315"/>
      <c r="L400" s="317"/>
      <c r="M400" s="318"/>
      <c r="N400" s="315"/>
      <c r="O400" s="315"/>
      <c r="P400" s="315"/>
      <c r="Q400" s="315"/>
      <c r="R400" s="317"/>
      <c r="S400" s="315"/>
      <c r="T400" s="315"/>
      <c r="U400" s="315"/>
      <c r="V400" s="315"/>
      <c r="W400" s="315"/>
      <c r="X400" s="317"/>
      <c r="Y400" s="315"/>
      <c r="Z400" s="315"/>
      <c r="AA400" s="101"/>
      <c r="AH400" s="101"/>
      <c r="AI400" s="101"/>
      <c r="AJ400" s="101"/>
      <c r="AK400" s="101"/>
      <c r="AL400" s="101"/>
      <c r="AM400" s="101"/>
      <c r="AN400" s="101"/>
      <c r="AO400" s="101"/>
      <c r="AP400" s="101"/>
      <c r="AQ400" s="101"/>
      <c r="AR400" s="101"/>
      <c r="AS400" s="101"/>
      <c r="AT400" s="101"/>
    </row>
    <row r="401" spans="1:46" ht="17.25" customHeight="1">
      <c r="A401" s="79"/>
      <c r="B401" s="79"/>
      <c r="C401" s="315"/>
      <c r="D401" s="315"/>
      <c r="E401" s="315"/>
      <c r="F401" s="317"/>
      <c r="G401" s="318"/>
      <c r="H401" s="315"/>
      <c r="I401" s="315"/>
      <c r="J401" s="318"/>
      <c r="K401" s="315"/>
      <c r="L401" s="317"/>
      <c r="M401" s="318"/>
      <c r="N401" s="315"/>
      <c r="O401" s="315"/>
      <c r="P401" s="315"/>
      <c r="Q401" s="315"/>
      <c r="R401" s="317"/>
      <c r="S401" s="315"/>
      <c r="T401" s="315"/>
      <c r="U401" s="315"/>
      <c r="V401" s="315"/>
      <c r="W401" s="315"/>
      <c r="X401" s="317"/>
      <c r="Y401" s="315"/>
      <c r="Z401" s="315"/>
      <c r="AA401" s="101"/>
      <c r="AH401" s="101"/>
      <c r="AI401" s="101"/>
      <c r="AJ401" s="101"/>
      <c r="AK401" s="101"/>
      <c r="AL401" s="101"/>
      <c r="AM401" s="101"/>
      <c r="AN401" s="101"/>
      <c r="AO401" s="101"/>
      <c r="AP401" s="101"/>
      <c r="AQ401" s="101"/>
      <c r="AR401" s="101"/>
      <c r="AS401" s="101"/>
      <c r="AT401" s="101"/>
    </row>
    <row r="402" spans="1:46" ht="17.25" customHeight="1">
      <c r="A402" s="79"/>
      <c r="B402" s="79"/>
      <c r="C402" s="315"/>
      <c r="D402" s="315"/>
      <c r="E402" s="315"/>
      <c r="F402" s="317"/>
      <c r="G402" s="318"/>
      <c r="H402" s="315"/>
      <c r="I402" s="315"/>
      <c r="J402" s="318"/>
      <c r="K402" s="315"/>
      <c r="L402" s="317"/>
      <c r="M402" s="318"/>
      <c r="N402" s="315"/>
      <c r="O402" s="315"/>
      <c r="P402" s="315"/>
      <c r="Q402" s="315"/>
      <c r="R402" s="317"/>
      <c r="S402" s="315"/>
      <c r="T402" s="315"/>
      <c r="U402" s="315"/>
      <c r="V402" s="315"/>
      <c r="W402" s="315"/>
      <c r="X402" s="317"/>
      <c r="Y402" s="315"/>
      <c r="Z402" s="315"/>
      <c r="AA402" s="101"/>
      <c r="AH402" s="101"/>
      <c r="AI402" s="101"/>
      <c r="AJ402" s="101"/>
      <c r="AK402" s="101"/>
      <c r="AL402" s="101"/>
      <c r="AM402" s="101"/>
      <c r="AN402" s="101"/>
      <c r="AO402" s="101"/>
      <c r="AP402" s="101"/>
      <c r="AQ402" s="101"/>
      <c r="AR402" s="101"/>
      <c r="AS402" s="101"/>
      <c r="AT402" s="101"/>
    </row>
    <row r="403" spans="1:46" ht="17.25" customHeight="1">
      <c r="A403" s="79"/>
      <c r="B403" s="79"/>
      <c r="C403" s="315"/>
      <c r="D403" s="315"/>
      <c r="E403" s="315"/>
      <c r="F403" s="317"/>
      <c r="G403" s="318"/>
      <c r="H403" s="315"/>
      <c r="I403" s="315"/>
      <c r="J403" s="318"/>
      <c r="K403" s="315"/>
      <c r="L403" s="317"/>
      <c r="M403" s="318"/>
      <c r="N403" s="315"/>
      <c r="O403" s="315"/>
      <c r="P403" s="315"/>
      <c r="Q403" s="315"/>
      <c r="R403" s="317"/>
      <c r="S403" s="315"/>
      <c r="T403" s="315"/>
      <c r="U403" s="315"/>
      <c r="V403" s="315"/>
      <c r="W403" s="315"/>
      <c r="X403" s="317"/>
      <c r="Y403" s="315"/>
      <c r="Z403" s="315"/>
      <c r="AA403" s="101"/>
      <c r="AH403" s="101"/>
      <c r="AI403" s="101"/>
      <c r="AJ403" s="101"/>
      <c r="AK403" s="101"/>
      <c r="AL403" s="101"/>
      <c r="AM403" s="101"/>
      <c r="AN403" s="101"/>
      <c r="AO403" s="101"/>
      <c r="AP403" s="101"/>
      <c r="AQ403" s="101"/>
      <c r="AR403" s="101"/>
      <c r="AS403" s="101"/>
      <c r="AT403" s="101"/>
    </row>
    <row r="404" spans="1:46" ht="17.25" customHeight="1">
      <c r="A404" s="79"/>
      <c r="B404" s="79"/>
      <c r="C404" s="315"/>
      <c r="D404" s="315"/>
      <c r="E404" s="315"/>
      <c r="F404" s="317"/>
      <c r="G404" s="318"/>
      <c r="H404" s="315"/>
      <c r="I404" s="315"/>
      <c r="J404" s="318"/>
      <c r="K404" s="315"/>
      <c r="L404" s="317"/>
      <c r="M404" s="318"/>
      <c r="N404" s="315"/>
      <c r="O404" s="315"/>
      <c r="P404" s="315"/>
      <c r="Q404" s="315"/>
      <c r="R404" s="317"/>
      <c r="S404" s="315"/>
      <c r="T404" s="315"/>
      <c r="U404" s="315"/>
      <c r="V404" s="315"/>
      <c r="W404" s="315"/>
      <c r="X404" s="317"/>
      <c r="Y404" s="315"/>
      <c r="Z404" s="315"/>
      <c r="AA404" s="101"/>
      <c r="AH404" s="101"/>
      <c r="AI404" s="101"/>
      <c r="AJ404" s="101"/>
      <c r="AK404" s="101"/>
      <c r="AL404" s="101"/>
      <c r="AM404" s="101"/>
      <c r="AN404" s="101"/>
      <c r="AO404" s="101"/>
      <c r="AP404" s="101"/>
      <c r="AQ404" s="101"/>
      <c r="AR404" s="101"/>
      <c r="AS404" s="101"/>
      <c r="AT404" s="101"/>
    </row>
    <row r="405" spans="1:46" ht="15.75" customHeight="1"/>
    <row r="406" spans="1:46" ht="15.75" customHeight="1"/>
    <row r="407" spans="1:46" ht="15.75" customHeight="1"/>
    <row r="408" spans="1:46" ht="15.75" customHeight="1"/>
    <row r="409" spans="1:46" ht="15.75" customHeight="1"/>
    <row r="410" spans="1:46" ht="15.75" customHeight="1"/>
    <row r="411" spans="1:46" ht="15.75" customHeight="1"/>
    <row r="412" spans="1:46" ht="15.75" customHeight="1"/>
    <row r="413" spans="1:46" ht="15.75" customHeight="1"/>
    <row r="414" spans="1:46" ht="15.75" customHeight="1"/>
    <row r="415" spans="1:46" ht="15.75" customHeight="1"/>
    <row r="416" spans="1:4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2">
    <mergeCell ref="A80:B80"/>
    <mergeCell ref="C80:H80"/>
    <mergeCell ref="I80:N80"/>
    <mergeCell ref="O80:T80"/>
    <mergeCell ref="U80:Z80"/>
    <mergeCell ref="I98:N98"/>
    <mergeCell ref="O98:T98"/>
    <mergeCell ref="A127:B127"/>
    <mergeCell ref="C127:H127"/>
    <mergeCell ref="I127:N127"/>
    <mergeCell ref="O127:T127"/>
    <mergeCell ref="A98:B98"/>
    <mergeCell ref="C98:H98"/>
    <mergeCell ref="A61:B61"/>
    <mergeCell ref="C61:H61"/>
    <mergeCell ref="I61:N61"/>
    <mergeCell ref="O61:T61"/>
    <mergeCell ref="U61:Z61"/>
    <mergeCell ref="A51:B51"/>
    <mergeCell ref="C51:H51"/>
    <mergeCell ref="U51:Z51"/>
    <mergeCell ref="I51:N51"/>
    <mergeCell ref="O51:T51"/>
    <mergeCell ref="A44:B44"/>
    <mergeCell ref="C44:H44"/>
    <mergeCell ref="I44:N44"/>
    <mergeCell ref="O44:T44"/>
    <mergeCell ref="U44:Z44"/>
    <mergeCell ref="A36:B36"/>
    <mergeCell ref="C36:H36"/>
    <mergeCell ref="I36:N36"/>
    <mergeCell ref="O36:T36"/>
    <mergeCell ref="U36:Z36"/>
    <mergeCell ref="A1:Z1"/>
    <mergeCell ref="AB1:AG1"/>
    <mergeCell ref="A2:B2"/>
    <mergeCell ref="C2:Z2"/>
    <mergeCell ref="A4:B4"/>
    <mergeCell ref="C4:H4"/>
    <mergeCell ref="I4:N4"/>
    <mergeCell ref="O4:T4"/>
    <mergeCell ref="U4:Z4"/>
  </mergeCells>
  <phoneticPr fontId="100" type="noConversion"/>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66092"/>
  </sheetPr>
  <dimension ref="A1:Z1000"/>
  <sheetViews>
    <sheetView showGridLines="0" workbookViewId="0"/>
  </sheetViews>
  <sheetFormatPr defaultColWidth="14.44140625" defaultRowHeight="15" customHeight="1"/>
  <cols>
    <col min="1" max="1" width="1.109375" customWidth="1"/>
    <col min="2" max="2" width="19.5546875" customWidth="1"/>
    <col min="3" max="10" width="15.109375" customWidth="1"/>
    <col min="11" max="15" width="15.5546875" customWidth="1"/>
    <col min="16" max="26" width="15.44140625" customWidth="1"/>
  </cols>
  <sheetData>
    <row r="1" spans="1:26" ht="5.25" customHeight="1">
      <c r="A1" s="364"/>
      <c r="B1" s="364"/>
      <c r="C1" s="364"/>
      <c r="D1" s="364"/>
      <c r="E1" s="364"/>
      <c r="F1" s="364"/>
      <c r="G1" s="364"/>
      <c r="H1" s="364"/>
      <c r="I1" s="364"/>
      <c r="J1" s="364"/>
      <c r="K1" s="323"/>
      <c r="L1" s="323"/>
      <c r="M1" s="323"/>
      <c r="N1" s="323"/>
      <c r="O1" s="323"/>
      <c r="P1" s="323"/>
      <c r="Q1" s="323"/>
      <c r="R1" s="323"/>
      <c r="S1" s="323"/>
      <c r="T1" s="323"/>
      <c r="U1" s="323"/>
      <c r="V1" s="323"/>
      <c r="W1" s="323"/>
      <c r="X1" s="323"/>
      <c r="Y1" s="323"/>
      <c r="Z1" s="323"/>
    </row>
    <row r="2" spans="1:26" ht="13.5" customHeight="1">
      <c r="A2" s="324"/>
      <c r="B2" s="1135" t="s">
        <v>1185</v>
      </c>
      <c r="C2" s="1118"/>
      <c r="D2" s="1118"/>
      <c r="E2" s="1118"/>
      <c r="F2" s="1118"/>
      <c r="G2" s="1118"/>
      <c r="H2" s="1119"/>
      <c r="I2" s="325"/>
      <c r="J2" s="323"/>
      <c r="K2" s="323"/>
      <c r="L2" s="323"/>
      <c r="M2" s="323"/>
      <c r="N2" s="323"/>
      <c r="O2" s="323"/>
      <c r="P2" s="323"/>
      <c r="Q2" s="323"/>
      <c r="R2" s="323"/>
      <c r="S2" s="323"/>
      <c r="T2" s="323"/>
      <c r="U2" s="323"/>
      <c r="V2" s="323"/>
      <c r="W2" s="323"/>
      <c r="X2" s="323"/>
      <c r="Y2" s="323"/>
      <c r="Z2" s="323"/>
    </row>
    <row r="3" spans="1:26" ht="13.5" customHeight="1">
      <c r="A3" s="324"/>
      <c r="B3" s="365"/>
      <c r="C3" s="365"/>
      <c r="D3" s="366"/>
      <c r="E3" s="366"/>
      <c r="F3" s="367"/>
      <c r="G3" s="367"/>
      <c r="H3" s="324"/>
      <c r="I3" s="324"/>
      <c r="J3" s="324"/>
      <c r="K3" s="323"/>
      <c r="L3" s="323"/>
      <c r="M3" s="323"/>
      <c r="N3" s="323"/>
      <c r="O3" s="323"/>
      <c r="P3" s="323"/>
      <c r="Q3" s="323"/>
      <c r="R3" s="323"/>
      <c r="S3" s="323"/>
      <c r="T3" s="323"/>
      <c r="U3" s="323"/>
      <c r="V3" s="323"/>
      <c r="W3" s="323"/>
      <c r="X3" s="323"/>
      <c r="Y3" s="323"/>
      <c r="Z3" s="323"/>
    </row>
    <row r="4" spans="1:26" ht="13.5" customHeight="1">
      <c r="A4" s="364"/>
      <c r="B4" s="368" t="s">
        <v>1186</v>
      </c>
      <c r="C4" s="1171" t="s">
        <v>1187</v>
      </c>
      <c r="D4" s="1170"/>
      <c r="E4" s="369"/>
      <c r="F4" s="370"/>
      <c r="G4" s="364"/>
      <c r="H4" s="364"/>
      <c r="I4" s="364"/>
      <c r="J4" s="323"/>
      <c r="K4" s="323"/>
      <c r="L4" s="323"/>
      <c r="M4" s="323"/>
      <c r="N4" s="323"/>
      <c r="O4" s="323"/>
      <c r="P4" s="323"/>
      <c r="Q4" s="323"/>
      <c r="R4" s="323"/>
      <c r="S4" s="323"/>
      <c r="T4" s="323"/>
      <c r="U4" s="323"/>
      <c r="V4" s="323"/>
      <c r="W4" s="323"/>
      <c r="X4" s="323"/>
      <c r="Y4" s="323"/>
      <c r="Z4" s="323"/>
    </row>
    <row r="5" spans="1:26" ht="13.5" customHeight="1">
      <c r="A5" s="364"/>
      <c r="B5" s="371" t="s">
        <v>1188</v>
      </c>
      <c r="C5" s="1172" t="str">
        <f>MediaMix!C2</f>
        <v>SK이노베이션 PLA 캠페인</v>
      </c>
      <c r="D5" s="1150"/>
      <c r="E5" s="369"/>
      <c r="F5" s="370"/>
      <c r="G5" s="364"/>
      <c r="H5" s="364"/>
      <c r="I5" s="364"/>
      <c r="J5" s="323"/>
      <c r="K5" s="323"/>
      <c r="L5" s="323"/>
      <c r="M5" s="323"/>
      <c r="N5" s="323"/>
      <c r="O5" s="323"/>
      <c r="P5" s="323"/>
      <c r="Q5" s="323"/>
      <c r="R5" s="323"/>
      <c r="S5" s="323"/>
      <c r="T5" s="323"/>
      <c r="U5" s="323"/>
      <c r="V5" s="323"/>
      <c r="W5" s="323"/>
      <c r="X5" s="323"/>
      <c r="Y5" s="323"/>
      <c r="Z5" s="323"/>
    </row>
    <row r="6" spans="1:26" ht="16.5" customHeight="1">
      <c r="A6" s="364"/>
      <c r="B6" s="371" t="s">
        <v>685</v>
      </c>
      <c r="C6" s="1173" t="str">
        <f>MediaMix!C4</f>
        <v>5/30~6/30</v>
      </c>
      <c r="D6" s="1150"/>
      <c r="E6" s="369"/>
      <c r="F6" s="370"/>
      <c r="G6" s="364"/>
      <c r="H6" s="364"/>
      <c r="I6" s="364"/>
      <c r="J6" s="323"/>
      <c r="K6" s="323"/>
      <c r="L6" s="323"/>
      <c r="M6" s="323"/>
      <c r="N6" s="323"/>
      <c r="O6" s="323"/>
      <c r="P6" s="323"/>
      <c r="Q6" s="323"/>
      <c r="R6" s="323"/>
      <c r="S6" s="323"/>
      <c r="T6" s="323"/>
      <c r="U6" s="323"/>
      <c r="V6" s="323"/>
      <c r="W6" s="323"/>
      <c r="X6" s="323"/>
      <c r="Y6" s="323"/>
      <c r="Z6" s="323"/>
    </row>
    <row r="7" spans="1:26" ht="13.5" customHeight="1">
      <c r="A7" s="364"/>
      <c r="B7" s="371" t="s">
        <v>1189</v>
      </c>
      <c r="C7" s="1174">
        <f>MediaMix!D11</f>
        <v>12304800</v>
      </c>
      <c r="D7" s="1150"/>
      <c r="E7" s="372"/>
      <c r="F7" s="373"/>
      <c r="G7" s="364"/>
      <c r="H7" s="364"/>
      <c r="I7" s="364"/>
      <c r="J7" s="323"/>
      <c r="K7" s="323"/>
      <c r="L7" s="323"/>
      <c r="M7" s="323"/>
      <c r="N7" s="323"/>
      <c r="O7" s="323"/>
      <c r="P7" s="323"/>
      <c r="Q7" s="323"/>
      <c r="R7" s="323"/>
      <c r="S7" s="323"/>
      <c r="T7" s="323"/>
      <c r="U7" s="323"/>
      <c r="V7" s="323"/>
      <c r="W7" s="323"/>
      <c r="X7" s="323"/>
      <c r="Y7" s="323"/>
      <c r="Z7" s="323"/>
    </row>
    <row r="8" spans="1:26" ht="16.5" customHeight="1">
      <c r="A8" s="364"/>
      <c r="B8" s="374" t="s">
        <v>1190</v>
      </c>
      <c r="C8" s="1168" t="s">
        <v>1064</v>
      </c>
      <c r="D8" s="1152"/>
      <c r="E8" s="369"/>
      <c r="F8" s="370"/>
      <c r="G8" s="364"/>
      <c r="H8" s="364"/>
      <c r="I8" s="364"/>
      <c r="J8" s="323"/>
      <c r="K8" s="323"/>
      <c r="L8" s="323"/>
      <c r="M8" s="323"/>
      <c r="N8" s="323"/>
      <c r="O8" s="323"/>
      <c r="P8" s="323"/>
      <c r="Q8" s="323"/>
      <c r="R8" s="323"/>
      <c r="S8" s="323"/>
      <c r="T8" s="323"/>
      <c r="U8" s="323"/>
      <c r="V8" s="323"/>
      <c r="W8" s="323"/>
      <c r="X8" s="323"/>
      <c r="Y8" s="323"/>
      <c r="Z8" s="323"/>
    </row>
    <row r="9" spans="1:26" ht="9" customHeight="1">
      <c r="A9" s="364"/>
      <c r="B9" s="364"/>
      <c r="C9" s="375"/>
      <c r="D9" s="375"/>
      <c r="E9" s="375"/>
      <c r="F9" s="376"/>
      <c r="G9" s="364"/>
      <c r="H9" s="364"/>
      <c r="I9" s="364"/>
      <c r="J9" s="323"/>
      <c r="K9" s="323"/>
      <c r="L9" s="323"/>
      <c r="M9" s="323"/>
      <c r="N9" s="323"/>
      <c r="O9" s="323"/>
      <c r="P9" s="323"/>
      <c r="Q9" s="323"/>
      <c r="R9" s="323"/>
      <c r="S9" s="323"/>
      <c r="T9" s="323"/>
      <c r="U9" s="323"/>
      <c r="V9" s="323"/>
      <c r="W9" s="323"/>
      <c r="X9" s="323"/>
      <c r="Y9" s="323"/>
      <c r="Z9" s="323"/>
    </row>
    <row r="10" spans="1:26" ht="13.5" customHeight="1">
      <c r="A10" s="364"/>
      <c r="B10" s="368" t="s">
        <v>1191</v>
      </c>
      <c r="C10" s="1169">
        <f>D18</f>
        <v>34180</v>
      </c>
      <c r="D10" s="1170"/>
      <c r="E10" s="323"/>
      <c r="F10" s="377"/>
      <c r="G10" s="378"/>
      <c r="H10" s="379"/>
      <c r="I10" s="380"/>
      <c r="J10" s="323"/>
      <c r="K10" s="323"/>
      <c r="L10" s="323"/>
      <c r="M10" s="323"/>
      <c r="N10" s="323"/>
      <c r="O10" s="323"/>
      <c r="P10" s="323"/>
      <c r="Q10" s="323"/>
      <c r="R10" s="323"/>
      <c r="S10" s="323"/>
      <c r="T10" s="323"/>
      <c r="U10" s="323"/>
      <c r="V10" s="323"/>
      <c r="W10" s="323"/>
      <c r="X10" s="323"/>
      <c r="Y10" s="323"/>
      <c r="Z10" s="323"/>
    </row>
    <row r="11" spans="1:26" ht="13.5" customHeight="1">
      <c r="A11" s="364"/>
      <c r="B11" s="371" t="s">
        <v>1192</v>
      </c>
      <c r="C11" s="1149">
        <f>MediaMix!Q10</f>
        <v>34180.000000000007</v>
      </c>
      <c r="D11" s="1150"/>
      <c r="E11" s="323"/>
      <c r="F11" s="377"/>
      <c r="G11" s="378"/>
      <c r="H11" s="379"/>
      <c r="I11" s="380"/>
      <c r="J11" s="323"/>
      <c r="K11" s="323"/>
      <c r="L11" s="323"/>
      <c r="M11" s="323"/>
      <c r="N11" s="323"/>
      <c r="O11" s="323"/>
      <c r="P11" s="323"/>
      <c r="Q11" s="323"/>
      <c r="R11" s="323"/>
      <c r="S11" s="323"/>
      <c r="T11" s="323"/>
      <c r="U11" s="323"/>
      <c r="V11" s="323"/>
      <c r="W11" s="323"/>
      <c r="X11" s="323"/>
      <c r="Y11" s="323"/>
      <c r="Z11" s="323"/>
    </row>
    <row r="12" spans="1:26" ht="13.5" customHeight="1">
      <c r="A12" s="364"/>
      <c r="B12" s="381" t="s">
        <v>1193</v>
      </c>
      <c r="C12" s="1151">
        <f>C10/C11</f>
        <v>0.99999999999999978</v>
      </c>
      <c r="D12" s="1152"/>
      <c r="E12" s="323"/>
      <c r="F12" s="382"/>
      <c r="G12" s="378"/>
      <c r="H12" s="379"/>
      <c r="I12" s="380"/>
      <c r="J12" s="323"/>
      <c r="K12" s="323"/>
      <c r="L12" s="323"/>
      <c r="M12" s="323"/>
      <c r="N12" s="323"/>
      <c r="O12" s="323"/>
      <c r="P12" s="323"/>
      <c r="Q12" s="323"/>
      <c r="R12" s="323"/>
      <c r="S12" s="323"/>
      <c r="T12" s="323"/>
      <c r="U12" s="323"/>
      <c r="V12" s="323"/>
      <c r="W12" s="323"/>
      <c r="X12" s="323"/>
      <c r="Y12" s="323"/>
      <c r="Z12" s="323"/>
    </row>
    <row r="13" spans="1:26" ht="13.5" customHeight="1">
      <c r="A13" s="364"/>
      <c r="B13" s="383"/>
      <c r="C13" s="383"/>
      <c r="D13" s="384"/>
      <c r="E13" s="384"/>
      <c r="F13" s="380"/>
      <c r="G13" s="380"/>
      <c r="H13" s="380"/>
      <c r="I13" s="380"/>
      <c r="J13" s="385">
        <v>360</v>
      </c>
      <c r="K13" s="323"/>
      <c r="L13" s="323"/>
      <c r="M13" s="323"/>
      <c r="N13" s="323"/>
      <c r="O13" s="323"/>
      <c r="P13" s="323"/>
      <c r="Q13" s="323"/>
      <c r="R13" s="323"/>
      <c r="S13" s="323"/>
      <c r="T13" s="323"/>
      <c r="U13" s="323"/>
      <c r="V13" s="323"/>
      <c r="W13" s="323"/>
      <c r="X13" s="323"/>
      <c r="Y13" s="323"/>
      <c r="Z13" s="323"/>
    </row>
    <row r="14" spans="1:26" ht="15" customHeight="1">
      <c r="A14" s="386"/>
      <c r="B14" s="1153" t="s">
        <v>1194</v>
      </c>
      <c r="C14" s="1154"/>
      <c r="D14" s="1154"/>
      <c r="E14" s="1154"/>
      <c r="F14" s="1155"/>
      <c r="G14" s="1156" t="s">
        <v>1063</v>
      </c>
      <c r="H14" s="1157"/>
      <c r="I14" s="1157"/>
      <c r="J14" s="1158"/>
      <c r="K14" s="387"/>
      <c r="L14" s="323"/>
      <c r="M14" s="323"/>
      <c r="N14" s="323"/>
      <c r="O14" s="323"/>
      <c r="P14" s="323"/>
      <c r="Q14" s="323"/>
      <c r="R14" s="323"/>
      <c r="S14" s="323"/>
      <c r="T14" s="323"/>
      <c r="U14" s="323"/>
      <c r="V14" s="323"/>
      <c r="W14" s="323"/>
      <c r="X14" s="323"/>
      <c r="Y14" s="323"/>
      <c r="Z14" s="323"/>
    </row>
    <row r="15" spans="1:26" ht="15" customHeight="1">
      <c r="A15" s="388"/>
      <c r="B15" s="389" t="s">
        <v>1192</v>
      </c>
      <c r="C15" s="1164">
        <f>MediaMix!Q10</f>
        <v>34180.000000000007</v>
      </c>
      <c r="D15" s="1165"/>
      <c r="E15" s="1165"/>
      <c r="F15" s="1166"/>
      <c r="G15" s="1159"/>
      <c r="H15" s="1127"/>
      <c r="I15" s="1127"/>
      <c r="J15" s="1160"/>
      <c r="K15" s="387"/>
      <c r="L15" s="323"/>
      <c r="M15" s="323"/>
      <c r="N15" s="323"/>
      <c r="O15" s="323"/>
      <c r="P15" s="323"/>
      <c r="Q15" s="323"/>
      <c r="R15" s="323"/>
      <c r="S15" s="323"/>
      <c r="T15" s="323"/>
      <c r="U15" s="323"/>
      <c r="V15" s="323"/>
      <c r="W15" s="323"/>
      <c r="X15" s="323"/>
      <c r="Y15" s="323"/>
      <c r="Z15" s="323"/>
    </row>
    <row r="16" spans="1:26" ht="15" customHeight="1">
      <c r="A16" s="390"/>
      <c r="B16" s="391" t="s">
        <v>1193</v>
      </c>
      <c r="C16" s="1167">
        <f>D18/C15</f>
        <v>0.99999999999999978</v>
      </c>
      <c r="D16" s="1165"/>
      <c r="E16" s="1165"/>
      <c r="F16" s="1166"/>
      <c r="G16" s="1161"/>
      <c r="H16" s="1162"/>
      <c r="I16" s="1162"/>
      <c r="J16" s="1163"/>
      <c r="K16" s="387"/>
      <c r="L16" s="323"/>
      <c r="M16" s="323"/>
      <c r="N16" s="323"/>
      <c r="O16" s="323"/>
      <c r="P16" s="323"/>
      <c r="Q16" s="323"/>
      <c r="R16" s="323"/>
      <c r="S16" s="323"/>
      <c r="T16" s="323"/>
      <c r="U16" s="323"/>
      <c r="V16" s="323"/>
      <c r="W16" s="323"/>
      <c r="X16" s="323"/>
      <c r="Y16" s="323"/>
      <c r="Z16" s="323"/>
    </row>
    <row r="17" spans="1:26" ht="13.5" customHeight="1">
      <c r="A17" s="390"/>
      <c r="B17" s="392" t="s">
        <v>1195</v>
      </c>
      <c r="C17" s="393" t="s">
        <v>1196</v>
      </c>
      <c r="D17" s="393" t="s">
        <v>1197</v>
      </c>
      <c r="E17" s="394" t="s">
        <v>1059</v>
      </c>
      <c r="F17" s="395" t="s">
        <v>1053</v>
      </c>
      <c r="G17" s="396" t="s">
        <v>1196</v>
      </c>
      <c r="H17" s="396" t="s">
        <v>1197</v>
      </c>
      <c r="I17" s="397" t="s">
        <v>1059</v>
      </c>
      <c r="J17" s="398" t="s">
        <v>1053</v>
      </c>
      <c r="K17" s="399"/>
      <c r="L17" s="323"/>
      <c r="M17" s="323"/>
      <c r="N17" s="323"/>
      <c r="O17" s="323"/>
      <c r="P17" s="323"/>
      <c r="Q17" s="323"/>
      <c r="R17" s="323"/>
      <c r="S17" s="323"/>
      <c r="T17" s="323"/>
      <c r="U17" s="323"/>
      <c r="V17" s="323"/>
      <c r="W17" s="323"/>
      <c r="X17" s="323"/>
      <c r="Y17" s="323"/>
      <c r="Z17" s="323"/>
    </row>
    <row r="18" spans="1:26" ht="13.5" customHeight="1">
      <c r="A18" s="390"/>
      <c r="B18" s="400" t="s">
        <v>19</v>
      </c>
      <c r="C18" s="401">
        <f t="shared" ref="C18:D18" si="0">SUM(C19:C50)</f>
        <v>72149</v>
      </c>
      <c r="D18" s="401">
        <f t="shared" si="0"/>
        <v>34180</v>
      </c>
      <c r="E18" s="402">
        <f t="shared" ref="E18:E50" si="1">IF(D18=0,"",D18/C18)</f>
        <v>0.47374183980373946</v>
      </c>
      <c r="F18" s="403">
        <f t="shared" ref="F18:H18" si="2">SUM(F19:F50)</f>
        <v>12304440</v>
      </c>
      <c r="G18" s="404">
        <f t="shared" si="2"/>
        <v>72149</v>
      </c>
      <c r="H18" s="401">
        <f t="shared" si="2"/>
        <v>34179</v>
      </c>
      <c r="I18" s="402">
        <f t="shared" ref="I18:I50" si="3">IF(H18=0,"",H18/G18)</f>
        <v>0.47372797959777685</v>
      </c>
      <c r="J18" s="405">
        <f>SUM(J19:J50)</f>
        <v>12304440</v>
      </c>
      <c r="K18" s="376"/>
      <c r="L18" s="406"/>
      <c r="M18" s="323"/>
      <c r="N18" s="323"/>
      <c r="O18" s="323"/>
      <c r="P18" s="323"/>
      <c r="Q18" s="323"/>
      <c r="R18" s="323"/>
      <c r="S18" s="323"/>
      <c r="T18" s="323"/>
      <c r="U18" s="323"/>
      <c r="V18" s="323"/>
      <c r="W18" s="323"/>
      <c r="X18" s="323"/>
      <c r="Y18" s="323"/>
      <c r="Z18" s="323"/>
    </row>
    <row r="19" spans="1:26" ht="12.75" customHeight="1">
      <c r="A19" s="380"/>
      <c r="B19" s="407">
        <v>45076</v>
      </c>
      <c r="C19" s="408">
        <f t="shared" ref="C19:D19" si="4">G19</f>
        <v>1445</v>
      </c>
      <c r="D19" s="408">
        <f t="shared" si="4"/>
        <v>1129</v>
      </c>
      <c r="E19" s="409">
        <f t="shared" si="1"/>
        <v>0.78131487889273354</v>
      </c>
      <c r="F19" s="410">
        <f t="shared" ref="F19:F50" si="5">J19</f>
        <v>406440</v>
      </c>
      <c r="G19" s="411">
        <v>1445</v>
      </c>
      <c r="H19" s="408">
        <v>1129</v>
      </c>
      <c r="I19" s="409">
        <f t="shared" si="3"/>
        <v>0.78131487889273354</v>
      </c>
      <c r="J19" s="412">
        <f t="shared" ref="J19:J50" si="6">H19*$J$13</f>
        <v>406440</v>
      </c>
      <c r="K19" s="323"/>
      <c r="L19" s="406"/>
      <c r="M19" s="323"/>
      <c r="N19" s="323"/>
      <c r="O19" s="323"/>
      <c r="P19" s="323"/>
      <c r="Q19" s="323"/>
      <c r="R19" s="323"/>
      <c r="S19" s="323"/>
      <c r="T19" s="323"/>
      <c r="U19" s="323"/>
      <c r="V19" s="323"/>
      <c r="W19" s="323"/>
      <c r="X19" s="323"/>
      <c r="Y19" s="323"/>
      <c r="Z19" s="323"/>
    </row>
    <row r="20" spans="1:26" ht="12.75" customHeight="1">
      <c r="A20" s="380"/>
      <c r="B20" s="407">
        <v>45077</v>
      </c>
      <c r="C20" s="408">
        <f t="shared" ref="C20:D20" si="7">G20</f>
        <v>1449</v>
      </c>
      <c r="D20" s="408">
        <f t="shared" si="7"/>
        <v>1114</v>
      </c>
      <c r="E20" s="409">
        <f t="shared" si="1"/>
        <v>0.76880607315389926</v>
      </c>
      <c r="F20" s="410">
        <f t="shared" si="5"/>
        <v>401040</v>
      </c>
      <c r="G20" s="411">
        <v>1449</v>
      </c>
      <c r="H20" s="408">
        <v>1114</v>
      </c>
      <c r="I20" s="409">
        <f t="shared" si="3"/>
        <v>0.76880607315389926</v>
      </c>
      <c r="J20" s="412">
        <f t="shared" si="6"/>
        <v>401040</v>
      </c>
      <c r="K20" s="385"/>
      <c r="L20" s="406"/>
      <c r="M20" s="323"/>
      <c r="N20" s="323"/>
      <c r="O20" s="323"/>
      <c r="P20" s="323"/>
      <c r="Q20" s="323"/>
      <c r="R20" s="323"/>
      <c r="S20" s="323"/>
      <c r="T20" s="323"/>
      <c r="U20" s="323"/>
      <c r="V20" s="323"/>
      <c r="W20" s="323"/>
      <c r="X20" s="323"/>
      <c r="Y20" s="323"/>
      <c r="Z20" s="323"/>
    </row>
    <row r="21" spans="1:26" ht="12.75" customHeight="1">
      <c r="A21" s="380"/>
      <c r="B21" s="407">
        <v>45078</v>
      </c>
      <c r="C21" s="408">
        <f t="shared" ref="C21:D21" si="8">G21</f>
        <v>1485</v>
      </c>
      <c r="D21" s="408">
        <f t="shared" si="8"/>
        <v>1103</v>
      </c>
      <c r="E21" s="409">
        <f t="shared" si="1"/>
        <v>0.74276094276094273</v>
      </c>
      <c r="F21" s="410">
        <f t="shared" si="5"/>
        <v>397080</v>
      </c>
      <c r="G21" s="411">
        <v>1485</v>
      </c>
      <c r="H21" s="408">
        <v>1103</v>
      </c>
      <c r="I21" s="409">
        <f t="shared" si="3"/>
        <v>0.74276094276094273</v>
      </c>
      <c r="J21" s="412">
        <f t="shared" si="6"/>
        <v>397080</v>
      </c>
      <c r="K21" s="385"/>
      <c r="L21" s="406"/>
      <c r="M21" s="323"/>
      <c r="N21" s="323"/>
      <c r="O21" s="323"/>
      <c r="P21" s="323"/>
      <c r="Q21" s="323"/>
      <c r="R21" s="323"/>
      <c r="S21" s="323"/>
      <c r="T21" s="323"/>
      <c r="U21" s="323"/>
      <c r="V21" s="323"/>
      <c r="W21" s="323"/>
      <c r="X21" s="323"/>
      <c r="Y21" s="323"/>
      <c r="Z21" s="323"/>
    </row>
    <row r="22" spans="1:26" ht="12.75" customHeight="1">
      <c r="A22" s="380"/>
      <c r="B22" s="407">
        <v>45079</v>
      </c>
      <c r="C22" s="408">
        <f t="shared" ref="C22:D22" si="9">G22</f>
        <v>1598</v>
      </c>
      <c r="D22" s="408">
        <f t="shared" si="9"/>
        <v>1094</v>
      </c>
      <c r="E22" s="409">
        <f t="shared" si="1"/>
        <v>0.68460575719649563</v>
      </c>
      <c r="F22" s="410">
        <f t="shared" si="5"/>
        <v>393840</v>
      </c>
      <c r="G22" s="411">
        <v>1598</v>
      </c>
      <c r="H22" s="408">
        <v>1094</v>
      </c>
      <c r="I22" s="409">
        <f t="shared" si="3"/>
        <v>0.68460575719649563</v>
      </c>
      <c r="J22" s="412">
        <f t="shared" si="6"/>
        <v>393840</v>
      </c>
      <c r="K22" s="385"/>
      <c r="L22" s="406"/>
      <c r="M22" s="413"/>
      <c r="N22" s="413"/>
      <c r="O22" s="323"/>
      <c r="P22" s="323"/>
      <c r="Q22" s="323"/>
      <c r="R22" s="323"/>
      <c r="S22" s="323"/>
      <c r="T22" s="323"/>
      <c r="U22" s="323"/>
      <c r="V22" s="323"/>
      <c r="W22" s="323"/>
      <c r="X22" s="323"/>
      <c r="Y22" s="323"/>
      <c r="Z22" s="323"/>
    </row>
    <row r="23" spans="1:26" ht="12.75" customHeight="1">
      <c r="A23" s="414"/>
      <c r="B23" s="407">
        <v>45080</v>
      </c>
      <c r="C23" s="408">
        <f t="shared" ref="C23:D23" si="10">G23</f>
        <v>1557</v>
      </c>
      <c r="D23" s="408">
        <f t="shared" si="10"/>
        <v>1081</v>
      </c>
      <c r="E23" s="409">
        <f t="shared" si="1"/>
        <v>0.69428387925497748</v>
      </c>
      <c r="F23" s="410">
        <f t="shared" si="5"/>
        <v>389160</v>
      </c>
      <c r="G23" s="411">
        <v>1557</v>
      </c>
      <c r="H23" s="408">
        <v>1081</v>
      </c>
      <c r="I23" s="409">
        <f t="shared" si="3"/>
        <v>0.69428387925497748</v>
      </c>
      <c r="J23" s="412">
        <f t="shared" si="6"/>
        <v>389160</v>
      </c>
      <c r="K23" s="385"/>
      <c r="L23" s="406"/>
      <c r="M23" s="415"/>
      <c r="N23" s="415"/>
      <c r="O23" s="416"/>
      <c r="P23" s="416"/>
      <c r="Q23" s="416"/>
      <c r="R23" s="416"/>
      <c r="S23" s="416"/>
      <c r="T23" s="416"/>
      <c r="U23" s="416"/>
      <c r="V23" s="416"/>
      <c r="W23" s="416"/>
      <c r="X23" s="416"/>
      <c r="Y23" s="416"/>
      <c r="Z23" s="416"/>
    </row>
    <row r="24" spans="1:26" ht="12.75" customHeight="1">
      <c r="A24" s="417"/>
      <c r="B24" s="407">
        <v>45081</v>
      </c>
      <c r="C24" s="408">
        <f t="shared" ref="C24:D24" si="11">G24</f>
        <v>1556</v>
      </c>
      <c r="D24" s="408">
        <f t="shared" si="11"/>
        <v>1074</v>
      </c>
      <c r="E24" s="409">
        <f t="shared" si="1"/>
        <v>0.69023136246786632</v>
      </c>
      <c r="F24" s="410">
        <f t="shared" si="5"/>
        <v>386640</v>
      </c>
      <c r="G24" s="411">
        <v>1556</v>
      </c>
      <c r="H24" s="408">
        <v>1074</v>
      </c>
      <c r="I24" s="409">
        <f t="shared" si="3"/>
        <v>0.69023136246786632</v>
      </c>
      <c r="J24" s="412">
        <f t="shared" si="6"/>
        <v>386640</v>
      </c>
      <c r="K24" s="385"/>
      <c r="L24" s="406"/>
      <c r="M24" s="418"/>
      <c r="N24" s="418"/>
      <c r="O24" s="418"/>
      <c r="P24" s="418"/>
      <c r="Q24" s="418"/>
      <c r="R24" s="418"/>
      <c r="S24" s="418"/>
      <c r="T24" s="418"/>
      <c r="U24" s="418"/>
      <c r="V24" s="418"/>
      <c r="W24" s="418"/>
      <c r="X24" s="418"/>
      <c r="Y24" s="418"/>
      <c r="Z24" s="418"/>
    </row>
    <row r="25" spans="1:26" ht="12.75" customHeight="1">
      <c r="A25" s="380"/>
      <c r="B25" s="407">
        <v>45082</v>
      </c>
      <c r="C25" s="408">
        <v>1655</v>
      </c>
      <c r="D25" s="408">
        <v>1074</v>
      </c>
      <c r="E25" s="409">
        <f t="shared" si="1"/>
        <v>0.64894259818731115</v>
      </c>
      <c r="F25" s="410">
        <f t="shared" si="5"/>
        <v>386640</v>
      </c>
      <c r="G25" s="411">
        <v>1655</v>
      </c>
      <c r="H25" s="408">
        <v>1074</v>
      </c>
      <c r="I25" s="409">
        <f t="shared" si="3"/>
        <v>0.64894259818731115</v>
      </c>
      <c r="J25" s="412">
        <f t="shared" si="6"/>
        <v>386640</v>
      </c>
      <c r="K25" s="385"/>
      <c r="L25" s="406"/>
      <c r="M25" s="323"/>
      <c r="N25" s="323"/>
      <c r="O25" s="323"/>
      <c r="P25" s="323"/>
      <c r="Q25" s="323"/>
      <c r="R25" s="323"/>
      <c r="S25" s="323"/>
      <c r="T25" s="323"/>
      <c r="U25" s="323"/>
      <c r="V25" s="323"/>
      <c r="W25" s="323"/>
      <c r="X25" s="323"/>
      <c r="Y25" s="323"/>
      <c r="Z25" s="323"/>
    </row>
    <row r="26" spans="1:26" ht="12.75" customHeight="1">
      <c r="A26" s="380"/>
      <c r="B26" s="407">
        <v>45083</v>
      </c>
      <c r="C26" s="408">
        <v>1566</v>
      </c>
      <c r="D26" s="408">
        <v>1077</v>
      </c>
      <c r="E26" s="409">
        <f t="shared" si="1"/>
        <v>0.6877394636015326</v>
      </c>
      <c r="F26" s="410">
        <f t="shared" si="5"/>
        <v>387720</v>
      </c>
      <c r="G26" s="411">
        <v>1566</v>
      </c>
      <c r="H26" s="408">
        <v>1077</v>
      </c>
      <c r="I26" s="409">
        <f t="shared" si="3"/>
        <v>0.6877394636015326</v>
      </c>
      <c r="J26" s="412">
        <f t="shared" si="6"/>
        <v>387720</v>
      </c>
      <c r="K26" s="385"/>
      <c r="L26" s="323"/>
      <c r="M26" s="323"/>
      <c r="N26" s="323"/>
      <c r="O26" s="323"/>
      <c r="P26" s="323"/>
      <c r="Q26" s="323"/>
      <c r="R26" s="323"/>
      <c r="S26" s="323"/>
      <c r="T26" s="323"/>
      <c r="U26" s="323"/>
      <c r="V26" s="323"/>
      <c r="W26" s="323"/>
      <c r="X26" s="323"/>
      <c r="Y26" s="323"/>
      <c r="Z26" s="323"/>
    </row>
    <row r="27" spans="1:26" ht="12.75" customHeight="1">
      <c r="A27" s="380"/>
      <c r="B27" s="407">
        <v>45084</v>
      </c>
      <c r="C27" s="408">
        <v>1755</v>
      </c>
      <c r="D27" s="408">
        <v>1072</v>
      </c>
      <c r="E27" s="409">
        <f t="shared" si="1"/>
        <v>0.6108262108262108</v>
      </c>
      <c r="F27" s="410">
        <f t="shared" si="5"/>
        <v>385920</v>
      </c>
      <c r="G27" s="411">
        <v>1755</v>
      </c>
      <c r="H27" s="408">
        <v>1072</v>
      </c>
      <c r="I27" s="409">
        <f t="shared" si="3"/>
        <v>0.6108262108262108</v>
      </c>
      <c r="J27" s="412">
        <f t="shared" si="6"/>
        <v>385920</v>
      </c>
      <c r="K27" s="385"/>
      <c r="L27" s="323"/>
      <c r="M27" s="323"/>
      <c r="N27" s="323"/>
      <c r="O27" s="323"/>
      <c r="P27" s="323"/>
      <c r="Q27" s="323"/>
      <c r="R27" s="323"/>
      <c r="S27" s="323"/>
      <c r="T27" s="323"/>
      <c r="U27" s="323"/>
      <c r="V27" s="323"/>
      <c r="W27" s="323"/>
      <c r="X27" s="323"/>
      <c r="Y27" s="323"/>
      <c r="Z27" s="323"/>
    </row>
    <row r="28" spans="1:26" ht="12.75" customHeight="1">
      <c r="A28" s="380"/>
      <c r="B28" s="407">
        <v>45085</v>
      </c>
      <c r="C28" s="408">
        <v>1687</v>
      </c>
      <c r="D28" s="408">
        <v>1075</v>
      </c>
      <c r="E28" s="409">
        <f t="shared" si="1"/>
        <v>0.63722584469472432</v>
      </c>
      <c r="F28" s="410">
        <f t="shared" si="5"/>
        <v>387000</v>
      </c>
      <c r="G28" s="411">
        <v>1687</v>
      </c>
      <c r="H28" s="408">
        <v>1075</v>
      </c>
      <c r="I28" s="409">
        <f t="shared" si="3"/>
        <v>0.63722584469472432</v>
      </c>
      <c r="J28" s="412">
        <f t="shared" si="6"/>
        <v>387000</v>
      </c>
      <c r="K28" s="385"/>
      <c r="L28" s="323"/>
      <c r="M28" s="323"/>
      <c r="N28" s="323"/>
      <c r="O28" s="323"/>
      <c r="P28" s="323"/>
      <c r="Q28" s="323"/>
      <c r="R28" s="323"/>
      <c r="S28" s="323"/>
      <c r="T28" s="323"/>
      <c r="U28" s="323"/>
      <c r="V28" s="323"/>
      <c r="W28" s="323"/>
      <c r="X28" s="323"/>
      <c r="Y28" s="323"/>
      <c r="Z28" s="323"/>
    </row>
    <row r="29" spans="1:26" ht="12.75" customHeight="1">
      <c r="A29" s="380"/>
      <c r="B29" s="407">
        <v>45086</v>
      </c>
      <c r="C29" s="408">
        <v>1713</v>
      </c>
      <c r="D29" s="408">
        <v>1074</v>
      </c>
      <c r="E29" s="409">
        <f t="shared" si="1"/>
        <v>0.62697022767075306</v>
      </c>
      <c r="F29" s="410">
        <f t="shared" si="5"/>
        <v>386280</v>
      </c>
      <c r="G29" s="411">
        <v>1713</v>
      </c>
      <c r="H29" s="408">
        <v>1073</v>
      </c>
      <c r="I29" s="409">
        <f t="shared" si="3"/>
        <v>0.62638645650904845</v>
      </c>
      <c r="J29" s="412">
        <f t="shared" si="6"/>
        <v>386280</v>
      </c>
      <c r="K29" s="385"/>
      <c r="L29" s="323"/>
      <c r="M29" s="323"/>
      <c r="N29" s="323"/>
      <c r="O29" s="323"/>
      <c r="P29" s="323"/>
      <c r="Q29" s="323"/>
      <c r="R29" s="323"/>
      <c r="S29" s="323"/>
      <c r="T29" s="323"/>
      <c r="U29" s="323"/>
      <c r="V29" s="323"/>
      <c r="W29" s="323"/>
      <c r="X29" s="323"/>
      <c r="Y29" s="323"/>
      <c r="Z29" s="323"/>
    </row>
    <row r="30" spans="1:26" ht="12.75" customHeight="1">
      <c r="A30" s="380"/>
      <c r="B30" s="407">
        <v>45087</v>
      </c>
      <c r="C30" s="408">
        <v>1775</v>
      </c>
      <c r="D30" s="408">
        <v>1072</v>
      </c>
      <c r="E30" s="409">
        <f t="shared" si="1"/>
        <v>0.60394366197183103</v>
      </c>
      <c r="F30" s="410">
        <f t="shared" si="5"/>
        <v>385920</v>
      </c>
      <c r="G30" s="411">
        <v>1775</v>
      </c>
      <c r="H30" s="408">
        <v>1072</v>
      </c>
      <c r="I30" s="409">
        <f t="shared" si="3"/>
        <v>0.60394366197183103</v>
      </c>
      <c r="J30" s="412">
        <f t="shared" si="6"/>
        <v>385920</v>
      </c>
      <c r="K30" s="385"/>
      <c r="L30" s="323"/>
      <c r="M30" s="323"/>
      <c r="N30" s="323"/>
      <c r="O30" s="323"/>
      <c r="P30" s="323"/>
      <c r="Q30" s="323"/>
      <c r="R30" s="323"/>
      <c r="S30" s="323"/>
      <c r="T30" s="323"/>
      <c r="U30" s="323"/>
      <c r="V30" s="323"/>
      <c r="W30" s="323"/>
      <c r="X30" s="323"/>
      <c r="Y30" s="323"/>
      <c r="Z30" s="323"/>
    </row>
    <row r="31" spans="1:26" ht="12.75" customHeight="1">
      <c r="A31" s="380"/>
      <c r="B31" s="407">
        <v>45088</v>
      </c>
      <c r="C31" s="408">
        <v>1807</v>
      </c>
      <c r="D31" s="408">
        <v>1073</v>
      </c>
      <c r="E31" s="409">
        <f t="shared" si="1"/>
        <v>0.59380188157166569</v>
      </c>
      <c r="F31" s="410">
        <f t="shared" si="5"/>
        <v>386280</v>
      </c>
      <c r="G31" s="411">
        <v>1807</v>
      </c>
      <c r="H31" s="408">
        <v>1073</v>
      </c>
      <c r="I31" s="409">
        <f t="shared" si="3"/>
        <v>0.59380188157166569</v>
      </c>
      <c r="J31" s="412">
        <f t="shared" si="6"/>
        <v>386280</v>
      </c>
      <c r="K31" s="385"/>
      <c r="L31" s="323"/>
      <c r="M31" s="323"/>
      <c r="N31" s="323"/>
      <c r="O31" s="323"/>
      <c r="P31" s="323"/>
      <c r="Q31" s="323"/>
      <c r="R31" s="323"/>
      <c r="S31" s="323"/>
      <c r="T31" s="323"/>
      <c r="U31" s="323"/>
      <c r="V31" s="323"/>
      <c r="W31" s="323"/>
      <c r="X31" s="323"/>
      <c r="Y31" s="323"/>
      <c r="Z31" s="323"/>
    </row>
    <row r="32" spans="1:26" ht="12.75" customHeight="1">
      <c r="A32" s="380"/>
      <c r="B32" s="407">
        <v>45089</v>
      </c>
      <c r="C32" s="408">
        <v>1827</v>
      </c>
      <c r="D32" s="408">
        <v>1071</v>
      </c>
      <c r="E32" s="409">
        <f t="shared" si="1"/>
        <v>0.58620689655172409</v>
      </c>
      <c r="F32" s="410">
        <f t="shared" si="5"/>
        <v>385560</v>
      </c>
      <c r="G32" s="411">
        <v>1827</v>
      </c>
      <c r="H32" s="408">
        <v>1071</v>
      </c>
      <c r="I32" s="409">
        <f t="shared" si="3"/>
        <v>0.58620689655172409</v>
      </c>
      <c r="J32" s="412">
        <f t="shared" si="6"/>
        <v>385560</v>
      </c>
      <c r="K32" s="385"/>
      <c r="L32" s="323"/>
      <c r="M32" s="323"/>
      <c r="N32" s="323"/>
      <c r="O32" s="323"/>
      <c r="P32" s="323"/>
      <c r="Q32" s="323"/>
      <c r="R32" s="323"/>
      <c r="S32" s="323"/>
      <c r="T32" s="323"/>
      <c r="U32" s="323"/>
      <c r="V32" s="323"/>
      <c r="W32" s="323"/>
      <c r="X32" s="323"/>
      <c r="Y32" s="323"/>
      <c r="Z32" s="323"/>
    </row>
    <row r="33" spans="1:26" ht="12.75" customHeight="1">
      <c r="A33" s="380"/>
      <c r="B33" s="407">
        <v>45090</v>
      </c>
      <c r="C33" s="408">
        <v>1784</v>
      </c>
      <c r="D33" s="408">
        <v>1076</v>
      </c>
      <c r="E33" s="409">
        <f t="shared" si="1"/>
        <v>0.60313901345291476</v>
      </c>
      <c r="F33" s="410">
        <f t="shared" si="5"/>
        <v>387360</v>
      </c>
      <c r="G33" s="411">
        <v>1784</v>
      </c>
      <c r="H33" s="408">
        <v>1076</v>
      </c>
      <c r="I33" s="409">
        <f t="shared" si="3"/>
        <v>0.60313901345291476</v>
      </c>
      <c r="J33" s="412">
        <f t="shared" si="6"/>
        <v>387360</v>
      </c>
      <c r="K33" s="385"/>
      <c r="L33" s="323"/>
      <c r="M33" s="323"/>
      <c r="N33" s="323"/>
      <c r="O33" s="323"/>
      <c r="P33" s="323"/>
      <c r="Q33" s="323"/>
      <c r="R33" s="323"/>
      <c r="S33" s="323"/>
      <c r="T33" s="323"/>
      <c r="U33" s="323"/>
      <c r="V33" s="323"/>
      <c r="W33" s="323"/>
      <c r="X33" s="323"/>
      <c r="Y33" s="323"/>
      <c r="Z33" s="323"/>
    </row>
    <row r="34" spans="1:26" ht="12.75" customHeight="1">
      <c r="A34" s="419"/>
      <c r="B34" s="407">
        <v>45091</v>
      </c>
      <c r="C34" s="408">
        <v>1764</v>
      </c>
      <c r="D34" s="408">
        <v>1074</v>
      </c>
      <c r="E34" s="409">
        <f t="shared" si="1"/>
        <v>0.608843537414966</v>
      </c>
      <c r="F34" s="410">
        <f t="shared" si="5"/>
        <v>386640</v>
      </c>
      <c r="G34" s="411">
        <v>1764</v>
      </c>
      <c r="H34" s="408">
        <v>1074</v>
      </c>
      <c r="I34" s="409">
        <f t="shared" si="3"/>
        <v>0.608843537414966</v>
      </c>
      <c r="J34" s="412">
        <f t="shared" si="6"/>
        <v>386640</v>
      </c>
      <c r="K34" s="385"/>
      <c r="L34" s="326"/>
      <c r="M34" s="326"/>
      <c r="N34" s="326"/>
      <c r="O34" s="326"/>
      <c r="P34" s="326"/>
      <c r="Q34" s="326"/>
      <c r="R34" s="326"/>
      <c r="S34" s="326"/>
      <c r="T34" s="326"/>
      <c r="U34" s="326"/>
      <c r="V34" s="326"/>
      <c r="W34" s="326"/>
      <c r="X34" s="326"/>
      <c r="Y34" s="326"/>
      <c r="Z34" s="326"/>
    </row>
    <row r="35" spans="1:26" ht="12.75" customHeight="1">
      <c r="A35" s="380"/>
      <c r="B35" s="407">
        <v>45092</v>
      </c>
      <c r="C35" s="408">
        <v>1787</v>
      </c>
      <c r="D35" s="408">
        <v>1075</v>
      </c>
      <c r="E35" s="409">
        <f t="shared" si="1"/>
        <v>0.60156687185226632</v>
      </c>
      <c r="F35" s="410">
        <f t="shared" si="5"/>
        <v>387000</v>
      </c>
      <c r="G35" s="408">
        <v>1787</v>
      </c>
      <c r="H35" s="408">
        <v>1075</v>
      </c>
      <c r="I35" s="409">
        <f t="shared" si="3"/>
        <v>0.60156687185226632</v>
      </c>
      <c r="J35" s="412">
        <f t="shared" si="6"/>
        <v>387000</v>
      </c>
      <c r="K35" s="385"/>
      <c r="L35" s="323"/>
      <c r="M35" s="323"/>
      <c r="N35" s="323"/>
      <c r="O35" s="323"/>
      <c r="P35" s="323"/>
      <c r="Q35" s="323"/>
      <c r="R35" s="323"/>
      <c r="S35" s="323"/>
      <c r="T35" s="323"/>
      <c r="U35" s="323"/>
      <c r="V35" s="323"/>
      <c r="W35" s="323"/>
      <c r="X35" s="323"/>
      <c r="Y35" s="323"/>
      <c r="Z35" s="323"/>
    </row>
    <row r="36" spans="1:26" ht="12.75" customHeight="1">
      <c r="A36" s="380"/>
      <c r="B36" s="407">
        <v>45093</v>
      </c>
      <c r="C36" s="408">
        <v>1755</v>
      </c>
      <c r="D36" s="408">
        <v>1071</v>
      </c>
      <c r="E36" s="409">
        <f t="shared" si="1"/>
        <v>0.61025641025641031</v>
      </c>
      <c r="F36" s="410">
        <f t="shared" si="5"/>
        <v>385560</v>
      </c>
      <c r="G36" s="411">
        <v>1755</v>
      </c>
      <c r="H36" s="408">
        <v>1071</v>
      </c>
      <c r="I36" s="409">
        <f t="shared" si="3"/>
        <v>0.61025641025641031</v>
      </c>
      <c r="J36" s="412">
        <f t="shared" si="6"/>
        <v>385560</v>
      </c>
      <c r="K36" s="385"/>
      <c r="L36" s="420"/>
      <c r="M36" s="421"/>
      <c r="N36" s="421"/>
      <c r="O36" s="413"/>
      <c r="P36" s="323"/>
      <c r="Q36" s="323"/>
      <c r="R36" s="323"/>
      <c r="S36" s="323"/>
      <c r="T36" s="323"/>
      <c r="U36" s="323"/>
      <c r="V36" s="323"/>
      <c r="W36" s="323"/>
      <c r="X36" s="323"/>
      <c r="Y36" s="323"/>
      <c r="Z36" s="323"/>
    </row>
    <row r="37" spans="1:26" ht="12.75" customHeight="1">
      <c r="A37" s="380"/>
      <c r="B37" s="407">
        <v>45094</v>
      </c>
      <c r="C37" s="408">
        <v>1758</v>
      </c>
      <c r="D37" s="408">
        <v>1074</v>
      </c>
      <c r="E37" s="409">
        <f t="shared" si="1"/>
        <v>0.61092150170648463</v>
      </c>
      <c r="F37" s="410">
        <f t="shared" si="5"/>
        <v>386640</v>
      </c>
      <c r="G37" s="411">
        <v>1758</v>
      </c>
      <c r="H37" s="408">
        <v>1074</v>
      </c>
      <c r="I37" s="409">
        <f t="shared" si="3"/>
        <v>0.61092150170648463</v>
      </c>
      <c r="J37" s="412">
        <f t="shared" si="6"/>
        <v>386640</v>
      </c>
      <c r="K37" s="385"/>
      <c r="L37" s="413"/>
      <c r="M37" s="323"/>
      <c r="N37" s="323"/>
      <c r="O37" s="421"/>
      <c r="P37" s="323"/>
      <c r="Q37" s="323"/>
      <c r="R37" s="323"/>
      <c r="S37" s="323"/>
      <c r="T37" s="323"/>
      <c r="U37" s="323"/>
      <c r="V37" s="323"/>
      <c r="W37" s="323"/>
      <c r="X37" s="323"/>
      <c r="Y37" s="323"/>
      <c r="Z37" s="323"/>
    </row>
    <row r="38" spans="1:26" ht="12.75" customHeight="1">
      <c r="A38" s="380"/>
      <c r="B38" s="407">
        <v>45095</v>
      </c>
      <c r="C38" s="408">
        <v>1822</v>
      </c>
      <c r="D38" s="408">
        <v>1071</v>
      </c>
      <c r="E38" s="409">
        <f t="shared" si="1"/>
        <v>0.58781558726673988</v>
      </c>
      <c r="F38" s="410">
        <f t="shared" si="5"/>
        <v>385560</v>
      </c>
      <c r="G38" s="411">
        <v>1822</v>
      </c>
      <c r="H38" s="408">
        <v>1071</v>
      </c>
      <c r="I38" s="409">
        <f t="shared" si="3"/>
        <v>0.58781558726673988</v>
      </c>
      <c r="J38" s="412">
        <f t="shared" si="6"/>
        <v>385560</v>
      </c>
      <c r="K38" s="385"/>
      <c r="L38" s="406"/>
      <c r="M38" s="323"/>
      <c r="N38" s="323"/>
      <c r="O38" s="422"/>
      <c r="P38" s="323"/>
      <c r="Q38" s="323"/>
      <c r="R38" s="323"/>
      <c r="S38" s="323"/>
      <c r="T38" s="323"/>
      <c r="U38" s="323"/>
      <c r="V38" s="323"/>
      <c r="W38" s="323"/>
      <c r="X38" s="323"/>
      <c r="Y38" s="323"/>
      <c r="Z38" s="323"/>
    </row>
    <row r="39" spans="1:26" ht="12.75" customHeight="1">
      <c r="A39" s="380"/>
      <c r="B39" s="407">
        <v>45096</v>
      </c>
      <c r="C39" s="408">
        <v>1725</v>
      </c>
      <c r="D39" s="408">
        <v>1071</v>
      </c>
      <c r="E39" s="409">
        <f t="shared" si="1"/>
        <v>0.62086956521739134</v>
      </c>
      <c r="F39" s="410">
        <f t="shared" si="5"/>
        <v>385560</v>
      </c>
      <c r="G39" s="411">
        <v>1725</v>
      </c>
      <c r="H39" s="408">
        <v>1071</v>
      </c>
      <c r="I39" s="409">
        <f t="shared" si="3"/>
        <v>0.62086956521739134</v>
      </c>
      <c r="J39" s="412">
        <f t="shared" si="6"/>
        <v>385560</v>
      </c>
      <c r="K39" s="385"/>
      <c r="L39" s="406"/>
      <c r="M39" s="323"/>
      <c r="N39" s="323"/>
      <c r="O39" s="422"/>
      <c r="P39" s="323"/>
      <c r="Q39" s="323"/>
      <c r="R39" s="323"/>
      <c r="S39" s="323"/>
      <c r="T39" s="323"/>
      <c r="U39" s="323"/>
      <c r="V39" s="323"/>
      <c r="W39" s="323"/>
      <c r="X39" s="323"/>
      <c r="Y39" s="323"/>
      <c r="Z39" s="323"/>
    </row>
    <row r="40" spans="1:26" ht="12.75" customHeight="1">
      <c r="A40" s="380"/>
      <c r="B40" s="407">
        <v>45097</v>
      </c>
      <c r="C40" s="408">
        <v>1832</v>
      </c>
      <c r="D40" s="408">
        <v>1073</v>
      </c>
      <c r="E40" s="409">
        <f t="shared" si="1"/>
        <v>0.5856986899563319</v>
      </c>
      <c r="F40" s="410">
        <f t="shared" si="5"/>
        <v>386280</v>
      </c>
      <c r="G40" s="411">
        <v>1832</v>
      </c>
      <c r="H40" s="408">
        <v>1073</v>
      </c>
      <c r="I40" s="409">
        <f t="shared" si="3"/>
        <v>0.5856986899563319</v>
      </c>
      <c r="J40" s="412">
        <f t="shared" si="6"/>
        <v>386280</v>
      </c>
      <c r="K40" s="385"/>
      <c r="L40" s="406"/>
      <c r="M40" s="323"/>
      <c r="N40" s="323"/>
      <c r="O40" s="422"/>
      <c r="P40" s="323"/>
      <c r="Q40" s="323"/>
      <c r="R40" s="323"/>
      <c r="S40" s="323"/>
      <c r="T40" s="323"/>
      <c r="U40" s="323"/>
      <c r="V40" s="323"/>
      <c r="W40" s="323"/>
      <c r="X40" s="323"/>
      <c r="Y40" s="323"/>
      <c r="Z40" s="323"/>
    </row>
    <row r="41" spans="1:26" ht="12.75" customHeight="1">
      <c r="A41" s="380"/>
      <c r="B41" s="407">
        <v>45098</v>
      </c>
      <c r="C41" s="408">
        <v>1834</v>
      </c>
      <c r="D41" s="408">
        <v>1071</v>
      </c>
      <c r="E41" s="409">
        <f t="shared" si="1"/>
        <v>0.58396946564885499</v>
      </c>
      <c r="F41" s="410">
        <f t="shared" si="5"/>
        <v>385560</v>
      </c>
      <c r="G41" s="411">
        <v>1834</v>
      </c>
      <c r="H41" s="408">
        <v>1071</v>
      </c>
      <c r="I41" s="409">
        <f t="shared" si="3"/>
        <v>0.58396946564885499</v>
      </c>
      <c r="J41" s="412">
        <f t="shared" si="6"/>
        <v>385560</v>
      </c>
      <c r="K41" s="385"/>
      <c r="L41" s="406"/>
      <c r="M41" s="323"/>
      <c r="N41" s="323"/>
      <c r="O41" s="422"/>
      <c r="P41" s="323"/>
      <c r="Q41" s="323"/>
      <c r="R41" s="323"/>
      <c r="S41" s="323"/>
      <c r="T41" s="323"/>
      <c r="U41" s="323"/>
      <c r="V41" s="323"/>
      <c r="W41" s="323"/>
      <c r="X41" s="323"/>
      <c r="Y41" s="323"/>
      <c r="Z41" s="323"/>
    </row>
    <row r="42" spans="1:26" ht="12.75" customHeight="1">
      <c r="A42" s="380"/>
      <c r="B42" s="407">
        <v>45099</v>
      </c>
      <c r="C42" s="408">
        <v>1782</v>
      </c>
      <c r="D42" s="408">
        <v>1071</v>
      </c>
      <c r="E42" s="409">
        <f t="shared" si="1"/>
        <v>0.60101010101010099</v>
      </c>
      <c r="F42" s="410">
        <f t="shared" si="5"/>
        <v>385560</v>
      </c>
      <c r="G42" s="411">
        <v>1782</v>
      </c>
      <c r="H42" s="408">
        <v>1071</v>
      </c>
      <c r="I42" s="409">
        <f t="shared" si="3"/>
        <v>0.60101010101010099</v>
      </c>
      <c r="J42" s="412">
        <f t="shared" si="6"/>
        <v>385560</v>
      </c>
      <c r="K42" s="385"/>
      <c r="L42" s="406"/>
      <c r="M42" s="323"/>
      <c r="N42" s="323"/>
      <c r="O42" s="422"/>
      <c r="P42" s="323"/>
      <c r="Q42" s="323"/>
      <c r="R42" s="323"/>
      <c r="S42" s="323"/>
      <c r="T42" s="323"/>
      <c r="U42" s="323"/>
      <c r="V42" s="323"/>
      <c r="W42" s="323"/>
      <c r="X42" s="323"/>
      <c r="Y42" s="323"/>
      <c r="Z42" s="323"/>
    </row>
    <row r="43" spans="1:26" ht="12.75" customHeight="1">
      <c r="A43" s="380"/>
      <c r="B43" s="407">
        <v>45100</v>
      </c>
      <c r="C43" s="408">
        <v>3334</v>
      </c>
      <c r="D43" s="408">
        <v>1074</v>
      </c>
      <c r="E43" s="409">
        <f t="shared" si="1"/>
        <v>0.32213557288542294</v>
      </c>
      <c r="F43" s="410">
        <f t="shared" si="5"/>
        <v>386640</v>
      </c>
      <c r="G43" s="408">
        <v>3334</v>
      </c>
      <c r="H43" s="408">
        <v>1074</v>
      </c>
      <c r="I43" s="409">
        <f t="shared" si="3"/>
        <v>0.32213557288542294</v>
      </c>
      <c r="J43" s="412">
        <f t="shared" si="6"/>
        <v>386640</v>
      </c>
      <c r="K43" s="385"/>
      <c r="L43" s="406"/>
      <c r="M43" s="323"/>
      <c r="N43" s="323"/>
      <c r="O43" s="422"/>
      <c r="P43" s="323"/>
      <c r="Q43" s="323"/>
      <c r="R43" s="323"/>
      <c r="S43" s="323"/>
      <c r="T43" s="323"/>
      <c r="U43" s="323"/>
      <c r="V43" s="323"/>
      <c r="W43" s="323"/>
      <c r="X43" s="323"/>
      <c r="Y43" s="323"/>
      <c r="Z43" s="323"/>
    </row>
    <row r="44" spans="1:26" ht="12.75" customHeight="1">
      <c r="A44" s="380"/>
      <c r="B44" s="407">
        <v>45101</v>
      </c>
      <c r="C44" s="408">
        <v>4185</v>
      </c>
      <c r="D44" s="408">
        <v>1072</v>
      </c>
      <c r="E44" s="409">
        <f t="shared" si="1"/>
        <v>0.25615292712066906</v>
      </c>
      <c r="F44" s="410">
        <f t="shared" si="5"/>
        <v>385920</v>
      </c>
      <c r="G44" s="408">
        <v>4185</v>
      </c>
      <c r="H44" s="408">
        <v>1072</v>
      </c>
      <c r="I44" s="409">
        <f t="shared" si="3"/>
        <v>0.25615292712066906</v>
      </c>
      <c r="J44" s="412">
        <f t="shared" si="6"/>
        <v>385920</v>
      </c>
      <c r="K44" s="385"/>
      <c r="L44" s="406"/>
      <c r="M44" s="323"/>
      <c r="N44" s="323"/>
      <c r="O44" s="422"/>
      <c r="P44" s="323"/>
      <c r="Q44" s="323"/>
      <c r="R44" s="323"/>
      <c r="S44" s="323"/>
      <c r="T44" s="323"/>
      <c r="U44" s="323"/>
      <c r="V44" s="323"/>
      <c r="W44" s="323"/>
      <c r="X44" s="323"/>
      <c r="Y44" s="323"/>
      <c r="Z44" s="323"/>
    </row>
    <row r="45" spans="1:26" ht="12.75" customHeight="1">
      <c r="A45" s="380"/>
      <c r="B45" s="407">
        <v>45102</v>
      </c>
      <c r="C45" s="408">
        <v>4496</v>
      </c>
      <c r="D45" s="408">
        <v>1069</v>
      </c>
      <c r="E45" s="409">
        <f t="shared" si="1"/>
        <v>0.23776690391459074</v>
      </c>
      <c r="F45" s="410">
        <f t="shared" si="5"/>
        <v>384840</v>
      </c>
      <c r="G45" s="408">
        <v>4496</v>
      </c>
      <c r="H45" s="408">
        <v>1069</v>
      </c>
      <c r="I45" s="409">
        <f t="shared" si="3"/>
        <v>0.23776690391459074</v>
      </c>
      <c r="J45" s="412">
        <f t="shared" si="6"/>
        <v>384840</v>
      </c>
      <c r="K45" s="385"/>
      <c r="L45" s="406"/>
      <c r="M45" s="323"/>
      <c r="N45" s="323"/>
      <c r="O45" s="422"/>
      <c r="P45" s="323"/>
      <c r="Q45" s="323"/>
      <c r="R45" s="323"/>
      <c r="S45" s="323"/>
      <c r="T45" s="323"/>
      <c r="U45" s="323"/>
      <c r="V45" s="323"/>
      <c r="W45" s="323"/>
      <c r="X45" s="323"/>
      <c r="Y45" s="323"/>
      <c r="Z45" s="323"/>
    </row>
    <row r="46" spans="1:26" ht="12.75" customHeight="1">
      <c r="A46" s="380"/>
      <c r="B46" s="407">
        <v>45103</v>
      </c>
      <c r="C46" s="408">
        <v>4208</v>
      </c>
      <c r="D46" s="408">
        <v>1071</v>
      </c>
      <c r="E46" s="409">
        <f t="shared" si="1"/>
        <v>0.25451520912547526</v>
      </c>
      <c r="F46" s="410">
        <f t="shared" si="5"/>
        <v>385560</v>
      </c>
      <c r="G46" s="411">
        <v>4208</v>
      </c>
      <c r="H46" s="408">
        <v>1071</v>
      </c>
      <c r="I46" s="409">
        <f t="shared" si="3"/>
        <v>0.25451520912547526</v>
      </c>
      <c r="J46" s="412">
        <f t="shared" si="6"/>
        <v>385560</v>
      </c>
      <c r="K46" s="385"/>
      <c r="L46" s="406"/>
      <c r="M46" s="323"/>
      <c r="N46" s="323"/>
      <c r="O46" s="422"/>
      <c r="P46" s="323"/>
      <c r="Q46" s="323"/>
      <c r="R46" s="323"/>
      <c r="S46" s="323"/>
      <c r="T46" s="323"/>
      <c r="U46" s="323"/>
      <c r="V46" s="323"/>
      <c r="W46" s="323"/>
      <c r="X46" s="323"/>
      <c r="Y46" s="323"/>
      <c r="Z46" s="323"/>
    </row>
    <row r="47" spans="1:26" ht="12.75" customHeight="1">
      <c r="A47" s="380"/>
      <c r="B47" s="407">
        <v>45104</v>
      </c>
      <c r="C47" s="408">
        <v>4385</v>
      </c>
      <c r="D47" s="408">
        <v>1071</v>
      </c>
      <c r="E47" s="409">
        <f t="shared" si="1"/>
        <v>0.24424173318129988</v>
      </c>
      <c r="F47" s="410">
        <f t="shared" si="5"/>
        <v>385560</v>
      </c>
      <c r="G47" s="411">
        <v>4385</v>
      </c>
      <c r="H47" s="408">
        <v>1071</v>
      </c>
      <c r="I47" s="409">
        <f t="shared" si="3"/>
        <v>0.24424173318129988</v>
      </c>
      <c r="J47" s="412">
        <f t="shared" si="6"/>
        <v>385560</v>
      </c>
      <c r="K47" s="385"/>
      <c r="L47" s="323"/>
      <c r="M47" s="323"/>
      <c r="N47" s="323"/>
      <c r="O47" s="323"/>
      <c r="P47" s="323"/>
      <c r="Q47" s="323"/>
      <c r="R47" s="323"/>
      <c r="S47" s="323"/>
      <c r="T47" s="323"/>
      <c r="U47" s="323"/>
      <c r="V47" s="323"/>
      <c r="W47" s="323"/>
      <c r="X47" s="323"/>
      <c r="Y47" s="323"/>
      <c r="Z47" s="323"/>
    </row>
    <row r="48" spans="1:26" ht="12.75" customHeight="1">
      <c r="A48" s="380"/>
      <c r="B48" s="407">
        <v>45105</v>
      </c>
      <c r="C48" s="408">
        <f t="shared" ref="C48:D48" si="12">G48</f>
        <v>4053</v>
      </c>
      <c r="D48" s="408">
        <f t="shared" si="12"/>
        <v>1072</v>
      </c>
      <c r="E48" s="409">
        <f t="shared" si="1"/>
        <v>0.26449543547989146</v>
      </c>
      <c r="F48" s="410">
        <f t="shared" si="5"/>
        <v>385920</v>
      </c>
      <c r="G48" s="411">
        <v>4053</v>
      </c>
      <c r="H48" s="408">
        <v>1072</v>
      </c>
      <c r="I48" s="409">
        <f t="shared" si="3"/>
        <v>0.26449543547989146</v>
      </c>
      <c r="J48" s="412">
        <f t="shared" si="6"/>
        <v>385920</v>
      </c>
      <c r="K48" s="385"/>
      <c r="L48" s="323"/>
      <c r="M48" s="323"/>
      <c r="N48" s="323"/>
      <c r="O48" s="323"/>
      <c r="P48" s="323"/>
      <c r="Q48" s="323"/>
      <c r="R48" s="323"/>
      <c r="S48" s="323"/>
      <c r="T48" s="323"/>
      <c r="U48" s="323"/>
      <c r="V48" s="323"/>
      <c r="W48" s="323"/>
      <c r="X48" s="323"/>
      <c r="Y48" s="323"/>
      <c r="Z48" s="323"/>
    </row>
    <row r="49" spans="1:26" ht="12.75" customHeight="1">
      <c r="A49" s="380"/>
      <c r="B49" s="407">
        <v>45106</v>
      </c>
      <c r="C49" s="408">
        <f t="shared" ref="C49:D49" si="13">G49</f>
        <v>3855</v>
      </c>
      <c r="D49" s="408">
        <f t="shared" si="13"/>
        <v>1071</v>
      </c>
      <c r="E49" s="409">
        <f t="shared" si="1"/>
        <v>0.27782101167315176</v>
      </c>
      <c r="F49" s="410">
        <f t="shared" si="5"/>
        <v>385560</v>
      </c>
      <c r="G49" s="411">
        <v>3855</v>
      </c>
      <c r="H49" s="408">
        <v>1071</v>
      </c>
      <c r="I49" s="409">
        <f t="shared" si="3"/>
        <v>0.27782101167315176</v>
      </c>
      <c r="J49" s="412">
        <f t="shared" si="6"/>
        <v>385560</v>
      </c>
      <c r="K49" s="385"/>
      <c r="L49" s="323"/>
      <c r="M49" s="323"/>
      <c r="N49" s="323"/>
      <c r="O49" s="323"/>
      <c r="P49" s="323"/>
      <c r="Q49" s="323"/>
      <c r="R49" s="323"/>
      <c r="S49" s="323"/>
      <c r="T49" s="323"/>
      <c r="U49" s="323"/>
      <c r="V49" s="323"/>
      <c r="W49" s="323"/>
      <c r="X49" s="323"/>
      <c r="Y49" s="323"/>
      <c r="Z49" s="323"/>
    </row>
    <row r="50" spans="1:26" ht="12.75" customHeight="1">
      <c r="A50" s="380"/>
      <c r="B50" s="423">
        <v>45107</v>
      </c>
      <c r="C50" s="424">
        <f t="shared" ref="C50:D50" si="14">G50</f>
        <v>2915</v>
      </c>
      <c r="D50" s="424">
        <f t="shared" si="14"/>
        <v>770</v>
      </c>
      <c r="E50" s="425">
        <f t="shared" si="1"/>
        <v>0.26415094339622641</v>
      </c>
      <c r="F50" s="426">
        <f t="shared" si="5"/>
        <v>277200</v>
      </c>
      <c r="G50" s="427">
        <v>2915</v>
      </c>
      <c r="H50" s="424">
        <v>770</v>
      </c>
      <c r="I50" s="425">
        <f t="shared" si="3"/>
        <v>0.26415094339622641</v>
      </c>
      <c r="J50" s="428">
        <f t="shared" si="6"/>
        <v>277200</v>
      </c>
      <c r="K50" s="385"/>
      <c r="L50" s="323"/>
      <c r="M50" s="323"/>
      <c r="N50" s="323"/>
      <c r="O50" s="323"/>
      <c r="P50" s="323"/>
      <c r="Q50" s="323"/>
      <c r="R50" s="323"/>
      <c r="S50" s="323"/>
      <c r="T50" s="323"/>
      <c r="U50" s="323"/>
      <c r="V50" s="323"/>
      <c r="W50" s="323"/>
      <c r="X50" s="323"/>
      <c r="Y50" s="323"/>
      <c r="Z50" s="323"/>
    </row>
    <row r="51" spans="1:26" ht="13.5" customHeight="1">
      <c r="A51" s="380"/>
      <c r="B51" s="380"/>
      <c r="C51" s="380"/>
      <c r="D51" s="380"/>
      <c r="E51" s="380"/>
      <c r="F51" s="380"/>
      <c r="G51" s="380"/>
      <c r="H51" s="380"/>
      <c r="I51" s="380"/>
      <c r="J51" s="380"/>
      <c r="K51" s="323"/>
      <c r="L51" s="323"/>
      <c r="M51" s="323"/>
      <c r="N51" s="323"/>
      <c r="O51" s="323"/>
      <c r="P51" s="323"/>
      <c r="Q51" s="323"/>
      <c r="R51" s="323"/>
      <c r="S51" s="323"/>
      <c r="T51" s="323"/>
      <c r="U51" s="323"/>
      <c r="V51" s="323"/>
      <c r="W51" s="323"/>
      <c r="X51" s="323"/>
      <c r="Y51" s="323"/>
      <c r="Z51" s="323"/>
    </row>
    <row r="52" spans="1:26" ht="13.5" customHeight="1">
      <c r="A52" s="380"/>
      <c r="B52" s="380"/>
      <c r="C52" s="419"/>
      <c r="D52" s="380"/>
      <c r="E52" s="380"/>
      <c r="F52" s="380"/>
      <c r="G52" s="380"/>
      <c r="H52" s="380"/>
      <c r="I52" s="380"/>
      <c r="J52" s="380"/>
      <c r="K52" s="323"/>
      <c r="L52" s="323"/>
      <c r="M52" s="323"/>
      <c r="N52" s="323"/>
      <c r="O52" s="323"/>
      <c r="P52" s="323"/>
      <c r="Q52" s="323"/>
      <c r="R52" s="323"/>
      <c r="S52" s="323"/>
      <c r="T52" s="323"/>
      <c r="U52" s="323"/>
      <c r="V52" s="323"/>
      <c r="W52" s="323"/>
      <c r="X52" s="323"/>
      <c r="Y52" s="323"/>
      <c r="Z52" s="323"/>
    </row>
    <row r="53" spans="1:26" ht="13.5" customHeight="1">
      <c r="A53" s="380"/>
      <c r="B53" s="380"/>
      <c r="C53" s="380"/>
      <c r="D53" s="380"/>
      <c r="E53" s="380"/>
      <c r="F53" s="380"/>
      <c r="G53" s="380"/>
      <c r="H53" s="380"/>
      <c r="I53" s="380"/>
      <c r="J53" s="380"/>
      <c r="K53" s="323"/>
      <c r="L53" s="323"/>
      <c r="M53" s="323"/>
      <c r="N53" s="323"/>
      <c r="O53" s="323"/>
      <c r="P53" s="323"/>
      <c r="Q53" s="323"/>
      <c r="R53" s="323"/>
      <c r="S53" s="323"/>
      <c r="T53" s="323"/>
      <c r="U53" s="323"/>
      <c r="V53" s="323"/>
      <c r="W53" s="323"/>
      <c r="X53" s="323"/>
      <c r="Y53" s="323"/>
      <c r="Z53" s="323"/>
    </row>
    <row r="54" spans="1:26" ht="13.5" customHeight="1">
      <c r="A54" s="380"/>
      <c r="B54" s="380"/>
      <c r="C54" s="380"/>
      <c r="D54" s="380"/>
      <c r="E54" s="380"/>
      <c r="F54" s="380"/>
      <c r="G54" s="380"/>
      <c r="H54" s="380"/>
      <c r="I54" s="380"/>
      <c r="J54" s="380"/>
      <c r="K54" s="323"/>
      <c r="L54" s="323"/>
      <c r="M54" s="323"/>
      <c r="N54" s="323"/>
      <c r="O54" s="323"/>
      <c r="P54" s="323"/>
      <c r="Q54" s="323"/>
      <c r="R54" s="323"/>
      <c r="S54" s="323"/>
      <c r="T54" s="323"/>
      <c r="U54" s="323"/>
      <c r="V54" s="323"/>
      <c r="W54" s="323"/>
      <c r="X54" s="323"/>
      <c r="Y54" s="323"/>
      <c r="Z54" s="323"/>
    </row>
    <row r="55" spans="1:26" ht="13.5" customHeight="1">
      <c r="A55" s="380"/>
      <c r="B55" s="380"/>
      <c r="C55" s="380"/>
      <c r="D55" s="380"/>
      <c r="E55" s="380"/>
      <c r="F55" s="380"/>
      <c r="G55" s="380"/>
      <c r="H55" s="380"/>
      <c r="I55" s="380"/>
      <c r="J55" s="380"/>
      <c r="K55" s="323"/>
      <c r="L55" s="323"/>
      <c r="M55" s="323"/>
      <c r="N55" s="323"/>
      <c r="O55" s="323"/>
      <c r="P55" s="323"/>
      <c r="Q55" s="323"/>
      <c r="R55" s="323"/>
      <c r="S55" s="323"/>
      <c r="T55" s="323"/>
      <c r="U55" s="323"/>
      <c r="V55" s="323"/>
      <c r="W55" s="323"/>
      <c r="X55" s="323"/>
      <c r="Y55" s="323"/>
      <c r="Z55" s="323"/>
    </row>
    <row r="56" spans="1:26" ht="13.5" customHeight="1">
      <c r="A56" s="380"/>
      <c r="B56" s="380"/>
      <c r="C56" s="380"/>
      <c r="D56" s="380"/>
      <c r="E56" s="380"/>
      <c r="F56" s="380"/>
      <c r="G56" s="380"/>
      <c r="H56" s="380"/>
      <c r="I56" s="380"/>
      <c r="J56" s="380"/>
      <c r="K56" s="323"/>
      <c r="L56" s="323"/>
      <c r="M56" s="323"/>
      <c r="N56" s="323"/>
      <c r="O56" s="323"/>
      <c r="P56" s="323"/>
      <c r="Q56" s="323"/>
      <c r="R56" s="323"/>
      <c r="S56" s="323"/>
      <c r="T56" s="323"/>
      <c r="U56" s="323"/>
      <c r="V56" s="323"/>
      <c r="W56" s="323"/>
      <c r="X56" s="323"/>
      <c r="Y56" s="323"/>
      <c r="Z56" s="323"/>
    </row>
    <row r="57" spans="1:26" ht="13.5" customHeight="1">
      <c r="A57" s="380"/>
      <c r="B57" s="380"/>
      <c r="C57" s="380"/>
      <c r="D57" s="380"/>
      <c r="E57" s="380"/>
      <c r="F57" s="380"/>
      <c r="G57" s="380"/>
      <c r="H57" s="380"/>
      <c r="I57" s="380"/>
      <c r="J57" s="380"/>
      <c r="K57" s="323"/>
      <c r="L57" s="323"/>
      <c r="M57" s="323"/>
      <c r="N57" s="323"/>
      <c r="O57" s="323"/>
      <c r="P57" s="323"/>
      <c r="Q57" s="323"/>
      <c r="R57" s="323"/>
      <c r="S57" s="323"/>
      <c r="T57" s="323"/>
      <c r="U57" s="323"/>
      <c r="V57" s="323"/>
      <c r="W57" s="323"/>
      <c r="X57" s="323"/>
      <c r="Y57" s="323"/>
      <c r="Z57" s="323"/>
    </row>
    <row r="58" spans="1:26" ht="13.5" customHeight="1">
      <c r="A58" s="380"/>
      <c r="B58" s="380"/>
      <c r="C58" s="380"/>
      <c r="D58" s="380"/>
      <c r="E58" s="380"/>
      <c r="F58" s="380"/>
      <c r="G58" s="380"/>
      <c r="H58" s="380"/>
      <c r="I58" s="380"/>
      <c r="J58" s="380"/>
      <c r="K58" s="323"/>
      <c r="L58" s="323"/>
      <c r="M58" s="323"/>
      <c r="N58" s="323"/>
      <c r="O58" s="323"/>
      <c r="P58" s="323"/>
      <c r="Q58" s="323"/>
      <c r="R58" s="323"/>
      <c r="S58" s="323"/>
      <c r="T58" s="323"/>
      <c r="U58" s="323"/>
      <c r="V58" s="323"/>
      <c r="W58" s="323"/>
      <c r="X58" s="323"/>
      <c r="Y58" s="323"/>
      <c r="Z58" s="323"/>
    </row>
    <row r="59" spans="1:26" ht="13.5" customHeight="1">
      <c r="A59" s="380"/>
      <c r="B59" s="380"/>
      <c r="C59" s="380"/>
      <c r="D59" s="380"/>
      <c r="E59" s="380"/>
      <c r="F59" s="380"/>
      <c r="G59" s="380"/>
      <c r="H59" s="380"/>
      <c r="I59" s="380"/>
      <c r="J59" s="380"/>
      <c r="K59" s="323"/>
      <c r="L59" s="323"/>
      <c r="M59" s="323"/>
      <c r="N59" s="323"/>
      <c r="O59" s="323"/>
      <c r="P59" s="323"/>
      <c r="Q59" s="323"/>
      <c r="R59" s="323"/>
      <c r="S59" s="323"/>
      <c r="T59" s="323"/>
      <c r="U59" s="323"/>
      <c r="V59" s="323"/>
      <c r="W59" s="323"/>
      <c r="X59" s="323"/>
      <c r="Y59" s="323"/>
      <c r="Z59" s="323"/>
    </row>
    <row r="60" spans="1:26" ht="13.5" customHeight="1">
      <c r="A60" s="380"/>
      <c r="B60" s="380"/>
      <c r="C60" s="380"/>
      <c r="D60" s="380"/>
      <c r="E60" s="380"/>
      <c r="F60" s="380"/>
      <c r="G60" s="380"/>
      <c r="H60" s="380"/>
      <c r="I60" s="380"/>
      <c r="J60" s="380"/>
      <c r="K60" s="323"/>
      <c r="L60" s="323"/>
      <c r="M60" s="323"/>
      <c r="N60" s="323"/>
      <c r="O60" s="323"/>
      <c r="P60" s="323"/>
      <c r="Q60" s="323"/>
      <c r="R60" s="323"/>
      <c r="S60" s="323"/>
      <c r="T60" s="323"/>
      <c r="U60" s="323"/>
      <c r="V60" s="323"/>
      <c r="W60" s="323"/>
      <c r="X60" s="323"/>
      <c r="Y60" s="323"/>
      <c r="Z60" s="323"/>
    </row>
    <row r="61" spans="1:26" ht="13.5" customHeight="1">
      <c r="A61" s="380"/>
      <c r="B61" s="380"/>
      <c r="C61" s="380"/>
      <c r="D61" s="380"/>
      <c r="E61" s="380"/>
      <c r="F61" s="380"/>
      <c r="G61" s="380"/>
      <c r="H61" s="380"/>
      <c r="I61" s="380"/>
      <c r="J61" s="380"/>
      <c r="K61" s="323"/>
      <c r="L61" s="323"/>
      <c r="M61" s="323"/>
      <c r="N61" s="323"/>
      <c r="O61" s="323"/>
      <c r="P61" s="323"/>
      <c r="Q61" s="323"/>
      <c r="R61" s="323"/>
      <c r="S61" s="323"/>
      <c r="T61" s="323"/>
      <c r="U61" s="323"/>
      <c r="V61" s="323"/>
      <c r="W61" s="323"/>
      <c r="X61" s="323"/>
      <c r="Y61" s="323"/>
      <c r="Z61" s="323"/>
    </row>
    <row r="62" spans="1:26" ht="13.5" customHeight="1">
      <c r="A62" s="380"/>
      <c r="B62" s="380"/>
      <c r="C62" s="380"/>
      <c r="D62" s="380"/>
      <c r="E62" s="380"/>
      <c r="F62" s="380"/>
      <c r="G62" s="380"/>
      <c r="H62" s="380"/>
      <c r="I62" s="380"/>
      <c r="J62" s="380"/>
      <c r="K62" s="323"/>
      <c r="L62" s="323"/>
      <c r="M62" s="323"/>
      <c r="N62" s="323"/>
      <c r="O62" s="323"/>
      <c r="P62" s="323"/>
      <c r="Q62" s="323"/>
      <c r="R62" s="323"/>
      <c r="S62" s="323"/>
      <c r="T62" s="323"/>
      <c r="U62" s="323"/>
      <c r="V62" s="323"/>
      <c r="W62" s="323"/>
      <c r="X62" s="323"/>
      <c r="Y62" s="323"/>
      <c r="Z62" s="323"/>
    </row>
    <row r="63" spans="1:26" ht="13.5" customHeight="1">
      <c r="A63" s="380"/>
      <c r="B63" s="380"/>
      <c r="C63" s="380"/>
      <c r="D63" s="380"/>
      <c r="E63" s="380"/>
      <c r="F63" s="380"/>
      <c r="G63" s="380"/>
      <c r="H63" s="380"/>
      <c r="I63" s="380"/>
      <c r="J63" s="380"/>
      <c r="K63" s="323"/>
      <c r="L63" s="323"/>
      <c r="M63" s="323"/>
      <c r="N63" s="323"/>
      <c r="O63" s="323"/>
      <c r="P63" s="323"/>
      <c r="Q63" s="323"/>
      <c r="R63" s="323"/>
      <c r="S63" s="323"/>
      <c r="T63" s="323"/>
      <c r="U63" s="323"/>
      <c r="V63" s="323"/>
      <c r="W63" s="323"/>
      <c r="X63" s="323"/>
      <c r="Y63" s="323"/>
      <c r="Z63" s="323"/>
    </row>
    <row r="64" spans="1:26" ht="13.5" customHeight="1">
      <c r="A64" s="380"/>
      <c r="B64" s="380"/>
      <c r="C64" s="380"/>
      <c r="D64" s="380"/>
      <c r="E64" s="380"/>
      <c r="F64" s="380"/>
      <c r="G64" s="380"/>
      <c r="H64" s="380"/>
      <c r="I64" s="380"/>
      <c r="J64" s="380"/>
      <c r="K64" s="323"/>
      <c r="L64" s="323"/>
      <c r="M64" s="323"/>
      <c r="N64" s="323"/>
      <c r="O64" s="323"/>
      <c r="P64" s="323"/>
      <c r="Q64" s="323"/>
      <c r="R64" s="323"/>
      <c r="S64" s="323"/>
      <c r="T64" s="323"/>
      <c r="U64" s="323"/>
      <c r="V64" s="323"/>
      <c r="W64" s="323"/>
      <c r="X64" s="323"/>
      <c r="Y64" s="323"/>
      <c r="Z64" s="323"/>
    </row>
    <row r="65" spans="1:26" ht="13.5" customHeight="1">
      <c r="A65" s="380"/>
      <c r="B65" s="380"/>
      <c r="C65" s="380"/>
      <c r="D65" s="380"/>
      <c r="E65" s="380"/>
      <c r="F65" s="380"/>
      <c r="G65" s="380"/>
      <c r="H65" s="380"/>
      <c r="I65" s="380"/>
      <c r="J65" s="380"/>
      <c r="K65" s="323"/>
      <c r="L65" s="323"/>
      <c r="M65" s="323"/>
      <c r="N65" s="323"/>
      <c r="O65" s="323"/>
      <c r="P65" s="323"/>
      <c r="Q65" s="323"/>
      <c r="R65" s="323"/>
      <c r="S65" s="323"/>
      <c r="T65" s="323"/>
      <c r="U65" s="323"/>
      <c r="V65" s="323"/>
      <c r="W65" s="323"/>
      <c r="X65" s="323"/>
      <c r="Y65" s="323"/>
      <c r="Z65" s="323"/>
    </row>
    <row r="66" spans="1:26" ht="13.5" customHeight="1">
      <c r="A66" s="380"/>
      <c r="B66" s="380"/>
      <c r="C66" s="380"/>
      <c r="D66" s="380"/>
      <c r="E66" s="380"/>
      <c r="F66" s="380"/>
      <c r="G66" s="380"/>
      <c r="H66" s="380"/>
      <c r="I66" s="380"/>
      <c r="J66" s="380"/>
      <c r="K66" s="323"/>
      <c r="L66" s="323"/>
      <c r="M66" s="323"/>
      <c r="N66" s="323"/>
      <c r="O66" s="323"/>
      <c r="P66" s="323"/>
      <c r="Q66" s="323"/>
      <c r="R66" s="323"/>
      <c r="S66" s="323"/>
      <c r="T66" s="323"/>
      <c r="U66" s="323"/>
      <c r="V66" s="323"/>
      <c r="W66" s="323"/>
      <c r="X66" s="323"/>
      <c r="Y66" s="323"/>
      <c r="Z66" s="323"/>
    </row>
    <row r="67" spans="1:26" ht="13.5" customHeight="1">
      <c r="A67" s="380"/>
      <c r="B67" s="380"/>
      <c r="C67" s="380"/>
      <c r="D67" s="380"/>
      <c r="E67" s="380"/>
      <c r="F67" s="380"/>
      <c r="G67" s="380"/>
      <c r="H67" s="380"/>
      <c r="I67" s="380"/>
      <c r="J67" s="380"/>
      <c r="K67" s="323"/>
      <c r="L67" s="323"/>
      <c r="M67" s="323"/>
      <c r="N67" s="323"/>
      <c r="O67" s="323"/>
      <c r="P67" s="323"/>
      <c r="Q67" s="323"/>
      <c r="R67" s="323"/>
      <c r="S67" s="323"/>
      <c r="T67" s="323"/>
      <c r="U67" s="323"/>
      <c r="V67" s="323"/>
      <c r="W67" s="323"/>
      <c r="X67" s="323"/>
      <c r="Y67" s="323"/>
      <c r="Z67" s="323"/>
    </row>
    <row r="68" spans="1:26" ht="13.5" customHeight="1">
      <c r="A68" s="380"/>
      <c r="B68" s="380"/>
      <c r="C68" s="380"/>
      <c r="D68" s="380"/>
      <c r="E68" s="380"/>
      <c r="F68" s="380"/>
      <c r="G68" s="380"/>
      <c r="H68" s="380"/>
      <c r="I68" s="380"/>
      <c r="J68" s="380"/>
      <c r="K68" s="323"/>
      <c r="L68" s="323"/>
      <c r="M68" s="323"/>
      <c r="N68" s="323"/>
      <c r="O68" s="323"/>
      <c r="P68" s="323"/>
      <c r="Q68" s="323"/>
      <c r="R68" s="323"/>
      <c r="S68" s="323"/>
      <c r="T68" s="323"/>
      <c r="U68" s="323"/>
      <c r="V68" s="323"/>
      <c r="W68" s="323"/>
      <c r="X68" s="323"/>
      <c r="Y68" s="323"/>
      <c r="Z68" s="323"/>
    </row>
    <row r="69" spans="1:26" ht="13.5" customHeight="1">
      <c r="A69" s="380"/>
      <c r="B69" s="380"/>
      <c r="C69" s="380"/>
      <c r="D69" s="380"/>
      <c r="E69" s="380"/>
      <c r="F69" s="380"/>
      <c r="G69" s="380"/>
      <c r="H69" s="380"/>
      <c r="I69" s="380"/>
      <c r="J69" s="380"/>
      <c r="K69" s="323"/>
      <c r="L69" s="323"/>
      <c r="M69" s="323"/>
      <c r="N69" s="323"/>
      <c r="O69" s="323"/>
      <c r="P69" s="323"/>
      <c r="Q69" s="323"/>
      <c r="R69" s="323"/>
      <c r="S69" s="323"/>
      <c r="T69" s="323"/>
      <c r="U69" s="323"/>
      <c r="V69" s="323"/>
      <c r="W69" s="323"/>
      <c r="X69" s="323"/>
      <c r="Y69" s="323"/>
      <c r="Z69" s="323"/>
    </row>
    <row r="70" spans="1:26" ht="13.5" customHeight="1">
      <c r="A70" s="380"/>
      <c r="B70" s="380"/>
      <c r="C70" s="380"/>
      <c r="D70" s="380"/>
      <c r="E70" s="380"/>
      <c r="F70" s="380"/>
      <c r="G70" s="380"/>
      <c r="H70" s="380"/>
      <c r="I70" s="380"/>
      <c r="J70" s="380"/>
      <c r="K70" s="323"/>
      <c r="L70" s="323"/>
      <c r="M70" s="323"/>
      <c r="N70" s="323"/>
      <c r="O70" s="323"/>
      <c r="P70" s="323"/>
      <c r="Q70" s="323"/>
      <c r="R70" s="323"/>
      <c r="S70" s="323"/>
      <c r="T70" s="323"/>
      <c r="U70" s="323"/>
      <c r="V70" s="323"/>
      <c r="W70" s="323"/>
      <c r="X70" s="323"/>
      <c r="Y70" s="323"/>
      <c r="Z70" s="323"/>
    </row>
    <row r="71" spans="1:26" ht="13.5" customHeight="1">
      <c r="A71" s="380"/>
      <c r="B71" s="380"/>
      <c r="C71" s="380"/>
      <c r="D71" s="380"/>
      <c r="E71" s="380"/>
      <c r="F71" s="380"/>
      <c r="G71" s="380"/>
      <c r="H71" s="380"/>
      <c r="I71" s="380"/>
      <c r="J71" s="380"/>
      <c r="K71" s="323"/>
      <c r="L71" s="323"/>
      <c r="M71" s="323"/>
      <c r="N71" s="323"/>
      <c r="O71" s="323"/>
      <c r="P71" s="323"/>
      <c r="Q71" s="323"/>
      <c r="R71" s="323"/>
      <c r="S71" s="323"/>
      <c r="T71" s="323"/>
      <c r="U71" s="323"/>
      <c r="V71" s="323"/>
      <c r="W71" s="323"/>
      <c r="X71" s="323"/>
      <c r="Y71" s="323"/>
      <c r="Z71" s="323"/>
    </row>
    <row r="72" spans="1:26" ht="13.5" customHeight="1">
      <c r="A72" s="380"/>
      <c r="B72" s="380"/>
      <c r="C72" s="380"/>
      <c r="D72" s="380"/>
      <c r="E72" s="380"/>
      <c r="F72" s="380"/>
      <c r="G72" s="380"/>
      <c r="H72" s="380"/>
      <c r="I72" s="380"/>
      <c r="J72" s="380"/>
      <c r="K72" s="323"/>
      <c r="L72" s="323"/>
      <c r="M72" s="323"/>
      <c r="N72" s="323"/>
      <c r="O72" s="323"/>
      <c r="P72" s="323"/>
      <c r="Q72" s="323"/>
      <c r="R72" s="323"/>
      <c r="S72" s="323"/>
      <c r="T72" s="323"/>
      <c r="U72" s="323"/>
      <c r="V72" s="323"/>
      <c r="W72" s="323"/>
      <c r="X72" s="323"/>
      <c r="Y72" s="323"/>
      <c r="Z72" s="323"/>
    </row>
    <row r="73" spans="1:26" ht="13.5" customHeight="1">
      <c r="A73" s="380"/>
      <c r="B73" s="380"/>
      <c r="C73" s="380"/>
      <c r="D73" s="380"/>
      <c r="E73" s="380"/>
      <c r="F73" s="380"/>
      <c r="G73" s="380"/>
      <c r="H73" s="380"/>
      <c r="I73" s="380"/>
      <c r="J73" s="380"/>
      <c r="K73" s="323"/>
      <c r="L73" s="323"/>
      <c r="M73" s="323"/>
      <c r="N73" s="323"/>
      <c r="O73" s="323"/>
      <c r="P73" s="323"/>
      <c r="Q73" s="323"/>
      <c r="R73" s="323"/>
      <c r="S73" s="323"/>
      <c r="T73" s="323"/>
      <c r="U73" s="323"/>
      <c r="V73" s="323"/>
      <c r="W73" s="323"/>
      <c r="X73" s="323"/>
      <c r="Y73" s="323"/>
      <c r="Z73" s="323"/>
    </row>
    <row r="74" spans="1:26" ht="13.5" customHeight="1">
      <c r="A74" s="380"/>
      <c r="B74" s="380"/>
      <c r="C74" s="380"/>
      <c r="D74" s="380"/>
      <c r="E74" s="380"/>
      <c r="F74" s="380"/>
      <c r="G74" s="380"/>
      <c r="H74" s="380"/>
      <c r="I74" s="380"/>
      <c r="J74" s="380"/>
      <c r="K74" s="323"/>
      <c r="L74" s="323"/>
      <c r="M74" s="323"/>
      <c r="N74" s="323"/>
      <c r="O74" s="323"/>
      <c r="P74" s="323"/>
      <c r="Q74" s="323"/>
      <c r="R74" s="323"/>
      <c r="S74" s="323"/>
      <c r="T74" s="323"/>
      <c r="U74" s="323"/>
      <c r="V74" s="323"/>
      <c r="W74" s="323"/>
      <c r="X74" s="323"/>
      <c r="Y74" s="323"/>
      <c r="Z74" s="323"/>
    </row>
    <row r="75" spans="1:26" ht="13.5" customHeight="1">
      <c r="A75" s="380"/>
      <c r="B75" s="380"/>
      <c r="C75" s="380"/>
      <c r="D75" s="380"/>
      <c r="E75" s="380"/>
      <c r="F75" s="380"/>
      <c r="G75" s="380"/>
      <c r="H75" s="380"/>
      <c r="I75" s="380"/>
      <c r="J75" s="380"/>
      <c r="K75" s="323"/>
      <c r="L75" s="323"/>
      <c r="M75" s="323"/>
      <c r="N75" s="323"/>
      <c r="O75" s="323"/>
      <c r="P75" s="323"/>
      <c r="Q75" s="323"/>
      <c r="R75" s="323"/>
      <c r="S75" s="323"/>
      <c r="T75" s="323"/>
      <c r="U75" s="323"/>
      <c r="V75" s="323"/>
      <c r="W75" s="323"/>
      <c r="X75" s="323"/>
      <c r="Y75" s="323"/>
      <c r="Z75" s="323"/>
    </row>
    <row r="76" spans="1:26" ht="13.5" customHeight="1">
      <c r="A76" s="380"/>
      <c r="B76" s="380"/>
      <c r="C76" s="380"/>
      <c r="D76" s="380"/>
      <c r="E76" s="380"/>
      <c r="F76" s="380"/>
      <c r="G76" s="380"/>
      <c r="H76" s="380"/>
      <c r="I76" s="380"/>
      <c r="J76" s="380"/>
      <c r="K76" s="323"/>
      <c r="L76" s="323"/>
      <c r="M76" s="323"/>
      <c r="N76" s="323"/>
      <c r="O76" s="323"/>
      <c r="P76" s="323"/>
      <c r="Q76" s="323"/>
      <c r="R76" s="323"/>
      <c r="S76" s="323"/>
      <c r="T76" s="323"/>
      <c r="U76" s="323"/>
      <c r="V76" s="323"/>
      <c r="W76" s="323"/>
      <c r="X76" s="323"/>
      <c r="Y76" s="323"/>
      <c r="Z76" s="323"/>
    </row>
    <row r="77" spans="1:26" ht="13.5" customHeight="1">
      <c r="A77" s="380"/>
      <c r="B77" s="380"/>
      <c r="C77" s="380"/>
      <c r="D77" s="380"/>
      <c r="E77" s="380"/>
      <c r="F77" s="380"/>
      <c r="G77" s="380"/>
      <c r="H77" s="380"/>
      <c r="I77" s="380"/>
      <c r="J77" s="380"/>
      <c r="K77" s="323"/>
      <c r="L77" s="323"/>
      <c r="M77" s="323"/>
      <c r="N77" s="323"/>
      <c r="O77" s="323"/>
      <c r="P77" s="323"/>
      <c r="Q77" s="323"/>
      <c r="R77" s="323"/>
      <c r="S77" s="323"/>
      <c r="T77" s="323"/>
      <c r="U77" s="323"/>
      <c r="V77" s="323"/>
      <c r="W77" s="323"/>
      <c r="X77" s="323"/>
      <c r="Y77" s="323"/>
      <c r="Z77" s="323"/>
    </row>
    <row r="78" spans="1:26" ht="13.5" customHeight="1">
      <c r="A78" s="380"/>
      <c r="B78" s="380"/>
      <c r="C78" s="380"/>
      <c r="D78" s="380"/>
      <c r="E78" s="380"/>
      <c r="F78" s="380"/>
      <c r="G78" s="380"/>
      <c r="H78" s="380"/>
      <c r="I78" s="380"/>
      <c r="J78" s="380"/>
      <c r="K78" s="323"/>
      <c r="L78" s="323"/>
      <c r="M78" s="323"/>
      <c r="N78" s="323"/>
      <c r="O78" s="323"/>
      <c r="P78" s="323"/>
      <c r="Q78" s="323"/>
      <c r="R78" s="323"/>
      <c r="S78" s="323"/>
      <c r="T78" s="323"/>
      <c r="U78" s="323"/>
      <c r="V78" s="323"/>
      <c r="W78" s="323"/>
      <c r="X78" s="323"/>
      <c r="Y78" s="323"/>
      <c r="Z78" s="323"/>
    </row>
    <row r="79" spans="1:26" ht="13.5" customHeight="1">
      <c r="A79" s="380"/>
      <c r="B79" s="380"/>
      <c r="C79" s="380"/>
      <c r="D79" s="380"/>
      <c r="E79" s="380"/>
      <c r="F79" s="380"/>
      <c r="G79" s="380"/>
      <c r="H79" s="380"/>
      <c r="I79" s="380"/>
      <c r="J79" s="380"/>
      <c r="K79" s="323"/>
      <c r="L79" s="323"/>
      <c r="M79" s="323"/>
      <c r="N79" s="323"/>
      <c r="O79" s="323"/>
      <c r="P79" s="323"/>
      <c r="Q79" s="323"/>
      <c r="R79" s="323"/>
      <c r="S79" s="323"/>
      <c r="T79" s="323"/>
      <c r="U79" s="323"/>
      <c r="V79" s="323"/>
      <c r="W79" s="323"/>
      <c r="X79" s="323"/>
      <c r="Y79" s="323"/>
      <c r="Z79" s="323"/>
    </row>
    <row r="80" spans="1:26" ht="13.5" customHeight="1">
      <c r="A80" s="380"/>
      <c r="B80" s="380"/>
      <c r="C80" s="380"/>
      <c r="D80" s="380"/>
      <c r="E80" s="380"/>
      <c r="F80" s="380"/>
      <c r="G80" s="380"/>
      <c r="H80" s="380"/>
      <c r="I80" s="380"/>
      <c r="J80" s="380"/>
      <c r="K80" s="323"/>
      <c r="L80" s="323"/>
      <c r="M80" s="323"/>
      <c r="N80" s="323"/>
      <c r="O80" s="323"/>
      <c r="P80" s="323"/>
      <c r="Q80" s="323"/>
      <c r="R80" s="323"/>
      <c r="S80" s="323"/>
      <c r="T80" s="323"/>
      <c r="U80" s="323"/>
      <c r="V80" s="323"/>
      <c r="W80" s="323"/>
      <c r="X80" s="323"/>
      <c r="Y80" s="323"/>
      <c r="Z80" s="323"/>
    </row>
    <row r="81" spans="1:26" ht="13.5" customHeight="1">
      <c r="A81" s="380"/>
      <c r="B81" s="380"/>
      <c r="C81" s="380"/>
      <c r="D81" s="380"/>
      <c r="E81" s="380"/>
      <c r="F81" s="380"/>
      <c r="G81" s="380"/>
      <c r="H81" s="380"/>
      <c r="I81" s="380"/>
      <c r="J81" s="380"/>
      <c r="K81" s="323"/>
      <c r="L81" s="323"/>
      <c r="M81" s="323"/>
      <c r="N81" s="323"/>
      <c r="O81" s="323"/>
      <c r="P81" s="323"/>
      <c r="Q81" s="323"/>
      <c r="R81" s="323"/>
      <c r="S81" s="323"/>
      <c r="T81" s="323"/>
      <c r="U81" s="323"/>
      <c r="V81" s="323"/>
      <c r="W81" s="323"/>
      <c r="X81" s="323"/>
      <c r="Y81" s="323"/>
      <c r="Z81" s="323"/>
    </row>
    <row r="82" spans="1:26" ht="13.5" customHeight="1">
      <c r="A82" s="380"/>
      <c r="B82" s="380"/>
      <c r="C82" s="380"/>
      <c r="D82" s="380"/>
      <c r="E82" s="380"/>
      <c r="F82" s="380"/>
      <c r="G82" s="380"/>
      <c r="H82" s="380"/>
      <c r="I82" s="380"/>
      <c r="J82" s="380"/>
      <c r="K82" s="323"/>
      <c r="L82" s="323"/>
      <c r="M82" s="323"/>
      <c r="N82" s="323"/>
      <c r="O82" s="323"/>
      <c r="P82" s="323"/>
      <c r="Q82" s="323"/>
      <c r="R82" s="323"/>
      <c r="S82" s="323"/>
      <c r="T82" s="323"/>
      <c r="U82" s="323"/>
      <c r="V82" s="323"/>
      <c r="W82" s="323"/>
      <c r="X82" s="323"/>
      <c r="Y82" s="323"/>
      <c r="Z82" s="323"/>
    </row>
    <row r="83" spans="1:26" ht="13.5" customHeight="1">
      <c r="A83" s="380"/>
      <c r="B83" s="380"/>
      <c r="C83" s="380"/>
      <c r="D83" s="380"/>
      <c r="E83" s="380"/>
      <c r="F83" s="380"/>
      <c r="G83" s="380"/>
      <c r="H83" s="380"/>
      <c r="I83" s="380"/>
      <c r="J83" s="380"/>
      <c r="K83" s="323"/>
      <c r="L83" s="323"/>
      <c r="M83" s="323"/>
      <c r="N83" s="323"/>
      <c r="O83" s="323"/>
      <c r="P83" s="323"/>
      <c r="Q83" s="323"/>
      <c r="R83" s="323"/>
      <c r="S83" s="323"/>
      <c r="T83" s="323"/>
      <c r="U83" s="323"/>
      <c r="V83" s="323"/>
      <c r="W83" s="323"/>
      <c r="X83" s="323"/>
      <c r="Y83" s="323"/>
      <c r="Z83" s="323"/>
    </row>
    <row r="84" spans="1:26" ht="13.5" customHeight="1">
      <c r="A84" s="380"/>
      <c r="B84" s="380"/>
      <c r="C84" s="380"/>
      <c r="D84" s="380"/>
      <c r="E84" s="380"/>
      <c r="F84" s="380"/>
      <c r="G84" s="380"/>
      <c r="H84" s="380"/>
      <c r="I84" s="380"/>
      <c r="J84" s="380"/>
      <c r="K84" s="323"/>
      <c r="L84" s="323"/>
      <c r="M84" s="323"/>
      <c r="N84" s="323"/>
      <c r="O84" s="323"/>
      <c r="P84" s="323"/>
      <c r="Q84" s="323"/>
      <c r="R84" s="323"/>
      <c r="S84" s="323"/>
      <c r="T84" s="323"/>
      <c r="U84" s="323"/>
      <c r="V84" s="323"/>
      <c r="W84" s="323"/>
      <c r="X84" s="323"/>
      <c r="Y84" s="323"/>
      <c r="Z84" s="323"/>
    </row>
    <row r="85" spans="1:26" ht="13.5" customHeight="1">
      <c r="A85" s="380"/>
      <c r="B85" s="380"/>
      <c r="C85" s="380"/>
      <c r="D85" s="380"/>
      <c r="E85" s="380"/>
      <c r="F85" s="380"/>
      <c r="G85" s="380"/>
      <c r="H85" s="380"/>
      <c r="I85" s="380"/>
      <c r="J85" s="380"/>
      <c r="K85" s="323"/>
      <c r="L85" s="323"/>
      <c r="M85" s="323"/>
      <c r="N85" s="323"/>
      <c r="O85" s="323"/>
      <c r="P85" s="323"/>
      <c r="Q85" s="323"/>
      <c r="R85" s="323"/>
      <c r="S85" s="323"/>
      <c r="T85" s="323"/>
      <c r="U85" s="323"/>
      <c r="V85" s="323"/>
      <c r="W85" s="323"/>
      <c r="X85" s="323"/>
      <c r="Y85" s="323"/>
      <c r="Z85" s="323"/>
    </row>
    <row r="86" spans="1:26" ht="13.5" customHeight="1">
      <c r="A86" s="380"/>
      <c r="B86" s="380"/>
      <c r="C86" s="380"/>
      <c r="D86" s="380"/>
      <c r="E86" s="380"/>
      <c r="F86" s="380"/>
      <c r="G86" s="380"/>
      <c r="H86" s="380"/>
      <c r="I86" s="380"/>
      <c r="J86" s="380"/>
      <c r="K86" s="323"/>
      <c r="L86" s="323"/>
      <c r="M86" s="323"/>
      <c r="N86" s="323"/>
      <c r="O86" s="323"/>
      <c r="P86" s="323"/>
      <c r="Q86" s="323"/>
      <c r="R86" s="323"/>
      <c r="S86" s="323"/>
      <c r="T86" s="323"/>
      <c r="U86" s="323"/>
      <c r="V86" s="323"/>
      <c r="W86" s="323"/>
      <c r="X86" s="323"/>
      <c r="Y86" s="323"/>
      <c r="Z86" s="323"/>
    </row>
    <row r="87" spans="1:26" ht="13.5" customHeight="1">
      <c r="A87" s="380"/>
      <c r="B87" s="380"/>
      <c r="C87" s="380"/>
      <c r="D87" s="380"/>
      <c r="E87" s="380"/>
      <c r="F87" s="380"/>
      <c r="G87" s="380"/>
      <c r="H87" s="380"/>
      <c r="I87" s="380"/>
      <c r="J87" s="380"/>
      <c r="K87" s="323"/>
      <c r="L87" s="323"/>
      <c r="M87" s="323"/>
      <c r="N87" s="323"/>
      <c r="O87" s="323"/>
      <c r="P87" s="323"/>
      <c r="Q87" s="323"/>
      <c r="R87" s="323"/>
      <c r="S87" s="323"/>
      <c r="T87" s="323"/>
      <c r="U87" s="323"/>
      <c r="V87" s="323"/>
      <c r="W87" s="323"/>
      <c r="X87" s="323"/>
      <c r="Y87" s="323"/>
      <c r="Z87" s="323"/>
    </row>
    <row r="88" spans="1:26" ht="13.5" customHeight="1">
      <c r="A88" s="380"/>
      <c r="B88" s="380"/>
      <c r="C88" s="380"/>
      <c r="D88" s="380"/>
      <c r="E88" s="380"/>
      <c r="F88" s="380"/>
      <c r="G88" s="380"/>
      <c r="H88" s="380"/>
      <c r="I88" s="380"/>
      <c r="J88" s="380"/>
      <c r="K88" s="323"/>
      <c r="L88" s="323"/>
      <c r="M88" s="323"/>
      <c r="N88" s="323"/>
      <c r="O88" s="323"/>
      <c r="P88" s="323"/>
      <c r="Q88" s="323"/>
      <c r="R88" s="323"/>
      <c r="S88" s="323"/>
      <c r="T88" s="323"/>
      <c r="U88" s="323"/>
      <c r="V88" s="323"/>
      <c r="W88" s="323"/>
      <c r="X88" s="323"/>
      <c r="Y88" s="323"/>
      <c r="Z88" s="323"/>
    </row>
    <row r="89" spans="1:26" ht="13.5" customHeight="1">
      <c r="A89" s="380"/>
      <c r="B89" s="380"/>
      <c r="C89" s="380"/>
      <c r="D89" s="380"/>
      <c r="E89" s="380"/>
      <c r="F89" s="380"/>
      <c r="G89" s="380"/>
      <c r="H89" s="380"/>
      <c r="I89" s="380"/>
      <c r="J89" s="380"/>
      <c r="K89" s="323"/>
      <c r="L89" s="323"/>
      <c r="M89" s="323"/>
      <c r="N89" s="323"/>
      <c r="O89" s="323"/>
      <c r="P89" s="323"/>
      <c r="Q89" s="323"/>
      <c r="R89" s="323"/>
      <c r="S89" s="323"/>
      <c r="T89" s="323"/>
      <c r="U89" s="323"/>
      <c r="V89" s="323"/>
      <c r="W89" s="323"/>
      <c r="X89" s="323"/>
      <c r="Y89" s="323"/>
      <c r="Z89" s="323"/>
    </row>
    <row r="90" spans="1:26" ht="13.5" customHeight="1">
      <c r="A90" s="380"/>
      <c r="B90" s="380"/>
      <c r="C90" s="380"/>
      <c r="D90" s="380"/>
      <c r="E90" s="380"/>
      <c r="F90" s="380"/>
      <c r="G90" s="380"/>
      <c r="H90" s="380"/>
      <c r="I90" s="380"/>
      <c r="J90" s="380"/>
      <c r="K90" s="323"/>
      <c r="L90" s="323"/>
      <c r="M90" s="323"/>
      <c r="N90" s="323"/>
      <c r="O90" s="323"/>
      <c r="P90" s="323"/>
      <c r="Q90" s="323"/>
      <c r="R90" s="323"/>
      <c r="S90" s="323"/>
      <c r="T90" s="323"/>
      <c r="U90" s="323"/>
      <c r="V90" s="323"/>
      <c r="W90" s="323"/>
      <c r="X90" s="323"/>
      <c r="Y90" s="323"/>
      <c r="Z90" s="323"/>
    </row>
    <row r="91" spans="1:26" ht="13.5" customHeight="1">
      <c r="A91" s="380"/>
      <c r="B91" s="380"/>
      <c r="C91" s="380"/>
      <c r="D91" s="380"/>
      <c r="E91" s="380"/>
      <c r="F91" s="380"/>
      <c r="G91" s="380"/>
      <c r="H91" s="380"/>
      <c r="I91" s="380"/>
      <c r="J91" s="380"/>
      <c r="K91" s="323"/>
      <c r="L91" s="323"/>
      <c r="M91" s="323"/>
      <c r="N91" s="323"/>
      <c r="O91" s="323"/>
      <c r="P91" s="323"/>
      <c r="Q91" s="323"/>
      <c r="R91" s="323"/>
      <c r="S91" s="323"/>
      <c r="T91" s="323"/>
      <c r="U91" s="323"/>
      <c r="V91" s="323"/>
      <c r="W91" s="323"/>
      <c r="X91" s="323"/>
      <c r="Y91" s="323"/>
      <c r="Z91" s="323"/>
    </row>
    <row r="92" spans="1:26" ht="13.5" customHeight="1">
      <c r="A92" s="380"/>
      <c r="B92" s="380"/>
      <c r="C92" s="380"/>
      <c r="D92" s="380"/>
      <c r="E92" s="380"/>
      <c r="F92" s="380"/>
      <c r="G92" s="380"/>
      <c r="H92" s="380"/>
      <c r="I92" s="380"/>
      <c r="J92" s="380"/>
      <c r="K92" s="323"/>
      <c r="L92" s="323"/>
      <c r="M92" s="323"/>
      <c r="N92" s="323"/>
      <c r="O92" s="323"/>
      <c r="P92" s="323"/>
      <c r="Q92" s="323"/>
      <c r="R92" s="323"/>
      <c r="S92" s="323"/>
      <c r="T92" s="323"/>
      <c r="U92" s="323"/>
      <c r="V92" s="323"/>
      <c r="W92" s="323"/>
      <c r="X92" s="323"/>
      <c r="Y92" s="323"/>
      <c r="Z92" s="323"/>
    </row>
    <row r="93" spans="1:26" ht="13.5" customHeight="1">
      <c r="A93" s="380"/>
      <c r="B93" s="380"/>
      <c r="C93" s="380"/>
      <c r="D93" s="380"/>
      <c r="E93" s="380"/>
      <c r="F93" s="380"/>
      <c r="G93" s="380"/>
      <c r="H93" s="380"/>
      <c r="I93" s="380"/>
      <c r="J93" s="380"/>
      <c r="K93" s="323"/>
      <c r="L93" s="323"/>
      <c r="M93" s="323"/>
      <c r="N93" s="323"/>
      <c r="O93" s="323"/>
      <c r="P93" s="323"/>
      <c r="Q93" s="323"/>
      <c r="R93" s="323"/>
      <c r="S93" s="323"/>
      <c r="T93" s="323"/>
      <c r="U93" s="323"/>
      <c r="V93" s="323"/>
      <c r="W93" s="323"/>
      <c r="X93" s="323"/>
      <c r="Y93" s="323"/>
      <c r="Z93" s="323"/>
    </row>
    <row r="94" spans="1:26" ht="13.5" customHeight="1">
      <c r="A94" s="380"/>
      <c r="B94" s="380"/>
      <c r="C94" s="380"/>
      <c r="D94" s="380"/>
      <c r="E94" s="380"/>
      <c r="F94" s="380"/>
      <c r="G94" s="380"/>
      <c r="H94" s="380"/>
      <c r="I94" s="380"/>
      <c r="J94" s="380"/>
      <c r="K94" s="323"/>
      <c r="L94" s="323"/>
      <c r="M94" s="323"/>
      <c r="N94" s="323"/>
      <c r="O94" s="323"/>
      <c r="P94" s="323"/>
      <c r="Q94" s="323"/>
      <c r="R94" s="323"/>
      <c r="S94" s="323"/>
      <c r="T94" s="323"/>
      <c r="U94" s="323"/>
      <c r="V94" s="323"/>
      <c r="W94" s="323"/>
      <c r="X94" s="323"/>
      <c r="Y94" s="323"/>
      <c r="Z94" s="323"/>
    </row>
    <row r="95" spans="1:26" ht="13.5" customHeight="1">
      <c r="A95" s="380"/>
      <c r="B95" s="380"/>
      <c r="C95" s="380"/>
      <c r="D95" s="380"/>
      <c r="E95" s="380"/>
      <c r="F95" s="380"/>
      <c r="G95" s="380"/>
      <c r="H95" s="380"/>
      <c r="I95" s="380"/>
      <c r="J95" s="380"/>
      <c r="K95" s="323"/>
      <c r="L95" s="323"/>
      <c r="M95" s="323"/>
      <c r="N95" s="323"/>
      <c r="O95" s="323"/>
      <c r="P95" s="323"/>
      <c r="Q95" s="323"/>
      <c r="R95" s="323"/>
      <c r="S95" s="323"/>
      <c r="T95" s="323"/>
      <c r="U95" s="323"/>
      <c r="V95" s="323"/>
      <c r="W95" s="323"/>
      <c r="X95" s="323"/>
      <c r="Y95" s="323"/>
      <c r="Z95" s="323"/>
    </row>
    <row r="96" spans="1:26" ht="13.5" customHeight="1">
      <c r="A96" s="380"/>
      <c r="B96" s="380"/>
      <c r="C96" s="380"/>
      <c r="D96" s="380"/>
      <c r="E96" s="380"/>
      <c r="F96" s="380"/>
      <c r="G96" s="380"/>
      <c r="H96" s="380"/>
      <c r="I96" s="380"/>
      <c r="J96" s="380"/>
      <c r="K96" s="323"/>
      <c r="L96" s="323"/>
      <c r="M96" s="323"/>
      <c r="N96" s="323"/>
      <c r="O96" s="323"/>
      <c r="P96" s="323"/>
      <c r="Q96" s="323"/>
      <c r="R96" s="323"/>
      <c r="S96" s="323"/>
      <c r="T96" s="323"/>
      <c r="U96" s="323"/>
      <c r="V96" s="323"/>
      <c r="W96" s="323"/>
      <c r="X96" s="323"/>
      <c r="Y96" s="323"/>
      <c r="Z96" s="323"/>
    </row>
    <row r="97" spans="1:26" ht="13.5" customHeight="1">
      <c r="A97" s="380"/>
      <c r="B97" s="380"/>
      <c r="C97" s="380"/>
      <c r="D97" s="380"/>
      <c r="E97" s="380"/>
      <c r="F97" s="380"/>
      <c r="G97" s="380"/>
      <c r="H97" s="380"/>
      <c r="I97" s="380"/>
      <c r="J97" s="380"/>
      <c r="K97" s="323"/>
      <c r="L97" s="323"/>
      <c r="M97" s="323"/>
      <c r="N97" s="323"/>
      <c r="O97" s="323"/>
      <c r="P97" s="323"/>
      <c r="Q97" s="323"/>
      <c r="R97" s="323"/>
      <c r="S97" s="323"/>
      <c r="T97" s="323"/>
      <c r="U97" s="323"/>
      <c r="V97" s="323"/>
      <c r="W97" s="323"/>
      <c r="X97" s="323"/>
      <c r="Y97" s="323"/>
      <c r="Z97" s="323"/>
    </row>
    <row r="98" spans="1:26" ht="13.5" customHeight="1">
      <c r="A98" s="380"/>
      <c r="B98" s="380"/>
      <c r="C98" s="380"/>
      <c r="D98" s="380"/>
      <c r="E98" s="380"/>
      <c r="F98" s="380"/>
      <c r="G98" s="380"/>
      <c r="H98" s="380"/>
      <c r="I98" s="380"/>
      <c r="J98" s="380"/>
      <c r="K98" s="323"/>
      <c r="L98" s="323"/>
      <c r="M98" s="323"/>
      <c r="N98" s="323"/>
      <c r="O98" s="323"/>
      <c r="P98" s="323"/>
      <c r="Q98" s="323"/>
      <c r="R98" s="323"/>
      <c r="S98" s="323"/>
      <c r="T98" s="323"/>
      <c r="U98" s="323"/>
      <c r="V98" s="323"/>
      <c r="W98" s="323"/>
      <c r="X98" s="323"/>
      <c r="Y98" s="323"/>
      <c r="Z98" s="323"/>
    </row>
    <row r="99" spans="1:26" ht="13.5" customHeight="1">
      <c r="A99" s="380"/>
      <c r="B99" s="380"/>
      <c r="C99" s="380"/>
      <c r="D99" s="380"/>
      <c r="E99" s="380"/>
      <c r="F99" s="380"/>
      <c r="G99" s="380"/>
      <c r="H99" s="380"/>
      <c r="I99" s="380"/>
      <c r="J99" s="380"/>
      <c r="K99" s="323"/>
      <c r="L99" s="323"/>
      <c r="M99" s="323"/>
      <c r="N99" s="323"/>
      <c r="O99" s="323"/>
      <c r="P99" s="323"/>
      <c r="Q99" s="323"/>
      <c r="R99" s="323"/>
      <c r="S99" s="323"/>
      <c r="T99" s="323"/>
      <c r="U99" s="323"/>
      <c r="V99" s="323"/>
      <c r="W99" s="323"/>
      <c r="X99" s="323"/>
      <c r="Y99" s="323"/>
      <c r="Z99" s="323"/>
    </row>
    <row r="100" spans="1:26" ht="13.5" customHeight="1">
      <c r="A100" s="380"/>
      <c r="B100" s="380"/>
      <c r="C100" s="380"/>
      <c r="D100" s="380"/>
      <c r="E100" s="380"/>
      <c r="F100" s="380"/>
      <c r="G100" s="380"/>
      <c r="H100" s="380"/>
      <c r="I100" s="380"/>
      <c r="J100" s="380"/>
      <c r="K100" s="323"/>
      <c r="L100" s="323"/>
      <c r="M100" s="323"/>
      <c r="N100" s="323"/>
      <c r="O100" s="323"/>
      <c r="P100" s="323"/>
      <c r="Q100" s="323"/>
      <c r="R100" s="323"/>
      <c r="S100" s="323"/>
      <c r="T100" s="323"/>
      <c r="U100" s="323"/>
      <c r="V100" s="323"/>
      <c r="W100" s="323"/>
      <c r="X100" s="323"/>
      <c r="Y100" s="323"/>
      <c r="Z100" s="323"/>
    </row>
    <row r="101" spans="1:26" ht="13.5" customHeight="1">
      <c r="A101" s="380"/>
      <c r="B101" s="380"/>
      <c r="C101" s="380"/>
      <c r="D101" s="380"/>
      <c r="E101" s="380"/>
      <c r="F101" s="380"/>
      <c r="G101" s="380"/>
      <c r="H101" s="380"/>
      <c r="I101" s="380"/>
      <c r="J101" s="380"/>
      <c r="K101" s="323"/>
      <c r="L101" s="323"/>
      <c r="M101" s="323"/>
      <c r="N101" s="323"/>
      <c r="O101" s="323"/>
      <c r="P101" s="323"/>
      <c r="Q101" s="323"/>
      <c r="R101" s="323"/>
      <c r="S101" s="323"/>
      <c r="T101" s="323"/>
      <c r="U101" s="323"/>
      <c r="V101" s="323"/>
      <c r="W101" s="323"/>
      <c r="X101" s="323"/>
      <c r="Y101" s="323"/>
      <c r="Z101" s="323"/>
    </row>
    <row r="102" spans="1:26" ht="13.5" customHeight="1">
      <c r="A102" s="380"/>
      <c r="B102" s="380"/>
      <c r="C102" s="380"/>
      <c r="D102" s="380"/>
      <c r="E102" s="380"/>
      <c r="F102" s="380"/>
      <c r="G102" s="380"/>
      <c r="H102" s="380"/>
      <c r="I102" s="380"/>
      <c r="J102" s="380"/>
      <c r="K102" s="323"/>
      <c r="L102" s="323"/>
      <c r="M102" s="323"/>
      <c r="N102" s="323"/>
      <c r="O102" s="323"/>
      <c r="P102" s="323"/>
      <c r="Q102" s="323"/>
      <c r="R102" s="323"/>
      <c r="S102" s="323"/>
      <c r="T102" s="323"/>
      <c r="U102" s="323"/>
      <c r="V102" s="323"/>
      <c r="W102" s="323"/>
      <c r="X102" s="323"/>
      <c r="Y102" s="323"/>
      <c r="Z102" s="323"/>
    </row>
    <row r="103" spans="1:26" ht="13.5" customHeight="1">
      <c r="A103" s="380"/>
      <c r="B103" s="380"/>
      <c r="C103" s="380"/>
      <c r="D103" s="380"/>
      <c r="E103" s="380"/>
      <c r="F103" s="380"/>
      <c r="G103" s="380"/>
      <c r="H103" s="380"/>
      <c r="I103" s="380"/>
      <c r="J103" s="380"/>
      <c r="K103" s="323"/>
      <c r="L103" s="323"/>
      <c r="M103" s="323"/>
      <c r="N103" s="323"/>
      <c r="O103" s="323"/>
      <c r="P103" s="323"/>
      <c r="Q103" s="323"/>
      <c r="R103" s="323"/>
      <c r="S103" s="323"/>
      <c r="T103" s="323"/>
      <c r="U103" s="323"/>
      <c r="V103" s="323"/>
      <c r="W103" s="323"/>
      <c r="X103" s="323"/>
      <c r="Y103" s="323"/>
      <c r="Z103" s="323"/>
    </row>
    <row r="104" spans="1:26" ht="13.5" customHeight="1">
      <c r="A104" s="380"/>
      <c r="B104" s="380"/>
      <c r="C104" s="380"/>
      <c r="D104" s="380"/>
      <c r="E104" s="380"/>
      <c r="F104" s="380"/>
      <c r="G104" s="380"/>
      <c r="H104" s="380"/>
      <c r="I104" s="380"/>
      <c r="J104" s="380"/>
      <c r="K104" s="323"/>
      <c r="L104" s="323"/>
      <c r="M104" s="323"/>
      <c r="N104" s="323"/>
      <c r="O104" s="323"/>
      <c r="P104" s="323"/>
      <c r="Q104" s="323"/>
      <c r="R104" s="323"/>
      <c r="S104" s="323"/>
      <c r="T104" s="323"/>
      <c r="U104" s="323"/>
      <c r="V104" s="323"/>
      <c r="W104" s="323"/>
      <c r="X104" s="323"/>
      <c r="Y104" s="323"/>
      <c r="Z104" s="323"/>
    </row>
    <row r="105" spans="1:26" ht="13.5" customHeight="1">
      <c r="A105" s="380"/>
      <c r="B105" s="380"/>
      <c r="C105" s="380"/>
      <c r="D105" s="380"/>
      <c r="E105" s="380"/>
      <c r="F105" s="380"/>
      <c r="G105" s="380"/>
      <c r="H105" s="380"/>
      <c r="I105" s="380"/>
      <c r="J105" s="380"/>
      <c r="K105" s="323"/>
      <c r="L105" s="323"/>
      <c r="M105" s="323"/>
      <c r="N105" s="323"/>
      <c r="O105" s="323"/>
      <c r="P105" s="323"/>
      <c r="Q105" s="323"/>
      <c r="R105" s="323"/>
      <c r="S105" s="323"/>
      <c r="T105" s="323"/>
      <c r="U105" s="323"/>
      <c r="V105" s="323"/>
      <c r="W105" s="323"/>
      <c r="X105" s="323"/>
      <c r="Y105" s="323"/>
      <c r="Z105" s="323"/>
    </row>
    <row r="106" spans="1:26" ht="13.5" customHeight="1">
      <c r="A106" s="380"/>
      <c r="B106" s="380"/>
      <c r="C106" s="380"/>
      <c r="D106" s="380"/>
      <c r="E106" s="380"/>
      <c r="F106" s="380"/>
      <c r="G106" s="380"/>
      <c r="H106" s="380"/>
      <c r="I106" s="380"/>
      <c r="J106" s="380"/>
      <c r="K106" s="323"/>
      <c r="L106" s="323"/>
      <c r="M106" s="323"/>
      <c r="N106" s="323"/>
      <c r="O106" s="323"/>
      <c r="P106" s="323"/>
      <c r="Q106" s="323"/>
      <c r="R106" s="323"/>
      <c r="S106" s="323"/>
      <c r="T106" s="323"/>
      <c r="U106" s="323"/>
      <c r="V106" s="323"/>
      <c r="W106" s="323"/>
      <c r="X106" s="323"/>
      <c r="Y106" s="323"/>
      <c r="Z106" s="323"/>
    </row>
    <row r="107" spans="1:26" ht="13.5" customHeight="1">
      <c r="A107" s="380"/>
      <c r="B107" s="380"/>
      <c r="C107" s="380"/>
      <c r="D107" s="380"/>
      <c r="E107" s="380"/>
      <c r="F107" s="380"/>
      <c r="G107" s="380"/>
      <c r="H107" s="380"/>
      <c r="I107" s="380"/>
      <c r="J107" s="380"/>
      <c r="K107" s="323"/>
      <c r="L107" s="323"/>
      <c r="M107" s="323"/>
      <c r="N107" s="323"/>
      <c r="O107" s="323"/>
      <c r="P107" s="323"/>
      <c r="Q107" s="323"/>
      <c r="R107" s="323"/>
      <c r="S107" s="323"/>
      <c r="T107" s="323"/>
      <c r="U107" s="323"/>
      <c r="V107" s="323"/>
      <c r="W107" s="323"/>
      <c r="X107" s="323"/>
      <c r="Y107" s="323"/>
      <c r="Z107" s="323"/>
    </row>
    <row r="108" spans="1:26" ht="13.5" customHeight="1">
      <c r="A108" s="380"/>
      <c r="B108" s="380"/>
      <c r="C108" s="380"/>
      <c r="D108" s="380"/>
      <c r="E108" s="380"/>
      <c r="F108" s="380"/>
      <c r="G108" s="380"/>
      <c r="H108" s="380"/>
      <c r="I108" s="380"/>
      <c r="J108" s="380"/>
      <c r="K108" s="323"/>
      <c r="L108" s="323"/>
      <c r="M108" s="323"/>
      <c r="N108" s="323"/>
      <c r="O108" s="323"/>
      <c r="P108" s="323"/>
      <c r="Q108" s="323"/>
      <c r="R108" s="323"/>
      <c r="S108" s="323"/>
      <c r="T108" s="323"/>
      <c r="U108" s="323"/>
      <c r="V108" s="323"/>
      <c r="W108" s="323"/>
      <c r="X108" s="323"/>
      <c r="Y108" s="323"/>
      <c r="Z108" s="323"/>
    </row>
    <row r="109" spans="1:26" ht="13.5" customHeight="1">
      <c r="A109" s="380"/>
      <c r="B109" s="380"/>
      <c r="C109" s="380"/>
      <c r="D109" s="380"/>
      <c r="E109" s="380"/>
      <c r="F109" s="380"/>
      <c r="G109" s="380"/>
      <c r="H109" s="380"/>
      <c r="I109" s="380"/>
      <c r="J109" s="380"/>
      <c r="K109" s="323"/>
      <c r="L109" s="323"/>
      <c r="M109" s="323"/>
      <c r="N109" s="323"/>
      <c r="O109" s="323"/>
      <c r="P109" s="323"/>
      <c r="Q109" s="323"/>
      <c r="R109" s="323"/>
      <c r="S109" s="323"/>
      <c r="T109" s="323"/>
      <c r="U109" s="323"/>
      <c r="V109" s="323"/>
      <c r="W109" s="323"/>
      <c r="X109" s="323"/>
      <c r="Y109" s="323"/>
      <c r="Z109" s="323"/>
    </row>
    <row r="110" spans="1:26" ht="13.5" customHeight="1">
      <c r="A110" s="380"/>
      <c r="B110" s="380"/>
      <c r="C110" s="380"/>
      <c r="D110" s="380"/>
      <c r="E110" s="380"/>
      <c r="F110" s="380"/>
      <c r="G110" s="380"/>
      <c r="H110" s="380"/>
      <c r="I110" s="380"/>
      <c r="J110" s="380"/>
      <c r="K110" s="323"/>
      <c r="L110" s="323"/>
      <c r="M110" s="323"/>
      <c r="N110" s="323"/>
      <c r="O110" s="323"/>
      <c r="P110" s="323"/>
      <c r="Q110" s="323"/>
      <c r="R110" s="323"/>
      <c r="S110" s="323"/>
      <c r="T110" s="323"/>
      <c r="U110" s="323"/>
      <c r="V110" s="323"/>
      <c r="W110" s="323"/>
      <c r="X110" s="323"/>
      <c r="Y110" s="323"/>
      <c r="Z110" s="323"/>
    </row>
    <row r="111" spans="1:26" ht="13.5" customHeight="1">
      <c r="A111" s="380"/>
      <c r="B111" s="380"/>
      <c r="C111" s="380"/>
      <c r="D111" s="380"/>
      <c r="E111" s="380"/>
      <c r="F111" s="380"/>
      <c r="G111" s="380"/>
      <c r="H111" s="380"/>
      <c r="I111" s="380"/>
      <c r="J111" s="380"/>
      <c r="K111" s="323"/>
      <c r="L111" s="323"/>
      <c r="M111" s="323"/>
      <c r="N111" s="323"/>
      <c r="O111" s="323"/>
      <c r="P111" s="323"/>
      <c r="Q111" s="323"/>
      <c r="R111" s="323"/>
      <c r="S111" s="323"/>
      <c r="T111" s="323"/>
      <c r="U111" s="323"/>
      <c r="V111" s="323"/>
      <c r="W111" s="323"/>
      <c r="X111" s="323"/>
      <c r="Y111" s="323"/>
      <c r="Z111" s="323"/>
    </row>
    <row r="112" spans="1:26" ht="13.5" customHeight="1">
      <c r="A112" s="380"/>
      <c r="B112" s="380"/>
      <c r="C112" s="380"/>
      <c r="D112" s="380"/>
      <c r="E112" s="380"/>
      <c r="F112" s="380"/>
      <c r="G112" s="380"/>
      <c r="H112" s="380"/>
      <c r="I112" s="380"/>
      <c r="J112" s="380"/>
      <c r="K112" s="323"/>
      <c r="L112" s="323"/>
      <c r="M112" s="323"/>
      <c r="N112" s="323"/>
      <c r="O112" s="323"/>
      <c r="P112" s="323"/>
      <c r="Q112" s="323"/>
      <c r="R112" s="323"/>
      <c r="S112" s="323"/>
      <c r="T112" s="323"/>
      <c r="U112" s="323"/>
      <c r="V112" s="323"/>
      <c r="W112" s="323"/>
      <c r="X112" s="323"/>
      <c r="Y112" s="323"/>
      <c r="Z112" s="323"/>
    </row>
    <row r="113" spans="1:26" ht="13.5" customHeight="1">
      <c r="A113" s="380"/>
      <c r="B113" s="380"/>
      <c r="C113" s="380"/>
      <c r="D113" s="380"/>
      <c r="E113" s="380"/>
      <c r="F113" s="380"/>
      <c r="G113" s="380"/>
      <c r="H113" s="380"/>
      <c r="I113" s="380"/>
      <c r="J113" s="380"/>
      <c r="K113" s="323"/>
      <c r="L113" s="323"/>
      <c r="M113" s="323"/>
      <c r="N113" s="323"/>
      <c r="O113" s="323"/>
      <c r="P113" s="323"/>
      <c r="Q113" s="323"/>
      <c r="R113" s="323"/>
      <c r="S113" s="323"/>
      <c r="T113" s="323"/>
      <c r="U113" s="323"/>
      <c r="V113" s="323"/>
      <c r="W113" s="323"/>
      <c r="X113" s="323"/>
      <c r="Y113" s="323"/>
      <c r="Z113" s="323"/>
    </row>
    <row r="114" spans="1:26" ht="13.5" customHeight="1">
      <c r="A114" s="380"/>
      <c r="B114" s="380"/>
      <c r="C114" s="380"/>
      <c r="D114" s="380"/>
      <c r="E114" s="380"/>
      <c r="F114" s="380"/>
      <c r="G114" s="380"/>
      <c r="H114" s="380"/>
      <c r="I114" s="380"/>
      <c r="J114" s="380"/>
      <c r="K114" s="323"/>
      <c r="L114" s="323"/>
      <c r="M114" s="323"/>
      <c r="N114" s="323"/>
      <c r="O114" s="323"/>
      <c r="P114" s="323"/>
      <c r="Q114" s="323"/>
      <c r="R114" s="323"/>
      <c r="S114" s="323"/>
      <c r="T114" s="323"/>
      <c r="U114" s="323"/>
      <c r="V114" s="323"/>
      <c r="W114" s="323"/>
      <c r="X114" s="323"/>
      <c r="Y114" s="323"/>
      <c r="Z114" s="323"/>
    </row>
    <row r="115" spans="1:26" ht="13.5" customHeight="1">
      <c r="A115" s="380"/>
      <c r="B115" s="380"/>
      <c r="C115" s="380"/>
      <c r="D115" s="380"/>
      <c r="E115" s="380"/>
      <c r="F115" s="380"/>
      <c r="G115" s="380"/>
      <c r="H115" s="380"/>
      <c r="I115" s="380"/>
      <c r="J115" s="380"/>
      <c r="K115" s="323"/>
      <c r="L115" s="323"/>
      <c r="M115" s="323"/>
      <c r="N115" s="323"/>
      <c r="O115" s="323"/>
      <c r="P115" s="323"/>
      <c r="Q115" s="323"/>
      <c r="R115" s="323"/>
      <c r="S115" s="323"/>
      <c r="T115" s="323"/>
      <c r="U115" s="323"/>
      <c r="V115" s="323"/>
      <c r="W115" s="323"/>
      <c r="X115" s="323"/>
      <c r="Y115" s="323"/>
      <c r="Z115" s="323"/>
    </row>
    <row r="116" spans="1:26" ht="13.5" customHeight="1">
      <c r="A116" s="380"/>
      <c r="B116" s="380"/>
      <c r="C116" s="380"/>
      <c r="D116" s="380"/>
      <c r="E116" s="380"/>
      <c r="F116" s="380"/>
      <c r="G116" s="380"/>
      <c r="H116" s="380"/>
      <c r="I116" s="380"/>
      <c r="J116" s="380"/>
      <c r="K116" s="323"/>
      <c r="L116" s="323"/>
      <c r="M116" s="323"/>
      <c r="N116" s="323"/>
      <c r="O116" s="323"/>
      <c r="P116" s="323"/>
      <c r="Q116" s="323"/>
      <c r="R116" s="323"/>
      <c r="S116" s="323"/>
      <c r="T116" s="323"/>
      <c r="U116" s="323"/>
      <c r="V116" s="323"/>
      <c r="W116" s="323"/>
      <c r="X116" s="323"/>
      <c r="Y116" s="323"/>
      <c r="Z116" s="323"/>
    </row>
    <row r="117" spans="1:26" ht="13.5" customHeight="1">
      <c r="A117" s="380"/>
      <c r="B117" s="380"/>
      <c r="C117" s="380"/>
      <c r="D117" s="380"/>
      <c r="E117" s="380"/>
      <c r="F117" s="380"/>
      <c r="G117" s="380"/>
      <c r="H117" s="380"/>
      <c r="I117" s="380"/>
      <c r="J117" s="380"/>
      <c r="K117" s="323"/>
      <c r="L117" s="323"/>
      <c r="M117" s="323"/>
      <c r="N117" s="323"/>
      <c r="O117" s="323"/>
      <c r="P117" s="323"/>
      <c r="Q117" s="323"/>
      <c r="R117" s="323"/>
      <c r="S117" s="323"/>
      <c r="T117" s="323"/>
      <c r="U117" s="323"/>
      <c r="V117" s="323"/>
      <c r="W117" s="323"/>
      <c r="X117" s="323"/>
      <c r="Y117" s="323"/>
      <c r="Z117" s="323"/>
    </row>
    <row r="118" spans="1:26" ht="13.5" customHeight="1">
      <c r="A118" s="380"/>
      <c r="B118" s="380"/>
      <c r="C118" s="380"/>
      <c r="D118" s="380"/>
      <c r="E118" s="380"/>
      <c r="F118" s="380"/>
      <c r="G118" s="380"/>
      <c r="H118" s="380"/>
      <c r="I118" s="380"/>
      <c r="J118" s="380"/>
      <c r="K118" s="323"/>
      <c r="L118" s="323"/>
      <c r="M118" s="323"/>
      <c r="N118" s="323"/>
      <c r="O118" s="323"/>
      <c r="P118" s="323"/>
      <c r="Q118" s="323"/>
      <c r="R118" s="323"/>
      <c r="S118" s="323"/>
      <c r="T118" s="323"/>
      <c r="U118" s="323"/>
      <c r="V118" s="323"/>
      <c r="W118" s="323"/>
      <c r="X118" s="323"/>
      <c r="Y118" s="323"/>
      <c r="Z118" s="323"/>
    </row>
    <row r="119" spans="1:26" ht="13.5" customHeight="1">
      <c r="A119" s="380"/>
      <c r="B119" s="380"/>
      <c r="C119" s="380"/>
      <c r="D119" s="380"/>
      <c r="E119" s="380"/>
      <c r="F119" s="380"/>
      <c r="G119" s="380"/>
      <c r="H119" s="380"/>
      <c r="I119" s="380"/>
      <c r="J119" s="380"/>
      <c r="K119" s="323"/>
      <c r="L119" s="323"/>
      <c r="M119" s="323"/>
      <c r="N119" s="323"/>
      <c r="O119" s="323"/>
      <c r="P119" s="323"/>
      <c r="Q119" s="323"/>
      <c r="R119" s="323"/>
      <c r="S119" s="323"/>
      <c r="T119" s="323"/>
      <c r="U119" s="323"/>
      <c r="V119" s="323"/>
      <c r="W119" s="323"/>
      <c r="X119" s="323"/>
      <c r="Y119" s="323"/>
      <c r="Z119" s="323"/>
    </row>
    <row r="120" spans="1:26" ht="13.5" customHeight="1">
      <c r="A120" s="380"/>
      <c r="B120" s="380"/>
      <c r="C120" s="380"/>
      <c r="D120" s="380"/>
      <c r="E120" s="380"/>
      <c r="F120" s="380"/>
      <c r="G120" s="380"/>
      <c r="H120" s="380"/>
      <c r="I120" s="380"/>
      <c r="J120" s="380"/>
      <c r="K120" s="323"/>
      <c r="L120" s="323"/>
      <c r="M120" s="323"/>
      <c r="N120" s="323"/>
      <c r="O120" s="323"/>
      <c r="P120" s="323"/>
      <c r="Q120" s="323"/>
      <c r="R120" s="323"/>
      <c r="S120" s="323"/>
      <c r="T120" s="323"/>
      <c r="U120" s="323"/>
      <c r="V120" s="323"/>
      <c r="W120" s="323"/>
      <c r="X120" s="323"/>
      <c r="Y120" s="323"/>
      <c r="Z120" s="323"/>
    </row>
    <row r="121" spans="1:26" ht="13.5" customHeight="1">
      <c r="A121" s="380"/>
      <c r="B121" s="380"/>
      <c r="C121" s="380"/>
      <c r="D121" s="380"/>
      <c r="E121" s="380"/>
      <c r="F121" s="380"/>
      <c r="G121" s="380"/>
      <c r="H121" s="380"/>
      <c r="I121" s="380"/>
      <c r="J121" s="380"/>
      <c r="K121" s="323"/>
      <c r="L121" s="323"/>
      <c r="M121" s="323"/>
      <c r="N121" s="323"/>
      <c r="O121" s="323"/>
      <c r="P121" s="323"/>
      <c r="Q121" s="323"/>
      <c r="R121" s="323"/>
      <c r="S121" s="323"/>
      <c r="T121" s="323"/>
      <c r="U121" s="323"/>
      <c r="V121" s="323"/>
      <c r="W121" s="323"/>
      <c r="X121" s="323"/>
      <c r="Y121" s="323"/>
      <c r="Z121" s="323"/>
    </row>
    <row r="122" spans="1:26" ht="13.5" customHeight="1">
      <c r="A122" s="380"/>
      <c r="B122" s="380"/>
      <c r="C122" s="380"/>
      <c r="D122" s="380"/>
      <c r="E122" s="380"/>
      <c r="F122" s="380"/>
      <c r="G122" s="380"/>
      <c r="H122" s="380"/>
      <c r="I122" s="380"/>
      <c r="J122" s="380"/>
      <c r="K122" s="323"/>
      <c r="L122" s="323"/>
      <c r="M122" s="323"/>
      <c r="N122" s="323"/>
      <c r="O122" s="323"/>
      <c r="P122" s="323"/>
      <c r="Q122" s="323"/>
      <c r="R122" s="323"/>
      <c r="S122" s="323"/>
      <c r="T122" s="323"/>
      <c r="U122" s="323"/>
      <c r="V122" s="323"/>
      <c r="W122" s="323"/>
      <c r="X122" s="323"/>
      <c r="Y122" s="323"/>
      <c r="Z122" s="323"/>
    </row>
    <row r="123" spans="1:26" ht="13.5" customHeight="1">
      <c r="A123" s="380"/>
      <c r="B123" s="380"/>
      <c r="C123" s="380"/>
      <c r="D123" s="380"/>
      <c r="E123" s="380"/>
      <c r="F123" s="380"/>
      <c r="G123" s="380"/>
      <c r="H123" s="380"/>
      <c r="I123" s="380"/>
      <c r="J123" s="380"/>
      <c r="K123" s="323"/>
      <c r="L123" s="323"/>
      <c r="M123" s="323"/>
      <c r="N123" s="323"/>
      <c r="O123" s="323"/>
      <c r="P123" s="323"/>
      <c r="Q123" s="323"/>
      <c r="R123" s="323"/>
      <c r="S123" s="323"/>
      <c r="T123" s="323"/>
      <c r="U123" s="323"/>
      <c r="V123" s="323"/>
      <c r="W123" s="323"/>
      <c r="X123" s="323"/>
      <c r="Y123" s="323"/>
      <c r="Z123" s="323"/>
    </row>
    <row r="124" spans="1:26" ht="13.5" customHeight="1">
      <c r="A124" s="380"/>
      <c r="B124" s="380"/>
      <c r="C124" s="380"/>
      <c r="D124" s="380"/>
      <c r="E124" s="380"/>
      <c r="F124" s="380"/>
      <c r="G124" s="380"/>
      <c r="H124" s="380"/>
      <c r="I124" s="380"/>
      <c r="J124" s="380"/>
      <c r="K124" s="323"/>
      <c r="L124" s="323"/>
      <c r="M124" s="323"/>
      <c r="N124" s="323"/>
      <c r="O124" s="323"/>
      <c r="P124" s="323"/>
      <c r="Q124" s="323"/>
      <c r="R124" s="323"/>
      <c r="S124" s="323"/>
      <c r="T124" s="323"/>
      <c r="U124" s="323"/>
      <c r="V124" s="323"/>
      <c r="W124" s="323"/>
      <c r="X124" s="323"/>
      <c r="Y124" s="323"/>
      <c r="Z124" s="323"/>
    </row>
    <row r="125" spans="1:26" ht="13.5" customHeight="1">
      <c r="A125" s="380"/>
      <c r="B125" s="380"/>
      <c r="C125" s="380"/>
      <c r="D125" s="380"/>
      <c r="E125" s="380"/>
      <c r="F125" s="380"/>
      <c r="G125" s="380"/>
      <c r="H125" s="380"/>
      <c r="I125" s="380"/>
      <c r="J125" s="380"/>
      <c r="K125" s="323"/>
      <c r="L125" s="323"/>
      <c r="M125" s="323"/>
      <c r="N125" s="323"/>
      <c r="O125" s="323"/>
      <c r="P125" s="323"/>
      <c r="Q125" s="323"/>
      <c r="R125" s="323"/>
      <c r="S125" s="323"/>
      <c r="T125" s="323"/>
      <c r="U125" s="323"/>
      <c r="V125" s="323"/>
      <c r="W125" s="323"/>
      <c r="X125" s="323"/>
      <c r="Y125" s="323"/>
      <c r="Z125" s="323"/>
    </row>
    <row r="126" spans="1:26" ht="13.5" customHeight="1">
      <c r="A126" s="380"/>
      <c r="B126" s="380"/>
      <c r="C126" s="380"/>
      <c r="D126" s="380"/>
      <c r="E126" s="380"/>
      <c r="F126" s="380"/>
      <c r="G126" s="380"/>
      <c r="H126" s="380"/>
      <c r="I126" s="380"/>
      <c r="J126" s="380"/>
      <c r="K126" s="323"/>
      <c r="L126" s="323"/>
      <c r="M126" s="323"/>
      <c r="N126" s="323"/>
      <c r="O126" s="323"/>
      <c r="P126" s="323"/>
      <c r="Q126" s="323"/>
      <c r="R126" s="323"/>
      <c r="S126" s="323"/>
      <c r="T126" s="323"/>
      <c r="U126" s="323"/>
      <c r="V126" s="323"/>
      <c r="W126" s="323"/>
      <c r="X126" s="323"/>
      <c r="Y126" s="323"/>
      <c r="Z126" s="323"/>
    </row>
    <row r="127" spans="1:26" ht="13.5" customHeight="1">
      <c r="A127" s="380"/>
      <c r="B127" s="380"/>
      <c r="C127" s="380"/>
      <c r="D127" s="380"/>
      <c r="E127" s="380"/>
      <c r="F127" s="380"/>
      <c r="G127" s="380"/>
      <c r="H127" s="380"/>
      <c r="I127" s="380"/>
      <c r="J127" s="380"/>
      <c r="K127" s="323"/>
      <c r="L127" s="323"/>
      <c r="M127" s="323"/>
      <c r="N127" s="323"/>
      <c r="O127" s="323"/>
      <c r="P127" s="323"/>
      <c r="Q127" s="323"/>
      <c r="R127" s="323"/>
      <c r="S127" s="323"/>
      <c r="T127" s="323"/>
      <c r="U127" s="323"/>
      <c r="V127" s="323"/>
      <c r="W127" s="323"/>
      <c r="X127" s="323"/>
      <c r="Y127" s="323"/>
      <c r="Z127" s="323"/>
    </row>
    <row r="128" spans="1:26" ht="13.5" customHeight="1">
      <c r="A128" s="380"/>
      <c r="B128" s="380"/>
      <c r="C128" s="380"/>
      <c r="D128" s="380"/>
      <c r="E128" s="380"/>
      <c r="F128" s="380"/>
      <c r="G128" s="380"/>
      <c r="H128" s="380"/>
      <c r="I128" s="380"/>
      <c r="J128" s="380"/>
      <c r="K128" s="323"/>
      <c r="L128" s="323"/>
      <c r="M128" s="323"/>
      <c r="N128" s="323"/>
      <c r="O128" s="323"/>
      <c r="P128" s="323"/>
      <c r="Q128" s="323"/>
      <c r="R128" s="323"/>
      <c r="S128" s="323"/>
      <c r="T128" s="323"/>
      <c r="U128" s="323"/>
      <c r="V128" s="323"/>
      <c r="W128" s="323"/>
      <c r="X128" s="323"/>
      <c r="Y128" s="323"/>
      <c r="Z128" s="323"/>
    </row>
    <row r="129" spans="1:26" ht="13.5" customHeight="1">
      <c r="A129" s="380"/>
      <c r="B129" s="380"/>
      <c r="C129" s="380"/>
      <c r="D129" s="380"/>
      <c r="E129" s="380"/>
      <c r="F129" s="380"/>
      <c r="G129" s="380"/>
      <c r="H129" s="380"/>
      <c r="I129" s="380"/>
      <c r="J129" s="380"/>
      <c r="K129" s="323"/>
      <c r="L129" s="323"/>
      <c r="M129" s="323"/>
      <c r="N129" s="323"/>
      <c r="O129" s="323"/>
      <c r="P129" s="323"/>
      <c r="Q129" s="323"/>
      <c r="R129" s="323"/>
      <c r="S129" s="323"/>
      <c r="T129" s="323"/>
      <c r="U129" s="323"/>
      <c r="V129" s="323"/>
      <c r="W129" s="323"/>
      <c r="X129" s="323"/>
      <c r="Y129" s="323"/>
      <c r="Z129" s="323"/>
    </row>
    <row r="130" spans="1:26" ht="13.5" customHeight="1">
      <c r="A130" s="380"/>
      <c r="B130" s="380"/>
      <c r="C130" s="380"/>
      <c r="D130" s="380"/>
      <c r="E130" s="380"/>
      <c r="F130" s="380"/>
      <c r="G130" s="380"/>
      <c r="H130" s="380"/>
      <c r="I130" s="380"/>
      <c r="J130" s="380"/>
      <c r="K130" s="323"/>
      <c r="L130" s="323"/>
      <c r="M130" s="323"/>
      <c r="N130" s="323"/>
      <c r="O130" s="323"/>
      <c r="P130" s="323"/>
      <c r="Q130" s="323"/>
      <c r="R130" s="323"/>
      <c r="S130" s="323"/>
      <c r="T130" s="323"/>
      <c r="U130" s="323"/>
      <c r="V130" s="323"/>
      <c r="W130" s="323"/>
      <c r="X130" s="323"/>
      <c r="Y130" s="323"/>
      <c r="Z130" s="323"/>
    </row>
    <row r="131" spans="1:26" ht="13.5" customHeight="1">
      <c r="A131" s="380"/>
      <c r="B131" s="380"/>
      <c r="C131" s="380"/>
      <c r="D131" s="380"/>
      <c r="E131" s="380"/>
      <c r="F131" s="380"/>
      <c r="G131" s="380"/>
      <c r="H131" s="380"/>
      <c r="I131" s="380"/>
      <c r="J131" s="380"/>
      <c r="K131" s="323"/>
      <c r="L131" s="323"/>
      <c r="M131" s="323"/>
      <c r="N131" s="323"/>
      <c r="O131" s="323"/>
      <c r="P131" s="323"/>
      <c r="Q131" s="323"/>
      <c r="R131" s="323"/>
      <c r="S131" s="323"/>
      <c r="T131" s="323"/>
      <c r="U131" s="323"/>
      <c r="V131" s="323"/>
      <c r="W131" s="323"/>
      <c r="X131" s="323"/>
      <c r="Y131" s="323"/>
      <c r="Z131" s="323"/>
    </row>
    <row r="132" spans="1:26" ht="13.5" customHeight="1">
      <c r="A132" s="380"/>
      <c r="B132" s="380"/>
      <c r="C132" s="380"/>
      <c r="D132" s="380"/>
      <c r="E132" s="380"/>
      <c r="F132" s="380"/>
      <c r="G132" s="380"/>
      <c r="H132" s="380"/>
      <c r="I132" s="380"/>
      <c r="J132" s="380"/>
      <c r="K132" s="323"/>
      <c r="L132" s="323"/>
      <c r="M132" s="323"/>
      <c r="N132" s="323"/>
      <c r="O132" s="323"/>
      <c r="P132" s="323"/>
      <c r="Q132" s="323"/>
      <c r="R132" s="323"/>
      <c r="S132" s="323"/>
      <c r="T132" s="323"/>
      <c r="U132" s="323"/>
      <c r="V132" s="323"/>
      <c r="W132" s="323"/>
      <c r="X132" s="323"/>
      <c r="Y132" s="323"/>
      <c r="Z132" s="323"/>
    </row>
    <row r="133" spans="1:26" ht="13.5" customHeight="1">
      <c r="A133" s="380"/>
      <c r="B133" s="380"/>
      <c r="C133" s="380"/>
      <c r="D133" s="380"/>
      <c r="E133" s="380"/>
      <c r="F133" s="380"/>
      <c r="G133" s="380"/>
      <c r="H133" s="380"/>
      <c r="I133" s="380"/>
      <c r="J133" s="380"/>
      <c r="K133" s="323"/>
      <c r="L133" s="323"/>
      <c r="M133" s="323"/>
      <c r="N133" s="323"/>
      <c r="O133" s="323"/>
      <c r="P133" s="323"/>
      <c r="Q133" s="323"/>
      <c r="R133" s="323"/>
      <c r="S133" s="323"/>
      <c r="T133" s="323"/>
      <c r="U133" s="323"/>
      <c r="V133" s="323"/>
      <c r="W133" s="323"/>
      <c r="X133" s="323"/>
      <c r="Y133" s="323"/>
      <c r="Z133" s="323"/>
    </row>
    <row r="134" spans="1:26" ht="13.5" customHeight="1">
      <c r="A134" s="380"/>
      <c r="B134" s="380"/>
      <c r="C134" s="380"/>
      <c r="D134" s="380"/>
      <c r="E134" s="380"/>
      <c r="F134" s="380"/>
      <c r="G134" s="380"/>
      <c r="H134" s="380"/>
      <c r="I134" s="380"/>
      <c r="J134" s="380"/>
      <c r="K134" s="323"/>
      <c r="L134" s="323"/>
      <c r="M134" s="323"/>
      <c r="N134" s="323"/>
      <c r="O134" s="323"/>
      <c r="P134" s="323"/>
      <c r="Q134" s="323"/>
      <c r="R134" s="323"/>
      <c r="S134" s="323"/>
      <c r="T134" s="323"/>
      <c r="U134" s="323"/>
      <c r="V134" s="323"/>
      <c r="W134" s="323"/>
      <c r="X134" s="323"/>
      <c r="Y134" s="323"/>
      <c r="Z134" s="323"/>
    </row>
    <row r="135" spans="1:26" ht="13.5" customHeight="1">
      <c r="A135" s="380"/>
      <c r="B135" s="380"/>
      <c r="C135" s="380"/>
      <c r="D135" s="380"/>
      <c r="E135" s="380"/>
      <c r="F135" s="380"/>
      <c r="G135" s="380"/>
      <c r="H135" s="380"/>
      <c r="I135" s="380"/>
      <c r="J135" s="380"/>
      <c r="K135" s="323"/>
      <c r="L135" s="323"/>
      <c r="M135" s="323"/>
      <c r="N135" s="323"/>
      <c r="O135" s="323"/>
      <c r="P135" s="323"/>
      <c r="Q135" s="323"/>
      <c r="R135" s="323"/>
      <c r="S135" s="323"/>
      <c r="T135" s="323"/>
      <c r="U135" s="323"/>
      <c r="V135" s="323"/>
      <c r="W135" s="323"/>
      <c r="X135" s="323"/>
      <c r="Y135" s="323"/>
      <c r="Z135" s="323"/>
    </row>
    <row r="136" spans="1:26" ht="13.5" customHeight="1">
      <c r="A136" s="380"/>
      <c r="B136" s="380"/>
      <c r="C136" s="380"/>
      <c r="D136" s="380"/>
      <c r="E136" s="380"/>
      <c r="F136" s="380"/>
      <c r="G136" s="380"/>
      <c r="H136" s="380"/>
      <c r="I136" s="380"/>
      <c r="J136" s="380"/>
      <c r="K136" s="323"/>
      <c r="L136" s="323"/>
      <c r="M136" s="323"/>
      <c r="N136" s="323"/>
      <c r="O136" s="323"/>
      <c r="P136" s="323"/>
      <c r="Q136" s="323"/>
      <c r="R136" s="323"/>
      <c r="S136" s="323"/>
      <c r="T136" s="323"/>
      <c r="U136" s="323"/>
      <c r="V136" s="323"/>
      <c r="W136" s="323"/>
      <c r="X136" s="323"/>
      <c r="Y136" s="323"/>
      <c r="Z136" s="323"/>
    </row>
    <row r="137" spans="1:26" ht="13.5" customHeight="1">
      <c r="A137" s="380"/>
      <c r="B137" s="380"/>
      <c r="C137" s="380"/>
      <c r="D137" s="380"/>
      <c r="E137" s="380"/>
      <c r="F137" s="380"/>
      <c r="G137" s="380"/>
      <c r="H137" s="380"/>
      <c r="I137" s="380"/>
      <c r="J137" s="380"/>
      <c r="K137" s="323"/>
      <c r="L137" s="323"/>
      <c r="M137" s="323"/>
      <c r="N137" s="323"/>
      <c r="O137" s="323"/>
      <c r="P137" s="323"/>
      <c r="Q137" s="323"/>
      <c r="R137" s="323"/>
      <c r="S137" s="323"/>
      <c r="T137" s="323"/>
      <c r="U137" s="323"/>
      <c r="V137" s="323"/>
      <c r="W137" s="323"/>
      <c r="X137" s="323"/>
      <c r="Y137" s="323"/>
      <c r="Z137" s="323"/>
    </row>
    <row r="138" spans="1:26" ht="13.5" customHeight="1">
      <c r="A138" s="380"/>
      <c r="B138" s="380"/>
      <c r="C138" s="380"/>
      <c r="D138" s="380"/>
      <c r="E138" s="380"/>
      <c r="F138" s="380"/>
      <c r="G138" s="380"/>
      <c r="H138" s="380"/>
      <c r="I138" s="380"/>
      <c r="J138" s="380"/>
      <c r="K138" s="323"/>
      <c r="L138" s="323"/>
      <c r="M138" s="323"/>
      <c r="N138" s="323"/>
      <c r="O138" s="323"/>
      <c r="P138" s="323"/>
      <c r="Q138" s="323"/>
      <c r="R138" s="323"/>
      <c r="S138" s="323"/>
      <c r="T138" s="323"/>
      <c r="U138" s="323"/>
      <c r="V138" s="323"/>
      <c r="W138" s="323"/>
      <c r="X138" s="323"/>
      <c r="Y138" s="323"/>
      <c r="Z138" s="323"/>
    </row>
    <row r="139" spans="1:26" ht="13.5" customHeight="1">
      <c r="A139" s="380"/>
      <c r="B139" s="380"/>
      <c r="C139" s="380"/>
      <c r="D139" s="380"/>
      <c r="E139" s="380"/>
      <c r="F139" s="380"/>
      <c r="G139" s="380"/>
      <c r="H139" s="380"/>
      <c r="I139" s="380"/>
      <c r="J139" s="380"/>
      <c r="K139" s="323"/>
      <c r="L139" s="323"/>
      <c r="M139" s="323"/>
      <c r="N139" s="323"/>
      <c r="O139" s="323"/>
      <c r="P139" s="323"/>
      <c r="Q139" s="323"/>
      <c r="R139" s="323"/>
      <c r="S139" s="323"/>
      <c r="T139" s="323"/>
      <c r="U139" s="323"/>
      <c r="V139" s="323"/>
      <c r="W139" s="323"/>
      <c r="X139" s="323"/>
      <c r="Y139" s="323"/>
      <c r="Z139" s="323"/>
    </row>
    <row r="140" spans="1:26" ht="13.5" customHeight="1">
      <c r="A140" s="380"/>
      <c r="B140" s="380"/>
      <c r="C140" s="380"/>
      <c r="D140" s="380"/>
      <c r="E140" s="380"/>
      <c r="F140" s="380"/>
      <c r="G140" s="380"/>
      <c r="H140" s="380"/>
      <c r="I140" s="380"/>
      <c r="J140" s="380"/>
      <c r="K140" s="323"/>
      <c r="L140" s="323"/>
      <c r="M140" s="323"/>
      <c r="N140" s="323"/>
      <c r="O140" s="323"/>
      <c r="P140" s="323"/>
      <c r="Q140" s="323"/>
      <c r="R140" s="323"/>
      <c r="S140" s="323"/>
      <c r="T140" s="323"/>
      <c r="U140" s="323"/>
      <c r="V140" s="323"/>
      <c r="W140" s="323"/>
      <c r="X140" s="323"/>
      <c r="Y140" s="323"/>
      <c r="Z140" s="323"/>
    </row>
    <row r="141" spans="1:26" ht="13.5" customHeight="1">
      <c r="A141" s="380"/>
      <c r="B141" s="380"/>
      <c r="C141" s="380"/>
      <c r="D141" s="380"/>
      <c r="E141" s="380"/>
      <c r="F141" s="380"/>
      <c r="G141" s="380"/>
      <c r="H141" s="380"/>
      <c r="I141" s="380"/>
      <c r="J141" s="380"/>
      <c r="K141" s="323"/>
      <c r="L141" s="323"/>
      <c r="M141" s="323"/>
      <c r="N141" s="323"/>
      <c r="O141" s="323"/>
      <c r="P141" s="323"/>
      <c r="Q141" s="323"/>
      <c r="R141" s="323"/>
      <c r="S141" s="323"/>
      <c r="T141" s="323"/>
      <c r="U141" s="323"/>
      <c r="V141" s="323"/>
      <c r="W141" s="323"/>
      <c r="X141" s="323"/>
      <c r="Y141" s="323"/>
      <c r="Z141" s="323"/>
    </row>
    <row r="142" spans="1:26" ht="13.5" customHeight="1">
      <c r="A142" s="380"/>
      <c r="B142" s="380"/>
      <c r="C142" s="380"/>
      <c r="D142" s="380"/>
      <c r="E142" s="380"/>
      <c r="F142" s="380"/>
      <c r="G142" s="380"/>
      <c r="H142" s="380"/>
      <c r="I142" s="380"/>
      <c r="J142" s="380"/>
      <c r="K142" s="323"/>
      <c r="L142" s="323"/>
      <c r="M142" s="323"/>
      <c r="N142" s="323"/>
      <c r="O142" s="323"/>
      <c r="P142" s="323"/>
      <c r="Q142" s="323"/>
      <c r="R142" s="323"/>
      <c r="S142" s="323"/>
      <c r="T142" s="323"/>
      <c r="U142" s="323"/>
      <c r="V142" s="323"/>
      <c r="W142" s="323"/>
      <c r="X142" s="323"/>
      <c r="Y142" s="323"/>
      <c r="Z142" s="323"/>
    </row>
    <row r="143" spans="1:26" ht="13.5" customHeight="1">
      <c r="A143" s="380"/>
      <c r="B143" s="380"/>
      <c r="C143" s="380"/>
      <c r="D143" s="380"/>
      <c r="E143" s="380"/>
      <c r="F143" s="380"/>
      <c r="G143" s="380"/>
      <c r="H143" s="380"/>
      <c r="I143" s="380"/>
      <c r="J143" s="380"/>
      <c r="K143" s="323"/>
      <c r="L143" s="323"/>
      <c r="M143" s="323"/>
      <c r="N143" s="323"/>
      <c r="O143" s="323"/>
      <c r="P143" s="323"/>
      <c r="Q143" s="323"/>
      <c r="R143" s="323"/>
      <c r="S143" s="323"/>
      <c r="T143" s="323"/>
      <c r="U143" s="323"/>
      <c r="V143" s="323"/>
      <c r="W143" s="323"/>
      <c r="X143" s="323"/>
      <c r="Y143" s="323"/>
      <c r="Z143" s="323"/>
    </row>
    <row r="144" spans="1:26" ht="13.5" customHeight="1">
      <c r="A144" s="380"/>
      <c r="B144" s="380"/>
      <c r="C144" s="380"/>
      <c r="D144" s="380"/>
      <c r="E144" s="380"/>
      <c r="F144" s="380"/>
      <c r="G144" s="380"/>
      <c r="H144" s="380"/>
      <c r="I144" s="380"/>
      <c r="J144" s="380"/>
      <c r="K144" s="323"/>
      <c r="L144" s="323"/>
      <c r="M144" s="323"/>
      <c r="N144" s="323"/>
      <c r="O144" s="323"/>
      <c r="P144" s="323"/>
      <c r="Q144" s="323"/>
      <c r="R144" s="323"/>
      <c r="S144" s="323"/>
      <c r="T144" s="323"/>
      <c r="U144" s="323"/>
      <c r="V144" s="323"/>
      <c r="W144" s="323"/>
      <c r="X144" s="323"/>
      <c r="Y144" s="323"/>
      <c r="Z144" s="323"/>
    </row>
    <row r="145" spans="1:26" ht="13.5" customHeight="1">
      <c r="A145" s="380"/>
      <c r="B145" s="380"/>
      <c r="C145" s="380"/>
      <c r="D145" s="380"/>
      <c r="E145" s="380"/>
      <c r="F145" s="380"/>
      <c r="G145" s="380"/>
      <c r="H145" s="380"/>
      <c r="I145" s="380"/>
      <c r="J145" s="380"/>
      <c r="K145" s="323"/>
      <c r="L145" s="323"/>
      <c r="M145" s="323"/>
      <c r="N145" s="323"/>
      <c r="O145" s="323"/>
      <c r="P145" s="323"/>
      <c r="Q145" s="323"/>
      <c r="R145" s="323"/>
      <c r="S145" s="323"/>
      <c r="T145" s="323"/>
      <c r="U145" s="323"/>
      <c r="V145" s="323"/>
      <c r="W145" s="323"/>
      <c r="X145" s="323"/>
      <c r="Y145" s="323"/>
      <c r="Z145" s="323"/>
    </row>
    <row r="146" spans="1:26" ht="13.5" customHeight="1">
      <c r="A146" s="380"/>
      <c r="B146" s="380"/>
      <c r="C146" s="380"/>
      <c r="D146" s="380"/>
      <c r="E146" s="380"/>
      <c r="F146" s="380"/>
      <c r="G146" s="380"/>
      <c r="H146" s="380"/>
      <c r="I146" s="380"/>
      <c r="J146" s="380"/>
      <c r="K146" s="323"/>
      <c r="L146" s="323"/>
      <c r="M146" s="323"/>
      <c r="N146" s="323"/>
      <c r="O146" s="323"/>
      <c r="P146" s="323"/>
      <c r="Q146" s="323"/>
      <c r="R146" s="323"/>
      <c r="S146" s="323"/>
      <c r="T146" s="323"/>
      <c r="U146" s="323"/>
      <c r="V146" s="323"/>
      <c r="W146" s="323"/>
      <c r="X146" s="323"/>
      <c r="Y146" s="323"/>
      <c r="Z146" s="323"/>
    </row>
    <row r="147" spans="1:26" ht="13.5" customHeight="1">
      <c r="A147" s="380"/>
      <c r="B147" s="380"/>
      <c r="C147" s="380"/>
      <c r="D147" s="380"/>
      <c r="E147" s="380"/>
      <c r="F147" s="380"/>
      <c r="G147" s="380"/>
      <c r="H147" s="380"/>
      <c r="I147" s="380"/>
      <c r="J147" s="380"/>
      <c r="K147" s="323"/>
      <c r="L147" s="323"/>
      <c r="M147" s="323"/>
      <c r="N147" s="323"/>
      <c r="O147" s="323"/>
      <c r="P147" s="323"/>
      <c r="Q147" s="323"/>
      <c r="R147" s="323"/>
      <c r="S147" s="323"/>
      <c r="T147" s="323"/>
      <c r="U147" s="323"/>
      <c r="V147" s="323"/>
      <c r="W147" s="323"/>
      <c r="X147" s="323"/>
      <c r="Y147" s="323"/>
      <c r="Z147" s="323"/>
    </row>
    <row r="148" spans="1:26" ht="13.5" customHeight="1">
      <c r="A148" s="380"/>
      <c r="B148" s="380"/>
      <c r="C148" s="380"/>
      <c r="D148" s="380"/>
      <c r="E148" s="380"/>
      <c r="F148" s="380"/>
      <c r="G148" s="380"/>
      <c r="H148" s="380"/>
      <c r="I148" s="380"/>
      <c r="J148" s="380"/>
      <c r="K148" s="323"/>
      <c r="L148" s="323"/>
      <c r="M148" s="323"/>
      <c r="N148" s="323"/>
      <c r="O148" s="323"/>
      <c r="P148" s="323"/>
      <c r="Q148" s="323"/>
      <c r="R148" s="323"/>
      <c r="S148" s="323"/>
      <c r="T148" s="323"/>
      <c r="U148" s="323"/>
      <c r="V148" s="323"/>
      <c r="W148" s="323"/>
      <c r="X148" s="323"/>
      <c r="Y148" s="323"/>
      <c r="Z148" s="323"/>
    </row>
    <row r="149" spans="1:26" ht="13.5" customHeight="1">
      <c r="A149" s="380"/>
      <c r="B149" s="380"/>
      <c r="C149" s="380"/>
      <c r="D149" s="380"/>
      <c r="E149" s="380"/>
      <c r="F149" s="380"/>
      <c r="G149" s="380"/>
      <c r="H149" s="380"/>
      <c r="I149" s="380"/>
      <c r="J149" s="380"/>
      <c r="K149" s="323"/>
      <c r="L149" s="323"/>
      <c r="M149" s="323"/>
      <c r="N149" s="323"/>
      <c r="O149" s="323"/>
      <c r="P149" s="323"/>
      <c r="Q149" s="323"/>
      <c r="R149" s="323"/>
      <c r="S149" s="323"/>
      <c r="T149" s="323"/>
      <c r="U149" s="323"/>
      <c r="V149" s="323"/>
      <c r="W149" s="323"/>
      <c r="X149" s="323"/>
      <c r="Y149" s="323"/>
      <c r="Z149" s="323"/>
    </row>
    <row r="150" spans="1:26" ht="13.5" customHeight="1">
      <c r="A150" s="380"/>
      <c r="B150" s="380"/>
      <c r="C150" s="380"/>
      <c r="D150" s="380"/>
      <c r="E150" s="380"/>
      <c r="F150" s="380"/>
      <c r="G150" s="380"/>
      <c r="H150" s="380"/>
      <c r="I150" s="380"/>
      <c r="J150" s="380"/>
      <c r="K150" s="323"/>
      <c r="L150" s="323"/>
      <c r="M150" s="323"/>
      <c r="N150" s="323"/>
      <c r="O150" s="323"/>
      <c r="P150" s="323"/>
      <c r="Q150" s="323"/>
      <c r="R150" s="323"/>
      <c r="S150" s="323"/>
      <c r="T150" s="323"/>
      <c r="U150" s="323"/>
      <c r="V150" s="323"/>
      <c r="W150" s="323"/>
      <c r="X150" s="323"/>
      <c r="Y150" s="323"/>
      <c r="Z150" s="323"/>
    </row>
    <row r="151" spans="1:26" ht="13.5" customHeight="1">
      <c r="A151" s="380"/>
      <c r="B151" s="380"/>
      <c r="C151" s="380"/>
      <c r="D151" s="380"/>
      <c r="E151" s="380"/>
      <c r="F151" s="380"/>
      <c r="G151" s="380"/>
      <c r="H151" s="380"/>
      <c r="I151" s="380"/>
      <c r="J151" s="380"/>
      <c r="K151" s="323"/>
      <c r="L151" s="323"/>
      <c r="M151" s="323"/>
      <c r="N151" s="323"/>
      <c r="O151" s="323"/>
      <c r="P151" s="323"/>
      <c r="Q151" s="323"/>
      <c r="R151" s="323"/>
      <c r="S151" s="323"/>
      <c r="T151" s="323"/>
      <c r="U151" s="323"/>
      <c r="V151" s="323"/>
      <c r="W151" s="323"/>
      <c r="X151" s="323"/>
      <c r="Y151" s="323"/>
      <c r="Z151" s="323"/>
    </row>
    <row r="152" spans="1:26" ht="13.5" customHeight="1">
      <c r="A152" s="380"/>
      <c r="B152" s="380"/>
      <c r="C152" s="380"/>
      <c r="D152" s="380"/>
      <c r="E152" s="380"/>
      <c r="F152" s="380"/>
      <c r="G152" s="380"/>
      <c r="H152" s="380"/>
      <c r="I152" s="380"/>
      <c r="J152" s="380"/>
      <c r="K152" s="323"/>
      <c r="L152" s="323"/>
      <c r="M152" s="323"/>
      <c r="N152" s="323"/>
      <c r="O152" s="323"/>
      <c r="P152" s="323"/>
      <c r="Q152" s="323"/>
      <c r="R152" s="323"/>
      <c r="S152" s="323"/>
      <c r="T152" s="323"/>
      <c r="U152" s="323"/>
      <c r="V152" s="323"/>
      <c r="W152" s="323"/>
      <c r="X152" s="323"/>
      <c r="Y152" s="323"/>
      <c r="Z152" s="323"/>
    </row>
    <row r="153" spans="1:26" ht="13.5" customHeight="1">
      <c r="A153" s="380"/>
      <c r="B153" s="380"/>
      <c r="C153" s="380"/>
      <c r="D153" s="380"/>
      <c r="E153" s="380"/>
      <c r="F153" s="380"/>
      <c r="G153" s="380"/>
      <c r="H153" s="380"/>
      <c r="I153" s="380"/>
      <c r="J153" s="380"/>
      <c r="K153" s="323"/>
      <c r="L153" s="323"/>
      <c r="M153" s="323"/>
      <c r="N153" s="323"/>
      <c r="O153" s="323"/>
      <c r="P153" s="323"/>
      <c r="Q153" s="323"/>
      <c r="R153" s="323"/>
      <c r="S153" s="323"/>
      <c r="T153" s="323"/>
      <c r="U153" s="323"/>
      <c r="V153" s="323"/>
      <c r="W153" s="323"/>
      <c r="X153" s="323"/>
      <c r="Y153" s="323"/>
      <c r="Z153" s="323"/>
    </row>
    <row r="154" spans="1:26" ht="13.5" customHeight="1">
      <c r="A154" s="380"/>
      <c r="B154" s="380"/>
      <c r="C154" s="380"/>
      <c r="D154" s="380"/>
      <c r="E154" s="380"/>
      <c r="F154" s="380"/>
      <c r="G154" s="380"/>
      <c r="H154" s="380"/>
      <c r="I154" s="380"/>
      <c r="J154" s="380"/>
      <c r="K154" s="323"/>
      <c r="L154" s="323"/>
      <c r="M154" s="323"/>
      <c r="N154" s="323"/>
      <c r="O154" s="323"/>
      <c r="P154" s="323"/>
      <c r="Q154" s="323"/>
      <c r="R154" s="323"/>
      <c r="S154" s="323"/>
      <c r="T154" s="323"/>
      <c r="U154" s="323"/>
      <c r="V154" s="323"/>
      <c r="W154" s="323"/>
      <c r="X154" s="323"/>
      <c r="Y154" s="323"/>
      <c r="Z154" s="323"/>
    </row>
    <row r="155" spans="1:26" ht="13.5" customHeight="1">
      <c r="A155" s="380"/>
      <c r="B155" s="380"/>
      <c r="C155" s="380"/>
      <c r="D155" s="380"/>
      <c r="E155" s="380"/>
      <c r="F155" s="380"/>
      <c r="G155" s="380"/>
      <c r="H155" s="380"/>
      <c r="I155" s="380"/>
      <c r="J155" s="380"/>
      <c r="K155" s="323"/>
      <c r="L155" s="323"/>
      <c r="M155" s="323"/>
      <c r="N155" s="323"/>
      <c r="O155" s="323"/>
      <c r="P155" s="323"/>
      <c r="Q155" s="323"/>
      <c r="R155" s="323"/>
      <c r="S155" s="323"/>
      <c r="T155" s="323"/>
      <c r="U155" s="323"/>
      <c r="V155" s="323"/>
      <c r="W155" s="323"/>
      <c r="X155" s="323"/>
      <c r="Y155" s="323"/>
      <c r="Z155" s="323"/>
    </row>
    <row r="156" spans="1:26" ht="13.5" customHeight="1">
      <c r="A156" s="380"/>
      <c r="B156" s="380"/>
      <c r="C156" s="380"/>
      <c r="D156" s="380"/>
      <c r="E156" s="380"/>
      <c r="F156" s="380"/>
      <c r="G156" s="380"/>
      <c r="H156" s="380"/>
      <c r="I156" s="380"/>
      <c r="J156" s="380"/>
      <c r="K156" s="323"/>
      <c r="L156" s="323"/>
      <c r="M156" s="323"/>
      <c r="N156" s="323"/>
      <c r="O156" s="323"/>
      <c r="P156" s="323"/>
      <c r="Q156" s="323"/>
      <c r="R156" s="323"/>
      <c r="S156" s="323"/>
      <c r="T156" s="323"/>
      <c r="U156" s="323"/>
      <c r="V156" s="323"/>
      <c r="W156" s="323"/>
      <c r="X156" s="323"/>
      <c r="Y156" s="323"/>
      <c r="Z156" s="323"/>
    </row>
    <row r="157" spans="1:26" ht="13.5" customHeight="1">
      <c r="A157" s="380"/>
      <c r="B157" s="380"/>
      <c r="C157" s="380"/>
      <c r="D157" s="380"/>
      <c r="E157" s="380"/>
      <c r="F157" s="380"/>
      <c r="G157" s="380"/>
      <c r="H157" s="380"/>
      <c r="I157" s="380"/>
      <c r="J157" s="380"/>
      <c r="K157" s="323"/>
      <c r="L157" s="323"/>
      <c r="M157" s="323"/>
      <c r="N157" s="323"/>
      <c r="O157" s="323"/>
      <c r="P157" s="323"/>
      <c r="Q157" s="323"/>
      <c r="R157" s="323"/>
      <c r="S157" s="323"/>
      <c r="T157" s="323"/>
      <c r="U157" s="323"/>
      <c r="V157" s="323"/>
      <c r="W157" s="323"/>
      <c r="X157" s="323"/>
      <c r="Y157" s="323"/>
      <c r="Z157" s="323"/>
    </row>
    <row r="158" spans="1:26" ht="13.5" customHeight="1">
      <c r="A158" s="380"/>
      <c r="B158" s="380"/>
      <c r="C158" s="380"/>
      <c r="D158" s="380"/>
      <c r="E158" s="380"/>
      <c r="F158" s="380"/>
      <c r="G158" s="380"/>
      <c r="H158" s="380"/>
      <c r="I158" s="380"/>
      <c r="J158" s="380"/>
      <c r="K158" s="323"/>
      <c r="L158" s="323"/>
      <c r="M158" s="323"/>
      <c r="N158" s="323"/>
      <c r="O158" s="323"/>
      <c r="P158" s="323"/>
      <c r="Q158" s="323"/>
      <c r="R158" s="323"/>
      <c r="S158" s="323"/>
      <c r="T158" s="323"/>
      <c r="U158" s="323"/>
      <c r="V158" s="323"/>
      <c r="W158" s="323"/>
      <c r="X158" s="323"/>
      <c r="Y158" s="323"/>
      <c r="Z158" s="323"/>
    </row>
    <row r="159" spans="1:26" ht="13.5" customHeight="1">
      <c r="A159" s="380"/>
      <c r="B159" s="380"/>
      <c r="C159" s="380"/>
      <c r="D159" s="380"/>
      <c r="E159" s="380"/>
      <c r="F159" s="380"/>
      <c r="G159" s="380"/>
      <c r="H159" s="380"/>
      <c r="I159" s="380"/>
      <c r="J159" s="380"/>
      <c r="K159" s="323"/>
      <c r="L159" s="323"/>
      <c r="M159" s="323"/>
      <c r="N159" s="323"/>
      <c r="O159" s="323"/>
      <c r="P159" s="323"/>
      <c r="Q159" s="323"/>
      <c r="R159" s="323"/>
      <c r="S159" s="323"/>
      <c r="T159" s="323"/>
      <c r="U159" s="323"/>
      <c r="V159" s="323"/>
      <c r="W159" s="323"/>
      <c r="X159" s="323"/>
      <c r="Y159" s="323"/>
      <c r="Z159" s="323"/>
    </row>
    <row r="160" spans="1:26" ht="13.5" customHeight="1">
      <c r="A160" s="380"/>
      <c r="B160" s="380"/>
      <c r="C160" s="380"/>
      <c r="D160" s="380"/>
      <c r="E160" s="380"/>
      <c r="F160" s="380"/>
      <c r="G160" s="380"/>
      <c r="H160" s="380"/>
      <c r="I160" s="380"/>
      <c r="J160" s="380"/>
      <c r="K160" s="323"/>
      <c r="L160" s="323"/>
      <c r="M160" s="323"/>
      <c r="N160" s="323"/>
      <c r="O160" s="323"/>
      <c r="P160" s="323"/>
      <c r="Q160" s="323"/>
      <c r="R160" s="323"/>
      <c r="S160" s="323"/>
      <c r="T160" s="323"/>
      <c r="U160" s="323"/>
      <c r="V160" s="323"/>
      <c r="W160" s="323"/>
      <c r="X160" s="323"/>
      <c r="Y160" s="323"/>
      <c r="Z160" s="323"/>
    </row>
    <row r="161" spans="1:26" ht="13.5" customHeight="1">
      <c r="A161" s="380"/>
      <c r="B161" s="380"/>
      <c r="C161" s="380"/>
      <c r="D161" s="380"/>
      <c r="E161" s="380"/>
      <c r="F161" s="380"/>
      <c r="G161" s="380"/>
      <c r="H161" s="380"/>
      <c r="I161" s="380"/>
      <c r="J161" s="380"/>
      <c r="K161" s="323"/>
      <c r="L161" s="323"/>
      <c r="M161" s="323"/>
      <c r="N161" s="323"/>
      <c r="O161" s="323"/>
      <c r="P161" s="323"/>
      <c r="Q161" s="323"/>
      <c r="R161" s="323"/>
      <c r="S161" s="323"/>
      <c r="T161" s="323"/>
      <c r="U161" s="323"/>
      <c r="V161" s="323"/>
      <c r="W161" s="323"/>
      <c r="X161" s="323"/>
      <c r="Y161" s="323"/>
      <c r="Z161" s="323"/>
    </row>
    <row r="162" spans="1:26" ht="13.5" customHeight="1">
      <c r="A162" s="380"/>
      <c r="B162" s="380"/>
      <c r="C162" s="380"/>
      <c r="D162" s="380"/>
      <c r="E162" s="380"/>
      <c r="F162" s="380"/>
      <c r="G162" s="380"/>
      <c r="H162" s="380"/>
      <c r="I162" s="380"/>
      <c r="J162" s="380"/>
      <c r="K162" s="323"/>
      <c r="L162" s="323"/>
      <c r="M162" s="323"/>
      <c r="N162" s="323"/>
      <c r="O162" s="323"/>
      <c r="P162" s="323"/>
      <c r="Q162" s="323"/>
      <c r="R162" s="323"/>
      <c r="S162" s="323"/>
      <c r="T162" s="323"/>
      <c r="U162" s="323"/>
      <c r="V162" s="323"/>
      <c r="W162" s="323"/>
      <c r="X162" s="323"/>
      <c r="Y162" s="323"/>
      <c r="Z162" s="323"/>
    </row>
    <row r="163" spans="1:26" ht="13.5" customHeight="1">
      <c r="A163" s="380"/>
      <c r="B163" s="380"/>
      <c r="C163" s="380"/>
      <c r="D163" s="380"/>
      <c r="E163" s="380"/>
      <c r="F163" s="380"/>
      <c r="G163" s="380"/>
      <c r="H163" s="380"/>
      <c r="I163" s="380"/>
      <c r="J163" s="380"/>
      <c r="K163" s="323"/>
      <c r="L163" s="323"/>
      <c r="M163" s="323"/>
      <c r="N163" s="323"/>
      <c r="O163" s="323"/>
      <c r="P163" s="323"/>
      <c r="Q163" s="323"/>
      <c r="R163" s="323"/>
      <c r="S163" s="323"/>
      <c r="T163" s="323"/>
      <c r="U163" s="323"/>
      <c r="V163" s="323"/>
      <c r="W163" s="323"/>
      <c r="X163" s="323"/>
      <c r="Y163" s="323"/>
      <c r="Z163" s="323"/>
    </row>
    <row r="164" spans="1:26" ht="13.5" customHeight="1">
      <c r="A164" s="380"/>
      <c r="B164" s="380"/>
      <c r="C164" s="380"/>
      <c r="D164" s="380"/>
      <c r="E164" s="380"/>
      <c r="F164" s="380"/>
      <c r="G164" s="380"/>
      <c r="H164" s="380"/>
      <c r="I164" s="380"/>
      <c r="J164" s="380"/>
      <c r="K164" s="323"/>
      <c r="L164" s="323"/>
      <c r="M164" s="323"/>
      <c r="N164" s="323"/>
      <c r="O164" s="323"/>
      <c r="P164" s="323"/>
      <c r="Q164" s="323"/>
      <c r="R164" s="323"/>
      <c r="S164" s="323"/>
      <c r="T164" s="323"/>
      <c r="U164" s="323"/>
      <c r="V164" s="323"/>
      <c r="W164" s="323"/>
      <c r="X164" s="323"/>
      <c r="Y164" s="323"/>
      <c r="Z164" s="323"/>
    </row>
    <row r="165" spans="1:26" ht="13.5" customHeight="1">
      <c r="A165" s="380"/>
      <c r="B165" s="380"/>
      <c r="C165" s="380"/>
      <c r="D165" s="380"/>
      <c r="E165" s="380"/>
      <c r="F165" s="380"/>
      <c r="G165" s="380"/>
      <c r="H165" s="380"/>
      <c r="I165" s="380"/>
      <c r="J165" s="380"/>
      <c r="K165" s="323"/>
      <c r="L165" s="323"/>
      <c r="M165" s="323"/>
      <c r="N165" s="323"/>
      <c r="O165" s="323"/>
      <c r="P165" s="323"/>
      <c r="Q165" s="323"/>
      <c r="R165" s="323"/>
      <c r="S165" s="323"/>
      <c r="T165" s="323"/>
      <c r="U165" s="323"/>
      <c r="V165" s="323"/>
      <c r="W165" s="323"/>
      <c r="X165" s="323"/>
      <c r="Y165" s="323"/>
      <c r="Z165" s="323"/>
    </row>
    <row r="166" spans="1:26" ht="13.5" customHeight="1">
      <c r="A166" s="380"/>
      <c r="B166" s="380"/>
      <c r="C166" s="380"/>
      <c r="D166" s="380"/>
      <c r="E166" s="380"/>
      <c r="F166" s="380"/>
      <c r="G166" s="380"/>
      <c r="H166" s="380"/>
      <c r="I166" s="380"/>
      <c r="J166" s="380"/>
      <c r="K166" s="323"/>
      <c r="L166" s="323"/>
      <c r="M166" s="323"/>
      <c r="N166" s="323"/>
      <c r="O166" s="323"/>
      <c r="P166" s="323"/>
      <c r="Q166" s="323"/>
      <c r="R166" s="323"/>
      <c r="S166" s="323"/>
      <c r="T166" s="323"/>
      <c r="U166" s="323"/>
      <c r="V166" s="323"/>
      <c r="W166" s="323"/>
      <c r="X166" s="323"/>
      <c r="Y166" s="323"/>
      <c r="Z166" s="323"/>
    </row>
    <row r="167" spans="1:26" ht="13.5" customHeight="1">
      <c r="A167" s="380"/>
      <c r="B167" s="380"/>
      <c r="C167" s="380"/>
      <c r="D167" s="380"/>
      <c r="E167" s="380"/>
      <c r="F167" s="380"/>
      <c r="G167" s="380"/>
      <c r="H167" s="380"/>
      <c r="I167" s="380"/>
      <c r="J167" s="380"/>
      <c r="K167" s="323"/>
      <c r="L167" s="323"/>
      <c r="M167" s="323"/>
      <c r="N167" s="323"/>
      <c r="O167" s="323"/>
      <c r="P167" s="323"/>
      <c r="Q167" s="323"/>
      <c r="R167" s="323"/>
      <c r="S167" s="323"/>
      <c r="T167" s="323"/>
      <c r="U167" s="323"/>
      <c r="V167" s="323"/>
      <c r="W167" s="323"/>
      <c r="X167" s="323"/>
      <c r="Y167" s="323"/>
      <c r="Z167" s="323"/>
    </row>
    <row r="168" spans="1:26" ht="13.5" customHeight="1">
      <c r="A168" s="380"/>
      <c r="B168" s="380"/>
      <c r="C168" s="380"/>
      <c r="D168" s="380"/>
      <c r="E168" s="380"/>
      <c r="F168" s="380"/>
      <c r="G168" s="380"/>
      <c r="H168" s="380"/>
      <c r="I168" s="380"/>
      <c r="J168" s="380"/>
      <c r="K168" s="323"/>
      <c r="L168" s="323"/>
      <c r="M168" s="323"/>
      <c r="N168" s="323"/>
      <c r="O168" s="323"/>
      <c r="P168" s="323"/>
      <c r="Q168" s="323"/>
      <c r="R168" s="323"/>
      <c r="S168" s="323"/>
      <c r="T168" s="323"/>
      <c r="U168" s="323"/>
      <c r="V168" s="323"/>
      <c r="W168" s="323"/>
      <c r="X168" s="323"/>
      <c r="Y168" s="323"/>
      <c r="Z168" s="323"/>
    </row>
    <row r="169" spans="1:26" ht="13.5" customHeight="1">
      <c r="A169" s="380"/>
      <c r="B169" s="380"/>
      <c r="C169" s="380"/>
      <c r="D169" s="380"/>
      <c r="E169" s="380"/>
      <c r="F169" s="380"/>
      <c r="G169" s="380"/>
      <c r="H169" s="380"/>
      <c r="I169" s="380"/>
      <c r="J169" s="380"/>
      <c r="K169" s="323"/>
      <c r="L169" s="323"/>
      <c r="M169" s="323"/>
      <c r="N169" s="323"/>
      <c r="O169" s="323"/>
      <c r="P169" s="323"/>
      <c r="Q169" s="323"/>
      <c r="R169" s="323"/>
      <c r="S169" s="323"/>
      <c r="T169" s="323"/>
      <c r="U169" s="323"/>
      <c r="V169" s="323"/>
      <c r="W169" s="323"/>
      <c r="X169" s="323"/>
      <c r="Y169" s="323"/>
      <c r="Z169" s="323"/>
    </row>
    <row r="170" spans="1:26" ht="13.5" customHeight="1">
      <c r="A170" s="380"/>
      <c r="B170" s="380"/>
      <c r="C170" s="380"/>
      <c r="D170" s="380"/>
      <c r="E170" s="380"/>
      <c r="F170" s="380"/>
      <c r="G170" s="380"/>
      <c r="H170" s="380"/>
      <c r="I170" s="380"/>
      <c r="J170" s="380"/>
      <c r="K170" s="323"/>
      <c r="L170" s="323"/>
      <c r="M170" s="323"/>
      <c r="N170" s="323"/>
      <c r="O170" s="323"/>
      <c r="P170" s="323"/>
      <c r="Q170" s="323"/>
      <c r="R170" s="323"/>
      <c r="S170" s="323"/>
      <c r="T170" s="323"/>
      <c r="U170" s="323"/>
      <c r="V170" s="323"/>
      <c r="W170" s="323"/>
      <c r="X170" s="323"/>
      <c r="Y170" s="323"/>
      <c r="Z170" s="323"/>
    </row>
    <row r="171" spans="1:26" ht="13.5" customHeight="1">
      <c r="A171" s="380"/>
      <c r="B171" s="380"/>
      <c r="C171" s="380"/>
      <c r="D171" s="380"/>
      <c r="E171" s="380"/>
      <c r="F171" s="380"/>
      <c r="G171" s="380"/>
      <c r="H171" s="380"/>
      <c r="I171" s="380"/>
      <c r="J171" s="380"/>
      <c r="K171" s="323"/>
      <c r="L171" s="323"/>
      <c r="M171" s="323"/>
      <c r="N171" s="323"/>
      <c r="O171" s="323"/>
      <c r="P171" s="323"/>
      <c r="Q171" s="323"/>
      <c r="R171" s="323"/>
      <c r="S171" s="323"/>
      <c r="T171" s="323"/>
      <c r="U171" s="323"/>
      <c r="V171" s="323"/>
      <c r="W171" s="323"/>
      <c r="X171" s="323"/>
      <c r="Y171" s="323"/>
      <c r="Z171" s="323"/>
    </row>
    <row r="172" spans="1:26" ht="13.5" customHeight="1">
      <c r="A172" s="380"/>
      <c r="B172" s="380"/>
      <c r="C172" s="380"/>
      <c r="D172" s="380"/>
      <c r="E172" s="380"/>
      <c r="F172" s="380"/>
      <c r="G172" s="380"/>
      <c r="H172" s="380"/>
      <c r="I172" s="380"/>
      <c r="J172" s="380"/>
      <c r="K172" s="323"/>
      <c r="L172" s="323"/>
      <c r="M172" s="323"/>
      <c r="N172" s="323"/>
      <c r="O172" s="323"/>
      <c r="P172" s="323"/>
      <c r="Q172" s="323"/>
      <c r="R172" s="323"/>
      <c r="S172" s="323"/>
      <c r="T172" s="323"/>
      <c r="U172" s="323"/>
      <c r="V172" s="323"/>
      <c r="W172" s="323"/>
      <c r="X172" s="323"/>
      <c r="Y172" s="323"/>
      <c r="Z172" s="323"/>
    </row>
    <row r="173" spans="1:26" ht="13.5" customHeight="1">
      <c r="A173" s="380"/>
      <c r="B173" s="380"/>
      <c r="C173" s="380"/>
      <c r="D173" s="380"/>
      <c r="E173" s="380"/>
      <c r="F173" s="380"/>
      <c r="G173" s="380"/>
      <c r="H173" s="380"/>
      <c r="I173" s="380"/>
      <c r="J173" s="380"/>
      <c r="K173" s="323"/>
      <c r="L173" s="323"/>
      <c r="M173" s="323"/>
      <c r="N173" s="323"/>
      <c r="O173" s="323"/>
      <c r="P173" s="323"/>
      <c r="Q173" s="323"/>
      <c r="R173" s="323"/>
      <c r="S173" s="323"/>
      <c r="T173" s="323"/>
      <c r="U173" s="323"/>
      <c r="V173" s="323"/>
      <c r="W173" s="323"/>
      <c r="X173" s="323"/>
      <c r="Y173" s="323"/>
      <c r="Z173" s="323"/>
    </row>
    <row r="174" spans="1:26" ht="13.5" customHeight="1">
      <c r="A174" s="380"/>
      <c r="B174" s="380"/>
      <c r="C174" s="380"/>
      <c r="D174" s="380"/>
      <c r="E174" s="380"/>
      <c r="F174" s="380"/>
      <c r="G174" s="380"/>
      <c r="H174" s="380"/>
      <c r="I174" s="380"/>
      <c r="J174" s="380"/>
      <c r="K174" s="323"/>
      <c r="L174" s="323"/>
      <c r="M174" s="323"/>
      <c r="N174" s="323"/>
      <c r="O174" s="323"/>
      <c r="P174" s="323"/>
      <c r="Q174" s="323"/>
      <c r="R174" s="323"/>
      <c r="S174" s="323"/>
      <c r="T174" s="323"/>
      <c r="U174" s="323"/>
      <c r="V174" s="323"/>
      <c r="W174" s="323"/>
      <c r="X174" s="323"/>
      <c r="Y174" s="323"/>
      <c r="Z174" s="323"/>
    </row>
    <row r="175" spans="1:26" ht="13.5" customHeight="1">
      <c r="A175" s="380"/>
      <c r="B175" s="380"/>
      <c r="C175" s="380"/>
      <c r="D175" s="380"/>
      <c r="E175" s="380"/>
      <c r="F175" s="380"/>
      <c r="G175" s="380"/>
      <c r="H175" s="380"/>
      <c r="I175" s="380"/>
      <c r="J175" s="380"/>
      <c r="K175" s="323"/>
      <c r="L175" s="323"/>
      <c r="M175" s="323"/>
      <c r="N175" s="323"/>
      <c r="O175" s="323"/>
      <c r="P175" s="323"/>
      <c r="Q175" s="323"/>
      <c r="R175" s="323"/>
      <c r="S175" s="323"/>
      <c r="T175" s="323"/>
      <c r="U175" s="323"/>
      <c r="V175" s="323"/>
      <c r="W175" s="323"/>
      <c r="X175" s="323"/>
      <c r="Y175" s="323"/>
      <c r="Z175" s="323"/>
    </row>
    <row r="176" spans="1:26" ht="13.5" customHeight="1">
      <c r="A176" s="380"/>
      <c r="B176" s="380"/>
      <c r="C176" s="380"/>
      <c r="D176" s="380"/>
      <c r="E176" s="380"/>
      <c r="F176" s="380"/>
      <c r="G176" s="380"/>
      <c r="H176" s="380"/>
      <c r="I176" s="380"/>
      <c r="J176" s="380"/>
      <c r="K176" s="323"/>
      <c r="L176" s="323"/>
      <c r="M176" s="323"/>
      <c r="N176" s="323"/>
      <c r="O176" s="323"/>
      <c r="P176" s="323"/>
      <c r="Q176" s="323"/>
      <c r="R176" s="323"/>
      <c r="S176" s="323"/>
      <c r="T176" s="323"/>
      <c r="U176" s="323"/>
      <c r="V176" s="323"/>
      <c r="W176" s="323"/>
      <c r="X176" s="323"/>
      <c r="Y176" s="323"/>
      <c r="Z176" s="323"/>
    </row>
    <row r="177" spans="1:26" ht="13.5" customHeight="1">
      <c r="A177" s="380"/>
      <c r="B177" s="380"/>
      <c r="C177" s="380"/>
      <c r="D177" s="380"/>
      <c r="E177" s="380"/>
      <c r="F177" s="380"/>
      <c r="G177" s="380"/>
      <c r="H177" s="380"/>
      <c r="I177" s="380"/>
      <c r="J177" s="380"/>
      <c r="K177" s="323"/>
      <c r="L177" s="323"/>
      <c r="M177" s="323"/>
      <c r="N177" s="323"/>
      <c r="O177" s="323"/>
      <c r="P177" s="323"/>
      <c r="Q177" s="323"/>
      <c r="R177" s="323"/>
      <c r="S177" s="323"/>
      <c r="T177" s="323"/>
      <c r="U177" s="323"/>
      <c r="V177" s="323"/>
      <c r="W177" s="323"/>
      <c r="X177" s="323"/>
      <c r="Y177" s="323"/>
      <c r="Z177" s="323"/>
    </row>
    <row r="178" spans="1:26" ht="13.5" customHeight="1">
      <c r="A178" s="380"/>
      <c r="B178" s="380"/>
      <c r="C178" s="380"/>
      <c r="D178" s="380"/>
      <c r="E178" s="380"/>
      <c r="F178" s="380"/>
      <c r="G178" s="380"/>
      <c r="H178" s="380"/>
      <c r="I178" s="380"/>
      <c r="J178" s="380"/>
      <c r="K178" s="323"/>
      <c r="L178" s="323"/>
      <c r="M178" s="323"/>
      <c r="N178" s="323"/>
      <c r="O178" s="323"/>
      <c r="P178" s="323"/>
      <c r="Q178" s="323"/>
      <c r="R178" s="323"/>
      <c r="S178" s="323"/>
      <c r="T178" s="323"/>
      <c r="U178" s="323"/>
      <c r="V178" s="323"/>
      <c r="W178" s="323"/>
      <c r="X178" s="323"/>
      <c r="Y178" s="323"/>
      <c r="Z178" s="323"/>
    </row>
    <row r="179" spans="1:26" ht="13.5" customHeight="1">
      <c r="A179" s="380"/>
      <c r="B179" s="380"/>
      <c r="C179" s="380"/>
      <c r="D179" s="380"/>
      <c r="E179" s="380"/>
      <c r="F179" s="380"/>
      <c r="G179" s="380"/>
      <c r="H179" s="380"/>
      <c r="I179" s="380"/>
      <c r="J179" s="380"/>
      <c r="K179" s="323"/>
      <c r="L179" s="323"/>
      <c r="M179" s="323"/>
      <c r="N179" s="323"/>
      <c r="O179" s="323"/>
      <c r="P179" s="323"/>
      <c r="Q179" s="323"/>
      <c r="R179" s="323"/>
      <c r="S179" s="323"/>
      <c r="T179" s="323"/>
      <c r="U179" s="323"/>
      <c r="V179" s="323"/>
      <c r="W179" s="323"/>
      <c r="X179" s="323"/>
      <c r="Y179" s="323"/>
      <c r="Z179" s="323"/>
    </row>
    <row r="180" spans="1:26" ht="13.5" customHeight="1">
      <c r="A180" s="380"/>
      <c r="B180" s="380"/>
      <c r="C180" s="380"/>
      <c r="D180" s="380"/>
      <c r="E180" s="380"/>
      <c r="F180" s="380"/>
      <c r="G180" s="380"/>
      <c r="H180" s="380"/>
      <c r="I180" s="380"/>
      <c r="J180" s="380"/>
      <c r="K180" s="323"/>
      <c r="L180" s="323"/>
      <c r="M180" s="323"/>
      <c r="N180" s="323"/>
      <c r="O180" s="323"/>
      <c r="P180" s="323"/>
      <c r="Q180" s="323"/>
      <c r="R180" s="323"/>
      <c r="S180" s="323"/>
      <c r="T180" s="323"/>
      <c r="U180" s="323"/>
      <c r="V180" s="323"/>
      <c r="W180" s="323"/>
      <c r="X180" s="323"/>
      <c r="Y180" s="323"/>
      <c r="Z180" s="323"/>
    </row>
    <row r="181" spans="1:26" ht="13.5" customHeight="1">
      <c r="A181" s="380"/>
      <c r="B181" s="380"/>
      <c r="C181" s="380"/>
      <c r="D181" s="380"/>
      <c r="E181" s="380"/>
      <c r="F181" s="380"/>
      <c r="G181" s="380"/>
      <c r="H181" s="380"/>
      <c r="I181" s="380"/>
      <c r="J181" s="380"/>
      <c r="K181" s="323"/>
      <c r="L181" s="323"/>
      <c r="M181" s="323"/>
      <c r="N181" s="323"/>
      <c r="O181" s="323"/>
      <c r="P181" s="323"/>
      <c r="Q181" s="323"/>
      <c r="R181" s="323"/>
      <c r="S181" s="323"/>
      <c r="T181" s="323"/>
      <c r="U181" s="323"/>
      <c r="V181" s="323"/>
      <c r="W181" s="323"/>
      <c r="X181" s="323"/>
      <c r="Y181" s="323"/>
      <c r="Z181" s="323"/>
    </row>
    <row r="182" spans="1:26" ht="13.5" customHeight="1">
      <c r="A182" s="380"/>
      <c r="B182" s="380"/>
      <c r="C182" s="380"/>
      <c r="D182" s="380"/>
      <c r="E182" s="380"/>
      <c r="F182" s="380"/>
      <c r="G182" s="380"/>
      <c r="H182" s="380"/>
      <c r="I182" s="380"/>
      <c r="J182" s="380"/>
      <c r="K182" s="323"/>
      <c r="L182" s="323"/>
      <c r="M182" s="323"/>
      <c r="N182" s="323"/>
      <c r="O182" s="323"/>
      <c r="P182" s="323"/>
      <c r="Q182" s="323"/>
      <c r="R182" s="323"/>
      <c r="S182" s="323"/>
      <c r="T182" s="323"/>
      <c r="U182" s="323"/>
      <c r="V182" s="323"/>
      <c r="W182" s="323"/>
      <c r="X182" s="323"/>
      <c r="Y182" s="323"/>
      <c r="Z182" s="323"/>
    </row>
    <row r="183" spans="1:26" ht="13.5" customHeight="1">
      <c r="A183" s="380"/>
      <c r="B183" s="380"/>
      <c r="C183" s="380"/>
      <c r="D183" s="380"/>
      <c r="E183" s="380"/>
      <c r="F183" s="380"/>
      <c r="G183" s="380"/>
      <c r="H183" s="380"/>
      <c r="I183" s="380"/>
      <c r="J183" s="380"/>
      <c r="K183" s="323"/>
      <c r="L183" s="323"/>
      <c r="M183" s="323"/>
      <c r="N183" s="323"/>
      <c r="O183" s="323"/>
      <c r="P183" s="323"/>
      <c r="Q183" s="323"/>
      <c r="R183" s="323"/>
      <c r="S183" s="323"/>
      <c r="T183" s="323"/>
      <c r="U183" s="323"/>
      <c r="V183" s="323"/>
      <c r="W183" s="323"/>
      <c r="X183" s="323"/>
      <c r="Y183" s="323"/>
      <c r="Z183" s="323"/>
    </row>
    <row r="184" spans="1:26" ht="13.5" customHeight="1">
      <c r="A184" s="380"/>
      <c r="B184" s="380"/>
      <c r="C184" s="380"/>
      <c r="D184" s="380"/>
      <c r="E184" s="380"/>
      <c r="F184" s="380"/>
      <c r="G184" s="380"/>
      <c r="H184" s="380"/>
      <c r="I184" s="380"/>
      <c r="J184" s="380"/>
      <c r="K184" s="323"/>
      <c r="L184" s="323"/>
      <c r="M184" s="323"/>
      <c r="N184" s="323"/>
      <c r="O184" s="323"/>
      <c r="P184" s="323"/>
      <c r="Q184" s="323"/>
      <c r="R184" s="323"/>
      <c r="S184" s="323"/>
      <c r="T184" s="323"/>
      <c r="U184" s="323"/>
      <c r="V184" s="323"/>
      <c r="W184" s="323"/>
      <c r="X184" s="323"/>
      <c r="Y184" s="323"/>
      <c r="Z184" s="323"/>
    </row>
    <row r="185" spans="1:26" ht="13.5" customHeight="1">
      <c r="A185" s="380"/>
      <c r="B185" s="380"/>
      <c r="C185" s="380"/>
      <c r="D185" s="380"/>
      <c r="E185" s="380"/>
      <c r="F185" s="380"/>
      <c r="G185" s="380"/>
      <c r="H185" s="380"/>
      <c r="I185" s="380"/>
      <c r="J185" s="380"/>
      <c r="K185" s="323"/>
      <c r="L185" s="323"/>
      <c r="M185" s="323"/>
      <c r="N185" s="323"/>
      <c r="O185" s="323"/>
      <c r="P185" s="323"/>
      <c r="Q185" s="323"/>
      <c r="R185" s="323"/>
      <c r="S185" s="323"/>
      <c r="T185" s="323"/>
      <c r="U185" s="323"/>
      <c r="V185" s="323"/>
      <c r="W185" s="323"/>
      <c r="X185" s="323"/>
      <c r="Y185" s="323"/>
      <c r="Z185" s="323"/>
    </row>
    <row r="186" spans="1:26" ht="13.5" customHeight="1">
      <c r="A186" s="380"/>
      <c r="B186" s="380"/>
      <c r="C186" s="380"/>
      <c r="D186" s="380"/>
      <c r="E186" s="380"/>
      <c r="F186" s="380"/>
      <c r="G186" s="380"/>
      <c r="H186" s="380"/>
      <c r="I186" s="380"/>
      <c r="J186" s="380"/>
      <c r="K186" s="323"/>
      <c r="L186" s="323"/>
      <c r="M186" s="323"/>
      <c r="N186" s="323"/>
      <c r="O186" s="323"/>
      <c r="P186" s="323"/>
      <c r="Q186" s="323"/>
      <c r="R186" s="323"/>
      <c r="S186" s="323"/>
      <c r="T186" s="323"/>
      <c r="U186" s="323"/>
      <c r="V186" s="323"/>
      <c r="W186" s="323"/>
      <c r="X186" s="323"/>
      <c r="Y186" s="323"/>
      <c r="Z186" s="323"/>
    </row>
    <row r="187" spans="1:26" ht="13.5" customHeight="1">
      <c r="A187" s="380"/>
      <c r="B187" s="380"/>
      <c r="C187" s="380"/>
      <c r="D187" s="380"/>
      <c r="E187" s="380"/>
      <c r="F187" s="380"/>
      <c r="G187" s="380"/>
      <c r="H187" s="380"/>
      <c r="I187" s="380"/>
      <c r="J187" s="380"/>
      <c r="K187" s="323"/>
      <c r="L187" s="323"/>
      <c r="M187" s="323"/>
      <c r="N187" s="323"/>
      <c r="O187" s="323"/>
      <c r="P187" s="323"/>
      <c r="Q187" s="323"/>
      <c r="R187" s="323"/>
      <c r="S187" s="323"/>
      <c r="T187" s="323"/>
      <c r="U187" s="323"/>
      <c r="V187" s="323"/>
      <c r="W187" s="323"/>
      <c r="X187" s="323"/>
      <c r="Y187" s="323"/>
      <c r="Z187" s="323"/>
    </row>
    <row r="188" spans="1:26" ht="13.5" customHeight="1">
      <c r="A188" s="380"/>
      <c r="B188" s="380"/>
      <c r="C188" s="380"/>
      <c r="D188" s="380"/>
      <c r="E188" s="380"/>
      <c r="F188" s="380"/>
      <c r="G188" s="380"/>
      <c r="H188" s="380"/>
      <c r="I188" s="380"/>
      <c r="J188" s="380"/>
      <c r="K188" s="323"/>
      <c r="L188" s="323"/>
      <c r="M188" s="323"/>
      <c r="N188" s="323"/>
      <c r="O188" s="323"/>
      <c r="P188" s="323"/>
      <c r="Q188" s="323"/>
      <c r="R188" s="323"/>
      <c r="S188" s="323"/>
      <c r="T188" s="323"/>
      <c r="U188" s="323"/>
      <c r="V188" s="323"/>
      <c r="W188" s="323"/>
      <c r="X188" s="323"/>
      <c r="Y188" s="323"/>
      <c r="Z188" s="323"/>
    </row>
    <row r="189" spans="1:26" ht="13.5" customHeight="1">
      <c r="A189" s="380"/>
      <c r="B189" s="380"/>
      <c r="C189" s="380"/>
      <c r="D189" s="380"/>
      <c r="E189" s="380"/>
      <c r="F189" s="380"/>
      <c r="G189" s="380"/>
      <c r="H189" s="380"/>
      <c r="I189" s="380"/>
      <c r="J189" s="380"/>
      <c r="K189" s="323"/>
      <c r="L189" s="323"/>
      <c r="M189" s="323"/>
      <c r="N189" s="323"/>
      <c r="O189" s="323"/>
      <c r="P189" s="323"/>
      <c r="Q189" s="323"/>
      <c r="R189" s="323"/>
      <c r="S189" s="323"/>
      <c r="T189" s="323"/>
      <c r="U189" s="323"/>
      <c r="V189" s="323"/>
      <c r="W189" s="323"/>
      <c r="X189" s="323"/>
      <c r="Y189" s="323"/>
      <c r="Z189" s="323"/>
    </row>
    <row r="190" spans="1:26" ht="13.5" customHeight="1">
      <c r="A190" s="380"/>
      <c r="B190" s="380"/>
      <c r="C190" s="380"/>
      <c r="D190" s="380"/>
      <c r="E190" s="380"/>
      <c r="F190" s="380"/>
      <c r="G190" s="380"/>
      <c r="H190" s="380"/>
      <c r="I190" s="380"/>
      <c r="J190" s="380"/>
      <c r="K190" s="323"/>
      <c r="L190" s="323"/>
      <c r="M190" s="323"/>
      <c r="N190" s="323"/>
      <c r="O190" s="323"/>
      <c r="P190" s="323"/>
      <c r="Q190" s="323"/>
      <c r="R190" s="323"/>
      <c r="S190" s="323"/>
      <c r="T190" s="323"/>
      <c r="U190" s="323"/>
      <c r="V190" s="323"/>
      <c r="W190" s="323"/>
      <c r="X190" s="323"/>
      <c r="Y190" s="323"/>
      <c r="Z190" s="323"/>
    </row>
    <row r="191" spans="1:26" ht="13.5" customHeight="1">
      <c r="A191" s="380"/>
      <c r="B191" s="380"/>
      <c r="C191" s="380"/>
      <c r="D191" s="380"/>
      <c r="E191" s="380"/>
      <c r="F191" s="380"/>
      <c r="G191" s="380"/>
      <c r="H191" s="380"/>
      <c r="I191" s="380"/>
      <c r="J191" s="380"/>
      <c r="K191" s="323"/>
      <c r="L191" s="323"/>
      <c r="M191" s="323"/>
      <c r="N191" s="323"/>
      <c r="O191" s="323"/>
      <c r="P191" s="323"/>
      <c r="Q191" s="323"/>
      <c r="R191" s="323"/>
      <c r="S191" s="323"/>
      <c r="T191" s="323"/>
      <c r="U191" s="323"/>
      <c r="V191" s="323"/>
      <c r="W191" s="323"/>
      <c r="X191" s="323"/>
      <c r="Y191" s="323"/>
      <c r="Z191" s="323"/>
    </row>
    <row r="192" spans="1:26" ht="13.5" customHeight="1">
      <c r="A192" s="380"/>
      <c r="B192" s="380"/>
      <c r="C192" s="380"/>
      <c r="D192" s="380"/>
      <c r="E192" s="380"/>
      <c r="F192" s="380"/>
      <c r="G192" s="380"/>
      <c r="H192" s="380"/>
      <c r="I192" s="380"/>
      <c r="J192" s="380"/>
      <c r="K192" s="323"/>
      <c r="L192" s="323"/>
      <c r="M192" s="323"/>
      <c r="N192" s="323"/>
      <c r="O192" s="323"/>
      <c r="P192" s="323"/>
      <c r="Q192" s="323"/>
      <c r="R192" s="323"/>
      <c r="S192" s="323"/>
      <c r="T192" s="323"/>
      <c r="U192" s="323"/>
      <c r="V192" s="323"/>
      <c r="W192" s="323"/>
      <c r="X192" s="323"/>
      <c r="Y192" s="323"/>
      <c r="Z192" s="323"/>
    </row>
    <row r="193" spans="1:26" ht="13.5" customHeight="1">
      <c r="A193" s="380"/>
      <c r="B193" s="380"/>
      <c r="C193" s="380"/>
      <c r="D193" s="380"/>
      <c r="E193" s="380"/>
      <c r="F193" s="380"/>
      <c r="G193" s="380"/>
      <c r="H193" s="380"/>
      <c r="I193" s="380"/>
      <c r="J193" s="380"/>
      <c r="K193" s="323"/>
      <c r="L193" s="323"/>
      <c r="M193" s="323"/>
      <c r="N193" s="323"/>
      <c r="O193" s="323"/>
      <c r="P193" s="323"/>
      <c r="Q193" s="323"/>
      <c r="R193" s="323"/>
      <c r="S193" s="323"/>
      <c r="T193" s="323"/>
      <c r="U193" s="323"/>
      <c r="V193" s="323"/>
      <c r="W193" s="323"/>
      <c r="X193" s="323"/>
      <c r="Y193" s="323"/>
      <c r="Z193" s="323"/>
    </row>
    <row r="194" spans="1:26" ht="13.5" customHeight="1">
      <c r="A194" s="380"/>
      <c r="B194" s="380"/>
      <c r="C194" s="380"/>
      <c r="D194" s="380"/>
      <c r="E194" s="380"/>
      <c r="F194" s="380"/>
      <c r="G194" s="380"/>
      <c r="H194" s="380"/>
      <c r="I194" s="380"/>
      <c r="J194" s="380"/>
      <c r="K194" s="323"/>
      <c r="L194" s="323"/>
      <c r="M194" s="323"/>
      <c r="N194" s="323"/>
      <c r="O194" s="323"/>
      <c r="P194" s="323"/>
      <c r="Q194" s="323"/>
      <c r="R194" s="323"/>
      <c r="S194" s="323"/>
      <c r="T194" s="323"/>
      <c r="U194" s="323"/>
      <c r="V194" s="323"/>
      <c r="W194" s="323"/>
      <c r="X194" s="323"/>
      <c r="Y194" s="323"/>
      <c r="Z194" s="323"/>
    </row>
    <row r="195" spans="1:26" ht="13.5" customHeight="1">
      <c r="A195" s="380"/>
      <c r="B195" s="380"/>
      <c r="C195" s="380"/>
      <c r="D195" s="380"/>
      <c r="E195" s="380"/>
      <c r="F195" s="380"/>
      <c r="G195" s="380"/>
      <c r="H195" s="380"/>
      <c r="I195" s="380"/>
      <c r="J195" s="380"/>
      <c r="K195" s="323"/>
      <c r="L195" s="323"/>
      <c r="M195" s="323"/>
      <c r="N195" s="323"/>
      <c r="O195" s="323"/>
      <c r="P195" s="323"/>
      <c r="Q195" s="323"/>
      <c r="R195" s="323"/>
      <c r="S195" s="323"/>
      <c r="T195" s="323"/>
      <c r="U195" s="323"/>
      <c r="V195" s="323"/>
      <c r="W195" s="323"/>
      <c r="X195" s="323"/>
      <c r="Y195" s="323"/>
      <c r="Z195" s="323"/>
    </row>
    <row r="196" spans="1:26" ht="13.5" customHeight="1">
      <c r="A196" s="380"/>
      <c r="B196" s="380"/>
      <c r="C196" s="380"/>
      <c r="D196" s="380"/>
      <c r="E196" s="380"/>
      <c r="F196" s="380"/>
      <c r="G196" s="380"/>
      <c r="H196" s="380"/>
      <c r="I196" s="380"/>
      <c r="J196" s="380"/>
      <c r="K196" s="323"/>
      <c r="L196" s="323"/>
      <c r="M196" s="323"/>
      <c r="N196" s="323"/>
      <c r="O196" s="323"/>
      <c r="P196" s="323"/>
      <c r="Q196" s="323"/>
      <c r="R196" s="323"/>
      <c r="S196" s="323"/>
      <c r="T196" s="323"/>
      <c r="U196" s="323"/>
      <c r="V196" s="323"/>
      <c r="W196" s="323"/>
      <c r="X196" s="323"/>
      <c r="Y196" s="323"/>
      <c r="Z196" s="323"/>
    </row>
    <row r="197" spans="1:26" ht="13.5" customHeight="1">
      <c r="A197" s="380"/>
      <c r="B197" s="380"/>
      <c r="C197" s="380"/>
      <c r="D197" s="380"/>
      <c r="E197" s="380"/>
      <c r="F197" s="380"/>
      <c r="G197" s="380"/>
      <c r="H197" s="380"/>
      <c r="I197" s="380"/>
      <c r="J197" s="380"/>
      <c r="K197" s="323"/>
      <c r="L197" s="323"/>
      <c r="M197" s="323"/>
      <c r="N197" s="323"/>
      <c r="O197" s="323"/>
      <c r="P197" s="323"/>
      <c r="Q197" s="323"/>
      <c r="R197" s="323"/>
      <c r="S197" s="323"/>
      <c r="T197" s="323"/>
      <c r="U197" s="323"/>
      <c r="V197" s="323"/>
      <c r="W197" s="323"/>
      <c r="X197" s="323"/>
      <c r="Y197" s="323"/>
      <c r="Z197" s="323"/>
    </row>
    <row r="198" spans="1:26" ht="13.5" customHeight="1">
      <c r="A198" s="380"/>
      <c r="B198" s="380"/>
      <c r="C198" s="380"/>
      <c r="D198" s="380"/>
      <c r="E198" s="380"/>
      <c r="F198" s="380"/>
      <c r="G198" s="380"/>
      <c r="H198" s="380"/>
      <c r="I198" s="380"/>
      <c r="J198" s="380"/>
      <c r="K198" s="323"/>
      <c r="L198" s="323"/>
      <c r="M198" s="323"/>
      <c r="N198" s="323"/>
      <c r="O198" s="323"/>
      <c r="P198" s="323"/>
      <c r="Q198" s="323"/>
      <c r="R198" s="323"/>
      <c r="S198" s="323"/>
      <c r="T198" s="323"/>
      <c r="U198" s="323"/>
      <c r="V198" s="323"/>
      <c r="W198" s="323"/>
      <c r="X198" s="323"/>
      <c r="Y198" s="323"/>
      <c r="Z198" s="323"/>
    </row>
    <row r="199" spans="1:26" ht="13.5" customHeight="1">
      <c r="A199" s="380"/>
      <c r="B199" s="380"/>
      <c r="C199" s="380"/>
      <c r="D199" s="380"/>
      <c r="E199" s="380"/>
      <c r="F199" s="380"/>
      <c r="G199" s="380"/>
      <c r="H199" s="380"/>
      <c r="I199" s="380"/>
      <c r="J199" s="380"/>
      <c r="K199" s="323"/>
      <c r="L199" s="323"/>
      <c r="M199" s="323"/>
      <c r="N199" s="323"/>
      <c r="O199" s="323"/>
      <c r="P199" s="323"/>
      <c r="Q199" s="323"/>
      <c r="R199" s="323"/>
      <c r="S199" s="323"/>
      <c r="T199" s="323"/>
      <c r="U199" s="323"/>
      <c r="V199" s="323"/>
      <c r="W199" s="323"/>
      <c r="X199" s="323"/>
      <c r="Y199" s="323"/>
      <c r="Z199" s="323"/>
    </row>
    <row r="200" spans="1:26" ht="13.5" customHeight="1">
      <c r="A200" s="380"/>
      <c r="B200" s="380"/>
      <c r="C200" s="380"/>
      <c r="D200" s="380"/>
      <c r="E200" s="380"/>
      <c r="F200" s="380"/>
      <c r="G200" s="380"/>
      <c r="H200" s="380"/>
      <c r="I200" s="380"/>
      <c r="J200" s="380"/>
      <c r="K200" s="323"/>
      <c r="L200" s="323"/>
      <c r="M200" s="323"/>
      <c r="N200" s="323"/>
      <c r="O200" s="323"/>
      <c r="P200" s="323"/>
      <c r="Q200" s="323"/>
      <c r="R200" s="323"/>
      <c r="S200" s="323"/>
      <c r="T200" s="323"/>
      <c r="U200" s="323"/>
      <c r="V200" s="323"/>
      <c r="W200" s="323"/>
      <c r="X200" s="323"/>
      <c r="Y200" s="323"/>
      <c r="Z200" s="323"/>
    </row>
    <row r="201" spans="1:26" ht="13.5" customHeight="1">
      <c r="A201" s="380"/>
      <c r="B201" s="380"/>
      <c r="C201" s="380"/>
      <c r="D201" s="380"/>
      <c r="E201" s="380"/>
      <c r="F201" s="380"/>
      <c r="G201" s="380"/>
      <c r="H201" s="380"/>
      <c r="I201" s="380"/>
      <c r="J201" s="380"/>
      <c r="K201" s="323"/>
      <c r="L201" s="323"/>
      <c r="M201" s="323"/>
      <c r="N201" s="323"/>
      <c r="O201" s="323"/>
      <c r="P201" s="323"/>
      <c r="Q201" s="323"/>
      <c r="R201" s="323"/>
      <c r="S201" s="323"/>
      <c r="T201" s="323"/>
      <c r="U201" s="323"/>
      <c r="V201" s="323"/>
      <c r="W201" s="323"/>
      <c r="X201" s="323"/>
      <c r="Y201" s="323"/>
      <c r="Z201" s="323"/>
    </row>
    <row r="202" spans="1:26" ht="13.5" customHeight="1">
      <c r="A202" s="380"/>
      <c r="B202" s="380"/>
      <c r="C202" s="380"/>
      <c r="D202" s="380"/>
      <c r="E202" s="380"/>
      <c r="F202" s="380"/>
      <c r="G202" s="380"/>
      <c r="H202" s="380"/>
      <c r="I202" s="380"/>
      <c r="J202" s="380"/>
      <c r="K202" s="323"/>
      <c r="L202" s="323"/>
      <c r="M202" s="323"/>
      <c r="N202" s="323"/>
      <c r="O202" s="323"/>
      <c r="P202" s="323"/>
      <c r="Q202" s="323"/>
      <c r="R202" s="323"/>
      <c r="S202" s="323"/>
      <c r="T202" s="323"/>
      <c r="U202" s="323"/>
      <c r="V202" s="323"/>
      <c r="W202" s="323"/>
      <c r="X202" s="323"/>
      <c r="Y202" s="323"/>
      <c r="Z202" s="323"/>
    </row>
    <row r="203" spans="1:26" ht="13.5" customHeight="1">
      <c r="A203" s="380"/>
      <c r="B203" s="380"/>
      <c r="C203" s="380"/>
      <c r="D203" s="380"/>
      <c r="E203" s="380"/>
      <c r="F203" s="380"/>
      <c r="G203" s="380"/>
      <c r="H203" s="380"/>
      <c r="I203" s="380"/>
      <c r="J203" s="380"/>
      <c r="K203" s="323"/>
      <c r="L203" s="323"/>
      <c r="M203" s="323"/>
      <c r="N203" s="323"/>
      <c r="O203" s="323"/>
      <c r="P203" s="323"/>
      <c r="Q203" s="323"/>
      <c r="R203" s="323"/>
      <c r="S203" s="323"/>
      <c r="T203" s="323"/>
      <c r="U203" s="323"/>
      <c r="V203" s="323"/>
      <c r="W203" s="323"/>
      <c r="X203" s="323"/>
      <c r="Y203" s="323"/>
      <c r="Z203" s="323"/>
    </row>
    <row r="204" spans="1:26" ht="13.5" customHeight="1">
      <c r="A204" s="380"/>
      <c r="B204" s="380"/>
      <c r="C204" s="380"/>
      <c r="D204" s="380"/>
      <c r="E204" s="380"/>
      <c r="F204" s="380"/>
      <c r="G204" s="380"/>
      <c r="H204" s="380"/>
      <c r="I204" s="380"/>
      <c r="J204" s="380"/>
      <c r="K204" s="323"/>
      <c r="L204" s="323"/>
      <c r="M204" s="323"/>
      <c r="N204" s="323"/>
      <c r="O204" s="323"/>
      <c r="P204" s="323"/>
      <c r="Q204" s="323"/>
      <c r="R204" s="323"/>
      <c r="S204" s="323"/>
      <c r="T204" s="323"/>
      <c r="U204" s="323"/>
      <c r="V204" s="323"/>
      <c r="W204" s="323"/>
      <c r="X204" s="323"/>
      <c r="Y204" s="323"/>
      <c r="Z204" s="323"/>
    </row>
    <row r="205" spans="1:26" ht="13.5" customHeight="1">
      <c r="A205" s="380"/>
      <c r="B205" s="380"/>
      <c r="C205" s="380"/>
      <c r="D205" s="380"/>
      <c r="E205" s="380"/>
      <c r="F205" s="380"/>
      <c r="G205" s="380"/>
      <c r="H205" s="380"/>
      <c r="I205" s="380"/>
      <c r="J205" s="380"/>
      <c r="K205" s="323"/>
      <c r="L205" s="323"/>
      <c r="M205" s="323"/>
      <c r="N205" s="323"/>
      <c r="O205" s="323"/>
      <c r="P205" s="323"/>
      <c r="Q205" s="323"/>
      <c r="R205" s="323"/>
      <c r="S205" s="323"/>
      <c r="T205" s="323"/>
      <c r="U205" s="323"/>
      <c r="V205" s="323"/>
      <c r="W205" s="323"/>
      <c r="X205" s="323"/>
      <c r="Y205" s="323"/>
      <c r="Z205" s="323"/>
    </row>
    <row r="206" spans="1:26" ht="13.5" customHeight="1">
      <c r="A206" s="380"/>
      <c r="B206" s="380"/>
      <c r="C206" s="380"/>
      <c r="D206" s="380"/>
      <c r="E206" s="380"/>
      <c r="F206" s="380"/>
      <c r="G206" s="380"/>
      <c r="H206" s="380"/>
      <c r="I206" s="380"/>
      <c r="J206" s="380"/>
      <c r="K206" s="323"/>
      <c r="L206" s="323"/>
      <c r="M206" s="323"/>
      <c r="N206" s="323"/>
      <c r="O206" s="323"/>
      <c r="P206" s="323"/>
      <c r="Q206" s="323"/>
      <c r="R206" s="323"/>
      <c r="S206" s="323"/>
      <c r="T206" s="323"/>
      <c r="U206" s="323"/>
      <c r="V206" s="323"/>
      <c r="W206" s="323"/>
      <c r="X206" s="323"/>
      <c r="Y206" s="323"/>
      <c r="Z206" s="323"/>
    </row>
    <row r="207" spans="1:26" ht="13.5" customHeight="1">
      <c r="A207" s="380"/>
      <c r="B207" s="380"/>
      <c r="C207" s="380"/>
      <c r="D207" s="380"/>
      <c r="E207" s="380"/>
      <c r="F207" s="380"/>
      <c r="G207" s="380"/>
      <c r="H207" s="380"/>
      <c r="I207" s="380"/>
      <c r="J207" s="380"/>
      <c r="K207" s="323"/>
      <c r="L207" s="323"/>
      <c r="M207" s="323"/>
      <c r="N207" s="323"/>
      <c r="O207" s="323"/>
      <c r="P207" s="323"/>
      <c r="Q207" s="323"/>
      <c r="R207" s="323"/>
      <c r="S207" s="323"/>
      <c r="T207" s="323"/>
      <c r="U207" s="323"/>
      <c r="V207" s="323"/>
      <c r="W207" s="323"/>
      <c r="X207" s="323"/>
      <c r="Y207" s="323"/>
      <c r="Z207" s="323"/>
    </row>
    <row r="208" spans="1:26" ht="13.5" customHeight="1">
      <c r="A208" s="380"/>
      <c r="B208" s="380"/>
      <c r="C208" s="380"/>
      <c r="D208" s="380"/>
      <c r="E208" s="380"/>
      <c r="F208" s="380"/>
      <c r="G208" s="380"/>
      <c r="H208" s="380"/>
      <c r="I208" s="380"/>
      <c r="J208" s="380"/>
      <c r="K208" s="323"/>
      <c r="L208" s="323"/>
      <c r="M208" s="323"/>
      <c r="N208" s="323"/>
      <c r="O208" s="323"/>
      <c r="P208" s="323"/>
      <c r="Q208" s="323"/>
      <c r="R208" s="323"/>
      <c r="S208" s="323"/>
      <c r="T208" s="323"/>
      <c r="U208" s="323"/>
      <c r="V208" s="323"/>
      <c r="W208" s="323"/>
      <c r="X208" s="323"/>
      <c r="Y208" s="323"/>
      <c r="Z208" s="323"/>
    </row>
    <row r="209" spans="1:26" ht="13.5" customHeight="1">
      <c r="A209" s="380"/>
      <c r="B209" s="380"/>
      <c r="C209" s="380"/>
      <c r="D209" s="380"/>
      <c r="E209" s="380"/>
      <c r="F209" s="380"/>
      <c r="G209" s="380"/>
      <c r="H209" s="380"/>
      <c r="I209" s="380"/>
      <c r="J209" s="380"/>
      <c r="K209" s="323"/>
      <c r="L209" s="323"/>
      <c r="M209" s="323"/>
      <c r="N209" s="323"/>
      <c r="O209" s="323"/>
      <c r="P209" s="323"/>
      <c r="Q209" s="323"/>
      <c r="R209" s="323"/>
      <c r="S209" s="323"/>
      <c r="T209" s="323"/>
      <c r="U209" s="323"/>
      <c r="V209" s="323"/>
      <c r="W209" s="323"/>
      <c r="X209" s="323"/>
      <c r="Y209" s="323"/>
      <c r="Z209" s="323"/>
    </row>
    <row r="210" spans="1:26" ht="13.5" customHeight="1">
      <c r="A210" s="380"/>
      <c r="B210" s="380"/>
      <c r="C210" s="380"/>
      <c r="D210" s="380"/>
      <c r="E210" s="380"/>
      <c r="F210" s="380"/>
      <c r="G210" s="380"/>
      <c r="H210" s="380"/>
      <c r="I210" s="380"/>
      <c r="J210" s="380"/>
      <c r="K210" s="323"/>
      <c r="L210" s="323"/>
      <c r="M210" s="323"/>
      <c r="N210" s="323"/>
      <c r="O210" s="323"/>
      <c r="P210" s="323"/>
      <c r="Q210" s="323"/>
      <c r="R210" s="323"/>
      <c r="S210" s="323"/>
      <c r="T210" s="323"/>
      <c r="U210" s="323"/>
      <c r="V210" s="323"/>
      <c r="W210" s="323"/>
      <c r="X210" s="323"/>
      <c r="Y210" s="323"/>
      <c r="Z210" s="323"/>
    </row>
    <row r="211" spans="1:26" ht="13.5" customHeight="1">
      <c r="A211" s="380"/>
      <c r="B211" s="380"/>
      <c r="C211" s="380"/>
      <c r="D211" s="380"/>
      <c r="E211" s="380"/>
      <c r="F211" s="380"/>
      <c r="G211" s="380"/>
      <c r="H211" s="380"/>
      <c r="I211" s="380"/>
      <c r="J211" s="380"/>
      <c r="K211" s="323"/>
      <c r="L211" s="323"/>
      <c r="M211" s="323"/>
      <c r="N211" s="323"/>
      <c r="O211" s="323"/>
      <c r="P211" s="323"/>
      <c r="Q211" s="323"/>
      <c r="R211" s="323"/>
      <c r="S211" s="323"/>
      <c r="T211" s="323"/>
      <c r="U211" s="323"/>
      <c r="V211" s="323"/>
      <c r="W211" s="323"/>
      <c r="X211" s="323"/>
      <c r="Y211" s="323"/>
      <c r="Z211" s="323"/>
    </row>
    <row r="212" spans="1:26" ht="13.5" customHeight="1">
      <c r="A212" s="380"/>
      <c r="B212" s="380"/>
      <c r="C212" s="380"/>
      <c r="D212" s="380"/>
      <c r="E212" s="380"/>
      <c r="F212" s="380"/>
      <c r="G212" s="380"/>
      <c r="H212" s="380"/>
      <c r="I212" s="380"/>
      <c r="J212" s="380"/>
      <c r="K212" s="323"/>
      <c r="L212" s="323"/>
      <c r="M212" s="323"/>
      <c r="N212" s="323"/>
      <c r="O212" s="323"/>
      <c r="P212" s="323"/>
      <c r="Q212" s="323"/>
      <c r="R212" s="323"/>
      <c r="S212" s="323"/>
      <c r="T212" s="323"/>
      <c r="U212" s="323"/>
      <c r="V212" s="323"/>
      <c r="W212" s="323"/>
      <c r="X212" s="323"/>
      <c r="Y212" s="323"/>
      <c r="Z212" s="323"/>
    </row>
    <row r="213" spans="1:26" ht="13.5" customHeight="1">
      <c r="A213" s="380"/>
      <c r="B213" s="380"/>
      <c r="C213" s="380"/>
      <c r="D213" s="380"/>
      <c r="E213" s="380"/>
      <c r="F213" s="380"/>
      <c r="G213" s="380"/>
      <c r="H213" s="380"/>
      <c r="I213" s="380"/>
      <c r="J213" s="380"/>
      <c r="K213" s="323"/>
      <c r="L213" s="323"/>
      <c r="M213" s="323"/>
      <c r="N213" s="323"/>
      <c r="O213" s="323"/>
      <c r="P213" s="323"/>
      <c r="Q213" s="323"/>
      <c r="R213" s="323"/>
      <c r="S213" s="323"/>
      <c r="T213" s="323"/>
      <c r="U213" s="323"/>
      <c r="V213" s="323"/>
      <c r="W213" s="323"/>
      <c r="X213" s="323"/>
      <c r="Y213" s="323"/>
      <c r="Z213" s="323"/>
    </row>
    <row r="214" spans="1:26" ht="13.5" customHeight="1">
      <c r="A214" s="380"/>
      <c r="B214" s="380"/>
      <c r="C214" s="380"/>
      <c r="D214" s="380"/>
      <c r="E214" s="380"/>
      <c r="F214" s="380"/>
      <c r="G214" s="380"/>
      <c r="H214" s="380"/>
      <c r="I214" s="380"/>
      <c r="J214" s="380"/>
      <c r="K214" s="323"/>
      <c r="L214" s="323"/>
      <c r="M214" s="323"/>
      <c r="N214" s="323"/>
      <c r="O214" s="323"/>
      <c r="P214" s="323"/>
      <c r="Q214" s="323"/>
      <c r="R214" s="323"/>
      <c r="S214" s="323"/>
      <c r="T214" s="323"/>
      <c r="U214" s="323"/>
      <c r="V214" s="323"/>
      <c r="W214" s="323"/>
      <c r="X214" s="323"/>
      <c r="Y214" s="323"/>
      <c r="Z214" s="323"/>
    </row>
    <row r="215" spans="1:26" ht="13.5" customHeight="1">
      <c r="A215" s="380"/>
      <c r="B215" s="380"/>
      <c r="C215" s="380"/>
      <c r="D215" s="380"/>
      <c r="E215" s="380"/>
      <c r="F215" s="380"/>
      <c r="G215" s="380"/>
      <c r="H215" s="380"/>
      <c r="I215" s="380"/>
      <c r="J215" s="380"/>
      <c r="K215" s="323"/>
      <c r="L215" s="323"/>
      <c r="M215" s="323"/>
      <c r="N215" s="323"/>
      <c r="O215" s="323"/>
      <c r="P215" s="323"/>
      <c r="Q215" s="323"/>
      <c r="R215" s="323"/>
      <c r="S215" s="323"/>
      <c r="T215" s="323"/>
      <c r="U215" s="323"/>
      <c r="V215" s="323"/>
      <c r="W215" s="323"/>
      <c r="X215" s="323"/>
      <c r="Y215" s="323"/>
      <c r="Z215" s="323"/>
    </row>
    <row r="216" spans="1:26" ht="13.5" customHeight="1">
      <c r="A216" s="380"/>
      <c r="B216" s="380"/>
      <c r="C216" s="380"/>
      <c r="D216" s="380"/>
      <c r="E216" s="380"/>
      <c r="F216" s="380"/>
      <c r="G216" s="380"/>
      <c r="H216" s="380"/>
      <c r="I216" s="380"/>
      <c r="J216" s="380"/>
      <c r="K216" s="323"/>
      <c r="L216" s="323"/>
      <c r="M216" s="323"/>
      <c r="N216" s="323"/>
      <c r="O216" s="323"/>
      <c r="P216" s="323"/>
      <c r="Q216" s="323"/>
      <c r="R216" s="323"/>
      <c r="S216" s="323"/>
      <c r="T216" s="323"/>
      <c r="U216" s="323"/>
      <c r="V216" s="323"/>
      <c r="W216" s="323"/>
      <c r="X216" s="323"/>
      <c r="Y216" s="323"/>
      <c r="Z216" s="323"/>
    </row>
    <row r="217" spans="1:26" ht="13.5" customHeight="1">
      <c r="A217" s="380"/>
      <c r="B217" s="380"/>
      <c r="C217" s="380"/>
      <c r="D217" s="380"/>
      <c r="E217" s="380"/>
      <c r="F217" s="380"/>
      <c r="G217" s="380"/>
      <c r="H217" s="380"/>
      <c r="I217" s="380"/>
      <c r="J217" s="380"/>
      <c r="K217" s="323"/>
      <c r="L217" s="323"/>
      <c r="M217" s="323"/>
      <c r="N217" s="323"/>
      <c r="O217" s="323"/>
      <c r="P217" s="323"/>
      <c r="Q217" s="323"/>
      <c r="R217" s="323"/>
      <c r="S217" s="323"/>
      <c r="T217" s="323"/>
      <c r="U217" s="323"/>
      <c r="V217" s="323"/>
      <c r="W217" s="323"/>
      <c r="X217" s="323"/>
      <c r="Y217" s="323"/>
      <c r="Z217" s="323"/>
    </row>
    <row r="218" spans="1:26" ht="13.5" customHeight="1">
      <c r="A218" s="380"/>
      <c r="B218" s="380"/>
      <c r="C218" s="380"/>
      <c r="D218" s="380"/>
      <c r="E218" s="380"/>
      <c r="F218" s="380"/>
      <c r="G218" s="380"/>
      <c r="H218" s="380"/>
      <c r="I218" s="380"/>
      <c r="J218" s="380"/>
      <c r="K218" s="323"/>
      <c r="L218" s="323"/>
      <c r="M218" s="323"/>
      <c r="N218" s="323"/>
      <c r="O218" s="323"/>
      <c r="P218" s="323"/>
      <c r="Q218" s="323"/>
      <c r="R218" s="323"/>
      <c r="S218" s="323"/>
      <c r="T218" s="323"/>
      <c r="U218" s="323"/>
      <c r="V218" s="323"/>
      <c r="W218" s="323"/>
      <c r="X218" s="323"/>
      <c r="Y218" s="323"/>
      <c r="Z218" s="323"/>
    </row>
    <row r="219" spans="1:26" ht="13.5" customHeight="1">
      <c r="A219" s="380"/>
      <c r="B219" s="380"/>
      <c r="C219" s="380"/>
      <c r="D219" s="380"/>
      <c r="E219" s="380"/>
      <c r="F219" s="380"/>
      <c r="G219" s="380"/>
      <c r="H219" s="380"/>
      <c r="I219" s="380"/>
      <c r="J219" s="380"/>
      <c r="K219" s="323"/>
      <c r="L219" s="323"/>
      <c r="M219" s="323"/>
      <c r="N219" s="323"/>
      <c r="O219" s="323"/>
      <c r="P219" s="323"/>
      <c r="Q219" s="323"/>
      <c r="R219" s="323"/>
      <c r="S219" s="323"/>
      <c r="T219" s="323"/>
      <c r="U219" s="323"/>
      <c r="V219" s="323"/>
      <c r="W219" s="323"/>
      <c r="X219" s="323"/>
      <c r="Y219" s="323"/>
      <c r="Z219" s="323"/>
    </row>
    <row r="220" spans="1:26" ht="13.5" customHeight="1">
      <c r="A220" s="380"/>
      <c r="B220" s="380"/>
      <c r="C220" s="380"/>
      <c r="D220" s="380"/>
      <c r="E220" s="380"/>
      <c r="F220" s="380"/>
      <c r="G220" s="380"/>
      <c r="H220" s="380"/>
      <c r="I220" s="380"/>
      <c r="J220" s="380"/>
      <c r="K220" s="323"/>
      <c r="L220" s="323"/>
      <c r="M220" s="323"/>
      <c r="N220" s="323"/>
      <c r="O220" s="323"/>
      <c r="P220" s="323"/>
      <c r="Q220" s="323"/>
      <c r="R220" s="323"/>
      <c r="S220" s="323"/>
      <c r="T220" s="323"/>
      <c r="U220" s="323"/>
      <c r="V220" s="323"/>
      <c r="W220" s="323"/>
      <c r="X220" s="323"/>
      <c r="Y220" s="323"/>
      <c r="Z220" s="323"/>
    </row>
    <row r="221" spans="1:26" ht="13.5" customHeight="1">
      <c r="A221" s="380"/>
      <c r="B221" s="380"/>
      <c r="C221" s="380"/>
      <c r="D221" s="380"/>
      <c r="E221" s="380"/>
      <c r="F221" s="380"/>
      <c r="G221" s="380"/>
      <c r="H221" s="380"/>
      <c r="I221" s="380"/>
      <c r="J221" s="380"/>
      <c r="K221" s="323"/>
      <c r="L221" s="323"/>
      <c r="M221" s="323"/>
      <c r="N221" s="323"/>
      <c r="O221" s="323"/>
      <c r="P221" s="323"/>
      <c r="Q221" s="323"/>
      <c r="R221" s="323"/>
      <c r="S221" s="323"/>
      <c r="T221" s="323"/>
      <c r="U221" s="323"/>
      <c r="V221" s="323"/>
      <c r="W221" s="323"/>
      <c r="X221" s="323"/>
      <c r="Y221" s="323"/>
      <c r="Z221" s="323"/>
    </row>
    <row r="222" spans="1:26" ht="13.5" customHeight="1">
      <c r="A222" s="380"/>
      <c r="B222" s="380"/>
      <c r="C222" s="380"/>
      <c r="D222" s="380"/>
      <c r="E222" s="380"/>
      <c r="F222" s="380"/>
      <c r="G222" s="380"/>
      <c r="H222" s="380"/>
      <c r="I222" s="380"/>
      <c r="J222" s="380"/>
      <c r="K222" s="323"/>
      <c r="L222" s="323"/>
      <c r="M222" s="323"/>
      <c r="N222" s="323"/>
      <c r="O222" s="323"/>
      <c r="P222" s="323"/>
      <c r="Q222" s="323"/>
      <c r="R222" s="323"/>
      <c r="S222" s="323"/>
      <c r="T222" s="323"/>
      <c r="U222" s="323"/>
      <c r="V222" s="323"/>
      <c r="W222" s="323"/>
      <c r="X222" s="323"/>
      <c r="Y222" s="323"/>
      <c r="Z222" s="323"/>
    </row>
    <row r="223" spans="1:26" ht="13.5" customHeight="1">
      <c r="A223" s="380"/>
      <c r="B223" s="380"/>
      <c r="C223" s="380"/>
      <c r="D223" s="380"/>
      <c r="E223" s="380"/>
      <c r="F223" s="380"/>
      <c r="G223" s="380"/>
      <c r="H223" s="380"/>
      <c r="I223" s="380"/>
      <c r="J223" s="380"/>
      <c r="K223" s="323"/>
      <c r="L223" s="323"/>
      <c r="M223" s="323"/>
      <c r="N223" s="323"/>
      <c r="O223" s="323"/>
      <c r="P223" s="323"/>
      <c r="Q223" s="323"/>
      <c r="R223" s="323"/>
      <c r="S223" s="323"/>
      <c r="T223" s="323"/>
      <c r="U223" s="323"/>
      <c r="V223" s="323"/>
      <c r="W223" s="323"/>
      <c r="X223" s="323"/>
      <c r="Y223" s="323"/>
      <c r="Z223" s="323"/>
    </row>
    <row r="224" spans="1:26" ht="13.5" customHeight="1">
      <c r="A224" s="380"/>
      <c r="B224" s="380"/>
      <c r="C224" s="380"/>
      <c r="D224" s="380"/>
      <c r="E224" s="380"/>
      <c r="F224" s="380"/>
      <c r="G224" s="380"/>
      <c r="H224" s="380"/>
      <c r="I224" s="380"/>
      <c r="J224" s="380"/>
      <c r="K224" s="323"/>
      <c r="L224" s="323"/>
      <c r="M224" s="323"/>
      <c r="N224" s="323"/>
      <c r="O224" s="323"/>
      <c r="P224" s="323"/>
      <c r="Q224" s="323"/>
      <c r="R224" s="323"/>
      <c r="S224" s="323"/>
      <c r="T224" s="323"/>
      <c r="U224" s="323"/>
      <c r="V224" s="323"/>
      <c r="W224" s="323"/>
      <c r="X224" s="323"/>
      <c r="Y224" s="323"/>
      <c r="Z224" s="323"/>
    </row>
    <row r="225" spans="1:26" ht="13.5" customHeight="1">
      <c r="A225" s="380"/>
      <c r="B225" s="380"/>
      <c r="C225" s="380"/>
      <c r="D225" s="380"/>
      <c r="E225" s="380"/>
      <c r="F225" s="380"/>
      <c r="G225" s="380"/>
      <c r="H225" s="380"/>
      <c r="I225" s="380"/>
      <c r="J225" s="380"/>
      <c r="K225" s="323"/>
      <c r="L225" s="323"/>
      <c r="M225" s="323"/>
      <c r="N225" s="323"/>
      <c r="O225" s="323"/>
      <c r="P225" s="323"/>
      <c r="Q225" s="323"/>
      <c r="R225" s="323"/>
      <c r="S225" s="323"/>
      <c r="T225" s="323"/>
      <c r="U225" s="323"/>
      <c r="V225" s="323"/>
      <c r="W225" s="323"/>
      <c r="X225" s="323"/>
      <c r="Y225" s="323"/>
      <c r="Z225" s="323"/>
    </row>
    <row r="226" spans="1:26" ht="13.5" customHeight="1">
      <c r="A226" s="380"/>
      <c r="B226" s="380"/>
      <c r="C226" s="380"/>
      <c r="D226" s="380"/>
      <c r="E226" s="380"/>
      <c r="F226" s="380"/>
      <c r="G226" s="380"/>
      <c r="H226" s="380"/>
      <c r="I226" s="380"/>
      <c r="J226" s="380"/>
      <c r="K226" s="323"/>
      <c r="L226" s="323"/>
      <c r="M226" s="323"/>
      <c r="N226" s="323"/>
      <c r="O226" s="323"/>
      <c r="P226" s="323"/>
      <c r="Q226" s="323"/>
      <c r="R226" s="323"/>
      <c r="S226" s="323"/>
      <c r="T226" s="323"/>
      <c r="U226" s="323"/>
      <c r="V226" s="323"/>
      <c r="W226" s="323"/>
      <c r="X226" s="323"/>
      <c r="Y226" s="323"/>
      <c r="Z226" s="323"/>
    </row>
    <row r="227" spans="1:26" ht="13.5" customHeight="1">
      <c r="A227" s="380"/>
      <c r="B227" s="380"/>
      <c r="C227" s="380"/>
      <c r="D227" s="380"/>
      <c r="E227" s="380"/>
      <c r="F227" s="380"/>
      <c r="G227" s="380"/>
      <c r="H227" s="380"/>
      <c r="I227" s="380"/>
      <c r="J227" s="380"/>
      <c r="K227" s="323"/>
      <c r="L227" s="323"/>
      <c r="M227" s="323"/>
      <c r="N227" s="323"/>
      <c r="O227" s="323"/>
      <c r="P227" s="323"/>
      <c r="Q227" s="323"/>
      <c r="R227" s="323"/>
      <c r="S227" s="323"/>
      <c r="T227" s="323"/>
      <c r="U227" s="323"/>
      <c r="V227" s="323"/>
      <c r="W227" s="323"/>
      <c r="X227" s="323"/>
      <c r="Y227" s="323"/>
      <c r="Z227" s="323"/>
    </row>
    <row r="228" spans="1:26" ht="13.5" customHeight="1">
      <c r="A228" s="380"/>
      <c r="B228" s="380"/>
      <c r="C228" s="380"/>
      <c r="D228" s="380"/>
      <c r="E228" s="380"/>
      <c r="F228" s="380"/>
      <c r="G228" s="380"/>
      <c r="H228" s="380"/>
      <c r="I228" s="380"/>
      <c r="J228" s="380"/>
      <c r="K228" s="323"/>
      <c r="L228" s="323"/>
      <c r="M228" s="323"/>
      <c r="N228" s="323"/>
      <c r="O228" s="323"/>
      <c r="P228" s="323"/>
      <c r="Q228" s="323"/>
      <c r="R228" s="323"/>
      <c r="S228" s="323"/>
      <c r="T228" s="323"/>
      <c r="U228" s="323"/>
      <c r="V228" s="323"/>
      <c r="W228" s="323"/>
      <c r="X228" s="323"/>
      <c r="Y228" s="323"/>
      <c r="Z228" s="323"/>
    </row>
    <row r="229" spans="1:26" ht="13.5" customHeight="1">
      <c r="A229" s="380"/>
      <c r="B229" s="380"/>
      <c r="C229" s="380"/>
      <c r="D229" s="380"/>
      <c r="E229" s="380"/>
      <c r="F229" s="380"/>
      <c r="G229" s="380"/>
      <c r="H229" s="380"/>
      <c r="I229" s="380"/>
      <c r="J229" s="380"/>
      <c r="K229" s="323"/>
      <c r="L229" s="323"/>
      <c r="M229" s="323"/>
      <c r="N229" s="323"/>
      <c r="O229" s="323"/>
      <c r="P229" s="323"/>
      <c r="Q229" s="323"/>
      <c r="R229" s="323"/>
      <c r="S229" s="323"/>
      <c r="T229" s="323"/>
      <c r="U229" s="323"/>
      <c r="V229" s="323"/>
      <c r="W229" s="323"/>
      <c r="X229" s="323"/>
      <c r="Y229" s="323"/>
      <c r="Z229" s="323"/>
    </row>
    <row r="230" spans="1:26" ht="13.5" customHeight="1">
      <c r="A230" s="380"/>
      <c r="B230" s="380"/>
      <c r="C230" s="380"/>
      <c r="D230" s="380"/>
      <c r="E230" s="380"/>
      <c r="F230" s="380"/>
      <c r="G230" s="380"/>
      <c r="H230" s="380"/>
      <c r="I230" s="380"/>
      <c r="J230" s="380"/>
      <c r="K230" s="323"/>
      <c r="L230" s="323"/>
      <c r="M230" s="323"/>
      <c r="N230" s="323"/>
      <c r="O230" s="323"/>
      <c r="P230" s="323"/>
      <c r="Q230" s="323"/>
      <c r="R230" s="323"/>
      <c r="S230" s="323"/>
      <c r="T230" s="323"/>
      <c r="U230" s="323"/>
      <c r="V230" s="323"/>
      <c r="W230" s="323"/>
      <c r="X230" s="323"/>
      <c r="Y230" s="323"/>
      <c r="Z230" s="323"/>
    </row>
    <row r="231" spans="1:26" ht="13.5" customHeight="1">
      <c r="A231" s="380"/>
      <c r="B231" s="380"/>
      <c r="C231" s="380"/>
      <c r="D231" s="380"/>
      <c r="E231" s="380"/>
      <c r="F231" s="380"/>
      <c r="G231" s="380"/>
      <c r="H231" s="380"/>
      <c r="I231" s="380"/>
      <c r="J231" s="380"/>
      <c r="K231" s="323"/>
      <c r="L231" s="323"/>
      <c r="M231" s="323"/>
      <c r="N231" s="323"/>
      <c r="O231" s="323"/>
      <c r="P231" s="323"/>
      <c r="Q231" s="323"/>
      <c r="R231" s="323"/>
      <c r="S231" s="323"/>
      <c r="T231" s="323"/>
      <c r="U231" s="323"/>
      <c r="V231" s="323"/>
      <c r="W231" s="323"/>
      <c r="X231" s="323"/>
      <c r="Y231" s="323"/>
      <c r="Z231" s="323"/>
    </row>
    <row r="232" spans="1:26" ht="13.5" customHeight="1">
      <c r="A232" s="380"/>
      <c r="B232" s="380"/>
      <c r="C232" s="380"/>
      <c r="D232" s="380"/>
      <c r="E232" s="380"/>
      <c r="F232" s="380"/>
      <c r="G232" s="380"/>
      <c r="H232" s="380"/>
      <c r="I232" s="380"/>
      <c r="J232" s="380"/>
      <c r="K232" s="323"/>
      <c r="L232" s="323"/>
      <c r="M232" s="323"/>
      <c r="N232" s="323"/>
      <c r="O232" s="323"/>
      <c r="P232" s="323"/>
      <c r="Q232" s="323"/>
      <c r="R232" s="323"/>
      <c r="S232" s="323"/>
      <c r="T232" s="323"/>
      <c r="U232" s="323"/>
      <c r="V232" s="323"/>
      <c r="W232" s="323"/>
      <c r="X232" s="323"/>
      <c r="Y232" s="323"/>
      <c r="Z232" s="323"/>
    </row>
    <row r="233" spans="1:26" ht="13.5" customHeight="1">
      <c r="A233" s="380"/>
      <c r="B233" s="380"/>
      <c r="C233" s="380"/>
      <c r="D233" s="380"/>
      <c r="E233" s="380"/>
      <c r="F233" s="380"/>
      <c r="G233" s="380"/>
      <c r="H233" s="380"/>
      <c r="I233" s="380"/>
      <c r="J233" s="380"/>
      <c r="K233" s="323"/>
      <c r="L233" s="323"/>
      <c r="M233" s="323"/>
      <c r="N233" s="323"/>
      <c r="O233" s="323"/>
      <c r="P233" s="323"/>
      <c r="Q233" s="323"/>
      <c r="R233" s="323"/>
      <c r="S233" s="323"/>
      <c r="T233" s="323"/>
      <c r="U233" s="323"/>
      <c r="V233" s="323"/>
      <c r="W233" s="323"/>
      <c r="X233" s="323"/>
      <c r="Y233" s="323"/>
      <c r="Z233" s="323"/>
    </row>
    <row r="234" spans="1:26" ht="13.5" customHeight="1">
      <c r="A234" s="380"/>
      <c r="B234" s="380"/>
      <c r="C234" s="380"/>
      <c r="D234" s="380"/>
      <c r="E234" s="380"/>
      <c r="F234" s="380"/>
      <c r="G234" s="380"/>
      <c r="H234" s="380"/>
      <c r="I234" s="380"/>
      <c r="J234" s="380"/>
      <c r="K234" s="323"/>
      <c r="L234" s="323"/>
      <c r="M234" s="323"/>
      <c r="N234" s="323"/>
      <c r="O234" s="323"/>
      <c r="P234" s="323"/>
      <c r="Q234" s="323"/>
      <c r="R234" s="323"/>
      <c r="S234" s="323"/>
      <c r="T234" s="323"/>
      <c r="U234" s="323"/>
      <c r="V234" s="323"/>
      <c r="W234" s="323"/>
      <c r="X234" s="323"/>
      <c r="Y234" s="323"/>
      <c r="Z234" s="323"/>
    </row>
    <row r="235" spans="1:26" ht="13.5" customHeight="1">
      <c r="A235" s="380"/>
      <c r="B235" s="380"/>
      <c r="C235" s="380"/>
      <c r="D235" s="380"/>
      <c r="E235" s="380"/>
      <c r="F235" s="380"/>
      <c r="G235" s="380"/>
      <c r="H235" s="380"/>
      <c r="I235" s="380"/>
      <c r="J235" s="380"/>
      <c r="K235" s="323"/>
      <c r="L235" s="323"/>
      <c r="M235" s="323"/>
      <c r="N235" s="323"/>
      <c r="O235" s="323"/>
      <c r="P235" s="323"/>
      <c r="Q235" s="323"/>
      <c r="R235" s="323"/>
      <c r="S235" s="323"/>
      <c r="T235" s="323"/>
      <c r="U235" s="323"/>
      <c r="V235" s="323"/>
      <c r="W235" s="323"/>
      <c r="X235" s="323"/>
      <c r="Y235" s="323"/>
      <c r="Z235" s="323"/>
    </row>
    <row r="236" spans="1:26" ht="13.5" customHeight="1">
      <c r="A236" s="380"/>
      <c r="B236" s="380"/>
      <c r="C236" s="380"/>
      <c r="D236" s="380"/>
      <c r="E236" s="380"/>
      <c r="F236" s="380"/>
      <c r="G236" s="380"/>
      <c r="H236" s="380"/>
      <c r="I236" s="380"/>
      <c r="J236" s="380"/>
      <c r="K236" s="323"/>
      <c r="L236" s="323"/>
      <c r="M236" s="323"/>
      <c r="N236" s="323"/>
      <c r="O236" s="323"/>
      <c r="P236" s="323"/>
      <c r="Q236" s="323"/>
      <c r="R236" s="323"/>
      <c r="S236" s="323"/>
      <c r="T236" s="323"/>
      <c r="U236" s="323"/>
      <c r="V236" s="323"/>
      <c r="W236" s="323"/>
      <c r="X236" s="323"/>
      <c r="Y236" s="323"/>
      <c r="Z236" s="323"/>
    </row>
    <row r="237" spans="1:26" ht="13.5" customHeight="1">
      <c r="A237" s="380"/>
      <c r="B237" s="380"/>
      <c r="C237" s="380"/>
      <c r="D237" s="380"/>
      <c r="E237" s="380"/>
      <c r="F237" s="380"/>
      <c r="G237" s="380"/>
      <c r="H237" s="380"/>
      <c r="I237" s="380"/>
      <c r="J237" s="380"/>
      <c r="K237" s="323"/>
      <c r="L237" s="323"/>
      <c r="M237" s="323"/>
      <c r="N237" s="323"/>
      <c r="O237" s="323"/>
      <c r="P237" s="323"/>
      <c r="Q237" s="323"/>
      <c r="R237" s="323"/>
      <c r="S237" s="323"/>
      <c r="T237" s="323"/>
      <c r="U237" s="323"/>
      <c r="V237" s="323"/>
      <c r="W237" s="323"/>
      <c r="X237" s="323"/>
      <c r="Y237" s="323"/>
      <c r="Z237" s="323"/>
    </row>
    <row r="238" spans="1:26" ht="13.5" customHeight="1">
      <c r="A238" s="380"/>
      <c r="B238" s="380"/>
      <c r="C238" s="380"/>
      <c r="D238" s="380"/>
      <c r="E238" s="380"/>
      <c r="F238" s="380"/>
      <c r="G238" s="380"/>
      <c r="H238" s="380"/>
      <c r="I238" s="380"/>
      <c r="J238" s="380"/>
      <c r="K238" s="323"/>
      <c r="L238" s="323"/>
      <c r="M238" s="323"/>
      <c r="N238" s="323"/>
      <c r="O238" s="323"/>
      <c r="P238" s="323"/>
      <c r="Q238" s="323"/>
      <c r="R238" s="323"/>
      <c r="S238" s="323"/>
      <c r="T238" s="323"/>
      <c r="U238" s="323"/>
      <c r="V238" s="323"/>
      <c r="W238" s="323"/>
      <c r="X238" s="323"/>
      <c r="Y238" s="323"/>
      <c r="Z238" s="323"/>
    </row>
    <row r="239" spans="1:26" ht="13.5" customHeight="1">
      <c r="A239" s="380"/>
      <c r="B239" s="380"/>
      <c r="C239" s="380"/>
      <c r="D239" s="380"/>
      <c r="E239" s="380"/>
      <c r="F239" s="380"/>
      <c r="G239" s="380"/>
      <c r="H239" s="380"/>
      <c r="I239" s="380"/>
      <c r="J239" s="380"/>
      <c r="K239" s="323"/>
      <c r="L239" s="323"/>
      <c r="M239" s="323"/>
      <c r="N239" s="323"/>
      <c r="O239" s="323"/>
      <c r="P239" s="323"/>
      <c r="Q239" s="323"/>
      <c r="R239" s="323"/>
      <c r="S239" s="323"/>
      <c r="T239" s="323"/>
      <c r="U239" s="323"/>
      <c r="V239" s="323"/>
      <c r="W239" s="323"/>
      <c r="X239" s="323"/>
      <c r="Y239" s="323"/>
      <c r="Z239" s="323"/>
    </row>
    <row r="240" spans="1:26" ht="13.5" customHeight="1">
      <c r="A240" s="380"/>
      <c r="B240" s="380"/>
      <c r="C240" s="380"/>
      <c r="D240" s="380"/>
      <c r="E240" s="380"/>
      <c r="F240" s="380"/>
      <c r="G240" s="380"/>
      <c r="H240" s="380"/>
      <c r="I240" s="380"/>
      <c r="J240" s="380"/>
      <c r="K240" s="323"/>
      <c r="L240" s="323"/>
      <c r="M240" s="323"/>
      <c r="N240" s="323"/>
      <c r="O240" s="323"/>
      <c r="P240" s="323"/>
      <c r="Q240" s="323"/>
      <c r="R240" s="323"/>
      <c r="S240" s="323"/>
      <c r="T240" s="323"/>
      <c r="U240" s="323"/>
      <c r="V240" s="323"/>
      <c r="W240" s="323"/>
      <c r="X240" s="323"/>
      <c r="Y240" s="323"/>
      <c r="Z240" s="323"/>
    </row>
    <row r="241" spans="1:26" ht="13.5" customHeight="1">
      <c r="A241" s="380"/>
      <c r="B241" s="380"/>
      <c r="C241" s="380"/>
      <c r="D241" s="380"/>
      <c r="E241" s="380"/>
      <c r="F241" s="380"/>
      <c r="G241" s="380"/>
      <c r="H241" s="380"/>
      <c r="I241" s="380"/>
      <c r="J241" s="380"/>
      <c r="K241" s="323"/>
      <c r="L241" s="323"/>
      <c r="M241" s="323"/>
      <c r="N241" s="323"/>
      <c r="O241" s="323"/>
      <c r="P241" s="323"/>
      <c r="Q241" s="323"/>
      <c r="R241" s="323"/>
      <c r="S241" s="323"/>
      <c r="T241" s="323"/>
      <c r="U241" s="323"/>
      <c r="V241" s="323"/>
      <c r="W241" s="323"/>
      <c r="X241" s="323"/>
      <c r="Y241" s="323"/>
      <c r="Z241" s="323"/>
    </row>
    <row r="242" spans="1:26" ht="13.5" customHeight="1">
      <c r="A242" s="380"/>
      <c r="B242" s="380"/>
      <c r="C242" s="380"/>
      <c r="D242" s="380"/>
      <c r="E242" s="380"/>
      <c r="F242" s="380"/>
      <c r="G242" s="380"/>
      <c r="H242" s="380"/>
      <c r="I242" s="380"/>
      <c r="J242" s="380"/>
      <c r="K242" s="323"/>
      <c r="L242" s="323"/>
      <c r="M242" s="323"/>
      <c r="N242" s="323"/>
      <c r="O242" s="323"/>
      <c r="P242" s="323"/>
      <c r="Q242" s="323"/>
      <c r="R242" s="323"/>
      <c r="S242" s="323"/>
      <c r="T242" s="323"/>
      <c r="U242" s="323"/>
      <c r="V242" s="323"/>
      <c r="W242" s="323"/>
      <c r="X242" s="323"/>
      <c r="Y242" s="323"/>
      <c r="Z242" s="323"/>
    </row>
    <row r="243" spans="1:26" ht="13.5" customHeight="1">
      <c r="A243" s="380"/>
      <c r="B243" s="380"/>
      <c r="C243" s="380"/>
      <c r="D243" s="380"/>
      <c r="E243" s="380"/>
      <c r="F243" s="380"/>
      <c r="G243" s="380"/>
      <c r="H243" s="380"/>
      <c r="I243" s="380"/>
      <c r="J243" s="380"/>
      <c r="K243" s="323"/>
      <c r="L243" s="323"/>
      <c r="M243" s="323"/>
      <c r="N243" s="323"/>
      <c r="O243" s="323"/>
      <c r="P243" s="323"/>
      <c r="Q243" s="323"/>
      <c r="R243" s="323"/>
      <c r="S243" s="323"/>
      <c r="T243" s="323"/>
      <c r="U243" s="323"/>
      <c r="V243" s="323"/>
      <c r="W243" s="323"/>
      <c r="X243" s="323"/>
      <c r="Y243" s="323"/>
      <c r="Z243" s="323"/>
    </row>
    <row r="244" spans="1:26" ht="13.5" customHeight="1">
      <c r="A244" s="380"/>
      <c r="B244" s="380"/>
      <c r="C244" s="380"/>
      <c r="D244" s="380"/>
      <c r="E244" s="380"/>
      <c r="F244" s="380"/>
      <c r="G244" s="380"/>
      <c r="H244" s="380"/>
      <c r="I244" s="380"/>
      <c r="J244" s="380"/>
      <c r="K244" s="323"/>
      <c r="L244" s="323"/>
      <c r="M244" s="323"/>
      <c r="N244" s="323"/>
      <c r="O244" s="323"/>
      <c r="P244" s="323"/>
      <c r="Q244" s="323"/>
      <c r="R244" s="323"/>
      <c r="S244" s="323"/>
      <c r="T244" s="323"/>
      <c r="U244" s="323"/>
      <c r="V244" s="323"/>
      <c r="W244" s="323"/>
      <c r="X244" s="323"/>
      <c r="Y244" s="323"/>
      <c r="Z244" s="323"/>
    </row>
    <row r="245" spans="1:26" ht="13.5" customHeight="1">
      <c r="A245" s="380"/>
      <c r="B245" s="380"/>
      <c r="C245" s="380"/>
      <c r="D245" s="380"/>
      <c r="E245" s="380"/>
      <c r="F245" s="380"/>
      <c r="G245" s="380"/>
      <c r="H245" s="380"/>
      <c r="I245" s="380"/>
      <c r="J245" s="380"/>
      <c r="K245" s="323"/>
      <c r="L245" s="323"/>
      <c r="M245" s="323"/>
      <c r="N245" s="323"/>
      <c r="O245" s="323"/>
      <c r="P245" s="323"/>
      <c r="Q245" s="323"/>
      <c r="R245" s="323"/>
      <c r="S245" s="323"/>
      <c r="T245" s="323"/>
      <c r="U245" s="323"/>
      <c r="V245" s="323"/>
      <c r="W245" s="323"/>
      <c r="X245" s="323"/>
      <c r="Y245" s="323"/>
      <c r="Z245" s="323"/>
    </row>
    <row r="246" spans="1:26" ht="13.5" customHeight="1">
      <c r="A246" s="380"/>
      <c r="B246" s="380"/>
      <c r="C246" s="380"/>
      <c r="D246" s="380"/>
      <c r="E246" s="380"/>
      <c r="F246" s="380"/>
      <c r="G246" s="380"/>
      <c r="H246" s="380"/>
      <c r="I246" s="380"/>
      <c r="J246" s="380"/>
      <c r="K246" s="323"/>
      <c r="L246" s="323"/>
      <c r="M246" s="323"/>
      <c r="N246" s="323"/>
      <c r="O246" s="323"/>
      <c r="P246" s="323"/>
      <c r="Q246" s="323"/>
      <c r="R246" s="323"/>
      <c r="S246" s="323"/>
      <c r="T246" s="323"/>
      <c r="U246" s="323"/>
      <c r="V246" s="323"/>
      <c r="W246" s="323"/>
      <c r="X246" s="323"/>
      <c r="Y246" s="323"/>
      <c r="Z246" s="323"/>
    </row>
    <row r="247" spans="1:26" ht="13.5" customHeight="1">
      <c r="A247" s="380"/>
      <c r="B247" s="380"/>
      <c r="C247" s="380"/>
      <c r="D247" s="380"/>
      <c r="E247" s="380"/>
      <c r="F247" s="380"/>
      <c r="G247" s="380"/>
      <c r="H247" s="380"/>
      <c r="I247" s="380"/>
      <c r="J247" s="380"/>
      <c r="K247" s="323"/>
      <c r="L247" s="323"/>
      <c r="M247" s="323"/>
      <c r="N247" s="323"/>
      <c r="O247" s="323"/>
      <c r="P247" s="323"/>
      <c r="Q247" s="323"/>
      <c r="R247" s="323"/>
      <c r="S247" s="323"/>
      <c r="T247" s="323"/>
      <c r="U247" s="323"/>
      <c r="V247" s="323"/>
      <c r="W247" s="323"/>
      <c r="X247" s="323"/>
      <c r="Y247" s="323"/>
      <c r="Z247" s="323"/>
    </row>
    <row r="248" spans="1:26" ht="13.5" customHeight="1">
      <c r="A248" s="380"/>
      <c r="B248" s="380"/>
      <c r="C248" s="380"/>
      <c r="D248" s="380"/>
      <c r="E248" s="380"/>
      <c r="F248" s="380"/>
      <c r="G248" s="380"/>
      <c r="H248" s="380"/>
      <c r="I248" s="380"/>
      <c r="J248" s="380"/>
      <c r="K248" s="323"/>
      <c r="L248" s="323"/>
      <c r="M248" s="323"/>
      <c r="N248" s="323"/>
      <c r="O248" s="323"/>
      <c r="P248" s="323"/>
      <c r="Q248" s="323"/>
      <c r="R248" s="323"/>
      <c r="S248" s="323"/>
      <c r="T248" s="323"/>
      <c r="U248" s="323"/>
      <c r="V248" s="323"/>
      <c r="W248" s="323"/>
      <c r="X248" s="323"/>
      <c r="Y248" s="323"/>
      <c r="Z248" s="323"/>
    </row>
    <row r="249" spans="1:26" ht="13.5" customHeight="1">
      <c r="A249" s="380"/>
      <c r="B249" s="380"/>
      <c r="C249" s="380"/>
      <c r="D249" s="380"/>
      <c r="E249" s="380"/>
      <c r="F249" s="380"/>
      <c r="G249" s="380"/>
      <c r="H249" s="380"/>
      <c r="I249" s="380"/>
      <c r="J249" s="380"/>
      <c r="K249" s="323"/>
      <c r="L249" s="323"/>
      <c r="M249" s="323"/>
      <c r="N249" s="323"/>
      <c r="O249" s="323"/>
      <c r="P249" s="323"/>
      <c r="Q249" s="323"/>
      <c r="R249" s="323"/>
      <c r="S249" s="323"/>
      <c r="T249" s="323"/>
      <c r="U249" s="323"/>
      <c r="V249" s="323"/>
      <c r="W249" s="323"/>
      <c r="X249" s="323"/>
      <c r="Y249" s="323"/>
      <c r="Z249" s="323"/>
    </row>
    <row r="250" spans="1:26" ht="13.5" customHeight="1">
      <c r="A250" s="380"/>
      <c r="B250" s="380"/>
      <c r="C250" s="380"/>
      <c r="D250" s="380"/>
      <c r="E250" s="380"/>
      <c r="F250" s="380"/>
      <c r="G250" s="380"/>
      <c r="H250" s="380"/>
      <c r="I250" s="380"/>
      <c r="J250" s="380"/>
      <c r="K250" s="323"/>
      <c r="L250" s="323"/>
      <c r="M250" s="323"/>
      <c r="N250" s="323"/>
      <c r="O250" s="323"/>
      <c r="P250" s="323"/>
      <c r="Q250" s="323"/>
      <c r="R250" s="323"/>
      <c r="S250" s="323"/>
      <c r="T250" s="323"/>
      <c r="U250" s="323"/>
      <c r="V250" s="323"/>
      <c r="W250" s="323"/>
      <c r="X250" s="323"/>
      <c r="Y250" s="323"/>
      <c r="Z250" s="323"/>
    </row>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C8:D8"/>
    <mergeCell ref="C10:D10"/>
    <mergeCell ref="B2:H2"/>
    <mergeCell ref="C4:D4"/>
    <mergeCell ref="C5:D5"/>
    <mergeCell ref="C6:D6"/>
    <mergeCell ref="C7:D7"/>
    <mergeCell ref="C11:D11"/>
    <mergeCell ref="C12:D12"/>
    <mergeCell ref="B14:F14"/>
    <mergeCell ref="G14:J16"/>
    <mergeCell ref="C15:F15"/>
    <mergeCell ref="C16:F16"/>
  </mergeCells>
  <phoneticPr fontId="100" type="noConversion"/>
  <conditionalFormatting sqref="B20:H24 B25:E33">
    <cfRule type="expression" dxfId="11" priority="1">
      <formula>WEEKDAY($B20)=1</formula>
    </cfRule>
  </conditionalFormatting>
  <conditionalFormatting sqref="B35:H47">
    <cfRule type="expression" dxfId="10" priority="2">
      <formula>WEEKDAY($B35)=1</formula>
    </cfRule>
  </conditionalFormatting>
  <conditionalFormatting sqref="B19:J19">
    <cfRule type="expression" dxfId="9" priority="3">
      <formula>WEEKDAY($B19)=7</formula>
    </cfRule>
  </conditionalFormatting>
  <conditionalFormatting sqref="B19:J19">
    <cfRule type="expression" dxfId="8" priority="4">
      <formula>WEEKDAY($B19)=1</formula>
    </cfRule>
  </conditionalFormatting>
  <conditionalFormatting sqref="B20:K50">
    <cfRule type="expression" dxfId="7" priority="5">
      <formula>WEEKDAY($B20)=7</formula>
    </cfRule>
  </conditionalFormatting>
  <conditionalFormatting sqref="B48:K50">
    <cfRule type="expression" dxfId="6" priority="6">
      <formula>WEEKDAY($B48)=1</formula>
    </cfRule>
  </conditionalFormatting>
  <conditionalFormatting sqref="B34:F34 F29:F33">
    <cfRule type="expression" dxfId="5" priority="7">
      <formula>WEEKDAY($B29)=1</formula>
    </cfRule>
  </conditionalFormatting>
  <conditionalFormatting sqref="F25:H28">
    <cfRule type="expression" dxfId="4" priority="8">
      <formula>WEEKDAY($B25)=1</formula>
    </cfRule>
  </conditionalFormatting>
  <conditionalFormatting sqref="G29:H34">
    <cfRule type="expression" dxfId="3" priority="9">
      <formula>WEEKDAY($B29)=1</formula>
    </cfRule>
  </conditionalFormatting>
  <conditionalFormatting sqref="I20:K47">
    <cfRule type="expression" dxfId="2" priority="10">
      <formula>WEEKDAY($B20)=1</formula>
    </cfRule>
  </conditionalFormatting>
  <conditionalFormatting sqref="J13">
    <cfRule type="expression" dxfId="1" priority="11">
      <formula>WEEKDAY($B19)=7</formula>
    </cfRule>
  </conditionalFormatting>
  <conditionalFormatting sqref="J13">
    <cfRule type="expression" dxfId="0" priority="12">
      <formula>WEEKDAY($B19)=1</formula>
    </cfRule>
  </conditionalFormatting>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5DFEC"/>
  </sheetPr>
  <dimension ref="A1:Z1000"/>
  <sheetViews>
    <sheetView showGridLines="0" workbookViewId="0"/>
  </sheetViews>
  <sheetFormatPr defaultColWidth="14.44140625" defaultRowHeight="15" customHeight="1"/>
  <cols>
    <col min="1" max="1" width="2.44140625" customWidth="1"/>
    <col min="2" max="2" width="16.5546875" customWidth="1"/>
    <col min="3" max="3" width="18.109375" customWidth="1"/>
    <col min="4" max="4" width="17" customWidth="1"/>
    <col min="5" max="5" width="12.5546875" customWidth="1"/>
    <col min="6" max="6" width="10.44140625" customWidth="1"/>
    <col min="7" max="7" width="22" hidden="1" customWidth="1"/>
    <col min="8" max="8" width="25.109375" customWidth="1"/>
    <col min="9" max="9" width="34.44140625" hidden="1" customWidth="1"/>
    <col min="10" max="10" width="21.6640625" customWidth="1"/>
    <col min="11" max="11" width="15" hidden="1" customWidth="1"/>
    <col min="12" max="12" width="21.6640625" customWidth="1"/>
    <col min="13" max="14" width="15.44140625" hidden="1" customWidth="1"/>
    <col min="15" max="15" width="12.6640625" hidden="1" customWidth="1"/>
    <col min="16" max="16" width="10.44140625" hidden="1" customWidth="1"/>
    <col min="17" max="17" width="14.109375" customWidth="1"/>
    <col min="18" max="18" width="16.6640625" hidden="1" customWidth="1"/>
    <col min="19" max="19" width="15.5546875" hidden="1" customWidth="1"/>
    <col min="20" max="20" width="12.5546875" hidden="1" customWidth="1"/>
    <col min="21" max="22" width="13.6640625" hidden="1" customWidth="1"/>
    <col min="23" max="23" width="15.44140625" customWidth="1"/>
    <col min="24" max="24" width="65.44140625" customWidth="1"/>
    <col min="25" max="25" width="15.5546875" customWidth="1"/>
    <col min="26" max="26" width="9" customWidth="1"/>
  </cols>
  <sheetData>
    <row r="1" spans="1:26" ht="11.25" customHeight="1">
      <c r="A1" s="429"/>
      <c r="B1" s="429"/>
      <c r="C1" s="429"/>
      <c r="D1" s="430"/>
      <c r="E1" s="430"/>
      <c r="F1" s="430"/>
      <c r="G1" s="430"/>
      <c r="H1" s="431"/>
      <c r="I1" s="431"/>
      <c r="J1" s="429"/>
      <c r="K1" s="431"/>
      <c r="L1" s="429"/>
      <c r="M1" s="431"/>
      <c r="N1" s="431"/>
      <c r="O1" s="431"/>
      <c r="P1" s="431"/>
      <c r="Q1" s="431"/>
      <c r="R1" s="431"/>
      <c r="S1" s="431"/>
      <c r="T1" s="431"/>
      <c r="U1" s="431"/>
      <c r="V1" s="431"/>
      <c r="W1" s="431"/>
      <c r="X1" s="429"/>
      <c r="Y1" s="429"/>
      <c r="Z1" s="429"/>
    </row>
    <row r="2" spans="1:26" ht="20.25" customHeight="1">
      <c r="A2" s="429"/>
      <c r="B2" s="432" t="s">
        <v>1198</v>
      </c>
      <c r="C2" s="1182" t="s">
        <v>1199</v>
      </c>
      <c r="D2" s="1183"/>
      <c r="E2" s="433"/>
      <c r="F2" s="433"/>
      <c r="G2" s="433"/>
      <c r="H2" s="429"/>
      <c r="I2" s="431"/>
      <c r="J2" s="429"/>
      <c r="K2" s="431"/>
      <c r="L2" s="431"/>
      <c r="M2" s="431"/>
      <c r="N2" s="431"/>
      <c r="O2" s="431"/>
      <c r="P2" s="431"/>
      <c r="Q2" s="431"/>
      <c r="R2" s="431"/>
      <c r="S2" s="431"/>
      <c r="T2" s="431"/>
      <c r="U2" s="431"/>
      <c r="V2" s="431"/>
      <c r="W2" s="431"/>
      <c r="X2" s="429"/>
      <c r="Y2" s="429"/>
      <c r="Z2" s="429"/>
    </row>
    <row r="3" spans="1:26" ht="20.25" customHeight="1">
      <c r="A3" s="429"/>
      <c r="B3" s="432" t="s">
        <v>1200</v>
      </c>
      <c r="C3" s="1184">
        <f>D12</f>
        <v>12304800</v>
      </c>
      <c r="D3" s="1183"/>
      <c r="E3" s="434"/>
      <c r="F3" s="434"/>
      <c r="G3" s="434"/>
      <c r="H3" s="431"/>
      <c r="I3" s="429"/>
      <c r="J3" s="429"/>
      <c r="K3" s="431"/>
      <c r="L3" s="431"/>
      <c r="M3" s="431"/>
      <c r="N3" s="431"/>
      <c r="O3" s="431"/>
      <c r="P3" s="431"/>
      <c r="Q3" s="431"/>
      <c r="R3" s="431"/>
      <c r="S3" s="431"/>
      <c r="T3" s="431"/>
      <c r="U3" s="431"/>
      <c r="V3" s="431"/>
      <c r="W3" s="431"/>
      <c r="X3" s="429"/>
      <c r="Y3" s="429"/>
      <c r="Z3" s="429"/>
    </row>
    <row r="4" spans="1:26" ht="20.25" customHeight="1">
      <c r="A4" s="429"/>
      <c r="B4" s="432" t="s">
        <v>1201</v>
      </c>
      <c r="C4" s="1185" t="s">
        <v>1202</v>
      </c>
      <c r="D4" s="1183"/>
      <c r="E4" s="435"/>
      <c r="F4" s="435"/>
      <c r="G4" s="435"/>
      <c r="H4" s="431"/>
      <c r="I4" s="429"/>
      <c r="J4" s="429"/>
      <c r="K4" s="431"/>
      <c r="L4" s="431"/>
      <c r="M4" s="431"/>
      <c r="N4" s="431"/>
      <c r="O4" s="431"/>
      <c r="P4" s="431"/>
      <c r="Q4" s="431"/>
      <c r="R4" s="431"/>
      <c r="S4" s="431"/>
      <c r="T4" s="431"/>
      <c r="U4" s="431"/>
      <c r="V4" s="431"/>
      <c r="W4" s="431"/>
      <c r="X4" s="429"/>
      <c r="Y4" s="429"/>
      <c r="Z4" s="429"/>
    </row>
    <row r="5" spans="1:26" ht="20.25" customHeight="1">
      <c r="A5" s="429"/>
      <c r="B5" s="432" t="s">
        <v>1203</v>
      </c>
      <c r="C5" s="1186" t="s">
        <v>1204</v>
      </c>
      <c r="D5" s="1183"/>
      <c r="E5" s="436"/>
      <c r="F5" s="436"/>
      <c r="G5" s="436"/>
      <c r="H5" s="431"/>
      <c r="I5" s="429"/>
      <c r="J5" s="429"/>
      <c r="K5" s="431"/>
      <c r="L5" s="431"/>
      <c r="M5" s="431"/>
      <c r="N5" s="431"/>
      <c r="O5" s="431"/>
      <c r="P5" s="431"/>
      <c r="Q5" s="431"/>
      <c r="R5" s="431"/>
      <c r="S5" s="431"/>
      <c r="T5" s="431"/>
      <c r="U5" s="431"/>
      <c r="V5" s="431"/>
      <c r="W5" s="431"/>
      <c r="X5" s="429"/>
      <c r="Y5" s="429"/>
      <c r="Z5" s="429"/>
    </row>
    <row r="6" spans="1:26" ht="16.5" customHeight="1">
      <c r="A6" s="437"/>
      <c r="B6" s="437"/>
      <c r="C6" s="438"/>
      <c r="D6" s="439"/>
      <c r="E6" s="439"/>
      <c r="F6" s="439"/>
      <c r="G6" s="439"/>
      <c r="H6" s="440"/>
      <c r="I6" s="441"/>
      <c r="J6" s="429"/>
      <c r="K6" s="431"/>
      <c r="L6" s="437"/>
      <c r="M6" s="442"/>
      <c r="N6" s="431"/>
      <c r="O6" s="431"/>
      <c r="P6" s="431"/>
      <c r="Q6" s="443"/>
      <c r="R6" s="443"/>
      <c r="S6" s="444"/>
      <c r="T6" s="444"/>
      <c r="U6" s="445"/>
      <c r="V6" s="445"/>
      <c r="W6" s="445"/>
      <c r="X6" s="429"/>
      <c r="Y6" s="429"/>
      <c r="Z6" s="429"/>
    </row>
    <row r="7" spans="1:26" ht="21.75" customHeight="1">
      <c r="A7" s="437"/>
      <c r="B7" s="446" t="s">
        <v>1205</v>
      </c>
      <c r="C7" s="438"/>
      <c r="D7" s="447"/>
      <c r="E7" s="439"/>
      <c r="F7" s="439"/>
      <c r="G7" s="439"/>
      <c r="H7" s="445"/>
      <c r="I7" s="445"/>
      <c r="J7" s="429"/>
      <c r="K7" s="431"/>
      <c r="L7" s="429"/>
      <c r="M7" s="442"/>
      <c r="N7" s="442"/>
      <c r="O7" s="442"/>
      <c r="P7" s="442"/>
      <c r="Q7" s="443"/>
      <c r="R7" s="443"/>
      <c r="S7" s="448"/>
      <c r="T7" s="448"/>
      <c r="U7" s="449"/>
      <c r="V7" s="445"/>
      <c r="W7" s="445"/>
      <c r="X7" s="429"/>
      <c r="Y7" s="429"/>
      <c r="Z7" s="429"/>
    </row>
    <row r="8" spans="1:26" ht="19.2">
      <c r="A8" s="429"/>
      <c r="B8" s="1178" t="s">
        <v>1050</v>
      </c>
      <c r="C8" s="1175" t="s">
        <v>1051</v>
      </c>
      <c r="D8" s="1176"/>
      <c r="E8" s="1176"/>
      <c r="F8" s="1176"/>
      <c r="G8" s="1177"/>
      <c r="H8" s="1175" t="s">
        <v>1206</v>
      </c>
      <c r="I8" s="1177"/>
      <c r="J8" s="1175" t="s">
        <v>1207</v>
      </c>
      <c r="K8" s="1176"/>
      <c r="L8" s="1176"/>
      <c r="M8" s="1176"/>
      <c r="N8" s="1176"/>
      <c r="O8" s="1176"/>
      <c r="P8" s="1176"/>
      <c r="Q8" s="1176"/>
      <c r="R8" s="1176"/>
      <c r="S8" s="1176"/>
      <c r="T8" s="1176"/>
      <c r="U8" s="1176"/>
      <c r="V8" s="1176"/>
      <c r="W8" s="1177"/>
      <c r="X8" s="1178" t="s">
        <v>1208</v>
      </c>
      <c r="Y8" s="429"/>
      <c r="Z8" s="429"/>
    </row>
    <row r="9" spans="1:26" ht="19.2">
      <c r="A9" s="429"/>
      <c r="B9" s="1179"/>
      <c r="C9" s="450" t="s">
        <v>1051</v>
      </c>
      <c r="D9" s="451" t="s">
        <v>1209</v>
      </c>
      <c r="E9" s="451" t="s">
        <v>1210</v>
      </c>
      <c r="F9" s="451" t="s">
        <v>1211</v>
      </c>
      <c r="G9" s="451" t="s">
        <v>1212</v>
      </c>
      <c r="H9" s="450" t="s">
        <v>1213</v>
      </c>
      <c r="I9" s="450" t="s">
        <v>1214</v>
      </c>
      <c r="J9" s="450" t="s">
        <v>1215</v>
      </c>
      <c r="K9" s="451" t="s">
        <v>1216</v>
      </c>
      <c r="L9" s="450" t="s">
        <v>1217</v>
      </c>
      <c r="M9" s="451" t="s">
        <v>1218</v>
      </c>
      <c r="N9" s="450" t="s">
        <v>1219</v>
      </c>
      <c r="O9" s="450" t="s">
        <v>1220</v>
      </c>
      <c r="P9" s="450" t="s">
        <v>1221</v>
      </c>
      <c r="Q9" s="450" t="s">
        <v>1222</v>
      </c>
      <c r="R9" s="450" t="s">
        <v>1223</v>
      </c>
      <c r="S9" s="451" t="s">
        <v>1224</v>
      </c>
      <c r="T9" s="451" t="s">
        <v>1225</v>
      </c>
      <c r="U9" s="451" t="s">
        <v>1226</v>
      </c>
      <c r="V9" s="451" t="s">
        <v>1227</v>
      </c>
      <c r="W9" s="451" t="s">
        <v>1228</v>
      </c>
      <c r="X9" s="1179"/>
      <c r="Y9" s="452"/>
      <c r="Z9" s="429"/>
    </row>
    <row r="10" spans="1:26" ht="129" customHeight="1">
      <c r="A10" s="429"/>
      <c r="B10" s="1180" t="s">
        <v>1062</v>
      </c>
      <c r="C10" s="453" t="s">
        <v>1063</v>
      </c>
      <c r="D10" s="454">
        <v>12304800</v>
      </c>
      <c r="E10" s="455">
        <f t="shared" ref="E10:E12" si="0">S10/D10-1</f>
        <v>0.11111111111111116</v>
      </c>
      <c r="F10" s="455">
        <v>0.5</v>
      </c>
      <c r="G10" s="456">
        <f>(17090*W10)*2</f>
        <v>12304799.999999998</v>
      </c>
      <c r="H10" s="457" t="s">
        <v>1229</v>
      </c>
      <c r="I10" s="458" t="s">
        <v>52</v>
      </c>
      <c r="J10" s="459" t="str">
        <f>$C$4</f>
        <v>5/30~6/30</v>
      </c>
      <c r="K10" s="460"/>
      <c r="L10" s="461">
        <v>400</v>
      </c>
      <c r="M10" s="460"/>
      <c r="N10" s="462"/>
      <c r="O10" s="463"/>
      <c r="P10" s="464"/>
      <c r="Q10" s="460">
        <f>S10/L10</f>
        <v>34180.000000000007</v>
      </c>
      <c r="R10" s="460"/>
      <c r="S10" s="460">
        <v>13672000.000000002</v>
      </c>
      <c r="T10" s="463"/>
      <c r="U10" s="460"/>
      <c r="V10" s="460"/>
      <c r="W10" s="460">
        <f>IFERROR(D10/Q10,0)</f>
        <v>359.99999999999994</v>
      </c>
      <c r="X10" s="465" t="s">
        <v>1230</v>
      </c>
      <c r="Y10" s="429"/>
      <c r="Z10" s="429"/>
    </row>
    <row r="11" spans="1:26" ht="22.5" customHeight="1">
      <c r="A11" s="429"/>
      <c r="B11" s="1179"/>
      <c r="C11" s="466" t="s">
        <v>1231</v>
      </c>
      <c r="D11" s="467">
        <f>SUM(D10)</f>
        <v>12304800</v>
      </c>
      <c r="E11" s="468">
        <f t="shared" si="0"/>
        <v>0.11111111111111116</v>
      </c>
      <c r="F11" s="468"/>
      <c r="G11" s="468"/>
      <c r="H11" s="469"/>
      <c r="I11" s="469"/>
      <c r="J11" s="470"/>
      <c r="K11" s="467">
        <f>SUM(K10)</f>
        <v>0</v>
      </c>
      <c r="L11" s="467"/>
      <c r="M11" s="467">
        <f>SUM(M10)</f>
        <v>0</v>
      </c>
      <c r="N11" s="471">
        <f t="shared" ref="N11:N12" si="1">IFERROR(M11/K11,0)</f>
        <v>0</v>
      </c>
      <c r="O11" s="467">
        <f>SUM(O10)</f>
        <v>0</v>
      </c>
      <c r="P11" s="471" t="e">
        <f>(O11)/(K11-K10)</f>
        <v>#DIV/0!</v>
      </c>
      <c r="Q11" s="467">
        <f>SUM(Q10)</f>
        <v>34180.000000000007</v>
      </c>
      <c r="R11" s="471">
        <f t="shared" ref="R11:R12" si="2">IFERROR(Q11/K11,0)</f>
        <v>0</v>
      </c>
      <c r="S11" s="467">
        <f>SUM(S10)</f>
        <v>13672000.000000002</v>
      </c>
      <c r="T11" s="472" t="e">
        <f>(D11-D10)/O11</f>
        <v>#DIV/0!</v>
      </c>
      <c r="U11" s="467">
        <f t="shared" ref="U11:U12" si="3">IFERROR(D11/K11*1000,0)</f>
        <v>0</v>
      </c>
      <c r="V11" s="467">
        <f t="shared" ref="V11:V12" si="4">IFERROR(D11/M11,0)</f>
        <v>0</v>
      </c>
      <c r="W11" s="467">
        <f t="shared" ref="W11:W12" si="5">IFERROR((D11)/Q11,0)</f>
        <v>359.99999999999994</v>
      </c>
      <c r="X11" s="473"/>
      <c r="Y11" s="429"/>
      <c r="Z11" s="429"/>
    </row>
    <row r="12" spans="1:26" ht="22.5" customHeight="1">
      <c r="A12" s="429" t="s">
        <v>1232</v>
      </c>
      <c r="B12" s="1181" t="s">
        <v>1233</v>
      </c>
      <c r="C12" s="1177"/>
      <c r="D12" s="474">
        <f>SUM(D10:D11)/2</f>
        <v>12304800</v>
      </c>
      <c r="E12" s="475">
        <f t="shared" si="0"/>
        <v>0.11111111111111116</v>
      </c>
      <c r="F12" s="475"/>
      <c r="G12" s="475"/>
      <c r="H12" s="476"/>
      <c r="I12" s="476"/>
      <c r="J12" s="477"/>
      <c r="K12" s="474">
        <f>SUM(K10:K11)/2</f>
        <v>0</v>
      </c>
      <c r="L12" s="478"/>
      <c r="M12" s="474">
        <f>SUM(M10:M11)/2</f>
        <v>0</v>
      </c>
      <c r="N12" s="479">
        <f t="shared" si="1"/>
        <v>0</v>
      </c>
      <c r="O12" s="474">
        <f>SUM(O10:O11)/2</f>
        <v>0</v>
      </c>
      <c r="P12" s="479" t="e">
        <f>O12/(K12-#REF!-K10)</f>
        <v>#REF!</v>
      </c>
      <c r="Q12" s="474">
        <f>SUM(Q10:Q11)/2</f>
        <v>34180.000000000007</v>
      </c>
      <c r="R12" s="479">
        <f t="shared" si="2"/>
        <v>0</v>
      </c>
      <c r="S12" s="474">
        <f>SUM(S10:S11)/2</f>
        <v>13672000.000000002</v>
      </c>
      <c r="T12" s="478" t="e">
        <f>T11</f>
        <v>#DIV/0!</v>
      </c>
      <c r="U12" s="478">
        <f t="shared" si="3"/>
        <v>0</v>
      </c>
      <c r="V12" s="478">
        <f t="shared" si="4"/>
        <v>0</v>
      </c>
      <c r="W12" s="478">
        <f t="shared" si="5"/>
        <v>359.99999999999994</v>
      </c>
      <c r="X12" s="480"/>
      <c r="Y12" s="429"/>
      <c r="Z12" s="429"/>
    </row>
    <row r="13" spans="1:26" ht="19.2">
      <c r="A13" s="429"/>
      <c r="B13" s="429"/>
      <c r="C13" s="429"/>
      <c r="D13" s="481"/>
      <c r="E13" s="481"/>
      <c r="F13" s="481"/>
      <c r="G13" s="481"/>
      <c r="H13" s="429"/>
      <c r="I13" s="429"/>
      <c r="J13" s="429"/>
      <c r="K13" s="431"/>
      <c r="L13" s="429"/>
      <c r="M13" s="431"/>
      <c r="N13" s="431"/>
      <c r="O13" s="431"/>
      <c r="P13" s="431"/>
      <c r="Q13" s="431"/>
      <c r="R13" s="431"/>
      <c r="S13" s="482"/>
      <c r="T13" s="431"/>
      <c r="U13" s="431"/>
      <c r="V13" s="431"/>
      <c r="W13" s="431"/>
      <c r="X13" s="429"/>
      <c r="Y13" s="429"/>
      <c r="Z13" s="429"/>
    </row>
    <row r="14" spans="1:26" ht="18" customHeight="1">
      <c r="A14" s="429"/>
      <c r="B14" s="483" t="s">
        <v>1234</v>
      </c>
      <c r="C14" s="429"/>
      <c r="D14" s="430"/>
      <c r="E14" s="430"/>
      <c r="F14" s="430"/>
      <c r="G14" s="430"/>
      <c r="H14" s="429"/>
      <c r="I14" s="429"/>
      <c r="J14" s="429"/>
      <c r="K14" s="431"/>
      <c r="L14" s="429"/>
      <c r="M14" s="431"/>
      <c r="N14" s="431"/>
      <c r="O14" s="431"/>
      <c r="P14" s="431"/>
      <c r="Q14" s="431"/>
      <c r="R14" s="431"/>
      <c r="S14" s="431"/>
      <c r="T14" s="431"/>
      <c r="U14" s="431"/>
      <c r="V14" s="431"/>
      <c r="W14" s="431"/>
      <c r="X14" s="429"/>
      <c r="Y14" s="429"/>
      <c r="Z14" s="429"/>
    </row>
    <row r="15" spans="1:26" ht="18" customHeight="1">
      <c r="A15" s="429"/>
      <c r="B15" s="429" t="s">
        <v>1235</v>
      </c>
      <c r="C15" s="429"/>
      <c r="D15" s="430"/>
      <c r="E15" s="430"/>
      <c r="F15" s="430"/>
      <c r="G15" s="430"/>
      <c r="H15" s="429"/>
      <c r="I15" s="429"/>
      <c r="J15" s="429"/>
      <c r="K15" s="431"/>
      <c r="L15" s="429"/>
      <c r="M15" s="431"/>
      <c r="N15" s="431"/>
      <c r="O15" s="431"/>
      <c r="P15" s="431"/>
      <c r="Q15" s="431"/>
      <c r="R15" s="431"/>
      <c r="S15" s="431"/>
      <c r="T15" s="431"/>
      <c r="U15" s="431"/>
      <c r="V15" s="431"/>
      <c r="W15" s="484"/>
      <c r="X15" s="429"/>
      <c r="Y15" s="429"/>
      <c r="Z15" s="429"/>
    </row>
    <row r="16" spans="1:26" ht="18" customHeight="1">
      <c r="A16" s="429"/>
      <c r="B16" s="485" t="s">
        <v>1236</v>
      </c>
      <c r="C16" s="429"/>
      <c r="D16" s="430"/>
      <c r="E16" s="430"/>
      <c r="F16" s="430"/>
      <c r="G16" s="430"/>
      <c r="H16" s="429"/>
      <c r="I16" s="429"/>
      <c r="J16" s="429"/>
      <c r="K16" s="431"/>
      <c r="L16" s="429"/>
      <c r="M16" s="431"/>
      <c r="N16" s="431"/>
      <c r="O16" s="431"/>
      <c r="P16" s="431"/>
      <c r="Q16" s="431"/>
      <c r="R16" s="431"/>
      <c r="S16" s="484"/>
      <c r="T16" s="431"/>
      <c r="U16" s="431"/>
      <c r="V16" s="431"/>
      <c r="W16" s="484"/>
      <c r="X16" s="429"/>
      <c r="Y16" s="429"/>
      <c r="Z16" s="429"/>
    </row>
    <row r="17" spans="1:26" ht="18" customHeight="1">
      <c r="A17" s="429"/>
      <c r="B17" s="485" t="s">
        <v>1237</v>
      </c>
      <c r="C17" s="429"/>
      <c r="D17" s="430"/>
      <c r="E17" s="430"/>
      <c r="F17" s="430"/>
      <c r="G17" s="430"/>
      <c r="H17" s="429"/>
      <c r="I17" s="431"/>
      <c r="J17" s="429"/>
      <c r="K17" s="431"/>
      <c r="L17" s="431"/>
      <c r="M17" s="431"/>
      <c r="N17" s="431"/>
      <c r="O17" s="431"/>
      <c r="P17" s="431"/>
      <c r="Q17" s="431"/>
      <c r="R17" s="431"/>
      <c r="S17" s="431"/>
      <c r="T17" s="431"/>
      <c r="U17" s="431"/>
      <c r="V17" s="431"/>
      <c r="W17" s="431"/>
      <c r="X17" s="429"/>
      <c r="Y17" s="429"/>
      <c r="Z17" s="429"/>
    </row>
    <row r="18" spans="1:26" ht="18" customHeight="1">
      <c r="A18" s="429"/>
      <c r="B18" s="429" t="s">
        <v>1238</v>
      </c>
      <c r="C18" s="429"/>
      <c r="D18" s="430"/>
      <c r="E18" s="430"/>
      <c r="F18" s="430"/>
      <c r="G18" s="430"/>
      <c r="H18" s="429"/>
      <c r="I18" s="429"/>
      <c r="J18" s="429"/>
      <c r="K18" s="431"/>
      <c r="L18" s="431"/>
      <c r="M18" s="431"/>
      <c r="N18" s="431"/>
      <c r="O18" s="431"/>
      <c r="P18" s="431"/>
      <c r="Q18" s="431"/>
      <c r="R18" s="431"/>
      <c r="S18" s="431"/>
      <c r="T18" s="431"/>
      <c r="U18" s="431"/>
      <c r="V18" s="431"/>
      <c r="W18" s="431"/>
      <c r="X18" s="429"/>
      <c r="Y18" s="429"/>
      <c r="Z18" s="429"/>
    </row>
    <row r="19" spans="1:26" ht="18" customHeight="1">
      <c r="A19" s="429"/>
      <c r="B19" s="429" t="s">
        <v>1239</v>
      </c>
      <c r="C19" s="429"/>
      <c r="D19" s="430"/>
      <c r="E19" s="430"/>
      <c r="F19" s="430"/>
      <c r="G19" s="430"/>
      <c r="H19" s="429"/>
      <c r="I19" s="429"/>
      <c r="J19" s="429"/>
      <c r="K19" s="431"/>
      <c r="L19" s="431"/>
      <c r="M19" s="431"/>
      <c r="N19" s="431"/>
      <c r="O19" s="431"/>
      <c r="P19" s="431"/>
      <c r="Q19" s="431"/>
      <c r="R19" s="431"/>
      <c r="S19" s="431"/>
      <c r="T19" s="431"/>
      <c r="U19" s="431"/>
      <c r="V19" s="431"/>
      <c r="W19" s="431"/>
      <c r="X19" s="429"/>
      <c r="Y19" s="429"/>
      <c r="Z19" s="429"/>
    </row>
    <row r="20" spans="1:26" ht="18" customHeight="1">
      <c r="A20" s="429"/>
      <c r="B20" s="429" t="s">
        <v>1240</v>
      </c>
      <c r="C20" s="429"/>
      <c r="D20" s="430"/>
      <c r="E20" s="430"/>
      <c r="F20" s="430"/>
      <c r="G20" s="430"/>
      <c r="H20" s="429"/>
      <c r="I20" s="429"/>
      <c r="J20" s="429"/>
      <c r="K20" s="431"/>
      <c r="L20" s="429"/>
      <c r="M20" s="431"/>
      <c r="N20" s="431"/>
      <c r="O20" s="431"/>
      <c r="P20" s="431"/>
      <c r="Q20" s="431"/>
      <c r="R20" s="431"/>
      <c r="S20" s="431"/>
      <c r="T20" s="431"/>
      <c r="U20" s="431"/>
      <c r="V20" s="431"/>
      <c r="W20" s="431"/>
      <c r="X20" s="429"/>
      <c r="Y20" s="429"/>
      <c r="Z20" s="429"/>
    </row>
    <row r="21" spans="1:26" ht="18" customHeight="1">
      <c r="A21" s="429"/>
      <c r="B21" s="429" t="s">
        <v>1241</v>
      </c>
      <c r="C21" s="429"/>
      <c r="D21" s="430"/>
      <c r="E21" s="430"/>
      <c r="F21" s="430"/>
      <c r="G21" s="430"/>
      <c r="H21" s="429"/>
      <c r="I21" s="429"/>
      <c r="J21" s="429"/>
      <c r="K21" s="431"/>
      <c r="L21" s="429"/>
      <c r="M21" s="431"/>
      <c r="N21" s="431"/>
      <c r="O21" s="431"/>
      <c r="P21" s="431"/>
      <c r="Q21" s="431"/>
      <c r="R21" s="431"/>
      <c r="S21" s="431"/>
      <c r="T21" s="431"/>
      <c r="U21" s="431"/>
      <c r="V21" s="431"/>
      <c r="W21" s="431"/>
      <c r="X21" s="429"/>
      <c r="Y21" s="429"/>
      <c r="Z21" s="429"/>
    </row>
    <row r="22" spans="1:26" ht="18" customHeight="1">
      <c r="A22" s="429"/>
      <c r="B22" s="429"/>
      <c r="C22" s="429"/>
      <c r="D22" s="430"/>
      <c r="E22" s="430"/>
      <c r="F22" s="430"/>
      <c r="G22" s="430"/>
      <c r="H22" s="429"/>
      <c r="I22" s="429"/>
      <c r="J22" s="429"/>
      <c r="K22" s="431"/>
      <c r="L22" s="429"/>
      <c r="M22" s="431"/>
      <c r="N22" s="431"/>
      <c r="O22" s="431"/>
      <c r="P22" s="431"/>
      <c r="Q22" s="431"/>
      <c r="R22" s="431"/>
      <c r="S22" s="431"/>
      <c r="T22" s="431"/>
      <c r="U22" s="431"/>
      <c r="V22" s="431"/>
      <c r="W22" s="431"/>
      <c r="X22" s="429"/>
      <c r="Y22" s="429"/>
      <c r="Z22" s="429"/>
    </row>
    <row r="23" spans="1:26" ht="18" customHeight="1">
      <c r="A23" s="429"/>
      <c r="B23" s="483" t="s">
        <v>1242</v>
      </c>
      <c r="C23" s="429"/>
      <c r="D23" s="429"/>
      <c r="E23" s="429"/>
      <c r="F23" s="429"/>
      <c r="G23" s="429"/>
      <c r="H23" s="429"/>
      <c r="I23" s="429"/>
      <c r="J23" s="429"/>
      <c r="K23" s="429"/>
      <c r="L23" s="429"/>
      <c r="M23" s="429"/>
      <c r="N23" s="429"/>
      <c r="O23" s="429"/>
      <c r="P23" s="429"/>
      <c r="Q23" s="429"/>
      <c r="R23" s="429"/>
      <c r="S23" s="429"/>
      <c r="T23" s="429"/>
      <c r="U23" s="429"/>
      <c r="V23" s="431"/>
      <c r="W23" s="431"/>
      <c r="X23" s="429"/>
      <c r="Y23" s="429"/>
      <c r="Z23" s="429"/>
    </row>
    <row r="24" spans="1:26" ht="18" customHeight="1">
      <c r="A24" s="429"/>
      <c r="B24" s="485" t="s">
        <v>1243</v>
      </c>
      <c r="C24" s="429"/>
      <c r="D24" s="429"/>
      <c r="E24" s="429"/>
      <c r="F24" s="429"/>
      <c r="G24" s="429"/>
      <c r="H24" s="429"/>
      <c r="I24" s="429"/>
      <c r="J24" s="429"/>
      <c r="K24" s="429"/>
      <c r="L24" s="429"/>
      <c r="M24" s="429"/>
      <c r="N24" s="429"/>
      <c r="O24" s="429"/>
      <c r="P24" s="429"/>
      <c r="Q24" s="429"/>
      <c r="R24" s="429"/>
      <c r="S24" s="429"/>
      <c r="T24" s="429"/>
      <c r="U24" s="429"/>
      <c r="V24" s="431"/>
      <c r="W24" s="431"/>
      <c r="X24" s="429"/>
      <c r="Y24" s="429"/>
      <c r="Z24" s="429"/>
    </row>
    <row r="25" spans="1:26" ht="18" customHeight="1">
      <c r="A25" s="429"/>
      <c r="B25" s="485" t="s">
        <v>1244</v>
      </c>
      <c r="C25" s="429"/>
      <c r="D25" s="429"/>
      <c r="E25" s="429"/>
      <c r="F25" s="429"/>
      <c r="G25" s="429"/>
      <c r="H25" s="429"/>
      <c r="I25" s="429"/>
      <c r="J25" s="429"/>
      <c r="K25" s="429"/>
      <c r="L25" s="429"/>
      <c r="M25" s="429"/>
      <c r="N25" s="429"/>
      <c r="O25" s="429"/>
      <c r="P25" s="429"/>
      <c r="Q25" s="429"/>
      <c r="R25" s="429"/>
      <c r="S25" s="429"/>
      <c r="T25" s="429"/>
      <c r="U25" s="429"/>
      <c r="V25" s="431"/>
      <c r="W25" s="431"/>
      <c r="X25" s="429"/>
      <c r="Y25" s="429"/>
      <c r="Z25" s="429"/>
    </row>
    <row r="26" spans="1:26" ht="18" customHeight="1">
      <c r="A26" s="429"/>
      <c r="B26" s="486" t="s">
        <v>1245</v>
      </c>
      <c r="C26" s="429"/>
      <c r="D26" s="429"/>
      <c r="E26" s="429"/>
      <c r="F26" s="429"/>
      <c r="G26" s="429"/>
      <c r="H26" s="429"/>
      <c r="I26" s="429"/>
      <c r="J26" s="429"/>
      <c r="K26" s="429"/>
      <c r="L26" s="429"/>
      <c r="M26" s="429"/>
      <c r="N26" s="429"/>
      <c r="O26" s="429"/>
      <c r="P26" s="429"/>
      <c r="Q26" s="429"/>
      <c r="R26" s="429"/>
      <c r="S26" s="429"/>
      <c r="T26" s="429"/>
      <c r="U26" s="429"/>
      <c r="V26" s="431"/>
      <c r="W26" s="431"/>
      <c r="X26" s="429"/>
      <c r="Y26" s="429"/>
      <c r="Z26" s="429"/>
    </row>
    <row r="27" spans="1:26" ht="18" customHeight="1">
      <c r="A27" s="429"/>
      <c r="B27" s="429" t="s">
        <v>1246</v>
      </c>
      <c r="C27" s="429"/>
      <c r="D27" s="429"/>
      <c r="E27" s="429"/>
      <c r="F27" s="429"/>
      <c r="G27" s="429"/>
      <c r="H27" s="429"/>
      <c r="I27" s="429"/>
      <c r="J27" s="429"/>
      <c r="K27" s="429"/>
      <c r="L27" s="429"/>
      <c r="M27" s="429"/>
      <c r="N27" s="429"/>
      <c r="O27" s="429"/>
      <c r="P27" s="429"/>
      <c r="Q27" s="429"/>
      <c r="R27" s="429"/>
      <c r="S27" s="429"/>
      <c r="T27" s="429"/>
      <c r="U27" s="429"/>
      <c r="V27" s="431"/>
      <c r="W27" s="431"/>
      <c r="X27" s="429"/>
      <c r="Y27" s="429"/>
      <c r="Z27" s="429"/>
    </row>
    <row r="28" spans="1:26" ht="18" customHeight="1">
      <c r="A28" s="429"/>
      <c r="B28" s="429"/>
      <c r="C28" s="429"/>
      <c r="D28" s="429"/>
      <c r="E28" s="429"/>
      <c r="F28" s="429"/>
      <c r="G28" s="429"/>
      <c r="H28" s="429"/>
      <c r="I28" s="429"/>
      <c r="J28" s="429"/>
      <c r="K28" s="429"/>
      <c r="L28" s="429"/>
      <c r="M28" s="429"/>
      <c r="N28" s="429"/>
      <c r="O28" s="429"/>
      <c r="P28" s="429"/>
      <c r="Q28" s="429"/>
      <c r="R28" s="429"/>
      <c r="S28" s="429"/>
      <c r="T28" s="429"/>
      <c r="U28" s="429"/>
      <c r="V28" s="431"/>
      <c r="W28" s="431"/>
      <c r="X28" s="429"/>
      <c r="Y28" s="429"/>
      <c r="Z28" s="429"/>
    </row>
    <row r="29" spans="1:26" ht="18" customHeight="1">
      <c r="A29" s="429"/>
      <c r="B29" s="429"/>
      <c r="C29" s="429"/>
      <c r="D29" s="429"/>
      <c r="E29" s="429"/>
      <c r="F29" s="429"/>
      <c r="G29" s="429"/>
      <c r="H29" s="429"/>
      <c r="I29" s="429"/>
      <c r="J29" s="429"/>
      <c r="K29" s="429"/>
      <c r="L29" s="429"/>
      <c r="M29" s="429"/>
      <c r="N29" s="429"/>
      <c r="O29" s="429"/>
      <c r="P29" s="429"/>
      <c r="Q29" s="429"/>
      <c r="R29" s="429"/>
      <c r="S29" s="429"/>
      <c r="T29" s="429"/>
      <c r="U29" s="429"/>
      <c r="V29" s="431"/>
      <c r="W29" s="431"/>
      <c r="X29" s="429"/>
      <c r="Y29" s="429"/>
      <c r="Z29" s="429"/>
    </row>
    <row r="30" spans="1:26" ht="18" customHeight="1">
      <c r="A30" s="429"/>
      <c r="B30" s="429"/>
      <c r="C30" s="429"/>
      <c r="D30" s="429"/>
      <c r="E30" s="429"/>
      <c r="F30" s="429"/>
      <c r="G30" s="429"/>
      <c r="H30" s="429"/>
      <c r="I30" s="429"/>
      <c r="J30" s="429"/>
      <c r="K30" s="429"/>
      <c r="L30" s="429"/>
      <c r="M30" s="429"/>
      <c r="N30" s="429"/>
      <c r="O30" s="429"/>
      <c r="P30" s="429"/>
      <c r="Q30" s="429"/>
      <c r="R30" s="429"/>
      <c r="S30" s="429"/>
      <c r="T30" s="429"/>
      <c r="U30" s="429"/>
      <c r="V30" s="431"/>
      <c r="W30" s="431"/>
      <c r="X30" s="429"/>
      <c r="Y30" s="429"/>
      <c r="Z30" s="429"/>
    </row>
    <row r="31" spans="1:26" ht="18" customHeight="1">
      <c r="A31" s="429"/>
      <c r="B31" s="429"/>
      <c r="C31" s="429"/>
      <c r="D31" s="429"/>
      <c r="E31" s="429"/>
      <c r="F31" s="429"/>
      <c r="G31" s="429"/>
      <c r="H31" s="429"/>
      <c r="I31" s="429"/>
      <c r="J31" s="429"/>
      <c r="K31" s="429"/>
      <c r="L31" s="429"/>
      <c r="M31" s="429"/>
      <c r="N31" s="429"/>
      <c r="O31" s="429"/>
      <c r="P31" s="429"/>
      <c r="Q31" s="429"/>
      <c r="R31" s="429"/>
      <c r="S31" s="429"/>
      <c r="T31" s="429"/>
      <c r="U31" s="429"/>
      <c r="V31" s="431"/>
      <c r="W31" s="431"/>
      <c r="X31" s="429"/>
      <c r="Y31" s="429"/>
      <c r="Z31" s="429"/>
    </row>
    <row r="32" spans="1:26" ht="18" customHeight="1">
      <c r="A32" s="429"/>
      <c r="B32" s="429"/>
      <c r="C32" s="429"/>
      <c r="D32" s="429"/>
      <c r="E32" s="429"/>
      <c r="F32" s="429"/>
      <c r="G32" s="429"/>
      <c r="H32" s="429"/>
      <c r="I32" s="429"/>
      <c r="J32" s="429"/>
      <c r="K32" s="429"/>
      <c r="L32" s="429"/>
      <c r="M32" s="429"/>
      <c r="N32" s="429"/>
      <c r="O32" s="429"/>
      <c r="P32" s="429"/>
      <c r="Q32" s="429"/>
      <c r="R32" s="429"/>
      <c r="S32" s="429"/>
      <c r="T32" s="429"/>
      <c r="U32" s="429"/>
      <c r="V32" s="431"/>
      <c r="W32" s="431"/>
      <c r="X32" s="429"/>
      <c r="Y32" s="429"/>
      <c r="Z32" s="429"/>
    </row>
    <row r="33" spans="1:26" ht="18" customHeight="1">
      <c r="A33" s="429"/>
      <c r="B33" s="429"/>
      <c r="C33" s="429"/>
      <c r="D33" s="429"/>
      <c r="E33" s="429"/>
      <c r="F33" s="429"/>
      <c r="G33" s="429"/>
      <c r="H33" s="429"/>
      <c r="I33" s="429"/>
      <c r="J33" s="429"/>
      <c r="K33" s="429"/>
      <c r="L33" s="429"/>
      <c r="M33" s="429"/>
      <c r="N33" s="429"/>
      <c r="O33" s="429"/>
      <c r="P33" s="429"/>
      <c r="Q33" s="429"/>
      <c r="R33" s="429"/>
      <c r="S33" s="429"/>
      <c r="T33" s="429"/>
      <c r="U33" s="429"/>
      <c r="V33" s="431"/>
      <c r="W33" s="431"/>
      <c r="X33" s="429"/>
      <c r="Y33" s="429"/>
      <c r="Z33" s="429"/>
    </row>
    <row r="34" spans="1:26" ht="17.25" customHeight="1">
      <c r="A34" s="429"/>
      <c r="B34" s="429"/>
      <c r="C34" s="429"/>
      <c r="D34" s="429"/>
      <c r="E34" s="429"/>
      <c r="F34" s="429"/>
      <c r="G34" s="429"/>
      <c r="H34" s="429"/>
      <c r="I34" s="429"/>
      <c r="J34" s="429"/>
      <c r="K34" s="429"/>
      <c r="L34" s="429"/>
      <c r="M34" s="429"/>
      <c r="N34" s="429"/>
      <c r="O34" s="429"/>
      <c r="P34" s="429"/>
      <c r="Q34" s="429"/>
      <c r="R34" s="429"/>
      <c r="S34" s="429"/>
      <c r="T34" s="429"/>
      <c r="U34" s="429"/>
      <c r="V34" s="431"/>
      <c r="W34" s="431"/>
      <c r="X34" s="429"/>
      <c r="Y34" s="429"/>
      <c r="Z34" s="429"/>
    </row>
    <row r="35" spans="1:26" ht="17.25" customHeight="1">
      <c r="A35" s="429"/>
      <c r="B35" s="429"/>
      <c r="C35" s="429"/>
      <c r="D35" s="429"/>
      <c r="E35" s="429"/>
      <c r="F35" s="429"/>
      <c r="G35" s="429"/>
      <c r="H35" s="429"/>
      <c r="I35" s="429"/>
      <c r="J35" s="429"/>
      <c r="K35" s="429"/>
      <c r="L35" s="429"/>
      <c r="M35" s="429"/>
      <c r="N35" s="429"/>
      <c r="O35" s="429"/>
      <c r="P35" s="429"/>
      <c r="Q35" s="429"/>
      <c r="R35" s="429"/>
      <c r="S35" s="429"/>
      <c r="T35" s="429"/>
      <c r="U35" s="429"/>
      <c r="V35" s="431"/>
      <c r="W35" s="431"/>
      <c r="X35" s="429"/>
      <c r="Y35" s="429"/>
      <c r="Z35" s="429"/>
    </row>
    <row r="36" spans="1:26" ht="17.25" customHeight="1">
      <c r="A36" s="429"/>
      <c r="B36" s="429"/>
      <c r="C36" s="429"/>
      <c r="D36" s="429"/>
      <c r="E36" s="429"/>
      <c r="F36" s="429"/>
      <c r="G36" s="429"/>
      <c r="H36" s="429"/>
      <c r="I36" s="429"/>
      <c r="J36" s="429"/>
      <c r="K36" s="429"/>
      <c r="L36" s="429"/>
      <c r="M36" s="429"/>
      <c r="N36" s="429"/>
      <c r="O36" s="429"/>
      <c r="P36" s="429"/>
      <c r="Q36" s="429"/>
      <c r="R36" s="429"/>
      <c r="S36" s="429"/>
      <c r="T36" s="429"/>
      <c r="U36" s="429"/>
      <c r="V36" s="431"/>
      <c r="W36" s="431"/>
      <c r="X36" s="429"/>
      <c r="Y36" s="429"/>
      <c r="Z36" s="429"/>
    </row>
    <row r="37" spans="1:26" ht="17.25" customHeight="1">
      <c r="A37" s="429"/>
      <c r="B37" s="429"/>
      <c r="C37" s="429"/>
      <c r="D37" s="429"/>
      <c r="E37" s="429"/>
      <c r="F37" s="429"/>
      <c r="G37" s="429"/>
      <c r="H37" s="429"/>
      <c r="I37" s="429"/>
      <c r="J37" s="429"/>
      <c r="K37" s="429"/>
      <c r="L37" s="429"/>
      <c r="M37" s="429"/>
      <c r="N37" s="429"/>
      <c r="O37" s="429"/>
      <c r="P37" s="429"/>
      <c r="Q37" s="429"/>
      <c r="R37" s="429"/>
      <c r="S37" s="429"/>
      <c r="T37" s="429"/>
      <c r="U37" s="429"/>
      <c r="V37" s="431"/>
      <c r="W37" s="431"/>
      <c r="X37" s="429"/>
      <c r="Y37" s="429"/>
      <c r="Z37" s="429"/>
    </row>
    <row r="38" spans="1:26" ht="17.25" customHeight="1">
      <c r="A38" s="429"/>
      <c r="B38" s="429"/>
      <c r="C38" s="429"/>
      <c r="D38" s="429"/>
      <c r="E38" s="429"/>
      <c r="F38" s="429"/>
      <c r="G38" s="429"/>
      <c r="H38" s="429"/>
      <c r="I38" s="429"/>
      <c r="J38" s="429"/>
      <c r="K38" s="429"/>
      <c r="L38" s="429"/>
      <c r="M38" s="429"/>
      <c r="N38" s="429"/>
      <c r="O38" s="429"/>
      <c r="P38" s="429"/>
      <c r="Q38" s="429"/>
      <c r="R38" s="429"/>
      <c r="S38" s="429"/>
      <c r="T38" s="429"/>
      <c r="U38" s="429"/>
      <c r="V38" s="431"/>
      <c r="W38" s="431"/>
      <c r="X38" s="429"/>
      <c r="Y38" s="429"/>
      <c r="Z38" s="429"/>
    </row>
    <row r="39" spans="1:26" ht="17.25" customHeight="1">
      <c r="A39" s="429"/>
      <c r="B39" s="429"/>
      <c r="C39" s="429"/>
      <c r="D39" s="429"/>
      <c r="E39" s="429"/>
      <c r="F39" s="429"/>
      <c r="G39" s="429"/>
      <c r="H39" s="429"/>
      <c r="I39" s="429"/>
      <c r="J39" s="429"/>
      <c r="K39" s="429"/>
      <c r="L39" s="429"/>
      <c r="M39" s="429"/>
      <c r="N39" s="429"/>
      <c r="O39" s="429"/>
      <c r="P39" s="429"/>
      <c r="Q39" s="429"/>
      <c r="R39" s="429"/>
      <c r="S39" s="429"/>
      <c r="T39" s="429"/>
      <c r="U39" s="429"/>
      <c r="V39" s="431"/>
      <c r="W39" s="431"/>
      <c r="X39" s="429"/>
      <c r="Y39" s="429"/>
      <c r="Z39" s="429"/>
    </row>
    <row r="40" spans="1:26" ht="18" customHeight="1">
      <c r="A40" s="429"/>
      <c r="B40" s="429"/>
      <c r="C40" s="429"/>
      <c r="D40" s="429"/>
      <c r="E40" s="429"/>
      <c r="F40" s="429"/>
      <c r="G40" s="429"/>
      <c r="H40" s="429"/>
      <c r="I40" s="429"/>
      <c r="J40" s="429"/>
      <c r="K40" s="429"/>
      <c r="L40" s="429"/>
      <c r="M40" s="429"/>
      <c r="N40" s="429"/>
      <c r="O40" s="429"/>
      <c r="P40" s="429"/>
      <c r="Q40" s="429"/>
      <c r="R40" s="429"/>
      <c r="S40" s="429"/>
      <c r="T40" s="429"/>
      <c r="U40" s="429"/>
      <c r="V40" s="431"/>
      <c r="W40" s="431"/>
      <c r="X40" s="429"/>
      <c r="Y40" s="429"/>
      <c r="Z40" s="429"/>
    </row>
    <row r="41" spans="1:26" ht="17.25" customHeight="1">
      <c r="A41" s="429"/>
      <c r="B41" s="429"/>
      <c r="C41" s="429"/>
      <c r="D41" s="429"/>
      <c r="E41" s="429"/>
      <c r="F41" s="429"/>
      <c r="G41" s="429"/>
      <c r="H41" s="429"/>
      <c r="I41" s="429"/>
      <c r="J41" s="429"/>
      <c r="K41" s="429"/>
      <c r="L41" s="429"/>
      <c r="M41" s="429"/>
      <c r="N41" s="429"/>
      <c r="O41" s="429"/>
      <c r="P41" s="429"/>
      <c r="Q41" s="429"/>
      <c r="R41" s="429"/>
      <c r="S41" s="429"/>
      <c r="T41" s="429"/>
      <c r="U41" s="429"/>
      <c r="V41" s="431"/>
      <c r="W41" s="431"/>
      <c r="X41" s="429"/>
      <c r="Y41" s="429"/>
      <c r="Z41" s="429"/>
    </row>
    <row r="42" spans="1:26" ht="17.25" customHeight="1">
      <c r="A42" s="429"/>
      <c r="B42" s="429"/>
      <c r="C42" s="429"/>
      <c r="D42" s="429"/>
      <c r="E42" s="429"/>
      <c r="F42" s="429"/>
      <c r="G42" s="429"/>
      <c r="H42" s="429"/>
      <c r="I42" s="429"/>
      <c r="J42" s="429"/>
      <c r="K42" s="429"/>
      <c r="L42" s="429"/>
      <c r="M42" s="429"/>
      <c r="N42" s="429"/>
      <c r="O42" s="429"/>
      <c r="P42" s="429"/>
      <c r="Q42" s="429"/>
      <c r="R42" s="429"/>
      <c r="S42" s="429"/>
      <c r="T42" s="429"/>
      <c r="U42" s="429"/>
      <c r="V42" s="431"/>
      <c r="W42" s="431"/>
      <c r="X42" s="429"/>
      <c r="Y42" s="429"/>
      <c r="Z42" s="429"/>
    </row>
    <row r="43" spans="1:26" ht="17.25" customHeight="1">
      <c r="A43" s="429"/>
      <c r="B43" s="429"/>
      <c r="C43" s="429"/>
      <c r="D43" s="429"/>
      <c r="E43" s="429"/>
      <c r="F43" s="429"/>
      <c r="G43" s="429"/>
      <c r="H43" s="429"/>
      <c r="I43" s="429"/>
      <c r="J43" s="429"/>
      <c r="K43" s="429"/>
      <c r="L43" s="429"/>
      <c r="M43" s="429"/>
      <c r="N43" s="429"/>
      <c r="O43" s="429"/>
      <c r="P43" s="429"/>
      <c r="Q43" s="429"/>
      <c r="R43" s="429"/>
      <c r="S43" s="429"/>
      <c r="T43" s="429"/>
      <c r="U43" s="429"/>
      <c r="V43" s="431"/>
      <c r="W43" s="431"/>
      <c r="X43" s="429"/>
      <c r="Y43" s="429"/>
      <c r="Z43" s="429"/>
    </row>
    <row r="44" spans="1:26" ht="17.25" customHeight="1">
      <c r="A44" s="429"/>
      <c r="B44" s="429"/>
      <c r="C44" s="429"/>
      <c r="D44" s="429"/>
      <c r="E44" s="429"/>
      <c r="F44" s="429"/>
      <c r="G44" s="429"/>
      <c r="H44" s="429"/>
      <c r="I44" s="429"/>
      <c r="J44" s="429"/>
      <c r="K44" s="429"/>
      <c r="L44" s="429"/>
      <c r="M44" s="429"/>
      <c r="N44" s="429"/>
      <c r="O44" s="429"/>
      <c r="P44" s="429"/>
      <c r="Q44" s="429"/>
      <c r="R44" s="429"/>
      <c r="S44" s="429"/>
      <c r="T44" s="429"/>
      <c r="U44" s="429"/>
      <c r="V44" s="431"/>
      <c r="W44" s="431"/>
      <c r="X44" s="429"/>
      <c r="Y44" s="429"/>
      <c r="Z44" s="429"/>
    </row>
    <row r="45" spans="1:26" ht="17.25" customHeight="1">
      <c r="A45" s="429"/>
      <c r="B45" s="429"/>
      <c r="C45" s="429"/>
      <c r="D45" s="429"/>
      <c r="E45" s="429"/>
      <c r="F45" s="429"/>
      <c r="G45" s="429"/>
      <c r="H45" s="429"/>
      <c r="I45" s="429"/>
      <c r="J45" s="429"/>
      <c r="K45" s="429"/>
      <c r="L45" s="429"/>
      <c r="M45" s="429"/>
      <c r="N45" s="429"/>
      <c r="O45" s="429"/>
      <c r="P45" s="429"/>
      <c r="Q45" s="429"/>
      <c r="R45" s="429"/>
      <c r="S45" s="429"/>
      <c r="T45" s="429"/>
      <c r="U45" s="429"/>
      <c r="V45" s="431"/>
      <c r="W45" s="431"/>
      <c r="X45" s="429"/>
      <c r="Y45" s="429"/>
      <c r="Z45" s="429"/>
    </row>
    <row r="46" spans="1:26" ht="17.25" customHeight="1">
      <c r="A46" s="429"/>
      <c r="B46" s="429"/>
      <c r="C46" s="429"/>
      <c r="D46" s="429"/>
      <c r="E46" s="429"/>
      <c r="F46" s="429"/>
      <c r="G46" s="429"/>
      <c r="H46" s="429"/>
      <c r="I46" s="429"/>
      <c r="J46" s="429"/>
      <c r="K46" s="429"/>
      <c r="L46" s="429"/>
      <c r="M46" s="429"/>
      <c r="N46" s="429"/>
      <c r="O46" s="429"/>
      <c r="P46" s="429"/>
      <c r="Q46" s="429"/>
      <c r="R46" s="429"/>
      <c r="S46" s="429"/>
      <c r="T46" s="429"/>
      <c r="U46" s="429"/>
      <c r="V46" s="431"/>
      <c r="W46" s="431"/>
      <c r="X46" s="429"/>
      <c r="Y46" s="429"/>
      <c r="Z46" s="429"/>
    </row>
    <row r="47" spans="1:26" ht="17.25" customHeight="1">
      <c r="A47" s="429"/>
      <c r="B47" s="429"/>
      <c r="C47" s="429"/>
      <c r="D47" s="429"/>
      <c r="E47" s="429"/>
      <c r="F47" s="429"/>
      <c r="G47" s="429"/>
      <c r="H47" s="429"/>
      <c r="I47" s="429"/>
      <c r="J47" s="429"/>
      <c r="K47" s="429"/>
      <c r="L47" s="429"/>
      <c r="M47" s="429"/>
      <c r="N47" s="429"/>
      <c r="O47" s="429"/>
      <c r="P47" s="429"/>
      <c r="Q47" s="429"/>
      <c r="R47" s="429"/>
      <c r="S47" s="429"/>
      <c r="T47" s="429"/>
      <c r="U47" s="429"/>
      <c r="V47" s="431"/>
      <c r="W47" s="431"/>
      <c r="X47" s="429"/>
      <c r="Y47" s="429"/>
      <c r="Z47" s="429"/>
    </row>
    <row r="48" spans="1:26" ht="17.25" customHeight="1">
      <c r="A48" s="429"/>
      <c r="B48" s="429"/>
      <c r="C48" s="429"/>
      <c r="D48" s="429"/>
      <c r="E48" s="429"/>
      <c r="F48" s="429"/>
      <c r="G48" s="429"/>
      <c r="H48" s="429"/>
      <c r="I48" s="429"/>
      <c r="J48" s="429"/>
      <c r="K48" s="429"/>
      <c r="L48" s="429"/>
      <c r="M48" s="429"/>
      <c r="N48" s="429"/>
      <c r="O48" s="429"/>
      <c r="P48" s="429"/>
      <c r="Q48" s="429"/>
      <c r="R48" s="429"/>
      <c r="S48" s="429"/>
      <c r="T48" s="429"/>
      <c r="U48" s="429"/>
      <c r="V48" s="431"/>
      <c r="W48" s="431"/>
      <c r="X48" s="429"/>
      <c r="Y48" s="429"/>
      <c r="Z48" s="429"/>
    </row>
    <row r="49" spans="1:26" ht="17.25" customHeight="1">
      <c r="A49" s="429"/>
      <c r="B49" s="429"/>
      <c r="C49" s="429"/>
      <c r="D49" s="429"/>
      <c r="E49" s="429"/>
      <c r="F49" s="429"/>
      <c r="G49" s="429"/>
      <c r="H49" s="429"/>
      <c r="I49" s="429"/>
      <c r="J49" s="429"/>
      <c r="K49" s="429"/>
      <c r="L49" s="429"/>
      <c r="M49" s="429"/>
      <c r="N49" s="429"/>
      <c r="O49" s="429"/>
      <c r="P49" s="429"/>
      <c r="Q49" s="429"/>
      <c r="R49" s="429"/>
      <c r="S49" s="429"/>
      <c r="T49" s="429"/>
      <c r="U49" s="429"/>
      <c r="V49" s="431"/>
      <c r="W49" s="431"/>
      <c r="X49" s="429"/>
      <c r="Y49" s="429"/>
      <c r="Z49" s="429"/>
    </row>
    <row r="50" spans="1:26" ht="17.25" customHeight="1">
      <c r="A50" s="429"/>
      <c r="B50" s="429"/>
      <c r="C50" s="429"/>
      <c r="D50" s="429"/>
      <c r="E50" s="429"/>
      <c r="F50" s="429"/>
      <c r="G50" s="429"/>
      <c r="H50" s="429"/>
      <c r="I50" s="429"/>
      <c r="J50" s="429"/>
      <c r="K50" s="429"/>
      <c r="L50" s="429"/>
      <c r="M50" s="429"/>
      <c r="N50" s="429"/>
      <c r="O50" s="429"/>
      <c r="P50" s="429"/>
      <c r="Q50" s="429"/>
      <c r="R50" s="429"/>
      <c r="S50" s="429"/>
      <c r="T50" s="429"/>
      <c r="U50" s="429"/>
      <c r="V50" s="431"/>
      <c r="W50" s="431"/>
      <c r="X50" s="429"/>
      <c r="Y50" s="429"/>
      <c r="Z50" s="429"/>
    </row>
    <row r="51" spans="1:26" ht="17.25" customHeight="1">
      <c r="A51" s="429"/>
      <c r="B51" s="429"/>
      <c r="C51" s="429"/>
      <c r="D51" s="429"/>
      <c r="E51" s="429"/>
      <c r="F51" s="429"/>
      <c r="G51" s="429"/>
      <c r="H51" s="429"/>
      <c r="I51" s="429"/>
      <c r="J51" s="429"/>
      <c r="K51" s="429"/>
      <c r="L51" s="429"/>
      <c r="M51" s="429"/>
      <c r="N51" s="429"/>
      <c r="O51" s="429"/>
      <c r="P51" s="429"/>
      <c r="Q51" s="429"/>
      <c r="R51" s="429"/>
      <c r="S51" s="429"/>
      <c r="T51" s="429"/>
      <c r="U51" s="429"/>
      <c r="V51" s="431"/>
      <c r="W51" s="431"/>
      <c r="X51" s="429"/>
      <c r="Y51" s="429"/>
      <c r="Z51" s="429"/>
    </row>
    <row r="52" spans="1:26" ht="17.25" customHeight="1">
      <c r="A52" s="429"/>
      <c r="B52" s="429"/>
      <c r="C52" s="429"/>
      <c r="D52" s="429"/>
      <c r="E52" s="429"/>
      <c r="F52" s="429"/>
      <c r="G52" s="429"/>
      <c r="H52" s="429"/>
      <c r="I52" s="429"/>
      <c r="J52" s="429"/>
      <c r="K52" s="429"/>
      <c r="L52" s="429"/>
      <c r="M52" s="429"/>
      <c r="N52" s="429"/>
      <c r="O52" s="429"/>
      <c r="P52" s="429"/>
      <c r="Q52" s="429"/>
      <c r="R52" s="429"/>
      <c r="S52" s="429"/>
      <c r="T52" s="429"/>
      <c r="U52" s="429"/>
      <c r="V52" s="431"/>
      <c r="W52" s="431"/>
      <c r="X52" s="429"/>
      <c r="Y52" s="429"/>
      <c r="Z52" s="429"/>
    </row>
    <row r="53" spans="1:26" ht="17.25" customHeight="1">
      <c r="A53" s="429"/>
      <c r="B53" s="429"/>
      <c r="C53" s="429"/>
      <c r="D53" s="429"/>
      <c r="E53" s="429"/>
      <c r="F53" s="429"/>
      <c r="G53" s="429"/>
      <c r="H53" s="429"/>
      <c r="I53" s="429"/>
      <c r="J53" s="429"/>
      <c r="K53" s="429"/>
      <c r="L53" s="429"/>
      <c r="M53" s="429"/>
      <c r="N53" s="429"/>
      <c r="O53" s="429"/>
      <c r="P53" s="429"/>
      <c r="Q53" s="429"/>
      <c r="R53" s="429"/>
      <c r="S53" s="429"/>
      <c r="T53" s="429"/>
      <c r="U53" s="429"/>
      <c r="V53" s="431"/>
      <c r="W53" s="431"/>
      <c r="X53" s="429"/>
      <c r="Y53" s="429"/>
      <c r="Z53" s="429"/>
    </row>
    <row r="54" spans="1:26" ht="17.25" customHeight="1">
      <c r="A54" s="429"/>
      <c r="B54" s="429"/>
      <c r="C54" s="429"/>
      <c r="D54" s="429"/>
      <c r="E54" s="429"/>
      <c r="F54" s="429"/>
      <c r="G54" s="429"/>
      <c r="H54" s="429"/>
      <c r="I54" s="429"/>
      <c r="J54" s="429"/>
      <c r="K54" s="429"/>
      <c r="L54" s="429"/>
      <c r="M54" s="429"/>
      <c r="N54" s="429"/>
      <c r="O54" s="429"/>
      <c r="P54" s="429"/>
      <c r="Q54" s="429"/>
      <c r="R54" s="429"/>
      <c r="S54" s="429"/>
      <c r="T54" s="429"/>
      <c r="U54" s="429"/>
      <c r="V54" s="431"/>
      <c r="W54" s="431"/>
      <c r="X54" s="429"/>
      <c r="Y54" s="429"/>
      <c r="Z54" s="429"/>
    </row>
    <row r="55" spans="1:26" ht="17.25" customHeight="1">
      <c r="A55" s="429"/>
      <c r="B55" s="429"/>
      <c r="C55" s="429"/>
      <c r="D55" s="429"/>
      <c r="E55" s="429"/>
      <c r="F55" s="429"/>
      <c r="G55" s="429"/>
      <c r="H55" s="429"/>
      <c r="I55" s="429"/>
      <c r="J55" s="429"/>
      <c r="K55" s="429"/>
      <c r="L55" s="429"/>
      <c r="M55" s="429"/>
      <c r="N55" s="429"/>
      <c r="O55" s="429"/>
      <c r="P55" s="429"/>
      <c r="Q55" s="429"/>
      <c r="R55" s="429"/>
      <c r="S55" s="429"/>
      <c r="T55" s="429"/>
      <c r="U55" s="429"/>
      <c r="V55" s="431"/>
      <c r="W55" s="431"/>
      <c r="X55" s="429"/>
      <c r="Y55" s="429"/>
      <c r="Z55" s="429"/>
    </row>
    <row r="56" spans="1:26" ht="17.25" customHeight="1">
      <c r="A56" s="429"/>
      <c r="B56" s="429"/>
      <c r="C56" s="429"/>
      <c r="D56" s="429"/>
      <c r="E56" s="429"/>
      <c r="F56" s="429"/>
      <c r="G56" s="429"/>
      <c r="H56" s="429"/>
      <c r="I56" s="429"/>
      <c r="J56" s="429"/>
      <c r="K56" s="429"/>
      <c r="L56" s="429"/>
      <c r="M56" s="429"/>
      <c r="N56" s="429"/>
      <c r="O56" s="429"/>
      <c r="P56" s="429"/>
      <c r="Q56" s="429"/>
      <c r="R56" s="429"/>
      <c r="S56" s="429"/>
      <c r="T56" s="429"/>
      <c r="U56" s="429"/>
      <c r="V56" s="431"/>
      <c r="W56" s="431"/>
      <c r="X56" s="429"/>
      <c r="Y56" s="429"/>
      <c r="Z56" s="429"/>
    </row>
    <row r="57" spans="1:26" ht="17.25" customHeight="1">
      <c r="A57" s="429"/>
      <c r="B57" s="429"/>
      <c r="C57" s="429"/>
      <c r="D57" s="429"/>
      <c r="E57" s="429"/>
      <c r="F57" s="429"/>
      <c r="G57" s="429"/>
      <c r="H57" s="429"/>
      <c r="I57" s="429"/>
      <c r="J57" s="429"/>
      <c r="K57" s="429"/>
      <c r="L57" s="429"/>
      <c r="M57" s="429"/>
      <c r="N57" s="429"/>
      <c r="O57" s="429"/>
      <c r="P57" s="429"/>
      <c r="Q57" s="429"/>
      <c r="R57" s="429"/>
      <c r="S57" s="429"/>
      <c r="T57" s="429"/>
      <c r="U57" s="429"/>
      <c r="V57" s="431"/>
      <c r="W57" s="431"/>
      <c r="X57" s="429"/>
      <c r="Y57" s="429"/>
      <c r="Z57" s="429"/>
    </row>
    <row r="58" spans="1:26" ht="17.25" customHeight="1">
      <c r="A58" s="429"/>
      <c r="B58" s="429"/>
      <c r="C58" s="429"/>
      <c r="D58" s="429"/>
      <c r="E58" s="429"/>
      <c r="F58" s="429"/>
      <c r="G58" s="429"/>
      <c r="H58" s="429"/>
      <c r="I58" s="429"/>
      <c r="J58" s="429"/>
      <c r="K58" s="429"/>
      <c r="L58" s="429"/>
      <c r="M58" s="429"/>
      <c r="N58" s="429"/>
      <c r="O58" s="429"/>
      <c r="P58" s="429"/>
      <c r="Q58" s="429"/>
      <c r="R58" s="429"/>
      <c r="S58" s="429"/>
      <c r="T58" s="429"/>
      <c r="U58" s="429"/>
      <c r="V58" s="431"/>
      <c r="W58" s="431"/>
      <c r="X58" s="429"/>
      <c r="Y58" s="429"/>
      <c r="Z58" s="429"/>
    </row>
    <row r="59" spans="1:26" ht="17.25" customHeight="1">
      <c r="A59" s="429"/>
      <c r="B59" s="429"/>
      <c r="C59" s="429"/>
      <c r="D59" s="429"/>
      <c r="E59" s="429"/>
      <c r="F59" s="429"/>
      <c r="G59" s="429"/>
      <c r="H59" s="429"/>
      <c r="I59" s="429"/>
      <c r="J59" s="429"/>
      <c r="K59" s="429"/>
      <c r="L59" s="429"/>
      <c r="M59" s="429"/>
      <c r="N59" s="429"/>
      <c r="O59" s="429"/>
      <c r="P59" s="429"/>
      <c r="Q59" s="429"/>
      <c r="R59" s="429"/>
      <c r="S59" s="429"/>
      <c r="T59" s="429"/>
      <c r="U59" s="429"/>
      <c r="V59" s="431"/>
      <c r="W59" s="431"/>
      <c r="X59" s="429"/>
      <c r="Y59" s="429"/>
      <c r="Z59" s="429"/>
    </row>
    <row r="60" spans="1:26" ht="17.25" customHeight="1">
      <c r="A60" s="429"/>
      <c r="B60" s="429"/>
      <c r="C60" s="429"/>
      <c r="D60" s="429"/>
      <c r="E60" s="429"/>
      <c r="F60" s="429"/>
      <c r="G60" s="429"/>
      <c r="H60" s="429"/>
      <c r="I60" s="429"/>
      <c r="J60" s="429"/>
      <c r="K60" s="429"/>
      <c r="L60" s="429"/>
      <c r="M60" s="429"/>
      <c r="N60" s="429"/>
      <c r="O60" s="429"/>
      <c r="P60" s="429"/>
      <c r="Q60" s="429"/>
      <c r="R60" s="429"/>
      <c r="S60" s="429"/>
      <c r="T60" s="429"/>
      <c r="U60" s="429"/>
      <c r="V60" s="431"/>
      <c r="W60" s="431"/>
      <c r="X60" s="429"/>
      <c r="Y60" s="429"/>
      <c r="Z60" s="429"/>
    </row>
    <row r="61" spans="1:26" ht="17.25" customHeight="1">
      <c r="A61" s="429"/>
      <c r="B61" s="429"/>
      <c r="C61" s="429"/>
      <c r="D61" s="429"/>
      <c r="E61" s="429"/>
      <c r="F61" s="429"/>
      <c r="G61" s="429"/>
      <c r="H61" s="429"/>
      <c r="I61" s="429"/>
      <c r="J61" s="429"/>
      <c r="K61" s="429"/>
      <c r="L61" s="429"/>
      <c r="M61" s="429"/>
      <c r="N61" s="429"/>
      <c r="O61" s="429"/>
      <c r="P61" s="429"/>
      <c r="Q61" s="429"/>
      <c r="R61" s="429"/>
      <c r="S61" s="429"/>
      <c r="T61" s="429"/>
      <c r="U61" s="429"/>
      <c r="V61" s="431"/>
      <c r="W61" s="431"/>
      <c r="X61" s="429"/>
      <c r="Y61" s="429"/>
      <c r="Z61" s="429"/>
    </row>
    <row r="62" spans="1:26" ht="17.25" customHeight="1">
      <c r="A62" s="429"/>
      <c r="B62" s="429"/>
      <c r="C62" s="429"/>
      <c r="D62" s="429"/>
      <c r="E62" s="429"/>
      <c r="F62" s="429"/>
      <c r="G62" s="429"/>
      <c r="H62" s="429"/>
      <c r="I62" s="429"/>
      <c r="J62" s="429"/>
      <c r="K62" s="429"/>
      <c r="L62" s="429"/>
      <c r="M62" s="429"/>
      <c r="N62" s="429"/>
      <c r="O62" s="429"/>
      <c r="P62" s="429"/>
      <c r="Q62" s="429"/>
      <c r="R62" s="429"/>
      <c r="S62" s="429"/>
      <c r="T62" s="429"/>
      <c r="U62" s="429"/>
      <c r="V62" s="431"/>
      <c r="W62" s="431"/>
      <c r="X62" s="429"/>
      <c r="Y62" s="429"/>
      <c r="Z62" s="429"/>
    </row>
    <row r="63" spans="1:26" ht="17.25" customHeight="1">
      <c r="A63" s="429"/>
      <c r="B63" s="429"/>
      <c r="C63" s="429"/>
      <c r="D63" s="429"/>
      <c r="E63" s="429"/>
      <c r="F63" s="429"/>
      <c r="G63" s="429"/>
      <c r="H63" s="429"/>
      <c r="I63" s="429"/>
      <c r="J63" s="429"/>
      <c r="K63" s="429"/>
      <c r="L63" s="429"/>
      <c r="M63" s="429"/>
      <c r="N63" s="429"/>
      <c r="O63" s="429"/>
      <c r="P63" s="429"/>
      <c r="Q63" s="429"/>
      <c r="R63" s="429"/>
      <c r="S63" s="429"/>
      <c r="T63" s="429"/>
      <c r="U63" s="429"/>
      <c r="V63" s="431"/>
      <c r="W63" s="431"/>
      <c r="X63" s="429"/>
      <c r="Y63" s="429"/>
      <c r="Z63" s="429"/>
    </row>
    <row r="64" spans="1:26" ht="17.25" customHeight="1">
      <c r="A64" s="429"/>
      <c r="B64" s="429"/>
      <c r="C64" s="429"/>
      <c r="D64" s="429"/>
      <c r="E64" s="429"/>
      <c r="F64" s="429"/>
      <c r="G64" s="429"/>
      <c r="H64" s="429"/>
      <c r="I64" s="429"/>
      <c r="J64" s="429"/>
      <c r="K64" s="429"/>
      <c r="L64" s="429"/>
      <c r="M64" s="429"/>
      <c r="N64" s="429"/>
      <c r="O64" s="429"/>
      <c r="P64" s="429"/>
      <c r="Q64" s="429"/>
      <c r="R64" s="429"/>
      <c r="S64" s="429"/>
      <c r="T64" s="429"/>
      <c r="U64" s="429"/>
      <c r="V64" s="431"/>
      <c r="W64" s="431"/>
      <c r="X64" s="429"/>
      <c r="Y64" s="429"/>
      <c r="Z64" s="429"/>
    </row>
    <row r="65" spans="1:26" ht="17.25" customHeight="1">
      <c r="A65" s="429"/>
      <c r="B65" s="429"/>
      <c r="C65" s="429"/>
      <c r="D65" s="429"/>
      <c r="E65" s="429"/>
      <c r="F65" s="429"/>
      <c r="G65" s="429"/>
      <c r="H65" s="429"/>
      <c r="I65" s="429"/>
      <c r="J65" s="429"/>
      <c r="K65" s="429"/>
      <c r="L65" s="429"/>
      <c r="M65" s="429"/>
      <c r="N65" s="429"/>
      <c r="O65" s="429"/>
      <c r="P65" s="429"/>
      <c r="Q65" s="429"/>
      <c r="R65" s="429"/>
      <c r="S65" s="429"/>
      <c r="T65" s="429"/>
      <c r="U65" s="429"/>
      <c r="V65" s="431"/>
      <c r="W65" s="431"/>
      <c r="X65" s="429"/>
      <c r="Y65" s="429"/>
      <c r="Z65" s="429"/>
    </row>
    <row r="66" spans="1:26" ht="17.25" customHeight="1">
      <c r="A66" s="429"/>
      <c r="B66" s="429"/>
      <c r="C66" s="429"/>
      <c r="D66" s="429"/>
      <c r="E66" s="429"/>
      <c r="F66" s="429"/>
      <c r="G66" s="429"/>
      <c r="H66" s="429"/>
      <c r="I66" s="429"/>
      <c r="J66" s="429"/>
      <c r="K66" s="429"/>
      <c r="L66" s="429"/>
      <c r="M66" s="429"/>
      <c r="N66" s="429"/>
      <c r="O66" s="429"/>
      <c r="P66" s="429"/>
      <c r="Q66" s="429"/>
      <c r="R66" s="429"/>
      <c r="S66" s="429"/>
      <c r="T66" s="429"/>
      <c r="U66" s="429"/>
      <c r="V66" s="431"/>
      <c r="W66" s="431"/>
      <c r="X66" s="429"/>
      <c r="Y66" s="429"/>
      <c r="Z66" s="429"/>
    </row>
    <row r="67" spans="1:26" ht="17.25" customHeight="1">
      <c r="A67" s="429"/>
      <c r="B67" s="429"/>
      <c r="C67" s="429"/>
      <c r="D67" s="429"/>
      <c r="E67" s="429"/>
      <c r="F67" s="429"/>
      <c r="G67" s="429"/>
      <c r="H67" s="429"/>
      <c r="I67" s="429"/>
      <c r="J67" s="429"/>
      <c r="K67" s="429"/>
      <c r="L67" s="429"/>
      <c r="M67" s="429"/>
      <c r="N67" s="429"/>
      <c r="O67" s="429"/>
      <c r="P67" s="429"/>
      <c r="Q67" s="429"/>
      <c r="R67" s="429"/>
      <c r="S67" s="429"/>
      <c r="T67" s="429"/>
      <c r="U67" s="429"/>
      <c r="V67" s="431"/>
      <c r="W67" s="431"/>
      <c r="X67" s="429"/>
      <c r="Y67" s="429"/>
      <c r="Z67" s="429"/>
    </row>
    <row r="68" spans="1:26" ht="17.25" customHeight="1">
      <c r="A68" s="429"/>
      <c r="B68" s="429"/>
      <c r="C68" s="429"/>
      <c r="D68" s="429"/>
      <c r="E68" s="429"/>
      <c r="F68" s="429"/>
      <c r="G68" s="429"/>
      <c r="H68" s="429"/>
      <c r="I68" s="429"/>
      <c r="J68" s="429"/>
      <c r="K68" s="429"/>
      <c r="L68" s="429"/>
      <c r="M68" s="429"/>
      <c r="N68" s="429"/>
      <c r="O68" s="429"/>
      <c r="P68" s="429"/>
      <c r="Q68" s="429"/>
      <c r="R68" s="429"/>
      <c r="S68" s="429"/>
      <c r="T68" s="429"/>
      <c r="U68" s="429"/>
      <c r="V68" s="431"/>
      <c r="W68" s="431"/>
      <c r="X68" s="429"/>
      <c r="Y68" s="429"/>
      <c r="Z68" s="429"/>
    </row>
    <row r="69" spans="1:26" ht="17.25" customHeight="1">
      <c r="A69" s="429"/>
      <c r="B69" s="429"/>
      <c r="C69" s="429"/>
      <c r="D69" s="429"/>
      <c r="E69" s="429"/>
      <c r="F69" s="429"/>
      <c r="G69" s="429"/>
      <c r="H69" s="429"/>
      <c r="I69" s="429"/>
      <c r="J69" s="429"/>
      <c r="K69" s="429"/>
      <c r="L69" s="429"/>
      <c r="M69" s="429"/>
      <c r="N69" s="429"/>
      <c r="O69" s="429"/>
      <c r="P69" s="429"/>
      <c r="Q69" s="429"/>
      <c r="R69" s="429"/>
      <c r="S69" s="429"/>
      <c r="T69" s="429"/>
      <c r="U69" s="429"/>
      <c r="V69" s="431"/>
      <c r="W69" s="431"/>
      <c r="X69" s="429"/>
      <c r="Y69" s="429"/>
      <c r="Z69" s="429"/>
    </row>
    <row r="70" spans="1:26" ht="17.25" customHeight="1">
      <c r="A70" s="429"/>
      <c r="B70" s="429"/>
      <c r="C70" s="429"/>
      <c r="D70" s="429"/>
      <c r="E70" s="429"/>
      <c r="F70" s="429"/>
      <c r="G70" s="429"/>
      <c r="H70" s="429"/>
      <c r="I70" s="429"/>
      <c r="J70" s="429"/>
      <c r="K70" s="429"/>
      <c r="L70" s="429"/>
      <c r="M70" s="429"/>
      <c r="N70" s="429"/>
      <c r="O70" s="429"/>
      <c r="P70" s="429"/>
      <c r="Q70" s="429"/>
      <c r="R70" s="429"/>
      <c r="S70" s="429"/>
      <c r="T70" s="429"/>
      <c r="U70" s="429"/>
      <c r="V70" s="431"/>
      <c r="W70" s="431"/>
      <c r="X70" s="429"/>
      <c r="Y70" s="429"/>
      <c r="Z70" s="429"/>
    </row>
    <row r="71" spans="1:26" ht="17.25" customHeight="1">
      <c r="A71" s="429"/>
      <c r="B71" s="429"/>
      <c r="C71" s="429"/>
      <c r="D71" s="429"/>
      <c r="E71" s="429"/>
      <c r="F71" s="429"/>
      <c r="G71" s="429"/>
      <c r="H71" s="429"/>
      <c r="I71" s="429"/>
      <c r="J71" s="429"/>
      <c r="K71" s="429"/>
      <c r="L71" s="429"/>
      <c r="M71" s="429"/>
      <c r="N71" s="429"/>
      <c r="O71" s="429"/>
      <c r="P71" s="429"/>
      <c r="Q71" s="429"/>
      <c r="R71" s="429"/>
      <c r="S71" s="429"/>
      <c r="T71" s="429"/>
      <c r="U71" s="429"/>
      <c r="V71" s="431"/>
      <c r="W71" s="431"/>
      <c r="X71" s="429"/>
      <c r="Y71" s="429"/>
      <c r="Z71" s="429"/>
    </row>
    <row r="72" spans="1:26" ht="17.25" customHeight="1">
      <c r="A72" s="429"/>
      <c r="B72" s="429"/>
      <c r="C72" s="429"/>
      <c r="D72" s="429"/>
      <c r="E72" s="429"/>
      <c r="F72" s="429"/>
      <c r="G72" s="429"/>
      <c r="H72" s="429"/>
      <c r="I72" s="429"/>
      <c r="J72" s="429"/>
      <c r="K72" s="429"/>
      <c r="L72" s="429"/>
      <c r="M72" s="429"/>
      <c r="N72" s="429"/>
      <c r="O72" s="429"/>
      <c r="P72" s="429"/>
      <c r="Q72" s="429"/>
      <c r="R72" s="429"/>
      <c r="S72" s="429"/>
      <c r="T72" s="429"/>
      <c r="U72" s="429"/>
      <c r="V72" s="431"/>
      <c r="W72" s="431"/>
      <c r="X72" s="429"/>
      <c r="Y72" s="429"/>
      <c r="Z72" s="429"/>
    </row>
    <row r="73" spans="1:26" ht="17.25" customHeight="1">
      <c r="A73" s="429"/>
      <c r="B73" s="429"/>
      <c r="C73" s="429"/>
      <c r="D73" s="429"/>
      <c r="E73" s="429"/>
      <c r="F73" s="429"/>
      <c r="G73" s="429"/>
      <c r="H73" s="429"/>
      <c r="I73" s="429"/>
      <c r="J73" s="429"/>
      <c r="K73" s="429"/>
      <c r="L73" s="429"/>
      <c r="M73" s="429"/>
      <c r="N73" s="429"/>
      <c r="O73" s="429"/>
      <c r="P73" s="429"/>
      <c r="Q73" s="429"/>
      <c r="R73" s="429"/>
      <c r="S73" s="429"/>
      <c r="T73" s="429"/>
      <c r="U73" s="429"/>
      <c r="V73" s="431"/>
      <c r="W73" s="431"/>
      <c r="X73" s="429"/>
      <c r="Y73" s="429"/>
      <c r="Z73" s="429"/>
    </row>
    <row r="74" spans="1:26" ht="17.25" customHeight="1">
      <c r="A74" s="429"/>
      <c r="B74" s="429"/>
      <c r="C74" s="429"/>
      <c r="D74" s="429"/>
      <c r="E74" s="429"/>
      <c r="F74" s="429"/>
      <c r="G74" s="429"/>
      <c r="H74" s="429"/>
      <c r="I74" s="429"/>
      <c r="J74" s="429"/>
      <c r="K74" s="429"/>
      <c r="L74" s="429"/>
      <c r="M74" s="429"/>
      <c r="N74" s="429"/>
      <c r="O74" s="429"/>
      <c r="P74" s="429"/>
      <c r="Q74" s="429"/>
      <c r="R74" s="429"/>
      <c r="S74" s="429"/>
      <c r="T74" s="429"/>
      <c r="U74" s="429"/>
      <c r="V74" s="431"/>
      <c r="W74" s="431"/>
      <c r="X74" s="429"/>
      <c r="Y74" s="429"/>
      <c r="Z74" s="429"/>
    </row>
    <row r="75" spans="1:26" ht="17.25" customHeight="1">
      <c r="A75" s="429"/>
      <c r="B75" s="429"/>
      <c r="C75" s="429"/>
      <c r="D75" s="429"/>
      <c r="E75" s="429"/>
      <c r="F75" s="429"/>
      <c r="G75" s="429"/>
      <c r="H75" s="429"/>
      <c r="I75" s="429"/>
      <c r="J75" s="429"/>
      <c r="K75" s="429"/>
      <c r="L75" s="429"/>
      <c r="M75" s="429"/>
      <c r="N75" s="429"/>
      <c r="O75" s="429"/>
      <c r="P75" s="429"/>
      <c r="Q75" s="429"/>
      <c r="R75" s="429"/>
      <c r="S75" s="429"/>
      <c r="T75" s="429"/>
      <c r="U75" s="429"/>
      <c r="V75" s="431"/>
      <c r="W75" s="431"/>
      <c r="X75" s="429"/>
      <c r="Y75" s="429"/>
      <c r="Z75" s="429"/>
    </row>
    <row r="76" spans="1:26" ht="17.25" customHeight="1">
      <c r="A76" s="429"/>
      <c r="B76" s="429"/>
      <c r="C76" s="429"/>
      <c r="D76" s="429"/>
      <c r="E76" s="429"/>
      <c r="F76" s="429"/>
      <c r="G76" s="429"/>
      <c r="H76" s="429"/>
      <c r="I76" s="429"/>
      <c r="J76" s="429"/>
      <c r="K76" s="429"/>
      <c r="L76" s="429"/>
      <c r="M76" s="429"/>
      <c r="N76" s="429"/>
      <c r="O76" s="429"/>
      <c r="P76" s="429"/>
      <c r="Q76" s="429"/>
      <c r="R76" s="429"/>
      <c r="S76" s="429"/>
      <c r="T76" s="429"/>
      <c r="U76" s="429"/>
      <c r="V76" s="431"/>
      <c r="W76" s="431"/>
      <c r="X76" s="429"/>
      <c r="Y76" s="429"/>
      <c r="Z76" s="429"/>
    </row>
    <row r="77" spans="1:26" ht="17.25" customHeight="1">
      <c r="A77" s="429"/>
      <c r="B77" s="429"/>
      <c r="C77" s="429"/>
      <c r="D77" s="429"/>
      <c r="E77" s="429"/>
      <c r="F77" s="429"/>
      <c r="G77" s="429"/>
      <c r="H77" s="429"/>
      <c r="I77" s="429"/>
      <c r="J77" s="429"/>
      <c r="K77" s="429"/>
      <c r="L77" s="429"/>
      <c r="M77" s="429"/>
      <c r="N77" s="429"/>
      <c r="O77" s="429"/>
      <c r="P77" s="429"/>
      <c r="Q77" s="429"/>
      <c r="R77" s="429"/>
      <c r="S77" s="429"/>
      <c r="T77" s="429"/>
      <c r="U77" s="429"/>
      <c r="V77" s="431"/>
      <c r="W77" s="431"/>
      <c r="X77" s="429"/>
      <c r="Y77" s="429"/>
      <c r="Z77" s="429"/>
    </row>
    <row r="78" spans="1:26" ht="17.25" customHeight="1">
      <c r="A78" s="429"/>
      <c r="B78" s="429"/>
      <c r="C78" s="429"/>
      <c r="D78" s="429"/>
      <c r="E78" s="429"/>
      <c r="F78" s="429"/>
      <c r="G78" s="429"/>
      <c r="H78" s="429"/>
      <c r="I78" s="429"/>
      <c r="J78" s="429"/>
      <c r="K78" s="429"/>
      <c r="L78" s="429"/>
      <c r="M78" s="429"/>
      <c r="N78" s="429"/>
      <c r="O78" s="429"/>
      <c r="P78" s="429"/>
      <c r="Q78" s="429"/>
      <c r="R78" s="429"/>
      <c r="S78" s="429"/>
      <c r="T78" s="429"/>
      <c r="U78" s="429"/>
      <c r="V78" s="431"/>
      <c r="W78" s="431"/>
      <c r="X78" s="429"/>
      <c r="Y78" s="429"/>
      <c r="Z78" s="429"/>
    </row>
    <row r="79" spans="1:26" ht="17.25" customHeight="1">
      <c r="A79" s="429"/>
      <c r="B79" s="429"/>
      <c r="C79" s="429"/>
      <c r="D79" s="429"/>
      <c r="E79" s="429"/>
      <c r="F79" s="429"/>
      <c r="G79" s="429"/>
      <c r="H79" s="429"/>
      <c r="I79" s="429"/>
      <c r="J79" s="429"/>
      <c r="K79" s="429"/>
      <c r="L79" s="429"/>
      <c r="M79" s="429"/>
      <c r="N79" s="429"/>
      <c r="O79" s="429"/>
      <c r="P79" s="429"/>
      <c r="Q79" s="429"/>
      <c r="R79" s="429"/>
      <c r="S79" s="429"/>
      <c r="T79" s="429"/>
      <c r="U79" s="429"/>
      <c r="V79" s="431"/>
      <c r="W79" s="431"/>
      <c r="X79" s="429"/>
      <c r="Y79" s="429"/>
      <c r="Z79" s="429"/>
    </row>
    <row r="80" spans="1:26" ht="17.25" customHeight="1">
      <c r="A80" s="429"/>
      <c r="B80" s="429"/>
      <c r="C80" s="429"/>
      <c r="D80" s="429"/>
      <c r="E80" s="429"/>
      <c r="F80" s="429"/>
      <c r="G80" s="429"/>
      <c r="H80" s="429"/>
      <c r="I80" s="429"/>
      <c r="J80" s="429"/>
      <c r="K80" s="429"/>
      <c r="L80" s="429"/>
      <c r="M80" s="429"/>
      <c r="N80" s="429"/>
      <c r="O80" s="429"/>
      <c r="P80" s="429"/>
      <c r="Q80" s="429"/>
      <c r="R80" s="429"/>
      <c r="S80" s="429"/>
      <c r="T80" s="429"/>
      <c r="U80" s="429"/>
      <c r="V80" s="431"/>
      <c r="W80" s="431"/>
      <c r="X80" s="429"/>
      <c r="Y80" s="429"/>
      <c r="Z80" s="429"/>
    </row>
    <row r="81" spans="1:26" ht="17.25" customHeight="1">
      <c r="A81" s="429"/>
      <c r="B81" s="429"/>
      <c r="C81" s="429"/>
      <c r="D81" s="429"/>
      <c r="E81" s="429"/>
      <c r="F81" s="429"/>
      <c r="G81" s="429"/>
      <c r="H81" s="429"/>
      <c r="I81" s="429"/>
      <c r="J81" s="429"/>
      <c r="K81" s="429"/>
      <c r="L81" s="429"/>
      <c r="M81" s="429"/>
      <c r="N81" s="429"/>
      <c r="O81" s="429"/>
      <c r="P81" s="429"/>
      <c r="Q81" s="429"/>
      <c r="R81" s="429"/>
      <c r="S81" s="429"/>
      <c r="T81" s="429"/>
      <c r="U81" s="429"/>
      <c r="V81" s="431"/>
      <c r="W81" s="431"/>
      <c r="X81" s="429"/>
      <c r="Y81" s="429"/>
      <c r="Z81" s="429"/>
    </row>
    <row r="82" spans="1:26" ht="17.25" customHeight="1">
      <c r="A82" s="429"/>
      <c r="B82" s="429"/>
      <c r="C82" s="429"/>
      <c r="D82" s="429"/>
      <c r="E82" s="429"/>
      <c r="F82" s="429"/>
      <c r="G82" s="429"/>
      <c r="H82" s="429"/>
      <c r="I82" s="429"/>
      <c r="J82" s="429"/>
      <c r="K82" s="429"/>
      <c r="L82" s="429"/>
      <c r="M82" s="429"/>
      <c r="N82" s="429"/>
      <c r="O82" s="429"/>
      <c r="P82" s="429"/>
      <c r="Q82" s="429"/>
      <c r="R82" s="429"/>
      <c r="S82" s="429"/>
      <c r="T82" s="429"/>
      <c r="U82" s="429"/>
      <c r="V82" s="431"/>
      <c r="W82" s="431"/>
      <c r="X82" s="429"/>
      <c r="Y82" s="429"/>
      <c r="Z82" s="429"/>
    </row>
    <row r="83" spans="1:26" ht="17.25" customHeight="1">
      <c r="A83" s="429"/>
      <c r="B83" s="429"/>
      <c r="C83" s="429"/>
      <c r="D83" s="429"/>
      <c r="E83" s="429"/>
      <c r="F83" s="429"/>
      <c r="G83" s="429"/>
      <c r="H83" s="429"/>
      <c r="I83" s="429"/>
      <c r="J83" s="429"/>
      <c r="K83" s="429"/>
      <c r="L83" s="429"/>
      <c r="M83" s="429"/>
      <c r="N83" s="429"/>
      <c r="O83" s="429"/>
      <c r="P83" s="429"/>
      <c r="Q83" s="429"/>
      <c r="R83" s="429"/>
      <c r="S83" s="429"/>
      <c r="T83" s="429"/>
      <c r="U83" s="429"/>
      <c r="V83" s="431"/>
      <c r="W83" s="431"/>
      <c r="X83" s="429"/>
      <c r="Y83" s="429"/>
      <c r="Z83" s="429"/>
    </row>
    <row r="84" spans="1:26" ht="17.25" customHeight="1">
      <c r="A84" s="429"/>
      <c r="B84" s="429"/>
      <c r="C84" s="429"/>
      <c r="D84" s="429"/>
      <c r="E84" s="429"/>
      <c r="F84" s="429"/>
      <c r="G84" s="429"/>
      <c r="H84" s="429"/>
      <c r="I84" s="429"/>
      <c r="J84" s="429"/>
      <c r="K84" s="429"/>
      <c r="L84" s="429"/>
      <c r="M84" s="429"/>
      <c r="N84" s="429"/>
      <c r="O84" s="429"/>
      <c r="P84" s="429"/>
      <c r="Q84" s="429"/>
      <c r="R84" s="429"/>
      <c r="S84" s="429"/>
      <c r="T84" s="429"/>
      <c r="U84" s="429"/>
      <c r="V84" s="431"/>
      <c r="W84" s="431"/>
      <c r="X84" s="429"/>
      <c r="Y84" s="429"/>
      <c r="Z84" s="429"/>
    </row>
    <row r="85" spans="1:26" ht="17.25" customHeight="1">
      <c r="A85" s="429"/>
      <c r="B85" s="429"/>
      <c r="C85" s="429"/>
      <c r="D85" s="429"/>
      <c r="E85" s="429"/>
      <c r="F85" s="429"/>
      <c r="G85" s="429"/>
      <c r="H85" s="429"/>
      <c r="I85" s="429"/>
      <c r="J85" s="429"/>
      <c r="K85" s="429"/>
      <c r="L85" s="429"/>
      <c r="M85" s="429"/>
      <c r="N85" s="429"/>
      <c r="O85" s="429"/>
      <c r="P85" s="429"/>
      <c r="Q85" s="429"/>
      <c r="R85" s="429"/>
      <c r="S85" s="429"/>
      <c r="T85" s="429"/>
      <c r="U85" s="429"/>
      <c r="V85" s="431"/>
      <c r="W85" s="431"/>
      <c r="X85" s="429"/>
      <c r="Y85" s="429"/>
      <c r="Z85" s="429"/>
    </row>
    <row r="86" spans="1:26" ht="17.25" customHeight="1">
      <c r="A86" s="429"/>
      <c r="B86" s="429"/>
      <c r="C86" s="429"/>
      <c r="D86" s="429"/>
      <c r="E86" s="429"/>
      <c r="F86" s="429"/>
      <c r="G86" s="429"/>
      <c r="H86" s="429"/>
      <c r="I86" s="429"/>
      <c r="J86" s="429"/>
      <c r="K86" s="429"/>
      <c r="L86" s="429"/>
      <c r="M86" s="429"/>
      <c r="N86" s="429"/>
      <c r="O86" s="429"/>
      <c r="P86" s="429"/>
      <c r="Q86" s="429"/>
      <c r="R86" s="429"/>
      <c r="S86" s="429"/>
      <c r="T86" s="429"/>
      <c r="U86" s="429"/>
      <c r="V86" s="431"/>
      <c r="W86" s="431"/>
      <c r="X86" s="429"/>
      <c r="Y86" s="429"/>
      <c r="Z86" s="429"/>
    </row>
    <row r="87" spans="1:26" ht="17.25" customHeight="1">
      <c r="A87" s="429"/>
      <c r="B87" s="429"/>
      <c r="C87" s="429"/>
      <c r="D87" s="429"/>
      <c r="E87" s="429"/>
      <c r="F87" s="429"/>
      <c r="G87" s="429"/>
      <c r="H87" s="429"/>
      <c r="I87" s="429"/>
      <c r="J87" s="429"/>
      <c r="K87" s="429"/>
      <c r="L87" s="429"/>
      <c r="M87" s="429"/>
      <c r="N87" s="429"/>
      <c r="O87" s="429"/>
      <c r="P87" s="429"/>
      <c r="Q87" s="429"/>
      <c r="R87" s="429"/>
      <c r="S87" s="429"/>
      <c r="T87" s="429"/>
      <c r="U87" s="429"/>
      <c r="V87" s="431"/>
      <c r="W87" s="431"/>
      <c r="X87" s="429"/>
      <c r="Y87" s="429"/>
      <c r="Z87" s="429"/>
    </row>
    <row r="88" spans="1:26" ht="17.25" customHeight="1">
      <c r="A88" s="429"/>
      <c r="B88" s="429"/>
      <c r="C88" s="429"/>
      <c r="D88" s="429"/>
      <c r="E88" s="429"/>
      <c r="F88" s="429"/>
      <c r="G88" s="429"/>
      <c r="H88" s="429"/>
      <c r="I88" s="429"/>
      <c r="J88" s="429"/>
      <c r="K88" s="429"/>
      <c r="L88" s="429"/>
      <c r="M88" s="429"/>
      <c r="N88" s="429"/>
      <c r="O88" s="429"/>
      <c r="P88" s="429"/>
      <c r="Q88" s="429"/>
      <c r="R88" s="429"/>
      <c r="S88" s="429"/>
      <c r="T88" s="429"/>
      <c r="U88" s="429"/>
      <c r="V88" s="431"/>
      <c r="W88" s="431"/>
      <c r="X88" s="429"/>
      <c r="Y88" s="429"/>
      <c r="Z88" s="429"/>
    </row>
    <row r="89" spans="1:26" ht="17.25" customHeight="1">
      <c r="A89" s="429"/>
      <c r="B89" s="429"/>
      <c r="C89" s="429"/>
      <c r="D89" s="429"/>
      <c r="E89" s="429"/>
      <c r="F89" s="429"/>
      <c r="G89" s="429"/>
      <c r="H89" s="429"/>
      <c r="I89" s="429"/>
      <c r="J89" s="429"/>
      <c r="K89" s="429"/>
      <c r="L89" s="429"/>
      <c r="M89" s="429"/>
      <c r="N89" s="429"/>
      <c r="O89" s="429"/>
      <c r="P89" s="429"/>
      <c r="Q89" s="429"/>
      <c r="R89" s="429"/>
      <c r="S89" s="429"/>
      <c r="T89" s="429"/>
      <c r="U89" s="429"/>
      <c r="V89" s="431"/>
      <c r="W89" s="431"/>
      <c r="X89" s="429"/>
      <c r="Y89" s="429"/>
      <c r="Z89" s="429"/>
    </row>
    <row r="90" spans="1:26" ht="17.25" customHeight="1">
      <c r="A90" s="429"/>
      <c r="B90" s="429"/>
      <c r="C90" s="429"/>
      <c r="D90" s="429"/>
      <c r="E90" s="429"/>
      <c r="F90" s="429"/>
      <c r="G90" s="429"/>
      <c r="H90" s="429"/>
      <c r="I90" s="429"/>
      <c r="J90" s="429"/>
      <c r="K90" s="429"/>
      <c r="L90" s="429"/>
      <c r="M90" s="429"/>
      <c r="N90" s="429"/>
      <c r="O90" s="429"/>
      <c r="P90" s="429"/>
      <c r="Q90" s="429"/>
      <c r="R90" s="429"/>
      <c r="S90" s="429"/>
      <c r="T90" s="429"/>
      <c r="U90" s="429"/>
      <c r="V90" s="431"/>
      <c r="W90" s="431"/>
      <c r="X90" s="429"/>
      <c r="Y90" s="429"/>
      <c r="Z90" s="429"/>
    </row>
    <row r="91" spans="1:26" ht="15.75" customHeight="1">
      <c r="A91" s="429"/>
      <c r="B91" s="429"/>
      <c r="C91" s="429"/>
      <c r="D91" s="429"/>
      <c r="E91" s="429"/>
      <c r="F91" s="429"/>
      <c r="G91" s="429"/>
      <c r="H91" s="429"/>
      <c r="I91" s="429"/>
      <c r="J91" s="429"/>
      <c r="K91" s="429"/>
      <c r="L91" s="429"/>
      <c r="M91" s="429"/>
      <c r="N91" s="429"/>
      <c r="O91" s="429"/>
      <c r="P91" s="429"/>
      <c r="Q91" s="429"/>
      <c r="R91" s="429"/>
      <c r="S91" s="429"/>
      <c r="T91" s="429"/>
      <c r="U91" s="429"/>
      <c r="V91" s="431"/>
      <c r="W91" s="431"/>
      <c r="X91" s="429"/>
      <c r="Y91" s="429"/>
      <c r="Z91" s="429"/>
    </row>
    <row r="92" spans="1:26" ht="15.75" customHeight="1">
      <c r="A92" s="429"/>
      <c r="B92" s="429"/>
      <c r="C92" s="429"/>
      <c r="D92" s="430"/>
      <c r="E92" s="430"/>
      <c r="F92" s="430"/>
      <c r="G92" s="430"/>
      <c r="H92" s="429"/>
      <c r="I92" s="429"/>
      <c r="J92" s="429"/>
      <c r="K92" s="431"/>
      <c r="L92" s="429"/>
      <c r="M92" s="431"/>
      <c r="N92" s="431"/>
      <c r="O92" s="431"/>
      <c r="P92" s="431"/>
      <c r="Q92" s="431"/>
      <c r="R92" s="431"/>
      <c r="S92" s="431"/>
      <c r="T92" s="431"/>
      <c r="U92" s="431"/>
      <c r="V92" s="431"/>
      <c r="W92" s="431"/>
      <c r="X92" s="429"/>
      <c r="Y92" s="429"/>
      <c r="Z92" s="429"/>
    </row>
    <row r="93" spans="1:26" ht="15.75" customHeight="1">
      <c r="A93" s="429"/>
      <c r="B93" s="429"/>
      <c r="C93" s="429"/>
      <c r="D93" s="430"/>
      <c r="E93" s="430"/>
      <c r="F93" s="430"/>
      <c r="G93" s="430"/>
      <c r="H93" s="429"/>
      <c r="I93" s="429"/>
      <c r="J93" s="429"/>
      <c r="K93" s="431"/>
      <c r="L93" s="429"/>
      <c r="M93" s="431"/>
      <c r="N93" s="431"/>
      <c r="O93" s="431"/>
      <c r="P93" s="431"/>
      <c r="Q93" s="431"/>
      <c r="R93" s="431"/>
      <c r="S93" s="431"/>
      <c r="T93" s="431"/>
      <c r="U93" s="431"/>
      <c r="V93" s="431"/>
      <c r="W93" s="431"/>
      <c r="X93" s="429"/>
      <c r="Y93" s="429"/>
      <c r="Z93" s="429"/>
    </row>
    <row r="94" spans="1:26" ht="15.75" customHeight="1">
      <c r="A94" s="429"/>
      <c r="B94" s="429"/>
      <c r="C94" s="429"/>
      <c r="D94" s="430"/>
      <c r="E94" s="430"/>
      <c r="F94" s="430"/>
      <c r="G94" s="430"/>
      <c r="H94" s="429"/>
      <c r="I94" s="429"/>
      <c r="J94" s="429"/>
      <c r="K94" s="431"/>
      <c r="L94" s="429"/>
      <c r="M94" s="431"/>
      <c r="N94" s="431"/>
      <c r="O94" s="431"/>
      <c r="P94" s="431"/>
      <c r="Q94" s="431"/>
      <c r="R94" s="431"/>
      <c r="S94" s="431"/>
      <c r="T94" s="431"/>
      <c r="U94" s="431"/>
      <c r="V94" s="431"/>
      <c r="W94" s="431"/>
      <c r="X94" s="429"/>
      <c r="Y94" s="429"/>
      <c r="Z94" s="429"/>
    </row>
    <row r="95" spans="1:26" ht="15.75" customHeight="1">
      <c r="A95" s="429"/>
      <c r="B95" s="429"/>
      <c r="C95" s="429"/>
      <c r="D95" s="430"/>
      <c r="E95" s="430"/>
      <c r="F95" s="430"/>
      <c r="G95" s="430"/>
      <c r="H95" s="429"/>
      <c r="I95" s="429"/>
      <c r="J95" s="429"/>
      <c r="K95" s="431"/>
      <c r="L95" s="429"/>
      <c r="M95" s="431"/>
      <c r="N95" s="431"/>
      <c r="O95" s="431"/>
      <c r="P95" s="431"/>
      <c r="Q95" s="431"/>
      <c r="R95" s="431"/>
      <c r="S95" s="431"/>
      <c r="T95" s="431"/>
      <c r="U95" s="431"/>
      <c r="V95" s="431"/>
      <c r="W95" s="431"/>
      <c r="X95" s="429"/>
      <c r="Y95" s="429"/>
      <c r="Z95" s="429"/>
    </row>
    <row r="96" spans="1:26" ht="15.75" customHeight="1">
      <c r="A96" s="429"/>
      <c r="B96" s="429"/>
      <c r="C96" s="429"/>
      <c r="D96" s="430"/>
      <c r="E96" s="430"/>
      <c r="F96" s="430"/>
      <c r="G96" s="430"/>
      <c r="H96" s="429"/>
      <c r="I96" s="429"/>
      <c r="J96" s="429"/>
      <c r="K96" s="431"/>
      <c r="L96" s="429"/>
      <c r="M96" s="431"/>
      <c r="N96" s="431"/>
      <c r="O96" s="431"/>
      <c r="P96" s="431"/>
      <c r="Q96" s="431"/>
      <c r="R96" s="431"/>
      <c r="S96" s="431"/>
      <c r="T96" s="431"/>
      <c r="U96" s="431"/>
      <c r="V96" s="431"/>
      <c r="W96" s="431"/>
      <c r="X96" s="429"/>
      <c r="Y96" s="429"/>
      <c r="Z96" s="429"/>
    </row>
    <row r="97" spans="1:26" ht="15.75" customHeight="1">
      <c r="A97" s="429"/>
      <c r="B97" s="429"/>
      <c r="C97" s="429"/>
      <c r="D97" s="430"/>
      <c r="E97" s="430"/>
      <c r="F97" s="430"/>
      <c r="G97" s="430"/>
      <c r="H97" s="429"/>
      <c r="I97" s="429"/>
      <c r="J97" s="429"/>
      <c r="K97" s="431"/>
      <c r="L97" s="429"/>
      <c r="M97" s="431"/>
      <c r="N97" s="431"/>
      <c r="O97" s="431"/>
      <c r="P97" s="431"/>
      <c r="Q97" s="431"/>
      <c r="R97" s="431"/>
      <c r="S97" s="431"/>
      <c r="T97" s="431"/>
      <c r="U97" s="431"/>
      <c r="V97" s="431"/>
      <c r="W97" s="431"/>
      <c r="X97" s="429"/>
      <c r="Y97" s="429"/>
      <c r="Z97" s="429"/>
    </row>
    <row r="98" spans="1:26" ht="15.75" customHeight="1">
      <c r="A98" s="429"/>
      <c r="B98" s="429"/>
      <c r="C98" s="429"/>
      <c r="D98" s="430"/>
      <c r="E98" s="430"/>
      <c r="F98" s="430"/>
      <c r="G98" s="430"/>
      <c r="H98" s="429"/>
      <c r="I98" s="429"/>
      <c r="J98" s="429"/>
      <c r="K98" s="431"/>
      <c r="L98" s="429"/>
      <c r="M98" s="431"/>
      <c r="N98" s="431"/>
      <c r="O98" s="431"/>
      <c r="P98" s="431"/>
      <c r="Q98" s="431"/>
      <c r="R98" s="431"/>
      <c r="S98" s="431"/>
      <c r="T98" s="431"/>
      <c r="U98" s="431"/>
      <c r="V98" s="431"/>
      <c r="W98" s="431"/>
      <c r="X98" s="429"/>
      <c r="Y98" s="429"/>
      <c r="Z98" s="429"/>
    </row>
    <row r="99" spans="1:26" ht="15.75" customHeight="1">
      <c r="A99" s="429"/>
      <c r="B99" s="429"/>
      <c r="C99" s="429"/>
      <c r="D99" s="430"/>
      <c r="E99" s="430"/>
      <c r="F99" s="430"/>
      <c r="G99" s="430"/>
      <c r="H99" s="429"/>
      <c r="I99" s="429"/>
      <c r="J99" s="429"/>
      <c r="K99" s="431"/>
      <c r="L99" s="429"/>
      <c r="M99" s="431"/>
      <c r="N99" s="431"/>
      <c r="O99" s="431"/>
      <c r="P99" s="431"/>
      <c r="Q99" s="431"/>
      <c r="R99" s="431"/>
      <c r="S99" s="431"/>
      <c r="T99" s="431"/>
      <c r="U99" s="431"/>
      <c r="V99" s="431"/>
      <c r="W99" s="431"/>
      <c r="X99" s="429"/>
      <c r="Y99" s="429"/>
      <c r="Z99" s="429"/>
    </row>
    <row r="100" spans="1:26" ht="15.75" customHeight="1">
      <c r="A100" s="429"/>
      <c r="B100" s="429"/>
      <c r="C100" s="429"/>
      <c r="D100" s="430"/>
      <c r="E100" s="430"/>
      <c r="F100" s="430"/>
      <c r="G100" s="430"/>
      <c r="H100" s="429"/>
      <c r="I100" s="429"/>
      <c r="J100" s="429"/>
      <c r="K100" s="431"/>
      <c r="L100" s="429"/>
      <c r="M100" s="487"/>
      <c r="N100" s="431"/>
      <c r="O100" s="431"/>
      <c r="P100" s="431"/>
      <c r="Q100" s="431"/>
      <c r="R100" s="431"/>
      <c r="S100" s="431"/>
      <c r="T100" s="431"/>
      <c r="U100" s="431"/>
      <c r="V100" s="431"/>
      <c r="W100" s="431"/>
      <c r="X100" s="429"/>
      <c r="Y100" s="429"/>
      <c r="Z100" s="429"/>
    </row>
    <row r="101" spans="1:26" ht="15.75" customHeight="1">
      <c r="A101" s="429"/>
      <c r="B101" s="429"/>
      <c r="C101" s="429"/>
      <c r="D101" s="430"/>
      <c r="E101" s="430"/>
      <c r="F101" s="430"/>
      <c r="G101" s="430"/>
      <c r="H101" s="429"/>
      <c r="I101" s="429"/>
      <c r="J101" s="429"/>
      <c r="K101" s="431"/>
      <c r="L101" s="429"/>
      <c r="M101" s="487"/>
      <c r="N101" s="431"/>
      <c r="O101" s="431"/>
      <c r="P101" s="431"/>
      <c r="Q101" s="431"/>
      <c r="R101" s="431"/>
      <c r="S101" s="431"/>
      <c r="T101" s="431"/>
      <c r="U101" s="431"/>
      <c r="V101" s="431"/>
      <c r="W101" s="431"/>
      <c r="X101" s="429"/>
      <c r="Y101" s="429"/>
      <c r="Z101" s="429"/>
    </row>
    <row r="102" spans="1:26" ht="15.75" customHeight="1">
      <c r="A102" s="429"/>
      <c r="B102" s="429"/>
      <c r="C102" s="429"/>
      <c r="D102" s="430"/>
      <c r="E102" s="430"/>
      <c r="F102" s="430"/>
      <c r="G102" s="430"/>
      <c r="H102" s="429"/>
      <c r="I102" s="429"/>
      <c r="J102" s="429"/>
      <c r="K102" s="431"/>
      <c r="L102" s="429"/>
      <c r="M102" s="488"/>
      <c r="N102" s="431"/>
      <c r="O102" s="431"/>
      <c r="P102" s="431"/>
      <c r="Q102" s="431"/>
      <c r="R102" s="431"/>
      <c r="S102" s="431"/>
      <c r="T102" s="431"/>
      <c r="U102" s="431"/>
      <c r="V102" s="431"/>
      <c r="W102" s="431"/>
      <c r="X102" s="429"/>
      <c r="Y102" s="429"/>
      <c r="Z102" s="429"/>
    </row>
    <row r="103" spans="1:26" ht="15.75" customHeight="1">
      <c r="A103" s="429"/>
      <c r="B103" s="429"/>
      <c r="C103" s="429"/>
      <c r="D103" s="430"/>
      <c r="E103" s="430"/>
      <c r="F103" s="430"/>
      <c r="G103" s="430"/>
      <c r="H103" s="429"/>
      <c r="I103" s="429"/>
      <c r="J103" s="429"/>
      <c r="K103" s="431"/>
      <c r="L103" s="429"/>
      <c r="M103" s="431"/>
      <c r="N103" s="431"/>
      <c r="O103" s="431"/>
      <c r="P103" s="431"/>
      <c r="Q103" s="431"/>
      <c r="R103" s="431"/>
      <c r="S103" s="431"/>
      <c r="T103" s="431"/>
      <c r="U103" s="431"/>
      <c r="V103" s="431"/>
      <c r="W103" s="431"/>
      <c r="X103" s="429"/>
      <c r="Y103" s="429"/>
      <c r="Z103" s="429"/>
    </row>
    <row r="104" spans="1:26" ht="15.75" customHeight="1">
      <c r="A104" s="429"/>
      <c r="B104" s="429"/>
      <c r="C104" s="429"/>
      <c r="D104" s="430"/>
      <c r="E104" s="430"/>
      <c r="F104" s="430"/>
      <c r="G104" s="430"/>
      <c r="H104" s="429"/>
      <c r="I104" s="429"/>
      <c r="J104" s="429"/>
      <c r="K104" s="431"/>
      <c r="L104" s="429"/>
      <c r="M104" s="431"/>
      <c r="N104" s="431"/>
      <c r="O104" s="431"/>
      <c r="P104" s="431"/>
      <c r="Q104" s="431"/>
      <c r="R104" s="431"/>
      <c r="S104" s="431"/>
      <c r="T104" s="431"/>
      <c r="U104" s="431"/>
      <c r="V104" s="431"/>
      <c r="W104" s="431"/>
      <c r="X104" s="429"/>
      <c r="Y104" s="429"/>
      <c r="Z104" s="429"/>
    </row>
    <row r="105" spans="1:26" ht="15.75" customHeight="1">
      <c r="A105" s="429"/>
      <c r="B105" s="429"/>
      <c r="C105" s="429"/>
      <c r="D105" s="430"/>
      <c r="E105" s="430"/>
      <c r="F105" s="430"/>
      <c r="G105" s="430"/>
      <c r="H105" s="429"/>
      <c r="I105" s="429"/>
      <c r="J105" s="429"/>
      <c r="K105" s="431"/>
      <c r="L105" s="429"/>
      <c r="M105" s="431"/>
      <c r="N105" s="431"/>
      <c r="O105" s="431"/>
      <c r="P105" s="431"/>
      <c r="Q105" s="431"/>
      <c r="R105" s="431"/>
      <c r="S105" s="431"/>
      <c r="T105" s="431"/>
      <c r="U105" s="431"/>
      <c r="V105" s="431"/>
      <c r="W105" s="431"/>
      <c r="X105" s="429"/>
      <c r="Y105" s="429"/>
      <c r="Z105" s="429"/>
    </row>
    <row r="106" spans="1:26" ht="15.75" customHeight="1">
      <c r="A106" s="429"/>
      <c r="B106" s="429"/>
      <c r="C106" s="429"/>
      <c r="D106" s="430"/>
      <c r="E106" s="430"/>
      <c r="F106" s="430"/>
      <c r="G106" s="430"/>
      <c r="H106" s="429"/>
      <c r="I106" s="429"/>
      <c r="J106" s="429"/>
      <c r="K106" s="431"/>
      <c r="L106" s="429"/>
      <c r="M106" s="431"/>
      <c r="N106" s="431"/>
      <c r="O106" s="431"/>
      <c r="P106" s="431"/>
      <c r="Q106" s="431"/>
      <c r="R106" s="431"/>
      <c r="S106" s="431"/>
      <c r="T106" s="431"/>
      <c r="U106" s="431"/>
      <c r="V106" s="431"/>
      <c r="W106" s="431"/>
      <c r="X106" s="429"/>
      <c r="Y106" s="429"/>
      <c r="Z106" s="429"/>
    </row>
    <row r="107" spans="1:26" ht="15.75" customHeight="1">
      <c r="A107" s="429"/>
      <c r="B107" s="429"/>
      <c r="C107" s="429"/>
      <c r="D107" s="430"/>
      <c r="E107" s="430"/>
      <c r="F107" s="430"/>
      <c r="G107" s="430"/>
      <c r="H107" s="429"/>
      <c r="I107" s="429"/>
      <c r="J107" s="429"/>
      <c r="K107" s="431"/>
      <c r="L107" s="429"/>
      <c r="M107" s="431"/>
      <c r="N107" s="431"/>
      <c r="O107" s="431"/>
      <c r="P107" s="431"/>
      <c r="Q107" s="431"/>
      <c r="R107" s="431"/>
      <c r="S107" s="431"/>
      <c r="T107" s="431"/>
      <c r="U107" s="431"/>
      <c r="V107" s="431"/>
      <c r="W107" s="431"/>
      <c r="X107" s="429"/>
      <c r="Y107" s="429"/>
      <c r="Z107" s="429"/>
    </row>
    <row r="108" spans="1:26" ht="15.75" customHeight="1">
      <c r="A108" s="429"/>
      <c r="B108" s="429"/>
      <c r="C108" s="429"/>
      <c r="D108" s="430"/>
      <c r="E108" s="430"/>
      <c r="F108" s="430"/>
      <c r="G108" s="430"/>
      <c r="H108" s="429"/>
      <c r="I108" s="429"/>
      <c r="J108" s="429"/>
      <c r="K108" s="431"/>
      <c r="L108" s="429"/>
      <c r="M108" s="431"/>
      <c r="N108" s="431"/>
      <c r="O108" s="431"/>
      <c r="P108" s="431"/>
      <c r="Q108" s="431"/>
      <c r="R108" s="431"/>
      <c r="S108" s="431"/>
      <c r="T108" s="431"/>
      <c r="U108" s="431"/>
      <c r="V108" s="431"/>
      <c r="W108" s="431"/>
      <c r="X108" s="429"/>
      <c r="Y108" s="429"/>
      <c r="Z108" s="429"/>
    </row>
    <row r="109" spans="1:26" ht="15.75" customHeight="1">
      <c r="A109" s="429"/>
      <c r="B109" s="429"/>
      <c r="C109" s="429"/>
      <c r="D109" s="430"/>
      <c r="E109" s="430"/>
      <c r="F109" s="430"/>
      <c r="G109" s="430"/>
      <c r="H109" s="429"/>
      <c r="I109" s="429"/>
      <c r="J109" s="429"/>
      <c r="K109" s="431"/>
      <c r="L109" s="429"/>
      <c r="M109" s="431"/>
      <c r="N109" s="431"/>
      <c r="O109" s="431"/>
      <c r="P109" s="431"/>
      <c r="Q109" s="431"/>
      <c r="R109" s="431"/>
      <c r="S109" s="431"/>
      <c r="T109" s="431"/>
      <c r="U109" s="431"/>
      <c r="V109" s="431"/>
      <c r="W109" s="431"/>
      <c r="X109" s="429"/>
      <c r="Y109" s="429"/>
      <c r="Z109" s="429"/>
    </row>
    <row r="110" spans="1:26" ht="15.75" customHeight="1">
      <c r="A110" s="429"/>
      <c r="B110" s="429"/>
      <c r="C110" s="429"/>
      <c r="D110" s="430"/>
      <c r="E110" s="430"/>
      <c r="F110" s="430"/>
      <c r="G110" s="430"/>
      <c r="H110" s="429"/>
      <c r="I110" s="429"/>
      <c r="J110" s="429"/>
      <c r="K110" s="431"/>
      <c r="L110" s="429"/>
      <c r="M110" s="431"/>
      <c r="N110" s="431"/>
      <c r="O110" s="431"/>
      <c r="P110" s="431"/>
      <c r="Q110" s="431"/>
      <c r="R110" s="431"/>
      <c r="S110" s="431"/>
      <c r="T110" s="431"/>
      <c r="U110" s="431"/>
      <c r="V110" s="431"/>
      <c r="W110" s="431"/>
      <c r="X110" s="429"/>
      <c r="Y110" s="429"/>
      <c r="Z110" s="429"/>
    </row>
    <row r="111" spans="1:26" ht="15.75" customHeight="1">
      <c r="A111" s="429"/>
      <c r="B111" s="429"/>
      <c r="C111" s="429"/>
      <c r="D111" s="430"/>
      <c r="E111" s="430"/>
      <c r="F111" s="430"/>
      <c r="G111" s="430"/>
      <c r="H111" s="429"/>
      <c r="I111" s="429"/>
      <c r="J111" s="429"/>
      <c r="K111" s="431"/>
      <c r="L111" s="429"/>
      <c r="M111" s="431"/>
      <c r="N111" s="431"/>
      <c r="O111" s="431"/>
      <c r="P111" s="431"/>
      <c r="Q111" s="431"/>
      <c r="R111" s="431"/>
      <c r="S111" s="431"/>
      <c r="T111" s="431"/>
      <c r="U111" s="431"/>
      <c r="V111" s="431"/>
      <c r="W111" s="431"/>
      <c r="X111" s="429"/>
      <c r="Y111" s="429"/>
      <c r="Z111" s="429"/>
    </row>
    <row r="112" spans="1:26" ht="15.75" customHeight="1">
      <c r="A112" s="429"/>
      <c r="B112" s="429"/>
      <c r="C112" s="429"/>
      <c r="D112" s="430"/>
      <c r="E112" s="430"/>
      <c r="F112" s="430"/>
      <c r="G112" s="430"/>
      <c r="H112" s="429"/>
      <c r="I112" s="429"/>
      <c r="J112" s="429"/>
      <c r="K112" s="431"/>
      <c r="L112" s="429"/>
      <c r="M112" s="431"/>
      <c r="N112" s="431"/>
      <c r="O112" s="431"/>
      <c r="P112" s="431"/>
      <c r="Q112" s="431"/>
      <c r="R112" s="431"/>
      <c r="S112" s="431"/>
      <c r="T112" s="431"/>
      <c r="U112" s="431"/>
      <c r="V112" s="431"/>
      <c r="W112" s="431"/>
      <c r="X112" s="429"/>
      <c r="Y112" s="429"/>
      <c r="Z112" s="429"/>
    </row>
    <row r="113" spans="1:26" ht="15.75" customHeight="1">
      <c r="A113" s="429"/>
      <c r="B113" s="429"/>
      <c r="C113" s="429"/>
      <c r="D113" s="430"/>
      <c r="E113" s="430"/>
      <c r="F113" s="430"/>
      <c r="G113" s="430"/>
      <c r="H113" s="429"/>
      <c r="I113" s="429"/>
      <c r="J113" s="429"/>
      <c r="K113" s="431"/>
      <c r="L113" s="429"/>
      <c r="M113" s="431"/>
      <c r="N113" s="431"/>
      <c r="O113" s="431"/>
      <c r="P113" s="431"/>
      <c r="Q113" s="431"/>
      <c r="R113" s="431"/>
      <c r="S113" s="431"/>
      <c r="T113" s="431"/>
      <c r="U113" s="431"/>
      <c r="V113" s="431"/>
      <c r="W113" s="431"/>
      <c r="X113" s="429"/>
      <c r="Y113" s="429"/>
      <c r="Z113" s="429"/>
    </row>
    <row r="114" spans="1:26" ht="15.75" customHeight="1">
      <c r="A114" s="429"/>
      <c r="B114" s="429"/>
      <c r="C114" s="429"/>
      <c r="D114" s="430"/>
      <c r="E114" s="430"/>
      <c r="F114" s="430"/>
      <c r="G114" s="430"/>
      <c r="H114" s="429"/>
      <c r="I114" s="429"/>
      <c r="J114" s="429"/>
      <c r="K114" s="431"/>
      <c r="L114" s="429"/>
      <c r="M114" s="431"/>
      <c r="N114" s="431"/>
      <c r="O114" s="431"/>
      <c r="P114" s="431"/>
      <c r="Q114" s="431"/>
      <c r="R114" s="431"/>
      <c r="S114" s="431"/>
      <c r="T114" s="431"/>
      <c r="U114" s="431"/>
      <c r="V114" s="431"/>
      <c r="W114" s="431"/>
      <c r="X114" s="429"/>
      <c r="Y114" s="429"/>
      <c r="Z114" s="429"/>
    </row>
    <row r="115" spans="1:26" ht="15.75" customHeight="1">
      <c r="A115" s="429"/>
      <c r="B115" s="429"/>
      <c r="C115" s="429"/>
      <c r="D115" s="430"/>
      <c r="E115" s="430"/>
      <c r="F115" s="430"/>
      <c r="G115" s="430"/>
      <c r="H115" s="429"/>
      <c r="I115" s="429"/>
      <c r="J115" s="429"/>
      <c r="K115" s="431"/>
      <c r="L115" s="429"/>
      <c r="M115" s="431"/>
      <c r="N115" s="431"/>
      <c r="O115" s="431"/>
      <c r="P115" s="431"/>
      <c r="Q115" s="431"/>
      <c r="R115" s="431"/>
      <c r="S115" s="431"/>
      <c r="T115" s="431"/>
      <c r="U115" s="431"/>
      <c r="V115" s="431"/>
      <c r="W115" s="431"/>
      <c r="X115" s="429"/>
      <c r="Y115" s="429"/>
      <c r="Z115" s="429"/>
    </row>
    <row r="116" spans="1:26" ht="15.75" customHeight="1">
      <c r="A116" s="429"/>
      <c r="B116" s="429"/>
      <c r="C116" s="429"/>
      <c r="D116" s="430"/>
      <c r="E116" s="430"/>
      <c r="F116" s="430"/>
      <c r="G116" s="430"/>
      <c r="H116" s="429"/>
      <c r="I116" s="429"/>
      <c r="J116" s="429"/>
      <c r="K116" s="431"/>
      <c r="L116" s="429"/>
      <c r="M116" s="431"/>
      <c r="N116" s="431"/>
      <c r="O116" s="431"/>
      <c r="P116" s="431"/>
      <c r="Q116" s="431"/>
      <c r="R116" s="431"/>
      <c r="S116" s="431"/>
      <c r="T116" s="431"/>
      <c r="U116" s="431"/>
      <c r="V116" s="431"/>
      <c r="W116" s="431"/>
      <c r="X116" s="429"/>
      <c r="Y116" s="429"/>
      <c r="Z116" s="429"/>
    </row>
    <row r="117" spans="1:26" ht="15.75" customHeight="1">
      <c r="A117" s="429"/>
      <c r="B117" s="429"/>
      <c r="C117" s="429"/>
      <c r="D117" s="430"/>
      <c r="E117" s="430"/>
      <c r="F117" s="430"/>
      <c r="G117" s="430"/>
      <c r="H117" s="429"/>
      <c r="I117" s="429"/>
      <c r="J117" s="429"/>
      <c r="K117" s="431"/>
      <c r="L117" s="429"/>
      <c r="M117" s="431"/>
      <c r="N117" s="431"/>
      <c r="O117" s="431"/>
      <c r="P117" s="431"/>
      <c r="Q117" s="431"/>
      <c r="R117" s="431"/>
      <c r="S117" s="431"/>
      <c r="T117" s="431"/>
      <c r="U117" s="431"/>
      <c r="V117" s="431"/>
      <c r="W117" s="431"/>
      <c r="X117" s="429"/>
      <c r="Y117" s="429"/>
      <c r="Z117" s="429"/>
    </row>
    <row r="118" spans="1:26" ht="15.75" customHeight="1">
      <c r="A118" s="429"/>
      <c r="B118" s="429"/>
      <c r="C118" s="429"/>
      <c r="D118" s="430"/>
      <c r="E118" s="430"/>
      <c r="F118" s="430"/>
      <c r="G118" s="430"/>
      <c r="H118" s="429"/>
      <c r="I118" s="429"/>
      <c r="J118" s="429"/>
      <c r="K118" s="431"/>
      <c r="L118" s="429"/>
      <c r="M118" s="431"/>
      <c r="N118" s="431"/>
      <c r="O118" s="431"/>
      <c r="P118" s="431"/>
      <c r="Q118" s="431"/>
      <c r="R118" s="431"/>
      <c r="S118" s="431"/>
      <c r="T118" s="431"/>
      <c r="U118" s="431"/>
      <c r="V118" s="431"/>
      <c r="W118" s="431"/>
      <c r="X118" s="429"/>
      <c r="Y118" s="429"/>
      <c r="Z118" s="429"/>
    </row>
    <row r="119" spans="1:26" ht="15.75" customHeight="1">
      <c r="A119" s="429"/>
      <c r="B119" s="429"/>
      <c r="C119" s="429"/>
      <c r="D119" s="430"/>
      <c r="E119" s="430"/>
      <c r="F119" s="430"/>
      <c r="G119" s="430"/>
      <c r="H119" s="429"/>
      <c r="I119" s="429"/>
      <c r="J119" s="429"/>
      <c r="K119" s="431"/>
      <c r="L119" s="429"/>
      <c r="M119" s="431"/>
      <c r="N119" s="431"/>
      <c r="O119" s="431"/>
      <c r="P119" s="431"/>
      <c r="Q119" s="431"/>
      <c r="R119" s="431"/>
      <c r="S119" s="431"/>
      <c r="T119" s="431"/>
      <c r="U119" s="431"/>
      <c r="V119" s="431"/>
      <c r="W119" s="431"/>
      <c r="X119" s="429"/>
      <c r="Y119" s="429"/>
      <c r="Z119" s="429"/>
    </row>
    <row r="120" spans="1:26" ht="15.75" customHeight="1">
      <c r="A120" s="429"/>
      <c r="B120" s="429"/>
      <c r="C120" s="429"/>
      <c r="D120" s="430"/>
      <c r="E120" s="430"/>
      <c r="F120" s="430"/>
      <c r="G120" s="430"/>
      <c r="H120" s="429"/>
      <c r="I120" s="429"/>
      <c r="J120" s="429"/>
      <c r="K120" s="431"/>
      <c r="L120" s="429"/>
      <c r="M120" s="431"/>
      <c r="N120" s="431"/>
      <c r="O120" s="431"/>
      <c r="P120" s="431"/>
      <c r="Q120" s="431"/>
      <c r="R120" s="431"/>
      <c r="S120" s="431"/>
      <c r="T120" s="431"/>
      <c r="U120" s="431"/>
      <c r="V120" s="431"/>
      <c r="W120" s="431"/>
      <c r="X120" s="429"/>
      <c r="Y120" s="429"/>
      <c r="Z120" s="429"/>
    </row>
    <row r="121" spans="1:26" ht="15.75" customHeight="1">
      <c r="A121" s="429"/>
      <c r="B121" s="429"/>
      <c r="C121" s="429"/>
      <c r="D121" s="430"/>
      <c r="E121" s="430"/>
      <c r="F121" s="430"/>
      <c r="G121" s="430"/>
      <c r="H121" s="429"/>
      <c r="I121" s="429"/>
      <c r="J121" s="429"/>
      <c r="K121" s="431"/>
      <c r="L121" s="429"/>
      <c r="M121" s="431"/>
      <c r="N121" s="431"/>
      <c r="O121" s="431"/>
      <c r="P121" s="431"/>
      <c r="Q121" s="431"/>
      <c r="R121" s="431"/>
      <c r="S121" s="431"/>
      <c r="T121" s="431"/>
      <c r="U121" s="431"/>
      <c r="V121" s="431"/>
      <c r="W121" s="431"/>
      <c r="X121" s="429"/>
      <c r="Y121" s="429"/>
      <c r="Z121" s="429"/>
    </row>
    <row r="122" spans="1:26" ht="15.75" customHeight="1">
      <c r="A122" s="429"/>
      <c r="B122" s="429"/>
      <c r="C122" s="429"/>
      <c r="D122" s="430"/>
      <c r="E122" s="430"/>
      <c r="F122" s="430"/>
      <c r="G122" s="430"/>
      <c r="H122" s="429"/>
      <c r="I122" s="429"/>
      <c r="J122" s="429"/>
      <c r="K122" s="431"/>
      <c r="L122" s="429"/>
      <c r="M122" s="431"/>
      <c r="N122" s="431"/>
      <c r="O122" s="431"/>
      <c r="P122" s="431"/>
      <c r="Q122" s="431"/>
      <c r="R122" s="431"/>
      <c r="S122" s="431"/>
      <c r="T122" s="431"/>
      <c r="U122" s="431"/>
      <c r="V122" s="431"/>
      <c r="W122" s="431"/>
      <c r="X122" s="429"/>
      <c r="Y122" s="429"/>
      <c r="Z122" s="429"/>
    </row>
    <row r="123" spans="1:26" ht="15.75" customHeight="1">
      <c r="A123" s="429"/>
      <c r="B123" s="429"/>
      <c r="C123" s="429"/>
      <c r="D123" s="430"/>
      <c r="E123" s="430"/>
      <c r="F123" s="430"/>
      <c r="G123" s="430"/>
      <c r="H123" s="429"/>
      <c r="I123" s="429"/>
      <c r="J123" s="429"/>
      <c r="K123" s="431"/>
      <c r="L123" s="429"/>
      <c r="M123" s="431"/>
      <c r="N123" s="431"/>
      <c r="O123" s="431"/>
      <c r="P123" s="431"/>
      <c r="Q123" s="431"/>
      <c r="R123" s="431"/>
      <c r="S123" s="431"/>
      <c r="T123" s="431"/>
      <c r="U123" s="431"/>
      <c r="V123" s="431"/>
      <c r="W123" s="431"/>
      <c r="X123" s="429"/>
      <c r="Y123" s="429"/>
      <c r="Z123" s="429"/>
    </row>
    <row r="124" spans="1:26" ht="15.75" customHeight="1">
      <c r="A124" s="429"/>
      <c r="B124" s="429"/>
      <c r="C124" s="429"/>
      <c r="D124" s="430"/>
      <c r="E124" s="430"/>
      <c r="F124" s="430"/>
      <c r="G124" s="430"/>
      <c r="H124" s="429"/>
      <c r="I124" s="429"/>
      <c r="J124" s="429"/>
      <c r="K124" s="431"/>
      <c r="L124" s="429"/>
      <c r="M124" s="431"/>
      <c r="N124" s="431"/>
      <c r="O124" s="431"/>
      <c r="P124" s="431"/>
      <c r="Q124" s="431"/>
      <c r="R124" s="431"/>
      <c r="S124" s="431"/>
      <c r="T124" s="431"/>
      <c r="U124" s="431"/>
      <c r="V124" s="431"/>
      <c r="W124" s="431"/>
      <c r="X124" s="429"/>
      <c r="Y124" s="429"/>
      <c r="Z124" s="429"/>
    </row>
    <row r="125" spans="1:26" ht="15.75" customHeight="1">
      <c r="A125" s="429"/>
      <c r="B125" s="429"/>
      <c r="C125" s="429"/>
      <c r="D125" s="430"/>
      <c r="E125" s="430"/>
      <c r="F125" s="430"/>
      <c r="G125" s="430"/>
      <c r="H125" s="429"/>
      <c r="I125" s="429"/>
      <c r="J125" s="429"/>
      <c r="K125" s="431"/>
      <c r="L125" s="429"/>
      <c r="M125" s="431"/>
      <c r="N125" s="431"/>
      <c r="O125" s="431"/>
      <c r="P125" s="431"/>
      <c r="Q125" s="431"/>
      <c r="R125" s="431"/>
      <c r="S125" s="431"/>
      <c r="T125" s="431"/>
      <c r="U125" s="431"/>
      <c r="V125" s="431"/>
      <c r="W125" s="431"/>
      <c r="X125" s="429"/>
      <c r="Y125" s="429"/>
      <c r="Z125" s="429"/>
    </row>
    <row r="126" spans="1:26" ht="15.75" customHeight="1">
      <c r="A126" s="429"/>
      <c r="B126" s="429"/>
      <c r="C126" s="429"/>
      <c r="D126" s="430"/>
      <c r="E126" s="430"/>
      <c r="F126" s="430"/>
      <c r="G126" s="430"/>
      <c r="H126" s="429"/>
      <c r="I126" s="429"/>
      <c r="J126" s="429"/>
      <c r="K126" s="431"/>
      <c r="L126" s="429"/>
      <c r="M126" s="431"/>
      <c r="N126" s="431"/>
      <c r="O126" s="431"/>
      <c r="P126" s="431"/>
      <c r="Q126" s="431"/>
      <c r="R126" s="431"/>
      <c r="S126" s="431"/>
      <c r="T126" s="431"/>
      <c r="U126" s="431"/>
      <c r="V126" s="431"/>
      <c r="W126" s="431"/>
      <c r="X126" s="429"/>
      <c r="Y126" s="429"/>
      <c r="Z126" s="429"/>
    </row>
    <row r="127" spans="1:26" ht="15.75" customHeight="1">
      <c r="A127" s="429"/>
      <c r="B127" s="429"/>
      <c r="C127" s="429"/>
      <c r="D127" s="430"/>
      <c r="E127" s="430"/>
      <c r="F127" s="430"/>
      <c r="G127" s="430"/>
      <c r="H127" s="429"/>
      <c r="I127" s="429"/>
      <c r="J127" s="429"/>
      <c r="K127" s="431"/>
      <c r="L127" s="429"/>
      <c r="M127" s="431"/>
      <c r="N127" s="431"/>
      <c r="O127" s="431"/>
      <c r="P127" s="431"/>
      <c r="Q127" s="431"/>
      <c r="R127" s="431"/>
      <c r="S127" s="431"/>
      <c r="T127" s="431"/>
      <c r="U127" s="431"/>
      <c r="V127" s="431"/>
      <c r="W127" s="431"/>
      <c r="X127" s="429"/>
      <c r="Y127" s="429"/>
      <c r="Z127" s="429"/>
    </row>
    <row r="128" spans="1:26" ht="15.75" customHeight="1">
      <c r="A128" s="429"/>
      <c r="B128" s="429"/>
      <c r="C128" s="429"/>
      <c r="D128" s="430"/>
      <c r="E128" s="430"/>
      <c r="F128" s="430"/>
      <c r="G128" s="430"/>
      <c r="H128" s="429"/>
      <c r="I128" s="429"/>
      <c r="J128" s="429"/>
      <c r="K128" s="431"/>
      <c r="L128" s="429"/>
      <c r="M128" s="431"/>
      <c r="N128" s="431"/>
      <c r="O128" s="431"/>
      <c r="P128" s="431"/>
      <c r="Q128" s="431"/>
      <c r="R128" s="431"/>
      <c r="S128" s="431"/>
      <c r="T128" s="431"/>
      <c r="U128" s="431"/>
      <c r="V128" s="431"/>
      <c r="W128" s="431"/>
      <c r="X128" s="429"/>
      <c r="Y128" s="429"/>
      <c r="Z128" s="429"/>
    </row>
    <row r="129" spans="1:26" ht="15.75" customHeight="1">
      <c r="A129" s="429"/>
      <c r="B129" s="429"/>
      <c r="C129" s="429"/>
      <c r="D129" s="430"/>
      <c r="E129" s="430"/>
      <c r="F129" s="430"/>
      <c r="G129" s="430"/>
      <c r="H129" s="429"/>
      <c r="I129" s="429"/>
      <c r="J129" s="429"/>
      <c r="K129" s="431"/>
      <c r="L129" s="429"/>
      <c r="M129" s="431"/>
      <c r="N129" s="431"/>
      <c r="O129" s="431"/>
      <c r="P129" s="431"/>
      <c r="Q129" s="431"/>
      <c r="R129" s="431"/>
      <c r="S129" s="431"/>
      <c r="T129" s="431"/>
      <c r="U129" s="431"/>
      <c r="V129" s="431"/>
      <c r="W129" s="431"/>
      <c r="X129" s="429"/>
      <c r="Y129" s="429"/>
      <c r="Z129" s="429"/>
    </row>
    <row r="130" spans="1:26" ht="15.75" customHeight="1">
      <c r="A130" s="429"/>
      <c r="B130" s="429"/>
      <c r="C130" s="429"/>
      <c r="D130" s="430"/>
      <c r="E130" s="430"/>
      <c r="F130" s="430"/>
      <c r="G130" s="430"/>
      <c r="H130" s="429"/>
      <c r="I130" s="429"/>
      <c r="J130" s="429"/>
      <c r="K130" s="431"/>
      <c r="L130" s="429"/>
      <c r="M130" s="431"/>
      <c r="N130" s="431"/>
      <c r="O130" s="431"/>
      <c r="P130" s="431"/>
      <c r="Q130" s="431"/>
      <c r="R130" s="431"/>
      <c r="S130" s="431"/>
      <c r="T130" s="431"/>
      <c r="U130" s="431"/>
      <c r="V130" s="431"/>
      <c r="W130" s="431"/>
      <c r="X130" s="429"/>
      <c r="Y130" s="429"/>
      <c r="Z130" s="429"/>
    </row>
    <row r="131" spans="1:26" ht="15.75" customHeight="1">
      <c r="A131" s="429"/>
      <c r="B131" s="429"/>
      <c r="C131" s="429"/>
      <c r="D131" s="430"/>
      <c r="E131" s="430"/>
      <c r="F131" s="430"/>
      <c r="G131" s="430"/>
      <c r="H131" s="429"/>
      <c r="I131" s="429"/>
      <c r="J131" s="429"/>
      <c r="K131" s="431"/>
      <c r="L131" s="429"/>
      <c r="M131" s="431"/>
      <c r="N131" s="431"/>
      <c r="O131" s="431"/>
      <c r="P131" s="431"/>
      <c r="Q131" s="431"/>
      <c r="R131" s="431"/>
      <c r="S131" s="431"/>
      <c r="T131" s="431"/>
      <c r="U131" s="431"/>
      <c r="V131" s="431"/>
      <c r="W131" s="431"/>
      <c r="X131" s="429"/>
      <c r="Y131" s="429"/>
      <c r="Z131" s="429"/>
    </row>
    <row r="132" spans="1:26" ht="15.75" customHeight="1">
      <c r="A132" s="429"/>
      <c r="B132" s="429"/>
      <c r="C132" s="429"/>
      <c r="D132" s="430"/>
      <c r="E132" s="430"/>
      <c r="F132" s="430"/>
      <c r="G132" s="430"/>
      <c r="H132" s="429"/>
      <c r="I132" s="429"/>
      <c r="J132" s="429"/>
      <c r="K132" s="431"/>
      <c r="L132" s="429"/>
      <c r="M132" s="431"/>
      <c r="N132" s="431"/>
      <c r="O132" s="431"/>
      <c r="P132" s="431"/>
      <c r="Q132" s="431"/>
      <c r="R132" s="431"/>
      <c r="S132" s="431"/>
      <c r="T132" s="431"/>
      <c r="U132" s="431"/>
      <c r="V132" s="431"/>
      <c r="W132" s="431"/>
      <c r="X132" s="429"/>
      <c r="Y132" s="429"/>
      <c r="Z132" s="429"/>
    </row>
    <row r="133" spans="1:26" ht="15.75" customHeight="1">
      <c r="A133" s="429"/>
      <c r="B133" s="429"/>
      <c r="C133" s="429"/>
      <c r="D133" s="430"/>
      <c r="E133" s="430"/>
      <c r="F133" s="430"/>
      <c r="G133" s="430"/>
      <c r="H133" s="429"/>
      <c r="I133" s="429"/>
      <c r="J133" s="429"/>
      <c r="K133" s="431"/>
      <c r="L133" s="429"/>
      <c r="M133" s="431"/>
      <c r="N133" s="431"/>
      <c r="O133" s="431"/>
      <c r="P133" s="431"/>
      <c r="Q133" s="431"/>
      <c r="R133" s="431"/>
      <c r="S133" s="431"/>
      <c r="T133" s="431"/>
      <c r="U133" s="431"/>
      <c r="V133" s="431"/>
      <c r="W133" s="431"/>
      <c r="X133" s="429"/>
      <c r="Y133" s="429"/>
      <c r="Z133" s="429"/>
    </row>
    <row r="134" spans="1:26" ht="15.75" customHeight="1">
      <c r="A134" s="429"/>
      <c r="B134" s="429"/>
      <c r="C134" s="429"/>
      <c r="D134" s="430"/>
      <c r="E134" s="430"/>
      <c r="F134" s="430"/>
      <c r="G134" s="430"/>
      <c r="H134" s="429"/>
      <c r="I134" s="429"/>
      <c r="J134" s="429"/>
      <c r="K134" s="431"/>
      <c r="L134" s="429"/>
      <c r="M134" s="431"/>
      <c r="N134" s="431"/>
      <c r="O134" s="431"/>
      <c r="P134" s="431"/>
      <c r="Q134" s="431"/>
      <c r="R134" s="431"/>
      <c r="S134" s="431"/>
      <c r="T134" s="431"/>
      <c r="U134" s="431"/>
      <c r="V134" s="431"/>
      <c r="W134" s="431"/>
      <c r="X134" s="429"/>
      <c r="Y134" s="429"/>
      <c r="Z134" s="429"/>
    </row>
    <row r="135" spans="1:26" ht="15.75" customHeight="1">
      <c r="A135" s="429"/>
      <c r="B135" s="429"/>
      <c r="C135" s="429"/>
      <c r="D135" s="430"/>
      <c r="E135" s="430"/>
      <c r="F135" s="430"/>
      <c r="G135" s="430"/>
      <c r="H135" s="429"/>
      <c r="I135" s="429"/>
      <c r="J135" s="429"/>
      <c r="K135" s="431"/>
      <c r="L135" s="429"/>
      <c r="M135" s="431"/>
      <c r="N135" s="431"/>
      <c r="O135" s="431"/>
      <c r="P135" s="431"/>
      <c r="Q135" s="431"/>
      <c r="R135" s="431"/>
      <c r="S135" s="431"/>
      <c r="T135" s="431"/>
      <c r="U135" s="431"/>
      <c r="V135" s="431"/>
      <c r="W135" s="431"/>
      <c r="X135" s="429"/>
      <c r="Y135" s="429"/>
      <c r="Z135" s="429"/>
    </row>
    <row r="136" spans="1:26" ht="15.75" customHeight="1">
      <c r="A136" s="429"/>
      <c r="B136" s="429"/>
      <c r="C136" s="429"/>
      <c r="D136" s="430"/>
      <c r="E136" s="430"/>
      <c r="F136" s="430"/>
      <c r="G136" s="430"/>
      <c r="H136" s="429"/>
      <c r="I136" s="429"/>
      <c r="J136" s="429"/>
      <c r="K136" s="431"/>
      <c r="L136" s="429"/>
      <c r="M136" s="431"/>
      <c r="N136" s="431"/>
      <c r="O136" s="431"/>
      <c r="P136" s="431"/>
      <c r="Q136" s="431"/>
      <c r="R136" s="431"/>
      <c r="S136" s="431"/>
      <c r="T136" s="431"/>
      <c r="U136" s="431"/>
      <c r="V136" s="431"/>
      <c r="W136" s="431"/>
      <c r="X136" s="429"/>
      <c r="Y136" s="429"/>
      <c r="Z136" s="429"/>
    </row>
    <row r="137" spans="1:26" ht="15.75" customHeight="1">
      <c r="A137" s="429"/>
      <c r="B137" s="429"/>
      <c r="C137" s="429"/>
      <c r="D137" s="430"/>
      <c r="E137" s="430"/>
      <c r="F137" s="430"/>
      <c r="G137" s="430"/>
      <c r="H137" s="429"/>
      <c r="I137" s="429"/>
      <c r="J137" s="429"/>
      <c r="K137" s="431"/>
      <c r="L137" s="429"/>
      <c r="M137" s="431"/>
      <c r="N137" s="431"/>
      <c r="O137" s="431"/>
      <c r="P137" s="431"/>
      <c r="Q137" s="431"/>
      <c r="R137" s="431"/>
      <c r="S137" s="431"/>
      <c r="T137" s="431"/>
      <c r="U137" s="431"/>
      <c r="V137" s="431"/>
      <c r="W137" s="431"/>
      <c r="X137" s="429"/>
      <c r="Y137" s="429"/>
      <c r="Z137" s="429"/>
    </row>
    <row r="138" spans="1:26" ht="15.75" customHeight="1">
      <c r="A138" s="429"/>
      <c r="B138" s="429"/>
      <c r="C138" s="429"/>
      <c r="D138" s="430"/>
      <c r="E138" s="430"/>
      <c r="F138" s="430"/>
      <c r="G138" s="430"/>
      <c r="H138" s="429"/>
      <c r="I138" s="429"/>
      <c r="J138" s="429"/>
      <c r="K138" s="431"/>
      <c r="L138" s="429"/>
      <c r="M138" s="431"/>
      <c r="N138" s="431"/>
      <c r="O138" s="431"/>
      <c r="P138" s="431"/>
      <c r="Q138" s="431"/>
      <c r="R138" s="431"/>
      <c r="S138" s="431"/>
      <c r="T138" s="431"/>
      <c r="U138" s="431"/>
      <c r="V138" s="431"/>
      <c r="W138" s="431"/>
      <c r="X138" s="429"/>
      <c r="Y138" s="429"/>
      <c r="Z138" s="429"/>
    </row>
    <row r="139" spans="1:26" ht="15.75" customHeight="1">
      <c r="A139" s="429"/>
      <c r="B139" s="429"/>
      <c r="C139" s="429"/>
      <c r="D139" s="430"/>
      <c r="E139" s="430"/>
      <c r="F139" s="430"/>
      <c r="G139" s="430"/>
      <c r="H139" s="429"/>
      <c r="I139" s="429"/>
      <c r="J139" s="429"/>
      <c r="K139" s="431"/>
      <c r="L139" s="429"/>
      <c r="M139" s="431"/>
      <c r="N139" s="431"/>
      <c r="O139" s="431"/>
      <c r="P139" s="431"/>
      <c r="Q139" s="431"/>
      <c r="R139" s="431"/>
      <c r="S139" s="431"/>
      <c r="T139" s="431"/>
      <c r="U139" s="431"/>
      <c r="V139" s="431"/>
      <c r="W139" s="431"/>
      <c r="X139" s="429"/>
      <c r="Y139" s="429"/>
      <c r="Z139" s="429"/>
    </row>
    <row r="140" spans="1:26" ht="15.75" customHeight="1">
      <c r="A140" s="429"/>
      <c r="B140" s="429"/>
      <c r="C140" s="429"/>
      <c r="D140" s="430"/>
      <c r="E140" s="430"/>
      <c r="F140" s="430"/>
      <c r="G140" s="430"/>
      <c r="H140" s="429"/>
      <c r="I140" s="429"/>
      <c r="J140" s="429"/>
      <c r="K140" s="431"/>
      <c r="L140" s="429"/>
      <c r="M140" s="431"/>
      <c r="N140" s="431"/>
      <c r="O140" s="431"/>
      <c r="P140" s="431"/>
      <c r="Q140" s="431"/>
      <c r="R140" s="431"/>
      <c r="S140" s="431"/>
      <c r="T140" s="431"/>
      <c r="U140" s="431"/>
      <c r="V140" s="431"/>
      <c r="W140" s="431"/>
      <c r="X140" s="429"/>
      <c r="Y140" s="429"/>
      <c r="Z140" s="429"/>
    </row>
    <row r="141" spans="1:26" ht="15.75" customHeight="1">
      <c r="A141" s="429"/>
      <c r="B141" s="429"/>
      <c r="C141" s="429"/>
      <c r="D141" s="430"/>
      <c r="E141" s="430"/>
      <c r="F141" s="430"/>
      <c r="G141" s="430"/>
      <c r="H141" s="429"/>
      <c r="I141" s="429"/>
      <c r="J141" s="429"/>
      <c r="K141" s="431"/>
      <c r="L141" s="429"/>
      <c r="M141" s="431"/>
      <c r="N141" s="431"/>
      <c r="O141" s="431"/>
      <c r="P141" s="431"/>
      <c r="Q141" s="431"/>
      <c r="R141" s="431"/>
      <c r="S141" s="431"/>
      <c r="T141" s="431"/>
      <c r="U141" s="431"/>
      <c r="V141" s="431"/>
      <c r="W141" s="431"/>
      <c r="X141" s="429"/>
      <c r="Y141" s="429"/>
      <c r="Z141" s="429"/>
    </row>
    <row r="142" spans="1:26" ht="15.75" customHeight="1">
      <c r="A142" s="429"/>
      <c r="B142" s="429"/>
      <c r="C142" s="429"/>
      <c r="D142" s="430"/>
      <c r="E142" s="430"/>
      <c r="F142" s="430"/>
      <c r="G142" s="430"/>
      <c r="H142" s="429"/>
      <c r="I142" s="429"/>
      <c r="J142" s="429"/>
      <c r="K142" s="431"/>
      <c r="L142" s="429"/>
      <c r="M142" s="431"/>
      <c r="N142" s="431"/>
      <c r="O142" s="431"/>
      <c r="P142" s="431"/>
      <c r="Q142" s="431"/>
      <c r="R142" s="431"/>
      <c r="S142" s="431"/>
      <c r="T142" s="431"/>
      <c r="U142" s="431"/>
      <c r="V142" s="431"/>
      <c r="W142" s="431"/>
      <c r="X142" s="429"/>
      <c r="Y142" s="429"/>
      <c r="Z142" s="429"/>
    </row>
    <row r="143" spans="1:26" ht="15.75" customHeight="1">
      <c r="A143" s="429"/>
      <c r="B143" s="429"/>
      <c r="C143" s="429"/>
      <c r="D143" s="430"/>
      <c r="E143" s="430"/>
      <c r="F143" s="430"/>
      <c r="G143" s="430"/>
      <c r="H143" s="429"/>
      <c r="I143" s="429"/>
      <c r="J143" s="429"/>
      <c r="K143" s="431"/>
      <c r="L143" s="429"/>
      <c r="M143" s="431"/>
      <c r="N143" s="431"/>
      <c r="O143" s="431"/>
      <c r="P143" s="431"/>
      <c r="Q143" s="431"/>
      <c r="R143" s="431"/>
      <c r="S143" s="431"/>
      <c r="T143" s="431"/>
      <c r="U143" s="431"/>
      <c r="V143" s="431"/>
      <c r="W143" s="431"/>
      <c r="X143" s="429"/>
      <c r="Y143" s="429"/>
      <c r="Z143" s="429"/>
    </row>
    <row r="144" spans="1:26" ht="15.75" customHeight="1">
      <c r="A144" s="429"/>
      <c r="B144" s="429"/>
      <c r="C144" s="429"/>
      <c r="D144" s="430"/>
      <c r="E144" s="430"/>
      <c r="F144" s="430"/>
      <c r="G144" s="430"/>
      <c r="H144" s="429"/>
      <c r="I144" s="429"/>
      <c r="J144" s="429"/>
      <c r="K144" s="431"/>
      <c r="L144" s="429"/>
      <c r="M144" s="431"/>
      <c r="N144" s="431"/>
      <c r="O144" s="431"/>
      <c r="P144" s="431"/>
      <c r="Q144" s="431"/>
      <c r="R144" s="431"/>
      <c r="S144" s="431"/>
      <c r="T144" s="431"/>
      <c r="U144" s="431"/>
      <c r="V144" s="431"/>
      <c r="W144" s="431"/>
      <c r="X144" s="429"/>
      <c r="Y144" s="429"/>
      <c r="Z144" s="429"/>
    </row>
    <row r="145" spans="1:26" ht="15.75" customHeight="1">
      <c r="A145" s="429"/>
      <c r="B145" s="429"/>
      <c r="C145" s="429"/>
      <c r="D145" s="430"/>
      <c r="E145" s="430"/>
      <c r="F145" s="430"/>
      <c r="G145" s="430"/>
      <c r="H145" s="429"/>
      <c r="I145" s="429"/>
      <c r="J145" s="429"/>
      <c r="K145" s="431"/>
      <c r="L145" s="429"/>
      <c r="M145" s="431"/>
      <c r="N145" s="431"/>
      <c r="O145" s="431"/>
      <c r="P145" s="431"/>
      <c r="Q145" s="431"/>
      <c r="R145" s="431"/>
      <c r="S145" s="431"/>
      <c r="T145" s="431"/>
      <c r="U145" s="431"/>
      <c r="V145" s="431"/>
      <c r="W145" s="431"/>
      <c r="X145" s="429"/>
      <c r="Y145" s="429"/>
      <c r="Z145" s="429"/>
    </row>
    <row r="146" spans="1:26" ht="15.75" customHeight="1">
      <c r="A146" s="429"/>
      <c r="B146" s="429"/>
      <c r="C146" s="429"/>
      <c r="D146" s="430"/>
      <c r="E146" s="430"/>
      <c r="F146" s="430"/>
      <c r="G146" s="430"/>
      <c r="H146" s="429"/>
      <c r="I146" s="429"/>
      <c r="J146" s="429"/>
      <c r="K146" s="431"/>
      <c r="L146" s="429"/>
      <c r="M146" s="431"/>
      <c r="N146" s="431"/>
      <c r="O146" s="431"/>
      <c r="P146" s="431"/>
      <c r="Q146" s="431"/>
      <c r="R146" s="431"/>
      <c r="S146" s="431"/>
      <c r="T146" s="431"/>
      <c r="U146" s="431"/>
      <c r="V146" s="431"/>
      <c r="W146" s="431"/>
      <c r="X146" s="429"/>
      <c r="Y146" s="429"/>
      <c r="Z146" s="429"/>
    </row>
    <row r="147" spans="1:26" ht="15.75" customHeight="1">
      <c r="A147" s="429"/>
      <c r="B147" s="429"/>
      <c r="C147" s="429"/>
      <c r="D147" s="430"/>
      <c r="E147" s="430"/>
      <c r="F147" s="430"/>
      <c r="G147" s="430"/>
      <c r="H147" s="429"/>
      <c r="I147" s="429"/>
      <c r="J147" s="429"/>
      <c r="K147" s="431"/>
      <c r="L147" s="429"/>
      <c r="M147" s="431"/>
      <c r="N147" s="431"/>
      <c r="O147" s="431"/>
      <c r="P147" s="431"/>
      <c r="Q147" s="431"/>
      <c r="R147" s="431"/>
      <c r="S147" s="431"/>
      <c r="T147" s="431"/>
      <c r="U147" s="431"/>
      <c r="V147" s="431"/>
      <c r="W147" s="431"/>
      <c r="X147" s="429"/>
      <c r="Y147" s="429"/>
      <c r="Z147" s="429"/>
    </row>
    <row r="148" spans="1:26" ht="15.75" customHeight="1">
      <c r="A148" s="429"/>
      <c r="B148" s="429"/>
      <c r="C148" s="429"/>
      <c r="D148" s="430"/>
      <c r="E148" s="430"/>
      <c r="F148" s="430"/>
      <c r="G148" s="430"/>
      <c r="H148" s="429"/>
      <c r="I148" s="429"/>
      <c r="J148" s="429"/>
      <c r="K148" s="431"/>
      <c r="L148" s="429"/>
      <c r="M148" s="431"/>
      <c r="N148" s="431"/>
      <c r="O148" s="431"/>
      <c r="P148" s="431"/>
      <c r="Q148" s="431"/>
      <c r="R148" s="431"/>
      <c r="S148" s="431"/>
      <c r="T148" s="431"/>
      <c r="U148" s="431"/>
      <c r="V148" s="431"/>
      <c r="W148" s="431"/>
      <c r="X148" s="429"/>
      <c r="Y148" s="429"/>
      <c r="Z148" s="429"/>
    </row>
    <row r="149" spans="1:26" ht="15.75" customHeight="1">
      <c r="A149" s="429"/>
      <c r="B149" s="429"/>
      <c r="C149" s="429"/>
      <c r="D149" s="430"/>
      <c r="E149" s="430"/>
      <c r="F149" s="430"/>
      <c r="G149" s="430"/>
      <c r="H149" s="429"/>
      <c r="I149" s="429"/>
      <c r="J149" s="429"/>
      <c r="K149" s="431"/>
      <c r="L149" s="429"/>
      <c r="M149" s="431"/>
      <c r="N149" s="431"/>
      <c r="O149" s="431"/>
      <c r="P149" s="431"/>
      <c r="Q149" s="431"/>
      <c r="R149" s="431"/>
      <c r="S149" s="431"/>
      <c r="T149" s="431"/>
      <c r="U149" s="431"/>
      <c r="V149" s="431"/>
      <c r="W149" s="431"/>
      <c r="X149" s="429"/>
      <c r="Y149" s="429"/>
      <c r="Z149" s="429"/>
    </row>
    <row r="150" spans="1:26" ht="15.75" customHeight="1">
      <c r="A150" s="429"/>
      <c r="B150" s="429"/>
      <c r="C150" s="429"/>
      <c r="D150" s="430"/>
      <c r="E150" s="430"/>
      <c r="F150" s="430"/>
      <c r="G150" s="430"/>
      <c r="H150" s="429"/>
      <c r="I150" s="429"/>
      <c r="J150" s="429"/>
      <c r="K150" s="431"/>
      <c r="L150" s="429"/>
      <c r="M150" s="431"/>
      <c r="N150" s="431"/>
      <c r="O150" s="431"/>
      <c r="P150" s="431"/>
      <c r="Q150" s="431"/>
      <c r="R150" s="431"/>
      <c r="S150" s="431"/>
      <c r="T150" s="431"/>
      <c r="U150" s="431"/>
      <c r="V150" s="431"/>
      <c r="W150" s="431"/>
      <c r="X150" s="429"/>
      <c r="Y150" s="429"/>
      <c r="Z150" s="429"/>
    </row>
    <row r="151" spans="1:26" ht="15.75" customHeight="1">
      <c r="A151" s="429"/>
      <c r="B151" s="429"/>
      <c r="C151" s="429"/>
      <c r="D151" s="430"/>
      <c r="E151" s="430"/>
      <c r="F151" s="430"/>
      <c r="G151" s="430"/>
      <c r="H151" s="429"/>
      <c r="I151" s="429"/>
      <c r="J151" s="429"/>
      <c r="K151" s="431"/>
      <c r="L151" s="429"/>
      <c r="M151" s="431"/>
      <c r="N151" s="431"/>
      <c r="O151" s="431"/>
      <c r="P151" s="431"/>
      <c r="Q151" s="431"/>
      <c r="R151" s="431"/>
      <c r="S151" s="431"/>
      <c r="T151" s="431"/>
      <c r="U151" s="431"/>
      <c r="V151" s="431"/>
      <c r="W151" s="431"/>
      <c r="X151" s="429"/>
      <c r="Y151" s="429"/>
      <c r="Z151" s="429"/>
    </row>
    <row r="152" spans="1:26" ht="15.75" customHeight="1">
      <c r="A152" s="429"/>
      <c r="B152" s="429"/>
      <c r="C152" s="429"/>
      <c r="D152" s="430"/>
      <c r="E152" s="430"/>
      <c r="F152" s="430"/>
      <c r="G152" s="430"/>
      <c r="H152" s="429"/>
      <c r="I152" s="429"/>
      <c r="J152" s="429"/>
      <c r="K152" s="431"/>
      <c r="L152" s="429"/>
      <c r="M152" s="431"/>
      <c r="N152" s="431"/>
      <c r="O152" s="431"/>
      <c r="P152" s="431"/>
      <c r="Q152" s="431"/>
      <c r="R152" s="431"/>
      <c r="S152" s="431"/>
      <c r="T152" s="431"/>
      <c r="U152" s="431"/>
      <c r="V152" s="431"/>
      <c r="W152" s="431"/>
      <c r="X152" s="429"/>
      <c r="Y152" s="429"/>
      <c r="Z152" s="429"/>
    </row>
    <row r="153" spans="1:26" ht="15.75" customHeight="1">
      <c r="A153" s="429"/>
      <c r="B153" s="429"/>
      <c r="C153" s="429"/>
      <c r="D153" s="430"/>
      <c r="E153" s="430"/>
      <c r="F153" s="430"/>
      <c r="G153" s="430"/>
      <c r="H153" s="429"/>
      <c r="I153" s="429"/>
      <c r="J153" s="429"/>
      <c r="K153" s="431"/>
      <c r="L153" s="429"/>
      <c r="M153" s="431"/>
      <c r="N153" s="431"/>
      <c r="O153" s="431"/>
      <c r="P153" s="431"/>
      <c r="Q153" s="431"/>
      <c r="R153" s="431"/>
      <c r="S153" s="431"/>
      <c r="T153" s="431"/>
      <c r="U153" s="431"/>
      <c r="V153" s="431"/>
      <c r="W153" s="431"/>
      <c r="X153" s="429"/>
      <c r="Y153" s="429"/>
      <c r="Z153" s="429"/>
    </row>
    <row r="154" spans="1:26" ht="15.75" customHeight="1">
      <c r="A154" s="429"/>
      <c r="B154" s="429"/>
      <c r="C154" s="429"/>
      <c r="D154" s="430"/>
      <c r="E154" s="430"/>
      <c r="F154" s="430"/>
      <c r="G154" s="430"/>
      <c r="H154" s="429"/>
      <c r="I154" s="429"/>
      <c r="J154" s="429"/>
      <c r="K154" s="431"/>
      <c r="L154" s="429"/>
      <c r="M154" s="431"/>
      <c r="N154" s="431"/>
      <c r="O154" s="431"/>
      <c r="P154" s="431"/>
      <c r="Q154" s="431"/>
      <c r="R154" s="431"/>
      <c r="S154" s="431"/>
      <c r="T154" s="431"/>
      <c r="U154" s="431"/>
      <c r="V154" s="431"/>
      <c r="W154" s="431"/>
      <c r="X154" s="429"/>
      <c r="Y154" s="429"/>
      <c r="Z154" s="429"/>
    </row>
    <row r="155" spans="1:26" ht="15.75" customHeight="1">
      <c r="A155" s="429"/>
      <c r="B155" s="429"/>
      <c r="C155" s="429"/>
      <c r="D155" s="430"/>
      <c r="E155" s="430"/>
      <c r="F155" s="430"/>
      <c r="G155" s="430"/>
      <c r="H155" s="429"/>
      <c r="I155" s="429"/>
      <c r="J155" s="429"/>
      <c r="K155" s="431"/>
      <c r="L155" s="429"/>
      <c r="M155" s="431"/>
      <c r="N155" s="431"/>
      <c r="O155" s="431"/>
      <c r="P155" s="431"/>
      <c r="Q155" s="431"/>
      <c r="R155" s="431"/>
      <c r="S155" s="431"/>
      <c r="T155" s="431"/>
      <c r="U155" s="431"/>
      <c r="V155" s="431"/>
      <c r="W155" s="431"/>
      <c r="X155" s="429"/>
      <c r="Y155" s="429"/>
      <c r="Z155" s="429"/>
    </row>
    <row r="156" spans="1:26" ht="15.75" customHeight="1">
      <c r="A156" s="429"/>
      <c r="B156" s="429"/>
      <c r="C156" s="429"/>
      <c r="D156" s="430"/>
      <c r="E156" s="430"/>
      <c r="F156" s="430"/>
      <c r="G156" s="430"/>
      <c r="H156" s="429"/>
      <c r="I156" s="429"/>
      <c r="J156" s="429"/>
      <c r="K156" s="431"/>
      <c r="L156" s="429"/>
      <c r="M156" s="431"/>
      <c r="N156" s="431"/>
      <c r="O156" s="431"/>
      <c r="P156" s="431"/>
      <c r="Q156" s="431"/>
      <c r="R156" s="431"/>
      <c r="S156" s="431"/>
      <c r="T156" s="431"/>
      <c r="U156" s="431"/>
      <c r="V156" s="431"/>
      <c r="W156" s="431"/>
      <c r="X156" s="429"/>
      <c r="Y156" s="429"/>
      <c r="Z156" s="429"/>
    </row>
    <row r="157" spans="1:26" ht="15.75" customHeight="1">
      <c r="A157" s="429"/>
      <c r="B157" s="429"/>
      <c r="C157" s="429"/>
      <c r="D157" s="430"/>
      <c r="E157" s="430"/>
      <c r="F157" s="430"/>
      <c r="G157" s="430"/>
      <c r="H157" s="429"/>
      <c r="I157" s="429"/>
      <c r="J157" s="429"/>
      <c r="K157" s="431"/>
      <c r="L157" s="429"/>
      <c r="M157" s="431"/>
      <c r="N157" s="431"/>
      <c r="O157" s="431"/>
      <c r="P157" s="431"/>
      <c r="Q157" s="431"/>
      <c r="R157" s="431"/>
      <c r="S157" s="431"/>
      <c r="T157" s="431"/>
      <c r="U157" s="431"/>
      <c r="V157" s="431"/>
      <c r="W157" s="431"/>
      <c r="X157" s="429"/>
      <c r="Y157" s="429"/>
      <c r="Z157" s="429"/>
    </row>
    <row r="158" spans="1:26" ht="15.75" customHeight="1">
      <c r="A158" s="429"/>
      <c r="B158" s="429"/>
      <c r="C158" s="429"/>
      <c r="D158" s="430"/>
      <c r="E158" s="430"/>
      <c r="F158" s="430"/>
      <c r="G158" s="430"/>
      <c r="H158" s="429"/>
      <c r="I158" s="429"/>
      <c r="J158" s="429"/>
      <c r="K158" s="431"/>
      <c r="L158" s="429"/>
      <c r="M158" s="431"/>
      <c r="N158" s="431"/>
      <c r="O158" s="431"/>
      <c r="P158" s="431"/>
      <c r="Q158" s="431"/>
      <c r="R158" s="431"/>
      <c r="S158" s="431"/>
      <c r="T158" s="431"/>
      <c r="U158" s="431"/>
      <c r="V158" s="431"/>
      <c r="W158" s="431"/>
      <c r="X158" s="429"/>
      <c r="Y158" s="429"/>
      <c r="Z158" s="429"/>
    </row>
    <row r="159" spans="1:26" ht="15.75" customHeight="1">
      <c r="A159" s="429"/>
      <c r="B159" s="429"/>
      <c r="C159" s="429"/>
      <c r="D159" s="430"/>
      <c r="E159" s="430"/>
      <c r="F159" s="430"/>
      <c r="G159" s="430"/>
      <c r="H159" s="429"/>
      <c r="I159" s="429"/>
      <c r="J159" s="429"/>
      <c r="K159" s="431"/>
      <c r="L159" s="429"/>
      <c r="M159" s="431"/>
      <c r="N159" s="431"/>
      <c r="O159" s="431"/>
      <c r="P159" s="431"/>
      <c r="Q159" s="431"/>
      <c r="R159" s="431"/>
      <c r="S159" s="431"/>
      <c r="T159" s="431"/>
      <c r="U159" s="431"/>
      <c r="V159" s="431"/>
      <c r="W159" s="431"/>
      <c r="X159" s="429"/>
      <c r="Y159" s="429"/>
      <c r="Z159" s="429"/>
    </row>
    <row r="160" spans="1:26" ht="15.75" customHeight="1">
      <c r="A160" s="429"/>
      <c r="B160" s="429"/>
      <c r="C160" s="429"/>
      <c r="D160" s="430"/>
      <c r="E160" s="430"/>
      <c r="F160" s="430"/>
      <c r="G160" s="430"/>
      <c r="H160" s="429"/>
      <c r="I160" s="429"/>
      <c r="J160" s="429"/>
      <c r="K160" s="431"/>
      <c r="L160" s="429"/>
      <c r="M160" s="431"/>
      <c r="N160" s="431"/>
      <c r="O160" s="431"/>
      <c r="P160" s="431"/>
      <c r="Q160" s="431"/>
      <c r="R160" s="431"/>
      <c r="S160" s="431"/>
      <c r="T160" s="431"/>
      <c r="U160" s="431"/>
      <c r="V160" s="431"/>
      <c r="W160" s="431"/>
      <c r="X160" s="429"/>
      <c r="Y160" s="429"/>
      <c r="Z160" s="429"/>
    </row>
    <row r="161" spans="1:26" ht="15.75" customHeight="1">
      <c r="A161" s="429"/>
      <c r="B161" s="429"/>
      <c r="C161" s="429"/>
      <c r="D161" s="430"/>
      <c r="E161" s="430"/>
      <c r="F161" s="430"/>
      <c r="G161" s="430"/>
      <c r="H161" s="429"/>
      <c r="I161" s="429"/>
      <c r="J161" s="429"/>
      <c r="K161" s="431"/>
      <c r="L161" s="429"/>
      <c r="M161" s="431"/>
      <c r="N161" s="431"/>
      <c r="O161" s="431"/>
      <c r="P161" s="431"/>
      <c r="Q161" s="431"/>
      <c r="R161" s="431"/>
      <c r="S161" s="431"/>
      <c r="T161" s="431"/>
      <c r="U161" s="431"/>
      <c r="V161" s="431"/>
      <c r="W161" s="431"/>
      <c r="X161" s="429"/>
      <c r="Y161" s="429"/>
      <c r="Z161" s="429"/>
    </row>
    <row r="162" spans="1:26" ht="15.75" customHeight="1">
      <c r="A162" s="429"/>
      <c r="B162" s="429"/>
      <c r="C162" s="429"/>
      <c r="D162" s="430"/>
      <c r="E162" s="430"/>
      <c r="F162" s="430"/>
      <c r="G162" s="430"/>
      <c r="H162" s="429"/>
      <c r="I162" s="429"/>
      <c r="J162" s="429"/>
      <c r="K162" s="431"/>
      <c r="L162" s="429"/>
      <c r="M162" s="431"/>
      <c r="N162" s="431"/>
      <c r="O162" s="431"/>
      <c r="P162" s="431"/>
      <c r="Q162" s="431"/>
      <c r="R162" s="431"/>
      <c r="S162" s="431"/>
      <c r="T162" s="431"/>
      <c r="U162" s="431"/>
      <c r="V162" s="431"/>
      <c r="W162" s="431"/>
      <c r="X162" s="429"/>
      <c r="Y162" s="429"/>
      <c r="Z162" s="429"/>
    </row>
    <row r="163" spans="1:26" ht="15.75" customHeight="1">
      <c r="A163" s="429"/>
      <c r="B163" s="429"/>
      <c r="C163" s="429"/>
      <c r="D163" s="430"/>
      <c r="E163" s="430"/>
      <c r="F163" s="430"/>
      <c r="G163" s="430"/>
      <c r="H163" s="429"/>
      <c r="I163" s="429"/>
      <c r="J163" s="429"/>
      <c r="K163" s="431"/>
      <c r="L163" s="429"/>
      <c r="M163" s="431"/>
      <c r="N163" s="431"/>
      <c r="O163" s="431"/>
      <c r="P163" s="431"/>
      <c r="Q163" s="431"/>
      <c r="R163" s="431"/>
      <c r="S163" s="431"/>
      <c r="T163" s="431"/>
      <c r="U163" s="431"/>
      <c r="V163" s="431"/>
      <c r="W163" s="431"/>
      <c r="X163" s="429"/>
      <c r="Y163" s="429"/>
      <c r="Z163" s="429"/>
    </row>
    <row r="164" spans="1:26" ht="15.75" customHeight="1">
      <c r="A164" s="429"/>
      <c r="B164" s="429"/>
      <c r="C164" s="429"/>
      <c r="D164" s="430"/>
      <c r="E164" s="430"/>
      <c r="F164" s="430"/>
      <c r="G164" s="430"/>
      <c r="H164" s="429"/>
      <c r="I164" s="429"/>
      <c r="J164" s="429"/>
      <c r="K164" s="431"/>
      <c r="L164" s="429"/>
      <c r="M164" s="431"/>
      <c r="N164" s="431"/>
      <c r="O164" s="431"/>
      <c r="P164" s="431"/>
      <c r="Q164" s="431"/>
      <c r="R164" s="431"/>
      <c r="S164" s="431"/>
      <c r="T164" s="431"/>
      <c r="U164" s="431"/>
      <c r="V164" s="431"/>
      <c r="W164" s="431"/>
      <c r="X164" s="429"/>
      <c r="Y164" s="429"/>
      <c r="Z164" s="429"/>
    </row>
    <row r="165" spans="1:26" ht="15.75" customHeight="1">
      <c r="A165" s="429"/>
      <c r="B165" s="429"/>
      <c r="C165" s="429"/>
      <c r="D165" s="430"/>
      <c r="E165" s="430"/>
      <c r="F165" s="430"/>
      <c r="G165" s="430"/>
      <c r="H165" s="429"/>
      <c r="I165" s="429"/>
      <c r="J165" s="429"/>
      <c r="K165" s="431"/>
      <c r="L165" s="429"/>
      <c r="M165" s="431"/>
      <c r="N165" s="431"/>
      <c r="O165" s="431"/>
      <c r="P165" s="431"/>
      <c r="Q165" s="431"/>
      <c r="R165" s="431"/>
      <c r="S165" s="431"/>
      <c r="T165" s="431"/>
      <c r="U165" s="431"/>
      <c r="V165" s="431"/>
      <c r="W165" s="431"/>
      <c r="X165" s="429"/>
      <c r="Y165" s="429"/>
      <c r="Z165" s="429"/>
    </row>
    <row r="166" spans="1:26" ht="15.75" customHeight="1">
      <c r="A166" s="429"/>
      <c r="B166" s="429"/>
      <c r="C166" s="429"/>
      <c r="D166" s="430"/>
      <c r="E166" s="430"/>
      <c r="F166" s="430"/>
      <c r="G166" s="430"/>
      <c r="H166" s="429"/>
      <c r="I166" s="429"/>
      <c r="J166" s="429"/>
      <c r="K166" s="431"/>
      <c r="L166" s="429"/>
      <c r="M166" s="431"/>
      <c r="N166" s="431"/>
      <c r="O166" s="431"/>
      <c r="P166" s="431"/>
      <c r="Q166" s="431"/>
      <c r="R166" s="431"/>
      <c r="S166" s="431"/>
      <c r="T166" s="431"/>
      <c r="U166" s="431"/>
      <c r="V166" s="431"/>
      <c r="W166" s="431"/>
      <c r="X166" s="429"/>
      <c r="Y166" s="429"/>
      <c r="Z166" s="429"/>
    </row>
    <row r="167" spans="1:26" ht="15.75" customHeight="1">
      <c r="A167" s="429"/>
      <c r="B167" s="429"/>
      <c r="C167" s="429"/>
      <c r="D167" s="430"/>
      <c r="E167" s="430"/>
      <c r="F167" s="430"/>
      <c r="G167" s="430"/>
      <c r="H167" s="429"/>
      <c r="I167" s="429"/>
      <c r="J167" s="429"/>
      <c r="K167" s="431"/>
      <c r="L167" s="429"/>
      <c r="M167" s="431"/>
      <c r="N167" s="431"/>
      <c r="O167" s="431"/>
      <c r="P167" s="431"/>
      <c r="Q167" s="431"/>
      <c r="R167" s="431"/>
      <c r="S167" s="431"/>
      <c r="T167" s="431"/>
      <c r="U167" s="431"/>
      <c r="V167" s="431"/>
      <c r="W167" s="431"/>
      <c r="X167" s="429"/>
      <c r="Y167" s="429"/>
      <c r="Z167" s="429"/>
    </row>
    <row r="168" spans="1:26" ht="15.75" customHeight="1">
      <c r="A168" s="429"/>
      <c r="B168" s="429"/>
      <c r="C168" s="429"/>
      <c r="D168" s="430"/>
      <c r="E168" s="430"/>
      <c r="F168" s="430"/>
      <c r="G168" s="430"/>
      <c r="H168" s="429"/>
      <c r="I168" s="429"/>
      <c r="J168" s="429"/>
      <c r="K168" s="431"/>
      <c r="L168" s="429"/>
      <c r="M168" s="431"/>
      <c r="N168" s="431"/>
      <c r="O168" s="431"/>
      <c r="P168" s="431"/>
      <c r="Q168" s="431"/>
      <c r="R168" s="431"/>
      <c r="S168" s="431"/>
      <c r="T168" s="431"/>
      <c r="U168" s="431"/>
      <c r="V168" s="431"/>
      <c r="W168" s="431"/>
      <c r="X168" s="429"/>
      <c r="Y168" s="429"/>
      <c r="Z168" s="429"/>
    </row>
    <row r="169" spans="1:26" ht="15.75" customHeight="1">
      <c r="A169" s="429"/>
      <c r="B169" s="429"/>
      <c r="C169" s="429"/>
      <c r="D169" s="430"/>
      <c r="E169" s="430"/>
      <c r="F169" s="430"/>
      <c r="G169" s="430"/>
      <c r="H169" s="429"/>
      <c r="I169" s="429"/>
      <c r="J169" s="429"/>
      <c r="K169" s="431"/>
      <c r="L169" s="429"/>
      <c r="M169" s="431"/>
      <c r="N169" s="431"/>
      <c r="O169" s="431"/>
      <c r="P169" s="431"/>
      <c r="Q169" s="431"/>
      <c r="R169" s="431"/>
      <c r="S169" s="431"/>
      <c r="T169" s="431"/>
      <c r="U169" s="431"/>
      <c r="V169" s="431"/>
      <c r="W169" s="431"/>
      <c r="X169" s="429"/>
      <c r="Y169" s="429"/>
      <c r="Z169" s="429"/>
    </row>
    <row r="170" spans="1:26" ht="15.75" customHeight="1">
      <c r="A170" s="429"/>
      <c r="B170" s="429"/>
      <c r="C170" s="429"/>
      <c r="D170" s="430"/>
      <c r="E170" s="430"/>
      <c r="F170" s="430"/>
      <c r="G170" s="430"/>
      <c r="H170" s="429"/>
      <c r="I170" s="429"/>
      <c r="J170" s="429"/>
      <c r="K170" s="431"/>
      <c r="L170" s="429"/>
      <c r="M170" s="431"/>
      <c r="N170" s="431"/>
      <c r="O170" s="431"/>
      <c r="P170" s="431"/>
      <c r="Q170" s="431"/>
      <c r="R170" s="431"/>
      <c r="S170" s="431"/>
      <c r="T170" s="431"/>
      <c r="U170" s="431"/>
      <c r="V170" s="431"/>
      <c r="W170" s="431"/>
      <c r="X170" s="429"/>
      <c r="Y170" s="429"/>
      <c r="Z170" s="429"/>
    </row>
    <row r="171" spans="1:26" ht="15.75" customHeight="1">
      <c r="A171" s="429"/>
      <c r="B171" s="429"/>
      <c r="C171" s="429"/>
      <c r="D171" s="430"/>
      <c r="E171" s="430"/>
      <c r="F171" s="430"/>
      <c r="G171" s="430"/>
      <c r="H171" s="429"/>
      <c r="I171" s="429"/>
      <c r="J171" s="429"/>
      <c r="K171" s="431"/>
      <c r="L171" s="429"/>
      <c r="M171" s="431"/>
      <c r="N171" s="431"/>
      <c r="O171" s="431"/>
      <c r="P171" s="431"/>
      <c r="Q171" s="431"/>
      <c r="R171" s="431"/>
      <c r="S171" s="431"/>
      <c r="T171" s="431"/>
      <c r="U171" s="431"/>
      <c r="V171" s="431"/>
      <c r="W171" s="431"/>
      <c r="X171" s="429"/>
      <c r="Y171" s="429"/>
      <c r="Z171" s="429"/>
    </row>
    <row r="172" spans="1:26" ht="15.75" customHeight="1">
      <c r="A172" s="429"/>
      <c r="B172" s="429"/>
      <c r="C172" s="429"/>
      <c r="D172" s="430"/>
      <c r="E172" s="430"/>
      <c r="F172" s="430"/>
      <c r="G172" s="430"/>
      <c r="H172" s="429"/>
      <c r="I172" s="429"/>
      <c r="J172" s="429"/>
      <c r="K172" s="431"/>
      <c r="L172" s="429"/>
      <c r="M172" s="431"/>
      <c r="N172" s="431"/>
      <c r="O172" s="431"/>
      <c r="P172" s="431"/>
      <c r="Q172" s="431"/>
      <c r="R172" s="431"/>
      <c r="S172" s="431"/>
      <c r="T172" s="431"/>
      <c r="U172" s="431"/>
      <c r="V172" s="431"/>
      <c r="W172" s="431"/>
      <c r="X172" s="429"/>
      <c r="Y172" s="429"/>
      <c r="Z172" s="429"/>
    </row>
    <row r="173" spans="1:26" ht="15.75" customHeight="1">
      <c r="A173" s="429"/>
      <c r="B173" s="429"/>
      <c r="C173" s="429"/>
      <c r="D173" s="430"/>
      <c r="E173" s="430"/>
      <c r="F173" s="430"/>
      <c r="G173" s="430"/>
      <c r="H173" s="429"/>
      <c r="I173" s="429"/>
      <c r="J173" s="429"/>
      <c r="K173" s="431"/>
      <c r="L173" s="429"/>
      <c r="M173" s="431"/>
      <c r="N173" s="431"/>
      <c r="O173" s="431"/>
      <c r="P173" s="431"/>
      <c r="Q173" s="431"/>
      <c r="R173" s="431"/>
      <c r="S173" s="431"/>
      <c r="T173" s="431"/>
      <c r="U173" s="431"/>
      <c r="V173" s="431"/>
      <c r="W173" s="431"/>
      <c r="X173" s="429"/>
      <c r="Y173" s="429"/>
      <c r="Z173" s="429"/>
    </row>
    <row r="174" spans="1:26" ht="15.75" customHeight="1">
      <c r="A174" s="429"/>
      <c r="B174" s="429"/>
      <c r="C174" s="429"/>
      <c r="D174" s="430"/>
      <c r="E174" s="430"/>
      <c r="F174" s="430"/>
      <c r="G174" s="430"/>
      <c r="H174" s="429"/>
      <c r="I174" s="429"/>
      <c r="J174" s="429"/>
      <c r="K174" s="431"/>
      <c r="L174" s="429"/>
      <c r="M174" s="431"/>
      <c r="N174" s="431"/>
      <c r="O174" s="431"/>
      <c r="P174" s="431"/>
      <c r="Q174" s="431"/>
      <c r="R174" s="431"/>
      <c r="S174" s="431"/>
      <c r="T174" s="431"/>
      <c r="U174" s="431"/>
      <c r="V174" s="431"/>
      <c r="W174" s="431"/>
      <c r="X174" s="429"/>
      <c r="Y174" s="429"/>
      <c r="Z174" s="429"/>
    </row>
    <row r="175" spans="1:26" ht="15.75" customHeight="1">
      <c r="A175" s="429"/>
      <c r="B175" s="429"/>
      <c r="C175" s="429"/>
      <c r="D175" s="430"/>
      <c r="E175" s="430"/>
      <c r="F175" s="430"/>
      <c r="G175" s="430"/>
      <c r="H175" s="429"/>
      <c r="I175" s="429"/>
      <c r="J175" s="429"/>
      <c r="K175" s="431"/>
      <c r="L175" s="429"/>
      <c r="M175" s="431"/>
      <c r="N175" s="431"/>
      <c r="O175" s="431"/>
      <c r="P175" s="431"/>
      <c r="Q175" s="431"/>
      <c r="R175" s="431"/>
      <c r="S175" s="431"/>
      <c r="T175" s="431"/>
      <c r="U175" s="431"/>
      <c r="V175" s="431"/>
      <c r="W175" s="431"/>
      <c r="X175" s="429"/>
      <c r="Y175" s="429"/>
      <c r="Z175" s="429"/>
    </row>
    <row r="176" spans="1:26" ht="15.75" customHeight="1">
      <c r="A176" s="429"/>
      <c r="B176" s="429"/>
      <c r="C176" s="429"/>
      <c r="D176" s="430"/>
      <c r="E176" s="430"/>
      <c r="F176" s="430"/>
      <c r="G176" s="430"/>
      <c r="H176" s="429"/>
      <c r="I176" s="429"/>
      <c r="J176" s="429"/>
      <c r="K176" s="431"/>
      <c r="L176" s="429"/>
      <c r="M176" s="431"/>
      <c r="N176" s="431"/>
      <c r="O176" s="431"/>
      <c r="P176" s="431"/>
      <c r="Q176" s="431"/>
      <c r="R176" s="431"/>
      <c r="S176" s="431"/>
      <c r="T176" s="431"/>
      <c r="U176" s="431"/>
      <c r="V176" s="431"/>
      <c r="W176" s="431"/>
      <c r="X176" s="429"/>
      <c r="Y176" s="429"/>
      <c r="Z176" s="429"/>
    </row>
    <row r="177" spans="1:26" ht="15.75" customHeight="1">
      <c r="A177" s="429"/>
      <c r="B177" s="429"/>
      <c r="C177" s="429"/>
      <c r="D177" s="430"/>
      <c r="E177" s="430"/>
      <c r="F177" s="430"/>
      <c r="G177" s="430"/>
      <c r="H177" s="429"/>
      <c r="I177" s="429"/>
      <c r="J177" s="429"/>
      <c r="K177" s="431"/>
      <c r="L177" s="429"/>
      <c r="M177" s="431"/>
      <c r="N177" s="431"/>
      <c r="O177" s="431"/>
      <c r="P177" s="431"/>
      <c r="Q177" s="431"/>
      <c r="R177" s="431"/>
      <c r="S177" s="431"/>
      <c r="T177" s="431"/>
      <c r="U177" s="431"/>
      <c r="V177" s="431"/>
      <c r="W177" s="431"/>
      <c r="X177" s="429"/>
      <c r="Y177" s="429"/>
      <c r="Z177" s="429"/>
    </row>
    <row r="178" spans="1:26" ht="15.75" customHeight="1">
      <c r="A178" s="429"/>
      <c r="B178" s="429"/>
      <c r="C178" s="429"/>
      <c r="D178" s="430"/>
      <c r="E178" s="430"/>
      <c r="F178" s="430"/>
      <c r="G178" s="430"/>
      <c r="H178" s="429"/>
      <c r="I178" s="429"/>
      <c r="J178" s="429"/>
      <c r="K178" s="431"/>
      <c r="L178" s="429"/>
      <c r="M178" s="431"/>
      <c r="N178" s="431"/>
      <c r="O178" s="431"/>
      <c r="P178" s="431"/>
      <c r="Q178" s="431"/>
      <c r="R178" s="431"/>
      <c r="S178" s="431"/>
      <c r="T178" s="431"/>
      <c r="U178" s="431"/>
      <c r="V178" s="431"/>
      <c r="W178" s="431"/>
      <c r="X178" s="429"/>
      <c r="Y178" s="429"/>
      <c r="Z178" s="429"/>
    </row>
    <row r="179" spans="1:26" ht="15.75" customHeight="1">
      <c r="A179" s="429"/>
      <c r="B179" s="429"/>
      <c r="C179" s="429"/>
      <c r="D179" s="430"/>
      <c r="E179" s="430"/>
      <c r="F179" s="430"/>
      <c r="G179" s="430"/>
      <c r="H179" s="429"/>
      <c r="I179" s="429"/>
      <c r="J179" s="429"/>
      <c r="K179" s="431"/>
      <c r="L179" s="429"/>
      <c r="M179" s="431"/>
      <c r="N179" s="431"/>
      <c r="O179" s="431"/>
      <c r="P179" s="431"/>
      <c r="Q179" s="431"/>
      <c r="R179" s="431"/>
      <c r="S179" s="431"/>
      <c r="T179" s="431"/>
      <c r="U179" s="431"/>
      <c r="V179" s="431"/>
      <c r="W179" s="431"/>
      <c r="X179" s="429"/>
      <c r="Y179" s="429"/>
      <c r="Z179" s="429"/>
    </row>
    <row r="180" spans="1:26" ht="15.75" customHeight="1">
      <c r="A180" s="429"/>
      <c r="B180" s="429"/>
      <c r="C180" s="429"/>
      <c r="D180" s="430"/>
      <c r="E180" s="430"/>
      <c r="F180" s="430"/>
      <c r="G180" s="430"/>
      <c r="H180" s="429"/>
      <c r="I180" s="429"/>
      <c r="J180" s="429"/>
      <c r="K180" s="431"/>
      <c r="L180" s="429"/>
      <c r="M180" s="431"/>
      <c r="N180" s="431"/>
      <c r="O180" s="431"/>
      <c r="P180" s="431"/>
      <c r="Q180" s="431"/>
      <c r="R180" s="431"/>
      <c r="S180" s="431"/>
      <c r="T180" s="431"/>
      <c r="U180" s="431"/>
      <c r="V180" s="431"/>
      <c r="W180" s="431"/>
      <c r="X180" s="429"/>
      <c r="Y180" s="429"/>
      <c r="Z180" s="429"/>
    </row>
    <row r="181" spans="1:26" ht="15.75" customHeight="1">
      <c r="A181" s="429"/>
      <c r="B181" s="429"/>
      <c r="C181" s="429"/>
      <c r="D181" s="430"/>
      <c r="E181" s="430"/>
      <c r="F181" s="430"/>
      <c r="G181" s="430"/>
      <c r="H181" s="429"/>
      <c r="I181" s="429"/>
      <c r="J181" s="429"/>
      <c r="K181" s="431"/>
      <c r="L181" s="429"/>
      <c r="M181" s="431"/>
      <c r="N181" s="431"/>
      <c r="O181" s="431"/>
      <c r="P181" s="431"/>
      <c r="Q181" s="431"/>
      <c r="R181" s="431"/>
      <c r="S181" s="431"/>
      <c r="T181" s="431"/>
      <c r="U181" s="431"/>
      <c r="V181" s="431"/>
      <c r="W181" s="431"/>
      <c r="X181" s="429"/>
      <c r="Y181" s="429"/>
      <c r="Z181" s="429"/>
    </row>
    <row r="182" spans="1:26" ht="15.75" customHeight="1">
      <c r="A182" s="429"/>
      <c r="B182" s="429"/>
      <c r="C182" s="429"/>
      <c r="D182" s="430"/>
      <c r="E182" s="430"/>
      <c r="F182" s="430"/>
      <c r="G182" s="430"/>
      <c r="H182" s="429"/>
      <c r="I182" s="429"/>
      <c r="J182" s="429"/>
      <c r="K182" s="431"/>
      <c r="L182" s="429"/>
      <c r="M182" s="431"/>
      <c r="N182" s="431"/>
      <c r="O182" s="431"/>
      <c r="P182" s="431"/>
      <c r="Q182" s="431"/>
      <c r="R182" s="431"/>
      <c r="S182" s="431"/>
      <c r="T182" s="431"/>
      <c r="U182" s="431"/>
      <c r="V182" s="431"/>
      <c r="W182" s="431"/>
      <c r="X182" s="429"/>
      <c r="Y182" s="429"/>
      <c r="Z182" s="429"/>
    </row>
    <row r="183" spans="1:26" ht="15.75" customHeight="1">
      <c r="A183" s="429"/>
      <c r="B183" s="429"/>
      <c r="C183" s="429"/>
      <c r="D183" s="430"/>
      <c r="E183" s="430"/>
      <c r="F183" s="430"/>
      <c r="G183" s="430"/>
      <c r="H183" s="429"/>
      <c r="I183" s="429"/>
      <c r="J183" s="429"/>
      <c r="K183" s="431"/>
      <c r="L183" s="429"/>
      <c r="M183" s="431"/>
      <c r="N183" s="431"/>
      <c r="O183" s="431"/>
      <c r="P183" s="431"/>
      <c r="Q183" s="431"/>
      <c r="R183" s="431"/>
      <c r="S183" s="431"/>
      <c r="T183" s="431"/>
      <c r="U183" s="431"/>
      <c r="V183" s="431"/>
      <c r="W183" s="431"/>
      <c r="X183" s="429"/>
      <c r="Y183" s="429"/>
      <c r="Z183" s="429"/>
    </row>
    <row r="184" spans="1:26" ht="15.75" customHeight="1">
      <c r="A184" s="429"/>
      <c r="B184" s="429"/>
      <c r="C184" s="429"/>
      <c r="D184" s="430"/>
      <c r="E184" s="430"/>
      <c r="F184" s="430"/>
      <c r="G184" s="430"/>
      <c r="H184" s="429"/>
      <c r="I184" s="429"/>
      <c r="J184" s="429"/>
      <c r="K184" s="431"/>
      <c r="L184" s="429"/>
      <c r="M184" s="431"/>
      <c r="N184" s="431"/>
      <c r="O184" s="431"/>
      <c r="P184" s="431"/>
      <c r="Q184" s="431"/>
      <c r="R184" s="431"/>
      <c r="S184" s="431"/>
      <c r="T184" s="431"/>
      <c r="U184" s="431"/>
      <c r="V184" s="431"/>
      <c r="W184" s="431"/>
      <c r="X184" s="429"/>
      <c r="Y184" s="429"/>
      <c r="Z184" s="429"/>
    </row>
    <row r="185" spans="1:26" ht="15.75" customHeight="1">
      <c r="A185" s="429"/>
      <c r="B185" s="429"/>
      <c r="C185" s="429"/>
      <c r="D185" s="430"/>
      <c r="E185" s="430"/>
      <c r="F185" s="430"/>
      <c r="G185" s="430"/>
      <c r="H185" s="429"/>
      <c r="I185" s="429"/>
      <c r="J185" s="429"/>
      <c r="K185" s="431"/>
      <c r="L185" s="429"/>
      <c r="M185" s="431"/>
      <c r="N185" s="431"/>
      <c r="O185" s="431"/>
      <c r="P185" s="431"/>
      <c r="Q185" s="431"/>
      <c r="R185" s="431"/>
      <c r="S185" s="431"/>
      <c r="T185" s="431"/>
      <c r="U185" s="431"/>
      <c r="V185" s="431"/>
      <c r="W185" s="431"/>
      <c r="X185" s="429"/>
      <c r="Y185" s="429"/>
      <c r="Z185" s="429"/>
    </row>
    <row r="186" spans="1:26" ht="15.75" customHeight="1">
      <c r="A186" s="429"/>
      <c r="B186" s="429"/>
      <c r="C186" s="429"/>
      <c r="D186" s="430"/>
      <c r="E186" s="430"/>
      <c r="F186" s="430"/>
      <c r="G186" s="430"/>
      <c r="H186" s="429"/>
      <c r="I186" s="429"/>
      <c r="J186" s="429"/>
      <c r="K186" s="431"/>
      <c r="L186" s="429"/>
      <c r="M186" s="431"/>
      <c r="N186" s="431"/>
      <c r="O186" s="431"/>
      <c r="P186" s="431"/>
      <c r="Q186" s="431"/>
      <c r="R186" s="431"/>
      <c r="S186" s="431"/>
      <c r="T186" s="431"/>
      <c r="U186" s="431"/>
      <c r="V186" s="431"/>
      <c r="W186" s="431"/>
      <c r="X186" s="429"/>
      <c r="Y186" s="429"/>
      <c r="Z186" s="429"/>
    </row>
    <row r="187" spans="1:26" ht="15.75" customHeight="1">
      <c r="A187" s="429"/>
      <c r="B187" s="429"/>
      <c r="C187" s="429"/>
      <c r="D187" s="430"/>
      <c r="E187" s="430"/>
      <c r="F187" s="430"/>
      <c r="G187" s="430"/>
      <c r="H187" s="429"/>
      <c r="I187" s="429"/>
      <c r="J187" s="429"/>
      <c r="K187" s="431"/>
      <c r="L187" s="429"/>
      <c r="M187" s="431"/>
      <c r="N187" s="431"/>
      <c r="O187" s="431"/>
      <c r="P187" s="431"/>
      <c r="Q187" s="431"/>
      <c r="R187" s="431"/>
      <c r="S187" s="431"/>
      <c r="T187" s="431"/>
      <c r="U187" s="431"/>
      <c r="V187" s="431"/>
      <c r="W187" s="431"/>
      <c r="X187" s="429"/>
      <c r="Y187" s="429"/>
      <c r="Z187" s="429"/>
    </row>
    <row r="188" spans="1:26" ht="15.75" customHeight="1">
      <c r="A188" s="429"/>
      <c r="B188" s="429"/>
      <c r="C188" s="429"/>
      <c r="D188" s="430"/>
      <c r="E188" s="430"/>
      <c r="F188" s="430"/>
      <c r="G188" s="430"/>
      <c r="H188" s="429"/>
      <c r="I188" s="429"/>
      <c r="J188" s="429"/>
      <c r="K188" s="431"/>
      <c r="L188" s="429"/>
      <c r="M188" s="431"/>
      <c r="N188" s="431"/>
      <c r="O188" s="431"/>
      <c r="P188" s="431"/>
      <c r="Q188" s="431"/>
      <c r="R188" s="431"/>
      <c r="S188" s="431"/>
      <c r="T188" s="431"/>
      <c r="U188" s="431"/>
      <c r="V188" s="431"/>
      <c r="W188" s="431"/>
      <c r="X188" s="429"/>
      <c r="Y188" s="429"/>
      <c r="Z188" s="429"/>
    </row>
    <row r="189" spans="1:26" ht="15.75" customHeight="1">
      <c r="A189" s="429"/>
      <c r="B189" s="429"/>
      <c r="C189" s="429"/>
      <c r="D189" s="430"/>
      <c r="E189" s="430"/>
      <c r="F189" s="430"/>
      <c r="G189" s="430"/>
      <c r="H189" s="429"/>
      <c r="I189" s="429"/>
      <c r="J189" s="429"/>
      <c r="K189" s="431"/>
      <c r="L189" s="429"/>
      <c r="M189" s="431"/>
      <c r="N189" s="431"/>
      <c r="O189" s="431"/>
      <c r="P189" s="431"/>
      <c r="Q189" s="431"/>
      <c r="R189" s="431"/>
      <c r="S189" s="431"/>
      <c r="T189" s="431"/>
      <c r="U189" s="431"/>
      <c r="V189" s="431"/>
      <c r="W189" s="431"/>
      <c r="X189" s="429"/>
      <c r="Y189" s="429"/>
      <c r="Z189" s="429"/>
    </row>
    <row r="190" spans="1:26" ht="15.75" customHeight="1">
      <c r="A190" s="429"/>
      <c r="B190" s="429"/>
      <c r="C190" s="429"/>
      <c r="D190" s="430"/>
      <c r="E190" s="430"/>
      <c r="F190" s="430"/>
      <c r="G190" s="430"/>
      <c r="H190" s="429"/>
      <c r="I190" s="429"/>
      <c r="J190" s="429"/>
      <c r="K190" s="431"/>
      <c r="L190" s="429"/>
      <c r="M190" s="431"/>
      <c r="N190" s="431"/>
      <c r="O190" s="431"/>
      <c r="P190" s="431"/>
      <c r="Q190" s="431"/>
      <c r="R190" s="431"/>
      <c r="S190" s="431"/>
      <c r="T190" s="431"/>
      <c r="U190" s="431"/>
      <c r="V190" s="431"/>
      <c r="W190" s="431"/>
      <c r="X190" s="429"/>
      <c r="Y190" s="429"/>
      <c r="Z190" s="429"/>
    </row>
    <row r="191" spans="1:26" ht="15.75" customHeight="1">
      <c r="A191" s="429"/>
      <c r="B191" s="429"/>
      <c r="C191" s="429"/>
      <c r="D191" s="430"/>
      <c r="E191" s="430"/>
      <c r="F191" s="430"/>
      <c r="G191" s="430"/>
      <c r="H191" s="429"/>
      <c r="I191" s="429"/>
      <c r="J191" s="429"/>
      <c r="K191" s="431"/>
      <c r="L191" s="429"/>
      <c r="M191" s="431"/>
      <c r="N191" s="431"/>
      <c r="O191" s="431"/>
      <c r="P191" s="431"/>
      <c r="Q191" s="431"/>
      <c r="R191" s="431"/>
      <c r="S191" s="431"/>
      <c r="T191" s="431"/>
      <c r="U191" s="431"/>
      <c r="V191" s="431"/>
      <c r="W191" s="431"/>
      <c r="X191" s="429"/>
      <c r="Y191" s="429"/>
      <c r="Z191" s="429"/>
    </row>
    <row r="192" spans="1:26" ht="15.75" customHeight="1">
      <c r="A192" s="429"/>
      <c r="B192" s="429"/>
      <c r="C192" s="429"/>
      <c r="D192" s="430"/>
      <c r="E192" s="430"/>
      <c r="F192" s="430"/>
      <c r="G192" s="430"/>
      <c r="H192" s="429"/>
      <c r="I192" s="429"/>
      <c r="J192" s="429"/>
      <c r="K192" s="431"/>
      <c r="L192" s="429"/>
      <c r="M192" s="431"/>
      <c r="N192" s="431"/>
      <c r="O192" s="431"/>
      <c r="P192" s="431"/>
      <c r="Q192" s="431"/>
      <c r="R192" s="431"/>
      <c r="S192" s="431"/>
      <c r="T192" s="431"/>
      <c r="U192" s="431"/>
      <c r="V192" s="431"/>
      <c r="W192" s="431"/>
      <c r="X192" s="429"/>
      <c r="Y192" s="429"/>
      <c r="Z192" s="429"/>
    </row>
    <row r="193" spans="1:26" ht="15.75" customHeight="1">
      <c r="A193" s="429"/>
      <c r="B193" s="429"/>
      <c r="C193" s="429"/>
      <c r="D193" s="430"/>
      <c r="E193" s="430"/>
      <c r="F193" s="430"/>
      <c r="G193" s="430"/>
      <c r="H193" s="429"/>
      <c r="I193" s="429"/>
      <c r="J193" s="429"/>
      <c r="K193" s="431"/>
      <c r="L193" s="429"/>
      <c r="M193" s="431"/>
      <c r="N193" s="431"/>
      <c r="O193" s="431"/>
      <c r="P193" s="431"/>
      <c r="Q193" s="431"/>
      <c r="R193" s="431"/>
      <c r="S193" s="431"/>
      <c r="T193" s="431"/>
      <c r="U193" s="431"/>
      <c r="V193" s="431"/>
      <c r="W193" s="431"/>
      <c r="X193" s="429"/>
      <c r="Y193" s="429"/>
      <c r="Z193" s="429"/>
    </row>
    <row r="194" spans="1:26" ht="15.75" customHeight="1">
      <c r="A194" s="429"/>
      <c r="B194" s="429"/>
      <c r="C194" s="429"/>
      <c r="D194" s="430"/>
      <c r="E194" s="430"/>
      <c r="F194" s="430"/>
      <c r="G194" s="430"/>
      <c r="H194" s="429"/>
      <c r="I194" s="429"/>
      <c r="J194" s="429"/>
      <c r="K194" s="431"/>
      <c r="L194" s="429"/>
      <c r="M194" s="431"/>
      <c r="N194" s="431"/>
      <c r="O194" s="431"/>
      <c r="P194" s="431"/>
      <c r="Q194" s="431"/>
      <c r="R194" s="431"/>
      <c r="S194" s="431"/>
      <c r="T194" s="431"/>
      <c r="U194" s="431"/>
      <c r="V194" s="431"/>
      <c r="W194" s="431"/>
      <c r="X194" s="429"/>
      <c r="Y194" s="429"/>
      <c r="Z194" s="429"/>
    </row>
    <row r="195" spans="1:26" ht="15.75" customHeight="1">
      <c r="A195" s="429"/>
      <c r="B195" s="429"/>
      <c r="C195" s="429"/>
      <c r="D195" s="430"/>
      <c r="E195" s="430"/>
      <c r="F195" s="430"/>
      <c r="G195" s="430"/>
      <c r="H195" s="429"/>
      <c r="I195" s="429"/>
      <c r="J195" s="429"/>
      <c r="K195" s="431"/>
      <c r="L195" s="429"/>
      <c r="M195" s="431"/>
      <c r="N195" s="431"/>
      <c r="O195" s="431"/>
      <c r="P195" s="431"/>
      <c r="Q195" s="431"/>
      <c r="R195" s="431"/>
      <c r="S195" s="431"/>
      <c r="T195" s="431"/>
      <c r="U195" s="431"/>
      <c r="V195" s="431"/>
      <c r="W195" s="431"/>
      <c r="X195" s="429"/>
      <c r="Y195" s="429"/>
      <c r="Z195" s="429"/>
    </row>
    <row r="196" spans="1:26" ht="15.75" customHeight="1">
      <c r="A196" s="429"/>
      <c r="B196" s="429"/>
      <c r="C196" s="429"/>
      <c r="D196" s="430"/>
      <c r="E196" s="430"/>
      <c r="F196" s="430"/>
      <c r="G196" s="430"/>
      <c r="H196" s="429"/>
      <c r="I196" s="429"/>
      <c r="J196" s="429"/>
      <c r="K196" s="431"/>
      <c r="L196" s="429"/>
      <c r="M196" s="431"/>
      <c r="N196" s="431"/>
      <c r="O196" s="431"/>
      <c r="P196" s="431"/>
      <c r="Q196" s="431"/>
      <c r="R196" s="431"/>
      <c r="S196" s="431"/>
      <c r="T196" s="431"/>
      <c r="U196" s="431"/>
      <c r="V196" s="431"/>
      <c r="W196" s="431"/>
      <c r="X196" s="429"/>
      <c r="Y196" s="429"/>
      <c r="Z196" s="429"/>
    </row>
    <row r="197" spans="1:26" ht="15.75" customHeight="1">
      <c r="A197" s="429"/>
      <c r="B197" s="429"/>
      <c r="C197" s="429"/>
      <c r="D197" s="430"/>
      <c r="E197" s="430"/>
      <c r="F197" s="430"/>
      <c r="G197" s="430"/>
      <c r="H197" s="429"/>
      <c r="I197" s="429"/>
      <c r="J197" s="429"/>
      <c r="K197" s="431"/>
      <c r="L197" s="429"/>
      <c r="M197" s="431"/>
      <c r="N197" s="431"/>
      <c r="O197" s="431"/>
      <c r="P197" s="431"/>
      <c r="Q197" s="431"/>
      <c r="R197" s="431"/>
      <c r="S197" s="431"/>
      <c r="T197" s="431"/>
      <c r="U197" s="431"/>
      <c r="V197" s="431"/>
      <c r="W197" s="431"/>
      <c r="X197" s="429"/>
      <c r="Y197" s="429"/>
      <c r="Z197" s="429"/>
    </row>
    <row r="198" spans="1:26" ht="15.75" customHeight="1">
      <c r="A198" s="429"/>
      <c r="B198" s="429"/>
      <c r="C198" s="429"/>
      <c r="D198" s="430"/>
      <c r="E198" s="430"/>
      <c r="F198" s="430"/>
      <c r="G198" s="430"/>
      <c r="H198" s="429"/>
      <c r="I198" s="429"/>
      <c r="J198" s="429"/>
      <c r="K198" s="431"/>
      <c r="L198" s="429"/>
      <c r="M198" s="431"/>
      <c r="N198" s="431"/>
      <c r="O198" s="431"/>
      <c r="P198" s="431"/>
      <c r="Q198" s="431"/>
      <c r="R198" s="431"/>
      <c r="S198" s="431"/>
      <c r="T198" s="431"/>
      <c r="U198" s="431"/>
      <c r="V198" s="431"/>
      <c r="W198" s="431"/>
      <c r="X198" s="429"/>
      <c r="Y198" s="429"/>
      <c r="Z198" s="429"/>
    </row>
    <row r="199" spans="1:26" ht="15.75" customHeight="1">
      <c r="A199" s="429"/>
      <c r="B199" s="429"/>
      <c r="C199" s="429"/>
      <c r="D199" s="430"/>
      <c r="E199" s="430"/>
      <c r="F199" s="430"/>
      <c r="G199" s="430"/>
      <c r="H199" s="429"/>
      <c r="I199" s="429"/>
      <c r="J199" s="429"/>
      <c r="K199" s="431"/>
      <c r="L199" s="429"/>
      <c r="M199" s="431"/>
      <c r="N199" s="431"/>
      <c r="O199" s="431"/>
      <c r="P199" s="431"/>
      <c r="Q199" s="431"/>
      <c r="R199" s="431"/>
      <c r="S199" s="431"/>
      <c r="T199" s="431"/>
      <c r="U199" s="431"/>
      <c r="V199" s="431"/>
      <c r="W199" s="431"/>
      <c r="X199" s="429"/>
      <c r="Y199" s="429"/>
      <c r="Z199" s="429"/>
    </row>
    <row r="200" spans="1:26" ht="15.75" customHeight="1">
      <c r="A200" s="429"/>
      <c r="B200" s="429"/>
      <c r="C200" s="429"/>
      <c r="D200" s="430"/>
      <c r="E200" s="430"/>
      <c r="F200" s="430"/>
      <c r="G200" s="430"/>
      <c r="H200" s="429"/>
      <c r="I200" s="429"/>
      <c r="J200" s="429"/>
      <c r="K200" s="431"/>
      <c r="L200" s="429"/>
      <c r="M200" s="431"/>
      <c r="N200" s="431"/>
      <c r="O200" s="431"/>
      <c r="P200" s="431"/>
      <c r="Q200" s="431"/>
      <c r="R200" s="431"/>
      <c r="S200" s="431"/>
      <c r="T200" s="431"/>
      <c r="U200" s="431"/>
      <c r="V200" s="431"/>
      <c r="W200" s="431"/>
      <c r="X200" s="429"/>
      <c r="Y200" s="429"/>
      <c r="Z200" s="429"/>
    </row>
    <row r="201" spans="1:26" ht="15.75" customHeight="1">
      <c r="A201" s="429"/>
      <c r="B201" s="429"/>
      <c r="C201" s="429"/>
      <c r="D201" s="430"/>
      <c r="E201" s="430"/>
      <c r="F201" s="430"/>
      <c r="G201" s="430"/>
      <c r="H201" s="429"/>
      <c r="I201" s="429"/>
      <c r="J201" s="429"/>
      <c r="K201" s="431"/>
      <c r="L201" s="429"/>
      <c r="M201" s="431"/>
      <c r="N201" s="431"/>
      <c r="O201" s="431"/>
      <c r="P201" s="431"/>
      <c r="Q201" s="431"/>
      <c r="R201" s="431"/>
      <c r="S201" s="431"/>
      <c r="T201" s="431"/>
      <c r="U201" s="431"/>
      <c r="V201" s="431"/>
      <c r="W201" s="431"/>
      <c r="X201" s="429"/>
      <c r="Y201" s="429"/>
      <c r="Z201" s="429"/>
    </row>
    <row r="202" spans="1:26" ht="15.75" customHeight="1">
      <c r="A202" s="429"/>
      <c r="B202" s="429"/>
      <c r="C202" s="429"/>
      <c r="D202" s="430"/>
      <c r="E202" s="430"/>
      <c r="F202" s="430"/>
      <c r="G202" s="430"/>
      <c r="H202" s="429"/>
      <c r="I202" s="429"/>
      <c r="J202" s="429"/>
      <c r="K202" s="431"/>
      <c r="L202" s="429"/>
      <c r="M202" s="431"/>
      <c r="N202" s="431"/>
      <c r="O202" s="431"/>
      <c r="P202" s="431"/>
      <c r="Q202" s="431"/>
      <c r="R202" s="431"/>
      <c r="S202" s="431"/>
      <c r="T202" s="431"/>
      <c r="U202" s="431"/>
      <c r="V202" s="431"/>
      <c r="W202" s="431"/>
      <c r="X202" s="429"/>
      <c r="Y202" s="429"/>
      <c r="Z202" s="429"/>
    </row>
    <row r="203" spans="1:26" ht="15.75" customHeight="1">
      <c r="A203" s="429"/>
      <c r="B203" s="429"/>
      <c r="C203" s="429"/>
      <c r="D203" s="430"/>
      <c r="E203" s="430"/>
      <c r="F203" s="430"/>
      <c r="G203" s="430"/>
      <c r="H203" s="429"/>
      <c r="I203" s="429"/>
      <c r="J203" s="429"/>
      <c r="K203" s="431"/>
      <c r="L203" s="429"/>
      <c r="M203" s="431"/>
      <c r="N203" s="431"/>
      <c r="O203" s="431"/>
      <c r="P203" s="431"/>
      <c r="Q203" s="431"/>
      <c r="R203" s="431"/>
      <c r="S203" s="431"/>
      <c r="T203" s="431"/>
      <c r="U203" s="431"/>
      <c r="V203" s="431"/>
      <c r="W203" s="431"/>
      <c r="X203" s="429"/>
      <c r="Y203" s="429"/>
      <c r="Z203" s="429"/>
    </row>
    <row r="204" spans="1:26" ht="15.75" customHeight="1">
      <c r="A204" s="429"/>
      <c r="B204" s="429"/>
      <c r="C204" s="429"/>
      <c r="D204" s="430"/>
      <c r="E204" s="430"/>
      <c r="F204" s="430"/>
      <c r="G204" s="430"/>
      <c r="H204" s="429"/>
      <c r="I204" s="429"/>
      <c r="J204" s="429"/>
      <c r="K204" s="431"/>
      <c r="L204" s="429"/>
      <c r="M204" s="431"/>
      <c r="N204" s="431"/>
      <c r="O204" s="431"/>
      <c r="P204" s="431"/>
      <c r="Q204" s="431"/>
      <c r="R204" s="431"/>
      <c r="S204" s="431"/>
      <c r="T204" s="431"/>
      <c r="U204" s="431"/>
      <c r="V204" s="431"/>
      <c r="W204" s="431"/>
      <c r="X204" s="429"/>
      <c r="Y204" s="429"/>
      <c r="Z204" s="429"/>
    </row>
    <row r="205" spans="1:26" ht="15.75" customHeight="1">
      <c r="A205" s="429"/>
      <c r="B205" s="429"/>
      <c r="C205" s="429"/>
      <c r="D205" s="430"/>
      <c r="E205" s="430"/>
      <c r="F205" s="430"/>
      <c r="G205" s="430"/>
      <c r="H205" s="429"/>
      <c r="I205" s="429"/>
      <c r="J205" s="429"/>
      <c r="K205" s="431"/>
      <c r="L205" s="429"/>
      <c r="M205" s="431"/>
      <c r="N205" s="431"/>
      <c r="O205" s="431"/>
      <c r="P205" s="431"/>
      <c r="Q205" s="431"/>
      <c r="R205" s="431"/>
      <c r="S205" s="431"/>
      <c r="T205" s="431"/>
      <c r="U205" s="431"/>
      <c r="V205" s="431"/>
      <c r="W205" s="431"/>
      <c r="X205" s="429"/>
      <c r="Y205" s="429"/>
      <c r="Z205" s="429"/>
    </row>
    <row r="206" spans="1:26" ht="15.75" customHeight="1">
      <c r="A206" s="429"/>
      <c r="B206" s="429"/>
      <c r="C206" s="429"/>
      <c r="D206" s="430"/>
      <c r="E206" s="430"/>
      <c r="F206" s="430"/>
      <c r="G206" s="430"/>
      <c r="H206" s="429"/>
      <c r="I206" s="429"/>
      <c r="J206" s="429"/>
      <c r="K206" s="431"/>
      <c r="L206" s="429"/>
      <c r="M206" s="431"/>
      <c r="N206" s="431"/>
      <c r="O206" s="431"/>
      <c r="P206" s="431"/>
      <c r="Q206" s="431"/>
      <c r="R206" s="431"/>
      <c r="S206" s="431"/>
      <c r="T206" s="431"/>
      <c r="U206" s="431"/>
      <c r="V206" s="431"/>
      <c r="W206" s="431"/>
      <c r="X206" s="429"/>
      <c r="Y206" s="429"/>
      <c r="Z206" s="429"/>
    </row>
    <row r="207" spans="1:26" ht="15.75" customHeight="1">
      <c r="A207" s="429"/>
      <c r="B207" s="429"/>
      <c r="C207" s="429"/>
      <c r="D207" s="430"/>
      <c r="E207" s="430"/>
      <c r="F207" s="430"/>
      <c r="G207" s="430"/>
      <c r="H207" s="429"/>
      <c r="I207" s="429"/>
      <c r="J207" s="429"/>
      <c r="K207" s="431"/>
      <c r="L207" s="429"/>
      <c r="M207" s="431"/>
      <c r="N207" s="431"/>
      <c r="O207" s="431"/>
      <c r="P207" s="431"/>
      <c r="Q207" s="431"/>
      <c r="R207" s="431"/>
      <c r="S207" s="431"/>
      <c r="T207" s="431"/>
      <c r="U207" s="431"/>
      <c r="V207" s="431"/>
      <c r="W207" s="431"/>
      <c r="X207" s="429"/>
      <c r="Y207" s="429"/>
      <c r="Z207" s="429"/>
    </row>
    <row r="208" spans="1:26" ht="15.75" customHeight="1">
      <c r="A208" s="429"/>
      <c r="B208" s="429"/>
      <c r="C208" s="429"/>
      <c r="D208" s="430"/>
      <c r="E208" s="430"/>
      <c r="F208" s="430"/>
      <c r="G208" s="430"/>
      <c r="H208" s="429"/>
      <c r="I208" s="429"/>
      <c r="J208" s="429"/>
      <c r="K208" s="431"/>
      <c r="L208" s="429"/>
      <c r="M208" s="431"/>
      <c r="N208" s="431"/>
      <c r="O208" s="431"/>
      <c r="P208" s="431"/>
      <c r="Q208" s="431"/>
      <c r="R208" s="431"/>
      <c r="S208" s="431"/>
      <c r="T208" s="431"/>
      <c r="U208" s="431"/>
      <c r="V208" s="431"/>
      <c r="W208" s="431"/>
      <c r="X208" s="429"/>
      <c r="Y208" s="429"/>
      <c r="Z208" s="429"/>
    </row>
    <row r="209" spans="1:26" ht="15.75" customHeight="1">
      <c r="A209" s="429"/>
      <c r="B209" s="429"/>
      <c r="C209" s="429"/>
      <c r="D209" s="430"/>
      <c r="E209" s="430"/>
      <c r="F209" s="430"/>
      <c r="G209" s="430"/>
      <c r="H209" s="429"/>
      <c r="I209" s="429"/>
      <c r="J209" s="429"/>
      <c r="K209" s="431"/>
      <c r="L209" s="429"/>
      <c r="M209" s="431"/>
      <c r="N209" s="431"/>
      <c r="O209" s="431"/>
      <c r="P209" s="431"/>
      <c r="Q209" s="431"/>
      <c r="R209" s="431"/>
      <c r="S209" s="431"/>
      <c r="T209" s="431"/>
      <c r="U209" s="431"/>
      <c r="V209" s="431"/>
      <c r="W209" s="431"/>
      <c r="X209" s="429"/>
      <c r="Y209" s="429"/>
      <c r="Z209" s="429"/>
    </row>
    <row r="210" spans="1:26" ht="15.75" customHeight="1">
      <c r="A210" s="429"/>
      <c r="B210" s="429"/>
      <c r="C210" s="429"/>
      <c r="D210" s="430"/>
      <c r="E210" s="430"/>
      <c r="F210" s="430"/>
      <c r="G210" s="430"/>
      <c r="H210" s="429"/>
      <c r="I210" s="429"/>
      <c r="J210" s="429"/>
      <c r="K210" s="431"/>
      <c r="L210" s="429"/>
      <c r="M210" s="431"/>
      <c r="N210" s="431"/>
      <c r="O210" s="431"/>
      <c r="P210" s="431"/>
      <c r="Q210" s="431"/>
      <c r="R210" s="431"/>
      <c r="S210" s="431"/>
      <c r="T210" s="431"/>
      <c r="U210" s="431"/>
      <c r="V210" s="431"/>
      <c r="W210" s="431"/>
      <c r="X210" s="429"/>
      <c r="Y210" s="429"/>
      <c r="Z210" s="429"/>
    </row>
    <row r="211" spans="1:26" ht="15.75" customHeight="1">
      <c r="A211" s="429"/>
      <c r="B211" s="429"/>
      <c r="C211" s="429"/>
      <c r="D211" s="430"/>
      <c r="E211" s="430"/>
      <c r="F211" s="430"/>
      <c r="G211" s="430"/>
      <c r="H211" s="429"/>
      <c r="I211" s="429"/>
      <c r="J211" s="429"/>
      <c r="K211" s="431"/>
      <c r="L211" s="429"/>
      <c r="M211" s="431"/>
      <c r="N211" s="431"/>
      <c r="O211" s="431"/>
      <c r="P211" s="431"/>
      <c r="Q211" s="431"/>
      <c r="R211" s="431"/>
      <c r="S211" s="431"/>
      <c r="T211" s="431"/>
      <c r="U211" s="431"/>
      <c r="V211" s="431"/>
      <c r="W211" s="431"/>
      <c r="X211" s="429"/>
      <c r="Y211" s="429"/>
      <c r="Z211" s="429"/>
    </row>
    <row r="212" spans="1:26" ht="15.75" customHeight="1">
      <c r="A212" s="429"/>
      <c r="B212" s="429"/>
      <c r="C212" s="429"/>
      <c r="D212" s="430"/>
      <c r="E212" s="430"/>
      <c r="F212" s="430"/>
      <c r="G212" s="430"/>
      <c r="H212" s="429"/>
      <c r="I212" s="429"/>
      <c r="J212" s="429"/>
      <c r="K212" s="431"/>
      <c r="L212" s="429"/>
      <c r="M212" s="431"/>
      <c r="N212" s="431"/>
      <c r="O212" s="431"/>
      <c r="P212" s="431"/>
      <c r="Q212" s="431"/>
      <c r="R212" s="431"/>
      <c r="S212" s="431"/>
      <c r="T212" s="431"/>
      <c r="U212" s="431"/>
      <c r="V212" s="431"/>
      <c r="W212" s="431"/>
      <c r="X212" s="429"/>
      <c r="Y212" s="429"/>
      <c r="Z212" s="429"/>
    </row>
    <row r="213" spans="1:26" ht="15.75" customHeight="1">
      <c r="A213" s="429"/>
      <c r="B213" s="429"/>
      <c r="C213" s="429"/>
      <c r="D213" s="430"/>
      <c r="E213" s="430"/>
      <c r="F213" s="430"/>
      <c r="G213" s="430"/>
      <c r="H213" s="429"/>
      <c r="I213" s="429"/>
      <c r="J213" s="429"/>
      <c r="K213" s="431"/>
      <c r="L213" s="429"/>
      <c r="M213" s="431"/>
      <c r="N213" s="431"/>
      <c r="O213" s="431"/>
      <c r="P213" s="431"/>
      <c r="Q213" s="431"/>
      <c r="R213" s="431"/>
      <c r="S213" s="431"/>
      <c r="T213" s="431"/>
      <c r="U213" s="431"/>
      <c r="V213" s="431"/>
      <c r="W213" s="431"/>
      <c r="X213" s="429"/>
      <c r="Y213" s="429"/>
      <c r="Z213" s="429"/>
    </row>
    <row r="214" spans="1:26" ht="15.75" customHeight="1">
      <c r="A214" s="429"/>
      <c r="B214" s="429"/>
      <c r="C214" s="429"/>
      <c r="D214" s="430"/>
      <c r="E214" s="430"/>
      <c r="F214" s="430"/>
      <c r="G214" s="430"/>
      <c r="H214" s="429"/>
      <c r="I214" s="429"/>
      <c r="J214" s="429"/>
      <c r="K214" s="431"/>
      <c r="L214" s="429"/>
      <c r="M214" s="431"/>
      <c r="N214" s="431"/>
      <c r="O214" s="431"/>
      <c r="P214" s="431"/>
      <c r="Q214" s="431"/>
      <c r="R214" s="431"/>
      <c r="S214" s="431"/>
      <c r="T214" s="431"/>
      <c r="U214" s="431"/>
      <c r="V214" s="431"/>
      <c r="W214" s="431"/>
      <c r="X214" s="429"/>
      <c r="Y214" s="429"/>
      <c r="Z214" s="429"/>
    </row>
    <row r="215" spans="1:26" ht="15.75" customHeight="1">
      <c r="A215" s="429"/>
      <c r="B215" s="429"/>
      <c r="C215" s="429"/>
      <c r="D215" s="430"/>
      <c r="E215" s="430"/>
      <c r="F215" s="430"/>
      <c r="G215" s="430"/>
      <c r="H215" s="429"/>
      <c r="I215" s="429"/>
      <c r="J215" s="429"/>
      <c r="K215" s="431"/>
      <c r="L215" s="429"/>
      <c r="M215" s="431"/>
      <c r="N215" s="431"/>
      <c r="O215" s="431"/>
      <c r="P215" s="431"/>
      <c r="Q215" s="431"/>
      <c r="R215" s="431"/>
      <c r="S215" s="431"/>
      <c r="T215" s="431"/>
      <c r="U215" s="431"/>
      <c r="V215" s="431"/>
      <c r="W215" s="431"/>
      <c r="X215" s="429"/>
      <c r="Y215" s="429"/>
      <c r="Z215" s="429"/>
    </row>
    <row r="216" spans="1:26" ht="15.75" customHeight="1">
      <c r="A216" s="429"/>
      <c r="B216" s="429"/>
      <c r="C216" s="429"/>
      <c r="D216" s="430"/>
      <c r="E216" s="430"/>
      <c r="F216" s="430"/>
      <c r="G216" s="430"/>
      <c r="H216" s="429"/>
      <c r="I216" s="429"/>
      <c r="J216" s="429"/>
      <c r="K216" s="431"/>
      <c r="L216" s="429"/>
      <c r="M216" s="431"/>
      <c r="N216" s="431"/>
      <c r="O216" s="431"/>
      <c r="P216" s="431"/>
      <c r="Q216" s="431"/>
      <c r="R216" s="431"/>
      <c r="S216" s="431"/>
      <c r="T216" s="431"/>
      <c r="U216" s="431"/>
      <c r="V216" s="431"/>
      <c r="W216" s="431"/>
      <c r="X216" s="429"/>
      <c r="Y216" s="429"/>
      <c r="Z216" s="429"/>
    </row>
    <row r="217" spans="1:26" ht="15.75" customHeight="1">
      <c r="A217" s="429"/>
      <c r="B217" s="429"/>
      <c r="C217" s="429"/>
      <c r="D217" s="430"/>
      <c r="E217" s="430"/>
      <c r="F217" s="430"/>
      <c r="G217" s="430"/>
      <c r="H217" s="429"/>
      <c r="I217" s="429"/>
      <c r="J217" s="429"/>
      <c r="K217" s="431"/>
      <c r="L217" s="429"/>
      <c r="M217" s="431"/>
      <c r="N217" s="431"/>
      <c r="O217" s="431"/>
      <c r="P217" s="431"/>
      <c r="Q217" s="431"/>
      <c r="R217" s="431"/>
      <c r="S217" s="431"/>
      <c r="T217" s="431"/>
      <c r="U217" s="431"/>
      <c r="V217" s="431"/>
      <c r="W217" s="431"/>
      <c r="X217" s="429"/>
      <c r="Y217" s="429"/>
      <c r="Z217" s="429"/>
    </row>
    <row r="218" spans="1:26" ht="15.75" customHeight="1">
      <c r="A218" s="429"/>
      <c r="B218" s="429"/>
      <c r="C218" s="429"/>
      <c r="D218" s="430"/>
      <c r="E218" s="430"/>
      <c r="F218" s="430"/>
      <c r="G218" s="430"/>
      <c r="H218" s="429"/>
      <c r="I218" s="429"/>
      <c r="J218" s="429"/>
      <c r="K218" s="431"/>
      <c r="L218" s="429"/>
      <c r="M218" s="431"/>
      <c r="N218" s="431"/>
      <c r="O218" s="431"/>
      <c r="P218" s="431"/>
      <c r="Q218" s="431"/>
      <c r="R218" s="431"/>
      <c r="S218" s="431"/>
      <c r="T218" s="431"/>
      <c r="U218" s="431"/>
      <c r="V218" s="431"/>
      <c r="W218" s="431"/>
      <c r="X218" s="429"/>
      <c r="Y218" s="429"/>
      <c r="Z218" s="429"/>
    </row>
    <row r="219" spans="1:26" ht="15.75" customHeight="1">
      <c r="A219" s="429"/>
      <c r="B219" s="429"/>
      <c r="C219" s="429"/>
      <c r="D219" s="430"/>
      <c r="E219" s="430"/>
      <c r="F219" s="430"/>
      <c r="G219" s="430"/>
      <c r="H219" s="429"/>
      <c r="I219" s="429"/>
      <c r="J219" s="429"/>
      <c r="K219" s="431"/>
      <c r="L219" s="429"/>
      <c r="M219" s="431"/>
      <c r="N219" s="431"/>
      <c r="O219" s="431"/>
      <c r="P219" s="431"/>
      <c r="Q219" s="431"/>
      <c r="R219" s="431"/>
      <c r="S219" s="431"/>
      <c r="T219" s="431"/>
      <c r="U219" s="431"/>
      <c r="V219" s="431"/>
      <c r="W219" s="431"/>
      <c r="X219" s="429"/>
      <c r="Y219" s="429"/>
      <c r="Z219" s="429"/>
    </row>
    <row r="220" spans="1:26" ht="15.75" customHeight="1">
      <c r="A220" s="429"/>
      <c r="B220" s="429"/>
      <c r="C220" s="429"/>
      <c r="D220" s="430"/>
      <c r="E220" s="430"/>
      <c r="F220" s="430"/>
      <c r="G220" s="430"/>
      <c r="H220" s="429"/>
      <c r="I220" s="429"/>
      <c r="J220" s="429"/>
      <c r="K220" s="431"/>
      <c r="L220" s="429"/>
      <c r="M220" s="431"/>
      <c r="N220" s="431"/>
      <c r="O220" s="431"/>
      <c r="P220" s="431"/>
      <c r="Q220" s="431"/>
      <c r="R220" s="431"/>
      <c r="S220" s="431"/>
      <c r="T220" s="431"/>
      <c r="U220" s="431"/>
      <c r="V220" s="431"/>
      <c r="W220" s="431"/>
      <c r="X220" s="429"/>
      <c r="Y220" s="429"/>
      <c r="Z220" s="429"/>
    </row>
    <row r="221" spans="1:26" ht="15.75" customHeight="1">
      <c r="A221" s="429"/>
      <c r="B221" s="429"/>
      <c r="C221" s="429"/>
      <c r="D221" s="430"/>
      <c r="E221" s="430"/>
      <c r="F221" s="430"/>
      <c r="G221" s="430"/>
      <c r="H221" s="429"/>
      <c r="I221" s="429"/>
      <c r="J221" s="429"/>
      <c r="K221" s="431"/>
      <c r="L221" s="429"/>
      <c r="M221" s="431"/>
      <c r="N221" s="431"/>
      <c r="O221" s="431"/>
      <c r="P221" s="431"/>
      <c r="Q221" s="431"/>
      <c r="R221" s="431"/>
      <c r="S221" s="431"/>
      <c r="T221" s="431"/>
      <c r="U221" s="431"/>
      <c r="V221" s="431"/>
      <c r="W221" s="431"/>
      <c r="X221" s="429"/>
      <c r="Y221" s="429"/>
      <c r="Z221" s="429"/>
    </row>
    <row r="222" spans="1:26" ht="15.75" customHeight="1">
      <c r="A222" s="429"/>
      <c r="B222" s="429"/>
      <c r="C222" s="429"/>
      <c r="D222" s="430"/>
      <c r="E222" s="430"/>
      <c r="F222" s="430"/>
      <c r="G222" s="430"/>
      <c r="H222" s="429"/>
      <c r="I222" s="429"/>
      <c r="J222" s="429"/>
      <c r="K222" s="431"/>
      <c r="L222" s="429"/>
      <c r="M222" s="431"/>
      <c r="N222" s="431"/>
      <c r="O222" s="431"/>
      <c r="P222" s="431"/>
      <c r="Q222" s="431"/>
      <c r="R222" s="431"/>
      <c r="S222" s="431"/>
      <c r="T222" s="431"/>
      <c r="U222" s="431"/>
      <c r="V222" s="431"/>
      <c r="W222" s="431"/>
      <c r="X222" s="429"/>
      <c r="Y222" s="429"/>
      <c r="Z222" s="429"/>
    </row>
    <row r="223" spans="1:26" ht="15.75" customHeight="1">
      <c r="A223" s="429"/>
      <c r="B223" s="429"/>
      <c r="C223" s="429"/>
      <c r="D223" s="430"/>
      <c r="E223" s="430"/>
      <c r="F223" s="430"/>
      <c r="G223" s="430"/>
      <c r="H223" s="429"/>
      <c r="I223" s="429"/>
      <c r="J223" s="429"/>
      <c r="K223" s="431"/>
      <c r="L223" s="429"/>
      <c r="M223" s="431"/>
      <c r="N223" s="431"/>
      <c r="O223" s="431"/>
      <c r="P223" s="431"/>
      <c r="Q223" s="431"/>
      <c r="R223" s="431"/>
      <c r="S223" s="431"/>
      <c r="T223" s="431"/>
      <c r="U223" s="431"/>
      <c r="V223" s="431"/>
      <c r="W223" s="431"/>
      <c r="X223" s="429"/>
      <c r="Y223" s="429"/>
      <c r="Z223" s="429"/>
    </row>
    <row r="224" spans="1:26" ht="15.75" customHeight="1">
      <c r="A224" s="429"/>
      <c r="B224" s="429"/>
      <c r="C224" s="429"/>
      <c r="D224" s="430"/>
      <c r="E224" s="430"/>
      <c r="F224" s="430"/>
      <c r="G224" s="430"/>
      <c r="H224" s="429"/>
      <c r="I224" s="429"/>
      <c r="J224" s="429"/>
      <c r="K224" s="431"/>
      <c r="L224" s="429"/>
      <c r="M224" s="431"/>
      <c r="N224" s="431"/>
      <c r="O224" s="431"/>
      <c r="P224" s="431"/>
      <c r="Q224" s="431"/>
      <c r="R224" s="431"/>
      <c r="S224" s="431"/>
      <c r="T224" s="431"/>
      <c r="U224" s="431"/>
      <c r="V224" s="431"/>
      <c r="W224" s="431"/>
      <c r="X224" s="429"/>
      <c r="Y224" s="429"/>
      <c r="Z224" s="429"/>
    </row>
    <row r="225" spans="1:26" ht="15.75" customHeight="1">
      <c r="A225" s="429"/>
      <c r="B225" s="429"/>
      <c r="C225" s="429"/>
      <c r="D225" s="430"/>
      <c r="E225" s="430"/>
      <c r="F225" s="430"/>
      <c r="G225" s="430"/>
      <c r="H225" s="429"/>
      <c r="I225" s="429"/>
      <c r="J225" s="429"/>
      <c r="K225" s="431"/>
      <c r="L225" s="429"/>
      <c r="M225" s="431"/>
      <c r="N225" s="431"/>
      <c r="O225" s="431"/>
      <c r="P225" s="431"/>
      <c r="Q225" s="431"/>
      <c r="R225" s="431"/>
      <c r="S225" s="431"/>
      <c r="T225" s="431"/>
      <c r="U225" s="431"/>
      <c r="V225" s="431"/>
      <c r="W225" s="431"/>
      <c r="X225" s="429"/>
      <c r="Y225" s="429"/>
      <c r="Z225" s="429"/>
    </row>
    <row r="226" spans="1:26" ht="15.75" customHeight="1">
      <c r="A226" s="429"/>
      <c r="B226" s="429"/>
      <c r="C226" s="429"/>
      <c r="D226" s="430"/>
      <c r="E226" s="430"/>
      <c r="F226" s="430"/>
      <c r="G226" s="430"/>
      <c r="H226" s="429"/>
      <c r="I226" s="429"/>
      <c r="J226" s="429"/>
      <c r="K226" s="431"/>
      <c r="L226" s="429"/>
      <c r="M226" s="431"/>
      <c r="N226" s="431"/>
      <c r="O226" s="431"/>
      <c r="P226" s="431"/>
      <c r="Q226" s="431"/>
      <c r="R226" s="431"/>
      <c r="S226" s="431"/>
      <c r="T226" s="431"/>
      <c r="U226" s="431"/>
      <c r="V226" s="431"/>
      <c r="W226" s="431"/>
      <c r="X226" s="429"/>
      <c r="Y226" s="429"/>
      <c r="Z226" s="429"/>
    </row>
    <row r="227" spans="1:26" ht="15.75" customHeight="1">
      <c r="A227" s="429"/>
      <c r="B227" s="429"/>
      <c r="C227" s="429"/>
      <c r="D227" s="430"/>
      <c r="E227" s="430"/>
      <c r="F227" s="430"/>
      <c r="G227" s="430"/>
      <c r="H227" s="429"/>
      <c r="I227" s="429"/>
      <c r="J227" s="429"/>
      <c r="K227" s="431"/>
      <c r="L227" s="429"/>
      <c r="M227" s="431"/>
      <c r="N227" s="431"/>
      <c r="O227" s="431"/>
      <c r="P227" s="431"/>
      <c r="Q227" s="431"/>
      <c r="R227" s="431"/>
      <c r="S227" s="431"/>
      <c r="T227" s="431"/>
      <c r="U227" s="431"/>
      <c r="V227" s="431"/>
      <c r="W227" s="431"/>
      <c r="X227" s="429"/>
      <c r="Y227" s="429"/>
      <c r="Z227" s="429"/>
    </row>
    <row r="228" spans="1:26" ht="15.75" customHeight="1"/>
    <row r="229" spans="1:26" ht="15.75" customHeight="1"/>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1">
    <mergeCell ref="J8:W8"/>
    <mergeCell ref="X8:X9"/>
    <mergeCell ref="B10:B11"/>
    <mergeCell ref="B12:C12"/>
    <mergeCell ref="C2:D2"/>
    <mergeCell ref="C3:D3"/>
    <mergeCell ref="C4:D4"/>
    <mergeCell ref="C5:D5"/>
    <mergeCell ref="B8:B9"/>
    <mergeCell ref="C8:G8"/>
    <mergeCell ref="H8:I8"/>
  </mergeCells>
  <phoneticPr fontId="100" type="noConversion"/>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xSplit="2" ySplit="3" topLeftCell="C4" activePane="bottomRight" state="frozen"/>
      <selection pane="topRight" activeCell="C1" sqref="C1"/>
      <selection pane="bottomLeft" activeCell="A4" sqref="A4"/>
      <selection pane="bottomRight" activeCell="C4" sqref="C4"/>
    </sheetView>
  </sheetViews>
  <sheetFormatPr defaultColWidth="14.44140625" defaultRowHeight="15" customHeight="1"/>
  <cols>
    <col min="1" max="1" width="9.44140625" customWidth="1"/>
    <col min="2" max="2" width="4" customWidth="1"/>
    <col min="3" max="5" width="8" customWidth="1"/>
    <col min="6" max="6" width="9.109375" customWidth="1"/>
    <col min="7" max="26" width="9" customWidth="1"/>
  </cols>
  <sheetData>
    <row r="1" spans="1:26" ht="25.5" customHeight="1">
      <c r="A1" s="1131" t="s">
        <v>1247</v>
      </c>
      <c r="B1" s="1106"/>
      <c r="C1" s="1106"/>
      <c r="D1" s="1106"/>
      <c r="E1" s="1106"/>
      <c r="F1" s="1104"/>
      <c r="G1" s="89"/>
      <c r="H1" s="89"/>
      <c r="I1" s="89"/>
      <c r="J1" s="89"/>
      <c r="K1" s="89"/>
      <c r="L1" s="89"/>
      <c r="M1" s="89"/>
      <c r="N1" s="89"/>
      <c r="O1" s="89"/>
      <c r="P1" s="89"/>
      <c r="Q1" s="89"/>
      <c r="R1" s="89"/>
      <c r="S1" s="89"/>
      <c r="T1" s="89"/>
      <c r="U1" s="89"/>
      <c r="V1" s="89"/>
      <c r="W1" s="89"/>
      <c r="X1" s="89"/>
      <c r="Y1" s="89"/>
      <c r="Z1" s="89"/>
    </row>
    <row r="2" spans="1:26" ht="19.5" customHeight="1">
      <c r="A2" s="1187" t="s">
        <v>1248</v>
      </c>
      <c r="B2" s="1104"/>
      <c r="C2" s="1188"/>
      <c r="D2" s="1106"/>
      <c r="E2" s="1106"/>
      <c r="F2" s="1104"/>
      <c r="G2" s="89"/>
      <c r="H2" s="89"/>
      <c r="I2" s="89"/>
      <c r="J2" s="89"/>
      <c r="K2" s="89"/>
      <c r="L2" s="89"/>
      <c r="M2" s="89"/>
      <c r="N2" s="89"/>
      <c r="O2" s="89"/>
      <c r="P2" s="89"/>
      <c r="Q2" s="89"/>
      <c r="R2" s="89"/>
      <c r="S2" s="89"/>
      <c r="T2" s="89"/>
      <c r="U2" s="89"/>
      <c r="V2" s="89"/>
      <c r="W2" s="89"/>
      <c r="X2" s="89"/>
      <c r="Y2" s="89"/>
      <c r="Z2" s="89"/>
    </row>
    <row r="3" spans="1:26" ht="27" customHeight="1">
      <c r="A3" s="5" t="s">
        <v>1249</v>
      </c>
      <c r="B3" s="5" t="s">
        <v>1250</v>
      </c>
      <c r="C3" s="7" t="s">
        <v>1251</v>
      </c>
      <c r="D3" s="95" t="s">
        <v>1252</v>
      </c>
      <c r="E3" s="7" t="s">
        <v>1253</v>
      </c>
      <c r="F3" s="7" t="s">
        <v>1254</v>
      </c>
      <c r="G3" s="89"/>
      <c r="H3" s="89"/>
      <c r="I3" s="89"/>
      <c r="J3" s="89"/>
      <c r="K3" s="89"/>
      <c r="L3" s="89"/>
      <c r="M3" s="89"/>
      <c r="N3" s="89"/>
      <c r="O3" s="89"/>
      <c r="P3" s="89"/>
      <c r="Q3" s="89"/>
      <c r="R3" s="89"/>
      <c r="S3" s="89"/>
      <c r="T3" s="89"/>
      <c r="U3" s="89"/>
      <c r="V3" s="89"/>
      <c r="W3" s="89"/>
      <c r="X3" s="89"/>
      <c r="Y3" s="89"/>
      <c r="Z3" s="89"/>
    </row>
    <row r="4" spans="1:26" ht="18" customHeight="1">
      <c r="A4" s="10">
        <v>45056</v>
      </c>
      <c r="B4" s="114" t="s">
        <v>59</v>
      </c>
      <c r="C4" s="12">
        <v>999</v>
      </c>
      <c r="D4" s="12">
        <v>516</v>
      </c>
      <c r="E4" s="489">
        <v>0.51700000000000002</v>
      </c>
      <c r="F4" s="12">
        <v>154800</v>
      </c>
      <c r="G4" s="101"/>
      <c r="H4" s="101"/>
      <c r="I4" s="101"/>
      <c r="J4" s="101"/>
      <c r="K4" s="101"/>
      <c r="L4" s="101"/>
      <c r="M4" s="101"/>
      <c r="N4" s="101"/>
      <c r="O4" s="101"/>
      <c r="P4" s="101"/>
      <c r="Q4" s="101"/>
      <c r="R4" s="101"/>
      <c r="S4" s="101"/>
      <c r="T4" s="101"/>
      <c r="U4" s="101"/>
      <c r="V4" s="101"/>
      <c r="W4" s="101"/>
      <c r="X4" s="101"/>
      <c r="Y4" s="101"/>
      <c r="Z4" s="101"/>
    </row>
    <row r="5" spans="1:26" ht="18" customHeight="1">
      <c r="A5" s="10">
        <v>45057</v>
      </c>
      <c r="B5" s="114" t="s">
        <v>53</v>
      </c>
      <c r="C5" s="12">
        <v>3586</v>
      </c>
      <c r="D5" s="12">
        <v>762</v>
      </c>
      <c r="E5" s="489">
        <v>0.21199999999999999</v>
      </c>
      <c r="F5" s="12">
        <v>228600</v>
      </c>
      <c r="G5" s="101"/>
      <c r="H5" s="101"/>
      <c r="I5" s="101"/>
      <c r="J5" s="101"/>
      <c r="K5" s="101"/>
      <c r="L5" s="101"/>
      <c r="M5" s="101"/>
      <c r="N5" s="101"/>
      <c r="O5" s="101"/>
      <c r="P5" s="101"/>
      <c r="Q5" s="101"/>
      <c r="R5" s="101"/>
      <c r="S5" s="101"/>
      <c r="T5" s="101"/>
      <c r="U5" s="101"/>
      <c r="V5" s="101"/>
      <c r="W5" s="101"/>
      <c r="X5" s="101"/>
      <c r="Y5" s="101"/>
      <c r="Z5" s="101"/>
    </row>
    <row r="6" spans="1:26" ht="18" customHeight="1">
      <c r="A6" s="10">
        <v>45058</v>
      </c>
      <c r="B6" s="114" t="s">
        <v>60</v>
      </c>
      <c r="C6" s="12">
        <v>2495</v>
      </c>
      <c r="D6" s="12">
        <v>632</v>
      </c>
      <c r="E6" s="489">
        <v>0.253</v>
      </c>
      <c r="F6" s="12">
        <v>189600</v>
      </c>
      <c r="G6" s="101"/>
      <c r="H6" s="101"/>
      <c r="I6" s="101"/>
      <c r="J6" s="101"/>
      <c r="K6" s="101"/>
      <c r="L6" s="101"/>
      <c r="M6" s="101"/>
      <c r="N6" s="101"/>
      <c r="O6" s="101"/>
      <c r="P6" s="101"/>
      <c r="Q6" s="101"/>
      <c r="R6" s="101"/>
      <c r="S6" s="101"/>
      <c r="T6" s="101"/>
      <c r="U6" s="101"/>
      <c r="V6" s="101"/>
      <c r="W6" s="101"/>
      <c r="X6" s="101"/>
      <c r="Y6" s="101"/>
      <c r="Z6" s="101"/>
    </row>
    <row r="7" spans="1:26" ht="18" customHeight="1">
      <c r="A7" s="10">
        <v>45059</v>
      </c>
      <c r="B7" s="114" t="s">
        <v>61</v>
      </c>
      <c r="C7" s="12">
        <v>2819</v>
      </c>
      <c r="D7" s="12">
        <v>547</v>
      </c>
      <c r="E7" s="489">
        <v>0.19400000000000001</v>
      </c>
      <c r="F7" s="12">
        <v>164100</v>
      </c>
      <c r="G7" s="101"/>
      <c r="H7" s="101"/>
      <c r="I7" s="101"/>
      <c r="J7" s="101"/>
      <c r="K7" s="101"/>
      <c r="L7" s="101"/>
      <c r="M7" s="101"/>
      <c r="N7" s="101"/>
      <c r="O7" s="101"/>
      <c r="P7" s="101"/>
      <c r="Q7" s="101"/>
      <c r="R7" s="101"/>
      <c r="S7" s="101"/>
      <c r="T7" s="101"/>
      <c r="U7" s="101"/>
      <c r="V7" s="101"/>
      <c r="W7" s="101"/>
      <c r="X7" s="101"/>
      <c r="Y7" s="101"/>
      <c r="Z7" s="101"/>
    </row>
    <row r="8" spans="1:26" ht="18" customHeight="1">
      <c r="A8" s="10">
        <v>45060</v>
      </c>
      <c r="B8" s="114" t="s">
        <v>62</v>
      </c>
      <c r="C8" s="12">
        <v>2400</v>
      </c>
      <c r="D8" s="12">
        <v>545</v>
      </c>
      <c r="E8" s="489">
        <v>0.22700000000000001</v>
      </c>
      <c r="F8" s="12">
        <v>163500</v>
      </c>
      <c r="G8" s="101"/>
      <c r="H8" s="101"/>
      <c r="I8" s="101"/>
      <c r="J8" s="101"/>
      <c r="K8" s="101"/>
      <c r="L8" s="101"/>
      <c r="M8" s="101"/>
      <c r="N8" s="101"/>
      <c r="O8" s="101"/>
      <c r="P8" s="101"/>
      <c r="Q8" s="101"/>
      <c r="R8" s="101"/>
      <c r="S8" s="101"/>
      <c r="T8" s="101"/>
      <c r="U8" s="101"/>
      <c r="V8" s="101"/>
      <c r="W8" s="101"/>
      <c r="X8" s="101"/>
      <c r="Y8" s="101"/>
      <c r="Z8" s="101"/>
    </row>
    <row r="9" spans="1:26" ht="18" customHeight="1">
      <c r="A9" s="10">
        <v>45061</v>
      </c>
      <c r="B9" s="114" t="s">
        <v>57</v>
      </c>
      <c r="C9" s="12">
        <v>2326</v>
      </c>
      <c r="D9" s="12">
        <v>529</v>
      </c>
      <c r="E9" s="489">
        <v>0.22700000000000001</v>
      </c>
      <c r="F9" s="12">
        <v>158700</v>
      </c>
      <c r="G9" s="101"/>
      <c r="H9" s="101"/>
      <c r="I9" s="101"/>
      <c r="J9" s="101"/>
      <c r="K9" s="101"/>
      <c r="L9" s="101"/>
      <c r="M9" s="101"/>
      <c r="N9" s="101"/>
      <c r="O9" s="101"/>
      <c r="P9" s="101"/>
      <c r="Q9" s="101"/>
      <c r="R9" s="101"/>
      <c r="S9" s="101"/>
      <c r="T9" s="101"/>
      <c r="U9" s="101"/>
      <c r="V9" s="101"/>
      <c r="W9" s="101"/>
      <c r="X9" s="101"/>
      <c r="Y9" s="101"/>
      <c r="Z9" s="101"/>
    </row>
    <row r="10" spans="1:26" ht="18" customHeight="1">
      <c r="A10" s="10">
        <v>45062</v>
      </c>
      <c r="B10" s="114" t="s">
        <v>58</v>
      </c>
      <c r="C10" s="12">
        <v>487</v>
      </c>
      <c r="D10" s="12">
        <v>463</v>
      </c>
      <c r="E10" s="489">
        <v>0.95099999999999996</v>
      </c>
      <c r="F10" s="12">
        <v>138900</v>
      </c>
      <c r="G10" s="115"/>
      <c r="H10" s="115"/>
      <c r="I10" s="115"/>
      <c r="J10" s="115"/>
      <c r="K10" s="101"/>
      <c r="L10" s="101"/>
      <c r="M10" s="101"/>
      <c r="N10" s="101"/>
      <c r="O10" s="101"/>
      <c r="P10" s="101"/>
      <c r="Q10" s="101"/>
      <c r="R10" s="101"/>
      <c r="S10" s="101"/>
      <c r="T10" s="101"/>
      <c r="U10" s="101"/>
      <c r="V10" s="101"/>
      <c r="W10" s="101"/>
      <c r="X10" s="101"/>
      <c r="Y10" s="101"/>
      <c r="Z10" s="101"/>
    </row>
    <row r="11" spans="1:26" ht="19.5" customHeight="1">
      <c r="A11" s="10">
        <v>45063</v>
      </c>
      <c r="B11" s="114" t="s">
        <v>59</v>
      </c>
      <c r="C11" s="12">
        <v>489</v>
      </c>
      <c r="D11" s="12">
        <v>463</v>
      </c>
      <c r="E11" s="489">
        <v>0.94699999999999995</v>
      </c>
      <c r="F11" s="12">
        <v>138900</v>
      </c>
      <c r="G11" s="115"/>
      <c r="H11" s="115"/>
      <c r="I11" s="115"/>
      <c r="J11" s="115"/>
      <c r="K11" s="101"/>
      <c r="L11" s="101"/>
      <c r="M11" s="101"/>
      <c r="N11" s="101"/>
      <c r="O11" s="101"/>
      <c r="P11" s="101"/>
      <c r="Q11" s="101"/>
      <c r="R11" s="101"/>
      <c r="S11" s="101"/>
      <c r="T11" s="101"/>
      <c r="U11" s="101"/>
      <c r="V11" s="101"/>
      <c r="W11" s="101"/>
      <c r="X11" s="101"/>
      <c r="Y11" s="101"/>
      <c r="Z11" s="101"/>
    </row>
    <row r="12" spans="1:26" ht="19.5" customHeight="1">
      <c r="A12" s="10">
        <v>45064</v>
      </c>
      <c r="B12" s="114" t="s">
        <v>53</v>
      </c>
      <c r="C12" s="12">
        <v>481</v>
      </c>
      <c r="D12" s="12">
        <v>463</v>
      </c>
      <c r="E12" s="489">
        <v>0.96299999999999997</v>
      </c>
      <c r="F12" s="12">
        <v>138900</v>
      </c>
      <c r="G12" s="115"/>
      <c r="H12" s="115"/>
      <c r="I12" s="115"/>
      <c r="J12" s="115"/>
      <c r="K12" s="101"/>
      <c r="L12" s="101"/>
      <c r="M12" s="101"/>
      <c r="N12" s="101"/>
      <c r="O12" s="101"/>
      <c r="P12" s="101"/>
      <c r="Q12" s="101"/>
      <c r="R12" s="101"/>
      <c r="S12" s="101"/>
      <c r="T12" s="101"/>
      <c r="U12" s="101"/>
      <c r="V12" s="101"/>
      <c r="W12" s="101"/>
      <c r="X12" s="101"/>
      <c r="Y12" s="101"/>
      <c r="Z12" s="101"/>
    </row>
    <row r="13" spans="1:26" ht="18.75" customHeight="1">
      <c r="A13" s="10">
        <v>45065</v>
      </c>
      <c r="B13" s="114" t="s">
        <v>60</v>
      </c>
      <c r="C13" s="12">
        <v>495</v>
      </c>
      <c r="D13" s="12">
        <v>463</v>
      </c>
      <c r="E13" s="489">
        <v>0.93500000000000005</v>
      </c>
      <c r="F13" s="12">
        <v>138900</v>
      </c>
      <c r="G13" s="115"/>
      <c r="H13" s="115"/>
      <c r="I13" s="115"/>
      <c r="J13" s="115"/>
      <c r="K13" s="101"/>
      <c r="L13" s="101"/>
      <c r="M13" s="101"/>
      <c r="N13" s="101"/>
      <c r="O13" s="101"/>
      <c r="P13" s="101"/>
      <c r="Q13" s="101"/>
      <c r="R13" s="101"/>
      <c r="S13" s="101"/>
      <c r="T13" s="101"/>
      <c r="U13" s="101"/>
      <c r="V13" s="101"/>
      <c r="W13" s="101"/>
      <c r="X13" s="101"/>
      <c r="Y13" s="101"/>
      <c r="Z13" s="101"/>
    </row>
    <row r="14" spans="1:26" ht="18.75" customHeight="1">
      <c r="A14" s="10">
        <v>45066</v>
      </c>
      <c r="B14" s="114" t="s">
        <v>61</v>
      </c>
      <c r="C14" s="12">
        <v>494</v>
      </c>
      <c r="D14" s="12">
        <v>463</v>
      </c>
      <c r="E14" s="489">
        <v>0.93700000000000006</v>
      </c>
      <c r="F14" s="12">
        <v>138900</v>
      </c>
      <c r="G14" s="115"/>
      <c r="H14" s="115"/>
      <c r="I14" s="115"/>
      <c r="J14" s="115"/>
      <c r="K14" s="101"/>
      <c r="L14" s="101"/>
      <c r="M14" s="101"/>
      <c r="N14" s="101"/>
      <c r="O14" s="101"/>
      <c r="P14" s="101"/>
      <c r="Q14" s="101"/>
      <c r="R14" s="101"/>
      <c r="S14" s="101"/>
      <c r="T14" s="101"/>
      <c r="U14" s="101"/>
      <c r="V14" s="101"/>
      <c r="W14" s="101"/>
      <c r="X14" s="101"/>
      <c r="Y14" s="101"/>
      <c r="Z14" s="101"/>
    </row>
    <row r="15" spans="1:26" ht="18.75" customHeight="1">
      <c r="A15" s="10">
        <v>45067</v>
      </c>
      <c r="B15" s="114" t="s">
        <v>62</v>
      </c>
      <c r="C15" s="12">
        <v>503</v>
      </c>
      <c r="D15" s="12">
        <v>464</v>
      </c>
      <c r="E15" s="489">
        <v>0.92200000000000004</v>
      </c>
      <c r="F15" s="12">
        <v>139200</v>
      </c>
      <c r="G15" s="115"/>
      <c r="H15" s="115"/>
      <c r="I15" s="115"/>
      <c r="J15" s="115"/>
      <c r="K15" s="101"/>
      <c r="L15" s="101"/>
      <c r="M15" s="101"/>
      <c r="N15" s="101"/>
      <c r="O15" s="101"/>
      <c r="P15" s="101"/>
      <c r="Q15" s="101"/>
      <c r="R15" s="101"/>
      <c r="S15" s="101"/>
      <c r="T15" s="101"/>
      <c r="U15" s="101"/>
      <c r="V15" s="101"/>
      <c r="W15" s="101"/>
      <c r="X15" s="101"/>
      <c r="Y15" s="101"/>
      <c r="Z15" s="101"/>
    </row>
    <row r="16" spans="1:26" ht="18.75" customHeight="1">
      <c r="A16" s="10">
        <v>45068</v>
      </c>
      <c r="B16" s="114" t="s">
        <v>57</v>
      </c>
      <c r="C16" s="12">
        <v>1811</v>
      </c>
      <c r="D16" s="12">
        <v>463</v>
      </c>
      <c r="E16" s="489">
        <v>0.25600000000000001</v>
      </c>
      <c r="F16" s="12">
        <v>138900</v>
      </c>
      <c r="G16" s="115"/>
      <c r="H16" s="115"/>
      <c r="I16" s="115"/>
      <c r="J16" s="115"/>
      <c r="K16" s="101"/>
      <c r="L16" s="101"/>
      <c r="M16" s="101"/>
      <c r="N16" s="101"/>
      <c r="O16" s="101"/>
      <c r="P16" s="101"/>
      <c r="Q16" s="101"/>
      <c r="R16" s="101"/>
      <c r="S16" s="101"/>
      <c r="T16" s="101"/>
      <c r="U16" s="101"/>
      <c r="V16" s="101"/>
      <c r="W16" s="101"/>
      <c r="X16" s="101"/>
      <c r="Y16" s="101"/>
      <c r="Z16" s="101"/>
    </row>
    <row r="17" spans="1:26" ht="18.75" customHeight="1">
      <c r="A17" s="10">
        <v>45069</v>
      </c>
      <c r="B17" s="114" t="s">
        <v>58</v>
      </c>
      <c r="C17" s="12">
        <v>485</v>
      </c>
      <c r="D17" s="12">
        <v>463</v>
      </c>
      <c r="E17" s="489">
        <v>0.95499999999999996</v>
      </c>
      <c r="F17" s="12">
        <v>138900</v>
      </c>
      <c r="G17" s="115"/>
      <c r="H17" s="115"/>
      <c r="I17" s="115"/>
      <c r="J17" s="115"/>
      <c r="K17" s="101"/>
      <c r="L17" s="101"/>
      <c r="M17" s="101"/>
      <c r="N17" s="101"/>
      <c r="O17" s="101"/>
      <c r="P17" s="101"/>
      <c r="Q17" s="101"/>
      <c r="R17" s="101"/>
      <c r="S17" s="101"/>
      <c r="T17" s="101"/>
      <c r="U17" s="101"/>
      <c r="V17" s="101"/>
      <c r="W17" s="101"/>
      <c r="X17" s="101"/>
      <c r="Y17" s="101"/>
      <c r="Z17" s="101"/>
    </row>
    <row r="18" spans="1:26" ht="18" customHeight="1">
      <c r="A18" s="10">
        <v>45070</v>
      </c>
      <c r="B18" s="114" t="s">
        <v>59</v>
      </c>
      <c r="C18" s="12">
        <v>505</v>
      </c>
      <c r="D18" s="12">
        <v>463</v>
      </c>
      <c r="E18" s="489">
        <v>0.91700000000000004</v>
      </c>
      <c r="F18" s="12">
        <v>138900</v>
      </c>
      <c r="G18" s="115"/>
      <c r="H18" s="115"/>
      <c r="I18" s="115"/>
      <c r="J18" s="115"/>
      <c r="K18" s="101"/>
      <c r="L18" s="101"/>
      <c r="M18" s="101"/>
      <c r="N18" s="101"/>
      <c r="O18" s="101"/>
      <c r="P18" s="101"/>
      <c r="Q18" s="101"/>
      <c r="R18" s="101"/>
      <c r="S18" s="101"/>
      <c r="T18" s="101"/>
      <c r="U18" s="101"/>
      <c r="V18" s="101"/>
      <c r="W18" s="101"/>
      <c r="X18" s="101"/>
      <c r="Y18" s="101"/>
      <c r="Z18" s="101"/>
    </row>
    <row r="19" spans="1:26" ht="18" customHeight="1">
      <c r="A19" s="10">
        <v>45071</v>
      </c>
      <c r="B19" s="114" t="s">
        <v>53</v>
      </c>
      <c r="C19" s="12">
        <v>491</v>
      </c>
      <c r="D19" s="12">
        <v>465</v>
      </c>
      <c r="E19" s="489">
        <v>0.94699999999999995</v>
      </c>
      <c r="F19" s="12">
        <v>139500</v>
      </c>
      <c r="G19" s="115"/>
      <c r="H19" s="115"/>
      <c r="I19" s="115"/>
      <c r="J19" s="115"/>
      <c r="K19" s="101"/>
      <c r="L19" s="101"/>
      <c r="M19" s="101"/>
      <c r="N19" s="101"/>
      <c r="O19" s="101"/>
      <c r="P19" s="101"/>
      <c r="Q19" s="101"/>
      <c r="R19" s="101"/>
      <c r="S19" s="101"/>
      <c r="T19" s="101"/>
      <c r="U19" s="101"/>
      <c r="V19" s="101"/>
      <c r="W19" s="101"/>
      <c r="X19" s="101"/>
      <c r="Y19" s="101"/>
      <c r="Z19" s="101"/>
    </row>
    <row r="20" spans="1:26" ht="18" customHeight="1">
      <c r="A20" s="10">
        <v>45072</v>
      </c>
      <c r="B20" s="114" t="s">
        <v>60</v>
      </c>
      <c r="C20" s="12">
        <v>491</v>
      </c>
      <c r="D20" s="12">
        <v>464</v>
      </c>
      <c r="E20" s="489">
        <v>0.94499999999999995</v>
      </c>
      <c r="F20" s="12">
        <v>139200</v>
      </c>
      <c r="G20" s="115"/>
      <c r="H20" s="115"/>
      <c r="I20" s="115"/>
      <c r="J20" s="115"/>
      <c r="K20" s="101"/>
      <c r="L20" s="101"/>
      <c r="M20" s="101"/>
      <c r="N20" s="101"/>
      <c r="O20" s="101"/>
      <c r="P20" s="101"/>
      <c r="Q20" s="101"/>
      <c r="R20" s="101"/>
      <c r="S20" s="101"/>
      <c r="T20" s="101"/>
      <c r="U20" s="101"/>
      <c r="V20" s="101"/>
      <c r="W20" s="101"/>
      <c r="X20" s="101"/>
      <c r="Y20" s="101"/>
      <c r="Z20" s="101"/>
    </row>
    <row r="21" spans="1:26" ht="18.75" customHeight="1">
      <c r="A21" s="10">
        <v>45073</v>
      </c>
      <c r="B21" s="114" t="s">
        <v>61</v>
      </c>
      <c r="C21" s="12">
        <v>495</v>
      </c>
      <c r="D21" s="12">
        <v>463</v>
      </c>
      <c r="E21" s="489">
        <v>0.93500000000000005</v>
      </c>
      <c r="F21" s="12">
        <v>138900</v>
      </c>
      <c r="G21" s="115"/>
      <c r="H21" s="115"/>
      <c r="I21" s="115"/>
      <c r="J21" s="115"/>
      <c r="K21" s="101"/>
      <c r="L21" s="101"/>
      <c r="M21" s="101"/>
      <c r="N21" s="101"/>
      <c r="O21" s="101"/>
      <c r="P21" s="101"/>
      <c r="Q21" s="101"/>
      <c r="R21" s="101"/>
      <c r="S21" s="101"/>
      <c r="T21" s="101"/>
      <c r="U21" s="101"/>
      <c r="V21" s="101"/>
      <c r="W21" s="101"/>
      <c r="X21" s="101"/>
      <c r="Y21" s="101"/>
      <c r="Z21" s="101"/>
    </row>
    <row r="22" spans="1:26" ht="18.75" customHeight="1">
      <c r="A22" s="10">
        <v>45074</v>
      </c>
      <c r="B22" s="114" t="s">
        <v>62</v>
      </c>
      <c r="C22" s="12">
        <v>492</v>
      </c>
      <c r="D22" s="12">
        <v>463</v>
      </c>
      <c r="E22" s="489">
        <v>0.94099999999999995</v>
      </c>
      <c r="F22" s="12">
        <v>138900</v>
      </c>
      <c r="G22" s="115"/>
      <c r="H22" s="115"/>
      <c r="I22" s="115"/>
      <c r="J22" s="115"/>
      <c r="K22" s="101"/>
      <c r="L22" s="101"/>
      <c r="M22" s="101"/>
      <c r="N22" s="101"/>
      <c r="O22" s="101"/>
      <c r="P22" s="101"/>
      <c r="Q22" s="101"/>
      <c r="R22" s="101"/>
      <c r="S22" s="101"/>
      <c r="T22" s="101"/>
      <c r="U22" s="101"/>
      <c r="V22" s="101"/>
      <c r="W22" s="101"/>
      <c r="X22" s="101"/>
      <c r="Y22" s="101"/>
      <c r="Z22" s="101"/>
    </row>
    <row r="23" spans="1:26" ht="18.75" customHeight="1">
      <c r="A23" s="10">
        <v>45075</v>
      </c>
      <c r="B23" s="114" t="s">
        <v>57</v>
      </c>
      <c r="C23" s="12">
        <v>473</v>
      </c>
      <c r="D23" s="12">
        <v>446</v>
      </c>
      <c r="E23" s="489">
        <v>0.94299999999999995</v>
      </c>
      <c r="F23" s="12">
        <v>133800</v>
      </c>
      <c r="G23" s="115"/>
      <c r="H23" s="115"/>
      <c r="I23" s="115"/>
      <c r="J23" s="115"/>
      <c r="K23" s="101"/>
      <c r="L23" s="101"/>
      <c r="M23" s="101"/>
      <c r="N23" s="101"/>
      <c r="O23" s="101"/>
      <c r="P23" s="101"/>
      <c r="Q23" s="101"/>
      <c r="R23" s="101"/>
      <c r="S23" s="101"/>
      <c r="T23" s="101"/>
      <c r="U23" s="101"/>
      <c r="V23" s="101"/>
      <c r="W23" s="101"/>
      <c r="X23" s="101"/>
      <c r="Y23" s="101"/>
      <c r="Z23" s="101"/>
    </row>
    <row r="24" spans="1:26" ht="13.5" customHeight="1">
      <c r="A24" s="1189" t="s">
        <v>1255</v>
      </c>
      <c r="B24" s="1104"/>
      <c r="C24" s="490">
        <f t="shared" ref="C24:D24" si="0">SUM(C4:C23)</f>
        <v>22817</v>
      </c>
      <c r="D24" s="490">
        <f t="shared" si="0"/>
        <v>10000</v>
      </c>
      <c r="E24" s="491">
        <f>AVERAGE(E4:E23)</f>
        <v>0.70620000000000005</v>
      </c>
      <c r="F24" s="490">
        <f>SUM(F4:F23)</f>
        <v>3000000</v>
      </c>
      <c r="G24" s="115"/>
      <c r="H24" s="115"/>
      <c r="I24" s="115"/>
      <c r="J24" s="115"/>
      <c r="K24" s="101"/>
      <c r="L24" s="101"/>
      <c r="M24" s="101"/>
      <c r="N24" s="101"/>
      <c r="O24" s="101"/>
      <c r="P24" s="101"/>
      <c r="Q24" s="101"/>
      <c r="R24" s="101"/>
      <c r="S24" s="101"/>
      <c r="T24" s="101"/>
      <c r="U24" s="101"/>
      <c r="V24" s="101"/>
      <c r="W24" s="101"/>
      <c r="X24" s="101"/>
      <c r="Y24" s="101"/>
      <c r="Z24" s="101"/>
    </row>
    <row r="25" spans="1:26" ht="13.5" customHeight="1">
      <c r="A25" s="89"/>
      <c r="B25" s="89"/>
      <c r="C25" s="311"/>
      <c r="D25" s="314"/>
      <c r="E25" s="492"/>
      <c r="F25" s="311"/>
      <c r="G25" s="115"/>
      <c r="H25" s="115"/>
      <c r="I25" s="115"/>
      <c r="J25" s="115"/>
      <c r="K25" s="101"/>
      <c r="L25" s="101"/>
      <c r="M25" s="101"/>
      <c r="N25" s="101"/>
      <c r="O25" s="101"/>
      <c r="P25" s="101"/>
      <c r="Q25" s="101"/>
      <c r="R25" s="101"/>
      <c r="S25" s="101"/>
      <c r="T25" s="101"/>
      <c r="U25" s="101"/>
      <c r="V25" s="101"/>
      <c r="W25" s="101"/>
      <c r="X25" s="101"/>
      <c r="Y25" s="101"/>
      <c r="Z25" s="101"/>
    </row>
    <row r="26" spans="1:26" ht="13.5" customHeight="1">
      <c r="A26" s="89"/>
      <c r="B26" s="89"/>
      <c r="C26" s="311"/>
      <c r="D26" s="314"/>
      <c r="E26" s="311"/>
      <c r="F26" s="311"/>
      <c r="G26" s="115"/>
      <c r="H26" s="115"/>
      <c r="I26" s="115"/>
      <c r="J26" s="115"/>
      <c r="K26" s="101"/>
      <c r="L26" s="101"/>
      <c r="M26" s="101"/>
      <c r="N26" s="101"/>
      <c r="O26" s="101"/>
      <c r="P26" s="101"/>
      <c r="Q26" s="101"/>
      <c r="R26" s="101"/>
      <c r="S26" s="101"/>
      <c r="T26" s="101"/>
      <c r="U26" s="101"/>
      <c r="V26" s="101"/>
      <c r="W26" s="101"/>
      <c r="X26" s="101"/>
      <c r="Y26" s="101"/>
      <c r="Z26" s="101"/>
    </row>
    <row r="27" spans="1:26" ht="13.5" customHeight="1">
      <c r="A27" s="89"/>
      <c r="B27" s="89"/>
      <c r="C27" s="311"/>
      <c r="D27" s="314"/>
      <c r="E27" s="311"/>
      <c r="F27" s="311"/>
      <c r="G27" s="115"/>
      <c r="H27" s="115"/>
      <c r="I27" s="115"/>
      <c r="J27" s="115"/>
      <c r="K27" s="101"/>
      <c r="L27" s="101"/>
      <c r="M27" s="101"/>
      <c r="N27" s="101"/>
      <c r="O27" s="101"/>
      <c r="P27" s="101"/>
      <c r="Q27" s="101"/>
      <c r="R27" s="101"/>
      <c r="S27" s="101"/>
      <c r="T27" s="101"/>
      <c r="U27" s="101"/>
      <c r="V27" s="101"/>
      <c r="W27" s="101"/>
      <c r="X27" s="101"/>
      <c r="Y27" s="101"/>
      <c r="Z27" s="101"/>
    </row>
    <row r="28" spans="1:26" ht="13.5" customHeight="1">
      <c r="A28" s="89"/>
      <c r="B28" s="89"/>
      <c r="C28" s="311"/>
      <c r="D28" s="314"/>
      <c r="E28" s="311"/>
      <c r="F28" s="311"/>
      <c r="G28" s="115"/>
      <c r="H28" s="115"/>
      <c r="I28" s="115"/>
      <c r="J28" s="115"/>
      <c r="K28" s="101"/>
      <c r="L28" s="101"/>
      <c r="M28" s="101"/>
      <c r="N28" s="101"/>
      <c r="O28" s="101"/>
      <c r="P28" s="101"/>
      <c r="Q28" s="101"/>
      <c r="R28" s="101"/>
      <c r="S28" s="101"/>
      <c r="T28" s="101"/>
      <c r="U28" s="101"/>
      <c r="V28" s="101"/>
      <c r="W28" s="101"/>
      <c r="X28" s="101"/>
      <c r="Y28" s="101"/>
      <c r="Z28" s="101"/>
    </row>
    <row r="29" spans="1:26" ht="13.5" customHeight="1">
      <c r="A29" s="89"/>
      <c r="B29" s="89"/>
      <c r="C29" s="311"/>
      <c r="D29" s="314"/>
      <c r="E29" s="311"/>
      <c r="F29" s="311"/>
      <c r="G29" s="115"/>
      <c r="H29" s="115"/>
      <c r="I29" s="115"/>
      <c r="J29" s="115"/>
      <c r="K29" s="101"/>
      <c r="L29" s="101"/>
      <c r="M29" s="101"/>
      <c r="N29" s="101"/>
      <c r="O29" s="101"/>
      <c r="P29" s="101"/>
      <c r="Q29" s="101"/>
      <c r="R29" s="101"/>
      <c r="S29" s="101"/>
      <c r="T29" s="101"/>
      <c r="U29" s="101"/>
      <c r="V29" s="101"/>
      <c r="W29" s="101"/>
      <c r="X29" s="101"/>
      <c r="Y29" s="101"/>
      <c r="Z29" s="101"/>
    </row>
    <row r="30" spans="1:26" ht="13.5" customHeight="1">
      <c r="A30" s="89"/>
      <c r="B30" s="89"/>
      <c r="C30" s="311"/>
      <c r="D30" s="314"/>
      <c r="E30" s="311"/>
      <c r="F30" s="311"/>
      <c r="G30" s="115"/>
      <c r="H30" s="115"/>
      <c r="I30" s="115"/>
      <c r="J30" s="115"/>
      <c r="K30" s="101"/>
      <c r="L30" s="101"/>
      <c r="M30" s="101"/>
      <c r="N30" s="101"/>
      <c r="O30" s="101"/>
      <c r="P30" s="101"/>
      <c r="Q30" s="101"/>
      <c r="R30" s="101"/>
      <c r="S30" s="101"/>
      <c r="T30" s="101"/>
      <c r="U30" s="101"/>
      <c r="V30" s="101"/>
      <c r="W30" s="101"/>
      <c r="X30" s="101"/>
      <c r="Y30" s="101"/>
      <c r="Z30" s="101"/>
    </row>
    <row r="31" spans="1:26" ht="13.5" customHeight="1">
      <c r="A31" s="89"/>
      <c r="B31" s="89"/>
      <c r="C31" s="311"/>
      <c r="D31" s="314"/>
      <c r="E31" s="311"/>
      <c r="F31" s="311"/>
      <c r="G31" s="115"/>
      <c r="H31" s="115"/>
      <c r="I31" s="115"/>
      <c r="J31" s="115"/>
      <c r="K31" s="101"/>
      <c r="L31" s="101"/>
      <c r="M31" s="101"/>
      <c r="N31" s="101"/>
      <c r="O31" s="101"/>
      <c r="P31" s="101"/>
      <c r="Q31" s="101"/>
      <c r="R31" s="101"/>
      <c r="S31" s="101"/>
      <c r="T31" s="101"/>
      <c r="U31" s="101"/>
      <c r="V31" s="101"/>
      <c r="W31" s="101"/>
      <c r="X31" s="101"/>
      <c r="Y31" s="101"/>
      <c r="Z31" s="101"/>
    </row>
    <row r="32" spans="1:26" ht="13.5" customHeight="1">
      <c r="A32" s="89"/>
      <c r="B32" s="89"/>
      <c r="C32" s="311"/>
      <c r="D32" s="314"/>
      <c r="E32" s="311"/>
      <c r="F32" s="311"/>
      <c r="G32" s="115"/>
      <c r="H32" s="115"/>
      <c r="I32" s="115"/>
      <c r="J32" s="115"/>
      <c r="K32" s="101"/>
      <c r="L32" s="101"/>
      <c r="M32" s="101"/>
      <c r="N32" s="101"/>
      <c r="O32" s="101"/>
      <c r="P32" s="101"/>
      <c r="Q32" s="101"/>
      <c r="R32" s="101"/>
      <c r="S32" s="101"/>
      <c r="T32" s="101"/>
      <c r="U32" s="101"/>
      <c r="V32" s="101"/>
      <c r="W32" s="101"/>
      <c r="X32" s="101"/>
      <c r="Y32" s="101"/>
      <c r="Z32" s="101"/>
    </row>
    <row r="33" spans="1:26" ht="13.5" customHeight="1">
      <c r="A33" s="89"/>
      <c r="B33" s="89"/>
      <c r="C33" s="311"/>
      <c r="D33" s="314"/>
      <c r="E33" s="311"/>
      <c r="F33" s="311"/>
      <c r="G33" s="115"/>
      <c r="H33" s="115"/>
      <c r="I33" s="115"/>
      <c r="J33" s="115"/>
      <c r="K33" s="101"/>
      <c r="L33" s="101"/>
      <c r="M33" s="101"/>
      <c r="N33" s="101"/>
      <c r="O33" s="101"/>
      <c r="P33" s="101"/>
      <c r="Q33" s="101"/>
      <c r="R33" s="101"/>
      <c r="S33" s="101"/>
      <c r="T33" s="101"/>
      <c r="U33" s="101"/>
      <c r="V33" s="101"/>
      <c r="W33" s="101"/>
      <c r="X33" s="101"/>
      <c r="Y33" s="101"/>
      <c r="Z33" s="101"/>
    </row>
    <row r="34" spans="1:26" ht="13.5" customHeight="1">
      <c r="A34" s="89"/>
      <c r="B34" s="89"/>
      <c r="C34" s="311"/>
      <c r="D34" s="314"/>
      <c r="E34" s="311"/>
      <c r="F34" s="311"/>
      <c r="G34" s="115"/>
      <c r="H34" s="115"/>
      <c r="I34" s="115"/>
      <c r="J34" s="115"/>
      <c r="K34" s="101"/>
      <c r="L34" s="101"/>
      <c r="M34" s="101"/>
      <c r="N34" s="101"/>
      <c r="O34" s="101"/>
      <c r="P34" s="101"/>
      <c r="Q34" s="101"/>
      <c r="R34" s="101"/>
      <c r="S34" s="101"/>
      <c r="T34" s="101"/>
      <c r="U34" s="101"/>
      <c r="V34" s="101"/>
      <c r="W34" s="101"/>
      <c r="X34" s="101"/>
      <c r="Y34" s="101"/>
      <c r="Z34" s="101"/>
    </row>
    <row r="35" spans="1:26" ht="13.5" customHeight="1">
      <c r="A35" s="89"/>
      <c r="B35" s="89"/>
      <c r="C35" s="311"/>
      <c r="D35" s="314"/>
      <c r="E35" s="311"/>
      <c r="F35" s="311"/>
      <c r="G35" s="115"/>
      <c r="H35" s="115"/>
      <c r="I35" s="115"/>
      <c r="J35" s="115"/>
      <c r="K35" s="101"/>
      <c r="L35" s="101"/>
      <c r="M35" s="101"/>
      <c r="N35" s="101"/>
      <c r="O35" s="101"/>
      <c r="P35" s="101"/>
      <c r="Q35" s="101"/>
      <c r="R35" s="101"/>
      <c r="S35" s="101"/>
      <c r="T35" s="101"/>
      <c r="U35" s="101"/>
      <c r="V35" s="101"/>
      <c r="W35" s="101"/>
      <c r="X35" s="101"/>
      <c r="Y35" s="101"/>
      <c r="Z35" s="101"/>
    </row>
    <row r="36" spans="1:26" ht="13.5" customHeight="1">
      <c r="A36" s="89"/>
      <c r="B36" s="89"/>
      <c r="C36" s="311"/>
      <c r="D36" s="314"/>
      <c r="E36" s="311"/>
      <c r="F36" s="311"/>
      <c r="G36" s="115"/>
      <c r="H36" s="115"/>
      <c r="I36" s="115"/>
      <c r="J36" s="115"/>
      <c r="K36" s="101"/>
      <c r="L36" s="101"/>
      <c r="M36" s="101"/>
      <c r="N36" s="101"/>
      <c r="O36" s="101"/>
      <c r="P36" s="101"/>
      <c r="Q36" s="101"/>
      <c r="R36" s="101"/>
      <c r="S36" s="101"/>
      <c r="T36" s="101"/>
      <c r="U36" s="101"/>
      <c r="V36" s="101"/>
      <c r="W36" s="101"/>
      <c r="X36" s="101"/>
      <c r="Y36" s="101"/>
      <c r="Z36" s="101"/>
    </row>
    <row r="37" spans="1:26" ht="13.5" customHeight="1">
      <c r="A37" s="89"/>
      <c r="B37" s="89"/>
      <c r="C37" s="311"/>
      <c r="D37" s="314"/>
      <c r="E37" s="311"/>
      <c r="F37" s="311"/>
      <c r="G37" s="115"/>
      <c r="H37" s="115"/>
      <c r="I37" s="115"/>
      <c r="J37" s="115"/>
      <c r="K37" s="101"/>
      <c r="L37" s="101"/>
      <c r="M37" s="101"/>
      <c r="N37" s="101"/>
      <c r="O37" s="101"/>
      <c r="P37" s="101"/>
      <c r="Q37" s="101"/>
      <c r="R37" s="101"/>
      <c r="S37" s="101"/>
      <c r="T37" s="101"/>
      <c r="U37" s="101"/>
      <c r="V37" s="101"/>
      <c r="W37" s="101"/>
      <c r="X37" s="101"/>
      <c r="Y37" s="101"/>
      <c r="Z37" s="101"/>
    </row>
    <row r="38" spans="1:26" ht="13.5" customHeight="1">
      <c r="A38" s="89"/>
      <c r="B38" s="89"/>
      <c r="C38" s="311"/>
      <c r="D38" s="314"/>
      <c r="E38" s="311"/>
      <c r="F38" s="311"/>
      <c r="G38" s="115"/>
      <c r="H38" s="115"/>
      <c r="I38" s="115"/>
      <c r="J38" s="115"/>
      <c r="K38" s="101"/>
      <c r="L38" s="101"/>
      <c r="M38" s="101"/>
      <c r="N38" s="101"/>
      <c r="O38" s="101"/>
      <c r="P38" s="101"/>
      <c r="Q38" s="101"/>
      <c r="R38" s="101"/>
      <c r="S38" s="101"/>
      <c r="T38" s="101"/>
      <c r="U38" s="101"/>
      <c r="V38" s="101"/>
      <c r="W38" s="101"/>
      <c r="X38" s="101"/>
      <c r="Y38" s="101"/>
      <c r="Z38" s="101"/>
    </row>
    <row r="39" spans="1:26" ht="13.5" customHeight="1">
      <c r="A39" s="89"/>
      <c r="B39" s="89"/>
      <c r="C39" s="311"/>
      <c r="D39" s="314"/>
      <c r="E39" s="311"/>
      <c r="F39" s="311"/>
      <c r="G39" s="115"/>
      <c r="H39" s="115"/>
      <c r="I39" s="115"/>
      <c r="J39" s="115"/>
      <c r="K39" s="101"/>
      <c r="L39" s="101"/>
      <c r="M39" s="101"/>
      <c r="N39" s="101"/>
      <c r="O39" s="101"/>
      <c r="P39" s="101"/>
      <c r="Q39" s="101"/>
      <c r="R39" s="101"/>
      <c r="S39" s="101"/>
      <c r="T39" s="101"/>
      <c r="U39" s="101"/>
      <c r="V39" s="101"/>
      <c r="W39" s="101"/>
      <c r="X39" s="101"/>
      <c r="Y39" s="101"/>
      <c r="Z39" s="101"/>
    </row>
    <row r="40" spans="1:26" ht="13.5" customHeight="1">
      <c r="A40" s="89"/>
      <c r="B40" s="89"/>
      <c r="C40" s="311"/>
      <c r="D40" s="314"/>
      <c r="E40" s="311"/>
      <c r="F40" s="311"/>
      <c r="G40" s="115"/>
      <c r="H40" s="115"/>
      <c r="I40" s="115"/>
      <c r="J40" s="115"/>
      <c r="K40" s="101"/>
      <c r="L40" s="101"/>
      <c r="M40" s="101"/>
      <c r="N40" s="101"/>
      <c r="O40" s="101"/>
      <c r="P40" s="101"/>
      <c r="Q40" s="101"/>
      <c r="R40" s="101"/>
      <c r="S40" s="101"/>
      <c r="T40" s="101"/>
      <c r="U40" s="101"/>
      <c r="V40" s="101"/>
      <c r="W40" s="101"/>
      <c r="X40" s="101"/>
      <c r="Y40" s="101"/>
      <c r="Z40" s="101"/>
    </row>
    <row r="41" spans="1:26" ht="13.5" customHeight="1">
      <c r="A41" s="89"/>
      <c r="B41" s="89"/>
      <c r="C41" s="311"/>
      <c r="D41" s="314"/>
      <c r="E41" s="311"/>
      <c r="F41" s="311"/>
      <c r="G41" s="115"/>
      <c r="H41" s="115"/>
      <c r="I41" s="115"/>
      <c r="J41" s="115"/>
      <c r="K41" s="101"/>
      <c r="L41" s="101"/>
      <c r="M41" s="101"/>
      <c r="N41" s="101"/>
      <c r="O41" s="101"/>
      <c r="P41" s="101"/>
      <c r="Q41" s="101"/>
      <c r="R41" s="101"/>
      <c r="S41" s="101"/>
      <c r="T41" s="101"/>
      <c r="U41" s="101"/>
      <c r="V41" s="101"/>
      <c r="W41" s="101"/>
      <c r="X41" s="101"/>
      <c r="Y41" s="101"/>
      <c r="Z41" s="101"/>
    </row>
    <row r="42" spans="1:26" ht="13.5" customHeight="1">
      <c r="A42" s="89"/>
      <c r="B42" s="89"/>
      <c r="C42" s="311"/>
      <c r="D42" s="314"/>
      <c r="E42" s="311"/>
      <c r="F42" s="311"/>
      <c r="G42" s="115"/>
      <c r="H42" s="115"/>
      <c r="I42" s="115"/>
      <c r="J42" s="115"/>
      <c r="K42" s="101"/>
      <c r="L42" s="101"/>
      <c r="M42" s="101"/>
      <c r="N42" s="101"/>
      <c r="O42" s="101"/>
      <c r="P42" s="101"/>
      <c r="Q42" s="101"/>
      <c r="R42" s="101"/>
      <c r="S42" s="101"/>
      <c r="T42" s="101"/>
      <c r="U42" s="101"/>
      <c r="V42" s="101"/>
      <c r="W42" s="101"/>
      <c r="X42" s="101"/>
      <c r="Y42" s="101"/>
      <c r="Z42" s="101"/>
    </row>
    <row r="43" spans="1:26" ht="13.5" customHeight="1">
      <c r="A43" s="89"/>
      <c r="B43" s="89"/>
      <c r="C43" s="311"/>
      <c r="D43" s="314"/>
      <c r="E43" s="311"/>
      <c r="F43" s="311"/>
      <c r="G43" s="115"/>
      <c r="H43" s="115"/>
      <c r="I43" s="115"/>
      <c r="J43" s="115"/>
      <c r="K43" s="101"/>
      <c r="L43" s="101"/>
      <c r="M43" s="101"/>
      <c r="N43" s="101"/>
      <c r="O43" s="101"/>
      <c r="P43" s="101"/>
      <c r="Q43" s="101"/>
      <c r="R43" s="101"/>
      <c r="S43" s="101"/>
      <c r="T43" s="101"/>
      <c r="U43" s="101"/>
      <c r="V43" s="101"/>
      <c r="W43" s="101"/>
      <c r="X43" s="101"/>
      <c r="Y43" s="101"/>
      <c r="Z43" s="101"/>
    </row>
    <row r="44" spans="1:26" ht="13.5" customHeight="1">
      <c r="A44" s="89"/>
      <c r="B44" s="89"/>
      <c r="C44" s="311"/>
      <c r="D44" s="314"/>
      <c r="E44" s="311"/>
      <c r="F44" s="311"/>
      <c r="G44" s="115"/>
      <c r="H44" s="115"/>
      <c r="I44" s="115"/>
      <c r="J44" s="115"/>
      <c r="K44" s="101"/>
      <c r="L44" s="101"/>
      <c r="M44" s="101"/>
      <c r="N44" s="101"/>
      <c r="O44" s="101"/>
      <c r="P44" s="101"/>
      <c r="Q44" s="101"/>
      <c r="R44" s="101"/>
      <c r="S44" s="101"/>
      <c r="T44" s="101"/>
      <c r="U44" s="101"/>
      <c r="V44" s="101"/>
      <c r="W44" s="101"/>
      <c r="X44" s="101"/>
      <c r="Y44" s="101"/>
      <c r="Z44" s="101"/>
    </row>
    <row r="45" spans="1:26" ht="13.5" customHeight="1">
      <c r="A45" s="89"/>
      <c r="B45" s="89"/>
      <c r="C45" s="311"/>
      <c r="D45" s="314"/>
      <c r="E45" s="311"/>
      <c r="F45" s="311"/>
      <c r="G45" s="115"/>
      <c r="H45" s="115"/>
      <c r="I45" s="115"/>
      <c r="J45" s="115"/>
      <c r="K45" s="101"/>
      <c r="L45" s="101"/>
      <c r="M45" s="101"/>
      <c r="N45" s="101"/>
      <c r="O45" s="101"/>
      <c r="P45" s="101"/>
      <c r="Q45" s="101"/>
      <c r="R45" s="101"/>
      <c r="S45" s="101"/>
      <c r="T45" s="101"/>
      <c r="U45" s="101"/>
      <c r="V45" s="101"/>
      <c r="W45" s="101"/>
      <c r="X45" s="101"/>
      <c r="Y45" s="101"/>
      <c r="Z45" s="101"/>
    </row>
    <row r="46" spans="1:26" ht="13.5" customHeight="1">
      <c r="A46" s="89"/>
      <c r="B46" s="89"/>
      <c r="C46" s="311"/>
      <c r="D46" s="314"/>
      <c r="E46" s="311"/>
      <c r="F46" s="311"/>
      <c r="G46" s="115"/>
      <c r="H46" s="115"/>
      <c r="I46" s="115"/>
      <c r="J46" s="115"/>
      <c r="K46" s="101"/>
      <c r="L46" s="101"/>
      <c r="M46" s="101"/>
      <c r="N46" s="101"/>
      <c r="O46" s="101"/>
      <c r="P46" s="101"/>
      <c r="Q46" s="101"/>
      <c r="R46" s="101"/>
      <c r="S46" s="101"/>
      <c r="T46" s="101"/>
      <c r="U46" s="101"/>
      <c r="V46" s="101"/>
      <c r="W46" s="101"/>
      <c r="X46" s="101"/>
      <c r="Y46" s="101"/>
      <c r="Z46" s="101"/>
    </row>
    <row r="47" spans="1:26" ht="13.5" customHeight="1">
      <c r="A47" s="89"/>
      <c r="B47" s="89"/>
      <c r="C47" s="311"/>
      <c r="D47" s="314"/>
      <c r="E47" s="311"/>
      <c r="F47" s="311"/>
      <c r="G47" s="115"/>
      <c r="H47" s="115"/>
      <c r="I47" s="115"/>
      <c r="J47" s="115"/>
      <c r="K47" s="101"/>
      <c r="L47" s="101"/>
      <c r="M47" s="101"/>
      <c r="N47" s="101"/>
      <c r="O47" s="101"/>
      <c r="P47" s="101"/>
      <c r="Q47" s="101"/>
      <c r="R47" s="101"/>
      <c r="S47" s="101"/>
      <c r="T47" s="101"/>
      <c r="U47" s="101"/>
      <c r="V47" s="101"/>
      <c r="W47" s="101"/>
      <c r="X47" s="101"/>
      <c r="Y47" s="101"/>
      <c r="Z47" s="101"/>
    </row>
    <row r="48" spans="1:26" ht="13.5" customHeight="1">
      <c r="A48" s="89"/>
      <c r="B48" s="89"/>
      <c r="C48" s="311"/>
      <c r="D48" s="314"/>
      <c r="E48" s="311"/>
      <c r="F48" s="311"/>
      <c r="G48" s="115"/>
      <c r="H48" s="115"/>
      <c r="I48" s="115"/>
      <c r="J48" s="115"/>
      <c r="K48" s="101"/>
      <c r="L48" s="101"/>
      <c r="M48" s="101"/>
      <c r="N48" s="101"/>
      <c r="O48" s="101"/>
      <c r="P48" s="101"/>
      <c r="Q48" s="101"/>
      <c r="R48" s="101"/>
      <c r="S48" s="101"/>
      <c r="T48" s="101"/>
      <c r="U48" s="101"/>
      <c r="V48" s="101"/>
      <c r="W48" s="101"/>
      <c r="X48" s="101"/>
      <c r="Y48" s="101"/>
      <c r="Z48" s="101"/>
    </row>
    <row r="49" spans="1:26" ht="13.5" customHeight="1">
      <c r="A49" s="89"/>
      <c r="B49" s="89"/>
      <c r="C49" s="311"/>
      <c r="D49" s="314"/>
      <c r="E49" s="311"/>
      <c r="F49" s="311"/>
      <c r="G49" s="115"/>
      <c r="H49" s="115"/>
      <c r="I49" s="115"/>
      <c r="J49" s="115"/>
      <c r="K49" s="101"/>
      <c r="L49" s="101"/>
      <c r="M49" s="101"/>
      <c r="N49" s="101"/>
      <c r="O49" s="101"/>
      <c r="P49" s="101"/>
      <c r="Q49" s="101"/>
      <c r="R49" s="101"/>
      <c r="S49" s="101"/>
      <c r="T49" s="101"/>
      <c r="U49" s="101"/>
      <c r="V49" s="101"/>
      <c r="W49" s="101"/>
      <c r="X49" s="101"/>
      <c r="Y49" s="101"/>
      <c r="Z49" s="101"/>
    </row>
    <row r="50" spans="1:26" ht="13.5" customHeight="1">
      <c r="A50" s="89"/>
      <c r="B50" s="89"/>
      <c r="C50" s="311"/>
      <c r="D50" s="314"/>
      <c r="E50" s="311"/>
      <c r="F50" s="311"/>
      <c r="G50" s="115"/>
      <c r="H50" s="115"/>
      <c r="I50" s="115"/>
      <c r="J50" s="115"/>
      <c r="K50" s="101"/>
      <c r="L50" s="101"/>
      <c r="M50" s="101"/>
      <c r="N50" s="101"/>
      <c r="O50" s="101"/>
      <c r="P50" s="101"/>
      <c r="Q50" s="101"/>
      <c r="R50" s="101"/>
      <c r="S50" s="101"/>
      <c r="T50" s="101"/>
      <c r="U50" s="101"/>
      <c r="V50" s="101"/>
      <c r="W50" s="101"/>
      <c r="X50" s="101"/>
      <c r="Y50" s="101"/>
      <c r="Z50" s="101"/>
    </row>
    <row r="51" spans="1:26" ht="13.5" customHeight="1">
      <c r="A51" s="89"/>
      <c r="B51" s="89"/>
      <c r="C51" s="311"/>
      <c r="D51" s="314"/>
      <c r="E51" s="311"/>
      <c r="F51" s="311"/>
      <c r="G51" s="115"/>
      <c r="H51" s="115"/>
      <c r="I51" s="115"/>
      <c r="J51" s="115"/>
      <c r="K51" s="101"/>
      <c r="L51" s="101"/>
      <c r="M51" s="101"/>
      <c r="N51" s="101"/>
      <c r="O51" s="101"/>
      <c r="P51" s="101"/>
      <c r="Q51" s="101"/>
      <c r="R51" s="101"/>
      <c r="S51" s="101"/>
      <c r="T51" s="101"/>
      <c r="U51" s="101"/>
      <c r="V51" s="101"/>
      <c r="W51" s="101"/>
      <c r="X51" s="101"/>
      <c r="Y51" s="101"/>
      <c r="Z51" s="101"/>
    </row>
    <row r="52" spans="1:26" ht="13.5" customHeight="1">
      <c r="A52" s="89"/>
      <c r="B52" s="89"/>
      <c r="C52" s="311"/>
      <c r="D52" s="314"/>
      <c r="E52" s="311"/>
      <c r="F52" s="311"/>
      <c r="G52" s="115"/>
      <c r="H52" s="115"/>
      <c r="I52" s="115"/>
      <c r="J52" s="115"/>
      <c r="K52" s="101"/>
      <c r="L52" s="101"/>
      <c r="M52" s="101"/>
      <c r="N52" s="101"/>
      <c r="O52" s="101"/>
      <c r="P52" s="101"/>
      <c r="Q52" s="101"/>
      <c r="R52" s="101"/>
      <c r="S52" s="101"/>
      <c r="T52" s="101"/>
      <c r="U52" s="101"/>
      <c r="V52" s="101"/>
      <c r="W52" s="101"/>
      <c r="X52" s="101"/>
      <c r="Y52" s="101"/>
      <c r="Z52" s="101"/>
    </row>
    <row r="53" spans="1:26" ht="13.5" customHeight="1">
      <c r="A53" s="89"/>
      <c r="B53" s="89"/>
      <c r="C53" s="311"/>
      <c r="D53" s="314"/>
      <c r="E53" s="311"/>
      <c r="F53" s="311"/>
      <c r="G53" s="115"/>
      <c r="H53" s="115"/>
      <c r="I53" s="115"/>
      <c r="J53" s="115"/>
      <c r="K53" s="101"/>
      <c r="L53" s="101"/>
      <c r="M53" s="101"/>
      <c r="N53" s="101"/>
      <c r="O53" s="101"/>
      <c r="P53" s="101"/>
      <c r="Q53" s="101"/>
      <c r="R53" s="101"/>
      <c r="S53" s="101"/>
      <c r="T53" s="101"/>
      <c r="U53" s="101"/>
      <c r="V53" s="101"/>
      <c r="W53" s="101"/>
      <c r="X53" s="101"/>
      <c r="Y53" s="101"/>
      <c r="Z53" s="101"/>
    </row>
    <row r="54" spans="1:26" ht="13.5" customHeight="1">
      <c r="A54" s="89"/>
      <c r="B54" s="89"/>
      <c r="C54" s="311"/>
      <c r="D54" s="314"/>
      <c r="E54" s="311"/>
      <c r="F54" s="311"/>
      <c r="G54" s="115"/>
      <c r="H54" s="115"/>
      <c r="I54" s="115"/>
      <c r="J54" s="115"/>
      <c r="K54" s="101"/>
      <c r="L54" s="101"/>
      <c r="M54" s="101"/>
      <c r="N54" s="101"/>
      <c r="O54" s="101"/>
      <c r="P54" s="101"/>
      <c r="Q54" s="101"/>
      <c r="R54" s="101"/>
      <c r="S54" s="101"/>
      <c r="T54" s="101"/>
      <c r="U54" s="101"/>
      <c r="V54" s="101"/>
      <c r="W54" s="101"/>
      <c r="X54" s="101"/>
      <c r="Y54" s="101"/>
      <c r="Z54" s="101"/>
    </row>
    <row r="55" spans="1:26" ht="13.5" customHeight="1">
      <c r="A55" s="89"/>
      <c r="B55" s="89"/>
      <c r="C55" s="311"/>
      <c r="D55" s="314"/>
      <c r="E55" s="311"/>
      <c r="F55" s="311"/>
      <c r="G55" s="115"/>
      <c r="H55" s="115"/>
      <c r="I55" s="115"/>
      <c r="J55" s="115"/>
      <c r="K55" s="101"/>
      <c r="L55" s="101"/>
      <c r="M55" s="101"/>
      <c r="N55" s="101"/>
      <c r="O55" s="101"/>
      <c r="P55" s="101"/>
      <c r="Q55" s="101"/>
      <c r="R55" s="101"/>
      <c r="S55" s="101"/>
      <c r="T55" s="101"/>
      <c r="U55" s="101"/>
      <c r="V55" s="101"/>
      <c r="W55" s="101"/>
      <c r="X55" s="101"/>
      <c r="Y55" s="101"/>
      <c r="Z55" s="101"/>
    </row>
    <row r="56" spans="1:26" ht="13.5" customHeight="1">
      <c r="A56" s="89"/>
      <c r="B56" s="89"/>
      <c r="C56" s="311"/>
      <c r="D56" s="314"/>
      <c r="E56" s="311"/>
      <c r="F56" s="311"/>
      <c r="G56" s="115"/>
      <c r="H56" s="115"/>
      <c r="I56" s="115"/>
      <c r="J56" s="115"/>
      <c r="K56" s="101"/>
      <c r="L56" s="101"/>
      <c r="M56" s="101"/>
      <c r="N56" s="101"/>
      <c r="O56" s="101"/>
      <c r="P56" s="101"/>
      <c r="Q56" s="101"/>
      <c r="R56" s="101"/>
      <c r="S56" s="101"/>
      <c r="T56" s="101"/>
      <c r="U56" s="101"/>
      <c r="V56" s="101"/>
      <c r="W56" s="101"/>
      <c r="X56" s="101"/>
      <c r="Y56" s="101"/>
      <c r="Z56" s="101"/>
    </row>
    <row r="57" spans="1:26" ht="13.5" customHeight="1">
      <c r="A57" s="89"/>
      <c r="B57" s="89"/>
      <c r="C57" s="311"/>
      <c r="D57" s="314"/>
      <c r="E57" s="311"/>
      <c r="F57" s="311"/>
      <c r="G57" s="115"/>
      <c r="H57" s="115"/>
      <c r="I57" s="115"/>
      <c r="J57" s="115"/>
      <c r="K57" s="101"/>
      <c r="L57" s="101"/>
      <c r="M57" s="101"/>
      <c r="N57" s="101"/>
      <c r="O57" s="101"/>
      <c r="P57" s="101"/>
      <c r="Q57" s="101"/>
      <c r="R57" s="101"/>
      <c r="S57" s="101"/>
      <c r="T57" s="101"/>
      <c r="U57" s="101"/>
      <c r="V57" s="101"/>
      <c r="W57" s="101"/>
      <c r="X57" s="101"/>
      <c r="Y57" s="101"/>
      <c r="Z57" s="101"/>
    </row>
    <row r="58" spans="1:26" ht="13.5" customHeight="1">
      <c r="A58" s="89"/>
      <c r="B58" s="89"/>
      <c r="C58" s="311"/>
      <c r="D58" s="314"/>
      <c r="E58" s="311"/>
      <c r="F58" s="311"/>
      <c r="G58" s="115"/>
      <c r="H58" s="115"/>
      <c r="I58" s="115"/>
      <c r="J58" s="115"/>
      <c r="K58" s="101"/>
      <c r="L58" s="101"/>
      <c r="M58" s="101"/>
      <c r="N58" s="101"/>
      <c r="O58" s="101"/>
      <c r="P58" s="101"/>
      <c r="Q58" s="101"/>
      <c r="R58" s="101"/>
      <c r="S58" s="101"/>
      <c r="T58" s="101"/>
      <c r="U58" s="101"/>
      <c r="V58" s="101"/>
      <c r="W58" s="101"/>
      <c r="X58" s="101"/>
      <c r="Y58" s="101"/>
      <c r="Z58" s="101"/>
    </row>
    <row r="59" spans="1:26" ht="13.5" customHeight="1">
      <c r="A59" s="89"/>
      <c r="B59" s="89"/>
      <c r="C59" s="311"/>
      <c r="D59" s="314"/>
      <c r="E59" s="311"/>
      <c r="F59" s="311"/>
      <c r="G59" s="115"/>
      <c r="H59" s="115"/>
      <c r="I59" s="115"/>
      <c r="J59" s="115"/>
      <c r="K59" s="101"/>
      <c r="L59" s="101"/>
      <c r="M59" s="101"/>
      <c r="N59" s="101"/>
      <c r="O59" s="101"/>
      <c r="P59" s="101"/>
      <c r="Q59" s="101"/>
      <c r="R59" s="101"/>
      <c r="S59" s="101"/>
      <c r="T59" s="101"/>
      <c r="U59" s="101"/>
      <c r="V59" s="101"/>
      <c r="W59" s="101"/>
      <c r="X59" s="101"/>
      <c r="Y59" s="101"/>
      <c r="Z59" s="101"/>
    </row>
    <row r="60" spans="1:26" ht="13.5" customHeight="1">
      <c r="A60" s="89"/>
      <c r="B60" s="89"/>
      <c r="C60" s="311"/>
      <c r="D60" s="314"/>
      <c r="E60" s="311"/>
      <c r="F60" s="311"/>
      <c r="G60" s="115"/>
      <c r="H60" s="115"/>
      <c r="I60" s="115"/>
      <c r="J60" s="115"/>
      <c r="K60" s="101"/>
      <c r="L60" s="101"/>
      <c r="M60" s="101"/>
      <c r="N60" s="101"/>
      <c r="O60" s="101"/>
      <c r="P60" s="101"/>
      <c r="Q60" s="101"/>
      <c r="R60" s="101"/>
      <c r="S60" s="101"/>
      <c r="T60" s="101"/>
      <c r="U60" s="101"/>
      <c r="V60" s="101"/>
      <c r="W60" s="101"/>
      <c r="X60" s="101"/>
      <c r="Y60" s="101"/>
      <c r="Z60" s="101"/>
    </row>
    <row r="61" spans="1:26" ht="13.5" customHeight="1">
      <c r="A61" s="89"/>
      <c r="B61" s="89"/>
      <c r="C61" s="311"/>
      <c r="D61" s="314"/>
      <c r="E61" s="311"/>
      <c r="F61" s="311"/>
      <c r="G61" s="115"/>
      <c r="H61" s="115"/>
      <c r="I61" s="115"/>
      <c r="J61" s="115"/>
      <c r="K61" s="101"/>
      <c r="L61" s="101"/>
      <c r="M61" s="101"/>
      <c r="N61" s="101"/>
      <c r="O61" s="101"/>
      <c r="P61" s="101"/>
      <c r="Q61" s="101"/>
      <c r="R61" s="101"/>
      <c r="S61" s="101"/>
      <c r="T61" s="101"/>
      <c r="U61" s="101"/>
      <c r="V61" s="101"/>
      <c r="W61" s="101"/>
      <c r="X61" s="101"/>
      <c r="Y61" s="101"/>
      <c r="Z61" s="101"/>
    </row>
    <row r="62" spans="1:26" ht="13.5" customHeight="1">
      <c r="A62" s="89"/>
      <c r="B62" s="89"/>
      <c r="C62" s="311"/>
      <c r="D62" s="314"/>
      <c r="E62" s="311"/>
      <c r="F62" s="311"/>
      <c r="G62" s="115"/>
      <c r="H62" s="115"/>
      <c r="I62" s="115"/>
      <c r="J62" s="115"/>
      <c r="K62" s="101"/>
      <c r="L62" s="101"/>
      <c r="M62" s="101"/>
      <c r="N62" s="101"/>
      <c r="O62" s="101"/>
      <c r="P62" s="101"/>
      <c r="Q62" s="101"/>
      <c r="R62" s="101"/>
      <c r="S62" s="101"/>
      <c r="T62" s="101"/>
      <c r="U62" s="101"/>
      <c r="V62" s="101"/>
      <c r="W62" s="101"/>
      <c r="X62" s="101"/>
      <c r="Y62" s="101"/>
      <c r="Z62" s="101"/>
    </row>
    <row r="63" spans="1:26" ht="13.5" customHeight="1">
      <c r="A63" s="89"/>
      <c r="B63" s="89"/>
      <c r="C63" s="311"/>
      <c r="D63" s="314"/>
      <c r="E63" s="311"/>
      <c r="F63" s="311"/>
      <c r="G63" s="115"/>
      <c r="H63" s="115"/>
      <c r="I63" s="115"/>
      <c r="J63" s="115"/>
      <c r="K63" s="101"/>
      <c r="L63" s="101"/>
      <c r="M63" s="101"/>
      <c r="N63" s="101"/>
      <c r="O63" s="101"/>
      <c r="P63" s="101"/>
      <c r="Q63" s="101"/>
      <c r="R63" s="101"/>
      <c r="S63" s="101"/>
      <c r="T63" s="101"/>
      <c r="U63" s="101"/>
      <c r="V63" s="101"/>
      <c r="W63" s="101"/>
      <c r="X63" s="101"/>
      <c r="Y63" s="101"/>
      <c r="Z63" s="101"/>
    </row>
    <row r="64" spans="1:26" ht="13.5" customHeight="1">
      <c r="A64" s="89"/>
      <c r="B64" s="89"/>
      <c r="C64" s="311"/>
      <c r="D64" s="314"/>
      <c r="E64" s="311"/>
      <c r="F64" s="311"/>
      <c r="G64" s="115"/>
      <c r="H64" s="115"/>
      <c r="I64" s="115"/>
      <c r="J64" s="115"/>
      <c r="K64" s="101"/>
      <c r="L64" s="101"/>
      <c r="M64" s="101"/>
      <c r="N64" s="101"/>
      <c r="O64" s="101"/>
      <c r="P64" s="101"/>
      <c r="Q64" s="101"/>
      <c r="R64" s="101"/>
      <c r="S64" s="101"/>
      <c r="T64" s="101"/>
      <c r="U64" s="101"/>
      <c r="V64" s="101"/>
      <c r="W64" s="101"/>
      <c r="X64" s="101"/>
      <c r="Y64" s="101"/>
      <c r="Z64" s="101"/>
    </row>
    <row r="65" spans="1:26" ht="13.5" customHeight="1">
      <c r="A65" s="89"/>
      <c r="B65" s="89"/>
      <c r="C65" s="311"/>
      <c r="D65" s="314"/>
      <c r="E65" s="311"/>
      <c r="F65" s="311"/>
      <c r="G65" s="115"/>
      <c r="H65" s="115"/>
      <c r="I65" s="115"/>
      <c r="J65" s="115"/>
      <c r="K65" s="101"/>
      <c r="L65" s="101"/>
      <c r="M65" s="101"/>
      <c r="N65" s="101"/>
      <c r="O65" s="101"/>
      <c r="P65" s="101"/>
      <c r="Q65" s="101"/>
      <c r="R65" s="101"/>
      <c r="S65" s="101"/>
      <c r="T65" s="101"/>
      <c r="U65" s="101"/>
      <c r="V65" s="101"/>
      <c r="W65" s="101"/>
      <c r="X65" s="101"/>
      <c r="Y65" s="101"/>
      <c r="Z65" s="101"/>
    </row>
    <row r="66" spans="1:26" ht="13.5" customHeight="1">
      <c r="A66" s="89"/>
      <c r="B66" s="89"/>
      <c r="C66" s="311"/>
      <c r="D66" s="314"/>
      <c r="E66" s="311"/>
      <c r="F66" s="311"/>
      <c r="G66" s="115"/>
      <c r="H66" s="115"/>
      <c r="I66" s="115"/>
      <c r="J66" s="115"/>
      <c r="K66" s="101"/>
      <c r="L66" s="101"/>
      <c r="M66" s="101"/>
      <c r="N66" s="101"/>
      <c r="O66" s="101"/>
      <c r="P66" s="101"/>
      <c r="Q66" s="101"/>
      <c r="R66" s="101"/>
      <c r="S66" s="101"/>
      <c r="T66" s="101"/>
      <c r="U66" s="101"/>
      <c r="V66" s="101"/>
      <c r="W66" s="101"/>
      <c r="X66" s="101"/>
      <c r="Y66" s="101"/>
      <c r="Z66" s="101"/>
    </row>
    <row r="67" spans="1:26" ht="13.5" customHeight="1">
      <c r="A67" s="89"/>
      <c r="B67" s="89"/>
      <c r="C67" s="311"/>
      <c r="D67" s="314"/>
      <c r="E67" s="311"/>
      <c r="F67" s="311"/>
      <c r="G67" s="115"/>
      <c r="H67" s="115"/>
      <c r="I67" s="115"/>
      <c r="J67" s="115"/>
      <c r="K67" s="101"/>
      <c r="L67" s="101"/>
      <c r="M67" s="101"/>
      <c r="N67" s="101"/>
      <c r="O67" s="101"/>
      <c r="P67" s="101"/>
      <c r="Q67" s="101"/>
      <c r="R67" s="101"/>
      <c r="S67" s="101"/>
      <c r="T67" s="101"/>
      <c r="U67" s="101"/>
      <c r="V67" s="101"/>
      <c r="W67" s="101"/>
      <c r="X67" s="101"/>
      <c r="Y67" s="101"/>
      <c r="Z67" s="101"/>
    </row>
    <row r="68" spans="1:26" ht="13.5" customHeight="1">
      <c r="A68" s="89"/>
      <c r="B68" s="89"/>
      <c r="C68" s="311"/>
      <c r="D68" s="314"/>
      <c r="E68" s="311"/>
      <c r="F68" s="311"/>
      <c r="G68" s="115"/>
      <c r="H68" s="115"/>
      <c r="I68" s="115"/>
      <c r="J68" s="115"/>
      <c r="K68" s="101"/>
      <c r="L68" s="101"/>
      <c r="M68" s="101"/>
      <c r="N68" s="101"/>
      <c r="O68" s="101"/>
      <c r="P68" s="101"/>
      <c r="Q68" s="101"/>
      <c r="R68" s="101"/>
      <c r="S68" s="101"/>
      <c r="T68" s="101"/>
      <c r="U68" s="101"/>
      <c r="V68" s="101"/>
      <c r="W68" s="101"/>
      <c r="X68" s="101"/>
      <c r="Y68" s="101"/>
      <c r="Z68" s="101"/>
    </row>
    <row r="69" spans="1:26" ht="13.5" customHeight="1">
      <c r="A69" s="89"/>
      <c r="B69" s="89"/>
      <c r="C69" s="311"/>
      <c r="D69" s="314"/>
      <c r="E69" s="311"/>
      <c r="F69" s="311"/>
      <c r="G69" s="115"/>
      <c r="H69" s="115"/>
      <c r="I69" s="115"/>
      <c r="J69" s="115"/>
      <c r="K69" s="101"/>
      <c r="L69" s="101"/>
      <c r="M69" s="101"/>
      <c r="N69" s="101"/>
      <c r="O69" s="101"/>
      <c r="P69" s="101"/>
      <c r="Q69" s="101"/>
      <c r="R69" s="101"/>
      <c r="S69" s="101"/>
      <c r="T69" s="101"/>
      <c r="U69" s="101"/>
      <c r="V69" s="101"/>
      <c r="W69" s="101"/>
      <c r="X69" s="101"/>
      <c r="Y69" s="101"/>
      <c r="Z69" s="101"/>
    </row>
    <row r="70" spans="1:26" ht="13.5" customHeight="1">
      <c r="A70" s="89"/>
      <c r="B70" s="89"/>
      <c r="C70" s="311"/>
      <c r="D70" s="314"/>
      <c r="E70" s="311"/>
      <c r="F70" s="311"/>
      <c r="G70" s="115"/>
      <c r="H70" s="115"/>
      <c r="I70" s="115"/>
      <c r="J70" s="115"/>
      <c r="K70" s="101"/>
      <c r="L70" s="101"/>
      <c r="M70" s="101"/>
      <c r="N70" s="101"/>
      <c r="O70" s="101"/>
      <c r="P70" s="101"/>
      <c r="Q70" s="101"/>
      <c r="R70" s="101"/>
      <c r="S70" s="101"/>
      <c r="T70" s="101"/>
      <c r="U70" s="101"/>
      <c r="V70" s="101"/>
      <c r="W70" s="101"/>
      <c r="X70" s="101"/>
      <c r="Y70" s="101"/>
      <c r="Z70" s="101"/>
    </row>
    <row r="71" spans="1:26" ht="13.5" customHeight="1">
      <c r="A71" s="89"/>
      <c r="B71" s="89"/>
      <c r="C71" s="311"/>
      <c r="D71" s="314"/>
      <c r="E71" s="311"/>
      <c r="F71" s="311"/>
      <c r="G71" s="115"/>
      <c r="H71" s="115"/>
      <c r="I71" s="115"/>
      <c r="J71" s="115"/>
      <c r="K71" s="101"/>
      <c r="L71" s="101"/>
      <c r="M71" s="101"/>
      <c r="N71" s="101"/>
      <c r="O71" s="101"/>
      <c r="P71" s="101"/>
      <c r="Q71" s="101"/>
      <c r="R71" s="101"/>
      <c r="S71" s="101"/>
      <c r="T71" s="101"/>
      <c r="U71" s="101"/>
      <c r="V71" s="101"/>
      <c r="W71" s="101"/>
      <c r="X71" s="101"/>
      <c r="Y71" s="101"/>
      <c r="Z71" s="101"/>
    </row>
    <row r="72" spans="1:26" ht="13.5" customHeight="1">
      <c r="A72" s="89"/>
      <c r="B72" s="89"/>
      <c r="C72" s="311"/>
      <c r="D72" s="314"/>
      <c r="E72" s="311"/>
      <c r="F72" s="311"/>
      <c r="G72" s="115"/>
      <c r="H72" s="115"/>
      <c r="I72" s="115"/>
      <c r="J72" s="115"/>
      <c r="K72" s="101"/>
      <c r="L72" s="101"/>
      <c r="M72" s="101"/>
      <c r="N72" s="101"/>
      <c r="O72" s="101"/>
      <c r="P72" s="101"/>
      <c r="Q72" s="101"/>
      <c r="R72" s="101"/>
      <c r="S72" s="101"/>
      <c r="T72" s="101"/>
      <c r="U72" s="101"/>
      <c r="V72" s="101"/>
      <c r="W72" s="101"/>
      <c r="X72" s="101"/>
      <c r="Y72" s="101"/>
      <c r="Z72" s="101"/>
    </row>
    <row r="73" spans="1:26" ht="13.5" customHeight="1">
      <c r="A73" s="89"/>
      <c r="B73" s="89"/>
      <c r="C73" s="311"/>
      <c r="D73" s="314"/>
      <c r="E73" s="311"/>
      <c r="F73" s="311"/>
      <c r="G73" s="115"/>
      <c r="H73" s="115"/>
      <c r="I73" s="115"/>
      <c r="J73" s="115"/>
      <c r="K73" s="101"/>
      <c r="L73" s="101"/>
      <c r="M73" s="101"/>
      <c r="N73" s="101"/>
      <c r="O73" s="101"/>
      <c r="P73" s="101"/>
      <c r="Q73" s="101"/>
      <c r="R73" s="101"/>
      <c r="S73" s="101"/>
      <c r="T73" s="101"/>
      <c r="U73" s="101"/>
      <c r="V73" s="101"/>
      <c r="W73" s="101"/>
      <c r="X73" s="101"/>
      <c r="Y73" s="101"/>
      <c r="Z73" s="101"/>
    </row>
    <row r="74" spans="1:26" ht="13.5" customHeight="1">
      <c r="A74" s="89"/>
      <c r="B74" s="89"/>
      <c r="C74" s="311"/>
      <c r="D74" s="314"/>
      <c r="E74" s="311"/>
      <c r="F74" s="311"/>
      <c r="G74" s="115"/>
      <c r="H74" s="115"/>
      <c r="I74" s="115"/>
      <c r="J74" s="115"/>
      <c r="K74" s="101"/>
      <c r="L74" s="101"/>
      <c r="M74" s="101"/>
      <c r="N74" s="101"/>
      <c r="O74" s="101"/>
      <c r="P74" s="101"/>
      <c r="Q74" s="101"/>
      <c r="R74" s="101"/>
      <c r="S74" s="101"/>
      <c r="T74" s="101"/>
      <c r="U74" s="101"/>
      <c r="V74" s="101"/>
      <c r="W74" s="101"/>
      <c r="X74" s="101"/>
      <c r="Y74" s="101"/>
      <c r="Z74" s="101"/>
    </row>
    <row r="75" spans="1:26" ht="13.5" customHeight="1">
      <c r="A75" s="89"/>
      <c r="B75" s="89"/>
      <c r="C75" s="311"/>
      <c r="D75" s="314"/>
      <c r="E75" s="311"/>
      <c r="F75" s="311"/>
      <c r="G75" s="115"/>
      <c r="H75" s="115"/>
      <c r="I75" s="115"/>
      <c r="J75" s="115"/>
      <c r="K75" s="101"/>
      <c r="L75" s="101"/>
      <c r="M75" s="101"/>
      <c r="N75" s="101"/>
      <c r="O75" s="101"/>
      <c r="P75" s="101"/>
      <c r="Q75" s="101"/>
      <c r="R75" s="101"/>
      <c r="S75" s="101"/>
      <c r="T75" s="101"/>
      <c r="U75" s="101"/>
      <c r="V75" s="101"/>
      <c r="W75" s="101"/>
      <c r="X75" s="101"/>
      <c r="Y75" s="101"/>
      <c r="Z75" s="101"/>
    </row>
    <row r="76" spans="1:26" ht="13.5" customHeight="1">
      <c r="A76" s="89"/>
      <c r="B76" s="89"/>
      <c r="C76" s="311"/>
      <c r="D76" s="314"/>
      <c r="E76" s="311"/>
      <c r="F76" s="311"/>
      <c r="G76" s="115"/>
      <c r="H76" s="115"/>
      <c r="I76" s="115"/>
      <c r="J76" s="115"/>
      <c r="K76" s="101"/>
      <c r="L76" s="101"/>
      <c r="M76" s="101"/>
      <c r="N76" s="101"/>
      <c r="O76" s="101"/>
      <c r="P76" s="101"/>
      <c r="Q76" s="101"/>
      <c r="R76" s="101"/>
      <c r="S76" s="101"/>
      <c r="T76" s="101"/>
      <c r="U76" s="101"/>
      <c r="V76" s="101"/>
      <c r="W76" s="101"/>
      <c r="X76" s="101"/>
      <c r="Y76" s="101"/>
      <c r="Z76" s="101"/>
    </row>
    <row r="77" spans="1:26" ht="13.5" customHeight="1">
      <c r="A77" s="89"/>
      <c r="B77" s="89"/>
      <c r="C77" s="311"/>
      <c r="D77" s="314"/>
      <c r="E77" s="311"/>
      <c r="F77" s="311"/>
      <c r="G77" s="115"/>
      <c r="H77" s="115"/>
      <c r="I77" s="115"/>
      <c r="J77" s="115"/>
      <c r="K77" s="101"/>
      <c r="L77" s="101"/>
      <c r="M77" s="101"/>
      <c r="N77" s="101"/>
      <c r="O77" s="101"/>
      <c r="P77" s="101"/>
      <c r="Q77" s="101"/>
      <c r="R77" s="101"/>
      <c r="S77" s="101"/>
      <c r="T77" s="101"/>
      <c r="U77" s="101"/>
      <c r="V77" s="101"/>
      <c r="W77" s="101"/>
      <c r="X77" s="101"/>
      <c r="Y77" s="101"/>
      <c r="Z77" s="101"/>
    </row>
    <row r="78" spans="1:26" ht="13.5" customHeight="1">
      <c r="A78" s="89"/>
      <c r="B78" s="89"/>
      <c r="C78" s="311"/>
      <c r="D78" s="314"/>
      <c r="E78" s="311"/>
      <c r="F78" s="311"/>
      <c r="G78" s="115"/>
      <c r="H78" s="115"/>
      <c r="I78" s="115"/>
      <c r="J78" s="115"/>
      <c r="K78" s="101"/>
      <c r="L78" s="101"/>
      <c r="M78" s="101"/>
      <c r="N78" s="101"/>
      <c r="O78" s="101"/>
      <c r="P78" s="101"/>
      <c r="Q78" s="101"/>
      <c r="R78" s="101"/>
      <c r="S78" s="101"/>
      <c r="T78" s="101"/>
      <c r="U78" s="101"/>
      <c r="V78" s="101"/>
      <c r="W78" s="101"/>
      <c r="X78" s="101"/>
      <c r="Y78" s="101"/>
      <c r="Z78" s="101"/>
    </row>
    <row r="79" spans="1:26" ht="13.5" customHeight="1">
      <c r="A79" s="89"/>
      <c r="B79" s="89"/>
      <c r="C79" s="311"/>
      <c r="D79" s="314"/>
      <c r="E79" s="311"/>
      <c r="F79" s="311"/>
      <c r="G79" s="115"/>
      <c r="H79" s="115"/>
      <c r="I79" s="115"/>
      <c r="J79" s="115"/>
      <c r="K79" s="101"/>
      <c r="L79" s="101"/>
      <c r="M79" s="101"/>
      <c r="N79" s="101"/>
      <c r="O79" s="101"/>
      <c r="P79" s="101"/>
      <c r="Q79" s="101"/>
      <c r="R79" s="101"/>
      <c r="S79" s="101"/>
      <c r="T79" s="101"/>
      <c r="U79" s="101"/>
      <c r="V79" s="101"/>
      <c r="W79" s="101"/>
      <c r="X79" s="101"/>
      <c r="Y79" s="101"/>
      <c r="Z79" s="101"/>
    </row>
    <row r="80" spans="1:26" ht="13.5" customHeight="1">
      <c r="A80" s="89"/>
      <c r="B80" s="89"/>
      <c r="C80" s="311"/>
      <c r="D80" s="314"/>
      <c r="E80" s="311"/>
      <c r="F80" s="311"/>
      <c r="G80" s="115"/>
      <c r="H80" s="115"/>
      <c r="I80" s="115"/>
      <c r="J80" s="115"/>
      <c r="K80" s="101"/>
      <c r="L80" s="101"/>
      <c r="M80" s="101"/>
      <c r="N80" s="101"/>
      <c r="O80" s="101"/>
      <c r="P80" s="101"/>
      <c r="Q80" s="101"/>
      <c r="R80" s="101"/>
      <c r="S80" s="101"/>
      <c r="T80" s="101"/>
      <c r="U80" s="101"/>
      <c r="V80" s="101"/>
      <c r="W80" s="101"/>
      <c r="X80" s="101"/>
      <c r="Y80" s="101"/>
      <c r="Z80" s="101"/>
    </row>
    <row r="81" spans="1:26" ht="13.5" customHeight="1">
      <c r="A81" s="89"/>
      <c r="B81" s="89"/>
      <c r="C81" s="311"/>
      <c r="D81" s="314"/>
      <c r="E81" s="311"/>
      <c r="F81" s="311"/>
      <c r="G81" s="115"/>
      <c r="H81" s="115"/>
      <c r="I81" s="115"/>
      <c r="J81" s="115"/>
      <c r="K81" s="101"/>
      <c r="L81" s="101"/>
      <c r="M81" s="101"/>
      <c r="N81" s="101"/>
      <c r="O81" s="101"/>
      <c r="P81" s="101"/>
      <c r="Q81" s="101"/>
      <c r="R81" s="101"/>
      <c r="S81" s="101"/>
      <c r="T81" s="101"/>
      <c r="U81" s="101"/>
      <c r="V81" s="101"/>
      <c r="W81" s="101"/>
      <c r="X81" s="101"/>
      <c r="Y81" s="101"/>
      <c r="Z81" s="101"/>
    </row>
    <row r="82" spans="1:26" ht="13.5" customHeight="1">
      <c r="A82" s="89"/>
      <c r="B82" s="89"/>
      <c r="C82" s="311"/>
      <c r="D82" s="314"/>
      <c r="E82" s="311"/>
      <c r="F82" s="311"/>
      <c r="G82" s="115"/>
      <c r="H82" s="115"/>
      <c r="I82" s="115"/>
      <c r="J82" s="115"/>
      <c r="K82" s="101"/>
      <c r="L82" s="101"/>
      <c r="M82" s="101"/>
      <c r="N82" s="101"/>
      <c r="O82" s="101"/>
      <c r="P82" s="101"/>
      <c r="Q82" s="101"/>
      <c r="R82" s="101"/>
      <c r="S82" s="101"/>
      <c r="T82" s="101"/>
      <c r="U82" s="101"/>
      <c r="V82" s="101"/>
      <c r="W82" s="101"/>
      <c r="X82" s="101"/>
      <c r="Y82" s="101"/>
      <c r="Z82" s="101"/>
    </row>
    <row r="83" spans="1:26" ht="13.5" customHeight="1">
      <c r="A83" s="89"/>
      <c r="B83" s="89"/>
      <c r="C83" s="311"/>
      <c r="D83" s="314"/>
      <c r="E83" s="311"/>
      <c r="F83" s="311"/>
      <c r="G83" s="115"/>
      <c r="H83" s="115"/>
      <c r="I83" s="115"/>
      <c r="J83" s="115"/>
      <c r="K83" s="101"/>
      <c r="L83" s="101"/>
      <c r="M83" s="101"/>
      <c r="N83" s="101"/>
      <c r="O83" s="101"/>
      <c r="P83" s="101"/>
      <c r="Q83" s="101"/>
      <c r="R83" s="101"/>
      <c r="S83" s="101"/>
      <c r="T83" s="101"/>
      <c r="U83" s="101"/>
      <c r="V83" s="101"/>
      <c r="W83" s="101"/>
      <c r="X83" s="101"/>
      <c r="Y83" s="101"/>
      <c r="Z83" s="101"/>
    </row>
    <row r="84" spans="1:26" ht="13.5" customHeight="1">
      <c r="A84" s="89"/>
      <c r="B84" s="89"/>
      <c r="C84" s="311"/>
      <c r="D84" s="314"/>
      <c r="E84" s="311"/>
      <c r="F84" s="311"/>
      <c r="G84" s="115"/>
      <c r="H84" s="115"/>
      <c r="I84" s="115"/>
      <c r="J84" s="115"/>
      <c r="K84" s="101"/>
      <c r="L84" s="101"/>
      <c r="M84" s="101"/>
      <c r="N84" s="101"/>
      <c r="O84" s="101"/>
      <c r="P84" s="101"/>
      <c r="Q84" s="101"/>
      <c r="R84" s="101"/>
      <c r="S84" s="101"/>
      <c r="T84" s="101"/>
      <c r="U84" s="101"/>
      <c r="V84" s="101"/>
      <c r="W84" s="101"/>
      <c r="X84" s="101"/>
      <c r="Y84" s="101"/>
      <c r="Z84" s="101"/>
    </row>
    <row r="85" spans="1:26" ht="13.5" customHeight="1">
      <c r="A85" s="89"/>
      <c r="B85" s="89"/>
      <c r="C85" s="311"/>
      <c r="D85" s="314"/>
      <c r="E85" s="311"/>
      <c r="F85" s="311"/>
      <c r="G85" s="115"/>
      <c r="H85" s="115"/>
      <c r="I85" s="115"/>
      <c r="J85" s="115"/>
      <c r="K85" s="101"/>
      <c r="L85" s="101"/>
      <c r="M85" s="101"/>
      <c r="N85" s="101"/>
      <c r="O85" s="101"/>
      <c r="P85" s="101"/>
      <c r="Q85" s="101"/>
      <c r="R85" s="101"/>
      <c r="S85" s="101"/>
      <c r="T85" s="101"/>
      <c r="U85" s="101"/>
      <c r="V85" s="101"/>
      <c r="W85" s="101"/>
      <c r="X85" s="101"/>
      <c r="Y85" s="101"/>
      <c r="Z85" s="101"/>
    </row>
    <row r="86" spans="1:26" ht="13.5" customHeight="1">
      <c r="A86" s="89"/>
      <c r="B86" s="89"/>
      <c r="C86" s="311"/>
      <c r="D86" s="314"/>
      <c r="E86" s="311"/>
      <c r="F86" s="311"/>
      <c r="G86" s="115"/>
      <c r="H86" s="115"/>
      <c r="I86" s="115"/>
      <c r="J86" s="115"/>
      <c r="K86" s="101"/>
      <c r="L86" s="101"/>
      <c r="M86" s="101"/>
      <c r="N86" s="101"/>
      <c r="O86" s="101"/>
      <c r="P86" s="101"/>
      <c r="Q86" s="101"/>
      <c r="R86" s="101"/>
      <c r="S86" s="101"/>
      <c r="T86" s="101"/>
      <c r="U86" s="101"/>
      <c r="V86" s="101"/>
      <c r="W86" s="101"/>
      <c r="X86" s="101"/>
      <c r="Y86" s="101"/>
      <c r="Z86" s="101"/>
    </row>
    <row r="87" spans="1:26" ht="13.5" customHeight="1">
      <c r="A87" s="89"/>
      <c r="B87" s="89"/>
      <c r="C87" s="311"/>
      <c r="D87" s="314"/>
      <c r="E87" s="311"/>
      <c r="F87" s="311"/>
      <c r="G87" s="115"/>
      <c r="H87" s="115"/>
      <c r="I87" s="115"/>
      <c r="J87" s="115"/>
      <c r="K87" s="101"/>
      <c r="L87" s="101"/>
      <c r="M87" s="101"/>
      <c r="N87" s="101"/>
      <c r="O87" s="101"/>
      <c r="P87" s="101"/>
      <c r="Q87" s="101"/>
      <c r="R87" s="101"/>
      <c r="S87" s="101"/>
      <c r="T87" s="101"/>
      <c r="U87" s="101"/>
      <c r="V87" s="101"/>
      <c r="W87" s="101"/>
      <c r="X87" s="101"/>
      <c r="Y87" s="101"/>
      <c r="Z87" s="101"/>
    </row>
    <row r="88" spans="1:26" ht="13.5" customHeight="1">
      <c r="A88" s="89"/>
      <c r="B88" s="89"/>
      <c r="C88" s="311"/>
      <c r="D88" s="314"/>
      <c r="E88" s="311"/>
      <c r="F88" s="311"/>
      <c r="G88" s="115"/>
      <c r="H88" s="115"/>
      <c r="I88" s="115"/>
      <c r="J88" s="115"/>
      <c r="K88" s="101"/>
      <c r="L88" s="101"/>
      <c r="M88" s="101"/>
      <c r="N88" s="101"/>
      <c r="O88" s="101"/>
      <c r="P88" s="101"/>
      <c r="Q88" s="101"/>
      <c r="R88" s="101"/>
      <c r="S88" s="101"/>
      <c r="T88" s="101"/>
      <c r="U88" s="101"/>
      <c r="V88" s="101"/>
      <c r="W88" s="101"/>
      <c r="X88" s="101"/>
      <c r="Y88" s="101"/>
      <c r="Z88" s="101"/>
    </row>
    <row r="89" spans="1:26" ht="13.5" customHeight="1">
      <c r="A89" s="89"/>
      <c r="B89" s="89"/>
      <c r="C89" s="311"/>
      <c r="D89" s="314"/>
      <c r="E89" s="311"/>
      <c r="F89" s="311"/>
      <c r="G89" s="115"/>
      <c r="H89" s="115"/>
      <c r="I89" s="115"/>
      <c r="J89" s="115"/>
      <c r="K89" s="101"/>
      <c r="L89" s="101"/>
      <c r="M89" s="101"/>
      <c r="N89" s="101"/>
      <c r="O89" s="101"/>
      <c r="P89" s="101"/>
      <c r="Q89" s="101"/>
      <c r="R89" s="101"/>
      <c r="S89" s="101"/>
      <c r="T89" s="101"/>
      <c r="U89" s="101"/>
      <c r="V89" s="101"/>
      <c r="W89" s="101"/>
      <c r="X89" s="101"/>
      <c r="Y89" s="101"/>
      <c r="Z89" s="101"/>
    </row>
    <row r="90" spans="1:26" ht="13.5" customHeight="1">
      <c r="A90" s="89"/>
      <c r="B90" s="89"/>
      <c r="C90" s="311"/>
      <c r="D90" s="314"/>
      <c r="E90" s="311"/>
      <c r="F90" s="311"/>
      <c r="G90" s="115"/>
      <c r="H90" s="115"/>
      <c r="I90" s="115"/>
      <c r="J90" s="115"/>
      <c r="K90" s="101"/>
      <c r="L90" s="101"/>
      <c r="M90" s="101"/>
      <c r="N90" s="101"/>
      <c r="O90" s="101"/>
      <c r="P90" s="101"/>
      <c r="Q90" s="101"/>
      <c r="R90" s="101"/>
      <c r="S90" s="101"/>
      <c r="T90" s="101"/>
      <c r="U90" s="101"/>
      <c r="V90" s="101"/>
      <c r="W90" s="101"/>
      <c r="X90" s="101"/>
      <c r="Y90" s="101"/>
      <c r="Z90" s="101"/>
    </row>
    <row r="91" spans="1:26" ht="13.5" customHeight="1">
      <c r="A91" s="89"/>
      <c r="B91" s="89"/>
      <c r="C91" s="311"/>
      <c r="D91" s="314"/>
      <c r="E91" s="311"/>
      <c r="F91" s="311"/>
      <c r="G91" s="115"/>
      <c r="H91" s="115"/>
      <c r="I91" s="115"/>
      <c r="J91" s="115"/>
      <c r="K91" s="101"/>
      <c r="L91" s="101"/>
      <c r="M91" s="101"/>
      <c r="N91" s="101"/>
      <c r="O91" s="101"/>
      <c r="P91" s="101"/>
      <c r="Q91" s="101"/>
      <c r="R91" s="101"/>
      <c r="S91" s="101"/>
      <c r="T91" s="101"/>
      <c r="U91" s="101"/>
      <c r="V91" s="101"/>
      <c r="W91" s="101"/>
      <c r="X91" s="101"/>
      <c r="Y91" s="101"/>
      <c r="Z91" s="101"/>
    </row>
    <row r="92" spans="1:26" ht="13.5" customHeight="1">
      <c r="A92" s="89"/>
      <c r="B92" s="89"/>
      <c r="C92" s="311"/>
      <c r="D92" s="314"/>
      <c r="E92" s="311"/>
      <c r="F92" s="311"/>
      <c r="G92" s="115"/>
      <c r="H92" s="115"/>
      <c r="I92" s="115"/>
      <c r="J92" s="115"/>
      <c r="K92" s="101"/>
      <c r="L92" s="101"/>
      <c r="M92" s="101"/>
      <c r="N92" s="101"/>
      <c r="O92" s="101"/>
      <c r="P92" s="101"/>
      <c r="Q92" s="101"/>
      <c r="R92" s="101"/>
      <c r="S92" s="101"/>
      <c r="T92" s="101"/>
      <c r="U92" s="101"/>
      <c r="V92" s="101"/>
      <c r="W92" s="101"/>
      <c r="X92" s="101"/>
      <c r="Y92" s="101"/>
      <c r="Z92" s="101"/>
    </row>
    <row r="93" spans="1:26" ht="13.5" customHeight="1">
      <c r="A93" s="89"/>
      <c r="B93" s="89"/>
      <c r="C93" s="311"/>
      <c r="D93" s="314"/>
      <c r="E93" s="311"/>
      <c r="F93" s="311"/>
      <c r="G93" s="115"/>
      <c r="H93" s="115"/>
      <c r="I93" s="115"/>
      <c r="J93" s="115"/>
      <c r="K93" s="101"/>
      <c r="L93" s="101"/>
      <c r="M93" s="101"/>
      <c r="N93" s="101"/>
      <c r="O93" s="101"/>
      <c r="P93" s="101"/>
      <c r="Q93" s="101"/>
      <c r="R93" s="101"/>
      <c r="S93" s="101"/>
      <c r="T93" s="101"/>
      <c r="U93" s="101"/>
      <c r="V93" s="101"/>
      <c r="W93" s="101"/>
      <c r="X93" s="101"/>
      <c r="Y93" s="101"/>
      <c r="Z93" s="101"/>
    </row>
    <row r="94" spans="1:26" ht="13.5" customHeight="1">
      <c r="A94" s="89"/>
      <c r="B94" s="89"/>
      <c r="C94" s="311"/>
      <c r="D94" s="314"/>
      <c r="E94" s="311"/>
      <c r="F94" s="311"/>
      <c r="G94" s="115"/>
      <c r="H94" s="115"/>
      <c r="I94" s="115"/>
      <c r="J94" s="115"/>
      <c r="K94" s="101"/>
      <c r="L94" s="101"/>
      <c r="M94" s="101"/>
      <c r="N94" s="101"/>
      <c r="O94" s="101"/>
      <c r="P94" s="101"/>
      <c r="Q94" s="101"/>
      <c r="R94" s="101"/>
      <c r="S94" s="101"/>
      <c r="T94" s="101"/>
      <c r="U94" s="101"/>
      <c r="V94" s="101"/>
      <c r="W94" s="101"/>
      <c r="X94" s="101"/>
      <c r="Y94" s="101"/>
      <c r="Z94" s="101"/>
    </row>
    <row r="95" spans="1:26" ht="13.5" customHeight="1">
      <c r="A95" s="89"/>
      <c r="B95" s="89"/>
      <c r="C95" s="311"/>
      <c r="D95" s="314"/>
      <c r="E95" s="311"/>
      <c r="F95" s="311"/>
      <c r="G95" s="115"/>
      <c r="H95" s="115"/>
      <c r="I95" s="115"/>
      <c r="J95" s="115"/>
      <c r="K95" s="101"/>
      <c r="L95" s="101"/>
      <c r="M95" s="101"/>
      <c r="N95" s="101"/>
      <c r="O95" s="101"/>
      <c r="P95" s="101"/>
      <c r="Q95" s="101"/>
      <c r="R95" s="101"/>
      <c r="S95" s="101"/>
      <c r="T95" s="101"/>
      <c r="U95" s="101"/>
      <c r="V95" s="101"/>
      <c r="W95" s="101"/>
      <c r="X95" s="101"/>
      <c r="Y95" s="101"/>
      <c r="Z95" s="101"/>
    </row>
    <row r="96" spans="1:26" ht="13.5" customHeight="1">
      <c r="A96" s="89"/>
      <c r="B96" s="89"/>
      <c r="C96" s="311"/>
      <c r="D96" s="314"/>
      <c r="E96" s="311"/>
      <c r="F96" s="311"/>
      <c r="G96" s="115"/>
      <c r="H96" s="115"/>
      <c r="I96" s="115"/>
      <c r="J96" s="115"/>
      <c r="K96" s="101"/>
      <c r="L96" s="101"/>
      <c r="M96" s="101"/>
      <c r="N96" s="101"/>
      <c r="O96" s="101"/>
      <c r="P96" s="101"/>
      <c r="Q96" s="101"/>
      <c r="R96" s="101"/>
      <c r="S96" s="101"/>
      <c r="T96" s="101"/>
      <c r="U96" s="101"/>
      <c r="V96" s="101"/>
      <c r="W96" s="101"/>
      <c r="X96" s="101"/>
      <c r="Y96" s="101"/>
      <c r="Z96" s="101"/>
    </row>
    <row r="97" spans="1:26" ht="13.5" customHeight="1">
      <c r="A97" s="89"/>
      <c r="B97" s="89"/>
      <c r="C97" s="311"/>
      <c r="D97" s="314"/>
      <c r="E97" s="311"/>
      <c r="F97" s="311"/>
      <c r="G97" s="115"/>
      <c r="H97" s="115"/>
      <c r="I97" s="115"/>
      <c r="J97" s="115"/>
      <c r="K97" s="101"/>
      <c r="L97" s="101"/>
      <c r="M97" s="101"/>
      <c r="N97" s="101"/>
      <c r="O97" s="101"/>
      <c r="P97" s="101"/>
      <c r="Q97" s="101"/>
      <c r="R97" s="101"/>
      <c r="S97" s="101"/>
      <c r="T97" s="101"/>
      <c r="U97" s="101"/>
      <c r="V97" s="101"/>
      <c r="W97" s="101"/>
      <c r="X97" s="101"/>
      <c r="Y97" s="101"/>
      <c r="Z97" s="101"/>
    </row>
    <row r="98" spans="1:26" ht="13.5" customHeight="1">
      <c r="A98" s="89"/>
      <c r="B98" s="89"/>
      <c r="C98" s="311"/>
      <c r="D98" s="314"/>
      <c r="E98" s="311"/>
      <c r="F98" s="311"/>
      <c r="G98" s="115"/>
      <c r="H98" s="115"/>
      <c r="I98" s="115"/>
      <c r="J98" s="115"/>
      <c r="K98" s="101"/>
      <c r="L98" s="101"/>
      <c r="M98" s="101"/>
      <c r="N98" s="101"/>
      <c r="O98" s="101"/>
      <c r="P98" s="101"/>
      <c r="Q98" s="101"/>
      <c r="R98" s="101"/>
      <c r="S98" s="101"/>
      <c r="T98" s="101"/>
      <c r="U98" s="101"/>
      <c r="V98" s="101"/>
      <c r="W98" s="101"/>
      <c r="X98" s="101"/>
      <c r="Y98" s="101"/>
      <c r="Z98" s="101"/>
    </row>
    <row r="99" spans="1:26" ht="13.5" customHeight="1">
      <c r="A99" s="89"/>
      <c r="B99" s="89"/>
      <c r="C99" s="311"/>
      <c r="D99" s="314"/>
      <c r="E99" s="311"/>
      <c r="F99" s="311"/>
      <c r="G99" s="115"/>
      <c r="H99" s="115"/>
      <c r="I99" s="115"/>
      <c r="J99" s="115"/>
      <c r="K99" s="101"/>
      <c r="L99" s="101"/>
      <c r="M99" s="101"/>
      <c r="N99" s="101"/>
      <c r="O99" s="101"/>
      <c r="P99" s="101"/>
      <c r="Q99" s="101"/>
      <c r="R99" s="101"/>
      <c r="S99" s="101"/>
      <c r="T99" s="101"/>
      <c r="U99" s="101"/>
      <c r="V99" s="101"/>
      <c r="W99" s="101"/>
      <c r="X99" s="101"/>
      <c r="Y99" s="101"/>
      <c r="Z99" s="101"/>
    </row>
    <row r="100" spans="1:26" ht="13.5" customHeight="1">
      <c r="A100" s="89"/>
      <c r="B100" s="89"/>
      <c r="C100" s="311"/>
      <c r="D100" s="314"/>
      <c r="E100" s="311"/>
      <c r="F100" s="311"/>
      <c r="G100" s="115"/>
      <c r="H100" s="115"/>
      <c r="I100" s="115"/>
      <c r="J100" s="115"/>
      <c r="K100" s="101"/>
      <c r="L100" s="101"/>
      <c r="M100" s="101"/>
      <c r="N100" s="101"/>
      <c r="O100" s="101"/>
      <c r="P100" s="101"/>
      <c r="Q100" s="101"/>
      <c r="R100" s="101"/>
      <c r="S100" s="101"/>
      <c r="T100" s="101"/>
      <c r="U100" s="101"/>
      <c r="V100" s="101"/>
      <c r="W100" s="101"/>
      <c r="X100" s="101"/>
      <c r="Y100" s="101"/>
      <c r="Z100" s="101"/>
    </row>
    <row r="101" spans="1:26" ht="13.5" customHeight="1">
      <c r="A101" s="89"/>
      <c r="B101" s="89"/>
      <c r="C101" s="311"/>
      <c r="D101" s="314"/>
      <c r="E101" s="311"/>
      <c r="F101" s="311"/>
      <c r="G101" s="115"/>
      <c r="H101" s="115"/>
      <c r="I101" s="115"/>
      <c r="J101" s="115"/>
      <c r="K101" s="101"/>
      <c r="L101" s="101"/>
      <c r="M101" s="101"/>
      <c r="N101" s="101"/>
      <c r="O101" s="101"/>
      <c r="P101" s="101"/>
      <c r="Q101" s="101"/>
      <c r="R101" s="101"/>
      <c r="S101" s="101"/>
      <c r="T101" s="101"/>
      <c r="U101" s="101"/>
      <c r="V101" s="101"/>
      <c r="W101" s="101"/>
      <c r="X101" s="101"/>
      <c r="Y101" s="101"/>
      <c r="Z101" s="101"/>
    </row>
    <row r="102" spans="1:26" ht="13.5" customHeight="1">
      <c r="A102" s="89"/>
      <c r="B102" s="89"/>
      <c r="C102" s="311"/>
      <c r="D102" s="314"/>
      <c r="E102" s="311"/>
      <c r="F102" s="311"/>
      <c r="G102" s="115"/>
      <c r="H102" s="115"/>
      <c r="I102" s="115"/>
      <c r="J102" s="115"/>
      <c r="K102" s="101"/>
      <c r="L102" s="101"/>
      <c r="M102" s="101"/>
      <c r="N102" s="101"/>
      <c r="O102" s="101"/>
      <c r="P102" s="101"/>
      <c r="Q102" s="101"/>
      <c r="R102" s="101"/>
      <c r="S102" s="101"/>
      <c r="T102" s="101"/>
      <c r="U102" s="101"/>
      <c r="V102" s="101"/>
      <c r="W102" s="101"/>
      <c r="X102" s="101"/>
      <c r="Y102" s="101"/>
      <c r="Z102" s="101"/>
    </row>
    <row r="103" spans="1:26" ht="13.5" customHeight="1">
      <c r="A103" s="89"/>
      <c r="B103" s="89"/>
      <c r="C103" s="311"/>
      <c r="D103" s="314"/>
      <c r="E103" s="311"/>
      <c r="F103" s="311"/>
      <c r="G103" s="115"/>
      <c r="H103" s="115"/>
      <c r="I103" s="115"/>
      <c r="J103" s="115"/>
      <c r="K103" s="101"/>
      <c r="L103" s="101"/>
      <c r="M103" s="101"/>
      <c r="N103" s="101"/>
      <c r="O103" s="101"/>
      <c r="P103" s="101"/>
      <c r="Q103" s="101"/>
      <c r="R103" s="101"/>
      <c r="S103" s="101"/>
      <c r="T103" s="101"/>
      <c r="U103" s="101"/>
      <c r="V103" s="101"/>
      <c r="W103" s="101"/>
      <c r="X103" s="101"/>
      <c r="Y103" s="101"/>
      <c r="Z103" s="101"/>
    </row>
    <row r="104" spans="1:26" ht="13.5" customHeight="1">
      <c r="A104" s="89"/>
      <c r="B104" s="89"/>
      <c r="C104" s="311"/>
      <c r="D104" s="314"/>
      <c r="E104" s="311"/>
      <c r="F104" s="311"/>
      <c r="G104" s="115"/>
      <c r="H104" s="115"/>
      <c r="I104" s="115"/>
      <c r="J104" s="115"/>
      <c r="K104" s="101"/>
      <c r="L104" s="101"/>
      <c r="M104" s="101"/>
      <c r="N104" s="101"/>
      <c r="O104" s="101"/>
      <c r="P104" s="101"/>
      <c r="Q104" s="101"/>
      <c r="R104" s="101"/>
      <c r="S104" s="101"/>
      <c r="T104" s="101"/>
      <c r="U104" s="101"/>
      <c r="V104" s="101"/>
      <c r="W104" s="101"/>
      <c r="X104" s="101"/>
      <c r="Y104" s="101"/>
      <c r="Z104" s="101"/>
    </row>
    <row r="105" spans="1:26" ht="13.5" customHeight="1">
      <c r="A105" s="89"/>
      <c r="B105" s="89"/>
      <c r="C105" s="311"/>
      <c r="D105" s="314"/>
      <c r="E105" s="311"/>
      <c r="F105" s="311"/>
      <c r="G105" s="115"/>
      <c r="H105" s="115"/>
      <c r="I105" s="115"/>
      <c r="J105" s="115"/>
      <c r="K105" s="101"/>
      <c r="L105" s="101"/>
      <c r="M105" s="101"/>
      <c r="N105" s="101"/>
      <c r="O105" s="101"/>
      <c r="P105" s="101"/>
      <c r="Q105" s="101"/>
      <c r="R105" s="101"/>
      <c r="S105" s="101"/>
      <c r="T105" s="101"/>
      <c r="U105" s="101"/>
      <c r="V105" s="101"/>
      <c r="W105" s="101"/>
      <c r="X105" s="101"/>
      <c r="Y105" s="101"/>
      <c r="Z105" s="101"/>
    </row>
    <row r="106" spans="1:26" ht="13.5" customHeight="1">
      <c r="A106" s="89"/>
      <c r="B106" s="89"/>
      <c r="C106" s="311"/>
      <c r="D106" s="314"/>
      <c r="E106" s="311"/>
      <c r="F106" s="311"/>
      <c r="G106" s="115"/>
      <c r="H106" s="115"/>
      <c r="I106" s="115"/>
      <c r="J106" s="115"/>
      <c r="K106" s="101"/>
      <c r="L106" s="101"/>
      <c r="M106" s="101"/>
      <c r="N106" s="101"/>
      <c r="O106" s="101"/>
      <c r="P106" s="101"/>
      <c r="Q106" s="101"/>
      <c r="R106" s="101"/>
      <c r="S106" s="101"/>
      <c r="T106" s="101"/>
      <c r="U106" s="101"/>
      <c r="V106" s="101"/>
      <c r="W106" s="101"/>
      <c r="X106" s="101"/>
      <c r="Y106" s="101"/>
      <c r="Z106" s="101"/>
    </row>
    <row r="107" spans="1:26" ht="13.5" customHeight="1">
      <c r="A107" s="89"/>
      <c r="B107" s="89"/>
      <c r="C107" s="311"/>
      <c r="D107" s="314"/>
      <c r="E107" s="311"/>
      <c r="F107" s="311"/>
      <c r="G107" s="101"/>
      <c r="H107" s="101"/>
      <c r="I107" s="101"/>
      <c r="J107" s="101"/>
      <c r="K107" s="101"/>
      <c r="L107" s="101"/>
      <c r="M107" s="101"/>
      <c r="N107" s="101"/>
      <c r="O107" s="101"/>
      <c r="P107" s="101"/>
      <c r="Q107" s="101"/>
      <c r="R107" s="101"/>
      <c r="S107" s="101"/>
      <c r="T107" s="101"/>
      <c r="U107" s="101"/>
      <c r="V107" s="101"/>
      <c r="W107" s="101"/>
      <c r="X107" s="101"/>
      <c r="Y107" s="101"/>
      <c r="Z107" s="101"/>
    </row>
    <row r="108" spans="1:26" ht="13.5" customHeight="1">
      <c r="A108" s="89"/>
      <c r="B108" s="89"/>
      <c r="C108" s="311"/>
      <c r="D108" s="314"/>
      <c r="E108" s="311"/>
      <c r="F108" s="311"/>
      <c r="G108" s="101"/>
      <c r="H108" s="101"/>
      <c r="I108" s="101"/>
      <c r="J108" s="101"/>
      <c r="K108" s="101"/>
      <c r="L108" s="101"/>
      <c r="M108" s="101"/>
      <c r="N108" s="101"/>
      <c r="O108" s="101"/>
      <c r="P108" s="101"/>
      <c r="Q108" s="101"/>
      <c r="R108" s="101"/>
      <c r="S108" s="101"/>
      <c r="T108" s="101"/>
      <c r="U108" s="101"/>
      <c r="V108" s="101"/>
      <c r="W108" s="101"/>
      <c r="X108" s="101"/>
      <c r="Y108" s="101"/>
      <c r="Z108" s="101"/>
    </row>
    <row r="109" spans="1:26" ht="13.5" customHeight="1">
      <c r="A109" s="89"/>
      <c r="B109" s="89"/>
      <c r="C109" s="311"/>
      <c r="D109" s="314"/>
      <c r="E109" s="311"/>
      <c r="F109" s="311"/>
      <c r="G109" s="101"/>
      <c r="H109" s="101"/>
      <c r="I109" s="101"/>
      <c r="J109" s="101"/>
      <c r="K109" s="101"/>
      <c r="L109" s="101"/>
      <c r="M109" s="101"/>
      <c r="N109" s="101"/>
      <c r="O109" s="101"/>
      <c r="P109" s="101"/>
      <c r="Q109" s="101"/>
      <c r="R109" s="101"/>
      <c r="S109" s="101"/>
      <c r="T109" s="101"/>
      <c r="U109" s="101"/>
      <c r="V109" s="101"/>
      <c r="W109" s="101"/>
      <c r="X109" s="101"/>
      <c r="Y109" s="101"/>
      <c r="Z109" s="101"/>
    </row>
    <row r="110" spans="1:26" ht="13.5" customHeight="1">
      <c r="A110" s="89"/>
      <c r="B110" s="89"/>
      <c r="C110" s="311"/>
      <c r="D110" s="314"/>
      <c r="E110" s="311"/>
      <c r="F110" s="311"/>
      <c r="G110" s="101"/>
      <c r="H110" s="101"/>
      <c r="I110" s="101"/>
      <c r="J110" s="101"/>
      <c r="K110" s="101"/>
      <c r="L110" s="101"/>
      <c r="M110" s="101"/>
      <c r="N110" s="101"/>
      <c r="O110" s="101"/>
      <c r="P110" s="101"/>
      <c r="Q110" s="101"/>
      <c r="R110" s="101"/>
      <c r="S110" s="101"/>
      <c r="T110" s="101"/>
      <c r="U110" s="101"/>
      <c r="V110" s="101"/>
      <c r="W110" s="101"/>
      <c r="X110" s="101"/>
      <c r="Y110" s="101"/>
      <c r="Z110" s="101"/>
    </row>
    <row r="111" spans="1:26" ht="13.5" customHeight="1">
      <c r="A111" s="89"/>
      <c r="B111" s="89"/>
      <c r="C111" s="311"/>
      <c r="D111" s="314"/>
      <c r="E111" s="311"/>
      <c r="F111" s="311"/>
      <c r="G111" s="101"/>
      <c r="H111" s="101"/>
      <c r="I111" s="101"/>
      <c r="J111" s="101"/>
      <c r="K111" s="101"/>
      <c r="L111" s="101"/>
      <c r="M111" s="101"/>
      <c r="N111" s="101"/>
      <c r="O111" s="101"/>
      <c r="P111" s="101"/>
      <c r="Q111" s="101"/>
      <c r="R111" s="101"/>
      <c r="S111" s="101"/>
      <c r="T111" s="101"/>
      <c r="U111" s="101"/>
      <c r="V111" s="101"/>
      <c r="W111" s="101"/>
      <c r="X111" s="101"/>
      <c r="Y111" s="101"/>
      <c r="Z111" s="101"/>
    </row>
    <row r="112" spans="1:26" ht="13.5" customHeight="1">
      <c r="A112" s="89"/>
      <c r="B112" s="89"/>
      <c r="C112" s="311"/>
      <c r="D112" s="314"/>
      <c r="E112" s="311"/>
      <c r="F112" s="311"/>
      <c r="G112" s="101"/>
      <c r="H112" s="101"/>
      <c r="I112" s="101"/>
      <c r="J112" s="101"/>
      <c r="K112" s="101"/>
      <c r="L112" s="101"/>
      <c r="M112" s="101"/>
      <c r="N112" s="101"/>
      <c r="O112" s="101"/>
      <c r="P112" s="101"/>
      <c r="Q112" s="101"/>
      <c r="R112" s="101"/>
      <c r="S112" s="101"/>
      <c r="T112" s="101"/>
      <c r="U112" s="101"/>
      <c r="V112" s="101"/>
      <c r="W112" s="101"/>
      <c r="X112" s="101"/>
      <c r="Y112" s="101"/>
      <c r="Z112" s="101"/>
    </row>
    <row r="113" spans="1:26" ht="13.5" customHeight="1">
      <c r="A113" s="89"/>
      <c r="B113" s="89"/>
      <c r="C113" s="311"/>
      <c r="D113" s="314"/>
      <c r="E113" s="311"/>
      <c r="F113" s="311"/>
      <c r="G113" s="101"/>
      <c r="H113" s="101"/>
      <c r="I113" s="101"/>
      <c r="J113" s="101"/>
      <c r="K113" s="101"/>
      <c r="L113" s="101"/>
      <c r="M113" s="101"/>
      <c r="N113" s="101"/>
      <c r="O113" s="101"/>
      <c r="P113" s="101"/>
      <c r="Q113" s="101"/>
      <c r="R113" s="101"/>
      <c r="S113" s="101"/>
      <c r="T113" s="101"/>
      <c r="U113" s="101"/>
      <c r="V113" s="101"/>
      <c r="W113" s="101"/>
      <c r="X113" s="101"/>
      <c r="Y113" s="101"/>
      <c r="Z113" s="101"/>
    </row>
    <row r="114" spans="1:26" ht="13.5" customHeight="1">
      <c r="A114" s="89"/>
      <c r="B114" s="89"/>
      <c r="C114" s="311"/>
      <c r="D114" s="314"/>
      <c r="E114" s="311"/>
      <c r="F114" s="311"/>
      <c r="G114" s="101"/>
      <c r="H114" s="101"/>
      <c r="I114" s="101"/>
      <c r="J114" s="101"/>
      <c r="K114" s="101"/>
      <c r="L114" s="101"/>
      <c r="M114" s="101"/>
      <c r="N114" s="101"/>
      <c r="O114" s="101"/>
      <c r="P114" s="101"/>
      <c r="Q114" s="101"/>
      <c r="R114" s="101"/>
      <c r="S114" s="101"/>
      <c r="T114" s="101"/>
      <c r="U114" s="101"/>
      <c r="V114" s="101"/>
      <c r="W114" s="101"/>
      <c r="X114" s="101"/>
      <c r="Y114" s="101"/>
      <c r="Z114" s="101"/>
    </row>
    <row r="115" spans="1:26" ht="13.5" customHeight="1">
      <c r="A115" s="89"/>
      <c r="B115" s="89"/>
      <c r="C115" s="311"/>
      <c r="D115" s="314"/>
      <c r="E115" s="311"/>
      <c r="F115" s="311"/>
      <c r="G115" s="101"/>
      <c r="H115" s="101"/>
      <c r="I115" s="101"/>
      <c r="J115" s="101"/>
      <c r="K115" s="101"/>
      <c r="L115" s="101"/>
      <c r="M115" s="101"/>
      <c r="N115" s="101"/>
      <c r="O115" s="101"/>
      <c r="P115" s="101"/>
      <c r="Q115" s="101"/>
      <c r="R115" s="101"/>
      <c r="S115" s="101"/>
      <c r="T115" s="101"/>
      <c r="U115" s="101"/>
      <c r="V115" s="101"/>
      <c r="W115" s="101"/>
      <c r="X115" s="101"/>
      <c r="Y115" s="101"/>
      <c r="Z115" s="101"/>
    </row>
    <row r="116" spans="1:26" ht="13.5" customHeight="1">
      <c r="A116" s="89"/>
      <c r="B116" s="89"/>
      <c r="C116" s="311"/>
      <c r="D116" s="314"/>
      <c r="E116" s="311"/>
      <c r="F116" s="311"/>
      <c r="G116" s="101"/>
      <c r="H116" s="101"/>
      <c r="I116" s="101"/>
      <c r="J116" s="101"/>
      <c r="K116" s="101"/>
      <c r="L116" s="101"/>
      <c r="M116" s="101"/>
      <c r="N116" s="101"/>
      <c r="O116" s="101"/>
      <c r="P116" s="101"/>
      <c r="Q116" s="101"/>
      <c r="R116" s="101"/>
      <c r="S116" s="101"/>
      <c r="T116" s="101"/>
      <c r="U116" s="101"/>
      <c r="V116" s="101"/>
      <c r="W116" s="101"/>
      <c r="X116" s="101"/>
      <c r="Y116" s="101"/>
      <c r="Z116" s="101"/>
    </row>
    <row r="117" spans="1:26" ht="13.5" customHeight="1">
      <c r="A117" s="89"/>
      <c r="B117" s="89"/>
      <c r="C117" s="311"/>
      <c r="D117" s="314"/>
      <c r="E117" s="311"/>
      <c r="F117" s="311"/>
      <c r="G117" s="101"/>
      <c r="H117" s="101"/>
      <c r="I117" s="101"/>
      <c r="J117" s="101"/>
      <c r="K117" s="101"/>
      <c r="L117" s="101"/>
      <c r="M117" s="101"/>
      <c r="N117" s="101"/>
      <c r="O117" s="101"/>
      <c r="P117" s="101"/>
      <c r="Q117" s="101"/>
      <c r="R117" s="101"/>
      <c r="S117" s="101"/>
      <c r="T117" s="101"/>
      <c r="U117" s="101"/>
      <c r="V117" s="101"/>
      <c r="W117" s="101"/>
      <c r="X117" s="101"/>
      <c r="Y117" s="101"/>
      <c r="Z117" s="101"/>
    </row>
    <row r="118" spans="1:26" ht="13.5" customHeight="1">
      <c r="A118" s="89"/>
      <c r="B118" s="89"/>
      <c r="C118" s="311"/>
      <c r="D118" s="314"/>
      <c r="E118" s="311"/>
      <c r="F118" s="311"/>
      <c r="G118" s="101"/>
      <c r="H118" s="101"/>
      <c r="I118" s="101"/>
      <c r="J118" s="101"/>
      <c r="K118" s="101"/>
      <c r="L118" s="101"/>
      <c r="M118" s="101"/>
      <c r="N118" s="101"/>
      <c r="O118" s="101"/>
      <c r="P118" s="101"/>
      <c r="Q118" s="101"/>
      <c r="R118" s="101"/>
      <c r="S118" s="101"/>
      <c r="T118" s="101"/>
      <c r="U118" s="101"/>
      <c r="V118" s="101"/>
      <c r="W118" s="101"/>
      <c r="X118" s="101"/>
      <c r="Y118" s="101"/>
      <c r="Z118" s="101"/>
    </row>
    <row r="119" spans="1:26" ht="13.5" customHeight="1">
      <c r="A119" s="79"/>
      <c r="B119" s="79"/>
      <c r="C119" s="315"/>
      <c r="D119" s="318"/>
      <c r="E119" s="315"/>
      <c r="F119" s="315"/>
      <c r="G119" s="101"/>
      <c r="H119" s="101"/>
      <c r="I119" s="101"/>
      <c r="J119" s="101"/>
      <c r="K119" s="101"/>
      <c r="L119" s="101"/>
      <c r="M119" s="101"/>
      <c r="N119" s="101"/>
      <c r="O119" s="101"/>
      <c r="P119" s="101"/>
      <c r="Q119" s="101"/>
      <c r="R119" s="101"/>
      <c r="S119" s="101"/>
      <c r="T119" s="101"/>
      <c r="U119" s="101"/>
      <c r="V119" s="101"/>
      <c r="W119" s="101"/>
      <c r="X119" s="101"/>
      <c r="Y119" s="101"/>
      <c r="Z119" s="101"/>
    </row>
    <row r="120" spans="1:26" ht="13.5" customHeight="1">
      <c r="A120" s="79"/>
      <c r="B120" s="79"/>
      <c r="C120" s="315"/>
      <c r="D120" s="318"/>
      <c r="E120" s="315"/>
      <c r="F120" s="315"/>
      <c r="G120" s="101"/>
      <c r="H120" s="101"/>
      <c r="I120" s="101"/>
      <c r="J120" s="101"/>
      <c r="K120" s="101"/>
      <c r="L120" s="101"/>
      <c r="M120" s="101"/>
      <c r="N120" s="101"/>
      <c r="O120" s="101"/>
      <c r="P120" s="101"/>
      <c r="Q120" s="101"/>
      <c r="R120" s="101"/>
      <c r="S120" s="101"/>
      <c r="T120" s="101"/>
      <c r="U120" s="101"/>
      <c r="V120" s="101"/>
      <c r="W120" s="101"/>
      <c r="X120" s="101"/>
      <c r="Y120" s="101"/>
      <c r="Z120" s="101"/>
    </row>
    <row r="121" spans="1:26" ht="13.5" customHeight="1">
      <c r="A121" s="79"/>
      <c r="B121" s="79"/>
      <c r="C121" s="315"/>
      <c r="D121" s="318"/>
      <c r="E121" s="315"/>
      <c r="F121" s="315"/>
      <c r="G121" s="101"/>
      <c r="H121" s="101"/>
      <c r="I121" s="101"/>
      <c r="J121" s="101"/>
      <c r="K121" s="101"/>
      <c r="L121" s="101"/>
      <c r="M121" s="101"/>
      <c r="N121" s="101"/>
      <c r="O121" s="101"/>
      <c r="P121" s="101"/>
      <c r="Q121" s="101"/>
      <c r="R121" s="101"/>
      <c r="S121" s="101"/>
      <c r="T121" s="101"/>
      <c r="U121" s="101"/>
      <c r="V121" s="101"/>
      <c r="W121" s="101"/>
      <c r="X121" s="101"/>
      <c r="Y121" s="101"/>
      <c r="Z121" s="101"/>
    </row>
    <row r="122" spans="1:26" ht="13.5" customHeight="1">
      <c r="A122" s="79"/>
      <c r="B122" s="79"/>
      <c r="C122" s="315"/>
      <c r="D122" s="318"/>
      <c r="E122" s="315"/>
      <c r="F122" s="315"/>
      <c r="G122" s="101"/>
      <c r="H122" s="101"/>
      <c r="I122" s="101"/>
      <c r="J122" s="101"/>
      <c r="K122" s="101"/>
      <c r="L122" s="101"/>
      <c r="M122" s="101"/>
      <c r="N122" s="101"/>
      <c r="O122" s="101"/>
      <c r="P122" s="101"/>
      <c r="Q122" s="101"/>
      <c r="R122" s="101"/>
      <c r="S122" s="101"/>
      <c r="T122" s="101"/>
      <c r="U122" s="101"/>
      <c r="V122" s="101"/>
      <c r="W122" s="101"/>
      <c r="X122" s="101"/>
      <c r="Y122" s="101"/>
      <c r="Z122" s="101"/>
    </row>
    <row r="123" spans="1:26" ht="13.5" customHeight="1">
      <c r="A123" s="79"/>
      <c r="B123" s="79"/>
      <c r="C123" s="315"/>
      <c r="D123" s="318"/>
      <c r="E123" s="315"/>
      <c r="F123" s="315"/>
      <c r="G123" s="101"/>
      <c r="H123" s="101"/>
      <c r="I123" s="101"/>
      <c r="J123" s="101"/>
      <c r="K123" s="101"/>
      <c r="L123" s="101"/>
      <c r="M123" s="101"/>
      <c r="N123" s="101"/>
      <c r="O123" s="101"/>
      <c r="P123" s="101"/>
      <c r="Q123" s="101"/>
      <c r="R123" s="101"/>
      <c r="S123" s="101"/>
      <c r="T123" s="101"/>
      <c r="U123" s="101"/>
      <c r="V123" s="101"/>
      <c r="W123" s="101"/>
      <c r="X123" s="101"/>
      <c r="Y123" s="101"/>
      <c r="Z123" s="101"/>
    </row>
    <row r="124" spans="1:26" ht="13.5" customHeight="1">
      <c r="A124" s="79"/>
      <c r="B124" s="79"/>
      <c r="C124" s="315"/>
      <c r="D124" s="318"/>
      <c r="E124" s="315"/>
      <c r="F124" s="315"/>
      <c r="G124" s="101"/>
      <c r="H124" s="101"/>
      <c r="I124" s="101"/>
      <c r="J124" s="101"/>
      <c r="K124" s="101"/>
      <c r="L124" s="101"/>
      <c r="M124" s="101"/>
      <c r="N124" s="101"/>
      <c r="O124" s="101"/>
      <c r="P124" s="101"/>
      <c r="Q124" s="101"/>
      <c r="R124" s="101"/>
      <c r="S124" s="101"/>
      <c r="T124" s="101"/>
      <c r="U124" s="101"/>
      <c r="V124" s="101"/>
      <c r="W124" s="101"/>
      <c r="X124" s="101"/>
      <c r="Y124" s="101"/>
      <c r="Z124" s="101"/>
    </row>
    <row r="125" spans="1:26" ht="13.5" customHeight="1">
      <c r="A125" s="79"/>
      <c r="B125" s="79"/>
      <c r="C125" s="315"/>
      <c r="D125" s="318"/>
      <c r="E125" s="315"/>
      <c r="F125" s="315"/>
      <c r="G125" s="101"/>
      <c r="H125" s="101"/>
      <c r="I125" s="101"/>
      <c r="J125" s="101"/>
      <c r="K125" s="101"/>
      <c r="L125" s="101"/>
      <c r="M125" s="101"/>
      <c r="N125" s="101"/>
      <c r="O125" s="101"/>
      <c r="P125" s="101"/>
      <c r="Q125" s="101"/>
      <c r="R125" s="101"/>
      <c r="S125" s="101"/>
      <c r="T125" s="101"/>
      <c r="U125" s="101"/>
      <c r="V125" s="101"/>
      <c r="W125" s="101"/>
      <c r="X125" s="101"/>
      <c r="Y125" s="101"/>
      <c r="Z125" s="101"/>
    </row>
    <row r="126" spans="1:26" ht="13.5" customHeight="1">
      <c r="A126" s="79"/>
      <c r="B126" s="79"/>
      <c r="C126" s="315"/>
      <c r="D126" s="318"/>
      <c r="E126" s="315"/>
      <c r="F126" s="315"/>
      <c r="G126" s="101"/>
      <c r="H126" s="101"/>
      <c r="I126" s="101"/>
      <c r="J126" s="101"/>
      <c r="K126" s="101"/>
      <c r="L126" s="101"/>
      <c r="M126" s="101"/>
      <c r="N126" s="101"/>
      <c r="O126" s="101"/>
      <c r="P126" s="101"/>
      <c r="Q126" s="101"/>
      <c r="R126" s="101"/>
      <c r="S126" s="101"/>
      <c r="T126" s="101"/>
      <c r="U126" s="101"/>
      <c r="V126" s="101"/>
      <c r="W126" s="101"/>
      <c r="X126" s="101"/>
      <c r="Y126" s="101"/>
      <c r="Z126" s="101"/>
    </row>
    <row r="127" spans="1:26" ht="13.5" customHeight="1">
      <c r="A127" s="79"/>
      <c r="B127" s="79"/>
      <c r="C127" s="315"/>
      <c r="D127" s="318"/>
      <c r="E127" s="315"/>
      <c r="F127" s="315"/>
      <c r="G127" s="101"/>
      <c r="H127" s="101"/>
      <c r="I127" s="101"/>
      <c r="J127" s="101"/>
      <c r="K127" s="101"/>
      <c r="L127" s="101"/>
      <c r="M127" s="101"/>
      <c r="N127" s="101"/>
      <c r="O127" s="101"/>
      <c r="P127" s="101"/>
      <c r="Q127" s="101"/>
      <c r="R127" s="101"/>
      <c r="S127" s="101"/>
      <c r="T127" s="101"/>
      <c r="U127" s="101"/>
      <c r="V127" s="101"/>
      <c r="W127" s="101"/>
      <c r="X127" s="101"/>
      <c r="Y127" s="101"/>
      <c r="Z127" s="101"/>
    </row>
    <row r="128" spans="1:26" ht="13.5" customHeight="1">
      <c r="A128" s="79"/>
      <c r="B128" s="79"/>
      <c r="C128" s="315"/>
      <c r="D128" s="318"/>
      <c r="E128" s="315"/>
      <c r="F128" s="315"/>
      <c r="G128" s="101"/>
      <c r="H128" s="101"/>
      <c r="I128" s="101"/>
      <c r="J128" s="101"/>
      <c r="K128" s="101"/>
      <c r="L128" s="101"/>
      <c r="M128" s="101"/>
      <c r="N128" s="101"/>
      <c r="O128" s="101"/>
      <c r="P128" s="101"/>
      <c r="Q128" s="101"/>
      <c r="R128" s="101"/>
      <c r="S128" s="101"/>
      <c r="T128" s="101"/>
      <c r="U128" s="101"/>
      <c r="V128" s="101"/>
      <c r="W128" s="101"/>
      <c r="X128" s="101"/>
      <c r="Y128" s="101"/>
      <c r="Z128" s="101"/>
    </row>
    <row r="129" spans="1:26" ht="13.5" customHeight="1">
      <c r="A129" s="79"/>
      <c r="B129" s="79"/>
      <c r="C129" s="315"/>
      <c r="D129" s="318"/>
      <c r="E129" s="315"/>
      <c r="F129" s="315"/>
      <c r="G129" s="101"/>
      <c r="H129" s="101"/>
      <c r="I129" s="101"/>
      <c r="J129" s="101"/>
      <c r="K129" s="101"/>
      <c r="L129" s="101"/>
      <c r="M129" s="101"/>
      <c r="N129" s="101"/>
      <c r="O129" s="101"/>
      <c r="P129" s="101"/>
      <c r="Q129" s="101"/>
      <c r="R129" s="101"/>
      <c r="S129" s="101"/>
      <c r="T129" s="101"/>
      <c r="U129" s="101"/>
      <c r="V129" s="101"/>
      <c r="W129" s="101"/>
      <c r="X129" s="101"/>
      <c r="Y129" s="101"/>
      <c r="Z129" s="101"/>
    </row>
    <row r="130" spans="1:26" ht="13.5" customHeight="1">
      <c r="A130" s="79"/>
      <c r="B130" s="79"/>
      <c r="C130" s="315"/>
      <c r="D130" s="318"/>
      <c r="E130" s="315"/>
      <c r="F130" s="315"/>
      <c r="G130" s="101"/>
      <c r="H130" s="101"/>
      <c r="I130" s="101"/>
      <c r="J130" s="101"/>
      <c r="K130" s="101"/>
      <c r="L130" s="101"/>
      <c r="M130" s="101"/>
      <c r="N130" s="101"/>
      <c r="O130" s="101"/>
      <c r="P130" s="101"/>
      <c r="Q130" s="101"/>
      <c r="R130" s="101"/>
      <c r="S130" s="101"/>
      <c r="T130" s="101"/>
      <c r="U130" s="101"/>
      <c r="V130" s="101"/>
      <c r="W130" s="101"/>
      <c r="X130" s="101"/>
      <c r="Y130" s="101"/>
      <c r="Z130" s="101"/>
    </row>
    <row r="131" spans="1:26" ht="13.5" customHeight="1">
      <c r="A131" s="79"/>
      <c r="B131" s="79"/>
      <c r="C131" s="315"/>
      <c r="D131" s="318"/>
      <c r="E131" s="315"/>
      <c r="F131" s="315"/>
      <c r="G131" s="101"/>
      <c r="H131" s="101"/>
      <c r="I131" s="101"/>
      <c r="J131" s="101"/>
      <c r="K131" s="101"/>
      <c r="L131" s="101"/>
      <c r="M131" s="101"/>
      <c r="N131" s="101"/>
      <c r="O131" s="101"/>
      <c r="P131" s="101"/>
      <c r="Q131" s="101"/>
      <c r="R131" s="101"/>
      <c r="S131" s="101"/>
      <c r="T131" s="101"/>
      <c r="U131" s="101"/>
      <c r="V131" s="101"/>
      <c r="W131" s="101"/>
      <c r="X131" s="101"/>
      <c r="Y131" s="101"/>
      <c r="Z131" s="101"/>
    </row>
    <row r="132" spans="1:26" ht="13.5" customHeight="1">
      <c r="A132" s="79"/>
      <c r="B132" s="79"/>
      <c r="C132" s="315"/>
      <c r="D132" s="318"/>
      <c r="E132" s="315"/>
      <c r="F132" s="315"/>
      <c r="G132" s="101"/>
      <c r="H132" s="101"/>
      <c r="I132" s="101"/>
      <c r="J132" s="101"/>
      <c r="K132" s="101"/>
      <c r="L132" s="101"/>
      <c r="M132" s="101"/>
      <c r="N132" s="101"/>
      <c r="O132" s="101"/>
      <c r="P132" s="101"/>
      <c r="Q132" s="101"/>
      <c r="R132" s="101"/>
      <c r="S132" s="101"/>
      <c r="T132" s="101"/>
      <c r="U132" s="101"/>
      <c r="V132" s="101"/>
      <c r="W132" s="101"/>
      <c r="X132" s="101"/>
      <c r="Y132" s="101"/>
      <c r="Z132" s="101"/>
    </row>
    <row r="133" spans="1:26" ht="13.5" customHeight="1">
      <c r="A133" s="79"/>
      <c r="B133" s="79"/>
      <c r="C133" s="315"/>
      <c r="D133" s="318"/>
      <c r="E133" s="315"/>
      <c r="F133" s="315"/>
      <c r="G133" s="101"/>
      <c r="H133" s="101"/>
      <c r="I133" s="101"/>
      <c r="J133" s="101"/>
      <c r="K133" s="101"/>
      <c r="L133" s="101"/>
      <c r="M133" s="101"/>
      <c r="N133" s="101"/>
      <c r="O133" s="101"/>
      <c r="P133" s="101"/>
      <c r="Q133" s="101"/>
      <c r="R133" s="101"/>
      <c r="S133" s="101"/>
      <c r="T133" s="101"/>
      <c r="U133" s="101"/>
      <c r="V133" s="101"/>
      <c r="W133" s="101"/>
      <c r="X133" s="101"/>
      <c r="Y133" s="101"/>
      <c r="Z133" s="101"/>
    </row>
    <row r="134" spans="1:26" ht="13.5" customHeight="1">
      <c r="A134" s="79"/>
      <c r="B134" s="79"/>
      <c r="C134" s="315"/>
      <c r="D134" s="318"/>
      <c r="E134" s="315"/>
      <c r="F134" s="315"/>
      <c r="G134" s="101"/>
      <c r="H134" s="101"/>
      <c r="I134" s="101"/>
      <c r="J134" s="101"/>
      <c r="K134" s="101"/>
      <c r="L134" s="101"/>
      <c r="M134" s="101"/>
      <c r="N134" s="101"/>
      <c r="O134" s="101"/>
      <c r="P134" s="101"/>
      <c r="Q134" s="101"/>
      <c r="R134" s="101"/>
      <c r="S134" s="101"/>
      <c r="T134" s="101"/>
      <c r="U134" s="101"/>
      <c r="V134" s="101"/>
      <c r="W134" s="101"/>
      <c r="X134" s="101"/>
      <c r="Y134" s="101"/>
      <c r="Z134" s="101"/>
    </row>
    <row r="135" spans="1:26" ht="13.5" customHeight="1">
      <c r="A135" s="79"/>
      <c r="B135" s="79"/>
      <c r="C135" s="315"/>
      <c r="D135" s="318"/>
      <c r="E135" s="315"/>
      <c r="F135" s="315"/>
      <c r="G135" s="101"/>
      <c r="H135" s="101"/>
      <c r="I135" s="101"/>
      <c r="J135" s="101"/>
      <c r="K135" s="101"/>
      <c r="L135" s="101"/>
      <c r="M135" s="101"/>
      <c r="N135" s="101"/>
      <c r="O135" s="101"/>
      <c r="P135" s="101"/>
      <c r="Q135" s="101"/>
      <c r="R135" s="101"/>
      <c r="S135" s="101"/>
      <c r="T135" s="101"/>
      <c r="U135" s="101"/>
      <c r="V135" s="101"/>
      <c r="W135" s="101"/>
      <c r="X135" s="101"/>
      <c r="Y135" s="101"/>
      <c r="Z135" s="101"/>
    </row>
    <row r="136" spans="1:26" ht="13.5" customHeight="1">
      <c r="A136" s="79"/>
      <c r="B136" s="79"/>
      <c r="C136" s="315"/>
      <c r="D136" s="318"/>
      <c r="E136" s="315"/>
      <c r="F136" s="315"/>
      <c r="G136" s="101"/>
      <c r="H136" s="101"/>
      <c r="I136" s="101"/>
      <c r="J136" s="101"/>
      <c r="K136" s="101"/>
      <c r="L136" s="101"/>
      <c r="M136" s="101"/>
      <c r="N136" s="101"/>
      <c r="O136" s="101"/>
      <c r="P136" s="101"/>
      <c r="Q136" s="101"/>
      <c r="R136" s="101"/>
      <c r="S136" s="101"/>
      <c r="T136" s="101"/>
      <c r="U136" s="101"/>
      <c r="V136" s="101"/>
      <c r="W136" s="101"/>
      <c r="X136" s="101"/>
      <c r="Y136" s="101"/>
      <c r="Z136" s="101"/>
    </row>
    <row r="137" spans="1:26" ht="13.5" customHeight="1">
      <c r="A137" s="79"/>
      <c r="B137" s="79"/>
      <c r="C137" s="315"/>
      <c r="D137" s="318"/>
      <c r="E137" s="315"/>
      <c r="F137" s="315"/>
      <c r="G137" s="101"/>
      <c r="H137" s="101"/>
      <c r="I137" s="101"/>
      <c r="J137" s="101"/>
      <c r="K137" s="101"/>
      <c r="L137" s="101"/>
      <c r="M137" s="101"/>
      <c r="N137" s="101"/>
      <c r="O137" s="101"/>
      <c r="P137" s="101"/>
      <c r="Q137" s="101"/>
      <c r="R137" s="101"/>
      <c r="S137" s="101"/>
      <c r="T137" s="101"/>
      <c r="U137" s="101"/>
      <c r="V137" s="101"/>
      <c r="W137" s="101"/>
      <c r="X137" s="101"/>
      <c r="Y137" s="101"/>
      <c r="Z137" s="101"/>
    </row>
    <row r="138" spans="1:26" ht="13.5" customHeight="1">
      <c r="A138" s="79"/>
      <c r="B138" s="79"/>
      <c r="C138" s="315"/>
      <c r="D138" s="318"/>
      <c r="E138" s="315"/>
      <c r="F138" s="315"/>
      <c r="G138" s="101"/>
      <c r="H138" s="101"/>
      <c r="I138" s="101"/>
      <c r="J138" s="101"/>
      <c r="K138" s="101"/>
      <c r="L138" s="101"/>
      <c r="M138" s="101"/>
      <c r="N138" s="101"/>
      <c r="O138" s="101"/>
      <c r="P138" s="101"/>
      <c r="Q138" s="101"/>
      <c r="R138" s="101"/>
      <c r="S138" s="101"/>
      <c r="T138" s="101"/>
      <c r="U138" s="101"/>
      <c r="V138" s="101"/>
      <c r="W138" s="101"/>
      <c r="X138" s="101"/>
      <c r="Y138" s="101"/>
      <c r="Z138" s="101"/>
    </row>
    <row r="139" spans="1:26" ht="13.5" customHeight="1">
      <c r="A139" s="79"/>
      <c r="B139" s="79"/>
      <c r="C139" s="315"/>
      <c r="D139" s="318"/>
      <c r="E139" s="315"/>
      <c r="F139" s="315"/>
      <c r="G139" s="101"/>
      <c r="H139" s="101"/>
      <c r="I139" s="101"/>
      <c r="J139" s="101"/>
      <c r="K139" s="101"/>
      <c r="L139" s="101"/>
      <c r="M139" s="101"/>
      <c r="N139" s="101"/>
      <c r="O139" s="101"/>
      <c r="P139" s="101"/>
      <c r="Q139" s="101"/>
      <c r="R139" s="101"/>
      <c r="S139" s="101"/>
      <c r="T139" s="101"/>
      <c r="U139" s="101"/>
      <c r="V139" s="101"/>
      <c r="W139" s="101"/>
      <c r="X139" s="101"/>
      <c r="Y139" s="101"/>
      <c r="Z139" s="101"/>
    </row>
    <row r="140" spans="1:26" ht="13.5" customHeight="1">
      <c r="A140" s="79"/>
      <c r="B140" s="79"/>
      <c r="C140" s="315"/>
      <c r="D140" s="318"/>
      <c r="E140" s="315"/>
      <c r="F140" s="315"/>
      <c r="G140" s="101"/>
      <c r="H140" s="101"/>
      <c r="I140" s="101"/>
      <c r="J140" s="101"/>
      <c r="K140" s="101"/>
      <c r="L140" s="101"/>
      <c r="M140" s="101"/>
      <c r="N140" s="101"/>
      <c r="O140" s="101"/>
      <c r="P140" s="101"/>
      <c r="Q140" s="101"/>
      <c r="R140" s="101"/>
      <c r="S140" s="101"/>
      <c r="T140" s="101"/>
      <c r="U140" s="101"/>
      <c r="V140" s="101"/>
      <c r="W140" s="101"/>
      <c r="X140" s="101"/>
      <c r="Y140" s="101"/>
      <c r="Z140" s="101"/>
    </row>
    <row r="141" spans="1:26" ht="13.5" customHeight="1">
      <c r="A141" s="79"/>
      <c r="B141" s="79"/>
      <c r="C141" s="315"/>
      <c r="D141" s="318"/>
      <c r="E141" s="315"/>
      <c r="F141" s="315"/>
      <c r="G141" s="101"/>
      <c r="H141" s="101"/>
      <c r="I141" s="101"/>
      <c r="J141" s="101"/>
      <c r="K141" s="101"/>
      <c r="L141" s="101"/>
      <c r="M141" s="101"/>
      <c r="N141" s="101"/>
      <c r="O141" s="101"/>
      <c r="P141" s="101"/>
      <c r="Q141" s="101"/>
      <c r="R141" s="101"/>
      <c r="S141" s="101"/>
      <c r="T141" s="101"/>
      <c r="U141" s="101"/>
      <c r="V141" s="101"/>
      <c r="W141" s="101"/>
      <c r="X141" s="101"/>
      <c r="Y141" s="101"/>
      <c r="Z141" s="101"/>
    </row>
    <row r="142" spans="1:26" ht="13.5" customHeight="1">
      <c r="A142" s="79"/>
      <c r="B142" s="79"/>
      <c r="C142" s="315"/>
      <c r="D142" s="318"/>
      <c r="E142" s="315"/>
      <c r="F142" s="315"/>
      <c r="G142" s="101"/>
      <c r="H142" s="101"/>
      <c r="I142" s="101"/>
      <c r="J142" s="101"/>
      <c r="K142" s="101"/>
      <c r="L142" s="101"/>
      <c r="M142" s="101"/>
      <c r="N142" s="101"/>
      <c r="O142" s="101"/>
      <c r="P142" s="101"/>
      <c r="Q142" s="101"/>
      <c r="R142" s="101"/>
      <c r="S142" s="101"/>
      <c r="T142" s="101"/>
      <c r="U142" s="101"/>
      <c r="V142" s="101"/>
      <c r="W142" s="101"/>
      <c r="X142" s="101"/>
      <c r="Y142" s="101"/>
      <c r="Z142" s="101"/>
    </row>
    <row r="143" spans="1:26" ht="13.5" customHeight="1">
      <c r="A143" s="79"/>
      <c r="B143" s="79"/>
      <c r="C143" s="315"/>
      <c r="D143" s="318"/>
      <c r="E143" s="315"/>
      <c r="F143" s="315"/>
      <c r="G143" s="101"/>
      <c r="H143" s="101"/>
      <c r="I143" s="101"/>
      <c r="J143" s="101"/>
      <c r="K143" s="101"/>
      <c r="L143" s="101"/>
      <c r="M143" s="101"/>
      <c r="N143" s="101"/>
      <c r="O143" s="101"/>
      <c r="P143" s="101"/>
      <c r="Q143" s="101"/>
      <c r="R143" s="101"/>
      <c r="S143" s="101"/>
      <c r="T143" s="101"/>
      <c r="U143" s="101"/>
      <c r="V143" s="101"/>
      <c r="W143" s="101"/>
      <c r="X143" s="101"/>
      <c r="Y143" s="101"/>
      <c r="Z143" s="101"/>
    </row>
    <row r="144" spans="1:26" ht="13.5" customHeight="1">
      <c r="A144" s="79"/>
      <c r="B144" s="79"/>
      <c r="C144" s="315"/>
      <c r="D144" s="318"/>
      <c r="E144" s="315"/>
      <c r="F144" s="315"/>
      <c r="G144" s="101"/>
      <c r="H144" s="101"/>
      <c r="I144" s="101"/>
      <c r="J144" s="101"/>
      <c r="K144" s="101"/>
      <c r="L144" s="101"/>
      <c r="M144" s="101"/>
      <c r="N144" s="101"/>
      <c r="O144" s="101"/>
      <c r="P144" s="101"/>
      <c r="Q144" s="101"/>
      <c r="R144" s="101"/>
      <c r="S144" s="101"/>
      <c r="T144" s="101"/>
      <c r="U144" s="101"/>
      <c r="V144" s="101"/>
      <c r="W144" s="101"/>
      <c r="X144" s="101"/>
      <c r="Y144" s="101"/>
      <c r="Z144" s="101"/>
    </row>
    <row r="145" spans="1:26" ht="13.5" customHeight="1">
      <c r="A145" s="79"/>
      <c r="B145" s="79"/>
      <c r="C145" s="315"/>
      <c r="D145" s="318"/>
      <c r="E145" s="315"/>
      <c r="F145" s="315"/>
      <c r="G145" s="101"/>
      <c r="H145" s="101"/>
      <c r="I145" s="101"/>
      <c r="J145" s="101"/>
      <c r="K145" s="101"/>
      <c r="L145" s="101"/>
      <c r="M145" s="101"/>
      <c r="N145" s="101"/>
      <c r="O145" s="101"/>
      <c r="P145" s="101"/>
      <c r="Q145" s="101"/>
      <c r="R145" s="101"/>
      <c r="S145" s="101"/>
      <c r="T145" s="101"/>
      <c r="U145" s="101"/>
      <c r="V145" s="101"/>
      <c r="W145" s="101"/>
      <c r="X145" s="101"/>
      <c r="Y145" s="101"/>
      <c r="Z145" s="101"/>
    </row>
    <row r="146" spans="1:26" ht="13.5" customHeight="1">
      <c r="A146" s="79"/>
      <c r="B146" s="79"/>
      <c r="C146" s="315"/>
      <c r="D146" s="318"/>
      <c r="E146" s="315"/>
      <c r="F146" s="315"/>
      <c r="G146" s="101"/>
      <c r="H146" s="101"/>
      <c r="I146" s="101"/>
      <c r="J146" s="101"/>
      <c r="K146" s="101"/>
      <c r="L146" s="101"/>
      <c r="M146" s="101"/>
      <c r="N146" s="101"/>
      <c r="O146" s="101"/>
      <c r="P146" s="101"/>
      <c r="Q146" s="101"/>
      <c r="R146" s="101"/>
      <c r="S146" s="101"/>
      <c r="T146" s="101"/>
      <c r="U146" s="101"/>
      <c r="V146" s="101"/>
      <c r="W146" s="101"/>
      <c r="X146" s="101"/>
      <c r="Y146" s="101"/>
      <c r="Z146" s="101"/>
    </row>
    <row r="147" spans="1:26" ht="13.5" customHeight="1">
      <c r="A147" s="79"/>
      <c r="B147" s="79"/>
      <c r="C147" s="315"/>
      <c r="D147" s="318"/>
      <c r="E147" s="315"/>
      <c r="F147" s="315"/>
      <c r="G147" s="101"/>
      <c r="H147" s="101"/>
      <c r="I147" s="101"/>
      <c r="J147" s="101"/>
      <c r="K147" s="101"/>
      <c r="L147" s="101"/>
      <c r="M147" s="101"/>
      <c r="N147" s="101"/>
      <c r="O147" s="101"/>
      <c r="P147" s="101"/>
      <c r="Q147" s="101"/>
      <c r="R147" s="101"/>
      <c r="S147" s="101"/>
      <c r="T147" s="101"/>
      <c r="U147" s="101"/>
      <c r="V147" s="101"/>
      <c r="W147" s="101"/>
      <c r="X147" s="101"/>
      <c r="Y147" s="101"/>
      <c r="Z147" s="101"/>
    </row>
    <row r="148" spans="1:26" ht="13.5" customHeight="1">
      <c r="A148" s="79"/>
      <c r="B148" s="79"/>
      <c r="C148" s="315"/>
      <c r="D148" s="318"/>
      <c r="E148" s="315"/>
      <c r="F148" s="315"/>
      <c r="G148" s="101"/>
      <c r="H148" s="101"/>
      <c r="I148" s="101"/>
      <c r="J148" s="101"/>
      <c r="K148" s="101"/>
      <c r="L148" s="101"/>
      <c r="M148" s="101"/>
      <c r="N148" s="101"/>
      <c r="O148" s="101"/>
      <c r="P148" s="101"/>
      <c r="Q148" s="101"/>
      <c r="R148" s="101"/>
      <c r="S148" s="101"/>
      <c r="T148" s="101"/>
      <c r="U148" s="101"/>
      <c r="V148" s="101"/>
      <c r="W148" s="101"/>
      <c r="X148" s="101"/>
      <c r="Y148" s="101"/>
      <c r="Z148" s="101"/>
    </row>
    <row r="149" spans="1:26" ht="13.5" customHeight="1">
      <c r="A149" s="79"/>
      <c r="B149" s="79"/>
      <c r="C149" s="315"/>
      <c r="D149" s="318"/>
      <c r="E149" s="315"/>
      <c r="F149" s="315"/>
      <c r="G149" s="101"/>
      <c r="H149" s="101"/>
      <c r="I149" s="101"/>
      <c r="J149" s="101"/>
      <c r="K149" s="101"/>
      <c r="L149" s="101"/>
      <c r="M149" s="101"/>
      <c r="N149" s="101"/>
      <c r="O149" s="101"/>
      <c r="P149" s="101"/>
      <c r="Q149" s="101"/>
      <c r="R149" s="101"/>
      <c r="S149" s="101"/>
      <c r="T149" s="101"/>
      <c r="U149" s="101"/>
      <c r="V149" s="101"/>
      <c r="W149" s="101"/>
      <c r="X149" s="101"/>
      <c r="Y149" s="101"/>
      <c r="Z149" s="101"/>
    </row>
    <row r="150" spans="1:26" ht="13.5" customHeight="1">
      <c r="A150" s="79"/>
      <c r="B150" s="79"/>
      <c r="C150" s="315"/>
      <c r="D150" s="318"/>
      <c r="E150" s="315"/>
      <c r="F150" s="315"/>
      <c r="G150" s="101"/>
      <c r="H150" s="101"/>
      <c r="I150" s="101"/>
      <c r="J150" s="101"/>
      <c r="K150" s="101"/>
      <c r="L150" s="101"/>
      <c r="M150" s="101"/>
      <c r="N150" s="101"/>
      <c r="O150" s="101"/>
      <c r="P150" s="101"/>
      <c r="Q150" s="101"/>
      <c r="R150" s="101"/>
      <c r="S150" s="101"/>
      <c r="T150" s="101"/>
      <c r="U150" s="101"/>
      <c r="V150" s="101"/>
      <c r="W150" s="101"/>
      <c r="X150" s="101"/>
      <c r="Y150" s="101"/>
      <c r="Z150" s="101"/>
    </row>
    <row r="151" spans="1:26" ht="13.5" customHeight="1">
      <c r="A151" s="79"/>
      <c r="B151" s="79"/>
      <c r="C151" s="315"/>
      <c r="D151" s="318"/>
      <c r="E151" s="315"/>
      <c r="F151" s="315"/>
      <c r="G151" s="101"/>
      <c r="H151" s="101"/>
      <c r="I151" s="101"/>
      <c r="J151" s="101"/>
      <c r="K151" s="101"/>
      <c r="L151" s="101"/>
      <c r="M151" s="101"/>
      <c r="N151" s="101"/>
      <c r="O151" s="101"/>
      <c r="P151" s="101"/>
      <c r="Q151" s="101"/>
      <c r="R151" s="101"/>
      <c r="S151" s="101"/>
      <c r="T151" s="101"/>
      <c r="U151" s="101"/>
      <c r="V151" s="101"/>
      <c r="W151" s="101"/>
      <c r="X151" s="101"/>
      <c r="Y151" s="101"/>
      <c r="Z151" s="101"/>
    </row>
    <row r="152" spans="1:26" ht="13.5" customHeight="1">
      <c r="A152" s="79"/>
      <c r="B152" s="79"/>
      <c r="C152" s="315"/>
      <c r="D152" s="318"/>
      <c r="E152" s="315"/>
      <c r="F152" s="315"/>
      <c r="G152" s="101"/>
      <c r="H152" s="101"/>
      <c r="I152" s="101"/>
      <c r="J152" s="101"/>
      <c r="K152" s="101"/>
      <c r="L152" s="101"/>
      <c r="M152" s="101"/>
      <c r="N152" s="101"/>
      <c r="O152" s="101"/>
      <c r="P152" s="101"/>
      <c r="Q152" s="101"/>
      <c r="R152" s="101"/>
      <c r="S152" s="101"/>
      <c r="T152" s="101"/>
      <c r="U152" s="101"/>
      <c r="V152" s="101"/>
      <c r="W152" s="101"/>
      <c r="X152" s="101"/>
      <c r="Y152" s="101"/>
      <c r="Z152" s="101"/>
    </row>
    <row r="153" spans="1:26" ht="13.5" customHeight="1">
      <c r="A153" s="79"/>
      <c r="B153" s="79"/>
      <c r="C153" s="315"/>
      <c r="D153" s="318"/>
      <c r="E153" s="315"/>
      <c r="F153" s="315"/>
      <c r="G153" s="101"/>
      <c r="H153" s="101"/>
      <c r="I153" s="101"/>
      <c r="J153" s="101"/>
      <c r="K153" s="101"/>
      <c r="L153" s="101"/>
      <c r="M153" s="101"/>
      <c r="N153" s="101"/>
      <c r="O153" s="101"/>
      <c r="P153" s="101"/>
      <c r="Q153" s="101"/>
      <c r="R153" s="101"/>
      <c r="S153" s="101"/>
      <c r="T153" s="101"/>
      <c r="U153" s="101"/>
      <c r="V153" s="101"/>
      <c r="W153" s="101"/>
      <c r="X153" s="101"/>
      <c r="Y153" s="101"/>
      <c r="Z153" s="101"/>
    </row>
    <row r="154" spans="1:26" ht="13.5" customHeight="1">
      <c r="A154" s="79"/>
      <c r="B154" s="79"/>
      <c r="C154" s="315"/>
      <c r="D154" s="318"/>
      <c r="E154" s="315"/>
      <c r="F154" s="315"/>
      <c r="G154" s="101"/>
      <c r="H154" s="101"/>
      <c r="I154" s="101"/>
      <c r="J154" s="101"/>
      <c r="K154" s="101"/>
      <c r="L154" s="101"/>
      <c r="M154" s="101"/>
      <c r="N154" s="101"/>
      <c r="O154" s="101"/>
      <c r="P154" s="101"/>
      <c r="Q154" s="101"/>
      <c r="R154" s="101"/>
      <c r="S154" s="101"/>
      <c r="T154" s="101"/>
      <c r="U154" s="101"/>
      <c r="V154" s="101"/>
      <c r="W154" s="101"/>
      <c r="X154" s="101"/>
      <c r="Y154" s="101"/>
      <c r="Z154" s="101"/>
    </row>
    <row r="155" spans="1:26" ht="13.5" customHeight="1">
      <c r="A155" s="79"/>
      <c r="B155" s="79"/>
      <c r="C155" s="315"/>
      <c r="D155" s="318"/>
      <c r="E155" s="315"/>
      <c r="F155" s="315"/>
      <c r="G155" s="101"/>
      <c r="H155" s="101"/>
      <c r="I155" s="101"/>
      <c r="J155" s="101"/>
      <c r="K155" s="101"/>
      <c r="L155" s="101"/>
      <c r="M155" s="101"/>
      <c r="N155" s="101"/>
      <c r="O155" s="101"/>
      <c r="P155" s="101"/>
      <c r="Q155" s="101"/>
      <c r="R155" s="101"/>
      <c r="S155" s="101"/>
      <c r="T155" s="101"/>
      <c r="U155" s="101"/>
      <c r="V155" s="101"/>
      <c r="W155" s="101"/>
      <c r="X155" s="101"/>
      <c r="Y155" s="101"/>
      <c r="Z155" s="101"/>
    </row>
    <row r="156" spans="1:26" ht="13.5" customHeight="1">
      <c r="A156" s="79"/>
      <c r="B156" s="79"/>
      <c r="C156" s="315"/>
      <c r="D156" s="318"/>
      <c r="E156" s="315"/>
      <c r="F156" s="315"/>
      <c r="G156" s="101"/>
      <c r="H156" s="101"/>
      <c r="I156" s="101"/>
      <c r="J156" s="101"/>
      <c r="K156" s="101"/>
      <c r="L156" s="101"/>
      <c r="M156" s="101"/>
      <c r="N156" s="101"/>
      <c r="O156" s="101"/>
      <c r="P156" s="101"/>
      <c r="Q156" s="101"/>
      <c r="R156" s="101"/>
      <c r="S156" s="101"/>
      <c r="T156" s="101"/>
      <c r="U156" s="101"/>
      <c r="V156" s="101"/>
      <c r="W156" s="101"/>
      <c r="X156" s="101"/>
      <c r="Y156" s="101"/>
      <c r="Z156" s="101"/>
    </row>
    <row r="157" spans="1:26" ht="13.5" customHeight="1">
      <c r="A157" s="79"/>
      <c r="B157" s="79"/>
      <c r="C157" s="315"/>
      <c r="D157" s="318"/>
      <c r="E157" s="315"/>
      <c r="F157" s="315"/>
      <c r="G157" s="101"/>
      <c r="H157" s="101"/>
      <c r="I157" s="101"/>
      <c r="J157" s="101"/>
      <c r="K157" s="101"/>
      <c r="L157" s="101"/>
      <c r="M157" s="101"/>
      <c r="N157" s="101"/>
      <c r="O157" s="101"/>
      <c r="P157" s="101"/>
      <c r="Q157" s="101"/>
      <c r="R157" s="101"/>
      <c r="S157" s="101"/>
      <c r="T157" s="101"/>
      <c r="U157" s="101"/>
      <c r="V157" s="101"/>
      <c r="W157" s="101"/>
      <c r="X157" s="101"/>
      <c r="Y157" s="101"/>
      <c r="Z157" s="101"/>
    </row>
    <row r="158" spans="1:26" ht="13.5" customHeight="1">
      <c r="A158" s="79"/>
      <c r="B158" s="79"/>
      <c r="C158" s="315"/>
      <c r="D158" s="318"/>
      <c r="E158" s="315"/>
      <c r="F158" s="315"/>
      <c r="G158" s="101"/>
      <c r="H158" s="101"/>
      <c r="I158" s="101"/>
      <c r="J158" s="101"/>
      <c r="K158" s="101"/>
      <c r="L158" s="101"/>
      <c r="M158" s="101"/>
      <c r="N158" s="101"/>
      <c r="O158" s="101"/>
      <c r="P158" s="101"/>
      <c r="Q158" s="101"/>
      <c r="R158" s="101"/>
      <c r="S158" s="101"/>
      <c r="T158" s="101"/>
      <c r="U158" s="101"/>
      <c r="V158" s="101"/>
      <c r="W158" s="101"/>
      <c r="X158" s="101"/>
      <c r="Y158" s="101"/>
      <c r="Z158" s="101"/>
    </row>
    <row r="159" spans="1:26" ht="13.5" customHeight="1">
      <c r="A159" s="79"/>
      <c r="B159" s="79"/>
      <c r="C159" s="315"/>
      <c r="D159" s="318"/>
      <c r="E159" s="315"/>
      <c r="F159" s="315"/>
      <c r="G159" s="101"/>
      <c r="H159" s="101"/>
      <c r="I159" s="101"/>
      <c r="J159" s="101"/>
      <c r="K159" s="101"/>
      <c r="L159" s="101"/>
      <c r="M159" s="101"/>
      <c r="N159" s="101"/>
      <c r="O159" s="101"/>
      <c r="P159" s="101"/>
      <c r="Q159" s="101"/>
      <c r="R159" s="101"/>
      <c r="S159" s="101"/>
      <c r="T159" s="101"/>
      <c r="U159" s="101"/>
      <c r="V159" s="101"/>
      <c r="W159" s="101"/>
      <c r="X159" s="101"/>
      <c r="Y159" s="101"/>
      <c r="Z159" s="101"/>
    </row>
    <row r="160" spans="1:26" ht="13.5" customHeight="1">
      <c r="A160" s="79"/>
      <c r="B160" s="79"/>
      <c r="C160" s="315"/>
      <c r="D160" s="318"/>
      <c r="E160" s="315"/>
      <c r="F160" s="315"/>
      <c r="G160" s="101"/>
      <c r="H160" s="101"/>
      <c r="I160" s="101"/>
      <c r="J160" s="101"/>
      <c r="K160" s="101"/>
      <c r="L160" s="101"/>
      <c r="M160" s="101"/>
      <c r="N160" s="101"/>
      <c r="O160" s="101"/>
      <c r="P160" s="101"/>
      <c r="Q160" s="101"/>
      <c r="R160" s="101"/>
      <c r="S160" s="101"/>
      <c r="T160" s="101"/>
      <c r="U160" s="101"/>
      <c r="V160" s="101"/>
      <c r="W160" s="101"/>
      <c r="X160" s="101"/>
      <c r="Y160" s="101"/>
      <c r="Z160" s="101"/>
    </row>
    <row r="161" spans="1:26" ht="13.5" customHeight="1">
      <c r="A161" s="79"/>
      <c r="B161" s="79"/>
      <c r="C161" s="315"/>
      <c r="D161" s="318"/>
      <c r="E161" s="315"/>
      <c r="F161" s="315"/>
      <c r="G161" s="101"/>
      <c r="H161" s="101"/>
      <c r="I161" s="101"/>
      <c r="J161" s="101"/>
      <c r="K161" s="101"/>
      <c r="L161" s="101"/>
      <c r="M161" s="101"/>
      <c r="N161" s="101"/>
      <c r="O161" s="101"/>
      <c r="P161" s="101"/>
      <c r="Q161" s="101"/>
      <c r="R161" s="101"/>
      <c r="S161" s="101"/>
      <c r="T161" s="101"/>
      <c r="U161" s="101"/>
      <c r="V161" s="101"/>
      <c r="W161" s="101"/>
      <c r="X161" s="101"/>
      <c r="Y161" s="101"/>
      <c r="Z161" s="101"/>
    </row>
    <row r="162" spans="1:26" ht="13.5" customHeight="1">
      <c r="A162" s="79"/>
      <c r="B162" s="79"/>
      <c r="C162" s="315"/>
      <c r="D162" s="318"/>
      <c r="E162" s="315"/>
      <c r="F162" s="315"/>
      <c r="G162" s="101"/>
      <c r="H162" s="101"/>
      <c r="I162" s="101"/>
      <c r="J162" s="101"/>
      <c r="K162" s="101"/>
      <c r="L162" s="101"/>
      <c r="M162" s="101"/>
      <c r="N162" s="101"/>
      <c r="O162" s="101"/>
      <c r="P162" s="101"/>
      <c r="Q162" s="101"/>
      <c r="R162" s="101"/>
      <c r="S162" s="101"/>
      <c r="T162" s="101"/>
      <c r="U162" s="101"/>
      <c r="V162" s="101"/>
      <c r="W162" s="101"/>
      <c r="X162" s="101"/>
      <c r="Y162" s="101"/>
      <c r="Z162" s="101"/>
    </row>
    <row r="163" spans="1:26" ht="13.5" customHeight="1">
      <c r="A163" s="79"/>
      <c r="B163" s="79"/>
      <c r="C163" s="315"/>
      <c r="D163" s="318"/>
      <c r="E163" s="315"/>
      <c r="F163" s="315"/>
      <c r="G163" s="101"/>
      <c r="H163" s="101"/>
      <c r="I163" s="101"/>
      <c r="J163" s="101"/>
      <c r="K163" s="101"/>
      <c r="L163" s="101"/>
      <c r="M163" s="101"/>
      <c r="N163" s="101"/>
      <c r="O163" s="101"/>
      <c r="P163" s="101"/>
      <c r="Q163" s="101"/>
      <c r="R163" s="101"/>
      <c r="S163" s="101"/>
      <c r="T163" s="101"/>
      <c r="U163" s="101"/>
      <c r="V163" s="101"/>
      <c r="W163" s="101"/>
      <c r="X163" s="101"/>
      <c r="Y163" s="101"/>
      <c r="Z163" s="101"/>
    </row>
    <row r="164" spans="1:26" ht="13.5" customHeight="1">
      <c r="A164" s="79"/>
      <c r="B164" s="79"/>
      <c r="C164" s="315"/>
      <c r="D164" s="318"/>
      <c r="E164" s="315"/>
      <c r="F164" s="315"/>
      <c r="G164" s="101"/>
      <c r="H164" s="101"/>
      <c r="I164" s="101"/>
      <c r="J164" s="101"/>
      <c r="K164" s="101"/>
      <c r="L164" s="101"/>
      <c r="M164" s="101"/>
      <c r="N164" s="101"/>
      <c r="O164" s="101"/>
      <c r="P164" s="101"/>
      <c r="Q164" s="101"/>
      <c r="R164" s="101"/>
      <c r="S164" s="101"/>
      <c r="T164" s="101"/>
      <c r="U164" s="101"/>
      <c r="V164" s="101"/>
      <c r="W164" s="101"/>
      <c r="X164" s="101"/>
      <c r="Y164" s="101"/>
      <c r="Z164" s="101"/>
    </row>
    <row r="165" spans="1:26" ht="13.5" customHeight="1">
      <c r="A165" s="79"/>
      <c r="B165" s="79"/>
      <c r="C165" s="315"/>
      <c r="D165" s="318"/>
      <c r="E165" s="315"/>
      <c r="F165" s="315"/>
      <c r="G165" s="101"/>
      <c r="H165" s="101"/>
      <c r="I165" s="101"/>
      <c r="J165" s="101"/>
      <c r="K165" s="101"/>
      <c r="L165" s="101"/>
      <c r="M165" s="101"/>
      <c r="N165" s="101"/>
      <c r="O165" s="101"/>
      <c r="P165" s="101"/>
      <c r="Q165" s="101"/>
      <c r="R165" s="101"/>
      <c r="S165" s="101"/>
      <c r="T165" s="101"/>
      <c r="U165" s="101"/>
      <c r="V165" s="101"/>
      <c r="W165" s="101"/>
      <c r="X165" s="101"/>
      <c r="Y165" s="101"/>
      <c r="Z165" s="101"/>
    </row>
    <row r="166" spans="1:26" ht="13.5" customHeight="1">
      <c r="A166" s="79"/>
      <c r="B166" s="79"/>
      <c r="C166" s="315"/>
      <c r="D166" s="318"/>
      <c r="E166" s="315"/>
      <c r="F166" s="315"/>
      <c r="G166" s="101"/>
      <c r="H166" s="101"/>
      <c r="I166" s="101"/>
      <c r="J166" s="101"/>
      <c r="K166" s="101"/>
      <c r="L166" s="101"/>
      <c r="M166" s="101"/>
      <c r="N166" s="101"/>
      <c r="O166" s="101"/>
      <c r="P166" s="101"/>
      <c r="Q166" s="101"/>
      <c r="R166" s="101"/>
      <c r="S166" s="101"/>
      <c r="T166" s="101"/>
      <c r="U166" s="101"/>
      <c r="V166" s="101"/>
      <c r="W166" s="101"/>
      <c r="X166" s="101"/>
      <c r="Y166" s="101"/>
      <c r="Z166" s="101"/>
    </row>
    <row r="167" spans="1:26" ht="13.5" customHeight="1">
      <c r="A167" s="79"/>
      <c r="B167" s="79"/>
      <c r="C167" s="315"/>
      <c r="D167" s="318"/>
      <c r="E167" s="315"/>
      <c r="F167" s="315"/>
      <c r="G167" s="101"/>
      <c r="H167" s="101"/>
      <c r="I167" s="101"/>
      <c r="J167" s="101"/>
      <c r="K167" s="101"/>
      <c r="L167" s="101"/>
      <c r="M167" s="101"/>
      <c r="N167" s="101"/>
      <c r="O167" s="101"/>
      <c r="P167" s="101"/>
      <c r="Q167" s="101"/>
      <c r="R167" s="101"/>
      <c r="S167" s="101"/>
      <c r="T167" s="101"/>
      <c r="U167" s="101"/>
      <c r="V167" s="101"/>
      <c r="W167" s="101"/>
      <c r="X167" s="101"/>
      <c r="Y167" s="101"/>
      <c r="Z167" s="101"/>
    </row>
    <row r="168" spans="1:26" ht="13.5" customHeight="1">
      <c r="A168" s="79"/>
      <c r="B168" s="79"/>
      <c r="C168" s="315"/>
      <c r="D168" s="318"/>
      <c r="E168" s="315"/>
      <c r="F168" s="315"/>
      <c r="G168" s="101"/>
      <c r="H168" s="101"/>
      <c r="I168" s="101"/>
      <c r="J168" s="101"/>
      <c r="K168" s="101"/>
      <c r="L168" s="101"/>
      <c r="M168" s="101"/>
      <c r="N168" s="101"/>
      <c r="O168" s="101"/>
      <c r="P168" s="101"/>
      <c r="Q168" s="101"/>
      <c r="R168" s="101"/>
      <c r="S168" s="101"/>
      <c r="T168" s="101"/>
      <c r="U168" s="101"/>
      <c r="V168" s="101"/>
      <c r="W168" s="101"/>
      <c r="X168" s="101"/>
      <c r="Y168" s="101"/>
      <c r="Z168" s="101"/>
    </row>
    <row r="169" spans="1:26" ht="13.5" customHeight="1">
      <c r="A169" s="79"/>
      <c r="B169" s="79"/>
      <c r="C169" s="315"/>
      <c r="D169" s="318"/>
      <c r="E169" s="315"/>
      <c r="F169" s="315"/>
      <c r="G169" s="101"/>
      <c r="H169" s="101"/>
      <c r="I169" s="101"/>
      <c r="J169" s="101"/>
      <c r="K169" s="101"/>
      <c r="L169" s="101"/>
      <c r="M169" s="101"/>
      <c r="N169" s="101"/>
      <c r="O169" s="101"/>
      <c r="P169" s="101"/>
      <c r="Q169" s="101"/>
      <c r="R169" s="101"/>
      <c r="S169" s="101"/>
      <c r="T169" s="101"/>
      <c r="U169" s="101"/>
      <c r="V169" s="101"/>
      <c r="W169" s="101"/>
      <c r="X169" s="101"/>
      <c r="Y169" s="101"/>
      <c r="Z169" s="101"/>
    </row>
    <row r="170" spans="1:26" ht="13.5" customHeight="1">
      <c r="A170" s="79"/>
      <c r="B170" s="79"/>
      <c r="C170" s="315"/>
      <c r="D170" s="318"/>
      <c r="E170" s="315"/>
      <c r="F170" s="315"/>
      <c r="G170" s="101"/>
      <c r="H170" s="101"/>
      <c r="I170" s="101"/>
      <c r="J170" s="101"/>
      <c r="K170" s="101"/>
      <c r="L170" s="101"/>
      <c r="M170" s="101"/>
      <c r="N170" s="101"/>
      <c r="O170" s="101"/>
      <c r="P170" s="101"/>
      <c r="Q170" s="101"/>
      <c r="R170" s="101"/>
      <c r="S170" s="101"/>
      <c r="T170" s="101"/>
      <c r="U170" s="101"/>
      <c r="V170" s="101"/>
      <c r="W170" s="101"/>
      <c r="X170" s="101"/>
      <c r="Y170" s="101"/>
      <c r="Z170" s="101"/>
    </row>
    <row r="171" spans="1:26" ht="13.5" customHeight="1">
      <c r="A171" s="79"/>
      <c r="B171" s="79"/>
      <c r="C171" s="315"/>
      <c r="D171" s="318"/>
      <c r="E171" s="315"/>
      <c r="F171" s="315"/>
      <c r="G171" s="101"/>
      <c r="H171" s="101"/>
      <c r="I171" s="101"/>
      <c r="J171" s="101"/>
      <c r="K171" s="101"/>
      <c r="L171" s="101"/>
      <c r="M171" s="101"/>
      <c r="N171" s="101"/>
      <c r="O171" s="101"/>
      <c r="P171" s="101"/>
      <c r="Q171" s="101"/>
      <c r="R171" s="101"/>
      <c r="S171" s="101"/>
      <c r="T171" s="101"/>
      <c r="U171" s="101"/>
      <c r="V171" s="101"/>
      <c r="W171" s="101"/>
      <c r="X171" s="101"/>
      <c r="Y171" s="101"/>
      <c r="Z171" s="101"/>
    </row>
    <row r="172" spans="1:26" ht="13.5" customHeight="1">
      <c r="A172" s="79"/>
      <c r="B172" s="79"/>
      <c r="C172" s="315"/>
      <c r="D172" s="318"/>
      <c r="E172" s="315"/>
      <c r="F172" s="315"/>
      <c r="G172" s="101"/>
      <c r="H172" s="101"/>
      <c r="I172" s="101"/>
      <c r="J172" s="101"/>
      <c r="K172" s="101"/>
      <c r="L172" s="101"/>
      <c r="M172" s="101"/>
      <c r="N172" s="101"/>
      <c r="O172" s="101"/>
      <c r="P172" s="101"/>
      <c r="Q172" s="101"/>
      <c r="R172" s="101"/>
      <c r="S172" s="101"/>
      <c r="T172" s="101"/>
      <c r="U172" s="101"/>
      <c r="V172" s="101"/>
      <c r="W172" s="101"/>
      <c r="X172" s="101"/>
      <c r="Y172" s="101"/>
      <c r="Z172" s="101"/>
    </row>
    <row r="173" spans="1:26" ht="13.5" customHeight="1">
      <c r="A173" s="79"/>
      <c r="B173" s="79"/>
      <c r="C173" s="315"/>
      <c r="D173" s="318"/>
      <c r="E173" s="315"/>
      <c r="F173" s="315"/>
      <c r="G173" s="101"/>
      <c r="H173" s="101"/>
      <c r="I173" s="101"/>
      <c r="J173" s="101"/>
      <c r="K173" s="101"/>
      <c r="L173" s="101"/>
      <c r="M173" s="101"/>
      <c r="N173" s="101"/>
      <c r="O173" s="101"/>
      <c r="P173" s="101"/>
      <c r="Q173" s="101"/>
      <c r="R173" s="101"/>
      <c r="S173" s="101"/>
      <c r="T173" s="101"/>
      <c r="U173" s="101"/>
      <c r="V173" s="101"/>
      <c r="W173" s="101"/>
      <c r="X173" s="101"/>
      <c r="Y173" s="101"/>
      <c r="Z173" s="101"/>
    </row>
    <row r="174" spans="1:26" ht="13.5" customHeight="1">
      <c r="A174" s="79"/>
      <c r="B174" s="79"/>
      <c r="C174" s="315"/>
      <c r="D174" s="318"/>
      <c r="E174" s="315"/>
      <c r="F174" s="315"/>
      <c r="G174" s="101"/>
      <c r="H174" s="101"/>
      <c r="I174" s="101"/>
      <c r="J174" s="101"/>
      <c r="K174" s="101"/>
      <c r="L174" s="101"/>
      <c r="M174" s="101"/>
      <c r="N174" s="101"/>
      <c r="O174" s="101"/>
      <c r="P174" s="101"/>
      <c r="Q174" s="101"/>
      <c r="R174" s="101"/>
      <c r="S174" s="101"/>
      <c r="T174" s="101"/>
      <c r="U174" s="101"/>
      <c r="V174" s="101"/>
      <c r="W174" s="101"/>
      <c r="X174" s="101"/>
      <c r="Y174" s="101"/>
      <c r="Z174" s="101"/>
    </row>
    <row r="175" spans="1:26" ht="13.5" customHeight="1">
      <c r="A175" s="79"/>
      <c r="B175" s="79"/>
      <c r="C175" s="315"/>
      <c r="D175" s="318"/>
      <c r="E175" s="315"/>
      <c r="F175" s="315"/>
      <c r="G175" s="101"/>
      <c r="H175" s="101"/>
      <c r="I175" s="101"/>
      <c r="J175" s="101"/>
      <c r="K175" s="101"/>
      <c r="L175" s="101"/>
      <c r="M175" s="101"/>
      <c r="N175" s="101"/>
      <c r="O175" s="101"/>
      <c r="P175" s="101"/>
      <c r="Q175" s="101"/>
      <c r="R175" s="101"/>
      <c r="S175" s="101"/>
      <c r="T175" s="101"/>
      <c r="U175" s="101"/>
      <c r="V175" s="101"/>
      <c r="W175" s="101"/>
      <c r="X175" s="101"/>
      <c r="Y175" s="101"/>
      <c r="Z175" s="101"/>
    </row>
    <row r="176" spans="1:26" ht="13.5" customHeight="1">
      <c r="A176" s="79"/>
      <c r="B176" s="79"/>
      <c r="C176" s="315"/>
      <c r="D176" s="318"/>
      <c r="E176" s="315"/>
      <c r="F176" s="315"/>
      <c r="G176" s="101"/>
      <c r="H176" s="101"/>
      <c r="I176" s="101"/>
      <c r="J176" s="101"/>
      <c r="K176" s="101"/>
      <c r="L176" s="101"/>
      <c r="M176" s="101"/>
      <c r="N176" s="101"/>
      <c r="O176" s="101"/>
      <c r="P176" s="101"/>
      <c r="Q176" s="101"/>
      <c r="R176" s="101"/>
      <c r="S176" s="101"/>
      <c r="T176" s="101"/>
      <c r="U176" s="101"/>
      <c r="V176" s="101"/>
      <c r="W176" s="101"/>
      <c r="X176" s="101"/>
      <c r="Y176" s="101"/>
      <c r="Z176" s="101"/>
    </row>
    <row r="177" spans="1:26" ht="13.5" customHeight="1">
      <c r="A177" s="79"/>
      <c r="B177" s="79"/>
      <c r="C177" s="315"/>
      <c r="D177" s="318"/>
      <c r="E177" s="315"/>
      <c r="F177" s="315"/>
      <c r="G177" s="101"/>
      <c r="H177" s="101"/>
      <c r="I177" s="101"/>
      <c r="J177" s="101"/>
      <c r="K177" s="101"/>
      <c r="L177" s="101"/>
      <c r="M177" s="101"/>
      <c r="N177" s="101"/>
      <c r="O177" s="101"/>
      <c r="P177" s="101"/>
      <c r="Q177" s="101"/>
      <c r="R177" s="101"/>
      <c r="S177" s="101"/>
      <c r="T177" s="101"/>
      <c r="U177" s="101"/>
      <c r="V177" s="101"/>
      <c r="W177" s="101"/>
      <c r="X177" s="101"/>
      <c r="Y177" s="101"/>
      <c r="Z177" s="101"/>
    </row>
    <row r="178" spans="1:26" ht="13.5" customHeight="1">
      <c r="A178" s="79"/>
      <c r="B178" s="79"/>
      <c r="C178" s="315"/>
      <c r="D178" s="318"/>
      <c r="E178" s="315"/>
      <c r="F178" s="315"/>
      <c r="G178" s="101"/>
      <c r="H178" s="101"/>
      <c r="I178" s="101"/>
      <c r="J178" s="101"/>
      <c r="K178" s="101"/>
      <c r="L178" s="101"/>
      <c r="M178" s="101"/>
      <c r="N178" s="101"/>
      <c r="O178" s="101"/>
      <c r="P178" s="101"/>
      <c r="Q178" s="101"/>
      <c r="R178" s="101"/>
      <c r="S178" s="101"/>
      <c r="T178" s="101"/>
      <c r="U178" s="101"/>
      <c r="V178" s="101"/>
      <c r="W178" s="101"/>
      <c r="X178" s="101"/>
      <c r="Y178" s="101"/>
      <c r="Z178" s="101"/>
    </row>
    <row r="179" spans="1:26" ht="13.5" customHeight="1">
      <c r="A179" s="79"/>
      <c r="B179" s="79"/>
      <c r="C179" s="315"/>
      <c r="D179" s="318"/>
      <c r="E179" s="315"/>
      <c r="F179" s="315"/>
      <c r="G179" s="101"/>
      <c r="H179" s="101"/>
      <c r="I179" s="101"/>
      <c r="J179" s="101"/>
      <c r="K179" s="101"/>
      <c r="L179" s="101"/>
      <c r="M179" s="101"/>
      <c r="N179" s="101"/>
      <c r="O179" s="101"/>
      <c r="P179" s="101"/>
      <c r="Q179" s="101"/>
      <c r="R179" s="101"/>
      <c r="S179" s="101"/>
      <c r="T179" s="101"/>
      <c r="U179" s="101"/>
      <c r="V179" s="101"/>
      <c r="W179" s="101"/>
      <c r="X179" s="101"/>
      <c r="Y179" s="101"/>
      <c r="Z179" s="101"/>
    </row>
    <row r="180" spans="1:26" ht="13.5" customHeight="1">
      <c r="A180" s="79"/>
      <c r="B180" s="79"/>
      <c r="C180" s="315"/>
      <c r="D180" s="318"/>
      <c r="E180" s="315"/>
      <c r="F180" s="315"/>
      <c r="G180" s="101"/>
      <c r="H180" s="101"/>
      <c r="I180" s="101"/>
      <c r="J180" s="101"/>
      <c r="K180" s="101"/>
      <c r="L180" s="101"/>
      <c r="M180" s="101"/>
      <c r="N180" s="101"/>
      <c r="O180" s="101"/>
      <c r="P180" s="101"/>
      <c r="Q180" s="101"/>
      <c r="R180" s="101"/>
      <c r="S180" s="101"/>
      <c r="T180" s="101"/>
      <c r="U180" s="101"/>
      <c r="V180" s="101"/>
      <c r="W180" s="101"/>
      <c r="X180" s="101"/>
      <c r="Y180" s="101"/>
      <c r="Z180" s="101"/>
    </row>
    <row r="181" spans="1:26" ht="13.5" customHeight="1">
      <c r="A181" s="79"/>
      <c r="B181" s="79"/>
      <c r="C181" s="315"/>
      <c r="D181" s="318"/>
      <c r="E181" s="315"/>
      <c r="F181" s="315"/>
      <c r="G181" s="101"/>
      <c r="H181" s="101"/>
      <c r="I181" s="101"/>
      <c r="J181" s="101"/>
      <c r="K181" s="101"/>
      <c r="L181" s="101"/>
      <c r="M181" s="101"/>
      <c r="N181" s="101"/>
      <c r="O181" s="101"/>
      <c r="P181" s="101"/>
      <c r="Q181" s="101"/>
      <c r="R181" s="101"/>
      <c r="S181" s="101"/>
      <c r="T181" s="101"/>
      <c r="U181" s="101"/>
      <c r="V181" s="101"/>
      <c r="W181" s="101"/>
      <c r="X181" s="101"/>
      <c r="Y181" s="101"/>
      <c r="Z181" s="101"/>
    </row>
    <row r="182" spans="1:26" ht="13.5" customHeight="1">
      <c r="A182" s="79"/>
      <c r="B182" s="79"/>
      <c r="C182" s="315"/>
      <c r="D182" s="318"/>
      <c r="E182" s="315"/>
      <c r="F182" s="315"/>
      <c r="G182" s="101"/>
      <c r="H182" s="101"/>
      <c r="I182" s="101"/>
      <c r="J182" s="101"/>
      <c r="K182" s="101"/>
      <c r="L182" s="101"/>
      <c r="M182" s="101"/>
      <c r="N182" s="101"/>
      <c r="O182" s="101"/>
      <c r="P182" s="101"/>
      <c r="Q182" s="101"/>
      <c r="R182" s="101"/>
      <c r="S182" s="101"/>
      <c r="T182" s="101"/>
      <c r="U182" s="101"/>
      <c r="V182" s="101"/>
      <c r="W182" s="101"/>
      <c r="X182" s="101"/>
      <c r="Y182" s="101"/>
      <c r="Z182" s="101"/>
    </row>
    <row r="183" spans="1:26" ht="13.5" customHeight="1">
      <c r="A183" s="79"/>
      <c r="B183" s="79"/>
      <c r="C183" s="315"/>
      <c r="D183" s="318"/>
      <c r="E183" s="315"/>
      <c r="F183" s="315"/>
      <c r="G183" s="101"/>
      <c r="H183" s="101"/>
      <c r="I183" s="101"/>
      <c r="J183" s="101"/>
      <c r="K183" s="101"/>
      <c r="L183" s="101"/>
      <c r="M183" s="101"/>
      <c r="N183" s="101"/>
      <c r="O183" s="101"/>
      <c r="P183" s="101"/>
      <c r="Q183" s="101"/>
      <c r="R183" s="101"/>
      <c r="S183" s="101"/>
      <c r="T183" s="101"/>
      <c r="U183" s="101"/>
      <c r="V183" s="101"/>
      <c r="W183" s="101"/>
      <c r="X183" s="101"/>
      <c r="Y183" s="101"/>
      <c r="Z183" s="101"/>
    </row>
    <row r="184" spans="1:26" ht="13.5" customHeight="1">
      <c r="A184" s="79"/>
      <c r="B184" s="79"/>
      <c r="C184" s="315"/>
      <c r="D184" s="318"/>
      <c r="E184" s="315"/>
      <c r="F184" s="315"/>
      <c r="G184" s="101"/>
      <c r="H184" s="101"/>
      <c r="I184" s="101"/>
      <c r="J184" s="101"/>
      <c r="K184" s="101"/>
      <c r="L184" s="101"/>
      <c r="M184" s="101"/>
      <c r="N184" s="101"/>
      <c r="O184" s="101"/>
      <c r="P184" s="101"/>
      <c r="Q184" s="101"/>
      <c r="R184" s="101"/>
      <c r="S184" s="101"/>
      <c r="T184" s="101"/>
      <c r="U184" s="101"/>
      <c r="V184" s="101"/>
      <c r="W184" s="101"/>
      <c r="X184" s="101"/>
      <c r="Y184" s="101"/>
      <c r="Z184" s="101"/>
    </row>
    <row r="185" spans="1:26" ht="13.5" customHeight="1">
      <c r="A185" s="79"/>
      <c r="B185" s="79"/>
      <c r="C185" s="315"/>
      <c r="D185" s="318"/>
      <c r="E185" s="315"/>
      <c r="F185" s="315"/>
      <c r="G185" s="101"/>
      <c r="H185" s="101"/>
      <c r="I185" s="101"/>
      <c r="J185" s="101"/>
      <c r="K185" s="101"/>
      <c r="L185" s="101"/>
      <c r="M185" s="101"/>
      <c r="N185" s="101"/>
      <c r="O185" s="101"/>
      <c r="P185" s="101"/>
      <c r="Q185" s="101"/>
      <c r="R185" s="101"/>
      <c r="S185" s="101"/>
      <c r="T185" s="101"/>
      <c r="U185" s="101"/>
      <c r="V185" s="101"/>
      <c r="W185" s="101"/>
      <c r="X185" s="101"/>
      <c r="Y185" s="101"/>
      <c r="Z185" s="101"/>
    </row>
    <row r="186" spans="1:26" ht="13.5" customHeight="1">
      <c r="A186" s="79"/>
      <c r="B186" s="79"/>
      <c r="C186" s="315"/>
      <c r="D186" s="318"/>
      <c r="E186" s="315"/>
      <c r="F186" s="315"/>
      <c r="G186" s="101"/>
      <c r="H186" s="101"/>
      <c r="I186" s="101"/>
      <c r="J186" s="101"/>
      <c r="K186" s="101"/>
      <c r="L186" s="101"/>
      <c r="M186" s="101"/>
      <c r="N186" s="101"/>
      <c r="O186" s="101"/>
      <c r="P186" s="101"/>
      <c r="Q186" s="101"/>
      <c r="R186" s="101"/>
      <c r="S186" s="101"/>
      <c r="T186" s="101"/>
      <c r="U186" s="101"/>
      <c r="V186" s="101"/>
      <c r="W186" s="101"/>
      <c r="X186" s="101"/>
      <c r="Y186" s="101"/>
      <c r="Z186" s="101"/>
    </row>
    <row r="187" spans="1:26" ht="13.5" customHeight="1">
      <c r="A187" s="79"/>
      <c r="B187" s="79"/>
      <c r="C187" s="315"/>
      <c r="D187" s="318"/>
      <c r="E187" s="315"/>
      <c r="F187" s="315"/>
      <c r="G187" s="101"/>
      <c r="H187" s="101"/>
      <c r="I187" s="101"/>
      <c r="J187" s="101"/>
      <c r="K187" s="101"/>
      <c r="L187" s="101"/>
      <c r="M187" s="101"/>
      <c r="N187" s="101"/>
      <c r="O187" s="101"/>
      <c r="P187" s="101"/>
      <c r="Q187" s="101"/>
      <c r="R187" s="101"/>
      <c r="S187" s="101"/>
      <c r="T187" s="101"/>
      <c r="U187" s="101"/>
      <c r="V187" s="101"/>
      <c r="W187" s="101"/>
      <c r="X187" s="101"/>
      <c r="Y187" s="101"/>
      <c r="Z187" s="101"/>
    </row>
    <row r="188" spans="1:26" ht="13.5" customHeight="1">
      <c r="A188" s="79"/>
      <c r="B188" s="79"/>
      <c r="C188" s="315"/>
      <c r="D188" s="318"/>
      <c r="E188" s="315"/>
      <c r="F188" s="315"/>
      <c r="G188" s="101"/>
      <c r="H188" s="101"/>
      <c r="I188" s="101"/>
      <c r="J188" s="101"/>
      <c r="K188" s="101"/>
      <c r="L188" s="101"/>
      <c r="M188" s="101"/>
      <c r="N188" s="101"/>
      <c r="O188" s="101"/>
      <c r="P188" s="101"/>
      <c r="Q188" s="101"/>
      <c r="R188" s="101"/>
      <c r="S188" s="101"/>
      <c r="T188" s="101"/>
      <c r="U188" s="101"/>
      <c r="V188" s="101"/>
      <c r="W188" s="101"/>
      <c r="X188" s="101"/>
      <c r="Y188" s="101"/>
      <c r="Z188" s="101"/>
    </row>
    <row r="189" spans="1:26" ht="13.5" customHeight="1">
      <c r="A189" s="79"/>
      <c r="B189" s="79"/>
      <c r="C189" s="315"/>
      <c r="D189" s="318"/>
      <c r="E189" s="315"/>
      <c r="F189" s="315"/>
      <c r="G189" s="101"/>
      <c r="H189" s="101"/>
      <c r="I189" s="101"/>
      <c r="J189" s="101"/>
      <c r="K189" s="101"/>
      <c r="L189" s="101"/>
      <c r="M189" s="101"/>
      <c r="N189" s="101"/>
      <c r="O189" s="101"/>
      <c r="P189" s="101"/>
      <c r="Q189" s="101"/>
      <c r="R189" s="101"/>
      <c r="S189" s="101"/>
      <c r="T189" s="101"/>
      <c r="U189" s="101"/>
      <c r="V189" s="101"/>
      <c r="W189" s="101"/>
      <c r="X189" s="101"/>
      <c r="Y189" s="101"/>
      <c r="Z189" s="101"/>
    </row>
    <row r="190" spans="1:26" ht="13.5" customHeight="1">
      <c r="A190" s="79"/>
      <c r="B190" s="79"/>
      <c r="C190" s="315"/>
      <c r="D190" s="318"/>
      <c r="E190" s="315"/>
      <c r="F190" s="315"/>
      <c r="G190" s="101"/>
      <c r="H190" s="101"/>
      <c r="I190" s="101"/>
      <c r="J190" s="101"/>
      <c r="K190" s="101"/>
      <c r="L190" s="101"/>
      <c r="M190" s="101"/>
      <c r="N190" s="101"/>
      <c r="O190" s="101"/>
      <c r="P190" s="101"/>
      <c r="Q190" s="101"/>
      <c r="R190" s="101"/>
      <c r="S190" s="101"/>
      <c r="T190" s="101"/>
      <c r="U190" s="101"/>
      <c r="V190" s="101"/>
      <c r="W190" s="101"/>
      <c r="X190" s="101"/>
      <c r="Y190" s="101"/>
      <c r="Z190" s="101"/>
    </row>
    <row r="191" spans="1:26" ht="13.5" customHeight="1">
      <c r="A191" s="79"/>
      <c r="B191" s="79"/>
      <c r="C191" s="315"/>
      <c r="D191" s="318"/>
      <c r="E191" s="315"/>
      <c r="F191" s="315"/>
      <c r="G191" s="101"/>
      <c r="H191" s="101"/>
      <c r="I191" s="101"/>
      <c r="J191" s="101"/>
      <c r="K191" s="101"/>
      <c r="L191" s="101"/>
      <c r="M191" s="101"/>
      <c r="N191" s="101"/>
      <c r="O191" s="101"/>
      <c r="P191" s="101"/>
      <c r="Q191" s="101"/>
      <c r="R191" s="101"/>
      <c r="S191" s="101"/>
      <c r="T191" s="101"/>
      <c r="U191" s="101"/>
      <c r="V191" s="101"/>
      <c r="W191" s="101"/>
      <c r="X191" s="101"/>
      <c r="Y191" s="101"/>
      <c r="Z191" s="101"/>
    </row>
    <row r="192" spans="1:26" ht="13.5" customHeight="1">
      <c r="A192" s="79"/>
      <c r="B192" s="79"/>
      <c r="C192" s="315"/>
      <c r="D192" s="318"/>
      <c r="E192" s="315"/>
      <c r="F192" s="315"/>
      <c r="G192" s="101"/>
      <c r="H192" s="101"/>
      <c r="I192" s="101"/>
      <c r="J192" s="101"/>
      <c r="K192" s="101"/>
      <c r="L192" s="101"/>
      <c r="M192" s="101"/>
      <c r="N192" s="101"/>
      <c r="O192" s="101"/>
      <c r="P192" s="101"/>
      <c r="Q192" s="101"/>
      <c r="R192" s="101"/>
      <c r="S192" s="101"/>
      <c r="T192" s="101"/>
      <c r="U192" s="101"/>
      <c r="V192" s="101"/>
      <c r="W192" s="101"/>
      <c r="X192" s="101"/>
      <c r="Y192" s="101"/>
      <c r="Z192" s="101"/>
    </row>
    <row r="193" spans="1:26" ht="13.5" customHeight="1">
      <c r="A193" s="79"/>
      <c r="B193" s="79"/>
      <c r="C193" s="315"/>
      <c r="D193" s="318"/>
      <c r="E193" s="315"/>
      <c r="F193" s="315"/>
      <c r="G193" s="101"/>
      <c r="H193" s="101"/>
      <c r="I193" s="101"/>
      <c r="J193" s="101"/>
      <c r="K193" s="101"/>
      <c r="L193" s="101"/>
      <c r="M193" s="101"/>
      <c r="N193" s="101"/>
      <c r="O193" s="101"/>
      <c r="P193" s="101"/>
      <c r="Q193" s="101"/>
      <c r="R193" s="101"/>
      <c r="S193" s="101"/>
      <c r="T193" s="101"/>
      <c r="U193" s="101"/>
      <c r="V193" s="101"/>
      <c r="W193" s="101"/>
      <c r="X193" s="101"/>
      <c r="Y193" s="101"/>
      <c r="Z193" s="101"/>
    </row>
    <row r="194" spans="1:26" ht="13.5" customHeight="1">
      <c r="A194" s="79"/>
      <c r="B194" s="79"/>
      <c r="C194" s="315"/>
      <c r="D194" s="318"/>
      <c r="E194" s="315"/>
      <c r="F194" s="315"/>
      <c r="G194" s="101"/>
      <c r="H194" s="101"/>
      <c r="I194" s="101"/>
      <c r="J194" s="101"/>
      <c r="K194" s="101"/>
      <c r="L194" s="101"/>
      <c r="M194" s="101"/>
      <c r="N194" s="101"/>
      <c r="O194" s="101"/>
      <c r="P194" s="101"/>
      <c r="Q194" s="101"/>
      <c r="R194" s="101"/>
      <c r="S194" s="101"/>
      <c r="T194" s="101"/>
      <c r="U194" s="101"/>
      <c r="V194" s="101"/>
      <c r="W194" s="101"/>
      <c r="X194" s="101"/>
      <c r="Y194" s="101"/>
      <c r="Z194" s="101"/>
    </row>
    <row r="195" spans="1:26" ht="13.5" customHeight="1">
      <c r="A195" s="79"/>
      <c r="B195" s="79"/>
      <c r="C195" s="315"/>
      <c r="D195" s="318"/>
      <c r="E195" s="315"/>
      <c r="F195" s="315"/>
      <c r="G195" s="101"/>
      <c r="H195" s="101"/>
      <c r="I195" s="101"/>
      <c r="J195" s="101"/>
      <c r="K195" s="101"/>
      <c r="L195" s="101"/>
      <c r="M195" s="101"/>
      <c r="N195" s="101"/>
      <c r="O195" s="101"/>
      <c r="P195" s="101"/>
      <c r="Q195" s="101"/>
      <c r="R195" s="101"/>
      <c r="S195" s="101"/>
      <c r="T195" s="101"/>
      <c r="U195" s="101"/>
      <c r="V195" s="101"/>
      <c r="W195" s="101"/>
      <c r="X195" s="101"/>
      <c r="Y195" s="101"/>
      <c r="Z195" s="101"/>
    </row>
    <row r="196" spans="1:26" ht="13.5" customHeight="1">
      <c r="A196" s="79"/>
      <c r="B196" s="79"/>
      <c r="C196" s="315"/>
      <c r="D196" s="318"/>
      <c r="E196" s="315"/>
      <c r="F196" s="315"/>
      <c r="G196" s="101"/>
      <c r="H196" s="101"/>
      <c r="I196" s="101"/>
      <c r="J196" s="101"/>
      <c r="K196" s="101"/>
      <c r="L196" s="101"/>
      <c r="M196" s="101"/>
      <c r="N196" s="101"/>
      <c r="O196" s="101"/>
      <c r="P196" s="101"/>
      <c r="Q196" s="101"/>
      <c r="R196" s="101"/>
      <c r="S196" s="101"/>
      <c r="T196" s="101"/>
      <c r="U196" s="101"/>
      <c r="V196" s="101"/>
      <c r="W196" s="101"/>
      <c r="X196" s="101"/>
      <c r="Y196" s="101"/>
      <c r="Z196" s="101"/>
    </row>
    <row r="197" spans="1:26" ht="13.5" customHeight="1">
      <c r="A197" s="79"/>
      <c r="B197" s="79"/>
      <c r="C197" s="315"/>
      <c r="D197" s="318"/>
      <c r="E197" s="315"/>
      <c r="F197" s="315"/>
      <c r="G197" s="101"/>
      <c r="H197" s="101"/>
      <c r="I197" s="101"/>
      <c r="J197" s="101"/>
      <c r="K197" s="101"/>
      <c r="L197" s="101"/>
      <c r="M197" s="101"/>
      <c r="N197" s="101"/>
      <c r="O197" s="101"/>
      <c r="P197" s="101"/>
      <c r="Q197" s="101"/>
      <c r="R197" s="101"/>
      <c r="S197" s="101"/>
      <c r="T197" s="101"/>
      <c r="U197" s="101"/>
      <c r="V197" s="101"/>
      <c r="W197" s="101"/>
      <c r="X197" s="101"/>
      <c r="Y197" s="101"/>
      <c r="Z197" s="101"/>
    </row>
    <row r="198" spans="1:26" ht="13.5" customHeight="1">
      <c r="A198" s="79"/>
      <c r="B198" s="79"/>
      <c r="C198" s="315"/>
      <c r="D198" s="318"/>
      <c r="E198" s="315"/>
      <c r="F198" s="315"/>
      <c r="G198" s="101"/>
      <c r="H198" s="101"/>
      <c r="I198" s="101"/>
      <c r="J198" s="101"/>
      <c r="K198" s="101"/>
      <c r="L198" s="101"/>
      <c r="M198" s="101"/>
      <c r="N198" s="101"/>
      <c r="O198" s="101"/>
      <c r="P198" s="101"/>
      <c r="Q198" s="101"/>
      <c r="R198" s="101"/>
      <c r="S198" s="101"/>
      <c r="T198" s="101"/>
      <c r="U198" s="101"/>
      <c r="V198" s="101"/>
      <c r="W198" s="101"/>
      <c r="X198" s="101"/>
      <c r="Y198" s="101"/>
      <c r="Z198" s="101"/>
    </row>
    <row r="199" spans="1:26" ht="13.5" customHeight="1">
      <c r="A199" s="79"/>
      <c r="B199" s="79"/>
      <c r="C199" s="315"/>
      <c r="D199" s="318"/>
      <c r="E199" s="315"/>
      <c r="F199" s="315"/>
      <c r="G199" s="101"/>
      <c r="H199" s="101"/>
      <c r="I199" s="101"/>
      <c r="J199" s="101"/>
      <c r="K199" s="101"/>
      <c r="L199" s="101"/>
      <c r="M199" s="101"/>
      <c r="N199" s="101"/>
      <c r="O199" s="101"/>
      <c r="P199" s="101"/>
      <c r="Q199" s="101"/>
      <c r="R199" s="101"/>
      <c r="S199" s="101"/>
      <c r="T199" s="101"/>
      <c r="U199" s="101"/>
      <c r="V199" s="101"/>
      <c r="W199" s="101"/>
      <c r="X199" s="101"/>
      <c r="Y199" s="101"/>
      <c r="Z199" s="101"/>
    </row>
    <row r="200" spans="1:26" ht="13.5" customHeight="1">
      <c r="A200" s="79"/>
      <c r="B200" s="79"/>
      <c r="C200" s="315"/>
      <c r="D200" s="318"/>
      <c r="E200" s="315"/>
      <c r="F200" s="315"/>
      <c r="G200" s="101"/>
      <c r="H200" s="101"/>
      <c r="I200" s="101"/>
      <c r="J200" s="101"/>
      <c r="K200" s="101"/>
      <c r="L200" s="101"/>
      <c r="M200" s="101"/>
      <c r="N200" s="101"/>
      <c r="O200" s="101"/>
      <c r="P200" s="101"/>
      <c r="Q200" s="101"/>
      <c r="R200" s="101"/>
      <c r="S200" s="101"/>
      <c r="T200" s="101"/>
      <c r="U200" s="101"/>
      <c r="V200" s="101"/>
      <c r="W200" s="101"/>
      <c r="X200" s="101"/>
      <c r="Y200" s="101"/>
      <c r="Z200" s="101"/>
    </row>
    <row r="201" spans="1:26" ht="13.5" customHeight="1">
      <c r="A201" s="79"/>
      <c r="B201" s="79"/>
      <c r="C201" s="315"/>
      <c r="D201" s="318"/>
      <c r="E201" s="315"/>
      <c r="F201" s="315"/>
      <c r="G201" s="101"/>
      <c r="H201" s="101"/>
      <c r="I201" s="101"/>
      <c r="J201" s="101"/>
      <c r="K201" s="101"/>
      <c r="L201" s="101"/>
      <c r="M201" s="101"/>
      <c r="N201" s="101"/>
      <c r="O201" s="101"/>
      <c r="P201" s="101"/>
      <c r="Q201" s="101"/>
      <c r="R201" s="101"/>
      <c r="S201" s="101"/>
      <c r="T201" s="101"/>
      <c r="U201" s="101"/>
      <c r="V201" s="101"/>
      <c r="W201" s="101"/>
      <c r="X201" s="101"/>
      <c r="Y201" s="101"/>
      <c r="Z201" s="101"/>
    </row>
    <row r="202" spans="1:26" ht="13.5" customHeight="1">
      <c r="A202" s="79"/>
      <c r="B202" s="79"/>
      <c r="C202" s="315"/>
      <c r="D202" s="318"/>
      <c r="E202" s="315"/>
      <c r="F202" s="315"/>
      <c r="G202" s="101"/>
      <c r="H202" s="101"/>
      <c r="I202" s="101"/>
      <c r="J202" s="101"/>
      <c r="K202" s="101"/>
      <c r="L202" s="101"/>
      <c r="M202" s="101"/>
      <c r="N202" s="101"/>
      <c r="O202" s="101"/>
      <c r="P202" s="101"/>
      <c r="Q202" s="101"/>
      <c r="R202" s="101"/>
      <c r="S202" s="101"/>
      <c r="T202" s="101"/>
      <c r="U202" s="101"/>
      <c r="V202" s="101"/>
      <c r="W202" s="101"/>
      <c r="X202" s="101"/>
      <c r="Y202" s="101"/>
      <c r="Z202" s="101"/>
    </row>
    <row r="203" spans="1:26" ht="13.5" customHeight="1">
      <c r="A203" s="79"/>
      <c r="B203" s="79"/>
      <c r="C203" s="315"/>
      <c r="D203" s="318"/>
      <c r="E203" s="315"/>
      <c r="F203" s="315"/>
      <c r="G203" s="101"/>
      <c r="H203" s="101"/>
      <c r="I203" s="101"/>
      <c r="J203" s="101"/>
      <c r="K203" s="101"/>
      <c r="L203" s="101"/>
      <c r="M203" s="101"/>
      <c r="N203" s="101"/>
      <c r="O203" s="101"/>
      <c r="P203" s="101"/>
      <c r="Q203" s="101"/>
      <c r="R203" s="101"/>
      <c r="S203" s="101"/>
      <c r="T203" s="101"/>
      <c r="U203" s="101"/>
      <c r="V203" s="101"/>
      <c r="W203" s="101"/>
      <c r="X203" s="101"/>
      <c r="Y203" s="101"/>
      <c r="Z203" s="101"/>
    </row>
    <row r="204" spans="1:26" ht="13.5" customHeight="1">
      <c r="A204" s="79"/>
      <c r="B204" s="79"/>
      <c r="C204" s="315"/>
      <c r="D204" s="318"/>
      <c r="E204" s="315"/>
      <c r="F204" s="315"/>
      <c r="G204" s="101"/>
      <c r="H204" s="101"/>
      <c r="I204" s="101"/>
      <c r="J204" s="101"/>
      <c r="K204" s="101"/>
      <c r="L204" s="101"/>
      <c r="M204" s="101"/>
      <c r="N204" s="101"/>
      <c r="O204" s="101"/>
      <c r="P204" s="101"/>
      <c r="Q204" s="101"/>
      <c r="R204" s="101"/>
      <c r="S204" s="101"/>
      <c r="T204" s="101"/>
      <c r="U204" s="101"/>
      <c r="V204" s="101"/>
      <c r="W204" s="101"/>
      <c r="X204" s="101"/>
      <c r="Y204" s="101"/>
      <c r="Z204" s="101"/>
    </row>
    <row r="205" spans="1:26" ht="13.5" customHeight="1">
      <c r="A205" s="79"/>
      <c r="B205" s="79"/>
      <c r="C205" s="315"/>
      <c r="D205" s="318"/>
      <c r="E205" s="315"/>
      <c r="F205" s="315"/>
      <c r="G205" s="101"/>
      <c r="H205" s="101"/>
      <c r="I205" s="101"/>
      <c r="J205" s="101"/>
      <c r="K205" s="101"/>
      <c r="L205" s="101"/>
      <c r="M205" s="101"/>
      <c r="N205" s="101"/>
      <c r="O205" s="101"/>
      <c r="P205" s="101"/>
      <c r="Q205" s="101"/>
      <c r="R205" s="101"/>
      <c r="S205" s="101"/>
      <c r="T205" s="101"/>
      <c r="U205" s="101"/>
      <c r="V205" s="101"/>
      <c r="W205" s="101"/>
      <c r="X205" s="101"/>
      <c r="Y205" s="101"/>
      <c r="Z205" s="101"/>
    </row>
    <row r="206" spans="1:26" ht="13.5" customHeight="1">
      <c r="A206" s="79"/>
      <c r="B206" s="79"/>
      <c r="C206" s="315"/>
      <c r="D206" s="318"/>
      <c r="E206" s="315"/>
      <c r="F206" s="315"/>
      <c r="G206" s="101"/>
      <c r="H206" s="101"/>
      <c r="I206" s="101"/>
      <c r="J206" s="101"/>
      <c r="K206" s="101"/>
      <c r="L206" s="101"/>
      <c r="M206" s="101"/>
      <c r="N206" s="101"/>
      <c r="O206" s="101"/>
      <c r="P206" s="101"/>
      <c r="Q206" s="101"/>
      <c r="R206" s="101"/>
      <c r="S206" s="101"/>
      <c r="T206" s="101"/>
      <c r="U206" s="101"/>
      <c r="V206" s="101"/>
      <c r="W206" s="101"/>
      <c r="X206" s="101"/>
      <c r="Y206" s="101"/>
      <c r="Z206" s="101"/>
    </row>
    <row r="207" spans="1:26" ht="13.5" customHeight="1">
      <c r="A207" s="79"/>
      <c r="B207" s="79"/>
      <c r="C207" s="315"/>
      <c r="D207" s="318"/>
      <c r="E207" s="315"/>
      <c r="F207" s="315"/>
      <c r="G207" s="101"/>
      <c r="H207" s="101"/>
      <c r="I207" s="101"/>
      <c r="J207" s="101"/>
      <c r="K207" s="101"/>
      <c r="L207" s="101"/>
      <c r="M207" s="101"/>
      <c r="N207" s="101"/>
      <c r="O207" s="101"/>
      <c r="P207" s="101"/>
      <c r="Q207" s="101"/>
      <c r="R207" s="101"/>
      <c r="S207" s="101"/>
      <c r="T207" s="101"/>
      <c r="U207" s="101"/>
      <c r="V207" s="101"/>
      <c r="W207" s="101"/>
      <c r="X207" s="101"/>
      <c r="Y207" s="101"/>
      <c r="Z207" s="101"/>
    </row>
    <row r="208" spans="1:26" ht="13.5" customHeight="1">
      <c r="A208" s="79"/>
      <c r="B208" s="79"/>
      <c r="C208" s="315"/>
      <c r="D208" s="318"/>
      <c r="E208" s="315"/>
      <c r="F208" s="315"/>
      <c r="G208" s="101"/>
      <c r="H208" s="101"/>
      <c r="I208" s="101"/>
      <c r="J208" s="101"/>
      <c r="K208" s="101"/>
      <c r="L208" s="101"/>
      <c r="M208" s="101"/>
      <c r="N208" s="101"/>
      <c r="O208" s="101"/>
      <c r="P208" s="101"/>
      <c r="Q208" s="101"/>
      <c r="R208" s="101"/>
      <c r="S208" s="101"/>
      <c r="T208" s="101"/>
      <c r="U208" s="101"/>
      <c r="V208" s="101"/>
      <c r="W208" s="101"/>
      <c r="X208" s="101"/>
      <c r="Y208" s="101"/>
      <c r="Z208" s="101"/>
    </row>
    <row r="209" spans="1:26" ht="13.5" customHeight="1">
      <c r="A209" s="79"/>
      <c r="B209" s="79"/>
      <c r="C209" s="315"/>
      <c r="D209" s="318"/>
      <c r="E209" s="315"/>
      <c r="F209" s="315"/>
      <c r="G209" s="101"/>
      <c r="H209" s="101"/>
      <c r="I209" s="101"/>
      <c r="J209" s="101"/>
      <c r="K209" s="101"/>
      <c r="L209" s="101"/>
      <c r="M209" s="101"/>
      <c r="N209" s="101"/>
      <c r="O209" s="101"/>
      <c r="P209" s="101"/>
      <c r="Q209" s="101"/>
      <c r="R209" s="101"/>
      <c r="S209" s="101"/>
      <c r="T209" s="101"/>
      <c r="U209" s="101"/>
      <c r="V209" s="101"/>
      <c r="W209" s="101"/>
      <c r="X209" s="101"/>
      <c r="Y209" s="101"/>
      <c r="Z209" s="101"/>
    </row>
    <row r="210" spans="1:26" ht="13.5" customHeight="1">
      <c r="A210" s="79"/>
      <c r="B210" s="79"/>
      <c r="C210" s="315"/>
      <c r="D210" s="318"/>
      <c r="E210" s="315"/>
      <c r="F210" s="315"/>
      <c r="G210" s="101"/>
      <c r="H210" s="101"/>
      <c r="I210" s="101"/>
      <c r="J210" s="101"/>
      <c r="K210" s="101"/>
      <c r="L210" s="101"/>
      <c r="M210" s="101"/>
      <c r="N210" s="101"/>
      <c r="O210" s="101"/>
      <c r="P210" s="101"/>
      <c r="Q210" s="101"/>
      <c r="R210" s="101"/>
      <c r="S210" s="101"/>
      <c r="T210" s="101"/>
      <c r="U210" s="101"/>
      <c r="V210" s="101"/>
      <c r="W210" s="101"/>
      <c r="X210" s="101"/>
      <c r="Y210" s="101"/>
      <c r="Z210" s="101"/>
    </row>
    <row r="211" spans="1:26" ht="13.5" customHeight="1">
      <c r="A211" s="79"/>
      <c r="B211" s="79"/>
      <c r="C211" s="315"/>
      <c r="D211" s="318"/>
      <c r="E211" s="315"/>
      <c r="F211" s="315"/>
      <c r="G211" s="101"/>
      <c r="H211" s="101"/>
      <c r="I211" s="101"/>
      <c r="J211" s="101"/>
      <c r="K211" s="101"/>
      <c r="L211" s="101"/>
      <c r="M211" s="101"/>
      <c r="N211" s="101"/>
      <c r="O211" s="101"/>
      <c r="P211" s="101"/>
      <c r="Q211" s="101"/>
      <c r="R211" s="101"/>
      <c r="S211" s="101"/>
      <c r="T211" s="101"/>
      <c r="U211" s="101"/>
      <c r="V211" s="101"/>
      <c r="W211" s="101"/>
      <c r="X211" s="101"/>
      <c r="Y211" s="101"/>
      <c r="Z211" s="101"/>
    </row>
    <row r="212" spans="1:26" ht="13.5" customHeight="1">
      <c r="A212" s="79"/>
      <c r="B212" s="79"/>
      <c r="C212" s="315"/>
      <c r="D212" s="318"/>
      <c r="E212" s="315"/>
      <c r="F212" s="315"/>
      <c r="G212" s="101"/>
      <c r="H212" s="101"/>
      <c r="I212" s="101"/>
      <c r="J212" s="101"/>
      <c r="K212" s="101"/>
      <c r="L212" s="101"/>
      <c r="M212" s="101"/>
      <c r="N212" s="101"/>
      <c r="O212" s="101"/>
      <c r="P212" s="101"/>
      <c r="Q212" s="101"/>
      <c r="R212" s="101"/>
      <c r="S212" s="101"/>
      <c r="T212" s="101"/>
      <c r="U212" s="101"/>
      <c r="V212" s="101"/>
      <c r="W212" s="101"/>
      <c r="X212" s="101"/>
      <c r="Y212" s="101"/>
      <c r="Z212" s="101"/>
    </row>
    <row r="213" spans="1:26" ht="13.5" customHeight="1">
      <c r="A213" s="79"/>
      <c r="B213" s="79"/>
      <c r="C213" s="315"/>
      <c r="D213" s="318"/>
      <c r="E213" s="315"/>
      <c r="F213" s="315"/>
      <c r="G213" s="101"/>
      <c r="H213" s="101"/>
      <c r="I213" s="101"/>
      <c r="J213" s="101"/>
      <c r="K213" s="101"/>
      <c r="L213" s="101"/>
      <c r="M213" s="101"/>
      <c r="N213" s="101"/>
      <c r="O213" s="101"/>
      <c r="P213" s="101"/>
      <c r="Q213" s="101"/>
      <c r="R213" s="101"/>
      <c r="S213" s="101"/>
      <c r="T213" s="101"/>
      <c r="U213" s="101"/>
      <c r="V213" s="101"/>
      <c r="W213" s="101"/>
      <c r="X213" s="101"/>
      <c r="Y213" s="101"/>
      <c r="Z213" s="101"/>
    </row>
    <row r="214" spans="1:26" ht="13.5" customHeight="1">
      <c r="A214" s="79"/>
      <c r="B214" s="79"/>
      <c r="C214" s="315"/>
      <c r="D214" s="318"/>
      <c r="E214" s="315"/>
      <c r="F214" s="315"/>
      <c r="G214" s="101"/>
      <c r="H214" s="101"/>
      <c r="I214" s="101"/>
      <c r="J214" s="101"/>
      <c r="K214" s="101"/>
      <c r="L214" s="101"/>
      <c r="M214" s="101"/>
      <c r="N214" s="101"/>
      <c r="O214" s="101"/>
      <c r="P214" s="101"/>
      <c r="Q214" s="101"/>
      <c r="R214" s="101"/>
      <c r="S214" s="101"/>
      <c r="T214" s="101"/>
      <c r="U214" s="101"/>
      <c r="V214" s="101"/>
      <c r="W214" s="101"/>
      <c r="X214" s="101"/>
      <c r="Y214" s="101"/>
      <c r="Z214" s="101"/>
    </row>
    <row r="215" spans="1:26" ht="13.5" customHeight="1">
      <c r="A215" s="79"/>
      <c r="B215" s="79"/>
      <c r="C215" s="315"/>
      <c r="D215" s="318"/>
      <c r="E215" s="315"/>
      <c r="F215" s="315"/>
      <c r="G215" s="101"/>
      <c r="H215" s="101"/>
      <c r="I215" s="101"/>
      <c r="J215" s="101"/>
      <c r="K215" s="101"/>
      <c r="L215" s="101"/>
      <c r="M215" s="101"/>
      <c r="N215" s="101"/>
      <c r="O215" s="101"/>
      <c r="P215" s="101"/>
      <c r="Q215" s="101"/>
      <c r="R215" s="101"/>
      <c r="S215" s="101"/>
      <c r="T215" s="101"/>
      <c r="U215" s="101"/>
      <c r="V215" s="101"/>
      <c r="W215" s="101"/>
      <c r="X215" s="101"/>
      <c r="Y215" s="101"/>
      <c r="Z215" s="101"/>
    </row>
    <row r="216" spans="1:26" ht="13.5" customHeight="1">
      <c r="A216" s="79"/>
      <c r="B216" s="79"/>
      <c r="C216" s="315"/>
      <c r="D216" s="318"/>
      <c r="E216" s="315"/>
      <c r="F216" s="315"/>
      <c r="G216" s="101"/>
      <c r="H216" s="101"/>
      <c r="I216" s="101"/>
      <c r="J216" s="101"/>
      <c r="K216" s="101"/>
      <c r="L216" s="101"/>
      <c r="M216" s="101"/>
      <c r="N216" s="101"/>
      <c r="O216" s="101"/>
      <c r="P216" s="101"/>
      <c r="Q216" s="101"/>
      <c r="R216" s="101"/>
      <c r="S216" s="101"/>
      <c r="T216" s="101"/>
      <c r="U216" s="101"/>
      <c r="V216" s="101"/>
      <c r="W216" s="101"/>
      <c r="X216" s="101"/>
      <c r="Y216" s="101"/>
      <c r="Z216" s="101"/>
    </row>
    <row r="217" spans="1:26" ht="13.5" customHeight="1">
      <c r="A217" s="79"/>
      <c r="B217" s="79"/>
      <c r="C217" s="315"/>
      <c r="D217" s="318"/>
      <c r="E217" s="315"/>
      <c r="F217" s="315"/>
      <c r="G217" s="101"/>
      <c r="H217" s="101"/>
      <c r="I217" s="101"/>
      <c r="J217" s="101"/>
      <c r="K217" s="101"/>
      <c r="L217" s="101"/>
      <c r="M217" s="101"/>
      <c r="N217" s="101"/>
      <c r="O217" s="101"/>
      <c r="P217" s="101"/>
      <c r="Q217" s="101"/>
      <c r="R217" s="101"/>
      <c r="S217" s="101"/>
      <c r="T217" s="101"/>
      <c r="U217" s="101"/>
      <c r="V217" s="101"/>
      <c r="W217" s="101"/>
      <c r="X217" s="101"/>
      <c r="Y217" s="101"/>
      <c r="Z217" s="101"/>
    </row>
    <row r="218" spans="1:26" ht="13.5" customHeight="1">
      <c r="A218" s="79"/>
      <c r="B218" s="79"/>
      <c r="C218" s="315"/>
      <c r="D218" s="318"/>
      <c r="E218" s="315"/>
      <c r="F218" s="315"/>
      <c r="G218" s="101"/>
      <c r="H218" s="101"/>
      <c r="I218" s="101"/>
      <c r="J218" s="101"/>
      <c r="K218" s="101"/>
      <c r="L218" s="101"/>
      <c r="M218" s="101"/>
      <c r="N218" s="101"/>
      <c r="O218" s="101"/>
      <c r="P218" s="101"/>
      <c r="Q218" s="101"/>
      <c r="R218" s="101"/>
      <c r="S218" s="101"/>
      <c r="T218" s="101"/>
      <c r="U218" s="101"/>
      <c r="V218" s="101"/>
      <c r="W218" s="101"/>
      <c r="X218" s="101"/>
      <c r="Y218" s="101"/>
      <c r="Z218" s="101"/>
    </row>
    <row r="219" spans="1:26" ht="13.5" customHeight="1">
      <c r="A219" s="79"/>
      <c r="B219" s="79"/>
      <c r="C219" s="315"/>
      <c r="D219" s="318"/>
      <c r="E219" s="315"/>
      <c r="F219" s="315"/>
      <c r="G219" s="101"/>
      <c r="H219" s="101"/>
      <c r="I219" s="101"/>
      <c r="J219" s="101"/>
      <c r="K219" s="101"/>
      <c r="L219" s="101"/>
      <c r="M219" s="101"/>
      <c r="N219" s="101"/>
      <c r="O219" s="101"/>
      <c r="P219" s="101"/>
      <c r="Q219" s="101"/>
      <c r="R219" s="101"/>
      <c r="S219" s="101"/>
      <c r="T219" s="101"/>
      <c r="U219" s="101"/>
      <c r="V219" s="101"/>
      <c r="W219" s="101"/>
      <c r="X219" s="101"/>
      <c r="Y219" s="101"/>
      <c r="Z219" s="101"/>
    </row>
    <row r="220" spans="1:26" ht="13.5" customHeight="1">
      <c r="A220" s="79"/>
      <c r="B220" s="79"/>
      <c r="C220" s="315"/>
      <c r="D220" s="318"/>
      <c r="E220" s="315"/>
      <c r="F220" s="315"/>
      <c r="G220" s="101"/>
      <c r="H220" s="101"/>
      <c r="I220" s="101"/>
      <c r="J220" s="101"/>
      <c r="K220" s="101"/>
      <c r="L220" s="101"/>
      <c r="M220" s="101"/>
      <c r="N220" s="101"/>
      <c r="O220" s="101"/>
      <c r="P220" s="101"/>
      <c r="Q220" s="101"/>
      <c r="R220" s="101"/>
      <c r="S220" s="101"/>
      <c r="T220" s="101"/>
      <c r="U220" s="101"/>
      <c r="V220" s="101"/>
      <c r="W220" s="101"/>
      <c r="X220" s="101"/>
      <c r="Y220" s="101"/>
      <c r="Z220" s="101"/>
    </row>
    <row r="221" spans="1:26" ht="13.5" customHeight="1">
      <c r="A221" s="79"/>
      <c r="B221" s="79"/>
      <c r="C221" s="315"/>
      <c r="D221" s="318"/>
      <c r="E221" s="315"/>
      <c r="F221" s="315"/>
      <c r="G221" s="101"/>
      <c r="H221" s="101"/>
      <c r="I221" s="101"/>
      <c r="J221" s="101"/>
      <c r="K221" s="101"/>
      <c r="L221" s="101"/>
      <c r="M221" s="101"/>
      <c r="N221" s="101"/>
      <c r="O221" s="101"/>
      <c r="P221" s="101"/>
      <c r="Q221" s="101"/>
      <c r="R221" s="101"/>
      <c r="S221" s="101"/>
      <c r="T221" s="101"/>
      <c r="U221" s="101"/>
      <c r="V221" s="101"/>
      <c r="W221" s="101"/>
      <c r="X221" s="101"/>
      <c r="Y221" s="101"/>
      <c r="Z221" s="101"/>
    </row>
    <row r="222" spans="1:26" ht="13.5" customHeight="1">
      <c r="A222" s="79"/>
      <c r="B222" s="79"/>
      <c r="C222" s="315"/>
      <c r="D222" s="318"/>
      <c r="E222" s="315"/>
      <c r="F222" s="315"/>
      <c r="G222" s="101"/>
      <c r="H222" s="101"/>
      <c r="I222" s="101"/>
      <c r="J222" s="101"/>
      <c r="K222" s="101"/>
      <c r="L222" s="101"/>
      <c r="M222" s="101"/>
      <c r="N222" s="101"/>
      <c r="O222" s="101"/>
      <c r="P222" s="101"/>
      <c r="Q222" s="101"/>
      <c r="R222" s="101"/>
      <c r="S222" s="101"/>
      <c r="T222" s="101"/>
      <c r="U222" s="101"/>
      <c r="V222" s="101"/>
      <c r="W222" s="101"/>
      <c r="X222" s="101"/>
      <c r="Y222" s="101"/>
      <c r="Z222" s="101"/>
    </row>
    <row r="223" spans="1:26" ht="13.5" customHeight="1">
      <c r="A223" s="79"/>
      <c r="B223" s="79"/>
      <c r="C223" s="315"/>
      <c r="D223" s="318"/>
      <c r="E223" s="315"/>
      <c r="F223" s="315"/>
      <c r="G223" s="101"/>
      <c r="H223" s="101"/>
      <c r="I223" s="101"/>
      <c r="J223" s="101"/>
      <c r="K223" s="101"/>
      <c r="L223" s="101"/>
      <c r="M223" s="101"/>
      <c r="N223" s="101"/>
      <c r="O223" s="101"/>
      <c r="P223" s="101"/>
      <c r="Q223" s="101"/>
      <c r="R223" s="101"/>
      <c r="S223" s="101"/>
      <c r="T223" s="101"/>
      <c r="U223" s="101"/>
      <c r="V223" s="101"/>
      <c r="W223" s="101"/>
      <c r="X223" s="101"/>
      <c r="Y223" s="101"/>
      <c r="Z223" s="101"/>
    </row>
    <row r="224" spans="1:26" ht="13.5" customHeight="1">
      <c r="A224" s="79"/>
      <c r="B224" s="79"/>
      <c r="C224" s="315"/>
      <c r="D224" s="318"/>
      <c r="E224" s="315"/>
      <c r="F224" s="315"/>
      <c r="G224" s="101"/>
      <c r="H224" s="101"/>
      <c r="I224" s="101"/>
      <c r="J224" s="101"/>
      <c r="K224" s="101"/>
      <c r="L224" s="101"/>
      <c r="M224" s="101"/>
      <c r="N224" s="101"/>
      <c r="O224" s="101"/>
      <c r="P224" s="101"/>
      <c r="Q224" s="101"/>
      <c r="R224" s="101"/>
      <c r="S224" s="101"/>
      <c r="T224" s="101"/>
      <c r="U224" s="101"/>
      <c r="V224" s="101"/>
      <c r="W224" s="101"/>
      <c r="X224" s="101"/>
      <c r="Y224" s="101"/>
      <c r="Z224" s="101"/>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F1"/>
    <mergeCell ref="A2:B2"/>
    <mergeCell ref="C2:F2"/>
    <mergeCell ref="A24:B24"/>
  </mergeCells>
  <phoneticPr fontId="100" type="noConversion"/>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U2863"/>
  <sheetViews>
    <sheetView workbookViewId="0"/>
  </sheetViews>
  <sheetFormatPr defaultColWidth="14.44140625" defaultRowHeight="15" customHeight="1"/>
  <cols>
    <col min="1" max="1" width="4.5546875" customWidth="1"/>
    <col min="2" max="2" width="12.5546875" customWidth="1"/>
    <col min="3" max="3" width="4.6640625" customWidth="1"/>
    <col min="4" max="4" width="28.44140625" customWidth="1"/>
    <col min="5" max="15" width="10" customWidth="1"/>
    <col min="16" max="20" width="9.44140625" customWidth="1"/>
    <col min="21" max="21" width="23.5546875" customWidth="1"/>
  </cols>
  <sheetData>
    <row r="1" spans="1:21" ht="14.25" customHeight="1">
      <c r="A1" s="1238" t="s">
        <v>1256</v>
      </c>
      <c r="B1" s="1239" t="s">
        <v>1195</v>
      </c>
      <c r="C1" s="1097"/>
      <c r="D1" s="1238" t="s">
        <v>1257</v>
      </c>
      <c r="E1" s="1235" t="s">
        <v>1258</v>
      </c>
      <c r="F1" s="1235" t="s">
        <v>1259</v>
      </c>
      <c r="G1" s="1235" t="s">
        <v>1260</v>
      </c>
      <c r="H1" s="1235" t="s">
        <v>1261</v>
      </c>
      <c r="I1" s="1235" t="s">
        <v>1262</v>
      </c>
      <c r="J1" s="1235" t="s">
        <v>1263</v>
      </c>
      <c r="K1" s="1235" t="s">
        <v>1264</v>
      </c>
      <c r="L1" s="1235" t="s">
        <v>1265</v>
      </c>
      <c r="M1" s="1235" t="s">
        <v>1266</v>
      </c>
      <c r="N1" s="1235" t="s">
        <v>1267</v>
      </c>
      <c r="O1" s="1237" t="s">
        <v>1268</v>
      </c>
      <c r="P1" s="1245" t="s">
        <v>1269</v>
      </c>
      <c r="Q1" s="1106"/>
      <c r="R1" s="1106"/>
      <c r="S1" s="1106"/>
      <c r="T1" s="1104"/>
      <c r="U1" s="1237" t="s">
        <v>1270</v>
      </c>
    </row>
    <row r="2" spans="1:21" ht="14.25" customHeight="1">
      <c r="A2" s="1236"/>
      <c r="B2" s="1240"/>
      <c r="C2" s="1241"/>
      <c r="D2" s="1236"/>
      <c r="E2" s="1236"/>
      <c r="F2" s="1236"/>
      <c r="G2" s="1236"/>
      <c r="H2" s="1236"/>
      <c r="I2" s="1236"/>
      <c r="J2" s="1236"/>
      <c r="K2" s="1236"/>
      <c r="L2" s="1236"/>
      <c r="M2" s="1236"/>
      <c r="N2" s="1236"/>
      <c r="O2" s="1236"/>
      <c r="P2" s="493" t="s">
        <v>1271</v>
      </c>
      <c r="Q2" s="493" t="s">
        <v>1272</v>
      </c>
      <c r="R2" s="494" t="s">
        <v>1273</v>
      </c>
      <c r="S2" s="495" t="s">
        <v>1274</v>
      </c>
      <c r="T2" s="495" t="s">
        <v>1275</v>
      </c>
      <c r="U2" s="1236"/>
    </row>
    <row r="3" spans="1:21" ht="14.25" customHeight="1">
      <c r="A3" s="496">
        <v>4</v>
      </c>
      <c r="B3" s="497">
        <v>42941</v>
      </c>
      <c r="C3" s="498" t="s">
        <v>1276</v>
      </c>
      <c r="D3" s="499" t="s">
        <v>1277</v>
      </c>
      <c r="E3" s="500">
        <v>40710</v>
      </c>
      <c r="F3" s="500">
        <v>10412</v>
      </c>
      <c r="G3" s="500">
        <v>36</v>
      </c>
      <c r="H3" s="500">
        <v>10370</v>
      </c>
      <c r="I3" s="500"/>
      <c r="J3" s="500">
        <v>1</v>
      </c>
      <c r="K3" s="500">
        <v>6</v>
      </c>
      <c r="L3" s="500" t="s">
        <v>52</v>
      </c>
      <c r="M3" s="500">
        <v>2262</v>
      </c>
      <c r="N3" s="501">
        <v>4</v>
      </c>
      <c r="O3" s="501">
        <v>10000</v>
      </c>
      <c r="P3" s="501"/>
      <c r="Q3" s="501"/>
      <c r="R3" s="501"/>
      <c r="S3" s="501"/>
      <c r="T3" s="501"/>
      <c r="U3" s="496"/>
    </row>
    <row r="4" spans="1:21" ht="14.25" customHeight="1">
      <c r="A4" s="496">
        <v>4</v>
      </c>
      <c r="B4" s="497">
        <v>42942</v>
      </c>
      <c r="C4" s="498" t="s">
        <v>1278</v>
      </c>
      <c r="D4" s="499" t="s">
        <v>1279</v>
      </c>
      <c r="E4" s="502">
        <v>60188</v>
      </c>
      <c r="F4" s="502">
        <v>13316</v>
      </c>
      <c r="G4" s="502">
        <v>180</v>
      </c>
      <c r="H4" s="502">
        <v>3168</v>
      </c>
      <c r="I4" s="502"/>
      <c r="J4" s="502">
        <v>2688</v>
      </c>
      <c r="K4" s="502" t="s">
        <v>52</v>
      </c>
      <c r="L4" s="502">
        <v>7343</v>
      </c>
      <c r="M4" s="502">
        <v>3398</v>
      </c>
      <c r="N4" s="501">
        <v>3</v>
      </c>
      <c r="O4" s="501">
        <v>10000</v>
      </c>
      <c r="P4" s="501"/>
      <c r="Q4" s="501"/>
      <c r="R4" s="501"/>
      <c r="S4" s="501"/>
      <c r="T4" s="501"/>
      <c r="U4" s="498"/>
    </row>
    <row r="5" spans="1:21" ht="14.25" customHeight="1">
      <c r="A5" s="496">
        <v>4</v>
      </c>
      <c r="B5" s="497">
        <v>42942</v>
      </c>
      <c r="C5" s="498" t="s">
        <v>1280</v>
      </c>
      <c r="D5" s="499" t="s">
        <v>1281</v>
      </c>
      <c r="E5" s="502">
        <v>17490</v>
      </c>
      <c r="F5" s="502">
        <v>1284</v>
      </c>
      <c r="G5" s="502">
        <v>1</v>
      </c>
      <c r="H5" s="502">
        <v>28</v>
      </c>
      <c r="I5" s="502"/>
      <c r="J5" s="502" t="s">
        <v>52</v>
      </c>
      <c r="K5" s="502" t="s">
        <v>52</v>
      </c>
      <c r="L5" s="502" t="s">
        <v>52</v>
      </c>
      <c r="M5" s="502">
        <v>29</v>
      </c>
      <c r="N5" s="501">
        <v>65</v>
      </c>
      <c r="O5" s="501">
        <v>1901</v>
      </c>
      <c r="P5" s="501"/>
      <c r="Q5" s="501"/>
      <c r="R5" s="501"/>
      <c r="S5" s="501"/>
      <c r="T5" s="501"/>
      <c r="U5" s="498" t="s">
        <v>1282</v>
      </c>
    </row>
    <row r="6" spans="1:21" ht="14.25" customHeight="1">
      <c r="A6" s="496">
        <v>4</v>
      </c>
      <c r="B6" s="497">
        <v>42943</v>
      </c>
      <c r="C6" s="498" t="s">
        <v>1283</v>
      </c>
      <c r="D6" s="1242" t="s">
        <v>1284</v>
      </c>
      <c r="E6" s="1192">
        <v>45038</v>
      </c>
      <c r="F6" s="502">
        <v>6657</v>
      </c>
      <c r="G6" s="502">
        <v>8</v>
      </c>
      <c r="H6" s="502">
        <v>6645</v>
      </c>
      <c r="I6" s="502"/>
      <c r="J6" s="502" t="s">
        <v>52</v>
      </c>
      <c r="K6" s="502">
        <v>4</v>
      </c>
      <c r="L6" s="502" t="s">
        <v>52</v>
      </c>
      <c r="M6" s="502">
        <v>571</v>
      </c>
      <c r="N6" s="501">
        <v>16</v>
      </c>
      <c r="O6" s="501">
        <v>8983</v>
      </c>
      <c r="P6" s="501"/>
      <c r="Q6" s="501"/>
      <c r="R6" s="501"/>
      <c r="S6" s="501"/>
      <c r="T6" s="501"/>
      <c r="U6" s="1190" t="s">
        <v>1285</v>
      </c>
    </row>
    <row r="7" spans="1:21" ht="14.25" customHeight="1">
      <c r="A7" s="496">
        <v>4</v>
      </c>
      <c r="B7" s="503">
        <v>42944</v>
      </c>
      <c r="C7" s="498" t="s">
        <v>1286</v>
      </c>
      <c r="D7" s="1102"/>
      <c r="E7" s="1102"/>
      <c r="F7" s="502">
        <v>519</v>
      </c>
      <c r="G7" s="502">
        <v>4</v>
      </c>
      <c r="H7" s="502">
        <v>515</v>
      </c>
      <c r="I7" s="502"/>
      <c r="J7" s="502" t="s">
        <v>52</v>
      </c>
      <c r="K7" s="502" t="s">
        <v>52</v>
      </c>
      <c r="L7" s="502" t="s">
        <v>52</v>
      </c>
      <c r="M7" s="502">
        <v>83</v>
      </c>
      <c r="N7" s="501">
        <v>12</v>
      </c>
      <c r="O7" s="501">
        <v>971</v>
      </c>
      <c r="P7" s="501"/>
      <c r="Q7" s="501"/>
      <c r="R7" s="501"/>
      <c r="S7" s="501"/>
      <c r="T7" s="501"/>
      <c r="U7" s="1102"/>
    </row>
    <row r="8" spans="1:21" ht="14.25" customHeight="1">
      <c r="A8" s="496">
        <v>4</v>
      </c>
      <c r="B8" s="503">
        <v>42944</v>
      </c>
      <c r="C8" s="498" t="s">
        <v>1287</v>
      </c>
      <c r="D8" s="499" t="s">
        <v>1288</v>
      </c>
      <c r="E8" s="502">
        <v>39670</v>
      </c>
      <c r="F8" s="502">
        <v>6253</v>
      </c>
      <c r="G8" s="502">
        <v>4</v>
      </c>
      <c r="H8" s="502">
        <v>6247</v>
      </c>
      <c r="I8" s="502"/>
      <c r="J8" s="502" t="s">
        <v>52</v>
      </c>
      <c r="K8" s="502">
        <v>1</v>
      </c>
      <c r="L8" s="502" t="s">
        <v>52</v>
      </c>
      <c r="M8" s="502">
        <v>832</v>
      </c>
      <c r="N8" s="501">
        <v>12</v>
      </c>
      <c r="O8" s="501">
        <v>10000</v>
      </c>
      <c r="P8" s="501"/>
      <c r="Q8" s="501"/>
      <c r="R8" s="501"/>
      <c r="S8" s="501"/>
      <c r="T8" s="501"/>
      <c r="U8" s="498"/>
    </row>
    <row r="9" spans="1:21" ht="14.25" customHeight="1">
      <c r="A9" s="496">
        <v>5</v>
      </c>
      <c r="B9" s="503">
        <v>42947</v>
      </c>
      <c r="C9" s="498" t="s">
        <v>1289</v>
      </c>
      <c r="D9" s="499" t="s">
        <v>1290</v>
      </c>
      <c r="E9" s="502">
        <v>20805</v>
      </c>
      <c r="F9" s="502">
        <v>1680</v>
      </c>
      <c r="G9" s="502">
        <v>46</v>
      </c>
      <c r="H9" s="502">
        <v>1614</v>
      </c>
      <c r="I9" s="502"/>
      <c r="J9" s="502" t="s">
        <v>52</v>
      </c>
      <c r="K9" s="502">
        <v>25</v>
      </c>
      <c r="L9" s="502" t="s">
        <v>52</v>
      </c>
      <c r="M9" s="502">
        <v>101</v>
      </c>
      <c r="N9" s="501">
        <v>99</v>
      </c>
      <c r="O9" s="501">
        <v>10000</v>
      </c>
      <c r="P9" s="501"/>
      <c r="Q9" s="501"/>
      <c r="R9" s="501"/>
      <c r="S9" s="501"/>
      <c r="T9" s="501"/>
      <c r="U9" s="498"/>
    </row>
    <row r="10" spans="1:21" ht="14.25" customHeight="1">
      <c r="A10" s="496">
        <v>5</v>
      </c>
      <c r="B10" s="504">
        <v>42947</v>
      </c>
      <c r="C10" s="505" t="s">
        <v>1291</v>
      </c>
      <c r="D10" s="1243" t="s">
        <v>1292</v>
      </c>
      <c r="E10" s="1244">
        <v>58740</v>
      </c>
      <c r="F10" s="506">
        <v>6344</v>
      </c>
      <c r="G10" s="506">
        <v>21</v>
      </c>
      <c r="H10" s="506">
        <v>6266</v>
      </c>
      <c r="I10" s="506"/>
      <c r="J10" s="506" t="s">
        <v>52</v>
      </c>
      <c r="K10" s="506">
        <v>52</v>
      </c>
      <c r="L10" s="506" t="s">
        <v>52</v>
      </c>
      <c r="M10" s="506">
        <v>107</v>
      </c>
      <c r="N10" s="507">
        <v>119</v>
      </c>
      <c r="O10" s="507">
        <v>12687</v>
      </c>
      <c r="P10" s="507"/>
      <c r="Q10" s="507"/>
      <c r="R10" s="507"/>
      <c r="S10" s="507"/>
      <c r="T10" s="507"/>
      <c r="U10" s="1210" t="s">
        <v>1293</v>
      </c>
    </row>
    <row r="11" spans="1:21" ht="14.25" customHeight="1">
      <c r="A11" s="496">
        <v>1</v>
      </c>
      <c r="B11" s="504">
        <v>42948</v>
      </c>
      <c r="C11" s="505" t="s">
        <v>1294</v>
      </c>
      <c r="D11" s="1102"/>
      <c r="E11" s="1102"/>
      <c r="F11" s="506">
        <v>4361</v>
      </c>
      <c r="G11" s="506">
        <v>84</v>
      </c>
      <c r="H11" s="506">
        <v>4181</v>
      </c>
      <c r="I11" s="506"/>
      <c r="J11" s="506" t="s">
        <v>52</v>
      </c>
      <c r="K11" s="506">
        <v>101</v>
      </c>
      <c r="L11" s="506" t="s">
        <v>52</v>
      </c>
      <c r="M11" s="506">
        <v>229</v>
      </c>
      <c r="N11" s="507">
        <v>119</v>
      </c>
      <c r="O11" s="507">
        <v>27313</v>
      </c>
      <c r="P11" s="507"/>
      <c r="Q11" s="507"/>
      <c r="R11" s="507"/>
      <c r="S11" s="507"/>
      <c r="T11" s="507"/>
      <c r="U11" s="1102"/>
    </row>
    <row r="12" spans="1:21" ht="14.25" customHeight="1">
      <c r="A12" s="496">
        <v>1</v>
      </c>
      <c r="B12" s="503">
        <v>42948</v>
      </c>
      <c r="C12" s="498" t="s">
        <v>1295</v>
      </c>
      <c r="D12" s="499" t="s">
        <v>1296</v>
      </c>
      <c r="E12" s="502">
        <v>23687</v>
      </c>
      <c r="F12" s="502">
        <v>1682</v>
      </c>
      <c r="G12" s="502">
        <v>36</v>
      </c>
      <c r="H12" s="502">
        <v>1649</v>
      </c>
      <c r="I12" s="502"/>
      <c r="J12" s="502" t="s">
        <v>52</v>
      </c>
      <c r="K12" s="502">
        <v>6</v>
      </c>
      <c r="L12" s="502" t="s">
        <v>52</v>
      </c>
      <c r="M12" s="502">
        <v>254</v>
      </c>
      <c r="N12" s="501">
        <v>8</v>
      </c>
      <c r="O12" s="501">
        <v>1997</v>
      </c>
      <c r="P12" s="501"/>
      <c r="Q12" s="501"/>
      <c r="R12" s="501"/>
      <c r="S12" s="501"/>
      <c r="T12" s="501"/>
      <c r="U12" s="498" t="s">
        <v>1297</v>
      </c>
    </row>
    <row r="13" spans="1:21" ht="14.25" customHeight="1">
      <c r="A13" s="496">
        <v>1</v>
      </c>
      <c r="B13" s="503">
        <v>42948</v>
      </c>
      <c r="C13" s="498" t="s">
        <v>1298</v>
      </c>
      <c r="D13" s="1242" t="s">
        <v>1299</v>
      </c>
      <c r="E13" s="1192">
        <v>27709</v>
      </c>
      <c r="F13" s="502">
        <v>4640</v>
      </c>
      <c r="G13" s="502">
        <v>26</v>
      </c>
      <c r="H13" s="502">
        <v>4487</v>
      </c>
      <c r="I13" s="502"/>
      <c r="J13" s="502" t="s">
        <v>52</v>
      </c>
      <c r="K13" s="502">
        <v>129</v>
      </c>
      <c r="L13" s="502" t="s">
        <v>52</v>
      </c>
      <c r="M13" s="502">
        <v>119</v>
      </c>
      <c r="N13" s="501">
        <v>143</v>
      </c>
      <c r="O13" s="501">
        <v>17073</v>
      </c>
      <c r="P13" s="501"/>
      <c r="Q13" s="501"/>
      <c r="R13" s="501"/>
      <c r="S13" s="501"/>
      <c r="T13" s="501"/>
      <c r="U13" s="1190" t="s">
        <v>1300</v>
      </c>
    </row>
    <row r="14" spans="1:21" ht="14.25" customHeight="1">
      <c r="A14" s="496">
        <v>1</v>
      </c>
      <c r="B14" s="503">
        <v>42949</v>
      </c>
      <c r="C14" s="498" t="s">
        <v>1301</v>
      </c>
      <c r="D14" s="1102"/>
      <c r="E14" s="1102"/>
      <c r="F14" s="502">
        <v>2037</v>
      </c>
      <c r="G14" s="502">
        <v>27</v>
      </c>
      <c r="H14" s="502">
        <v>1978</v>
      </c>
      <c r="I14" s="502"/>
      <c r="J14" s="502" t="s">
        <v>52</v>
      </c>
      <c r="K14" s="502">
        <v>33</v>
      </c>
      <c r="L14" s="502" t="s">
        <v>52</v>
      </c>
      <c r="M14" s="502">
        <v>89</v>
      </c>
      <c r="N14" s="501">
        <v>145</v>
      </c>
      <c r="O14" s="501">
        <v>12927</v>
      </c>
      <c r="P14" s="501"/>
      <c r="Q14" s="501"/>
      <c r="R14" s="501"/>
      <c r="S14" s="501"/>
      <c r="T14" s="501"/>
      <c r="U14" s="1102"/>
    </row>
    <row r="15" spans="1:21" ht="14.25" customHeight="1">
      <c r="A15" s="496">
        <v>1</v>
      </c>
      <c r="B15" s="503">
        <v>42949</v>
      </c>
      <c r="C15" s="498" t="s">
        <v>1302</v>
      </c>
      <c r="D15" s="499" t="s">
        <v>1303</v>
      </c>
      <c r="E15" s="502">
        <v>28326</v>
      </c>
      <c r="F15" s="502">
        <v>5180</v>
      </c>
      <c r="G15" s="502">
        <v>2</v>
      </c>
      <c r="H15" s="502">
        <v>5176</v>
      </c>
      <c r="I15" s="502"/>
      <c r="J15" s="502" t="s">
        <v>52</v>
      </c>
      <c r="K15" s="502" t="s">
        <v>52</v>
      </c>
      <c r="L15" s="502" t="s">
        <v>52</v>
      </c>
      <c r="M15" s="502">
        <v>396</v>
      </c>
      <c r="N15" s="501">
        <v>25</v>
      </c>
      <c r="O15" s="501">
        <v>10000</v>
      </c>
      <c r="P15" s="501"/>
      <c r="Q15" s="501"/>
      <c r="R15" s="501"/>
      <c r="S15" s="501"/>
      <c r="T15" s="501"/>
      <c r="U15" s="498"/>
    </row>
    <row r="16" spans="1:21" ht="14.25" customHeight="1">
      <c r="A16" s="496">
        <v>1</v>
      </c>
      <c r="B16" s="504">
        <v>42949</v>
      </c>
      <c r="C16" s="505" t="s">
        <v>1304</v>
      </c>
      <c r="D16" s="1243" t="s">
        <v>1305</v>
      </c>
      <c r="E16" s="1244">
        <v>74387</v>
      </c>
      <c r="F16" s="506">
        <v>2754</v>
      </c>
      <c r="G16" s="506">
        <v>52</v>
      </c>
      <c r="H16" s="506">
        <v>2592</v>
      </c>
      <c r="I16" s="506"/>
      <c r="J16" s="506" t="s">
        <v>52</v>
      </c>
      <c r="K16" s="506">
        <v>114</v>
      </c>
      <c r="L16" s="506" t="s">
        <v>52</v>
      </c>
      <c r="M16" s="506">
        <v>70</v>
      </c>
      <c r="N16" s="507">
        <v>149</v>
      </c>
      <c r="O16" s="507">
        <v>10426</v>
      </c>
      <c r="P16" s="507"/>
      <c r="Q16" s="507"/>
      <c r="R16" s="507"/>
      <c r="S16" s="507"/>
      <c r="T16" s="507"/>
      <c r="U16" s="1210" t="s">
        <v>1306</v>
      </c>
    </row>
    <row r="17" spans="1:21" ht="14.25" customHeight="1">
      <c r="A17" s="496">
        <v>1</v>
      </c>
      <c r="B17" s="504">
        <v>42950</v>
      </c>
      <c r="C17" s="505" t="s">
        <v>1307</v>
      </c>
      <c r="D17" s="1102"/>
      <c r="E17" s="1102"/>
      <c r="F17" s="506">
        <v>2856</v>
      </c>
      <c r="G17" s="506">
        <v>55</v>
      </c>
      <c r="H17" s="506">
        <v>2731</v>
      </c>
      <c r="I17" s="506"/>
      <c r="J17" s="506" t="s">
        <v>52</v>
      </c>
      <c r="K17" s="506">
        <v>78</v>
      </c>
      <c r="L17" s="506" t="s">
        <v>52</v>
      </c>
      <c r="M17" s="506">
        <v>61</v>
      </c>
      <c r="N17" s="507">
        <v>156</v>
      </c>
      <c r="O17" s="507">
        <v>9509</v>
      </c>
      <c r="P17" s="507"/>
      <c r="Q17" s="507"/>
      <c r="R17" s="507"/>
      <c r="S17" s="507"/>
      <c r="T17" s="507"/>
      <c r="U17" s="1102"/>
    </row>
    <row r="18" spans="1:21" ht="14.25" customHeight="1">
      <c r="A18" s="496">
        <v>1</v>
      </c>
      <c r="B18" s="503">
        <v>42950</v>
      </c>
      <c r="C18" s="498" t="s">
        <v>1308</v>
      </c>
      <c r="D18" s="499" t="s">
        <v>1309</v>
      </c>
      <c r="E18" s="502">
        <v>33625</v>
      </c>
      <c r="F18" s="502">
        <v>7166</v>
      </c>
      <c r="G18" s="502">
        <v>6</v>
      </c>
      <c r="H18" s="502">
        <v>7160</v>
      </c>
      <c r="I18" s="502"/>
      <c r="J18" s="502" t="s">
        <v>52</v>
      </c>
      <c r="K18" s="502" t="s">
        <v>52</v>
      </c>
      <c r="L18" s="502" t="s">
        <v>52</v>
      </c>
      <c r="M18" s="502">
        <v>897</v>
      </c>
      <c r="N18" s="501">
        <v>11</v>
      </c>
      <c r="O18" s="501">
        <v>10000</v>
      </c>
      <c r="P18" s="501"/>
      <c r="Q18" s="501"/>
      <c r="R18" s="501"/>
      <c r="S18" s="501"/>
      <c r="T18" s="501"/>
      <c r="U18" s="498"/>
    </row>
    <row r="19" spans="1:21" ht="14.25" customHeight="1">
      <c r="A19" s="496">
        <v>1</v>
      </c>
      <c r="B19" s="508">
        <v>42950</v>
      </c>
      <c r="C19" s="509" t="s">
        <v>1310</v>
      </c>
      <c r="D19" s="1246" t="s">
        <v>1311</v>
      </c>
      <c r="E19" s="1247">
        <v>44157</v>
      </c>
      <c r="F19" s="510">
        <v>6657</v>
      </c>
      <c r="G19" s="510">
        <v>16</v>
      </c>
      <c r="H19" s="510">
        <v>6634</v>
      </c>
      <c r="I19" s="510"/>
      <c r="J19" s="510" t="s">
        <v>52</v>
      </c>
      <c r="K19" s="510">
        <v>2</v>
      </c>
      <c r="L19" s="510" t="s">
        <v>52</v>
      </c>
      <c r="M19" s="510">
        <v>275</v>
      </c>
      <c r="N19" s="511">
        <v>47</v>
      </c>
      <c r="O19" s="511">
        <v>12823</v>
      </c>
      <c r="P19" s="511"/>
      <c r="Q19" s="511"/>
      <c r="R19" s="511"/>
      <c r="S19" s="511"/>
      <c r="T19" s="511"/>
      <c r="U19" s="1211" t="s">
        <v>1312</v>
      </c>
    </row>
    <row r="20" spans="1:21" ht="14.25" customHeight="1">
      <c r="A20" s="496">
        <v>1</v>
      </c>
      <c r="B20" s="508">
        <v>42951</v>
      </c>
      <c r="C20" s="509" t="s">
        <v>1313</v>
      </c>
      <c r="D20" s="1191"/>
      <c r="E20" s="1191"/>
      <c r="F20" s="510">
        <v>6121</v>
      </c>
      <c r="G20" s="510">
        <v>8</v>
      </c>
      <c r="H20" s="510">
        <v>6111</v>
      </c>
      <c r="I20" s="510" t="s">
        <v>52</v>
      </c>
      <c r="J20" s="510" t="s">
        <v>52</v>
      </c>
      <c r="K20" s="510">
        <v>1</v>
      </c>
      <c r="L20" s="510" t="s">
        <v>52</v>
      </c>
      <c r="M20" s="510">
        <v>381</v>
      </c>
      <c r="N20" s="511">
        <v>38</v>
      </c>
      <c r="O20" s="511">
        <v>14345</v>
      </c>
      <c r="P20" s="511"/>
      <c r="Q20" s="511"/>
      <c r="R20" s="511"/>
      <c r="S20" s="511"/>
      <c r="T20" s="511"/>
      <c r="U20" s="1191"/>
    </row>
    <row r="21" spans="1:21" ht="14.25" customHeight="1">
      <c r="A21" s="496">
        <v>1</v>
      </c>
      <c r="B21" s="508">
        <v>42951</v>
      </c>
      <c r="C21" s="509" t="s">
        <v>1314</v>
      </c>
      <c r="D21" s="1102"/>
      <c r="E21" s="1102"/>
      <c r="F21" s="510">
        <v>1802</v>
      </c>
      <c r="G21" s="510">
        <v>2</v>
      </c>
      <c r="H21" s="510">
        <v>1764</v>
      </c>
      <c r="I21" s="512">
        <v>36</v>
      </c>
      <c r="J21" s="510" t="s">
        <v>52</v>
      </c>
      <c r="K21" s="510">
        <v>1</v>
      </c>
      <c r="L21" s="510" t="s">
        <v>52</v>
      </c>
      <c r="M21" s="510">
        <v>79</v>
      </c>
      <c r="N21" s="511">
        <v>38</v>
      </c>
      <c r="O21" s="511">
        <v>2996</v>
      </c>
      <c r="P21" s="511"/>
      <c r="Q21" s="511"/>
      <c r="R21" s="511"/>
      <c r="S21" s="511"/>
      <c r="T21" s="511"/>
      <c r="U21" s="1102"/>
    </row>
    <row r="22" spans="1:21" ht="14.25" customHeight="1">
      <c r="A22" s="496">
        <v>1</v>
      </c>
      <c r="B22" s="503">
        <v>42951</v>
      </c>
      <c r="C22" s="498" t="s">
        <v>1315</v>
      </c>
      <c r="D22" s="499" t="s">
        <v>1316</v>
      </c>
      <c r="E22" s="502">
        <v>46008</v>
      </c>
      <c r="F22" s="502">
        <v>9045</v>
      </c>
      <c r="G22" s="502">
        <v>194</v>
      </c>
      <c r="H22" s="502">
        <v>8373</v>
      </c>
      <c r="I22" s="502" t="s">
        <v>52</v>
      </c>
      <c r="J22" s="502">
        <v>483</v>
      </c>
      <c r="K22" s="502">
        <v>4</v>
      </c>
      <c r="L22" s="502" t="s">
        <v>52</v>
      </c>
      <c r="M22" s="502">
        <v>3507</v>
      </c>
      <c r="N22" s="501">
        <v>3</v>
      </c>
      <c r="O22" s="501">
        <v>10000</v>
      </c>
      <c r="P22" s="501"/>
      <c r="Q22" s="501"/>
      <c r="R22" s="501"/>
      <c r="S22" s="501"/>
      <c r="T22" s="501"/>
      <c r="U22" s="498"/>
    </row>
    <row r="23" spans="1:21" ht="14.25" customHeight="1">
      <c r="A23" s="496">
        <v>1</v>
      </c>
      <c r="B23" s="504">
        <v>42951</v>
      </c>
      <c r="C23" s="505" t="s">
        <v>1317</v>
      </c>
      <c r="D23" s="1243" t="s">
        <v>1318</v>
      </c>
      <c r="E23" s="1244">
        <v>74387</v>
      </c>
      <c r="F23" s="506">
        <v>2483</v>
      </c>
      <c r="G23" s="506">
        <v>50</v>
      </c>
      <c r="H23" s="506">
        <v>2327</v>
      </c>
      <c r="I23" s="506" t="s">
        <v>52</v>
      </c>
      <c r="J23" s="506" t="s">
        <v>52</v>
      </c>
      <c r="K23" s="506">
        <v>114</v>
      </c>
      <c r="L23" s="506" t="s">
        <v>52</v>
      </c>
      <c r="M23" s="506">
        <v>48</v>
      </c>
      <c r="N23" s="507">
        <v>198</v>
      </c>
      <c r="O23" s="507">
        <v>9495</v>
      </c>
      <c r="P23" s="507"/>
      <c r="Q23" s="507"/>
      <c r="R23" s="507"/>
      <c r="S23" s="507"/>
      <c r="T23" s="507"/>
      <c r="U23" s="1210" t="s">
        <v>1319</v>
      </c>
    </row>
    <row r="24" spans="1:21" ht="14.25" customHeight="1">
      <c r="A24" s="496">
        <v>1</v>
      </c>
      <c r="B24" s="504">
        <v>42952</v>
      </c>
      <c r="C24" s="505" t="s">
        <v>1320</v>
      </c>
      <c r="D24" s="1191"/>
      <c r="E24" s="1191"/>
      <c r="F24" s="506">
        <v>2690</v>
      </c>
      <c r="G24" s="506">
        <v>37</v>
      </c>
      <c r="H24" s="506">
        <v>2574</v>
      </c>
      <c r="I24" s="506" t="s">
        <v>52</v>
      </c>
      <c r="J24" s="506" t="s">
        <v>52</v>
      </c>
      <c r="K24" s="506">
        <v>80</v>
      </c>
      <c r="L24" s="506" t="s">
        <v>52</v>
      </c>
      <c r="M24" s="506">
        <v>57</v>
      </c>
      <c r="N24" s="507">
        <v>175</v>
      </c>
      <c r="O24" s="507">
        <v>9997</v>
      </c>
      <c r="P24" s="507"/>
      <c r="Q24" s="507"/>
      <c r="R24" s="507"/>
      <c r="S24" s="507"/>
      <c r="T24" s="507"/>
      <c r="U24" s="1191"/>
    </row>
    <row r="25" spans="1:21" ht="14.25" customHeight="1">
      <c r="A25" s="496">
        <v>1</v>
      </c>
      <c r="B25" s="504">
        <v>42953</v>
      </c>
      <c r="C25" s="505" t="s">
        <v>1321</v>
      </c>
      <c r="D25" s="1191"/>
      <c r="E25" s="1191"/>
      <c r="F25" s="506">
        <v>2045</v>
      </c>
      <c r="G25" s="506">
        <v>16</v>
      </c>
      <c r="H25" s="506">
        <v>1853</v>
      </c>
      <c r="I25" s="506" t="s">
        <v>52</v>
      </c>
      <c r="J25" s="506" t="s">
        <v>52</v>
      </c>
      <c r="K25" s="506">
        <v>176</v>
      </c>
      <c r="L25" s="506" t="s">
        <v>52</v>
      </c>
      <c r="M25" s="506">
        <v>61</v>
      </c>
      <c r="N25" s="507">
        <v>169</v>
      </c>
      <c r="O25" s="507">
        <v>10287</v>
      </c>
      <c r="P25" s="507"/>
      <c r="Q25" s="507"/>
      <c r="R25" s="507"/>
      <c r="S25" s="507"/>
      <c r="T25" s="507"/>
      <c r="U25" s="1191"/>
    </row>
    <row r="26" spans="1:21" ht="14.25" customHeight="1">
      <c r="A26" s="496">
        <v>2</v>
      </c>
      <c r="B26" s="504">
        <v>42954</v>
      </c>
      <c r="C26" s="505" t="s">
        <v>1322</v>
      </c>
      <c r="D26" s="1102"/>
      <c r="E26" s="1102"/>
      <c r="F26" s="506">
        <v>2269</v>
      </c>
      <c r="G26" s="506">
        <v>32</v>
      </c>
      <c r="H26" s="506">
        <v>1686</v>
      </c>
      <c r="I26" s="506" t="s">
        <v>52</v>
      </c>
      <c r="J26" s="506" t="s">
        <v>52</v>
      </c>
      <c r="K26" s="506">
        <v>554</v>
      </c>
      <c r="L26" s="506" t="s">
        <v>52</v>
      </c>
      <c r="M26" s="506">
        <v>56</v>
      </c>
      <c r="N26" s="507">
        <v>170</v>
      </c>
      <c r="O26" s="507">
        <v>9532</v>
      </c>
      <c r="P26" s="507"/>
      <c r="Q26" s="507"/>
      <c r="R26" s="507"/>
      <c r="S26" s="507"/>
      <c r="T26" s="507"/>
      <c r="U26" s="1102"/>
    </row>
    <row r="27" spans="1:21" ht="14.25" customHeight="1">
      <c r="A27" s="496">
        <v>2</v>
      </c>
      <c r="B27" s="503">
        <v>42954</v>
      </c>
      <c r="C27" s="498" t="s">
        <v>1323</v>
      </c>
      <c r="D27" s="499" t="s">
        <v>1324</v>
      </c>
      <c r="E27" s="502">
        <v>24013</v>
      </c>
      <c r="F27" s="502">
        <v>2675</v>
      </c>
      <c r="G27" s="502">
        <v>24</v>
      </c>
      <c r="H27" s="502">
        <v>2630</v>
      </c>
      <c r="I27" s="502" t="s">
        <v>52</v>
      </c>
      <c r="J27" s="502" t="s">
        <v>52</v>
      </c>
      <c r="K27" s="502">
        <v>22</v>
      </c>
      <c r="L27" s="502" t="s">
        <v>52</v>
      </c>
      <c r="M27" s="502">
        <v>115</v>
      </c>
      <c r="N27" s="501">
        <v>87</v>
      </c>
      <c r="O27" s="501">
        <v>10000</v>
      </c>
      <c r="P27" s="501"/>
      <c r="Q27" s="501"/>
      <c r="R27" s="501"/>
      <c r="S27" s="501"/>
      <c r="T27" s="501"/>
      <c r="U27" s="498"/>
    </row>
    <row r="28" spans="1:21" ht="14.25" customHeight="1">
      <c r="A28" s="496">
        <v>2</v>
      </c>
      <c r="B28" s="503">
        <v>42955</v>
      </c>
      <c r="C28" s="498" t="s">
        <v>1325</v>
      </c>
      <c r="D28" s="499" t="s">
        <v>1326</v>
      </c>
      <c r="E28" s="502">
        <v>53452</v>
      </c>
      <c r="F28" s="502">
        <v>30276</v>
      </c>
      <c r="G28" s="502">
        <v>248</v>
      </c>
      <c r="H28" s="502">
        <v>14302</v>
      </c>
      <c r="I28" s="502"/>
      <c r="J28" s="502">
        <v>9247</v>
      </c>
      <c r="K28" s="502" t="s">
        <v>52</v>
      </c>
      <c r="L28" s="502">
        <v>7098</v>
      </c>
      <c r="M28" s="502">
        <v>11241</v>
      </c>
      <c r="N28" s="501">
        <v>1</v>
      </c>
      <c r="O28" s="501">
        <v>10000</v>
      </c>
      <c r="P28" s="501"/>
      <c r="Q28" s="501"/>
      <c r="R28" s="501"/>
      <c r="S28" s="501"/>
      <c r="T28" s="501"/>
      <c r="U28" s="498"/>
    </row>
    <row r="29" spans="1:21" ht="14.25" customHeight="1">
      <c r="A29" s="496">
        <v>2</v>
      </c>
      <c r="B29" s="504">
        <v>42955</v>
      </c>
      <c r="C29" s="505" t="s">
        <v>1327</v>
      </c>
      <c r="D29" s="1243" t="s">
        <v>1328</v>
      </c>
      <c r="E29" s="1244">
        <v>79695</v>
      </c>
      <c r="F29" s="506">
        <v>2722</v>
      </c>
      <c r="G29" s="506">
        <v>48</v>
      </c>
      <c r="H29" s="506">
        <v>2310</v>
      </c>
      <c r="I29" s="506" t="s">
        <v>52</v>
      </c>
      <c r="J29" s="506" t="s">
        <v>52</v>
      </c>
      <c r="K29" s="506">
        <v>368</v>
      </c>
      <c r="L29" s="506" t="s">
        <v>52</v>
      </c>
      <c r="M29" s="506">
        <v>55</v>
      </c>
      <c r="N29" s="507">
        <v>182</v>
      </c>
      <c r="O29" s="507">
        <v>10008</v>
      </c>
      <c r="P29" s="507"/>
      <c r="Q29" s="507"/>
      <c r="R29" s="507"/>
      <c r="S29" s="507"/>
      <c r="T29" s="507"/>
      <c r="U29" s="1210" t="s">
        <v>1329</v>
      </c>
    </row>
    <row r="30" spans="1:21" ht="14.25" customHeight="1">
      <c r="A30" s="496">
        <v>2</v>
      </c>
      <c r="B30" s="504">
        <v>42956</v>
      </c>
      <c r="C30" s="505" t="s">
        <v>1330</v>
      </c>
      <c r="D30" s="1102"/>
      <c r="E30" s="1102"/>
      <c r="F30" s="506">
        <v>2993</v>
      </c>
      <c r="G30" s="506">
        <v>31</v>
      </c>
      <c r="H30" s="506">
        <v>2742</v>
      </c>
      <c r="I30" s="506" t="s">
        <v>52</v>
      </c>
      <c r="J30" s="506" t="s">
        <v>52</v>
      </c>
      <c r="K30" s="506">
        <v>226</v>
      </c>
      <c r="L30" s="506" t="s">
        <v>52</v>
      </c>
      <c r="M30" s="506">
        <v>55</v>
      </c>
      <c r="N30" s="507">
        <v>179</v>
      </c>
      <c r="O30" s="507">
        <v>9856</v>
      </c>
      <c r="P30" s="507"/>
      <c r="Q30" s="507"/>
      <c r="R30" s="507"/>
      <c r="S30" s="507"/>
      <c r="T30" s="507"/>
      <c r="U30" s="1102"/>
    </row>
    <row r="31" spans="1:21" ht="14.25" customHeight="1">
      <c r="A31" s="496">
        <v>2</v>
      </c>
      <c r="B31" s="497">
        <v>42956</v>
      </c>
      <c r="C31" s="496" t="s">
        <v>1331</v>
      </c>
      <c r="D31" s="499" t="s">
        <v>1332</v>
      </c>
      <c r="E31" s="502">
        <v>32800</v>
      </c>
      <c r="F31" s="502">
        <v>8322</v>
      </c>
      <c r="G31" s="502">
        <v>8</v>
      </c>
      <c r="H31" s="502">
        <v>8314</v>
      </c>
      <c r="I31" s="502" t="s">
        <v>52</v>
      </c>
      <c r="J31" s="502" t="s">
        <v>52</v>
      </c>
      <c r="K31" s="502">
        <v>2</v>
      </c>
      <c r="L31" s="502" t="s">
        <v>52</v>
      </c>
      <c r="M31" s="502">
        <v>542</v>
      </c>
      <c r="N31" s="501">
        <v>18</v>
      </c>
      <c r="O31" s="501">
        <v>10000</v>
      </c>
      <c r="P31" s="501"/>
      <c r="Q31" s="501"/>
      <c r="R31" s="501"/>
      <c r="S31" s="501"/>
      <c r="T31" s="501"/>
      <c r="U31" s="498"/>
    </row>
    <row r="32" spans="1:21" ht="14.25" customHeight="1">
      <c r="A32" s="496">
        <v>2</v>
      </c>
      <c r="B32" s="497">
        <v>42956</v>
      </c>
      <c r="C32" s="496" t="s">
        <v>1333</v>
      </c>
      <c r="D32" s="1250" t="s">
        <v>1334</v>
      </c>
      <c r="E32" s="1192">
        <v>20072</v>
      </c>
      <c r="F32" s="502">
        <v>1469</v>
      </c>
      <c r="G32" s="502">
        <v>5</v>
      </c>
      <c r="H32" s="502">
        <v>1462</v>
      </c>
      <c r="I32" s="502" t="s">
        <v>52</v>
      </c>
      <c r="J32" s="502" t="s">
        <v>52</v>
      </c>
      <c r="K32" s="502">
        <v>2</v>
      </c>
      <c r="L32" s="502" t="s">
        <v>52</v>
      </c>
      <c r="M32" s="502">
        <v>32</v>
      </c>
      <c r="N32" s="501">
        <v>109</v>
      </c>
      <c r="O32" s="501">
        <v>3480</v>
      </c>
      <c r="P32" s="501"/>
      <c r="Q32" s="501"/>
      <c r="R32" s="501"/>
      <c r="S32" s="501"/>
      <c r="T32" s="501"/>
      <c r="U32" s="1197" t="s">
        <v>1335</v>
      </c>
    </row>
    <row r="33" spans="1:21" ht="14.25" customHeight="1">
      <c r="A33" s="496">
        <v>2</v>
      </c>
      <c r="B33" s="497">
        <v>42957</v>
      </c>
      <c r="C33" s="496" t="s">
        <v>1336</v>
      </c>
      <c r="D33" s="1102"/>
      <c r="E33" s="1102"/>
      <c r="F33" s="502">
        <v>3</v>
      </c>
      <c r="G33" s="502" t="s">
        <v>52</v>
      </c>
      <c r="H33" s="502">
        <v>3</v>
      </c>
      <c r="I33" s="502" t="s">
        <v>52</v>
      </c>
      <c r="J33" s="502" t="s">
        <v>52</v>
      </c>
      <c r="K33" s="502" t="s">
        <v>52</v>
      </c>
      <c r="L33" s="502" t="s">
        <v>52</v>
      </c>
      <c r="M33" s="502" t="s">
        <v>52</v>
      </c>
      <c r="N33" s="501" t="s">
        <v>52</v>
      </c>
      <c r="O33" s="501">
        <v>8</v>
      </c>
      <c r="P33" s="501"/>
      <c r="Q33" s="501"/>
      <c r="R33" s="501"/>
      <c r="S33" s="501"/>
      <c r="T33" s="501"/>
      <c r="U33" s="1102"/>
    </row>
    <row r="34" spans="1:21" ht="14.25" customHeight="1">
      <c r="A34" s="496">
        <v>2</v>
      </c>
      <c r="B34" s="497">
        <v>42957</v>
      </c>
      <c r="C34" s="496" t="s">
        <v>1337</v>
      </c>
      <c r="D34" s="499" t="s">
        <v>1338</v>
      </c>
      <c r="E34" s="502">
        <v>20503</v>
      </c>
      <c r="F34" s="502">
        <v>3988</v>
      </c>
      <c r="G34" s="502">
        <v>38</v>
      </c>
      <c r="H34" s="502">
        <v>1592</v>
      </c>
      <c r="I34" s="502" t="s">
        <v>52</v>
      </c>
      <c r="J34" s="502">
        <v>2381</v>
      </c>
      <c r="K34" s="502">
        <v>11</v>
      </c>
      <c r="L34" s="502" t="s">
        <v>52</v>
      </c>
      <c r="M34" s="502">
        <v>86</v>
      </c>
      <c r="N34" s="501">
        <v>116</v>
      </c>
      <c r="O34" s="513">
        <v>10000</v>
      </c>
      <c r="P34" s="513"/>
      <c r="Q34" s="513"/>
      <c r="R34" s="513"/>
      <c r="S34" s="513"/>
      <c r="T34" s="513"/>
      <c r="U34" s="498"/>
    </row>
    <row r="35" spans="1:21" ht="14.25" customHeight="1">
      <c r="A35" s="496">
        <v>2</v>
      </c>
      <c r="B35" s="504">
        <v>42957</v>
      </c>
      <c r="C35" s="505" t="s">
        <v>1339</v>
      </c>
      <c r="D35" s="1243" t="s">
        <v>1340</v>
      </c>
      <c r="E35" s="1244">
        <v>87405</v>
      </c>
      <c r="F35" s="506">
        <v>3247</v>
      </c>
      <c r="G35" s="506">
        <v>47</v>
      </c>
      <c r="H35" s="506">
        <v>3040</v>
      </c>
      <c r="I35" s="506" t="s">
        <v>52</v>
      </c>
      <c r="J35" s="506" t="s">
        <v>52</v>
      </c>
      <c r="K35" s="506">
        <v>167</v>
      </c>
      <c r="L35" s="506" t="s">
        <v>52</v>
      </c>
      <c r="M35" s="506">
        <v>59</v>
      </c>
      <c r="N35" s="507">
        <v>176</v>
      </c>
      <c r="O35" s="507">
        <v>10400</v>
      </c>
      <c r="P35" s="507"/>
      <c r="Q35" s="507"/>
      <c r="R35" s="507"/>
      <c r="S35" s="507"/>
      <c r="T35" s="507"/>
      <c r="U35" s="1210" t="s">
        <v>1341</v>
      </c>
    </row>
    <row r="36" spans="1:21" ht="14.25" customHeight="1">
      <c r="A36" s="496">
        <v>2</v>
      </c>
      <c r="B36" s="504">
        <v>42958</v>
      </c>
      <c r="C36" s="505" t="s">
        <v>1342</v>
      </c>
      <c r="D36" s="1102"/>
      <c r="E36" s="1102"/>
      <c r="F36" s="506">
        <v>2400</v>
      </c>
      <c r="G36" s="506">
        <v>24</v>
      </c>
      <c r="H36" s="506">
        <v>2145</v>
      </c>
      <c r="I36" s="506" t="s">
        <v>52</v>
      </c>
      <c r="J36" s="506" t="s">
        <v>52</v>
      </c>
      <c r="K36" s="506">
        <v>235</v>
      </c>
      <c r="L36" s="506" t="s">
        <v>52</v>
      </c>
      <c r="M36" s="506">
        <v>43</v>
      </c>
      <c r="N36" s="507">
        <v>243</v>
      </c>
      <c r="O36" s="507">
        <v>10455</v>
      </c>
      <c r="P36" s="507"/>
      <c r="Q36" s="507"/>
      <c r="R36" s="507"/>
      <c r="S36" s="507"/>
      <c r="T36" s="507"/>
      <c r="U36" s="1102"/>
    </row>
    <row r="37" spans="1:21" ht="14.25" customHeight="1">
      <c r="A37" s="496">
        <v>2</v>
      </c>
      <c r="B37" s="497">
        <v>42958</v>
      </c>
      <c r="C37" s="496" t="s">
        <v>1343</v>
      </c>
      <c r="D37" s="499" t="s">
        <v>1344</v>
      </c>
      <c r="E37" s="502">
        <v>21328</v>
      </c>
      <c r="F37" s="502">
        <v>3061</v>
      </c>
      <c r="G37" s="502">
        <v>52</v>
      </c>
      <c r="H37" s="502">
        <v>1229</v>
      </c>
      <c r="I37" s="502" t="s">
        <v>52</v>
      </c>
      <c r="J37" s="502">
        <v>1793</v>
      </c>
      <c r="K37" s="502">
        <v>27</v>
      </c>
      <c r="L37" s="502" t="s">
        <v>52</v>
      </c>
      <c r="M37" s="502">
        <v>52</v>
      </c>
      <c r="N37" s="501">
        <v>192</v>
      </c>
      <c r="O37" s="513">
        <v>9997</v>
      </c>
      <c r="P37" s="513"/>
      <c r="Q37" s="513"/>
      <c r="R37" s="513"/>
      <c r="S37" s="513"/>
      <c r="T37" s="513"/>
      <c r="U37" s="498"/>
    </row>
    <row r="38" spans="1:21" ht="14.25" customHeight="1">
      <c r="A38" s="496">
        <v>3</v>
      </c>
      <c r="B38" s="497">
        <v>42961</v>
      </c>
      <c r="C38" s="496" t="s">
        <v>1345</v>
      </c>
      <c r="D38" s="499" t="s">
        <v>1346</v>
      </c>
      <c r="E38" s="502">
        <v>20115</v>
      </c>
      <c r="F38" s="502">
        <v>1401</v>
      </c>
      <c r="G38" s="502">
        <v>41</v>
      </c>
      <c r="H38" s="502">
        <v>1343</v>
      </c>
      <c r="I38" s="502" t="s">
        <v>52</v>
      </c>
      <c r="J38" s="502">
        <v>2</v>
      </c>
      <c r="K38" s="502">
        <v>18</v>
      </c>
      <c r="L38" s="502" t="s">
        <v>52</v>
      </c>
      <c r="M38" s="502">
        <v>105</v>
      </c>
      <c r="N38" s="501">
        <v>95</v>
      </c>
      <c r="O38" s="513">
        <v>10000</v>
      </c>
      <c r="P38" s="513"/>
      <c r="Q38" s="513"/>
      <c r="R38" s="513"/>
      <c r="S38" s="513"/>
      <c r="T38" s="513"/>
      <c r="U38" s="498"/>
    </row>
    <row r="39" spans="1:21" ht="14.25" customHeight="1">
      <c r="A39" s="496">
        <v>3</v>
      </c>
      <c r="B39" s="497">
        <v>42962</v>
      </c>
      <c r="C39" s="496" t="s">
        <v>1347</v>
      </c>
      <c r="D39" s="499" t="s">
        <v>1348</v>
      </c>
      <c r="E39" s="502">
        <v>24189</v>
      </c>
      <c r="F39" s="502">
        <v>3526</v>
      </c>
      <c r="G39" s="502">
        <v>40</v>
      </c>
      <c r="H39" s="502">
        <v>3123</v>
      </c>
      <c r="I39" s="502" t="s">
        <v>52</v>
      </c>
      <c r="J39" s="502">
        <v>365</v>
      </c>
      <c r="K39" s="502">
        <v>6</v>
      </c>
      <c r="L39" s="502" t="s">
        <v>52</v>
      </c>
      <c r="M39" s="502">
        <v>322</v>
      </c>
      <c r="N39" s="501">
        <v>31</v>
      </c>
      <c r="O39" s="513">
        <v>10000</v>
      </c>
      <c r="P39" s="513"/>
      <c r="Q39" s="513"/>
      <c r="R39" s="513"/>
      <c r="S39" s="513"/>
      <c r="T39" s="513"/>
      <c r="U39" s="498"/>
    </row>
    <row r="40" spans="1:21" ht="14.25" customHeight="1">
      <c r="A40" s="496">
        <v>3</v>
      </c>
      <c r="B40" s="497">
        <v>42963</v>
      </c>
      <c r="C40" s="496" t="s">
        <v>1349</v>
      </c>
      <c r="D40" s="499" t="s">
        <v>1350</v>
      </c>
      <c r="E40" s="502">
        <v>31061</v>
      </c>
      <c r="F40" s="502">
        <v>7285</v>
      </c>
      <c r="G40" s="502">
        <v>9</v>
      </c>
      <c r="H40" s="502">
        <v>7271</v>
      </c>
      <c r="I40" s="502" t="s">
        <v>52</v>
      </c>
      <c r="J40" s="502" t="s">
        <v>52</v>
      </c>
      <c r="K40" s="502">
        <v>6</v>
      </c>
      <c r="L40" s="502" t="s">
        <v>52</v>
      </c>
      <c r="M40" s="502">
        <v>547</v>
      </c>
      <c r="N40" s="501">
        <v>18</v>
      </c>
      <c r="O40" s="513">
        <v>10000</v>
      </c>
      <c r="P40" s="513"/>
      <c r="Q40" s="513"/>
      <c r="R40" s="513"/>
      <c r="S40" s="513"/>
      <c r="T40" s="513"/>
      <c r="U40" s="498"/>
    </row>
    <row r="41" spans="1:21" ht="14.25" customHeight="1">
      <c r="A41" s="496">
        <v>3</v>
      </c>
      <c r="B41" s="497">
        <v>42964</v>
      </c>
      <c r="C41" s="496" t="s">
        <v>1351</v>
      </c>
      <c r="D41" s="499" t="s">
        <v>1352</v>
      </c>
      <c r="E41" s="502">
        <v>34130</v>
      </c>
      <c r="F41" s="502">
        <v>6940</v>
      </c>
      <c r="G41" s="502">
        <v>33</v>
      </c>
      <c r="H41" s="502">
        <v>6902</v>
      </c>
      <c r="I41" s="502" t="s">
        <v>52</v>
      </c>
      <c r="J41" s="502" t="s">
        <v>52</v>
      </c>
      <c r="K41" s="502">
        <v>2</v>
      </c>
      <c r="L41" s="502" t="s">
        <v>52</v>
      </c>
      <c r="M41" s="502">
        <v>707</v>
      </c>
      <c r="N41" s="501">
        <v>14</v>
      </c>
      <c r="O41" s="513">
        <v>10000</v>
      </c>
      <c r="P41" s="513"/>
      <c r="Q41" s="513"/>
      <c r="R41" s="513"/>
      <c r="S41" s="513"/>
      <c r="T41" s="513"/>
      <c r="U41" s="498"/>
    </row>
    <row r="42" spans="1:21" ht="14.25" customHeight="1">
      <c r="A42" s="496">
        <v>3</v>
      </c>
      <c r="B42" s="497">
        <v>42965</v>
      </c>
      <c r="C42" s="496" t="s">
        <v>1353</v>
      </c>
      <c r="D42" s="499" t="s">
        <v>1354</v>
      </c>
      <c r="E42" s="502">
        <v>41731</v>
      </c>
      <c r="F42" s="502">
        <v>13027</v>
      </c>
      <c r="G42" s="502">
        <v>30</v>
      </c>
      <c r="H42" s="502">
        <v>4988</v>
      </c>
      <c r="I42" s="502" t="s">
        <v>52</v>
      </c>
      <c r="J42" s="502">
        <v>2524</v>
      </c>
      <c r="K42" s="502" t="s">
        <v>52</v>
      </c>
      <c r="L42" s="502">
        <v>5609</v>
      </c>
      <c r="M42" s="502">
        <v>3192</v>
      </c>
      <c r="N42" s="501">
        <v>3</v>
      </c>
      <c r="O42" s="513">
        <v>10000</v>
      </c>
      <c r="P42" s="513"/>
      <c r="Q42" s="513"/>
      <c r="R42" s="513"/>
      <c r="S42" s="513"/>
      <c r="T42" s="513"/>
      <c r="U42" s="498"/>
    </row>
    <row r="43" spans="1:21" ht="14.25" customHeight="1">
      <c r="A43" s="496">
        <v>4</v>
      </c>
      <c r="B43" s="497">
        <v>42968</v>
      </c>
      <c r="C43" s="496" t="s">
        <v>1355</v>
      </c>
      <c r="D43" s="499" t="s">
        <v>1356</v>
      </c>
      <c r="E43" s="502">
        <v>18924</v>
      </c>
      <c r="F43" s="502">
        <v>1884</v>
      </c>
      <c r="G43" s="502">
        <v>50</v>
      </c>
      <c r="H43" s="502">
        <v>1576</v>
      </c>
      <c r="I43" s="502" t="s">
        <v>52</v>
      </c>
      <c r="J43" s="502">
        <v>232</v>
      </c>
      <c r="K43" s="502">
        <v>37</v>
      </c>
      <c r="L43" s="502" t="s">
        <v>52</v>
      </c>
      <c r="M43" s="502">
        <v>117</v>
      </c>
      <c r="N43" s="501">
        <v>85</v>
      </c>
      <c r="O43" s="513">
        <v>10000</v>
      </c>
      <c r="P43" s="513"/>
      <c r="Q43" s="513"/>
      <c r="R43" s="513"/>
      <c r="S43" s="513"/>
      <c r="T43" s="513"/>
      <c r="U43" s="498"/>
    </row>
    <row r="44" spans="1:21" ht="14.25" customHeight="1">
      <c r="A44" s="496">
        <v>4</v>
      </c>
      <c r="B44" s="497">
        <v>42969</v>
      </c>
      <c r="C44" s="498" t="s">
        <v>1357</v>
      </c>
      <c r="D44" s="499" t="s">
        <v>1358</v>
      </c>
      <c r="E44" s="502">
        <v>21545</v>
      </c>
      <c r="F44" s="502">
        <v>4282</v>
      </c>
      <c r="G44" s="502">
        <v>36</v>
      </c>
      <c r="H44" s="502">
        <v>4141</v>
      </c>
      <c r="I44" s="502" t="s">
        <v>52</v>
      </c>
      <c r="J44" s="502">
        <v>94</v>
      </c>
      <c r="K44" s="502">
        <v>14</v>
      </c>
      <c r="L44" s="502" t="s">
        <v>52</v>
      </c>
      <c r="M44" s="502">
        <v>629</v>
      </c>
      <c r="N44" s="501">
        <v>16</v>
      </c>
      <c r="O44" s="513">
        <v>10000</v>
      </c>
      <c r="P44" s="513"/>
      <c r="Q44" s="513"/>
      <c r="R44" s="513"/>
      <c r="S44" s="513"/>
      <c r="T44" s="513"/>
      <c r="U44" s="498"/>
    </row>
    <row r="45" spans="1:21" ht="14.25" customHeight="1">
      <c r="A45" s="496">
        <v>4</v>
      </c>
      <c r="B45" s="497">
        <v>42969</v>
      </c>
      <c r="C45" s="498" t="s">
        <v>1359</v>
      </c>
      <c r="D45" s="1250" t="s">
        <v>1360</v>
      </c>
      <c r="E45" s="1192">
        <v>23829</v>
      </c>
      <c r="F45" s="502">
        <v>230</v>
      </c>
      <c r="G45" s="502">
        <v>1</v>
      </c>
      <c r="H45" s="502">
        <v>225</v>
      </c>
      <c r="I45" s="502" t="s">
        <v>52</v>
      </c>
      <c r="J45" s="502" t="s">
        <v>52</v>
      </c>
      <c r="K45" s="502">
        <v>4</v>
      </c>
      <c r="L45" s="502" t="s">
        <v>52</v>
      </c>
      <c r="M45" s="502">
        <v>6</v>
      </c>
      <c r="N45" s="501">
        <v>257</v>
      </c>
      <c r="O45" s="513">
        <v>1542</v>
      </c>
      <c r="P45" s="513"/>
      <c r="Q45" s="513"/>
      <c r="R45" s="513"/>
      <c r="S45" s="513"/>
      <c r="T45" s="513"/>
      <c r="U45" s="1197" t="s">
        <v>1361</v>
      </c>
    </row>
    <row r="46" spans="1:21" ht="14.25" customHeight="1">
      <c r="A46" s="496">
        <v>4</v>
      </c>
      <c r="B46" s="497">
        <v>42969</v>
      </c>
      <c r="C46" s="498" t="s">
        <v>1362</v>
      </c>
      <c r="D46" s="1191"/>
      <c r="E46" s="1191"/>
      <c r="F46" s="502">
        <v>2735</v>
      </c>
      <c r="G46" s="502">
        <v>14</v>
      </c>
      <c r="H46" s="502">
        <v>2692</v>
      </c>
      <c r="I46" s="502" t="s">
        <v>52</v>
      </c>
      <c r="J46" s="502" t="s">
        <v>52</v>
      </c>
      <c r="K46" s="502">
        <v>30</v>
      </c>
      <c r="L46" s="502" t="s">
        <v>52</v>
      </c>
      <c r="M46" s="502">
        <v>60</v>
      </c>
      <c r="N46" s="501">
        <v>85</v>
      </c>
      <c r="O46" s="513">
        <v>5119</v>
      </c>
      <c r="P46" s="513"/>
      <c r="Q46" s="513"/>
      <c r="R46" s="513"/>
      <c r="S46" s="513"/>
      <c r="T46" s="513"/>
      <c r="U46" s="1102"/>
    </row>
    <row r="47" spans="1:21" ht="14.25" customHeight="1">
      <c r="A47" s="496">
        <v>4</v>
      </c>
      <c r="B47" s="497">
        <v>42970</v>
      </c>
      <c r="C47" s="498" t="s">
        <v>1363</v>
      </c>
      <c r="D47" s="1102"/>
      <c r="E47" s="1102"/>
      <c r="F47" s="502">
        <v>1</v>
      </c>
      <c r="G47" s="502" t="s">
        <v>52</v>
      </c>
      <c r="H47" s="502">
        <v>1</v>
      </c>
      <c r="I47" s="502" t="s">
        <v>52</v>
      </c>
      <c r="J47" s="502" t="s">
        <v>52</v>
      </c>
      <c r="K47" s="502" t="s">
        <v>52</v>
      </c>
      <c r="L47" s="502" t="s">
        <v>52</v>
      </c>
      <c r="M47" s="502" t="s">
        <v>52</v>
      </c>
      <c r="N47" s="501">
        <v>2</v>
      </c>
      <c r="O47" s="513">
        <v>2</v>
      </c>
      <c r="P47" s="513"/>
      <c r="Q47" s="513"/>
      <c r="R47" s="513"/>
      <c r="S47" s="513"/>
      <c r="T47" s="513"/>
      <c r="U47" s="498"/>
    </row>
    <row r="48" spans="1:21" ht="14.25" customHeight="1">
      <c r="A48" s="496">
        <v>4</v>
      </c>
      <c r="B48" s="497">
        <v>42970</v>
      </c>
      <c r="C48" s="498" t="s">
        <v>1364</v>
      </c>
      <c r="D48" s="499" t="s">
        <v>1365</v>
      </c>
      <c r="E48" s="502">
        <v>15227</v>
      </c>
      <c r="F48" s="502">
        <v>920</v>
      </c>
      <c r="G48" s="502">
        <v>33</v>
      </c>
      <c r="H48" s="502">
        <v>631</v>
      </c>
      <c r="I48" s="502" t="s">
        <v>52</v>
      </c>
      <c r="J48" s="502">
        <v>30</v>
      </c>
      <c r="K48" s="502">
        <v>228</v>
      </c>
      <c r="L48" s="502" t="s">
        <v>52</v>
      </c>
      <c r="M48" s="502">
        <v>50</v>
      </c>
      <c r="N48" s="501">
        <v>200</v>
      </c>
      <c r="O48" s="513">
        <v>10000</v>
      </c>
      <c r="P48" s="513"/>
      <c r="Q48" s="513"/>
      <c r="R48" s="513"/>
      <c r="S48" s="513"/>
      <c r="T48" s="513"/>
      <c r="U48" s="498" t="s">
        <v>1366</v>
      </c>
    </row>
    <row r="49" spans="1:21" ht="14.25" customHeight="1">
      <c r="A49" s="496">
        <v>4</v>
      </c>
      <c r="B49" s="497">
        <v>42971</v>
      </c>
      <c r="C49" s="498" t="s">
        <v>1367</v>
      </c>
      <c r="D49" s="499" t="s">
        <v>1368</v>
      </c>
      <c r="E49" s="502">
        <v>21184</v>
      </c>
      <c r="F49" s="502">
        <v>4236</v>
      </c>
      <c r="G49" s="502">
        <v>16</v>
      </c>
      <c r="H49" s="502">
        <v>4219</v>
      </c>
      <c r="I49" s="502" t="s">
        <v>52</v>
      </c>
      <c r="J49" s="502" t="s">
        <v>52</v>
      </c>
      <c r="K49" s="502">
        <v>2</v>
      </c>
      <c r="L49" s="502" t="s">
        <v>52</v>
      </c>
      <c r="M49" s="502">
        <v>220</v>
      </c>
      <c r="N49" s="501">
        <v>45</v>
      </c>
      <c r="O49" s="513">
        <v>10000</v>
      </c>
      <c r="P49" s="513"/>
      <c r="Q49" s="513"/>
      <c r="R49" s="513"/>
      <c r="S49" s="513"/>
      <c r="T49" s="513"/>
      <c r="U49" s="498"/>
    </row>
    <row r="50" spans="1:21" ht="14.25" customHeight="1">
      <c r="A50" s="496">
        <v>4</v>
      </c>
      <c r="B50" s="497">
        <v>42972</v>
      </c>
      <c r="C50" s="498" t="s">
        <v>1369</v>
      </c>
      <c r="D50" s="499" t="s">
        <v>1370</v>
      </c>
      <c r="E50" s="502">
        <v>28289</v>
      </c>
      <c r="F50" s="502">
        <v>5128</v>
      </c>
      <c r="G50" s="502">
        <v>22</v>
      </c>
      <c r="H50" s="502">
        <v>5096</v>
      </c>
      <c r="I50" s="502" t="s">
        <v>52</v>
      </c>
      <c r="J50" s="502" t="s">
        <v>52</v>
      </c>
      <c r="K50" s="502">
        <v>12</v>
      </c>
      <c r="L50" s="502" t="s">
        <v>52</v>
      </c>
      <c r="M50" s="502">
        <v>187</v>
      </c>
      <c r="N50" s="501">
        <v>53</v>
      </c>
      <c r="O50" s="513">
        <v>10000</v>
      </c>
      <c r="P50" s="513"/>
      <c r="Q50" s="513"/>
      <c r="R50" s="513"/>
      <c r="S50" s="513"/>
      <c r="T50" s="513"/>
      <c r="U50" s="498"/>
    </row>
    <row r="51" spans="1:21" ht="14.25" customHeight="1">
      <c r="A51" s="496">
        <v>5</v>
      </c>
      <c r="B51" s="497">
        <v>42975</v>
      </c>
      <c r="C51" s="498" t="s">
        <v>1371</v>
      </c>
      <c r="D51" s="499" t="s">
        <v>1372</v>
      </c>
      <c r="E51" s="502">
        <v>17393</v>
      </c>
      <c r="F51" s="502">
        <v>1780</v>
      </c>
      <c r="G51" s="502">
        <v>64</v>
      </c>
      <c r="H51" s="502">
        <v>1400</v>
      </c>
      <c r="I51" s="502" t="s">
        <v>52</v>
      </c>
      <c r="J51" s="502">
        <v>293</v>
      </c>
      <c r="K51" s="502">
        <v>38</v>
      </c>
      <c r="L51" s="502" t="s">
        <v>52</v>
      </c>
      <c r="M51" s="502">
        <v>112</v>
      </c>
      <c r="N51" s="501">
        <v>89</v>
      </c>
      <c r="O51" s="513">
        <v>10000</v>
      </c>
      <c r="P51" s="513"/>
      <c r="Q51" s="513"/>
      <c r="R51" s="513"/>
      <c r="S51" s="513"/>
      <c r="T51" s="513"/>
      <c r="U51" s="498"/>
    </row>
    <row r="52" spans="1:21" ht="14.25" customHeight="1">
      <c r="A52" s="496">
        <v>5</v>
      </c>
      <c r="B52" s="497">
        <v>42976</v>
      </c>
      <c r="C52" s="498" t="s">
        <v>1373</v>
      </c>
      <c r="D52" s="499" t="s">
        <v>1374</v>
      </c>
      <c r="E52" s="502">
        <v>25745</v>
      </c>
      <c r="F52" s="502">
        <v>5220</v>
      </c>
      <c r="G52" s="502">
        <v>48</v>
      </c>
      <c r="H52" s="502">
        <v>4970</v>
      </c>
      <c r="I52" s="502" t="s">
        <v>52</v>
      </c>
      <c r="J52" s="502">
        <v>186</v>
      </c>
      <c r="K52" s="502">
        <v>17</v>
      </c>
      <c r="L52" s="502" t="s">
        <v>52</v>
      </c>
      <c r="M52" s="502">
        <v>1047</v>
      </c>
      <c r="N52" s="501">
        <v>10</v>
      </c>
      <c r="O52" s="513">
        <v>10000</v>
      </c>
      <c r="P52" s="513"/>
      <c r="Q52" s="513"/>
      <c r="R52" s="513"/>
      <c r="S52" s="513"/>
      <c r="T52" s="513"/>
      <c r="U52" s="498"/>
    </row>
    <row r="53" spans="1:21" ht="14.25" customHeight="1">
      <c r="A53" s="496">
        <v>5</v>
      </c>
      <c r="B53" s="497">
        <v>42977</v>
      </c>
      <c r="C53" s="498" t="s">
        <v>1375</v>
      </c>
      <c r="D53" s="1242" t="s">
        <v>1376</v>
      </c>
      <c r="E53" s="1192">
        <v>27318</v>
      </c>
      <c r="F53" s="502">
        <v>9009</v>
      </c>
      <c r="G53" s="502">
        <v>23</v>
      </c>
      <c r="H53" s="502">
        <v>8979</v>
      </c>
      <c r="I53" s="502" t="s">
        <v>52</v>
      </c>
      <c r="J53" s="502" t="s">
        <v>52</v>
      </c>
      <c r="K53" s="502" t="s">
        <v>52</v>
      </c>
      <c r="L53" s="502" t="s">
        <v>52</v>
      </c>
      <c r="M53" s="502">
        <v>685</v>
      </c>
      <c r="N53" s="501">
        <v>28</v>
      </c>
      <c r="O53" s="513">
        <v>19451</v>
      </c>
      <c r="P53" s="513"/>
      <c r="Q53" s="513"/>
      <c r="R53" s="513"/>
      <c r="S53" s="513"/>
      <c r="T53" s="513"/>
      <c r="U53" s="1197" t="s">
        <v>1377</v>
      </c>
    </row>
    <row r="54" spans="1:21" ht="14.25" customHeight="1">
      <c r="A54" s="496">
        <v>5</v>
      </c>
      <c r="B54" s="497">
        <v>42978</v>
      </c>
      <c r="C54" s="498" t="s">
        <v>1378</v>
      </c>
      <c r="D54" s="1102"/>
      <c r="E54" s="1102"/>
      <c r="F54" s="502">
        <v>1890</v>
      </c>
      <c r="G54" s="502">
        <v>3</v>
      </c>
      <c r="H54" s="502">
        <v>1887</v>
      </c>
      <c r="I54" s="502" t="s">
        <v>52</v>
      </c>
      <c r="J54" s="502" t="s">
        <v>52</v>
      </c>
      <c r="K54" s="502" t="s">
        <v>52</v>
      </c>
      <c r="L54" s="502" t="s">
        <v>52</v>
      </c>
      <c r="M54" s="502">
        <v>224</v>
      </c>
      <c r="N54" s="501">
        <v>23</v>
      </c>
      <c r="O54" s="513">
        <v>5186</v>
      </c>
      <c r="P54" s="513"/>
      <c r="Q54" s="513"/>
      <c r="R54" s="513"/>
      <c r="S54" s="513"/>
      <c r="T54" s="513"/>
      <c r="U54" s="1102"/>
    </row>
    <row r="55" spans="1:21" ht="14.25" customHeight="1">
      <c r="A55" s="496">
        <v>5</v>
      </c>
      <c r="B55" s="497">
        <v>42978</v>
      </c>
      <c r="C55" s="498" t="s">
        <v>1379</v>
      </c>
      <c r="D55" s="499" t="s">
        <v>1380</v>
      </c>
      <c r="E55" s="502">
        <v>17257</v>
      </c>
      <c r="F55" s="502">
        <v>4006</v>
      </c>
      <c r="G55" s="502">
        <v>15</v>
      </c>
      <c r="H55" s="502">
        <v>3989</v>
      </c>
      <c r="I55" s="502" t="s">
        <v>52</v>
      </c>
      <c r="J55" s="502" t="s">
        <v>52</v>
      </c>
      <c r="K55" s="502">
        <v>4</v>
      </c>
      <c r="L55" s="502" t="s">
        <v>52</v>
      </c>
      <c r="M55" s="502">
        <v>191</v>
      </c>
      <c r="N55" s="501">
        <v>52</v>
      </c>
      <c r="O55" s="513">
        <v>10000</v>
      </c>
      <c r="P55" s="513"/>
      <c r="Q55" s="513"/>
      <c r="R55" s="513"/>
      <c r="S55" s="513"/>
      <c r="T55" s="513"/>
      <c r="U55" s="498"/>
    </row>
    <row r="56" spans="1:21" ht="14.25" customHeight="1">
      <c r="A56" s="496">
        <v>5</v>
      </c>
      <c r="B56" s="497">
        <v>42979</v>
      </c>
      <c r="C56" s="498" t="s">
        <v>1381</v>
      </c>
      <c r="D56" s="499" t="s">
        <v>1382</v>
      </c>
      <c r="E56" s="502">
        <v>22770</v>
      </c>
      <c r="F56" s="502">
        <v>4201</v>
      </c>
      <c r="G56" s="502">
        <v>6</v>
      </c>
      <c r="H56" s="502">
        <v>4189</v>
      </c>
      <c r="I56" s="502" t="s">
        <v>52</v>
      </c>
      <c r="J56" s="502" t="s">
        <v>52</v>
      </c>
      <c r="K56" s="502">
        <v>6</v>
      </c>
      <c r="L56" s="502" t="s">
        <v>52</v>
      </c>
      <c r="M56" s="502">
        <v>387</v>
      </c>
      <c r="N56" s="501">
        <v>26</v>
      </c>
      <c r="O56" s="513">
        <v>10000</v>
      </c>
      <c r="P56" s="513"/>
      <c r="Q56" s="513"/>
      <c r="R56" s="513"/>
      <c r="S56" s="513"/>
      <c r="T56" s="513"/>
      <c r="U56" s="498"/>
    </row>
    <row r="57" spans="1:21" ht="14.25" customHeight="1">
      <c r="A57" s="496">
        <v>5</v>
      </c>
      <c r="B57" s="497">
        <v>42979</v>
      </c>
      <c r="C57" s="498" t="s">
        <v>1383</v>
      </c>
      <c r="D57" s="1242" t="s">
        <v>1384</v>
      </c>
      <c r="E57" s="1192">
        <v>21350</v>
      </c>
      <c r="F57" s="502">
        <v>3870</v>
      </c>
      <c r="G57" s="502">
        <v>12</v>
      </c>
      <c r="H57" s="502">
        <v>3856</v>
      </c>
      <c r="I57" s="502" t="s">
        <v>52</v>
      </c>
      <c r="J57" s="502" t="s">
        <v>52</v>
      </c>
      <c r="K57" s="502">
        <v>2</v>
      </c>
      <c r="L57" s="502" t="s">
        <v>52</v>
      </c>
      <c r="M57" s="502">
        <v>209</v>
      </c>
      <c r="N57" s="501">
        <v>42</v>
      </c>
      <c r="O57" s="513">
        <v>8841</v>
      </c>
      <c r="P57" s="513"/>
      <c r="Q57" s="513"/>
      <c r="R57" s="513"/>
      <c r="S57" s="513"/>
      <c r="T57" s="513"/>
      <c r="U57" s="1197" t="s">
        <v>1385</v>
      </c>
    </row>
    <row r="58" spans="1:21" ht="14.25" customHeight="1">
      <c r="A58" s="496">
        <v>5</v>
      </c>
      <c r="B58" s="497">
        <v>42980</v>
      </c>
      <c r="C58" s="498" t="s">
        <v>1386</v>
      </c>
      <c r="D58" s="1102"/>
      <c r="E58" s="1102"/>
      <c r="F58" s="502">
        <v>19</v>
      </c>
      <c r="G58" s="502" t="s">
        <v>52</v>
      </c>
      <c r="H58" s="502">
        <v>19</v>
      </c>
      <c r="I58" s="502" t="s">
        <v>52</v>
      </c>
      <c r="J58" s="502" t="s">
        <v>52</v>
      </c>
      <c r="K58" s="502" t="s">
        <v>52</v>
      </c>
      <c r="L58" s="502" t="s">
        <v>52</v>
      </c>
      <c r="M58" s="502" t="s">
        <v>52</v>
      </c>
      <c r="N58" s="501" t="s">
        <v>52</v>
      </c>
      <c r="O58" s="513">
        <v>60</v>
      </c>
      <c r="P58" s="513"/>
      <c r="Q58" s="513"/>
      <c r="R58" s="513"/>
      <c r="S58" s="513"/>
      <c r="T58" s="513"/>
      <c r="U58" s="1102"/>
    </row>
    <row r="59" spans="1:21" ht="14.25" customHeight="1">
      <c r="A59" s="496">
        <v>5</v>
      </c>
      <c r="B59" s="508">
        <v>42979</v>
      </c>
      <c r="C59" s="509" t="s">
        <v>1387</v>
      </c>
      <c r="D59" s="1246" t="s">
        <v>1388</v>
      </c>
      <c r="E59" s="1247">
        <v>75100</v>
      </c>
      <c r="F59" s="510">
        <v>3920</v>
      </c>
      <c r="G59" s="510">
        <v>17</v>
      </c>
      <c r="H59" s="510">
        <v>3896</v>
      </c>
      <c r="I59" s="510" t="s">
        <v>52</v>
      </c>
      <c r="J59" s="510" t="s">
        <v>52</v>
      </c>
      <c r="K59" s="510">
        <v>7</v>
      </c>
      <c r="L59" s="510" t="s">
        <v>52</v>
      </c>
      <c r="M59" s="510">
        <v>157</v>
      </c>
      <c r="N59" s="511">
        <v>67</v>
      </c>
      <c r="O59" s="511">
        <v>10441</v>
      </c>
      <c r="P59" s="511"/>
      <c r="Q59" s="511"/>
      <c r="R59" s="511"/>
      <c r="S59" s="511"/>
      <c r="T59" s="511"/>
      <c r="U59" s="1211" t="s">
        <v>1389</v>
      </c>
    </row>
    <row r="60" spans="1:21" ht="14.25" customHeight="1">
      <c r="A60" s="496">
        <v>5</v>
      </c>
      <c r="B60" s="508">
        <v>42980</v>
      </c>
      <c r="C60" s="509" t="s">
        <v>1390</v>
      </c>
      <c r="D60" s="1191"/>
      <c r="E60" s="1191"/>
      <c r="F60" s="510">
        <v>13874</v>
      </c>
      <c r="G60" s="510">
        <v>115</v>
      </c>
      <c r="H60" s="510">
        <v>13742</v>
      </c>
      <c r="I60" s="510" t="s">
        <v>52</v>
      </c>
      <c r="J60" s="510" t="s">
        <v>52</v>
      </c>
      <c r="K60" s="510">
        <v>4</v>
      </c>
      <c r="L60" s="510" t="s">
        <v>52</v>
      </c>
      <c r="M60" s="510">
        <v>732</v>
      </c>
      <c r="N60" s="511">
        <v>51</v>
      </c>
      <c r="O60" s="511">
        <v>37396</v>
      </c>
      <c r="P60" s="511"/>
      <c r="Q60" s="511"/>
      <c r="R60" s="511"/>
      <c r="S60" s="511"/>
      <c r="T60" s="511"/>
      <c r="U60" s="1191"/>
    </row>
    <row r="61" spans="1:21" ht="14.25" customHeight="1">
      <c r="A61" s="496">
        <v>5</v>
      </c>
      <c r="B61" s="508">
        <v>42981</v>
      </c>
      <c r="C61" s="509" t="s">
        <v>1391</v>
      </c>
      <c r="D61" s="1191"/>
      <c r="E61" s="1191"/>
      <c r="F61" s="510">
        <v>13354</v>
      </c>
      <c r="G61" s="510">
        <v>250</v>
      </c>
      <c r="H61" s="510">
        <v>13102</v>
      </c>
      <c r="I61" s="510" t="s">
        <v>52</v>
      </c>
      <c r="J61" s="510" t="s">
        <v>52</v>
      </c>
      <c r="K61" s="510">
        <v>4</v>
      </c>
      <c r="L61" s="510" t="s">
        <v>52</v>
      </c>
      <c r="M61" s="510">
        <v>698</v>
      </c>
      <c r="N61" s="511">
        <v>46</v>
      </c>
      <c r="O61" s="511">
        <v>32431</v>
      </c>
      <c r="P61" s="511"/>
      <c r="Q61" s="511"/>
      <c r="R61" s="511"/>
      <c r="S61" s="511"/>
      <c r="T61" s="511"/>
      <c r="U61" s="1191"/>
    </row>
    <row r="62" spans="1:21" ht="14.25" customHeight="1">
      <c r="A62" s="496">
        <v>1</v>
      </c>
      <c r="B62" s="508">
        <v>42982</v>
      </c>
      <c r="C62" s="509" t="s">
        <v>1392</v>
      </c>
      <c r="D62" s="1102"/>
      <c r="E62" s="1191"/>
      <c r="F62" s="510">
        <v>7282</v>
      </c>
      <c r="G62" s="510">
        <v>37</v>
      </c>
      <c r="H62" s="510">
        <v>7226</v>
      </c>
      <c r="I62" s="510" t="s">
        <v>52</v>
      </c>
      <c r="J62" s="510" t="s">
        <v>52</v>
      </c>
      <c r="K62" s="510">
        <v>13</v>
      </c>
      <c r="L62" s="510" t="s">
        <v>52</v>
      </c>
      <c r="M62" s="510">
        <v>354</v>
      </c>
      <c r="N62" s="511">
        <v>54</v>
      </c>
      <c r="O62" s="511">
        <v>19238</v>
      </c>
      <c r="P62" s="511"/>
      <c r="Q62" s="511"/>
      <c r="R62" s="511"/>
      <c r="S62" s="511"/>
      <c r="T62" s="511"/>
      <c r="U62" s="1191"/>
    </row>
    <row r="63" spans="1:21" ht="14.25" customHeight="1">
      <c r="A63" s="496">
        <v>1</v>
      </c>
      <c r="B63" s="508">
        <v>42982</v>
      </c>
      <c r="C63" s="509" t="s">
        <v>1393</v>
      </c>
      <c r="D63" s="514" t="s">
        <v>1394</v>
      </c>
      <c r="E63" s="1102"/>
      <c r="F63" s="510">
        <v>11826</v>
      </c>
      <c r="G63" s="510">
        <v>120</v>
      </c>
      <c r="H63" s="510">
        <v>11686</v>
      </c>
      <c r="I63" s="510" t="s">
        <v>52</v>
      </c>
      <c r="J63" s="510" t="s">
        <v>52</v>
      </c>
      <c r="K63" s="510">
        <v>16</v>
      </c>
      <c r="L63" s="510" t="s">
        <v>52</v>
      </c>
      <c r="M63" s="510">
        <v>462</v>
      </c>
      <c r="N63" s="511">
        <v>61</v>
      </c>
      <c r="O63" s="511">
        <v>28161</v>
      </c>
      <c r="P63" s="511"/>
      <c r="Q63" s="511"/>
      <c r="R63" s="511"/>
      <c r="S63" s="511"/>
      <c r="T63" s="511"/>
      <c r="U63" s="1102"/>
    </row>
    <row r="64" spans="1:21" ht="14.25" customHeight="1">
      <c r="A64" s="496">
        <v>1</v>
      </c>
      <c r="B64" s="497">
        <v>42982</v>
      </c>
      <c r="C64" s="496" t="s">
        <v>1395</v>
      </c>
      <c r="D64" s="499" t="s">
        <v>1396</v>
      </c>
      <c r="E64" s="502">
        <v>13624</v>
      </c>
      <c r="F64" s="502">
        <v>1820</v>
      </c>
      <c r="G64" s="502">
        <v>44</v>
      </c>
      <c r="H64" s="502">
        <v>1762</v>
      </c>
      <c r="I64" s="502" t="s">
        <v>52</v>
      </c>
      <c r="J64" s="502" t="s">
        <v>52</v>
      </c>
      <c r="K64" s="502">
        <v>19</v>
      </c>
      <c r="L64" s="502" t="s">
        <v>52</v>
      </c>
      <c r="M64" s="502">
        <v>115</v>
      </c>
      <c r="N64" s="501">
        <v>87</v>
      </c>
      <c r="O64" s="513">
        <v>10000</v>
      </c>
      <c r="P64" s="513"/>
      <c r="Q64" s="513"/>
      <c r="R64" s="513"/>
      <c r="S64" s="513"/>
      <c r="T64" s="513"/>
      <c r="U64" s="498"/>
    </row>
    <row r="65" spans="1:21" ht="14.25" customHeight="1">
      <c r="A65" s="496">
        <v>1</v>
      </c>
      <c r="B65" s="497">
        <v>42983</v>
      </c>
      <c r="C65" s="496" t="s">
        <v>1397</v>
      </c>
      <c r="D65" s="499" t="s">
        <v>1398</v>
      </c>
      <c r="E65" s="502">
        <v>21974</v>
      </c>
      <c r="F65" s="502">
        <v>4637</v>
      </c>
      <c r="G65" s="502">
        <v>22</v>
      </c>
      <c r="H65" s="502">
        <v>4596</v>
      </c>
      <c r="I65" s="502" t="s">
        <v>52</v>
      </c>
      <c r="J65" s="502" t="s">
        <v>52</v>
      </c>
      <c r="K65" s="502">
        <v>21</v>
      </c>
      <c r="L65" s="502" t="s">
        <v>52</v>
      </c>
      <c r="M65" s="502">
        <v>137</v>
      </c>
      <c r="N65" s="501">
        <v>143</v>
      </c>
      <c r="O65" s="513">
        <v>19606</v>
      </c>
      <c r="P65" s="513"/>
      <c r="Q65" s="513"/>
      <c r="R65" s="513"/>
      <c r="S65" s="513"/>
      <c r="T65" s="513"/>
      <c r="U65" s="498"/>
    </row>
    <row r="66" spans="1:21" ht="14.25" customHeight="1">
      <c r="A66" s="496">
        <v>1</v>
      </c>
      <c r="B66" s="497">
        <v>42983</v>
      </c>
      <c r="C66" s="496" t="s">
        <v>1399</v>
      </c>
      <c r="D66" s="499" t="s">
        <v>1400</v>
      </c>
      <c r="E66" s="502">
        <v>16289</v>
      </c>
      <c r="F66" s="502">
        <v>4209</v>
      </c>
      <c r="G66" s="502">
        <v>45</v>
      </c>
      <c r="H66" s="502">
        <v>4153</v>
      </c>
      <c r="I66" s="502" t="s">
        <v>52</v>
      </c>
      <c r="J66" s="502" t="s">
        <v>52</v>
      </c>
      <c r="K66" s="502">
        <v>11</v>
      </c>
      <c r="L66" s="502" t="s">
        <v>52</v>
      </c>
      <c r="M66" s="502">
        <v>695</v>
      </c>
      <c r="N66" s="501">
        <v>14</v>
      </c>
      <c r="O66" s="513">
        <v>10000</v>
      </c>
      <c r="P66" s="513"/>
      <c r="Q66" s="513"/>
      <c r="R66" s="513"/>
      <c r="S66" s="513"/>
      <c r="T66" s="513"/>
      <c r="U66" s="498"/>
    </row>
    <row r="67" spans="1:21" ht="14.25" customHeight="1">
      <c r="A67" s="496">
        <v>1</v>
      </c>
      <c r="B67" s="508">
        <v>42983</v>
      </c>
      <c r="C67" s="509" t="s">
        <v>1401</v>
      </c>
      <c r="D67" s="1246" t="s">
        <v>1402</v>
      </c>
      <c r="E67" s="1247">
        <v>115859</v>
      </c>
      <c r="F67" s="510">
        <v>19493</v>
      </c>
      <c r="G67" s="510">
        <v>236</v>
      </c>
      <c r="H67" s="510">
        <v>19205</v>
      </c>
      <c r="I67" s="510" t="s">
        <v>52</v>
      </c>
      <c r="J67" s="510" t="s">
        <v>52</v>
      </c>
      <c r="K67" s="510">
        <v>56</v>
      </c>
      <c r="L67" s="510" t="s">
        <v>52</v>
      </c>
      <c r="M67" s="510">
        <v>806</v>
      </c>
      <c r="N67" s="511">
        <v>69</v>
      </c>
      <c r="O67" s="511">
        <v>55545</v>
      </c>
      <c r="P67" s="511"/>
      <c r="Q67" s="511"/>
      <c r="R67" s="511"/>
      <c r="S67" s="511"/>
      <c r="T67" s="511"/>
      <c r="U67" s="1211" t="s">
        <v>1403</v>
      </c>
    </row>
    <row r="68" spans="1:21" ht="14.25" customHeight="1">
      <c r="A68" s="496">
        <v>1</v>
      </c>
      <c r="B68" s="508">
        <v>42984</v>
      </c>
      <c r="C68" s="509" t="s">
        <v>1404</v>
      </c>
      <c r="D68" s="1102"/>
      <c r="E68" s="1191"/>
      <c r="F68" s="510">
        <v>12850</v>
      </c>
      <c r="G68" s="510">
        <v>144</v>
      </c>
      <c r="H68" s="510">
        <v>12678</v>
      </c>
      <c r="I68" s="510" t="s">
        <v>52</v>
      </c>
      <c r="J68" s="510" t="s">
        <v>52</v>
      </c>
      <c r="K68" s="510">
        <v>28</v>
      </c>
      <c r="L68" s="510" t="s">
        <v>52</v>
      </c>
      <c r="M68" s="510">
        <v>505</v>
      </c>
      <c r="N68" s="511">
        <v>78</v>
      </c>
      <c r="O68" s="511">
        <v>39187</v>
      </c>
      <c r="P68" s="511"/>
      <c r="Q68" s="511"/>
      <c r="R68" s="511"/>
      <c r="S68" s="511"/>
      <c r="T68" s="511"/>
      <c r="U68" s="1191"/>
    </row>
    <row r="69" spans="1:21" ht="14.25" customHeight="1">
      <c r="A69" s="496">
        <v>1</v>
      </c>
      <c r="B69" s="508">
        <v>42984</v>
      </c>
      <c r="C69" s="509" t="s">
        <v>1405</v>
      </c>
      <c r="D69" s="515" t="s">
        <v>1406</v>
      </c>
      <c r="E69" s="1102"/>
      <c r="F69" s="510">
        <v>6540</v>
      </c>
      <c r="G69" s="510">
        <v>35</v>
      </c>
      <c r="H69" s="510">
        <v>6498</v>
      </c>
      <c r="I69" s="510" t="s">
        <v>52</v>
      </c>
      <c r="J69" s="510" t="s">
        <v>52</v>
      </c>
      <c r="K69" s="510">
        <v>4</v>
      </c>
      <c r="L69" s="510" t="s">
        <v>52</v>
      </c>
      <c r="M69" s="510">
        <v>233</v>
      </c>
      <c r="N69" s="511">
        <v>96</v>
      </c>
      <c r="O69" s="511">
        <v>22284</v>
      </c>
      <c r="P69" s="511"/>
      <c r="Q69" s="511"/>
      <c r="R69" s="511"/>
      <c r="S69" s="511"/>
      <c r="T69" s="511"/>
      <c r="U69" s="1102"/>
    </row>
    <row r="70" spans="1:21" ht="14.25" customHeight="1">
      <c r="A70" s="496">
        <v>1</v>
      </c>
      <c r="B70" s="516">
        <v>42984</v>
      </c>
      <c r="C70" s="517" t="s">
        <v>1407</v>
      </c>
      <c r="D70" s="1248" t="s">
        <v>1408</v>
      </c>
      <c r="E70" s="1249">
        <v>32367</v>
      </c>
      <c r="F70" s="518">
        <v>1444</v>
      </c>
      <c r="G70" s="518">
        <v>27</v>
      </c>
      <c r="H70" s="518">
        <v>1388</v>
      </c>
      <c r="I70" s="518" t="s">
        <v>52</v>
      </c>
      <c r="J70" s="518" t="s">
        <v>52</v>
      </c>
      <c r="K70" s="518">
        <v>29</v>
      </c>
      <c r="L70" s="518" t="s">
        <v>52</v>
      </c>
      <c r="M70" s="518">
        <v>55</v>
      </c>
      <c r="N70" s="519">
        <v>144</v>
      </c>
      <c r="O70" s="519">
        <v>7907</v>
      </c>
      <c r="P70" s="519"/>
      <c r="Q70" s="519"/>
      <c r="R70" s="519"/>
      <c r="S70" s="519"/>
      <c r="T70" s="519"/>
      <c r="U70" s="1227" t="s">
        <v>1409</v>
      </c>
    </row>
    <row r="71" spans="1:21" ht="14.25" customHeight="1">
      <c r="A71" s="496">
        <v>1</v>
      </c>
      <c r="B71" s="516">
        <v>42985</v>
      </c>
      <c r="C71" s="517" t="s">
        <v>1410</v>
      </c>
      <c r="D71" s="1102"/>
      <c r="E71" s="1102"/>
      <c r="F71" s="518">
        <v>14946</v>
      </c>
      <c r="G71" s="518">
        <v>140</v>
      </c>
      <c r="H71" s="518">
        <v>14766</v>
      </c>
      <c r="I71" s="518" t="s">
        <v>52</v>
      </c>
      <c r="J71" s="518" t="s">
        <v>52</v>
      </c>
      <c r="K71" s="518">
        <v>44</v>
      </c>
      <c r="L71" s="518" t="s">
        <v>52</v>
      </c>
      <c r="M71" s="518">
        <v>458</v>
      </c>
      <c r="N71" s="519">
        <v>70</v>
      </c>
      <c r="O71" s="519">
        <v>32022</v>
      </c>
      <c r="P71" s="519"/>
      <c r="Q71" s="519"/>
      <c r="R71" s="519"/>
      <c r="S71" s="519"/>
      <c r="T71" s="519"/>
      <c r="U71" s="1102"/>
    </row>
    <row r="72" spans="1:21" ht="14.25" customHeight="1">
      <c r="A72" s="496">
        <v>1</v>
      </c>
      <c r="B72" s="503">
        <v>42985</v>
      </c>
      <c r="C72" s="498" t="s">
        <v>1411</v>
      </c>
      <c r="D72" s="499" t="s">
        <v>1412</v>
      </c>
      <c r="E72" s="502">
        <v>19834</v>
      </c>
      <c r="F72" s="502">
        <v>4231</v>
      </c>
      <c r="G72" s="502">
        <v>17</v>
      </c>
      <c r="H72" s="502">
        <v>4208</v>
      </c>
      <c r="I72" s="502" t="s">
        <v>52</v>
      </c>
      <c r="J72" s="502" t="s">
        <v>52</v>
      </c>
      <c r="K72" s="502">
        <v>7</v>
      </c>
      <c r="L72" s="502" t="s">
        <v>52</v>
      </c>
      <c r="M72" s="502">
        <v>199</v>
      </c>
      <c r="N72" s="501">
        <v>50</v>
      </c>
      <c r="O72" s="513">
        <v>10000</v>
      </c>
      <c r="P72" s="513"/>
      <c r="Q72" s="513"/>
      <c r="R72" s="513"/>
      <c r="S72" s="513"/>
      <c r="T72" s="513"/>
      <c r="U72" s="498"/>
    </row>
    <row r="73" spans="1:21" ht="14.25" customHeight="1">
      <c r="A73" s="496">
        <v>1</v>
      </c>
      <c r="B73" s="508">
        <v>42985</v>
      </c>
      <c r="C73" s="509" t="s">
        <v>1413</v>
      </c>
      <c r="D73" s="515" t="s">
        <v>1414</v>
      </c>
      <c r="E73" s="510">
        <v>117956</v>
      </c>
      <c r="F73" s="510">
        <v>6341</v>
      </c>
      <c r="G73" s="510">
        <v>17</v>
      </c>
      <c r="H73" s="510">
        <v>6321</v>
      </c>
      <c r="I73" s="510" t="s">
        <v>52</v>
      </c>
      <c r="J73" s="510" t="s">
        <v>52</v>
      </c>
      <c r="K73" s="510">
        <v>2</v>
      </c>
      <c r="L73" s="510" t="s">
        <v>52</v>
      </c>
      <c r="M73" s="510">
        <v>344</v>
      </c>
      <c r="N73" s="511">
        <v>76</v>
      </c>
      <c r="O73" s="511">
        <v>26171</v>
      </c>
      <c r="P73" s="511"/>
      <c r="Q73" s="511"/>
      <c r="R73" s="511"/>
      <c r="S73" s="511"/>
      <c r="T73" s="511"/>
      <c r="U73" s="520" t="s">
        <v>1415</v>
      </c>
    </row>
    <row r="74" spans="1:21" ht="14.25" customHeight="1">
      <c r="A74" s="496">
        <v>1</v>
      </c>
      <c r="B74" s="516">
        <v>42986</v>
      </c>
      <c r="C74" s="517" t="s">
        <v>1416</v>
      </c>
      <c r="D74" s="1248" t="s">
        <v>1417</v>
      </c>
      <c r="E74" s="1249">
        <v>192881</v>
      </c>
      <c r="F74" s="518">
        <v>13995</v>
      </c>
      <c r="G74" s="518">
        <v>60</v>
      </c>
      <c r="H74" s="518">
        <v>13911</v>
      </c>
      <c r="I74" s="518" t="s">
        <v>52</v>
      </c>
      <c r="J74" s="518" t="s">
        <v>52</v>
      </c>
      <c r="K74" s="518">
        <v>24</v>
      </c>
      <c r="L74" s="518" t="s">
        <v>52</v>
      </c>
      <c r="M74" s="518">
        <v>379</v>
      </c>
      <c r="N74" s="519">
        <v>78</v>
      </c>
      <c r="O74" s="519">
        <v>29567</v>
      </c>
      <c r="P74" s="519"/>
      <c r="Q74" s="519"/>
      <c r="R74" s="519"/>
      <c r="S74" s="519"/>
      <c r="T74" s="519"/>
      <c r="U74" s="1227" t="s">
        <v>1418</v>
      </c>
    </row>
    <row r="75" spans="1:21" ht="14.25" customHeight="1">
      <c r="A75" s="496">
        <v>1</v>
      </c>
      <c r="B75" s="516">
        <v>42987</v>
      </c>
      <c r="C75" s="517" t="s">
        <v>1419</v>
      </c>
      <c r="D75" s="1191"/>
      <c r="E75" s="1191"/>
      <c r="F75" s="518">
        <v>13615</v>
      </c>
      <c r="G75" s="518">
        <v>40</v>
      </c>
      <c r="H75" s="518">
        <v>13559</v>
      </c>
      <c r="I75" s="518" t="s">
        <v>52</v>
      </c>
      <c r="J75" s="518" t="s">
        <v>52</v>
      </c>
      <c r="K75" s="518">
        <v>16</v>
      </c>
      <c r="L75" s="518" t="s">
        <v>52</v>
      </c>
      <c r="M75" s="518">
        <v>341</v>
      </c>
      <c r="N75" s="519">
        <v>90</v>
      </c>
      <c r="O75" s="519">
        <v>30843</v>
      </c>
      <c r="P75" s="519"/>
      <c r="Q75" s="519"/>
      <c r="R75" s="519"/>
      <c r="S75" s="519"/>
      <c r="T75" s="519"/>
      <c r="U75" s="1191"/>
    </row>
    <row r="76" spans="1:21" ht="14.25" customHeight="1">
      <c r="A76" s="496">
        <v>1</v>
      </c>
      <c r="B76" s="516">
        <v>42988</v>
      </c>
      <c r="C76" s="517" t="s">
        <v>1420</v>
      </c>
      <c r="D76" s="1191"/>
      <c r="E76" s="1191"/>
      <c r="F76" s="518">
        <v>13338</v>
      </c>
      <c r="G76" s="518">
        <v>64</v>
      </c>
      <c r="H76" s="518">
        <v>13267</v>
      </c>
      <c r="I76" s="518" t="s">
        <v>52</v>
      </c>
      <c r="J76" s="518" t="s">
        <v>52</v>
      </c>
      <c r="K76" s="518">
        <v>12</v>
      </c>
      <c r="L76" s="518" t="s">
        <v>52</v>
      </c>
      <c r="M76" s="518">
        <v>295</v>
      </c>
      <c r="N76" s="519">
        <v>107</v>
      </c>
      <c r="O76" s="519">
        <v>31759</v>
      </c>
      <c r="P76" s="519"/>
      <c r="Q76" s="519"/>
      <c r="R76" s="519"/>
      <c r="S76" s="519"/>
      <c r="T76" s="519"/>
      <c r="U76" s="1191"/>
    </row>
    <row r="77" spans="1:21" ht="14.25" customHeight="1">
      <c r="A77" s="496">
        <v>2</v>
      </c>
      <c r="B77" s="516">
        <v>42989</v>
      </c>
      <c r="C77" s="517" t="s">
        <v>1421</v>
      </c>
      <c r="D77" s="1191"/>
      <c r="E77" s="1191"/>
      <c r="F77" s="518">
        <v>12101</v>
      </c>
      <c r="G77" s="518">
        <v>72</v>
      </c>
      <c r="H77" s="518">
        <v>11976</v>
      </c>
      <c r="I77" s="518" t="s">
        <v>52</v>
      </c>
      <c r="J77" s="518" t="s">
        <v>52</v>
      </c>
      <c r="K77" s="518">
        <v>56</v>
      </c>
      <c r="L77" s="518" t="s">
        <v>52</v>
      </c>
      <c r="M77" s="518">
        <v>284</v>
      </c>
      <c r="N77" s="519">
        <v>102</v>
      </c>
      <c r="O77" s="519">
        <v>29292</v>
      </c>
      <c r="P77" s="519"/>
      <c r="Q77" s="519"/>
      <c r="R77" s="519"/>
      <c r="S77" s="519"/>
      <c r="T77" s="519"/>
      <c r="U77" s="1191"/>
    </row>
    <row r="78" spans="1:21" ht="14.25" customHeight="1">
      <c r="A78" s="496">
        <v>2</v>
      </c>
      <c r="B78" s="516">
        <v>42990</v>
      </c>
      <c r="C78" s="517" t="s">
        <v>1422</v>
      </c>
      <c r="D78" s="1191"/>
      <c r="E78" s="1191"/>
      <c r="F78" s="518">
        <v>11278</v>
      </c>
      <c r="G78" s="518">
        <v>76</v>
      </c>
      <c r="H78" s="518">
        <v>11158</v>
      </c>
      <c r="I78" s="518" t="s">
        <v>52</v>
      </c>
      <c r="J78" s="518" t="s">
        <v>52</v>
      </c>
      <c r="K78" s="518">
        <v>48</v>
      </c>
      <c r="L78" s="518" t="s">
        <v>52</v>
      </c>
      <c r="M78" s="518">
        <v>222</v>
      </c>
      <c r="N78" s="519">
        <v>135</v>
      </c>
      <c r="O78" s="519">
        <v>29971</v>
      </c>
      <c r="P78" s="519"/>
      <c r="Q78" s="519"/>
      <c r="R78" s="519"/>
      <c r="S78" s="519"/>
      <c r="T78" s="519"/>
      <c r="U78" s="1191"/>
    </row>
    <row r="79" spans="1:21" ht="14.25" customHeight="1">
      <c r="A79" s="496">
        <v>2</v>
      </c>
      <c r="B79" s="516">
        <v>42991</v>
      </c>
      <c r="C79" s="517" t="s">
        <v>1423</v>
      </c>
      <c r="D79" s="1191"/>
      <c r="E79" s="1191"/>
      <c r="F79" s="518">
        <v>9494</v>
      </c>
      <c r="G79" s="518">
        <v>50</v>
      </c>
      <c r="H79" s="518">
        <v>9380</v>
      </c>
      <c r="I79" s="518" t="s">
        <v>52</v>
      </c>
      <c r="J79" s="518" t="s">
        <v>52</v>
      </c>
      <c r="K79" s="518">
        <v>68</v>
      </c>
      <c r="L79" s="518" t="s">
        <v>52</v>
      </c>
      <c r="M79" s="518">
        <v>232</v>
      </c>
      <c r="N79" s="519">
        <v>135</v>
      </c>
      <c r="O79" s="519">
        <v>31306</v>
      </c>
      <c r="P79" s="519"/>
      <c r="Q79" s="519"/>
      <c r="R79" s="519"/>
      <c r="S79" s="519"/>
      <c r="T79" s="519"/>
      <c r="U79" s="1191"/>
    </row>
    <row r="80" spans="1:21" ht="14.25" customHeight="1">
      <c r="A80" s="496">
        <v>2</v>
      </c>
      <c r="B80" s="516">
        <v>42992</v>
      </c>
      <c r="C80" s="517" t="s">
        <v>1424</v>
      </c>
      <c r="D80" s="1191"/>
      <c r="E80" s="1191"/>
      <c r="F80" s="518">
        <v>9552</v>
      </c>
      <c r="G80" s="518">
        <v>22</v>
      </c>
      <c r="H80" s="518">
        <v>9462</v>
      </c>
      <c r="I80" s="518" t="s">
        <v>52</v>
      </c>
      <c r="J80" s="518" t="s">
        <v>52</v>
      </c>
      <c r="K80" s="518">
        <v>68</v>
      </c>
      <c r="L80" s="518" t="s">
        <v>52</v>
      </c>
      <c r="M80" s="518">
        <v>216</v>
      </c>
      <c r="N80" s="519">
        <v>145</v>
      </c>
      <c r="O80" s="519">
        <v>31453</v>
      </c>
      <c r="P80" s="519"/>
      <c r="Q80" s="519"/>
      <c r="R80" s="519"/>
      <c r="S80" s="519"/>
      <c r="T80" s="519"/>
      <c r="U80" s="1191"/>
    </row>
    <row r="81" spans="1:21" ht="14.25" customHeight="1">
      <c r="A81" s="496">
        <v>2</v>
      </c>
      <c r="B81" s="516">
        <v>42993</v>
      </c>
      <c r="C81" s="517" t="s">
        <v>1425</v>
      </c>
      <c r="D81" s="1191"/>
      <c r="E81" s="1191"/>
      <c r="F81" s="518">
        <v>9077</v>
      </c>
      <c r="G81" s="518">
        <v>32</v>
      </c>
      <c r="H81" s="518">
        <v>8977</v>
      </c>
      <c r="I81" s="518" t="s">
        <v>52</v>
      </c>
      <c r="J81" s="518">
        <v>2</v>
      </c>
      <c r="K81" s="518">
        <v>70</v>
      </c>
      <c r="L81" s="518" t="s">
        <v>52</v>
      </c>
      <c r="M81" s="518">
        <v>205</v>
      </c>
      <c r="N81" s="519">
        <v>152</v>
      </c>
      <c r="O81" s="519">
        <v>31100</v>
      </c>
      <c r="P81" s="519"/>
      <c r="Q81" s="519"/>
      <c r="R81" s="519"/>
      <c r="S81" s="519"/>
      <c r="T81" s="519"/>
      <c r="U81" s="1191"/>
    </row>
    <row r="82" spans="1:21" ht="14.25" customHeight="1">
      <c r="A82" s="496">
        <v>2</v>
      </c>
      <c r="B82" s="516">
        <v>42994</v>
      </c>
      <c r="C82" s="517" t="s">
        <v>1426</v>
      </c>
      <c r="D82" s="1191"/>
      <c r="E82" s="1191"/>
      <c r="F82" s="518">
        <v>9599</v>
      </c>
      <c r="G82" s="518">
        <v>28</v>
      </c>
      <c r="H82" s="518">
        <v>9483</v>
      </c>
      <c r="I82" s="518" t="s">
        <v>52</v>
      </c>
      <c r="J82" s="518" t="s">
        <v>52</v>
      </c>
      <c r="K82" s="518">
        <v>92</v>
      </c>
      <c r="L82" s="518" t="s">
        <v>52</v>
      </c>
      <c r="M82" s="518">
        <v>242</v>
      </c>
      <c r="N82" s="519">
        <v>137</v>
      </c>
      <c r="O82" s="519">
        <v>33145</v>
      </c>
      <c r="P82" s="519"/>
      <c r="Q82" s="519"/>
      <c r="R82" s="519"/>
      <c r="S82" s="519"/>
      <c r="T82" s="519"/>
      <c r="U82" s="1191"/>
    </row>
    <row r="83" spans="1:21" ht="14.25" customHeight="1">
      <c r="A83" s="496">
        <v>2</v>
      </c>
      <c r="B83" s="516">
        <v>42995</v>
      </c>
      <c r="C83" s="517" t="s">
        <v>1427</v>
      </c>
      <c r="D83" s="1191"/>
      <c r="E83" s="1191"/>
      <c r="F83" s="518">
        <v>10022</v>
      </c>
      <c r="G83" s="518">
        <v>46</v>
      </c>
      <c r="H83" s="518">
        <v>9896</v>
      </c>
      <c r="I83" s="518" t="s">
        <v>52</v>
      </c>
      <c r="J83" s="518" t="s">
        <v>52</v>
      </c>
      <c r="K83" s="518">
        <v>82</v>
      </c>
      <c r="L83" s="518" t="s">
        <v>52</v>
      </c>
      <c r="M83" s="518">
        <v>267</v>
      </c>
      <c r="N83" s="519">
        <v>126</v>
      </c>
      <c r="O83" s="519">
        <v>33707</v>
      </c>
      <c r="P83" s="519"/>
      <c r="Q83" s="519"/>
      <c r="R83" s="519"/>
      <c r="S83" s="519"/>
      <c r="T83" s="519"/>
      <c r="U83" s="1191"/>
    </row>
    <row r="84" spans="1:21" ht="14.25" customHeight="1">
      <c r="A84" s="496">
        <v>3</v>
      </c>
      <c r="B84" s="516">
        <v>42996</v>
      </c>
      <c r="C84" s="517" t="s">
        <v>1428</v>
      </c>
      <c r="D84" s="1191"/>
      <c r="E84" s="1191"/>
      <c r="F84" s="518">
        <v>9800</v>
      </c>
      <c r="G84" s="518">
        <v>38</v>
      </c>
      <c r="H84" s="518">
        <v>9694</v>
      </c>
      <c r="I84" s="518" t="s">
        <v>52</v>
      </c>
      <c r="J84" s="518" t="s">
        <v>52</v>
      </c>
      <c r="K84" s="518">
        <v>70</v>
      </c>
      <c r="L84" s="518" t="s">
        <v>52</v>
      </c>
      <c r="M84" s="518">
        <v>245</v>
      </c>
      <c r="N84" s="519">
        <v>133</v>
      </c>
      <c r="O84" s="519">
        <v>32622</v>
      </c>
      <c r="P84" s="519"/>
      <c r="Q84" s="519"/>
      <c r="R84" s="519"/>
      <c r="S84" s="519"/>
      <c r="T84" s="519"/>
      <c r="U84" s="1191"/>
    </row>
    <row r="85" spans="1:21" ht="14.25" customHeight="1">
      <c r="A85" s="496">
        <v>3</v>
      </c>
      <c r="B85" s="516">
        <v>42997</v>
      </c>
      <c r="C85" s="517" t="s">
        <v>1429</v>
      </c>
      <c r="D85" s="1191"/>
      <c r="E85" s="1191"/>
      <c r="F85" s="518">
        <v>9249</v>
      </c>
      <c r="G85" s="518">
        <v>58</v>
      </c>
      <c r="H85" s="518">
        <v>9145</v>
      </c>
      <c r="I85" s="518" t="s">
        <v>52</v>
      </c>
      <c r="J85" s="518" t="s">
        <v>52</v>
      </c>
      <c r="K85" s="518">
        <v>50</v>
      </c>
      <c r="L85" s="518" t="s">
        <v>52</v>
      </c>
      <c r="M85" s="518">
        <v>261</v>
      </c>
      <c r="N85" s="519">
        <v>119</v>
      </c>
      <c r="O85" s="519">
        <v>31069</v>
      </c>
      <c r="P85" s="519"/>
      <c r="Q85" s="519"/>
      <c r="R85" s="519"/>
      <c r="S85" s="519"/>
      <c r="T85" s="519"/>
      <c r="U85" s="1191"/>
    </row>
    <row r="86" spans="1:21" ht="14.25" customHeight="1">
      <c r="A86" s="496">
        <v>3</v>
      </c>
      <c r="B86" s="516">
        <v>42998</v>
      </c>
      <c r="C86" s="517" t="s">
        <v>1430</v>
      </c>
      <c r="D86" s="1191"/>
      <c r="E86" s="1191"/>
      <c r="F86" s="518">
        <v>9332</v>
      </c>
      <c r="G86" s="518">
        <v>96</v>
      </c>
      <c r="H86" s="518">
        <v>9162</v>
      </c>
      <c r="I86" s="518" t="s">
        <v>52</v>
      </c>
      <c r="J86" s="518" t="s">
        <v>52</v>
      </c>
      <c r="K86" s="518">
        <v>78</v>
      </c>
      <c r="L86" s="518" t="s">
        <v>52</v>
      </c>
      <c r="M86" s="518">
        <v>232</v>
      </c>
      <c r="N86" s="519">
        <v>138</v>
      </c>
      <c r="O86" s="519">
        <v>32005</v>
      </c>
      <c r="P86" s="519"/>
      <c r="Q86" s="519"/>
      <c r="R86" s="519"/>
      <c r="S86" s="519"/>
      <c r="T86" s="519"/>
      <c r="U86" s="1191"/>
    </row>
    <row r="87" spans="1:21" ht="14.25" customHeight="1">
      <c r="A87" s="496">
        <v>3</v>
      </c>
      <c r="B87" s="516">
        <v>42999</v>
      </c>
      <c r="C87" s="517" t="s">
        <v>1431</v>
      </c>
      <c r="D87" s="1102"/>
      <c r="E87" s="1102"/>
      <c r="F87" s="518">
        <v>8463</v>
      </c>
      <c r="G87" s="518">
        <v>122</v>
      </c>
      <c r="H87" s="518">
        <v>8231</v>
      </c>
      <c r="I87" s="518" t="s">
        <v>52</v>
      </c>
      <c r="J87" s="518" t="s">
        <v>52</v>
      </c>
      <c r="K87" s="518">
        <v>128</v>
      </c>
      <c r="L87" s="518" t="s">
        <v>52</v>
      </c>
      <c r="M87" s="518">
        <v>193</v>
      </c>
      <c r="N87" s="519">
        <v>167</v>
      </c>
      <c r="O87" s="519">
        <v>32233</v>
      </c>
      <c r="P87" s="519"/>
      <c r="Q87" s="519"/>
      <c r="R87" s="519"/>
      <c r="S87" s="519"/>
      <c r="T87" s="519"/>
      <c r="U87" s="1102"/>
    </row>
    <row r="88" spans="1:21" ht="14.25" customHeight="1">
      <c r="A88" s="496">
        <v>2</v>
      </c>
      <c r="B88" s="521">
        <v>42989</v>
      </c>
      <c r="C88" s="522" t="s">
        <v>1432</v>
      </c>
      <c r="D88" s="1251" t="s">
        <v>1433</v>
      </c>
      <c r="E88" s="1252">
        <v>21409</v>
      </c>
      <c r="F88" s="523">
        <v>1965</v>
      </c>
      <c r="G88" s="523">
        <v>34</v>
      </c>
      <c r="H88" s="523">
        <v>1716</v>
      </c>
      <c r="I88" s="523" t="s">
        <v>52</v>
      </c>
      <c r="J88" s="523">
        <v>101</v>
      </c>
      <c r="K88" s="523">
        <v>118</v>
      </c>
      <c r="L88" s="523" t="s">
        <v>52</v>
      </c>
      <c r="M88" s="523">
        <v>90</v>
      </c>
      <c r="N88" s="524">
        <v>237</v>
      </c>
      <c r="O88" s="524">
        <v>21300</v>
      </c>
      <c r="P88" s="524"/>
      <c r="Q88" s="524"/>
      <c r="R88" s="524"/>
      <c r="S88" s="524"/>
      <c r="T88" s="524"/>
      <c r="U88" s="1212" t="s">
        <v>1434</v>
      </c>
    </row>
    <row r="89" spans="1:21" ht="14.25" customHeight="1">
      <c r="A89" s="496">
        <v>2</v>
      </c>
      <c r="B89" s="521">
        <v>42990</v>
      </c>
      <c r="C89" s="522" t="s">
        <v>1435</v>
      </c>
      <c r="D89" s="1102"/>
      <c r="E89" s="1102"/>
      <c r="F89" s="523">
        <v>1672</v>
      </c>
      <c r="G89" s="523">
        <v>59</v>
      </c>
      <c r="H89" s="523">
        <v>1400</v>
      </c>
      <c r="I89" s="523" t="s">
        <v>52</v>
      </c>
      <c r="J89" s="523">
        <v>96</v>
      </c>
      <c r="K89" s="523">
        <v>124</v>
      </c>
      <c r="L89" s="523" t="s">
        <v>52</v>
      </c>
      <c r="M89" s="523">
        <v>125</v>
      </c>
      <c r="N89" s="524">
        <v>230</v>
      </c>
      <c r="O89" s="524">
        <v>28700</v>
      </c>
      <c r="P89" s="524"/>
      <c r="Q89" s="524"/>
      <c r="R89" s="524"/>
      <c r="S89" s="524"/>
      <c r="T89" s="524"/>
      <c r="U89" s="1102"/>
    </row>
    <row r="90" spans="1:21" ht="14.25" customHeight="1">
      <c r="A90" s="496">
        <v>2</v>
      </c>
      <c r="B90" s="525">
        <v>42990</v>
      </c>
      <c r="C90" s="526" t="s">
        <v>1436</v>
      </c>
      <c r="D90" s="1253" t="s">
        <v>1437</v>
      </c>
      <c r="E90" s="1254">
        <v>311502</v>
      </c>
      <c r="F90" s="527">
        <v>4553</v>
      </c>
      <c r="G90" s="527" t="s">
        <v>52</v>
      </c>
      <c r="H90" s="527" t="s">
        <v>52</v>
      </c>
      <c r="I90" s="527" t="s">
        <v>52</v>
      </c>
      <c r="J90" s="527">
        <v>4553</v>
      </c>
      <c r="K90" s="527" t="s">
        <v>52</v>
      </c>
      <c r="L90" s="527" t="s">
        <v>52</v>
      </c>
      <c r="M90" s="527">
        <v>1381</v>
      </c>
      <c r="N90" s="528">
        <v>1</v>
      </c>
      <c r="O90" s="528">
        <v>2031</v>
      </c>
      <c r="P90" s="528"/>
      <c r="Q90" s="528"/>
      <c r="R90" s="528"/>
      <c r="S90" s="528"/>
      <c r="T90" s="528"/>
      <c r="U90" s="1213" t="s">
        <v>1438</v>
      </c>
    </row>
    <row r="91" spans="1:21" ht="14.25" customHeight="1">
      <c r="A91" s="496">
        <v>2</v>
      </c>
      <c r="B91" s="525">
        <v>42990</v>
      </c>
      <c r="C91" s="526" t="s">
        <v>1439</v>
      </c>
      <c r="D91" s="1191"/>
      <c r="E91" s="1191"/>
      <c r="F91" s="527">
        <v>17708</v>
      </c>
      <c r="G91" s="527">
        <v>116</v>
      </c>
      <c r="H91" s="527">
        <v>3148</v>
      </c>
      <c r="I91" s="527" t="s">
        <v>52</v>
      </c>
      <c r="J91" s="527">
        <v>13020</v>
      </c>
      <c r="K91" s="527" t="s">
        <v>52</v>
      </c>
      <c r="L91" s="527">
        <v>1427</v>
      </c>
      <c r="M91" s="527">
        <v>4179</v>
      </c>
      <c r="N91" s="528">
        <v>4</v>
      </c>
      <c r="O91" s="528">
        <v>16702</v>
      </c>
      <c r="P91" s="528"/>
      <c r="Q91" s="528"/>
      <c r="R91" s="528"/>
      <c r="S91" s="528"/>
      <c r="T91" s="528"/>
      <c r="U91" s="1191"/>
    </row>
    <row r="92" spans="1:21" ht="14.25" customHeight="1">
      <c r="A92" s="496">
        <v>2</v>
      </c>
      <c r="B92" s="525">
        <v>42991</v>
      </c>
      <c r="C92" s="526" t="s">
        <v>1440</v>
      </c>
      <c r="D92" s="1191"/>
      <c r="E92" s="1191"/>
      <c r="F92" s="527">
        <v>15799</v>
      </c>
      <c r="G92" s="527">
        <v>5241</v>
      </c>
      <c r="H92" s="527">
        <v>512</v>
      </c>
      <c r="I92" s="527" t="s">
        <v>52</v>
      </c>
      <c r="J92" s="527">
        <v>7276</v>
      </c>
      <c r="K92" s="527" t="s">
        <v>52</v>
      </c>
      <c r="L92" s="527">
        <v>2772</v>
      </c>
      <c r="M92" s="527">
        <v>3202</v>
      </c>
      <c r="N92" s="528">
        <v>11</v>
      </c>
      <c r="O92" s="528">
        <v>35186</v>
      </c>
      <c r="P92" s="528"/>
      <c r="Q92" s="528"/>
      <c r="R92" s="528"/>
      <c r="S92" s="528"/>
      <c r="T92" s="528"/>
      <c r="U92" s="1191"/>
    </row>
    <row r="93" spans="1:21" ht="14.25" customHeight="1">
      <c r="A93" s="496">
        <v>2</v>
      </c>
      <c r="B93" s="525">
        <v>42992</v>
      </c>
      <c r="C93" s="526" t="s">
        <v>1441</v>
      </c>
      <c r="D93" s="1191"/>
      <c r="E93" s="1191"/>
      <c r="F93" s="527">
        <v>19591</v>
      </c>
      <c r="G93" s="527">
        <v>6219</v>
      </c>
      <c r="H93" s="527">
        <v>479</v>
      </c>
      <c r="I93" s="527" t="s">
        <v>52</v>
      </c>
      <c r="J93" s="527">
        <v>11017</v>
      </c>
      <c r="K93" s="527" t="s">
        <v>52</v>
      </c>
      <c r="L93" s="527">
        <v>1856</v>
      </c>
      <c r="M93" s="527">
        <v>4113</v>
      </c>
      <c r="N93" s="528">
        <v>9</v>
      </c>
      <c r="O93" s="528">
        <v>36081</v>
      </c>
      <c r="P93" s="528"/>
      <c r="Q93" s="528"/>
      <c r="R93" s="528"/>
      <c r="S93" s="528"/>
      <c r="T93" s="528"/>
      <c r="U93" s="1191"/>
    </row>
    <row r="94" spans="1:21" ht="14.25" customHeight="1">
      <c r="A94" s="496">
        <v>2</v>
      </c>
      <c r="B94" s="525">
        <v>42993</v>
      </c>
      <c r="C94" s="526" t="s">
        <v>1442</v>
      </c>
      <c r="D94" s="1191"/>
      <c r="E94" s="1191"/>
      <c r="F94" s="527">
        <v>22425</v>
      </c>
      <c r="G94" s="527">
        <v>1393</v>
      </c>
      <c r="H94" s="527">
        <v>4734</v>
      </c>
      <c r="I94" s="527" t="s">
        <v>52</v>
      </c>
      <c r="J94" s="527">
        <v>11660</v>
      </c>
      <c r="K94" s="527">
        <v>2</v>
      </c>
      <c r="L94" s="527">
        <v>4519</v>
      </c>
      <c r="M94" s="527">
        <v>4824</v>
      </c>
      <c r="N94" s="528">
        <v>9</v>
      </c>
      <c r="O94" s="528">
        <v>45628</v>
      </c>
      <c r="P94" s="528"/>
      <c r="Q94" s="528"/>
      <c r="R94" s="528"/>
      <c r="S94" s="528"/>
      <c r="T94" s="528"/>
      <c r="U94" s="1191"/>
    </row>
    <row r="95" spans="1:21" ht="14.25" customHeight="1">
      <c r="A95" s="496">
        <v>2</v>
      </c>
      <c r="B95" s="525">
        <v>42994</v>
      </c>
      <c r="C95" s="526" t="s">
        <v>1443</v>
      </c>
      <c r="D95" s="1191"/>
      <c r="E95" s="1191"/>
      <c r="F95" s="527">
        <v>34293</v>
      </c>
      <c r="G95" s="527">
        <v>1610</v>
      </c>
      <c r="H95" s="527">
        <v>6000</v>
      </c>
      <c r="I95" s="527" t="s">
        <v>52</v>
      </c>
      <c r="J95" s="527">
        <v>22286</v>
      </c>
      <c r="K95" s="527" t="s">
        <v>52</v>
      </c>
      <c r="L95" s="527">
        <v>4365</v>
      </c>
      <c r="M95" s="527">
        <v>8020</v>
      </c>
      <c r="N95" s="528">
        <v>7</v>
      </c>
      <c r="O95" s="528">
        <v>53760</v>
      </c>
      <c r="P95" s="528"/>
      <c r="Q95" s="528"/>
      <c r="R95" s="528"/>
      <c r="S95" s="528"/>
      <c r="T95" s="528"/>
      <c r="U95" s="1191"/>
    </row>
    <row r="96" spans="1:21" ht="14.25" customHeight="1">
      <c r="A96" s="496">
        <v>2</v>
      </c>
      <c r="B96" s="525">
        <v>42995</v>
      </c>
      <c r="C96" s="526" t="s">
        <v>1444</v>
      </c>
      <c r="D96" s="1191"/>
      <c r="E96" s="1191"/>
      <c r="F96" s="527">
        <v>30155</v>
      </c>
      <c r="G96" s="527">
        <v>1250</v>
      </c>
      <c r="H96" s="527">
        <v>4975</v>
      </c>
      <c r="I96" s="527" t="s">
        <v>52</v>
      </c>
      <c r="J96" s="527">
        <v>18741</v>
      </c>
      <c r="K96" s="527">
        <v>2</v>
      </c>
      <c r="L96" s="527">
        <v>5191</v>
      </c>
      <c r="M96" s="527">
        <v>6851</v>
      </c>
      <c r="N96" s="528">
        <v>7</v>
      </c>
      <c r="O96" s="528">
        <v>48082</v>
      </c>
      <c r="P96" s="528"/>
      <c r="Q96" s="528"/>
      <c r="R96" s="528"/>
      <c r="S96" s="528"/>
      <c r="T96" s="528"/>
      <c r="U96" s="1191"/>
    </row>
    <row r="97" spans="1:21" ht="14.25" customHeight="1">
      <c r="A97" s="496">
        <v>3</v>
      </c>
      <c r="B97" s="525">
        <v>42996</v>
      </c>
      <c r="C97" s="526" t="s">
        <v>1445</v>
      </c>
      <c r="D97" s="1191"/>
      <c r="E97" s="1191"/>
      <c r="F97" s="527">
        <v>29324</v>
      </c>
      <c r="G97" s="527">
        <v>2848</v>
      </c>
      <c r="H97" s="527">
        <v>3664</v>
      </c>
      <c r="I97" s="527" t="s">
        <v>52</v>
      </c>
      <c r="J97" s="527">
        <v>18078</v>
      </c>
      <c r="K97" s="527" t="s">
        <v>52</v>
      </c>
      <c r="L97" s="527">
        <v>4549</v>
      </c>
      <c r="M97" s="527">
        <v>6711</v>
      </c>
      <c r="N97" s="528">
        <v>7</v>
      </c>
      <c r="O97" s="528">
        <v>49241</v>
      </c>
      <c r="P97" s="528"/>
      <c r="Q97" s="528"/>
      <c r="R97" s="528"/>
      <c r="S97" s="528"/>
      <c r="T97" s="528"/>
      <c r="U97" s="1191"/>
    </row>
    <row r="98" spans="1:21" ht="14.25" customHeight="1">
      <c r="A98" s="496">
        <v>3</v>
      </c>
      <c r="B98" s="525">
        <v>42997</v>
      </c>
      <c r="C98" s="526" t="s">
        <v>1446</v>
      </c>
      <c r="D98" s="1191"/>
      <c r="E98" s="1191"/>
      <c r="F98" s="527">
        <v>21306</v>
      </c>
      <c r="G98" s="527">
        <v>5318</v>
      </c>
      <c r="H98" s="527">
        <v>1471</v>
      </c>
      <c r="I98" s="527" t="s">
        <v>52</v>
      </c>
      <c r="J98" s="527">
        <v>9961</v>
      </c>
      <c r="K98" s="527" t="s">
        <v>52</v>
      </c>
      <c r="L98" s="527">
        <v>4417</v>
      </c>
      <c r="M98" s="527">
        <v>4228</v>
      </c>
      <c r="N98" s="528">
        <v>12</v>
      </c>
      <c r="O98" s="528">
        <v>51704</v>
      </c>
      <c r="P98" s="528"/>
      <c r="Q98" s="528"/>
      <c r="R98" s="528"/>
      <c r="S98" s="528"/>
      <c r="T98" s="528"/>
      <c r="U98" s="1191"/>
    </row>
    <row r="99" spans="1:21" ht="14.25" customHeight="1">
      <c r="A99" s="496">
        <v>3</v>
      </c>
      <c r="B99" s="525">
        <v>42998</v>
      </c>
      <c r="C99" s="526" t="s">
        <v>1447</v>
      </c>
      <c r="D99" s="1191"/>
      <c r="E99" s="1191"/>
      <c r="F99" s="527">
        <v>32501</v>
      </c>
      <c r="G99" s="527">
        <v>5806</v>
      </c>
      <c r="H99" s="527">
        <v>464</v>
      </c>
      <c r="I99" s="527" t="s">
        <v>52</v>
      </c>
      <c r="J99" s="527">
        <v>22822</v>
      </c>
      <c r="K99" s="527">
        <v>4</v>
      </c>
      <c r="L99" s="527">
        <v>3253</v>
      </c>
      <c r="M99" s="527">
        <v>8250</v>
      </c>
      <c r="N99" s="528">
        <v>6</v>
      </c>
      <c r="O99" s="528">
        <v>51031</v>
      </c>
      <c r="P99" s="528"/>
      <c r="Q99" s="528"/>
      <c r="R99" s="528"/>
      <c r="S99" s="528"/>
      <c r="T99" s="528"/>
      <c r="U99" s="1191"/>
    </row>
    <row r="100" spans="1:21" ht="14.25" customHeight="1">
      <c r="A100" s="496">
        <v>3</v>
      </c>
      <c r="B100" s="525">
        <v>42999</v>
      </c>
      <c r="C100" s="526" t="s">
        <v>1448</v>
      </c>
      <c r="D100" s="1191"/>
      <c r="E100" s="1191"/>
      <c r="F100" s="527">
        <v>19631</v>
      </c>
      <c r="G100" s="527">
        <v>6704</v>
      </c>
      <c r="H100" s="527">
        <v>515</v>
      </c>
      <c r="I100" s="527" t="s">
        <v>52</v>
      </c>
      <c r="J100" s="527">
        <v>10569</v>
      </c>
      <c r="K100" s="527" t="s">
        <v>52</v>
      </c>
      <c r="L100" s="527">
        <v>1553</v>
      </c>
      <c r="M100" s="527">
        <v>4751</v>
      </c>
      <c r="N100" s="528">
        <v>10</v>
      </c>
      <c r="O100" s="528">
        <v>49554</v>
      </c>
      <c r="P100" s="528"/>
      <c r="Q100" s="528"/>
      <c r="R100" s="528"/>
      <c r="S100" s="528"/>
      <c r="T100" s="528"/>
      <c r="U100" s="1191"/>
    </row>
    <row r="101" spans="1:21" ht="14.25" customHeight="1">
      <c r="A101" s="496">
        <v>3</v>
      </c>
      <c r="B101" s="525">
        <v>43000</v>
      </c>
      <c r="C101" s="526" t="s">
        <v>1449</v>
      </c>
      <c r="D101" s="1102"/>
      <c r="E101" s="1102"/>
      <c r="F101" s="527">
        <v>16894</v>
      </c>
      <c r="G101" s="527">
        <v>7399</v>
      </c>
      <c r="H101" s="527">
        <v>836</v>
      </c>
      <c r="I101" s="527" t="s">
        <v>52</v>
      </c>
      <c r="J101" s="527">
        <v>7167</v>
      </c>
      <c r="K101" s="527" t="s">
        <v>52</v>
      </c>
      <c r="L101" s="527">
        <v>1487</v>
      </c>
      <c r="M101" s="527">
        <v>3566</v>
      </c>
      <c r="N101" s="528">
        <v>14</v>
      </c>
      <c r="O101" s="528">
        <v>51000</v>
      </c>
      <c r="P101" s="528"/>
      <c r="Q101" s="528"/>
      <c r="R101" s="528"/>
      <c r="S101" s="528"/>
      <c r="T101" s="528"/>
      <c r="U101" s="1102"/>
    </row>
    <row r="102" spans="1:21" ht="14.25" customHeight="1">
      <c r="A102" s="496">
        <v>2</v>
      </c>
      <c r="B102" s="529">
        <v>42990</v>
      </c>
      <c r="C102" s="530" t="s">
        <v>1450</v>
      </c>
      <c r="D102" s="1255" t="s">
        <v>1451</v>
      </c>
      <c r="E102" s="1256">
        <v>281819</v>
      </c>
      <c r="F102" s="531">
        <v>11610</v>
      </c>
      <c r="G102" s="531">
        <v>60</v>
      </c>
      <c r="H102" s="531">
        <v>3323</v>
      </c>
      <c r="I102" s="531" t="s">
        <v>52</v>
      </c>
      <c r="J102" s="531">
        <v>6339</v>
      </c>
      <c r="K102" s="531" t="s">
        <v>52</v>
      </c>
      <c r="L102" s="531">
        <v>1773</v>
      </c>
      <c r="M102" s="531">
        <v>2574</v>
      </c>
      <c r="N102" s="532">
        <v>7</v>
      </c>
      <c r="O102" s="532">
        <v>18828</v>
      </c>
      <c r="P102" s="532"/>
      <c r="Q102" s="532"/>
      <c r="R102" s="532"/>
      <c r="S102" s="532"/>
      <c r="T102" s="532"/>
      <c r="U102" s="1214" t="s">
        <v>1452</v>
      </c>
    </row>
    <row r="103" spans="1:21" ht="14.25" customHeight="1">
      <c r="A103" s="496">
        <v>2</v>
      </c>
      <c r="B103" s="529">
        <v>42991</v>
      </c>
      <c r="C103" s="530" t="s">
        <v>1453</v>
      </c>
      <c r="D103" s="1191"/>
      <c r="E103" s="1191"/>
      <c r="F103" s="531">
        <v>13374</v>
      </c>
      <c r="G103" s="531">
        <v>4111</v>
      </c>
      <c r="H103" s="531">
        <v>268</v>
      </c>
      <c r="I103" s="531" t="s">
        <v>52</v>
      </c>
      <c r="J103" s="531">
        <v>7703</v>
      </c>
      <c r="K103" s="531">
        <v>4</v>
      </c>
      <c r="L103" s="531">
        <v>1254</v>
      </c>
      <c r="M103" s="531">
        <v>3635</v>
      </c>
      <c r="N103" s="532">
        <v>11</v>
      </c>
      <c r="O103" s="532">
        <v>39754</v>
      </c>
      <c r="P103" s="532"/>
      <c r="Q103" s="532"/>
      <c r="R103" s="532"/>
      <c r="S103" s="532"/>
      <c r="T103" s="532"/>
      <c r="U103" s="1191"/>
    </row>
    <row r="104" spans="1:21" ht="14.25" customHeight="1">
      <c r="A104" s="496">
        <v>2</v>
      </c>
      <c r="B104" s="529">
        <v>42992</v>
      </c>
      <c r="C104" s="530" t="s">
        <v>1454</v>
      </c>
      <c r="D104" s="1191"/>
      <c r="E104" s="1191"/>
      <c r="F104" s="531">
        <v>11432</v>
      </c>
      <c r="G104" s="531">
        <v>2747</v>
      </c>
      <c r="H104" s="531">
        <v>396</v>
      </c>
      <c r="I104" s="531" t="s">
        <v>52</v>
      </c>
      <c r="J104" s="531">
        <v>6842</v>
      </c>
      <c r="K104" s="531"/>
      <c r="L104" s="531">
        <v>1444</v>
      </c>
      <c r="M104" s="531">
        <v>3034</v>
      </c>
      <c r="N104" s="532">
        <v>10</v>
      </c>
      <c r="O104" s="532">
        <v>31418</v>
      </c>
      <c r="P104" s="532"/>
      <c r="Q104" s="532"/>
      <c r="R104" s="532"/>
      <c r="S104" s="532"/>
      <c r="T104" s="532"/>
      <c r="U104" s="1191"/>
    </row>
    <row r="105" spans="1:21" ht="14.25" customHeight="1">
      <c r="A105" s="496">
        <v>2</v>
      </c>
      <c r="B105" s="529">
        <v>42993</v>
      </c>
      <c r="C105" s="530" t="s">
        <v>1455</v>
      </c>
      <c r="D105" s="1191"/>
      <c r="E105" s="1191"/>
      <c r="F105" s="531">
        <v>25087</v>
      </c>
      <c r="G105" s="531">
        <v>1056</v>
      </c>
      <c r="H105" s="531">
        <v>3770</v>
      </c>
      <c r="I105" s="531" t="s">
        <v>52</v>
      </c>
      <c r="J105" s="531">
        <v>17015</v>
      </c>
      <c r="K105" s="531">
        <v>2</v>
      </c>
      <c r="L105" s="531">
        <v>3253</v>
      </c>
      <c r="M105" s="531">
        <v>7013</v>
      </c>
      <c r="N105" s="532">
        <v>6</v>
      </c>
      <c r="O105" s="532">
        <v>45497</v>
      </c>
      <c r="P105" s="532"/>
      <c r="Q105" s="532"/>
      <c r="R105" s="532"/>
      <c r="S105" s="532"/>
      <c r="T105" s="532"/>
      <c r="U105" s="1191"/>
    </row>
    <row r="106" spans="1:21" ht="14.25" customHeight="1">
      <c r="A106" s="496">
        <v>2</v>
      </c>
      <c r="B106" s="529">
        <v>42994</v>
      </c>
      <c r="C106" s="530" t="s">
        <v>1456</v>
      </c>
      <c r="D106" s="1191"/>
      <c r="E106" s="1191"/>
      <c r="F106" s="531">
        <v>23430</v>
      </c>
      <c r="G106" s="531">
        <v>96</v>
      </c>
      <c r="H106" s="531">
        <v>3184</v>
      </c>
      <c r="I106" s="531" t="s">
        <v>52</v>
      </c>
      <c r="J106" s="531">
        <v>11583</v>
      </c>
      <c r="K106" s="531" t="s">
        <v>52</v>
      </c>
      <c r="L106" s="531">
        <v>8391</v>
      </c>
      <c r="M106" s="531">
        <v>5041</v>
      </c>
      <c r="N106" s="532">
        <v>11</v>
      </c>
      <c r="O106" s="532">
        <v>55063</v>
      </c>
      <c r="P106" s="532"/>
      <c r="Q106" s="532"/>
      <c r="R106" s="532"/>
      <c r="S106" s="532"/>
      <c r="T106" s="532"/>
      <c r="U106" s="1191"/>
    </row>
    <row r="107" spans="1:21" ht="14.25" customHeight="1">
      <c r="A107" s="496">
        <v>2</v>
      </c>
      <c r="B107" s="529">
        <v>42995</v>
      </c>
      <c r="C107" s="530" t="s">
        <v>1457</v>
      </c>
      <c r="D107" s="1191"/>
      <c r="E107" s="1191"/>
      <c r="F107" s="531">
        <v>37001</v>
      </c>
      <c r="G107" s="531">
        <v>77</v>
      </c>
      <c r="H107" s="531">
        <v>3207</v>
      </c>
      <c r="I107" s="531" t="s">
        <v>52</v>
      </c>
      <c r="J107" s="531">
        <v>27771</v>
      </c>
      <c r="K107" s="531" t="s">
        <v>52</v>
      </c>
      <c r="L107" s="531">
        <v>5967</v>
      </c>
      <c r="M107" s="531">
        <v>9799</v>
      </c>
      <c r="N107" s="532">
        <v>6</v>
      </c>
      <c r="O107" s="532">
        <v>54499</v>
      </c>
      <c r="P107" s="532"/>
      <c r="Q107" s="532"/>
      <c r="R107" s="532"/>
      <c r="S107" s="532"/>
      <c r="T107" s="532"/>
      <c r="U107" s="1191"/>
    </row>
    <row r="108" spans="1:21" ht="14.25" customHeight="1">
      <c r="A108" s="496">
        <v>3</v>
      </c>
      <c r="B108" s="529">
        <v>42996</v>
      </c>
      <c r="C108" s="530" t="s">
        <v>1458</v>
      </c>
      <c r="D108" s="1191"/>
      <c r="E108" s="1191"/>
      <c r="F108" s="531">
        <v>22893</v>
      </c>
      <c r="G108" s="531">
        <v>42</v>
      </c>
      <c r="H108" s="531">
        <v>5384</v>
      </c>
      <c r="I108" s="531" t="s">
        <v>52</v>
      </c>
      <c r="J108" s="531">
        <v>8855</v>
      </c>
      <c r="K108" s="531" t="s">
        <v>52</v>
      </c>
      <c r="L108" s="531">
        <v>8543</v>
      </c>
      <c r="M108" s="531">
        <v>4101</v>
      </c>
      <c r="N108" s="532">
        <v>13</v>
      </c>
      <c r="O108" s="532">
        <v>51434</v>
      </c>
      <c r="P108" s="532"/>
      <c r="Q108" s="532"/>
      <c r="R108" s="532"/>
      <c r="S108" s="532"/>
      <c r="T108" s="532"/>
      <c r="U108" s="1191"/>
    </row>
    <row r="109" spans="1:21" ht="14.25" customHeight="1">
      <c r="A109" s="496">
        <v>3</v>
      </c>
      <c r="B109" s="529">
        <v>42997</v>
      </c>
      <c r="C109" s="530" t="s">
        <v>1459</v>
      </c>
      <c r="D109" s="1191"/>
      <c r="E109" s="1191"/>
      <c r="F109" s="531">
        <v>24666</v>
      </c>
      <c r="G109" s="531">
        <v>820</v>
      </c>
      <c r="H109" s="531">
        <v>1752</v>
      </c>
      <c r="I109" s="531" t="s">
        <v>52</v>
      </c>
      <c r="J109" s="531">
        <v>16092</v>
      </c>
      <c r="K109" s="531" t="s">
        <v>52</v>
      </c>
      <c r="L109" s="531">
        <v>5939</v>
      </c>
      <c r="M109" s="531">
        <v>6149</v>
      </c>
      <c r="N109" s="532">
        <v>7</v>
      </c>
      <c r="O109" s="532">
        <v>45645</v>
      </c>
      <c r="P109" s="532"/>
      <c r="Q109" s="532"/>
      <c r="R109" s="532"/>
      <c r="S109" s="532"/>
      <c r="T109" s="532"/>
      <c r="U109" s="1191"/>
    </row>
    <row r="110" spans="1:21" ht="14.25" customHeight="1">
      <c r="A110" s="496">
        <v>3</v>
      </c>
      <c r="B110" s="529">
        <v>42998</v>
      </c>
      <c r="C110" s="530" t="s">
        <v>1460</v>
      </c>
      <c r="D110" s="1191"/>
      <c r="E110" s="1191"/>
      <c r="F110" s="531">
        <v>24954</v>
      </c>
      <c r="G110" s="531">
        <v>1832</v>
      </c>
      <c r="H110" s="531">
        <v>1416</v>
      </c>
      <c r="I110" s="531" t="s">
        <v>52</v>
      </c>
      <c r="J110" s="531">
        <v>17740</v>
      </c>
      <c r="K110" s="531" t="s">
        <v>52</v>
      </c>
      <c r="L110" s="531">
        <v>3977</v>
      </c>
      <c r="M110" s="531">
        <v>7086</v>
      </c>
      <c r="N110" s="532">
        <v>7</v>
      </c>
      <c r="O110" s="532">
        <v>50709</v>
      </c>
      <c r="P110" s="532"/>
      <c r="Q110" s="532"/>
      <c r="R110" s="532"/>
      <c r="S110" s="532"/>
      <c r="T110" s="532"/>
      <c r="U110" s="1191"/>
    </row>
    <row r="111" spans="1:21" ht="14.25" customHeight="1">
      <c r="A111" s="496">
        <v>3</v>
      </c>
      <c r="B111" s="529">
        <v>42999</v>
      </c>
      <c r="C111" s="530" t="s">
        <v>1461</v>
      </c>
      <c r="D111" s="1191"/>
      <c r="E111" s="1191"/>
      <c r="F111" s="531">
        <v>21409</v>
      </c>
      <c r="G111" s="531">
        <v>1464</v>
      </c>
      <c r="H111" s="531">
        <v>3264</v>
      </c>
      <c r="I111" s="531" t="s">
        <v>52</v>
      </c>
      <c r="J111" s="531">
        <v>9791</v>
      </c>
      <c r="K111" s="531"/>
      <c r="L111" s="531">
        <v>6923</v>
      </c>
      <c r="M111" s="531">
        <v>4050</v>
      </c>
      <c r="N111" s="532">
        <v>12</v>
      </c>
      <c r="O111" s="532">
        <v>47758</v>
      </c>
      <c r="P111" s="532"/>
      <c r="Q111" s="532"/>
      <c r="R111" s="532"/>
      <c r="S111" s="532"/>
      <c r="T111" s="532"/>
      <c r="U111" s="1191"/>
    </row>
    <row r="112" spans="1:21" ht="14.25" customHeight="1">
      <c r="A112" s="496">
        <v>3</v>
      </c>
      <c r="B112" s="529">
        <v>43000</v>
      </c>
      <c r="C112" s="530" t="s">
        <v>1462</v>
      </c>
      <c r="D112" s="1102"/>
      <c r="E112" s="1102"/>
      <c r="F112" s="531">
        <v>22883</v>
      </c>
      <c r="G112" s="531">
        <v>2511</v>
      </c>
      <c r="H112" s="531">
        <v>2400</v>
      </c>
      <c r="I112" s="531" t="s">
        <v>52</v>
      </c>
      <c r="J112" s="531">
        <v>13997</v>
      </c>
      <c r="K112" s="531" t="s">
        <v>52</v>
      </c>
      <c r="L112" s="531">
        <v>3713</v>
      </c>
      <c r="M112" s="531">
        <v>5556</v>
      </c>
      <c r="N112" s="532">
        <v>9</v>
      </c>
      <c r="O112" s="532">
        <v>49395</v>
      </c>
      <c r="P112" s="532"/>
      <c r="Q112" s="532"/>
      <c r="R112" s="532"/>
      <c r="S112" s="532"/>
      <c r="T112" s="532"/>
      <c r="U112" s="1102"/>
    </row>
    <row r="113" spans="1:21" ht="14.25" customHeight="1">
      <c r="A113" s="496">
        <v>2</v>
      </c>
      <c r="B113" s="521">
        <v>42991</v>
      </c>
      <c r="C113" s="522" t="s">
        <v>1463</v>
      </c>
      <c r="D113" s="1251" t="s">
        <v>1464</v>
      </c>
      <c r="E113" s="1252">
        <v>39116</v>
      </c>
      <c r="F113" s="523">
        <v>2553</v>
      </c>
      <c r="G113" s="523">
        <v>39</v>
      </c>
      <c r="H113" s="523">
        <v>1991</v>
      </c>
      <c r="I113" s="523" t="s">
        <v>52</v>
      </c>
      <c r="J113" s="523">
        <v>86</v>
      </c>
      <c r="K113" s="523">
        <v>442</v>
      </c>
      <c r="L113" s="523" t="s">
        <v>52</v>
      </c>
      <c r="M113" s="523">
        <v>99</v>
      </c>
      <c r="N113" s="524">
        <v>285</v>
      </c>
      <c r="O113" s="524">
        <v>28235</v>
      </c>
      <c r="P113" s="524"/>
      <c r="Q113" s="524"/>
      <c r="R113" s="524"/>
      <c r="S113" s="524"/>
      <c r="T113" s="524"/>
      <c r="U113" s="1212" t="s">
        <v>1465</v>
      </c>
    </row>
    <row r="114" spans="1:21" ht="14.25" customHeight="1">
      <c r="A114" s="496">
        <v>2</v>
      </c>
      <c r="B114" s="521">
        <v>42992</v>
      </c>
      <c r="C114" s="522" t="s">
        <v>1466</v>
      </c>
      <c r="D114" s="1191"/>
      <c r="E114" s="1191"/>
      <c r="F114" s="523">
        <v>4484</v>
      </c>
      <c r="G114" s="523">
        <v>160</v>
      </c>
      <c r="H114" s="523">
        <v>3058</v>
      </c>
      <c r="I114" s="523" t="s">
        <v>52</v>
      </c>
      <c r="J114" s="523">
        <v>219</v>
      </c>
      <c r="K114" s="523">
        <v>1071</v>
      </c>
      <c r="L114" s="523" t="s">
        <v>52</v>
      </c>
      <c r="M114" s="523">
        <v>271</v>
      </c>
      <c r="N114" s="524">
        <v>265</v>
      </c>
      <c r="O114" s="524">
        <v>71765</v>
      </c>
      <c r="P114" s="524"/>
      <c r="Q114" s="524"/>
      <c r="R114" s="524"/>
      <c r="S114" s="524"/>
      <c r="T114" s="524"/>
      <c r="U114" s="1191"/>
    </row>
    <row r="115" spans="1:21" ht="14.25" customHeight="1">
      <c r="A115" s="496">
        <v>2</v>
      </c>
      <c r="B115" s="521">
        <v>42993</v>
      </c>
      <c r="C115" s="522" t="s">
        <v>1467</v>
      </c>
      <c r="D115" s="1102"/>
      <c r="E115" s="1102"/>
      <c r="F115" s="523">
        <v>11623</v>
      </c>
      <c r="G115" s="523">
        <v>84</v>
      </c>
      <c r="H115" s="523">
        <v>2448</v>
      </c>
      <c r="I115" s="523" t="s">
        <v>52</v>
      </c>
      <c r="J115" s="523">
        <v>8087</v>
      </c>
      <c r="K115" s="523">
        <v>1076</v>
      </c>
      <c r="L115" s="523" t="s">
        <v>52</v>
      </c>
      <c r="M115" s="523">
        <v>239</v>
      </c>
      <c r="N115" s="524">
        <v>418</v>
      </c>
      <c r="O115" s="524">
        <v>100000</v>
      </c>
      <c r="P115" s="524"/>
      <c r="Q115" s="524"/>
      <c r="R115" s="524"/>
      <c r="S115" s="524"/>
      <c r="T115" s="524"/>
      <c r="U115" s="1102"/>
    </row>
    <row r="116" spans="1:21" ht="14.25" customHeight="1">
      <c r="A116" s="496">
        <v>2</v>
      </c>
      <c r="B116" s="533">
        <v>42992</v>
      </c>
      <c r="C116" s="534" t="s">
        <v>1468</v>
      </c>
      <c r="D116" s="1258" t="s">
        <v>1469</v>
      </c>
      <c r="E116" s="1257">
        <v>42431</v>
      </c>
      <c r="F116" s="535">
        <v>14075</v>
      </c>
      <c r="G116" s="535">
        <v>80</v>
      </c>
      <c r="H116" s="535">
        <v>3327</v>
      </c>
      <c r="I116" s="535" t="s">
        <v>52</v>
      </c>
      <c r="J116" s="535">
        <v>10684</v>
      </c>
      <c r="K116" s="535">
        <v>24</v>
      </c>
      <c r="L116" s="535" t="s">
        <v>52</v>
      </c>
      <c r="M116" s="535">
        <v>124</v>
      </c>
      <c r="N116" s="536">
        <v>124</v>
      </c>
      <c r="O116" s="536">
        <v>15521</v>
      </c>
      <c r="P116" s="536"/>
      <c r="Q116" s="536"/>
      <c r="R116" s="536"/>
      <c r="S116" s="536"/>
      <c r="T116" s="536"/>
      <c r="U116" s="1215" t="s">
        <v>1470</v>
      </c>
    </row>
    <row r="117" spans="1:21" ht="14.25" customHeight="1">
      <c r="A117" s="496">
        <v>2</v>
      </c>
      <c r="B117" s="533">
        <v>42993</v>
      </c>
      <c r="C117" s="534" t="s">
        <v>1471</v>
      </c>
      <c r="D117" s="1102"/>
      <c r="E117" s="1102"/>
      <c r="F117" s="535">
        <v>7408</v>
      </c>
      <c r="G117" s="535">
        <v>60</v>
      </c>
      <c r="H117" s="535">
        <v>2361</v>
      </c>
      <c r="I117" s="535" t="s">
        <v>52</v>
      </c>
      <c r="J117" s="535">
        <v>4978</v>
      </c>
      <c r="K117" s="535">
        <v>18</v>
      </c>
      <c r="L117" s="535" t="s">
        <v>52</v>
      </c>
      <c r="M117" s="535">
        <v>87</v>
      </c>
      <c r="N117" s="536">
        <v>166</v>
      </c>
      <c r="O117" s="536">
        <v>14479</v>
      </c>
      <c r="P117" s="536"/>
      <c r="Q117" s="536"/>
      <c r="R117" s="536"/>
      <c r="S117" s="536"/>
      <c r="T117" s="536"/>
      <c r="U117" s="1102"/>
    </row>
    <row r="118" spans="1:21" ht="14.25" customHeight="1">
      <c r="A118" s="496">
        <v>2</v>
      </c>
      <c r="B118" s="537">
        <v>42993</v>
      </c>
      <c r="C118" s="538" t="s">
        <v>1472</v>
      </c>
      <c r="D118" s="1259" t="s">
        <v>1473</v>
      </c>
      <c r="E118" s="1260">
        <v>270913</v>
      </c>
      <c r="F118" s="539">
        <v>37979</v>
      </c>
      <c r="G118" s="539">
        <v>776</v>
      </c>
      <c r="H118" s="539">
        <v>4551</v>
      </c>
      <c r="I118" s="539" t="s">
        <v>52</v>
      </c>
      <c r="J118" s="539">
        <v>29516</v>
      </c>
      <c r="K118" s="539">
        <v>3</v>
      </c>
      <c r="L118" s="539">
        <v>3103</v>
      </c>
      <c r="M118" s="539">
        <v>9399</v>
      </c>
      <c r="N118" s="540">
        <v>4</v>
      </c>
      <c r="O118" s="540">
        <v>35281</v>
      </c>
      <c r="P118" s="540"/>
      <c r="Q118" s="540"/>
      <c r="R118" s="540"/>
      <c r="S118" s="540"/>
      <c r="T118" s="540"/>
      <c r="U118" s="1216" t="s">
        <v>1474</v>
      </c>
    </row>
    <row r="119" spans="1:21" ht="14.25" customHeight="1">
      <c r="A119" s="496">
        <v>2</v>
      </c>
      <c r="B119" s="537">
        <v>42994</v>
      </c>
      <c r="C119" s="538" t="s">
        <v>1475</v>
      </c>
      <c r="D119" s="1191"/>
      <c r="E119" s="1191"/>
      <c r="F119" s="539">
        <v>29308</v>
      </c>
      <c r="G119" s="539">
        <v>3064</v>
      </c>
      <c r="H119" s="539">
        <v>9567</v>
      </c>
      <c r="I119" s="539" t="s">
        <v>52</v>
      </c>
      <c r="J119" s="539">
        <v>10119</v>
      </c>
      <c r="K119" s="539" t="s">
        <v>52</v>
      </c>
      <c r="L119" s="539">
        <v>6606</v>
      </c>
      <c r="M119" s="539">
        <v>4550</v>
      </c>
      <c r="N119" s="540">
        <v>11</v>
      </c>
      <c r="O119" s="540">
        <v>51570</v>
      </c>
      <c r="P119" s="540"/>
      <c r="Q119" s="540"/>
      <c r="R119" s="540"/>
      <c r="S119" s="540"/>
      <c r="T119" s="540"/>
      <c r="U119" s="1191"/>
    </row>
    <row r="120" spans="1:21" ht="14.25" customHeight="1">
      <c r="A120" s="496">
        <v>2</v>
      </c>
      <c r="B120" s="537">
        <v>42995</v>
      </c>
      <c r="C120" s="538" t="s">
        <v>1476</v>
      </c>
      <c r="D120" s="1191"/>
      <c r="E120" s="1191"/>
      <c r="F120" s="539">
        <v>28495</v>
      </c>
      <c r="G120" s="539">
        <v>3184</v>
      </c>
      <c r="H120" s="539">
        <v>6824</v>
      </c>
      <c r="I120" s="539" t="s">
        <v>52</v>
      </c>
      <c r="J120" s="539">
        <v>12000</v>
      </c>
      <c r="K120" s="539" t="s">
        <v>52</v>
      </c>
      <c r="L120" s="539">
        <v>6472</v>
      </c>
      <c r="M120" s="539">
        <v>5042</v>
      </c>
      <c r="N120" s="540">
        <v>10</v>
      </c>
      <c r="O120" s="540">
        <v>49481</v>
      </c>
      <c r="P120" s="540"/>
      <c r="Q120" s="540"/>
      <c r="R120" s="540"/>
      <c r="S120" s="540"/>
      <c r="T120" s="540"/>
      <c r="U120" s="1191"/>
    </row>
    <row r="121" spans="1:21" ht="14.25" customHeight="1">
      <c r="A121" s="496">
        <v>3</v>
      </c>
      <c r="B121" s="537">
        <v>42996</v>
      </c>
      <c r="C121" s="538" t="s">
        <v>1477</v>
      </c>
      <c r="D121" s="1191"/>
      <c r="E121" s="1191"/>
      <c r="F121" s="539">
        <v>43900</v>
      </c>
      <c r="G121" s="539">
        <v>1512</v>
      </c>
      <c r="H121" s="539">
        <v>3704</v>
      </c>
      <c r="I121" s="539" t="s">
        <v>52</v>
      </c>
      <c r="J121" s="539">
        <v>37196</v>
      </c>
      <c r="K121" s="539" t="s">
        <v>52</v>
      </c>
      <c r="L121" s="539">
        <v>1544</v>
      </c>
      <c r="M121" s="539">
        <v>13484</v>
      </c>
      <c r="N121" s="540">
        <v>4</v>
      </c>
      <c r="O121" s="540">
        <v>52502</v>
      </c>
      <c r="P121" s="540"/>
      <c r="Q121" s="540"/>
      <c r="R121" s="540"/>
      <c r="S121" s="540"/>
      <c r="T121" s="540"/>
      <c r="U121" s="1191"/>
    </row>
    <row r="122" spans="1:21" ht="14.25" customHeight="1">
      <c r="A122" s="496">
        <v>3</v>
      </c>
      <c r="B122" s="537">
        <v>42997</v>
      </c>
      <c r="C122" s="538" t="s">
        <v>1478</v>
      </c>
      <c r="D122" s="1191"/>
      <c r="E122" s="1191"/>
      <c r="F122" s="539">
        <v>12449</v>
      </c>
      <c r="G122" s="539">
        <v>5499</v>
      </c>
      <c r="H122" s="539">
        <v>3115</v>
      </c>
      <c r="I122" s="539" t="s">
        <v>52</v>
      </c>
      <c r="J122" s="539" t="s">
        <v>52</v>
      </c>
      <c r="K122" s="539" t="s">
        <v>52</v>
      </c>
      <c r="L122" s="539">
        <v>3773</v>
      </c>
      <c r="M122" s="539">
        <v>1582</v>
      </c>
      <c r="N122" s="540">
        <v>36</v>
      </c>
      <c r="O122" s="540">
        <v>56494</v>
      </c>
      <c r="P122" s="540"/>
      <c r="Q122" s="540"/>
      <c r="R122" s="540"/>
      <c r="S122" s="540"/>
      <c r="T122" s="540"/>
      <c r="U122" s="1191"/>
    </row>
    <row r="123" spans="1:21" ht="14.25" customHeight="1">
      <c r="A123" s="496">
        <v>3</v>
      </c>
      <c r="B123" s="537">
        <v>42998</v>
      </c>
      <c r="C123" s="538" t="s">
        <v>1479</v>
      </c>
      <c r="D123" s="1191"/>
      <c r="E123" s="1191"/>
      <c r="F123" s="539">
        <v>29197</v>
      </c>
      <c r="G123" s="539">
        <v>5418</v>
      </c>
      <c r="H123" s="539">
        <v>576</v>
      </c>
      <c r="I123" s="539" t="s">
        <v>52</v>
      </c>
      <c r="J123" s="539">
        <v>21094</v>
      </c>
      <c r="K123" s="539">
        <v>5</v>
      </c>
      <c r="L123" s="539">
        <v>2024</v>
      </c>
      <c r="M123" s="539">
        <v>8876</v>
      </c>
      <c r="N123" s="540">
        <v>6</v>
      </c>
      <c r="O123" s="540">
        <v>50872</v>
      </c>
      <c r="P123" s="540"/>
      <c r="Q123" s="540"/>
      <c r="R123" s="540"/>
      <c r="S123" s="540"/>
      <c r="T123" s="540"/>
      <c r="U123" s="1191"/>
    </row>
    <row r="124" spans="1:21" ht="14.25" customHeight="1">
      <c r="A124" s="496">
        <v>3</v>
      </c>
      <c r="B124" s="537">
        <v>42999</v>
      </c>
      <c r="C124" s="538" t="s">
        <v>1480</v>
      </c>
      <c r="D124" s="1191"/>
      <c r="E124" s="1191"/>
      <c r="F124" s="539">
        <v>20395</v>
      </c>
      <c r="G124" s="539">
        <v>4828</v>
      </c>
      <c r="H124" s="539">
        <v>684</v>
      </c>
      <c r="I124" s="539" t="s">
        <v>52</v>
      </c>
      <c r="J124" s="539">
        <v>14403</v>
      </c>
      <c r="K124" s="539" t="s">
        <v>52</v>
      </c>
      <c r="L124" s="539">
        <v>489</v>
      </c>
      <c r="M124" s="539">
        <v>5700</v>
      </c>
      <c r="N124" s="540">
        <v>9</v>
      </c>
      <c r="O124" s="540">
        <v>51656</v>
      </c>
      <c r="P124" s="540"/>
      <c r="Q124" s="540"/>
      <c r="R124" s="540"/>
      <c r="S124" s="540"/>
      <c r="T124" s="540"/>
      <c r="U124" s="1191"/>
    </row>
    <row r="125" spans="1:21" ht="14.25" customHeight="1">
      <c r="A125" s="496">
        <v>3</v>
      </c>
      <c r="B125" s="537">
        <v>43000</v>
      </c>
      <c r="C125" s="538" t="s">
        <v>1481</v>
      </c>
      <c r="D125" s="1102"/>
      <c r="E125" s="1102"/>
      <c r="F125" s="539">
        <v>20050</v>
      </c>
      <c r="G125" s="539">
        <v>5245</v>
      </c>
      <c r="H125" s="539">
        <v>1776</v>
      </c>
      <c r="I125" s="539" t="s">
        <v>52</v>
      </c>
      <c r="J125" s="539">
        <v>12047</v>
      </c>
      <c r="K125" s="539" t="s">
        <v>52</v>
      </c>
      <c r="L125" s="539">
        <v>819</v>
      </c>
      <c r="M125" s="539">
        <v>4869</v>
      </c>
      <c r="N125" s="540">
        <v>11</v>
      </c>
      <c r="O125" s="540">
        <v>52144</v>
      </c>
      <c r="P125" s="540"/>
      <c r="Q125" s="540"/>
      <c r="R125" s="540"/>
      <c r="S125" s="540"/>
      <c r="T125" s="540"/>
      <c r="U125" s="1102"/>
    </row>
    <row r="126" spans="1:21" ht="14.25" customHeight="1">
      <c r="A126" s="496">
        <v>2</v>
      </c>
      <c r="B126" s="541">
        <v>42993</v>
      </c>
      <c r="C126" s="542" t="s">
        <v>1482</v>
      </c>
      <c r="D126" s="1261" t="s">
        <v>1483</v>
      </c>
      <c r="E126" s="1262">
        <v>202941</v>
      </c>
      <c r="F126" s="543">
        <v>12704</v>
      </c>
      <c r="G126" s="543">
        <v>32</v>
      </c>
      <c r="H126" s="543">
        <v>3094</v>
      </c>
      <c r="I126" s="543" t="s">
        <v>52</v>
      </c>
      <c r="J126" s="543">
        <v>7006</v>
      </c>
      <c r="K126" s="543" t="s">
        <v>52</v>
      </c>
      <c r="L126" s="543">
        <v>2555</v>
      </c>
      <c r="M126" s="543">
        <v>2676</v>
      </c>
      <c r="N126" s="544">
        <v>10</v>
      </c>
      <c r="O126" s="544">
        <v>26814</v>
      </c>
      <c r="P126" s="544"/>
      <c r="Q126" s="544"/>
      <c r="R126" s="544"/>
      <c r="S126" s="544"/>
      <c r="T126" s="544"/>
      <c r="U126" s="1217" t="s">
        <v>1484</v>
      </c>
    </row>
    <row r="127" spans="1:21" ht="14.25" customHeight="1">
      <c r="A127" s="496">
        <v>2</v>
      </c>
      <c r="B127" s="541">
        <v>42994</v>
      </c>
      <c r="C127" s="542" t="s">
        <v>1485</v>
      </c>
      <c r="D127" s="1191"/>
      <c r="E127" s="1191"/>
      <c r="F127" s="543">
        <v>29373</v>
      </c>
      <c r="G127" s="543">
        <v>1388</v>
      </c>
      <c r="H127" s="543">
        <v>3968</v>
      </c>
      <c r="I127" s="543" t="s">
        <v>52</v>
      </c>
      <c r="J127" s="543">
        <v>19302</v>
      </c>
      <c r="K127" s="543" t="s">
        <v>52</v>
      </c>
      <c r="L127" s="543">
        <v>4634</v>
      </c>
      <c r="M127" s="543">
        <v>6749</v>
      </c>
      <c r="N127" s="544">
        <v>8</v>
      </c>
      <c r="O127" s="544">
        <v>51116</v>
      </c>
      <c r="P127" s="544"/>
      <c r="Q127" s="544"/>
      <c r="R127" s="544"/>
      <c r="S127" s="544"/>
      <c r="T127" s="544"/>
      <c r="U127" s="1191"/>
    </row>
    <row r="128" spans="1:21" ht="14.25" customHeight="1">
      <c r="A128" s="496">
        <v>2</v>
      </c>
      <c r="B128" s="541">
        <v>42995</v>
      </c>
      <c r="C128" s="542" t="s">
        <v>1486</v>
      </c>
      <c r="D128" s="1191"/>
      <c r="E128" s="1191"/>
      <c r="F128" s="543">
        <v>24724</v>
      </c>
      <c r="G128" s="543">
        <v>2237</v>
      </c>
      <c r="H128" s="543">
        <v>4391</v>
      </c>
      <c r="I128" s="543" t="s">
        <v>52</v>
      </c>
      <c r="J128" s="543">
        <v>12158</v>
      </c>
      <c r="K128" s="543" t="s">
        <v>52</v>
      </c>
      <c r="L128" s="543">
        <v>5800</v>
      </c>
      <c r="M128" s="543">
        <v>4999</v>
      </c>
      <c r="N128" s="544">
        <v>10</v>
      </c>
      <c r="O128" s="544">
        <v>50854</v>
      </c>
      <c r="P128" s="544"/>
      <c r="Q128" s="544"/>
      <c r="R128" s="544"/>
      <c r="S128" s="544"/>
      <c r="T128" s="544"/>
      <c r="U128" s="1191"/>
    </row>
    <row r="129" spans="1:21" ht="14.25" customHeight="1">
      <c r="A129" s="496">
        <v>3</v>
      </c>
      <c r="B129" s="541">
        <v>42996</v>
      </c>
      <c r="C129" s="542" t="s">
        <v>1487</v>
      </c>
      <c r="D129" s="1191"/>
      <c r="E129" s="1191"/>
      <c r="F129" s="543">
        <v>26163</v>
      </c>
      <c r="G129" s="543">
        <v>1336</v>
      </c>
      <c r="H129" s="543">
        <v>2655</v>
      </c>
      <c r="I129" s="543" t="s">
        <v>52</v>
      </c>
      <c r="J129" s="543">
        <v>20252</v>
      </c>
      <c r="K129" s="543" t="s">
        <v>52</v>
      </c>
      <c r="L129" s="543">
        <v>1936</v>
      </c>
      <c r="M129" s="543">
        <v>7315</v>
      </c>
      <c r="N129" s="544">
        <v>7</v>
      </c>
      <c r="O129" s="544">
        <v>51111</v>
      </c>
      <c r="P129" s="544"/>
      <c r="Q129" s="544"/>
      <c r="R129" s="544"/>
      <c r="S129" s="544"/>
      <c r="T129" s="544"/>
      <c r="U129" s="1191"/>
    </row>
    <row r="130" spans="1:21" ht="14.25" customHeight="1">
      <c r="A130" s="496">
        <v>3</v>
      </c>
      <c r="B130" s="541">
        <v>42997</v>
      </c>
      <c r="C130" s="542" t="s">
        <v>1488</v>
      </c>
      <c r="D130" s="1191"/>
      <c r="E130" s="1191"/>
      <c r="F130" s="543">
        <v>20365</v>
      </c>
      <c r="G130" s="543">
        <v>4597</v>
      </c>
      <c r="H130" s="543">
        <v>2782</v>
      </c>
      <c r="I130" s="543" t="s">
        <v>52</v>
      </c>
      <c r="J130" s="543">
        <v>10650</v>
      </c>
      <c r="K130" s="543">
        <v>2</v>
      </c>
      <c r="L130" s="543">
        <v>2351</v>
      </c>
      <c r="M130" s="543">
        <v>4846</v>
      </c>
      <c r="N130" s="544">
        <v>12</v>
      </c>
      <c r="O130" s="544">
        <v>58381</v>
      </c>
      <c r="P130" s="544"/>
      <c r="Q130" s="544"/>
      <c r="R130" s="544"/>
      <c r="S130" s="544"/>
      <c r="T130" s="544"/>
      <c r="U130" s="1191"/>
    </row>
    <row r="131" spans="1:21" ht="14.25" customHeight="1">
      <c r="A131" s="496">
        <v>3</v>
      </c>
      <c r="B131" s="541">
        <v>42998</v>
      </c>
      <c r="C131" s="542" t="s">
        <v>1489</v>
      </c>
      <c r="D131" s="1191"/>
      <c r="E131" s="1191"/>
      <c r="F131" s="543">
        <v>19212</v>
      </c>
      <c r="G131" s="543">
        <v>7324</v>
      </c>
      <c r="H131" s="543">
        <v>855</v>
      </c>
      <c r="I131" s="543" t="s">
        <v>52</v>
      </c>
      <c r="J131" s="543">
        <v>9972</v>
      </c>
      <c r="K131" s="543" t="s">
        <v>52</v>
      </c>
      <c r="L131" s="543">
        <v>983</v>
      </c>
      <c r="M131" s="543">
        <v>4773</v>
      </c>
      <c r="N131" s="544">
        <v>12</v>
      </c>
      <c r="O131" s="544">
        <v>56950</v>
      </c>
      <c r="P131" s="544"/>
      <c r="Q131" s="544"/>
      <c r="R131" s="544"/>
      <c r="S131" s="544"/>
      <c r="T131" s="544"/>
      <c r="U131" s="1191"/>
    </row>
    <row r="132" spans="1:21" ht="14.25" customHeight="1">
      <c r="A132" s="496">
        <v>3</v>
      </c>
      <c r="B132" s="541">
        <v>42999</v>
      </c>
      <c r="C132" s="542" t="s">
        <v>1490</v>
      </c>
      <c r="D132" s="1191"/>
      <c r="E132" s="1191"/>
      <c r="F132" s="543">
        <v>13531</v>
      </c>
      <c r="G132" s="543">
        <v>6046</v>
      </c>
      <c r="H132" s="543">
        <v>1344</v>
      </c>
      <c r="I132" s="543" t="s">
        <v>52</v>
      </c>
      <c r="J132" s="543">
        <v>5586</v>
      </c>
      <c r="K132" s="543" t="s">
        <v>52</v>
      </c>
      <c r="L132" s="543">
        <v>544</v>
      </c>
      <c r="M132" s="543">
        <v>3398</v>
      </c>
      <c r="N132" s="544">
        <v>16</v>
      </c>
      <c r="O132" s="544">
        <v>52823</v>
      </c>
      <c r="P132" s="544"/>
      <c r="Q132" s="544"/>
      <c r="R132" s="544"/>
      <c r="S132" s="544"/>
      <c r="T132" s="544"/>
      <c r="U132" s="1191"/>
    </row>
    <row r="133" spans="1:21" ht="14.25" customHeight="1">
      <c r="A133" s="496">
        <v>3</v>
      </c>
      <c r="B133" s="541">
        <v>43000</v>
      </c>
      <c r="C133" s="542" t="s">
        <v>1491</v>
      </c>
      <c r="D133" s="1102"/>
      <c r="E133" s="1102"/>
      <c r="F133" s="543">
        <v>17017</v>
      </c>
      <c r="G133" s="543">
        <v>5203</v>
      </c>
      <c r="H133" s="543">
        <v>1431</v>
      </c>
      <c r="I133" s="543" t="s">
        <v>52</v>
      </c>
      <c r="J133" s="543">
        <v>9870</v>
      </c>
      <c r="K133" s="543" t="s">
        <v>52</v>
      </c>
      <c r="L133" s="543">
        <v>519</v>
      </c>
      <c r="M133" s="543">
        <v>4897</v>
      </c>
      <c r="N133" s="544">
        <v>11</v>
      </c>
      <c r="O133" s="544">
        <v>51951</v>
      </c>
      <c r="P133" s="544"/>
      <c r="Q133" s="544"/>
      <c r="R133" s="544"/>
      <c r="S133" s="544"/>
      <c r="T133" s="544"/>
      <c r="U133" s="1102"/>
    </row>
    <row r="134" spans="1:21" ht="14.25" customHeight="1">
      <c r="A134" s="496">
        <v>3</v>
      </c>
      <c r="B134" s="545">
        <v>42996</v>
      </c>
      <c r="C134" s="546" t="s">
        <v>1492</v>
      </c>
      <c r="D134" s="1264" t="s">
        <v>1493</v>
      </c>
      <c r="E134" s="1263">
        <v>32086</v>
      </c>
      <c r="F134" s="547">
        <v>4977</v>
      </c>
      <c r="G134" s="547">
        <v>13</v>
      </c>
      <c r="H134" s="547">
        <v>2672</v>
      </c>
      <c r="I134" s="547" t="s">
        <v>52</v>
      </c>
      <c r="J134" s="547">
        <v>2317</v>
      </c>
      <c r="K134" s="547">
        <v>28</v>
      </c>
      <c r="L134" s="547" t="s">
        <v>52</v>
      </c>
      <c r="M134" s="547">
        <v>116</v>
      </c>
      <c r="N134" s="548">
        <v>111</v>
      </c>
      <c r="O134" s="548">
        <v>12840</v>
      </c>
      <c r="P134" s="548"/>
      <c r="Q134" s="548"/>
      <c r="R134" s="548"/>
      <c r="S134" s="548"/>
      <c r="T134" s="548"/>
      <c r="U134" s="1218" t="s">
        <v>1494</v>
      </c>
    </row>
    <row r="135" spans="1:21" ht="14.25" customHeight="1">
      <c r="A135" s="496">
        <v>3</v>
      </c>
      <c r="B135" s="545">
        <v>42997</v>
      </c>
      <c r="C135" s="546" t="s">
        <v>1495</v>
      </c>
      <c r="D135" s="1102"/>
      <c r="E135" s="1102"/>
      <c r="F135" s="547">
        <v>8397</v>
      </c>
      <c r="G135" s="547">
        <v>13</v>
      </c>
      <c r="H135" s="547">
        <v>5160</v>
      </c>
      <c r="I135" s="547" t="s">
        <v>52</v>
      </c>
      <c r="J135" s="547">
        <v>3225</v>
      </c>
      <c r="K135" s="547">
        <v>6</v>
      </c>
      <c r="L135" s="547" t="s">
        <v>52</v>
      </c>
      <c r="M135" s="547">
        <v>247</v>
      </c>
      <c r="N135" s="548">
        <v>69</v>
      </c>
      <c r="O135" s="548">
        <v>17160</v>
      </c>
      <c r="P135" s="548"/>
      <c r="Q135" s="548"/>
      <c r="R135" s="548"/>
      <c r="S135" s="548"/>
      <c r="T135" s="548"/>
      <c r="U135" s="1102"/>
    </row>
    <row r="136" spans="1:21" ht="14.25" customHeight="1">
      <c r="A136" s="496">
        <v>3</v>
      </c>
      <c r="B136" s="503">
        <v>42997</v>
      </c>
      <c r="C136" s="498" t="s">
        <v>1496</v>
      </c>
      <c r="D136" s="499" t="s">
        <v>1497</v>
      </c>
      <c r="E136" s="502">
        <v>15741</v>
      </c>
      <c r="F136" s="502">
        <v>2884</v>
      </c>
      <c r="G136" s="502">
        <v>18</v>
      </c>
      <c r="H136" s="502">
        <v>1458</v>
      </c>
      <c r="I136" s="502" t="s">
        <v>52</v>
      </c>
      <c r="J136" s="502">
        <v>1445</v>
      </c>
      <c r="K136" s="502">
        <v>8</v>
      </c>
      <c r="L136" s="502" t="s">
        <v>52</v>
      </c>
      <c r="M136" s="502">
        <v>246</v>
      </c>
      <c r="N136" s="501">
        <v>41</v>
      </c>
      <c r="O136" s="513">
        <v>10000</v>
      </c>
      <c r="P136" s="513"/>
      <c r="Q136" s="513"/>
      <c r="R136" s="513"/>
      <c r="S136" s="513"/>
      <c r="T136" s="513"/>
      <c r="U136" s="498"/>
    </row>
    <row r="137" spans="1:21" ht="14.25" customHeight="1">
      <c r="A137" s="496">
        <v>3</v>
      </c>
      <c r="B137" s="503">
        <v>42998</v>
      </c>
      <c r="C137" s="498" t="s">
        <v>1498</v>
      </c>
      <c r="D137" s="499" t="s">
        <v>1499</v>
      </c>
      <c r="E137" s="502">
        <v>16900</v>
      </c>
      <c r="F137" s="502">
        <v>1055</v>
      </c>
      <c r="G137" s="502">
        <v>17</v>
      </c>
      <c r="H137" s="502">
        <v>1027</v>
      </c>
      <c r="I137" s="502" t="s">
        <v>52</v>
      </c>
      <c r="J137" s="502" t="s">
        <v>52</v>
      </c>
      <c r="K137" s="502">
        <v>15</v>
      </c>
      <c r="L137" s="502" t="s">
        <v>52</v>
      </c>
      <c r="M137" s="502">
        <v>54</v>
      </c>
      <c r="N137" s="501">
        <v>185</v>
      </c>
      <c r="O137" s="513">
        <v>10000</v>
      </c>
      <c r="P137" s="513"/>
      <c r="Q137" s="513"/>
      <c r="R137" s="513"/>
      <c r="S137" s="513"/>
      <c r="T137" s="513"/>
      <c r="U137" s="498"/>
    </row>
    <row r="138" spans="1:21" ht="14.25" customHeight="1">
      <c r="A138" s="496">
        <v>3</v>
      </c>
      <c r="B138" s="503">
        <v>42999</v>
      </c>
      <c r="C138" s="498" t="s">
        <v>1500</v>
      </c>
      <c r="D138" s="499" t="s">
        <v>1501</v>
      </c>
      <c r="E138" s="502">
        <v>18010</v>
      </c>
      <c r="F138" s="502">
        <v>1796</v>
      </c>
      <c r="G138" s="502">
        <v>10</v>
      </c>
      <c r="H138" s="502">
        <v>1777</v>
      </c>
      <c r="I138" s="502" t="s">
        <v>52</v>
      </c>
      <c r="J138" s="502" t="s">
        <v>52</v>
      </c>
      <c r="K138" s="502">
        <v>11</v>
      </c>
      <c r="L138" s="502" t="s">
        <v>52</v>
      </c>
      <c r="M138" s="502">
        <v>59</v>
      </c>
      <c r="N138" s="501">
        <v>169</v>
      </c>
      <c r="O138" s="513">
        <v>10000</v>
      </c>
      <c r="P138" s="513"/>
      <c r="Q138" s="513"/>
      <c r="R138" s="513"/>
      <c r="S138" s="513"/>
      <c r="T138" s="513"/>
      <c r="U138" s="498"/>
    </row>
    <row r="139" spans="1:21" ht="14.25" customHeight="1">
      <c r="A139" s="496">
        <v>3</v>
      </c>
      <c r="B139" s="503">
        <v>43000</v>
      </c>
      <c r="C139" s="498" t="s">
        <v>1502</v>
      </c>
      <c r="D139" s="499" t="s">
        <v>1503</v>
      </c>
      <c r="E139" s="502">
        <v>22285</v>
      </c>
      <c r="F139" s="502">
        <v>2943</v>
      </c>
      <c r="G139" s="502">
        <v>12</v>
      </c>
      <c r="H139" s="502">
        <v>2921</v>
      </c>
      <c r="I139" s="502" t="s">
        <v>52</v>
      </c>
      <c r="J139" s="502" t="s">
        <v>52</v>
      </c>
      <c r="K139" s="502">
        <v>12</v>
      </c>
      <c r="L139" s="502" t="s">
        <v>52</v>
      </c>
      <c r="M139" s="502">
        <v>152</v>
      </c>
      <c r="N139" s="501">
        <v>66</v>
      </c>
      <c r="O139" s="513">
        <v>10000</v>
      </c>
      <c r="P139" s="513"/>
      <c r="Q139" s="513"/>
      <c r="R139" s="513"/>
      <c r="S139" s="513"/>
      <c r="T139" s="513"/>
      <c r="U139" s="498"/>
    </row>
    <row r="140" spans="1:21" ht="14.25" customHeight="1">
      <c r="A140" s="496">
        <v>4</v>
      </c>
      <c r="B140" s="503">
        <v>43003</v>
      </c>
      <c r="C140" s="498" t="s">
        <v>1504</v>
      </c>
      <c r="D140" s="499" t="s">
        <v>1505</v>
      </c>
      <c r="E140" s="502">
        <v>12780</v>
      </c>
      <c r="F140" s="502">
        <v>2215</v>
      </c>
      <c r="G140" s="502">
        <v>17</v>
      </c>
      <c r="H140" s="502">
        <v>1091</v>
      </c>
      <c r="I140" s="502" t="s">
        <v>52</v>
      </c>
      <c r="J140" s="502">
        <v>1113</v>
      </c>
      <c r="K140" s="502">
        <v>12</v>
      </c>
      <c r="L140" s="502" t="s">
        <v>52</v>
      </c>
      <c r="M140" s="502">
        <v>70</v>
      </c>
      <c r="N140" s="501">
        <v>143</v>
      </c>
      <c r="O140" s="513">
        <v>10000</v>
      </c>
      <c r="P140" s="513"/>
      <c r="Q140" s="513"/>
      <c r="R140" s="513"/>
      <c r="S140" s="513"/>
      <c r="T140" s="513"/>
      <c r="U140" s="498"/>
    </row>
    <row r="141" spans="1:21" ht="14.25" customHeight="1">
      <c r="A141" s="496">
        <v>4</v>
      </c>
      <c r="B141" s="549">
        <v>43003</v>
      </c>
      <c r="C141" s="550" t="s">
        <v>1506</v>
      </c>
      <c r="D141" s="1265" t="s">
        <v>1507</v>
      </c>
      <c r="E141" s="1266">
        <v>33391</v>
      </c>
      <c r="F141" s="551">
        <v>2764</v>
      </c>
      <c r="G141" s="551">
        <v>36</v>
      </c>
      <c r="H141" s="551">
        <v>838</v>
      </c>
      <c r="I141" s="551" t="s">
        <v>52</v>
      </c>
      <c r="J141" s="551">
        <v>1889</v>
      </c>
      <c r="K141" s="551">
        <v>9</v>
      </c>
      <c r="L141" s="551" t="s">
        <v>52</v>
      </c>
      <c r="M141" s="551">
        <v>66</v>
      </c>
      <c r="N141" s="552">
        <v>184</v>
      </c>
      <c r="O141" s="552">
        <v>12176</v>
      </c>
      <c r="P141" s="552"/>
      <c r="Q141" s="552"/>
      <c r="R141" s="552"/>
      <c r="S141" s="552"/>
      <c r="T141" s="552"/>
      <c r="U141" s="1219" t="s">
        <v>1508</v>
      </c>
    </row>
    <row r="142" spans="1:21" ht="14.25" customHeight="1">
      <c r="A142" s="496">
        <v>4</v>
      </c>
      <c r="B142" s="549">
        <v>43004</v>
      </c>
      <c r="C142" s="550" t="s">
        <v>1509</v>
      </c>
      <c r="D142" s="1102"/>
      <c r="E142" s="1102"/>
      <c r="F142" s="551">
        <v>14883</v>
      </c>
      <c r="G142" s="551">
        <v>43</v>
      </c>
      <c r="H142" s="551">
        <v>792</v>
      </c>
      <c r="I142" s="551" t="s">
        <v>52</v>
      </c>
      <c r="J142" s="551">
        <v>14047</v>
      </c>
      <c r="K142" s="551">
        <v>16</v>
      </c>
      <c r="L142" s="551" t="s">
        <v>52</v>
      </c>
      <c r="M142" s="551">
        <v>118</v>
      </c>
      <c r="N142" s="552">
        <v>151</v>
      </c>
      <c r="O142" s="552">
        <v>17824</v>
      </c>
      <c r="P142" s="552"/>
      <c r="Q142" s="552"/>
      <c r="R142" s="552"/>
      <c r="S142" s="552"/>
      <c r="T142" s="552"/>
      <c r="U142" s="1102"/>
    </row>
    <row r="143" spans="1:21" ht="14.25" customHeight="1">
      <c r="A143" s="496">
        <v>4</v>
      </c>
      <c r="B143" s="553">
        <v>43003</v>
      </c>
      <c r="C143" s="554" t="s">
        <v>1510</v>
      </c>
      <c r="D143" s="1267" t="s">
        <v>1511</v>
      </c>
      <c r="E143" s="1268">
        <v>64680</v>
      </c>
      <c r="F143" s="555">
        <v>5343</v>
      </c>
      <c r="G143" s="555">
        <v>148</v>
      </c>
      <c r="H143" s="555">
        <v>78</v>
      </c>
      <c r="I143" s="555" t="s">
        <v>52</v>
      </c>
      <c r="J143" s="555">
        <v>3770</v>
      </c>
      <c r="K143" s="555" t="s">
        <v>52</v>
      </c>
      <c r="L143" s="555">
        <v>1346</v>
      </c>
      <c r="M143" s="555">
        <v>2529</v>
      </c>
      <c r="N143" s="556">
        <v>16</v>
      </c>
      <c r="O143" s="556">
        <v>39946</v>
      </c>
      <c r="P143" s="556"/>
      <c r="Q143" s="556"/>
      <c r="R143" s="556"/>
      <c r="S143" s="556"/>
      <c r="T143" s="556"/>
      <c r="U143" s="1220" t="s">
        <v>1512</v>
      </c>
    </row>
    <row r="144" spans="1:21" ht="14.25" customHeight="1">
      <c r="A144" s="496">
        <v>4</v>
      </c>
      <c r="B144" s="553">
        <v>43004</v>
      </c>
      <c r="C144" s="554" t="s">
        <v>1513</v>
      </c>
      <c r="D144" s="1191"/>
      <c r="E144" s="1191"/>
      <c r="F144" s="555">
        <v>12272</v>
      </c>
      <c r="G144" s="555">
        <v>266</v>
      </c>
      <c r="H144" s="555">
        <v>84</v>
      </c>
      <c r="I144" s="555" t="s">
        <v>52</v>
      </c>
      <c r="J144" s="555">
        <v>7092</v>
      </c>
      <c r="K144" s="555">
        <v>1</v>
      </c>
      <c r="L144" s="555">
        <v>4756</v>
      </c>
      <c r="M144" s="555">
        <v>5994</v>
      </c>
      <c r="N144" s="556">
        <v>19</v>
      </c>
      <c r="O144" s="556">
        <v>115899</v>
      </c>
      <c r="P144" s="556"/>
      <c r="Q144" s="556"/>
      <c r="R144" s="556"/>
      <c r="S144" s="556"/>
      <c r="T144" s="556"/>
      <c r="U144" s="1191"/>
    </row>
    <row r="145" spans="1:21" ht="14.25" customHeight="1">
      <c r="A145" s="496">
        <v>4</v>
      </c>
      <c r="B145" s="553">
        <v>43005</v>
      </c>
      <c r="C145" s="554" t="s">
        <v>1514</v>
      </c>
      <c r="D145" s="1191"/>
      <c r="E145" s="1191"/>
      <c r="F145" s="555">
        <v>8841</v>
      </c>
      <c r="G145" s="555">
        <v>7</v>
      </c>
      <c r="H145" s="555" t="s">
        <v>52</v>
      </c>
      <c r="I145" s="555" t="s">
        <v>52</v>
      </c>
      <c r="J145" s="555">
        <v>3848</v>
      </c>
      <c r="K145" s="555" t="s">
        <v>52</v>
      </c>
      <c r="L145" s="555">
        <v>4972</v>
      </c>
      <c r="M145" s="555">
        <v>5491</v>
      </c>
      <c r="N145" s="556">
        <v>22</v>
      </c>
      <c r="O145" s="556">
        <v>118406</v>
      </c>
      <c r="P145" s="556"/>
      <c r="Q145" s="556"/>
      <c r="R145" s="556"/>
      <c r="S145" s="556"/>
      <c r="T145" s="556"/>
      <c r="U145" s="1191"/>
    </row>
    <row r="146" spans="1:21" ht="14.25" customHeight="1">
      <c r="A146" s="496">
        <v>4</v>
      </c>
      <c r="B146" s="553">
        <v>43006</v>
      </c>
      <c r="C146" s="554" t="s">
        <v>1515</v>
      </c>
      <c r="D146" s="1191"/>
      <c r="E146" s="1191"/>
      <c r="F146" s="555">
        <v>10132</v>
      </c>
      <c r="G146" s="555">
        <v>330</v>
      </c>
      <c r="H146" s="555">
        <v>68</v>
      </c>
      <c r="I146" s="555" t="s">
        <v>52</v>
      </c>
      <c r="J146" s="555">
        <v>6268</v>
      </c>
      <c r="K146" s="555">
        <v>2</v>
      </c>
      <c r="L146" s="555">
        <v>3465</v>
      </c>
      <c r="M146" s="555">
        <v>5218</v>
      </c>
      <c r="N146" s="556">
        <v>20</v>
      </c>
      <c r="O146" s="556">
        <v>104690</v>
      </c>
      <c r="P146" s="556"/>
      <c r="Q146" s="556"/>
      <c r="R146" s="556"/>
      <c r="S146" s="556"/>
      <c r="T146" s="556"/>
      <c r="U146" s="1191"/>
    </row>
    <row r="147" spans="1:21" ht="14.25" customHeight="1">
      <c r="A147" s="496">
        <v>4</v>
      </c>
      <c r="B147" s="553">
        <v>43007</v>
      </c>
      <c r="C147" s="554" t="s">
        <v>1516</v>
      </c>
      <c r="D147" s="1191"/>
      <c r="E147" s="1191"/>
      <c r="F147" s="555">
        <v>8380</v>
      </c>
      <c r="G147" s="555">
        <v>200</v>
      </c>
      <c r="H147" s="555">
        <v>52</v>
      </c>
      <c r="I147" s="555" t="s">
        <v>52</v>
      </c>
      <c r="J147" s="555">
        <v>4908</v>
      </c>
      <c r="K147" s="555" t="s">
        <v>52</v>
      </c>
      <c r="L147" s="555">
        <v>3223</v>
      </c>
      <c r="M147" s="555">
        <v>4942</v>
      </c>
      <c r="N147" s="556">
        <v>24</v>
      </c>
      <c r="O147" s="556">
        <v>117224</v>
      </c>
      <c r="P147" s="556"/>
      <c r="Q147" s="556"/>
      <c r="R147" s="556"/>
      <c r="S147" s="556"/>
      <c r="T147" s="556"/>
      <c r="U147" s="1191"/>
    </row>
    <row r="148" spans="1:21" ht="14.25" customHeight="1">
      <c r="A148" s="496">
        <v>4</v>
      </c>
      <c r="B148" s="553">
        <v>43008</v>
      </c>
      <c r="C148" s="554" t="s">
        <v>1517</v>
      </c>
      <c r="D148" s="1102"/>
      <c r="E148" s="1102"/>
      <c r="F148" s="555">
        <v>13300</v>
      </c>
      <c r="G148" s="555">
        <v>1164</v>
      </c>
      <c r="H148" s="555">
        <v>296</v>
      </c>
      <c r="I148" s="555" t="s">
        <v>52</v>
      </c>
      <c r="J148" s="555">
        <v>6012</v>
      </c>
      <c r="K148" s="555" t="s">
        <v>52</v>
      </c>
      <c r="L148" s="555">
        <v>5852</v>
      </c>
      <c r="M148" s="555">
        <v>6235</v>
      </c>
      <c r="N148" s="556">
        <v>17</v>
      </c>
      <c r="O148" s="556">
        <v>103835</v>
      </c>
      <c r="P148" s="556"/>
      <c r="Q148" s="556"/>
      <c r="R148" s="556"/>
      <c r="S148" s="556"/>
      <c r="T148" s="556"/>
      <c r="U148" s="1102"/>
    </row>
    <row r="149" spans="1:21" ht="14.25" customHeight="1">
      <c r="A149" s="496">
        <v>4</v>
      </c>
      <c r="B149" s="557">
        <v>43003</v>
      </c>
      <c r="C149" s="558" t="s">
        <v>1518</v>
      </c>
      <c r="D149" s="1269" t="s">
        <v>1519</v>
      </c>
      <c r="E149" s="1270">
        <v>195332</v>
      </c>
      <c r="F149" s="559">
        <v>11823</v>
      </c>
      <c r="G149" s="559">
        <v>560</v>
      </c>
      <c r="H149" s="559">
        <v>952</v>
      </c>
      <c r="I149" s="559" t="s">
        <v>52</v>
      </c>
      <c r="J149" s="559">
        <v>4216</v>
      </c>
      <c r="K149" s="559">
        <v>4</v>
      </c>
      <c r="L149" s="559">
        <v>6052</v>
      </c>
      <c r="M149" s="559">
        <v>3346</v>
      </c>
      <c r="N149" s="560">
        <v>13</v>
      </c>
      <c r="O149" s="560">
        <v>42966</v>
      </c>
      <c r="P149" s="560"/>
      <c r="Q149" s="560"/>
      <c r="R149" s="560"/>
      <c r="S149" s="560"/>
      <c r="T149" s="560"/>
      <c r="U149" s="1221" t="s">
        <v>1520</v>
      </c>
    </row>
    <row r="150" spans="1:21" ht="14.25" customHeight="1">
      <c r="A150" s="496">
        <v>4</v>
      </c>
      <c r="B150" s="557">
        <v>43004</v>
      </c>
      <c r="C150" s="558" t="s">
        <v>1521</v>
      </c>
      <c r="D150" s="1191"/>
      <c r="E150" s="1191"/>
      <c r="F150" s="559">
        <v>39166</v>
      </c>
      <c r="G150" s="559" t="s">
        <v>52</v>
      </c>
      <c r="H150" s="559">
        <v>48</v>
      </c>
      <c r="I150" s="559" t="s">
        <v>52</v>
      </c>
      <c r="J150" s="559">
        <v>656</v>
      </c>
      <c r="K150" s="559" t="s">
        <v>52</v>
      </c>
      <c r="L150" s="559">
        <v>38470</v>
      </c>
      <c r="M150" s="559">
        <v>11245</v>
      </c>
      <c r="N150" s="560">
        <v>11</v>
      </c>
      <c r="O150" s="560">
        <v>123273</v>
      </c>
      <c r="P150" s="560"/>
      <c r="Q150" s="560"/>
      <c r="R150" s="560"/>
      <c r="S150" s="560"/>
      <c r="T150" s="560"/>
      <c r="U150" s="1191"/>
    </row>
    <row r="151" spans="1:21" ht="14.25" customHeight="1">
      <c r="A151" s="496">
        <v>4</v>
      </c>
      <c r="B151" s="557">
        <v>43005</v>
      </c>
      <c r="C151" s="558" t="s">
        <v>1522</v>
      </c>
      <c r="D151" s="1191"/>
      <c r="E151" s="1191"/>
      <c r="F151" s="559">
        <v>31484</v>
      </c>
      <c r="G151" s="559">
        <v>3</v>
      </c>
      <c r="H151" s="559">
        <v>32</v>
      </c>
      <c r="I151" s="559" t="s">
        <v>52</v>
      </c>
      <c r="J151" s="559">
        <v>544</v>
      </c>
      <c r="K151" s="559" t="s">
        <v>52</v>
      </c>
      <c r="L151" s="559">
        <v>30902</v>
      </c>
      <c r="M151" s="559">
        <v>8809</v>
      </c>
      <c r="N151" s="560">
        <v>12</v>
      </c>
      <c r="O151" s="560">
        <v>102739</v>
      </c>
      <c r="P151" s="560"/>
      <c r="Q151" s="560"/>
      <c r="R151" s="560"/>
      <c r="S151" s="560"/>
      <c r="T151" s="560"/>
      <c r="U151" s="1191"/>
    </row>
    <row r="152" spans="1:21" ht="14.25" customHeight="1">
      <c r="A152" s="496">
        <v>4</v>
      </c>
      <c r="B152" s="557">
        <v>43006</v>
      </c>
      <c r="C152" s="558" t="s">
        <v>1523</v>
      </c>
      <c r="D152" s="1191"/>
      <c r="E152" s="1191"/>
      <c r="F152" s="559">
        <v>30529</v>
      </c>
      <c r="G152" s="559">
        <v>8</v>
      </c>
      <c r="H152" s="559">
        <v>41</v>
      </c>
      <c r="I152" s="559" t="s">
        <v>52</v>
      </c>
      <c r="J152" s="559">
        <v>1856</v>
      </c>
      <c r="K152" s="559" t="s">
        <v>52</v>
      </c>
      <c r="L152" s="559">
        <v>28577</v>
      </c>
      <c r="M152" s="559">
        <v>7824</v>
      </c>
      <c r="N152" s="560">
        <v>14</v>
      </c>
      <c r="O152" s="560">
        <v>106244</v>
      </c>
      <c r="P152" s="560"/>
      <c r="Q152" s="560"/>
      <c r="R152" s="560"/>
      <c r="S152" s="560"/>
      <c r="T152" s="560"/>
      <c r="U152" s="1191"/>
    </row>
    <row r="153" spans="1:21" ht="14.25" customHeight="1">
      <c r="A153" s="496">
        <v>4</v>
      </c>
      <c r="B153" s="557">
        <v>43007</v>
      </c>
      <c r="C153" s="558" t="s">
        <v>1524</v>
      </c>
      <c r="D153" s="1191"/>
      <c r="E153" s="1191"/>
      <c r="F153" s="559">
        <v>31754</v>
      </c>
      <c r="G153" s="559">
        <v>107</v>
      </c>
      <c r="H153" s="559">
        <v>23</v>
      </c>
      <c r="I153" s="559" t="s">
        <v>52</v>
      </c>
      <c r="J153" s="559">
        <v>2055</v>
      </c>
      <c r="K153" s="559" t="s">
        <v>52</v>
      </c>
      <c r="L153" s="559">
        <v>29546</v>
      </c>
      <c r="M153" s="559">
        <v>7971</v>
      </c>
      <c r="N153" s="560">
        <v>14</v>
      </c>
      <c r="O153" s="560">
        <v>109096</v>
      </c>
      <c r="P153" s="560"/>
      <c r="Q153" s="560"/>
      <c r="R153" s="560"/>
      <c r="S153" s="560"/>
      <c r="T153" s="560"/>
      <c r="U153" s="1191"/>
    </row>
    <row r="154" spans="1:21" ht="14.25" customHeight="1">
      <c r="A154" s="496">
        <v>4</v>
      </c>
      <c r="B154" s="557">
        <v>43008</v>
      </c>
      <c r="C154" s="558" t="s">
        <v>1525</v>
      </c>
      <c r="D154" s="1102"/>
      <c r="E154" s="1102"/>
      <c r="F154" s="559">
        <v>36458</v>
      </c>
      <c r="G154" s="559">
        <v>220</v>
      </c>
      <c r="H154" s="559">
        <v>192</v>
      </c>
      <c r="I154" s="559" t="s">
        <v>52</v>
      </c>
      <c r="J154" s="559">
        <v>296</v>
      </c>
      <c r="K154" s="559" t="s">
        <v>52</v>
      </c>
      <c r="L154" s="559">
        <v>35690</v>
      </c>
      <c r="M154" s="559">
        <v>10002</v>
      </c>
      <c r="N154" s="560">
        <v>12</v>
      </c>
      <c r="O154" s="560">
        <v>115682</v>
      </c>
      <c r="P154" s="560"/>
      <c r="Q154" s="560"/>
      <c r="R154" s="560"/>
      <c r="S154" s="560"/>
      <c r="T154" s="560"/>
      <c r="U154" s="1102"/>
    </row>
    <row r="155" spans="1:21" ht="14.25" customHeight="1">
      <c r="A155" s="496">
        <v>4</v>
      </c>
      <c r="B155" s="561">
        <v>43003</v>
      </c>
      <c r="C155" s="562" t="s">
        <v>1526</v>
      </c>
      <c r="D155" s="1271" t="s">
        <v>1527</v>
      </c>
      <c r="E155" s="1272">
        <v>180089</v>
      </c>
      <c r="F155" s="563">
        <v>4505</v>
      </c>
      <c r="G155" s="563">
        <v>98</v>
      </c>
      <c r="H155" s="563">
        <v>27</v>
      </c>
      <c r="I155" s="563" t="s">
        <v>52</v>
      </c>
      <c r="J155" s="563">
        <v>1763</v>
      </c>
      <c r="K155" s="563" t="s">
        <v>52</v>
      </c>
      <c r="L155" s="563">
        <v>2621</v>
      </c>
      <c r="M155" s="563">
        <v>2103</v>
      </c>
      <c r="N155" s="564">
        <v>19</v>
      </c>
      <c r="O155" s="564">
        <v>40968</v>
      </c>
      <c r="P155" s="564"/>
      <c r="Q155" s="564"/>
      <c r="R155" s="564"/>
      <c r="S155" s="564"/>
      <c r="T155" s="564"/>
      <c r="U155" s="1222" t="s">
        <v>1528</v>
      </c>
    </row>
    <row r="156" spans="1:21" ht="14.25" customHeight="1">
      <c r="A156" s="496">
        <v>4</v>
      </c>
      <c r="B156" s="561">
        <v>43004</v>
      </c>
      <c r="C156" s="562" t="s">
        <v>1529</v>
      </c>
      <c r="D156" s="1191"/>
      <c r="E156" s="1191"/>
      <c r="F156" s="563">
        <v>27669</v>
      </c>
      <c r="G156" s="563">
        <v>16</v>
      </c>
      <c r="H156" s="563">
        <v>99</v>
      </c>
      <c r="I156" s="563" t="s">
        <v>52</v>
      </c>
      <c r="J156" s="563">
        <v>2784</v>
      </c>
      <c r="K156" s="563" t="s">
        <v>52</v>
      </c>
      <c r="L156" s="563">
        <v>24786</v>
      </c>
      <c r="M156" s="563">
        <v>8650</v>
      </c>
      <c r="N156" s="564">
        <v>13</v>
      </c>
      <c r="O156" s="564">
        <v>116220</v>
      </c>
      <c r="P156" s="564"/>
      <c r="Q156" s="564"/>
      <c r="R156" s="564"/>
      <c r="S156" s="564"/>
      <c r="T156" s="564"/>
      <c r="U156" s="1191"/>
    </row>
    <row r="157" spans="1:21" ht="14.25" customHeight="1">
      <c r="A157" s="496">
        <v>4</v>
      </c>
      <c r="B157" s="561">
        <v>43005</v>
      </c>
      <c r="C157" s="562" t="s">
        <v>1530</v>
      </c>
      <c r="D157" s="1191"/>
      <c r="E157" s="1191"/>
      <c r="F157" s="563">
        <v>28461</v>
      </c>
      <c r="G157" s="563">
        <v>599</v>
      </c>
      <c r="H157" s="563">
        <v>128</v>
      </c>
      <c r="I157" s="563" t="s">
        <v>52</v>
      </c>
      <c r="J157" s="563">
        <v>1656</v>
      </c>
      <c r="K157" s="563">
        <v>8</v>
      </c>
      <c r="L157" s="563">
        <v>26009</v>
      </c>
      <c r="M157" s="563">
        <v>7833</v>
      </c>
      <c r="N157" s="564">
        <v>14</v>
      </c>
      <c r="O157" s="564">
        <v>110529</v>
      </c>
      <c r="P157" s="564"/>
      <c r="Q157" s="564"/>
      <c r="R157" s="564"/>
      <c r="S157" s="564"/>
      <c r="T157" s="564"/>
      <c r="U157" s="1191"/>
    </row>
    <row r="158" spans="1:21" ht="14.25" customHeight="1">
      <c r="A158" s="496">
        <v>4</v>
      </c>
      <c r="B158" s="561">
        <v>43006</v>
      </c>
      <c r="C158" s="562" t="s">
        <v>1531</v>
      </c>
      <c r="D158" s="1191"/>
      <c r="E158" s="1191"/>
      <c r="F158" s="563">
        <v>31100</v>
      </c>
      <c r="G158" s="563">
        <v>344</v>
      </c>
      <c r="H158" s="563">
        <v>978</v>
      </c>
      <c r="I158" s="563" t="s">
        <v>52</v>
      </c>
      <c r="J158" s="563">
        <v>10743</v>
      </c>
      <c r="K158" s="563" t="s">
        <v>52</v>
      </c>
      <c r="L158" s="563">
        <v>19027</v>
      </c>
      <c r="M158" s="563">
        <v>8625</v>
      </c>
      <c r="N158" s="564">
        <v>13</v>
      </c>
      <c r="O158" s="564">
        <v>108577</v>
      </c>
      <c r="P158" s="564"/>
      <c r="Q158" s="564"/>
      <c r="R158" s="564"/>
      <c r="S158" s="564"/>
      <c r="T158" s="564"/>
      <c r="U158" s="1191"/>
    </row>
    <row r="159" spans="1:21" ht="14.25" customHeight="1">
      <c r="A159" s="496">
        <v>4</v>
      </c>
      <c r="B159" s="561">
        <v>43007</v>
      </c>
      <c r="C159" s="562" t="s">
        <v>1532</v>
      </c>
      <c r="D159" s="1191"/>
      <c r="E159" s="1191"/>
      <c r="F159" s="563">
        <v>38917</v>
      </c>
      <c r="G159" s="563">
        <v>1186</v>
      </c>
      <c r="H159" s="563">
        <v>2072</v>
      </c>
      <c r="I159" s="563" t="s">
        <v>52</v>
      </c>
      <c r="J159" s="563">
        <v>18015</v>
      </c>
      <c r="K159" s="563" t="s">
        <v>52</v>
      </c>
      <c r="L159" s="563">
        <v>17696</v>
      </c>
      <c r="M159" s="563">
        <v>10462</v>
      </c>
      <c r="N159" s="564">
        <v>10</v>
      </c>
      <c r="O159" s="564">
        <v>109687</v>
      </c>
      <c r="P159" s="564"/>
      <c r="Q159" s="564"/>
      <c r="R159" s="564"/>
      <c r="S159" s="564"/>
      <c r="T159" s="564"/>
      <c r="U159" s="1191"/>
    </row>
    <row r="160" spans="1:21" ht="14.25" customHeight="1">
      <c r="A160" s="496">
        <v>4</v>
      </c>
      <c r="B160" s="561">
        <v>43008</v>
      </c>
      <c r="C160" s="562" t="s">
        <v>1533</v>
      </c>
      <c r="D160" s="1102"/>
      <c r="E160" s="1102"/>
      <c r="F160" s="563">
        <v>28981</v>
      </c>
      <c r="G160" s="563">
        <v>1263</v>
      </c>
      <c r="H160" s="563">
        <v>9119</v>
      </c>
      <c r="I160" s="563" t="s">
        <v>52</v>
      </c>
      <c r="J160" s="563">
        <v>1376</v>
      </c>
      <c r="K160" s="563" t="s">
        <v>52</v>
      </c>
      <c r="L160" s="563">
        <v>17263</v>
      </c>
      <c r="M160" s="563">
        <v>7970</v>
      </c>
      <c r="N160" s="564">
        <v>14</v>
      </c>
      <c r="O160" s="564">
        <v>114019</v>
      </c>
      <c r="P160" s="564"/>
      <c r="Q160" s="564"/>
      <c r="R160" s="564"/>
      <c r="S160" s="564"/>
      <c r="T160" s="564"/>
      <c r="U160" s="1102"/>
    </row>
    <row r="161" spans="1:21" ht="14.25" customHeight="1">
      <c r="A161" s="496">
        <v>4</v>
      </c>
      <c r="B161" s="565">
        <v>43003</v>
      </c>
      <c r="C161" s="566" t="s">
        <v>1534</v>
      </c>
      <c r="D161" s="1273" t="s">
        <v>1535</v>
      </c>
      <c r="E161" s="1274">
        <v>123449</v>
      </c>
      <c r="F161" s="567">
        <v>5090</v>
      </c>
      <c r="G161" s="567">
        <v>46</v>
      </c>
      <c r="H161" s="567">
        <v>16</v>
      </c>
      <c r="I161" s="567" t="s">
        <v>52</v>
      </c>
      <c r="J161" s="567">
        <v>3252</v>
      </c>
      <c r="K161" s="567" t="s">
        <v>52</v>
      </c>
      <c r="L161" s="567">
        <v>1768</v>
      </c>
      <c r="M161" s="567">
        <v>2184</v>
      </c>
      <c r="N161" s="568">
        <v>18</v>
      </c>
      <c r="O161" s="568">
        <v>39637</v>
      </c>
      <c r="P161" s="568"/>
      <c r="Q161" s="568"/>
      <c r="R161" s="568"/>
      <c r="S161" s="568"/>
      <c r="T161" s="568"/>
      <c r="U161" s="1223" t="s">
        <v>1536</v>
      </c>
    </row>
    <row r="162" spans="1:21" ht="14.25" customHeight="1">
      <c r="A162" s="496">
        <v>4</v>
      </c>
      <c r="B162" s="565">
        <v>43004</v>
      </c>
      <c r="C162" s="566" t="s">
        <v>1537</v>
      </c>
      <c r="D162" s="1191"/>
      <c r="E162" s="1191"/>
      <c r="F162" s="567">
        <v>10687</v>
      </c>
      <c r="G162" s="567">
        <v>1220</v>
      </c>
      <c r="H162" s="567">
        <v>256</v>
      </c>
      <c r="I162" s="567" t="s">
        <v>52</v>
      </c>
      <c r="J162" s="567">
        <v>5620</v>
      </c>
      <c r="K162" s="567" t="s">
        <v>52</v>
      </c>
      <c r="L162" s="567">
        <v>3573</v>
      </c>
      <c r="M162" s="567">
        <v>5125</v>
      </c>
      <c r="N162" s="568">
        <v>21</v>
      </c>
      <c r="O162" s="568">
        <v>109076</v>
      </c>
      <c r="P162" s="568"/>
      <c r="Q162" s="568"/>
      <c r="R162" s="568"/>
      <c r="S162" s="568"/>
      <c r="T162" s="568"/>
      <c r="U162" s="1191"/>
    </row>
    <row r="163" spans="1:21" ht="14.25" customHeight="1">
      <c r="A163" s="496">
        <v>4</v>
      </c>
      <c r="B163" s="565">
        <v>43005</v>
      </c>
      <c r="C163" s="566" t="s">
        <v>1538</v>
      </c>
      <c r="D163" s="1191"/>
      <c r="E163" s="1191"/>
      <c r="F163" s="567">
        <v>17596</v>
      </c>
      <c r="G163" s="567">
        <v>836</v>
      </c>
      <c r="H163" s="567">
        <v>447</v>
      </c>
      <c r="I163" s="567" t="s">
        <v>52</v>
      </c>
      <c r="J163" s="567">
        <v>9338</v>
      </c>
      <c r="K163" s="567" t="s">
        <v>52</v>
      </c>
      <c r="L163" s="567">
        <v>7038</v>
      </c>
      <c r="M163" s="567">
        <v>7019</v>
      </c>
      <c r="N163" s="568">
        <v>16</v>
      </c>
      <c r="O163" s="568">
        <v>110612</v>
      </c>
      <c r="P163" s="568"/>
      <c r="Q163" s="568"/>
      <c r="R163" s="568"/>
      <c r="S163" s="568"/>
      <c r="T163" s="568"/>
      <c r="U163" s="1191"/>
    </row>
    <row r="164" spans="1:21" ht="14.25" customHeight="1">
      <c r="A164" s="496">
        <v>4</v>
      </c>
      <c r="B164" s="565">
        <v>43006</v>
      </c>
      <c r="C164" s="566" t="s">
        <v>1539</v>
      </c>
      <c r="D164" s="1191"/>
      <c r="E164" s="1191"/>
      <c r="F164" s="567">
        <v>27780</v>
      </c>
      <c r="G164" s="567">
        <v>496</v>
      </c>
      <c r="H164" s="567">
        <v>456</v>
      </c>
      <c r="I164" s="567" t="s">
        <v>52</v>
      </c>
      <c r="J164" s="567">
        <v>19581</v>
      </c>
      <c r="K164" s="567" t="s">
        <v>52</v>
      </c>
      <c r="L164" s="567">
        <v>7153</v>
      </c>
      <c r="M164" s="567">
        <v>10159</v>
      </c>
      <c r="N164" s="568">
        <v>11</v>
      </c>
      <c r="O164" s="568">
        <v>111052</v>
      </c>
      <c r="P164" s="568"/>
      <c r="Q164" s="568"/>
      <c r="R164" s="568"/>
      <c r="S164" s="568"/>
      <c r="T164" s="568"/>
      <c r="U164" s="1191"/>
    </row>
    <row r="165" spans="1:21" ht="14.25" customHeight="1">
      <c r="A165" s="496">
        <v>4</v>
      </c>
      <c r="B165" s="565">
        <v>43007</v>
      </c>
      <c r="C165" s="566" t="s">
        <v>1540</v>
      </c>
      <c r="D165" s="1191"/>
      <c r="E165" s="1191"/>
      <c r="F165" s="567">
        <v>28082</v>
      </c>
      <c r="G165" s="567">
        <v>1545</v>
      </c>
      <c r="H165" s="567">
        <v>1776</v>
      </c>
      <c r="I165" s="567" t="s">
        <v>52</v>
      </c>
      <c r="J165" s="567">
        <v>9366</v>
      </c>
      <c r="K165" s="567" t="s">
        <v>52</v>
      </c>
      <c r="L165" s="567">
        <v>15444</v>
      </c>
      <c r="M165" s="567">
        <v>7848</v>
      </c>
      <c r="N165" s="568">
        <v>15</v>
      </c>
      <c r="O165" s="568">
        <v>121424</v>
      </c>
      <c r="P165" s="568"/>
      <c r="Q165" s="568"/>
      <c r="R165" s="568"/>
      <c r="S165" s="568"/>
      <c r="T165" s="568"/>
      <c r="U165" s="1191"/>
    </row>
    <row r="166" spans="1:21" ht="14.25" customHeight="1">
      <c r="A166" s="496">
        <v>4</v>
      </c>
      <c r="B166" s="565">
        <v>43008</v>
      </c>
      <c r="C166" s="566" t="s">
        <v>1541</v>
      </c>
      <c r="D166" s="1102"/>
      <c r="E166" s="1102"/>
      <c r="F166" s="567">
        <v>13656</v>
      </c>
      <c r="G166" s="567">
        <v>322</v>
      </c>
      <c r="H166" s="567">
        <v>628</v>
      </c>
      <c r="I166" s="567" t="s">
        <v>52</v>
      </c>
      <c r="J166" s="567">
        <v>7012</v>
      </c>
      <c r="K166" s="567">
        <v>3</v>
      </c>
      <c r="L166" s="567">
        <v>5679</v>
      </c>
      <c r="M166" s="567">
        <v>6060</v>
      </c>
      <c r="N166" s="568">
        <v>18</v>
      </c>
      <c r="O166" s="568">
        <v>108199</v>
      </c>
      <c r="P166" s="568"/>
      <c r="Q166" s="568"/>
      <c r="R166" s="568"/>
      <c r="S166" s="568"/>
      <c r="T166" s="568"/>
      <c r="U166" s="1102"/>
    </row>
    <row r="167" spans="1:21" ht="14.25" customHeight="1">
      <c r="A167" s="496">
        <v>4</v>
      </c>
      <c r="B167" s="569">
        <v>43003</v>
      </c>
      <c r="C167" s="570" t="s">
        <v>1542</v>
      </c>
      <c r="D167" s="1275" t="s">
        <v>1543</v>
      </c>
      <c r="E167" s="1276">
        <v>63660</v>
      </c>
      <c r="F167" s="571">
        <v>5061</v>
      </c>
      <c r="G167" s="571">
        <v>379</v>
      </c>
      <c r="H167" s="571">
        <v>827</v>
      </c>
      <c r="I167" s="571" t="s">
        <v>52</v>
      </c>
      <c r="J167" s="571">
        <v>2889</v>
      </c>
      <c r="K167" s="571" t="s">
        <v>52</v>
      </c>
      <c r="L167" s="571">
        <v>956</v>
      </c>
      <c r="M167" s="571">
        <v>1940</v>
      </c>
      <c r="N167" s="572">
        <v>20</v>
      </c>
      <c r="O167" s="572">
        <v>38827</v>
      </c>
      <c r="P167" s="572"/>
      <c r="Q167" s="572"/>
      <c r="R167" s="572"/>
      <c r="S167" s="572"/>
      <c r="T167" s="572"/>
      <c r="U167" s="1224" t="s">
        <v>1544</v>
      </c>
    </row>
    <row r="168" spans="1:21" ht="14.25" customHeight="1">
      <c r="A168" s="496">
        <v>4</v>
      </c>
      <c r="B168" s="569">
        <v>43004</v>
      </c>
      <c r="C168" s="570" t="s">
        <v>1545</v>
      </c>
      <c r="D168" s="1191"/>
      <c r="E168" s="1191"/>
      <c r="F168" s="571">
        <v>10072</v>
      </c>
      <c r="G168" s="571">
        <v>272</v>
      </c>
      <c r="H168" s="571">
        <v>129</v>
      </c>
      <c r="I168" s="571" t="s">
        <v>52</v>
      </c>
      <c r="J168" s="571">
        <v>6052</v>
      </c>
      <c r="K168" s="571" t="s">
        <v>52</v>
      </c>
      <c r="L168" s="571">
        <v>3618</v>
      </c>
      <c r="M168" s="571">
        <v>5147</v>
      </c>
      <c r="N168" s="572">
        <v>21</v>
      </c>
      <c r="O168" s="572">
        <v>107525</v>
      </c>
      <c r="P168" s="572"/>
      <c r="Q168" s="572"/>
      <c r="R168" s="572"/>
      <c r="S168" s="572"/>
      <c r="T168" s="572"/>
      <c r="U168" s="1191"/>
    </row>
    <row r="169" spans="1:21" ht="14.25" customHeight="1">
      <c r="A169" s="496">
        <v>4</v>
      </c>
      <c r="B169" s="569">
        <v>43005</v>
      </c>
      <c r="C169" s="570" t="s">
        <v>1546</v>
      </c>
      <c r="D169" s="1191"/>
      <c r="E169" s="1191"/>
      <c r="F169" s="571">
        <v>9537</v>
      </c>
      <c r="G169" s="571">
        <v>74</v>
      </c>
      <c r="H169" s="571">
        <v>58</v>
      </c>
      <c r="I169" s="571" t="s">
        <v>52</v>
      </c>
      <c r="J169" s="571">
        <v>4987</v>
      </c>
      <c r="K169" s="571" t="s">
        <v>52</v>
      </c>
      <c r="L169" s="571">
        <v>4426</v>
      </c>
      <c r="M169" s="571">
        <v>5384</v>
      </c>
      <c r="N169" s="572">
        <v>22</v>
      </c>
      <c r="O169" s="572">
        <v>118587</v>
      </c>
      <c r="P169" s="572"/>
      <c r="Q169" s="572"/>
      <c r="R169" s="572"/>
      <c r="S169" s="572"/>
      <c r="T169" s="572"/>
      <c r="U169" s="1191"/>
    </row>
    <row r="170" spans="1:21" ht="14.25" customHeight="1">
      <c r="A170" s="496">
        <v>4</v>
      </c>
      <c r="B170" s="569">
        <v>43006</v>
      </c>
      <c r="C170" s="570" t="s">
        <v>1547</v>
      </c>
      <c r="D170" s="1191"/>
      <c r="E170" s="1191"/>
      <c r="F170" s="571">
        <v>8789</v>
      </c>
      <c r="G170" s="571">
        <v>611</v>
      </c>
      <c r="H170" s="571">
        <v>51</v>
      </c>
      <c r="I170" s="571" t="s">
        <v>52</v>
      </c>
      <c r="J170" s="571">
        <v>4520</v>
      </c>
      <c r="K170" s="571" t="s">
        <v>52</v>
      </c>
      <c r="L170" s="571">
        <v>3569</v>
      </c>
      <c r="M170" s="571">
        <v>4465</v>
      </c>
      <c r="N170" s="572">
        <v>24</v>
      </c>
      <c r="O170" s="572">
        <v>108748</v>
      </c>
      <c r="P170" s="572"/>
      <c r="Q170" s="572"/>
      <c r="R170" s="572"/>
      <c r="S170" s="572"/>
      <c r="T170" s="572"/>
      <c r="U170" s="1191"/>
    </row>
    <row r="171" spans="1:21" ht="14.25" customHeight="1">
      <c r="A171" s="496">
        <v>4</v>
      </c>
      <c r="B171" s="569">
        <v>43007</v>
      </c>
      <c r="C171" s="570" t="s">
        <v>1548</v>
      </c>
      <c r="D171" s="1191"/>
      <c r="E171" s="1191"/>
      <c r="F171" s="571">
        <v>12425</v>
      </c>
      <c r="G171" s="571">
        <v>1041</v>
      </c>
      <c r="H171" s="571">
        <v>65</v>
      </c>
      <c r="I171" s="571" t="s">
        <v>52</v>
      </c>
      <c r="J171" s="571">
        <v>7950</v>
      </c>
      <c r="K171" s="571" t="s">
        <v>52</v>
      </c>
      <c r="L171" s="571">
        <v>3348</v>
      </c>
      <c r="M171" s="571">
        <v>5864</v>
      </c>
      <c r="N171" s="572">
        <v>19</v>
      </c>
      <c r="O171" s="572">
        <v>114260</v>
      </c>
      <c r="P171" s="572"/>
      <c r="Q171" s="572"/>
      <c r="R171" s="572"/>
      <c r="S171" s="572"/>
      <c r="T171" s="572"/>
      <c r="U171" s="1191"/>
    </row>
    <row r="172" spans="1:21" ht="14.25" customHeight="1">
      <c r="A172" s="496">
        <v>4</v>
      </c>
      <c r="B172" s="569">
        <v>43008</v>
      </c>
      <c r="C172" s="570" t="s">
        <v>1549</v>
      </c>
      <c r="D172" s="1102"/>
      <c r="E172" s="1102"/>
      <c r="F172" s="571">
        <v>5700</v>
      </c>
      <c r="G172" s="571">
        <v>34</v>
      </c>
      <c r="H172" s="571">
        <v>6</v>
      </c>
      <c r="I172" s="571" t="s">
        <v>52</v>
      </c>
      <c r="J172" s="571">
        <v>900</v>
      </c>
      <c r="K172" s="571" t="s">
        <v>52</v>
      </c>
      <c r="L172" s="571">
        <v>4758</v>
      </c>
      <c r="M172" s="571">
        <v>4250</v>
      </c>
      <c r="N172" s="572">
        <v>26</v>
      </c>
      <c r="O172" s="572">
        <v>112053</v>
      </c>
      <c r="P172" s="572"/>
      <c r="Q172" s="572"/>
      <c r="R172" s="572"/>
      <c r="S172" s="572"/>
      <c r="T172" s="572"/>
      <c r="U172" s="1102"/>
    </row>
    <row r="173" spans="1:21" ht="14.25" customHeight="1">
      <c r="A173" s="496">
        <v>4</v>
      </c>
      <c r="B173" s="573">
        <v>43004</v>
      </c>
      <c r="C173" s="574" t="s">
        <v>1550</v>
      </c>
      <c r="D173" s="1278" t="s">
        <v>1551</v>
      </c>
      <c r="E173" s="1277">
        <v>22895</v>
      </c>
      <c r="F173" s="575">
        <v>5244</v>
      </c>
      <c r="G173" s="575">
        <v>42</v>
      </c>
      <c r="H173" s="575">
        <v>734</v>
      </c>
      <c r="I173" s="575" t="s">
        <v>52</v>
      </c>
      <c r="J173" s="575">
        <v>4482</v>
      </c>
      <c r="K173" s="575">
        <v>12</v>
      </c>
      <c r="L173" s="575" t="s">
        <v>52</v>
      </c>
      <c r="M173" s="575">
        <v>91</v>
      </c>
      <c r="N173" s="576">
        <v>204</v>
      </c>
      <c r="O173" s="576">
        <v>18639</v>
      </c>
      <c r="P173" s="576"/>
      <c r="Q173" s="576"/>
      <c r="R173" s="576"/>
      <c r="S173" s="576"/>
      <c r="T173" s="576"/>
      <c r="U173" s="1225" t="s">
        <v>1552</v>
      </c>
    </row>
    <row r="174" spans="1:21" ht="14.25" customHeight="1">
      <c r="A174" s="496">
        <v>4</v>
      </c>
      <c r="B174" s="573">
        <v>43005</v>
      </c>
      <c r="C174" s="574" t="s">
        <v>1553</v>
      </c>
      <c r="D174" s="1102"/>
      <c r="E174" s="1102"/>
      <c r="F174" s="575">
        <v>4317</v>
      </c>
      <c r="G174" s="575">
        <v>31</v>
      </c>
      <c r="H174" s="575">
        <v>457</v>
      </c>
      <c r="I174" s="575" t="s">
        <v>52</v>
      </c>
      <c r="J174" s="575">
        <v>3829</v>
      </c>
      <c r="K174" s="575">
        <v>5</v>
      </c>
      <c r="L174" s="575" t="s">
        <v>52</v>
      </c>
      <c r="M174" s="575">
        <v>65</v>
      </c>
      <c r="N174" s="576">
        <v>175</v>
      </c>
      <c r="O174" s="576">
        <v>11361</v>
      </c>
      <c r="P174" s="576"/>
      <c r="Q174" s="576"/>
      <c r="R174" s="576"/>
      <c r="S174" s="576"/>
      <c r="T174" s="576"/>
      <c r="U174" s="1102"/>
    </row>
    <row r="175" spans="1:21" ht="14.25" customHeight="1">
      <c r="A175" s="496">
        <v>4</v>
      </c>
      <c r="B175" s="503">
        <v>43004</v>
      </c>
      <c r="C175" s="498" t="s">
        <v>1554</v>
      </c>
      <c r="D175" s="499" t="s">
        <v>1555</v>
      </c>
      <c r="E175" s="502">
        <v>27130</v>
      </c>
      <c r="F175" s="502">
        <v>1846</v>
      </c>
      <c r="G175" s="502">
        <v>7</v>
      </c>
      <c r="H175" s="502">
        <v>1837</v>
      </c>
      <c r="I175" s="502" t="s">
        <v>52</v>
      </c>
      <c r="J175" s="502" t="s">
        <v>52</v>
      </c>
      <c r="K175" s="502">
        <v>3</v>
      </c>
      <c r="L175" s="502" t="s">
        <v>52</v>
      </c>
      <c r="M175" s="502">
        <v>87</v>
      </c>
      <c r="N175" s="501">
        <v>116</v>
      </c>
      <c r="O175" s="513">
        <v>10000</v>
      </c>
      <c r="P175" s="513"/>
      <c r="Q175" s="513"/>
      <c r="R175" s="513"/>
      <c r="S175" s="513"/>
      <c r="T175" s="513"/>
      <c r="U175" s="498"/>
    </row>
    <row r="176" spans="1:21" ht="14.25" customHeight="1">
      <c r="A176" s="496">
        <v>4</v>
      </c>
      <c r="B176" s="503">
        <v>43005</v>
      </c>
      <c r="C176" s="498" t="s">
        <v>1556</v>
      </c>
      <c r="D176" s="499" t="s">
        <v>1557</v>
      </c>
      <c r="E176" s="502">
        <v>21341</v>
      </c>
      <c r="F176" s="502">
        <v>2160</v>
      </c>
      <c r="G176" s="502">
        <v>15</v>
      </c>
      <c r="H176" s="502">
        <v>2139</v>
      </c>
      <c r="I176" s="502" t="s">
        <v>52</v>
      </c>
      <c r="J176" s="502" t="s">
        <v>52</v>
      </c>
      <c r="K176" s="502">
        <v>7</v>
      </c>
      <c r="L176" s="502" t="s">
        <v>52</v>
      </c>
      <c r="M176" s="502">
        <v>120</v>
      </c>
      <c r="N176" s="501">
        <v>83</v>
      </c>
      <c r="O176" s="513">
        <v>10000</v>
      </c>
      <c r="P176" s="513"/>
      <c r="Q176" s="513"/>
      <c r="R176" s="513"/>
      <c r="S176" s="513"/>
      <c r="T176" s="513"/>
      <c r="U176" s="498"/>
    </row>
    <row r="177" spans="1:21" ht="14.25" customHeight="1">
      <c r="A177" s="496">
        <v>4</v>
      </c>
      <c r="B177" s="503">
        <v>43006</v>
      </c>
      <c r="C177" s="498" t="s">
        <v>1558</v>
      </c>
      <c r="D177" s="499" t="s">
        <v>1559</v>
      </c>
      <c r="E177" s="502">
        <v>16596</v>
      </c>
      <c r="F177" s="502">
        <v>1750</v>
      </c>
      <c r="G177" s="502">
        <v>18</v>
      </c>
      <c r="H177" s="502">
        <v>1731</v>
      </c>
      <c r="I177" s="502" t="s">
        <v>52</v>
      </c>
      <c r="J177" s="502" t="s">
        <v>52</v>
      </c>
      <c r="K177" s="502">
        <v>4</v>
      </c>
      <c r="L177" s="502" t="s">
        <v>52</v>
      </c>
      <c r="M177" s="502">
        <v>94</v>
      </c>
      <c r="N177" s="501">
        <v>106</v>
      </c>
      <c r="O177" s="513">
        <v>10000</v>
      </c>
      <c r="P177" s="513"/>
      <c r="Q177" s="513"/>
      <c r="R177" s="513"/>
      <c r="S177" s="513"/>
      <c r="T177" s="513"/>
      <c r="U177" s="498"/>
    </row>
    <row r="178" spans="1:21" ht="14.25" customHeight="1">
      <c r="A178" s="496">
        <v>4</v>
      </c>
      <c r="B178" s="503">
        <v>43007</v>
      </c>
      <c r="C178" s="498" t="s">
        <v>1560</v>
      </c>
      <c r="D178" s="499" t="s">
        <v>1561</v>
      </c>
      <c r="E178" s="502">
        <v>40946</v>
      </c>
      <c r="F178" s="502">
        <v>4117</v>
      </c>
      <c r="G178" s="502">
        <v>8</v>
      </c>
      <c r="H178" s="502">
        <v>4108</v>
      </c>
      <c r="I178" s="502" t="s">
        <v>52</v>
      </c>
      <c r="J178" s="502" t="s">
        <v>52</v>
      </c>
      <c r="K178" s="502">
        <v>2</v>
      </c>
      <c r="L178" s="502" t="s">
        <v>52</v>
      </c>
      <c r="M178" s="502">
        <v>608</v>
      </c>
      <c r="N178" s="501">
        <v>16</v>
      </c>
      <c r="O178" s="513">
        <v>10000</v>
      </c>
      <c r="P178" s="513"/>
      <c r="Q178" s="513"/>
      <c r="R178" s="513"/>
      <c r="S178" s="513"/>
      <c r="T178" s="513"/>
      <c r="U178" s="498"/>
    </row>
    <row r="179" spans="1:21" ht="14.25" customHeight="1">
      <c r="A179" s="496">
        <v>4</v>
      </c>
      <c r="B179" s="503">
        <v>43009</v>
      </c>
      <c r="C179" s="498" t="s">
        <v>1562</v>
      </c>
      <c r="D179" s="499" t="s">
        <v>1563</v>
      </c>
      <c r="E179" s="502">
        <v>25580</v>
      </c>
      <c r="F179" s="502">
        <v>3736</v>
      </c>
      <c r="G179" s="502">
        <v>15</v>
      </c>
      <c r="H179" s="502">
        <v>3722</v>
      </c>
      <c r="I179" s="502" t="s">
        <v>52</v>
      </c>
      <c r="J179" s="502" t="s">
        <v>52</v>
      </c>
      <c r="K179" s="502" t="s">
        <v>52</v>
      </c>
      <c r="L179" s="502" t="s">
        <v>52</v>
      </c>
      <c r="M179" s="502">
        <v>292</v>
      </c>
      <c r="N179" s="501">
        <v>34</v>
      </c>
      <c r="O179" s="513">
        <v>10000</v>
      </c>
      <c r="P179" s="513"/>
      <c r="Q179" s="513"/>
      <c r="R179" s="513"/>
      <c r="S179" s="513"/>
      <c r="T179" s="513"/>
      <c r="U179" s="498"/>
    </row>
    <row r="180" spans="1:21" ht="14.25" customHeight="1">
      <c r="A180" s="496">
        <v>1</v>
      </c>
      <c r="B180" s="503">
        <v>43010</v>
      </c>
      <c r="C180" s="498" t="s">
        <v>1564</v>
      </c>
      <c r="D180" s="499" t="s">
        <v>1565</v>
      </c>
      <c r="E180" s="502">
        <v>27691</v>
      </c>
      <c r="F180" s="502">
        <v>3252</v>
      </c>
      <c r="G180" s="502">
        <v>5</v>
      </c>
      <c r="H180" s="502">
        <v>3247</v>
      </c>
      <c r="I180" s="502" t="s">
        <v>52</v>
      </c>
      <c r="J180" s="502" t="s">
        <v>52</v>
      </c>
      <c r="K180" s="502" t="s">
        <v>52</v>
      </c>
      <c r="L180" s="502" t="s">
        <v>52</v>
      </c>
      <c r="M180" s="502">
        <v>257</v>
      </c>
      <c r="N180" s="501">
        <v>39</v>
      </c>
      <c r="O180" s="513">
        <v>10000</v>
      </c>
      <c r="P180" s="513"/>
      <c r="Q180" s="513"/>
      <c r="R180" s="513"/>
      <c r="S180" s="513"/>
      <c r="T180" s="513"/>
      <c r="U180" s="498"/>
    </row>
    <row r="181" spans="1:21" ht="14.25" customHeight="1">
      <c r="A181" s="496">
        <v>1</v>
      </c>
      <c r="B181" s="503">
        <v>43011</v>
      </c>
      <c r="C181" s="498" t="s">
        <v>1566</v>
      </c>
      <c r="D181" s="499" t="s">
        <v>1567</v>
      </c>
      <c r="E181" s="502">
        <v>40730</v>
      </c>
      <c r="F181" s="502">
        <v>9128</v>
      </c>
      <c r="G181" s="502">
        <v>8</v>
      </c>
      <c r="H181" s="502">
        <v>9120</v>
      </c>
      <c r="I181" s="502" t="s">
        <v>52</v>
      </c>
      <c r="J181" s="502" t="s">
        <v>52</v>
      </c>
      <c r="K181" s="502" t="s">
        <v>52</v>
      </c>
      <c r="L181" s="502" t="s">
        <v>52</v>
      </c>
      <c r="M181" s="502">
        <v>1712</v>
      </c>
      <c r="N181" s="501">
        <v>6</v>
      </c>
      <c r="O181" s="513">
        <v>10000</v>
      </c>
      <c r="P181" s="513"/>
      <c r="Q181" s="513"/>
      <c r="R181" s="513"/>
      <c r="S181" s="513"/>
      <c r="T181" s="513"/>
      <c r="U181" s="498"/>
    </row>
    <row r="182" spans="1:21" ht="14.25" customHeight="1">
      <c r="A182" s="496">
        <v>1</v>
      </c>
      <c r="B182" s="503">
        <v>43012</v>
      </c>
      <c r="C182" s="498" t="s">
        <v>1568</v>
      </c>
      <c r="D182" s="499" t="s">
        <v>1569</v>
      </c>
      <c r="E182" s="502">
        <v>22457</v>
      </c>
      <c r="F182" s="502">
        <v>2332</v>
      </c>
      <c r="G182" s="502">
        <v>23</v>
      </c>
      <c r="H182" s="502">
        <v>2310</v>
      </c>
      <c r="I182" s="502" t="s">
        <v>52</v>
      </c>
      <c r="J182" s="502" t="s">
        <v>52</v>
      </c>
      <c r="K182" s="502" t="s">
        <v>52</v>
      </c>
      <c r="L182" s="502" t="s">
        <v>52</v>
      </c>
      <c r="M182" s="502">
        <v>188</v>
      </c>
      <c r="N182" s="501">
        <v>53</v>
      </c>
      <c r="O182" s="513">
        <v>10000</v>
      </c>
      <c r="P182" s="513"/>
      <c r="Q182" s="513"/>
      <c r="R182" s="513"/>
      <c r="S182" s="513"/>
      <c r="T182" s="513"/>
      <c r="U182" s="498"/>
    </row>
    <row r="183" spans="1:21" ht="14.25" customHeight="1">
      <c r="A183" s="496">
        <v>1</v>
      </c>
      <c r="B183" s="503">
        <v>43013</v>
      </c>
      <c r="C183" s="498" t="s">
        <v>1570</v>
      </c>
      <c r="D183" s="499" t="s">
        <v>1571</v>
      </c>
      <c r="E183" s="502">
        <v>22229</v>
      </c>
      <c r="F183" s="502">
        <v>1459</v>
      </c>
      <c r="G183" s="502">
        <v>24</v>
      </c>
      <c r="H183" s="502">
        <v>1435</v>
      </c>
      <c r="I183" s="502" t="s">
        <v>52</v>
      </c>
      <c r="J183" s="502" t="s">
        <v>52</v>
      </c>
      <c r="K183" s="502" t="s">
        <v>52</v>
      </c>
      <c r="L183" s="502" t="s">
        <v>52</v>
      </c>
      <c r="M183" s="502">
        <v>123</v>
      </c>
      <c r="N183" s="501">
        <v>81</v>
      </c>
      <c r="O183" s="513">
        <v>10000</v>
      </c>
      <c r="P183" s="513"/>
      <c r="Q183" s="513"/>
      <c r="R183" s="513"/>
      <c r="S183" s="513"/>
      <c r="T183" s="513"/>
      <c r="U183" s="498"/>
    </row>
    <row r="184" spans="1:21" ht="14.25" customHeight="1">
      <c r="A184" s="496">
        <v>2</v>
      </c>
      <c r="B184" s="503">
        <v>43017</v>
      </c>
      <c r="C184" s="498" t="s">
        <v>1572</v>
      </c>
      <c r="D184" s="499" t="s">
        <v>1573</v>
      </c>
      <c r="E184" s="502">
        <v>20407</v>
      </c>
      <c r="F184" s="502">
        <v>4495</v>
      </c>
      <c r="G184" s="502">
        <v>49</v>
      </c>
      <c r="H184" s="502">
        <v>4447</v>
      </c>
      <c r="I184" s="502" t="s">
        <v>52</v>
      </c>
      <c r="J184" s="502" t="s">
        <v>52</v>
      </c>
      <c r="K184" s="502" t="s">
        <v>52</v>
      </c>
      <c r="L184" s="502" t="s">
        <v>52</v>
      </c>
      <c r="M184" s="502">
        <v>333</v>
      </c>
      <c r="N184" s="501">
        <v>30</v>
      </c>
      <c r="O184" s="513">
        <v>10000</v>
      </c>
      <c r="P184" s="513"/>
      <c r="Q184" s="513"/>
      <c r="R184" s="513"/>
      <c r="S184" s="513"/>
      <c r="T184" s="513"/>
      <c r="U184" s="498"/>
    </row>
    <row r="185" spans="1:21" ht="14.25" customHeight="1">
      <c r="A185" s="496">
        <v>2</v>
      </c>
      <c r="B185" s="503">
        <v>43018</v>
      </c>
      <c r="C185" s="498" t="s">
        <v>1574</v>
      </c>
      <c r="D185" s="499" t="s">
        <v>1575</v>
      </c>
      <c r="E185" s="502">
        <v>51290</v>
      </c>
      <c r="F185" s="502">
        <v>13196</v>
      </c>
      <c r="G185" s="502">
        <v>53</v>
      </c>
      <c r="H185" s="502">
        <v>9839</v>
      </c>
      <c r="I185" s="502" t="s">
        <v>52</v>
      </c>
      <c r="J185" s="502">
        <v>3308</v>
      </c>
      <c r="K185" s="502">
        <v>8</v>
      </c>
      <c r="L185" s="502" t="s">
        <v>52</v>
      </c>
      <c r="M185" s="502">
        <v>2829</v>
      </c>
      <c r="N185" s="501">
        <v>4</v>
      </c>
      <c r="O185" s="513">
        <v>10000</v>
      </c>
      <c r="P185" s="513"/>
      <c r="Q185" s="513"/>
      <c r="R185" s="513"/>
      <c r="S185" s="513"/>
      <c r="T185" s="513"/>
      <c r="U185" s="498"/>
    </row>
    <row r="186" spans="1:21" ht="14.25" customHeight="1">
      <c r="A186" s="496">
        <v>2</v>
      </c>
      <c r="B186" s="503">
        <v>43019</v>
      </c>
      <c r="C186" s="498" t="s">
        <v>1576</v>
      </c>
      <c r="D186" s="499" t="s">
        <v>1577</v>
      </c>
      <c r="E186" s="502">
        <v>21183</v>
      </c>
      <c r="F186" s="502">
        <v>4948</v>
      </c>
      <c r="G186" s="502">
        <v>16</v>
      </c>
      <c r="H186" s="502">
        <v>4932</v>
      </c>
      <c r="I186" s="502" t="s">
        <v>52</v>
      </c>
      <c r="J186" s="502" t="s">
        <v>52</v>
      </c>
      <c r="K186" s="502" t="s">
        <v>52</v>
      </c>
      <c r="L186" s="502" t="s">
        <v>52</v>
      </c>
      <c r="M186" s="502">
        <v>416</v>
      </c>
      <c r="N186" s="501">
        <v>24</v>
      </c>
      <c r="O186" s="513">
        <v>10000</v>
      </c>
      <c r="P186" s="513"/>
      <c r="Q186" s="513"/>
      <c r="R186" s="513"/>
      <c r="S186" s="513"/>
      <c r="T186" s="513"/>
      <c r="U186" s="498"/>
    </row>
    <row r="187" spans="1:21" ht="14.25" customHeight="1">
      <c r="A187" s="496">
        <v>2</v>
      </c>
      <c r="B187" s="503">
        <v>43020</v>
      </c>
      <c r="C187" s="498" t="s">
        <v>1578</v>
      </c>
      <c r="D187" s="499" t="s">
        <v>1579</v>
      </c>
      <c r="E187" s="502">
        <v>20163</v>
      </c>
      <c r="F187" s="502">
        <v>4915</v>
      </c>
      <c r="G187" s="502">
        <v>3</v>
      </c>
      <c r="H187" s="502">
        <v>4911</v>
      </c>
      <c r="I187" s="502" t="s">
        <v>52</v>
      </c>
      <c r="J187" s="502" t="s">
        <v>52</v>
      </c>
      <c r="K187" s="502">
        <v>1</v>
      </c>
      <c r="L187" s="502" t="s">
        <v>52</v>
      </c>
      <c r="M187" s="502">
        <v>706</v>
      </c>
      <c r="N187" s="501">
        <v>14</v>
      </c>
      <c r="O187" s="513">
        <v>10000</v>
      </c>
      <c r="P187" s="513"/>
      <c r="Q187" s="513"/>
      <c r="R187" s="513"/>
      <c r="S187" s="513"/>
      <c r="T187" s="513"/>
      <c r="U187" s="498"/>
    </row>
    <row r="188" spans="1:21" ht="14.25" customHeight="1">
      <c r="A188" s="496">
        <v>2</v>
      </c>
      <c r="B188" s="565">
        <v>43021</v>
      </c>
      <c r="C188" s="566" t="s">
        <v>1580</v>
      </c>
      <c r="D188" s="1273" t="s">
        <v>1581</v>
      </c>
      <c r="E188" s="1274">
        <v>116982</v>
      </c>
      <c r="F188" s="567">
        <v>26109</v>
      </c>
      <c r="G188" s="567">
        <v>5228</v>
      </c>
      <c r="H188" s="567">
        <v>507</v>
      </c>
      <c r="I188" s="567" t="s">
        <v>52</v>
      </c>
      <c r="J188" s="567">
        <v>17022</v>
      </c>
      <c r="K188" s="567" t="s">
        <v>52</v>
      </c>
      <c r="L188" s="567">
        <v>3136</v>
      </c>
      <c r="M188" s="567">
        <v>4197</v>
      </c>
      <c r="N188" s="568">
        <v>6</v>
      </c>
      <c r="O188" s="568">
        <v>23135</v>
      </c>
      <c r="P188" s="568"/>
      <c r="Q188" s="568"/>
      <c r="R188" s="568"/>
      <c r="S188" s="568"/>
      <c r="T188" s="568"/>
      <c r="U188" s="1223" t="s">
        <v>1582</v>
      </c>
    </row>
    <row r="189" spans="1:21" ht="14.25" customHeight="1">
      <c r="A189" s="496">
        <v>2</v>
      </c>
      <c r="B189" s="565">
        <v>43022</v>
      </c>
      <c r="C189" s="566" t="s">
        <v>1583</v>
      </c>
      <c r="D189" s="1191"/>
      <c r="E189" s="1191"/>
      <c r="F189" s="567">
        <v>17814</v>
      </c>
      <c r="G189" s="567">
        <v>8203</v>
      </c>
      <c r="H189" s="567">
        <v>524</v>
      </c>
      <c r="I189" s="567" t="s">
        <v>52</v>
      </c>
      <c r="J189" s="567">
        <v>7267</v>
      </c>
      <c r="K189" s="567" t="s">
        <v>52</v>
      </c>
      <c r="L189" s="567">
        <v>1875</v>
      </c>
      <c r="M189" s="567">
        <v>3523</v>
      </c>
      <c r="N189" s="568">
        <v>10</v>
      </c>
      <c r="O189" s="568">
        <v>35360</v>
      </c>
      <c r="P189" s="568"/>
      <c r="Q189" s="568"/>
      <c r="R189" s="568"/>
      <c r="S189" s="568"/>
      <c r="T189" s="568"/>
      <c r="U189" s="1191"/>
    </row>
    <row r="190" spans="1:21" ht="14.25" customHeight="1">
      <c r="A190" s="496">
        <v>2</v>
      </c>
      <c r="B190" s="565">
        <v>43023</v>
      </c>
      <c r="C190" s="566" t="s">
        <v>1584</v>
      </c>
      <c r="D190" s="1102"/>
      <c r="E190" s="1102"/>
      <c r="F190" s="567">
        <v>14134</v>
      </c>
      <c r="G190" s="567">
        <v>8407</v>
      </c>
      <c r="H190" s="567">
        <v>444</v>
      </c>
      <c r="I190" s="567" t="s">
        <v>52</v>
      </c>
      <c r="J190" s="567">
        <v>3560</v>
      </c>
      <c r="K190" s="567" t="s">
        <v>52</v>
      </c>
      <c r="L190" s="567">
        <v>1778</v>
      </c>
      <c r="M190" s="567">
        <v>2699</v>
      </c>
      <c r="N190" s="568">
        <v>12</v>
      </c>
      <c r="O190" s="568">
        <v>31505</v>
      </c>
      <c r="P190" s="568"/>
      <c r="Q190" s="568"/>
      <c r="R190" s="568"/>
      <c r="S190" s="568"/>
      <c r="T190" s="568"/>
      <c r="U190" s="1102"/>
    </row>
    <row r="191" spans="1:21" ht="14.25" customHeight="1">
      <c r="A191" s="496">
        <v>3</v>
      </c>
      <c r="B191" s="503">
        <v>43024</v>
      </c>
      <c r="C191" s="498" t="s">
        <v>1585</v>
      </c>
      <c r="D191" s="499" t="s">
        <v>1586</v>
      </c>
      <c r="E191" s="502">
        <v>15656</v>
      </c>
      <c r="F191" s="502">
        <v>4183</v>
      </c>
      <c r="G191" s="502">
        <v>53</v>
      </c>
      <c r="H191" s="502">
        <v>2477</v>
      </c>
      <c r="I191" s="502" t="s">
        <v>52</v>
      </c>
      <c r="J191" s="502">
        <v>2711</v>
      </c>
      <c r="K191" s="502">
        <v>9</v>
      </c>
      <c r="L191" s="502" t="s">
        <v>52</v>
      </c>
      <c r="M191" s="502">
        <v>132</v>
      </c>
      <c r="N191" s="501">
        <v>76</v>
      </c>
      <c r="O191" s="513">
        <v>10000</v>
      </c>
      <c r="P191" s="513"/>
      <c r="Q191" s="513"/>
      <c r="R191" s="513"/>
      <c r="S191" s="513"/>
      <c r="T191" s="513"/>
      <c r="U191" s="498"/>
    </row>
    <row r="192" spans="1:21" ht="14.25" customHeight="1">
      <c r="A192" s="496">
        <v>3</v>
      </c>
      <c r="B192" s="503">
        <v>43025</v>
      </c>
      <c r="C192" s="498" t="s">
        <v>1587</v>
      </c>
      <c r="D192" s="499" t="s">
        <v>1588</v>
      </c>
      <c r="E192" s="502">
        <v>22187</v>
      </c>
      <c r="F192" s="502">
        <v>7212</v>
      </c>
      <c r="G192" s="502">
        <v>23</v>
      </c>
      <c r="H192" s="502">
        <v>6228</v>
      </c>
      <c r="I192" s="502" t="s">
        <v>52</v>
      </c>
      <c r="J192" s="502">
        <v>982</v>
      </c>
      <c r="K192" s="502">
        <v>4</v>
      </c>
      <c r="L192" s="502" t="s">
        <v>52</v>
      </c>
      <c r="M192" s="502">
        <v>1275</v>
      </c>
      <c r="N192" s="501">
        <v>8</v>
      </c>
      <c r="O192" s="513">
        <v>10000</v>
      </c>
      <c r="P192" s="513"/>
      <c r="Q192" s="513"/>
      <c r="R192" s="513"/>
      <c r="S192" s="513"/>
      <c r="T192" s="513"/>
      <c r="U192" s="498"/>
    </row>
    <row r="193" spans="1:21" ht="14.25" customHeight="1">
      <c r="A193" s="496">
        <v>3</v>
      </c>
      <c r="B193" s="504">
        <v>43026</v>
      </c>
      <c r="C193" s="505" t="s">
        <v>1589</v>
      </c>
      <c r="D193" s="1243" t="s">
        <v>1590</v>
      </c>
      <c r="E193" s="1244">
        <v>45415</v>
      </c>
      <c r="F193" s="506">
        <v>4296</v>
      </c>
      <c r="G193" s="506">
        <v>111</v>
      </c>
      <c r="H193" s="506">
        <v>4177</v>
      </c>
      <c r="I193" s="506" t="s">
        <v>52</v>
      </c>
      <c r="J193" s="506" t="s">
        <v>52</v>
      </c>
      <c r="K193" s="506">
        <v>13</v>
      </c>
      <c r="L193" s="506" t="s">
        <v>52</v>
      </c>
      <c r="M193" s="506">
        <v>137</v>
      </c>
      <c r="N193" s="507">
        <v>159</v>
      </c>
      <c r="O193" s="507">
        <v>21729</v>
      </c>
      <c r="P193" s="507"/>
      <c r="Q193" s="507"/>
      <c r="R193" s="507"/>
      <c r="S193" s="507"/>
      <c r="T193" s="507"/>
      <c r="U193" s="1226" t="s">
        <v>1591</v>
      </c>
    </row>
    <row r="194" spans="1:21" ht="14.25" customHeight="1">
      <c r="A194" s="496">
        <v>3</v>
      </c>
      <c r="B194" s="504">
        <v>43027</v>
      </c>
      <c r="C194" s="505" t="s">
        <v>1592</v>
      </c>
      <c r="D194" s="1191"/>
      <c r="E194" s="1191"/>
      <c r="F194" s="506">
        <v>5238</v>
      </c>
      <c r="G194" s="506">
        <v>85</v>
      </c>
      <c r="H194" s="506">
        <v>5106</v>
      </c>
      <c r="I194" s="506" t="s">
        <v>52</v>
      </c>
      <c r="J194" s="506" t="s">
        <v>52</v>
      </c>
      <c r="K194" s="506">
        <v>26</v>
      </c>
      <c r="L194" s="506" t="s">
        <v>52</v>
      </c>
      <c r="M194" s="506">
        <v>132</v>
      </c>
      <c r="N194" s="507">
        <v>227</v>
      </c>
      <c r="O194" s="507">
        <v>30015</v>
      </c>
      <c r="P194" s="507"/>
      <c r="Q194" s="507"/>
      <c r="R194" s="507"/>
      <c r="S194" s="507"/>
      <c r="T194" s="507"/>
      <c r="U194" s="1191"/>
    </row>
    <row r="195" spans="1:21" ht="14.25" customHeight="1">
      <c r="A195" s="496">
        <v>3</v>
      </c>
      <c r="B195" s="504">
        <v>43028</v>
      </c>
      <c r="C195" s="505" t="s">
        <v>1593</v>
      </c>
      <c r="D195" s="1191"/>
      <c r="E195" s="1191"/>
      <c r="F195" s="506">
        <v>3844</v>
      </c>
      <c r="G195" s="506">
        <v>106</v>
      </c>
      <c r="H195" s="506">
        <v>3683</v>
      </c>
      <c r="I195" s="506" t="s">
        <v>52</v>
      </c>
      <c r="J195" s="506" t="s">
        <v>52</v>
      </c>
      <c r="K195" s="506">
        <v>64</v>
      </c>
      <c r="L195" s="506" t="s">
        <v>52</v>
      </c>
      <c r="M195" s="506">
        <v>149</v>
      </c>
      <c r="N195" s="507">
        <v>223</v>
      </c>
      <c r="O195" s="507">
        <v>33237</v>
      </c>
      <c r="P195" s="507"/>
      <c r="Q195" s="507"/>
      <c r="R195" s="507"/>
      <c r="S195" s="507"/>
      <c r="T195" s="507"/>
      <c r="U195" s="1191"/>
    </row>
    <row r="196" spans="1:21" ht="14.25" customHeight="1">
      <c r="A196" s="496">
        <v>3</v>
      </c>
      <c r="B196" s="504">
        <v>43029</v>
      </c>
      <c r="C196" s="505" t="s">
        <v>1594</v>
      </c>
      <c r="D196" s="1191"/>
      <c r="E196" s="1191"/>
      <c r="F196" s="506">
        <v>3897</v>
      </c>
      <c r="G196" s="506">
        <v>125</v>
      </c>
      <c r="H196" s="506">
        <v>3405</v>
      </c>
      <c r="I196" s="506" t="s">
        <v>52</v>
      </c>
      <c r="J196" s="506" t="s">
        <v>52</v>
      </c>
      <c r="K196" s="506">
        <v>370</v>
      </c>
      <c r="L196" s="506" t="s">
        <v>52</v>
      </c>
      <c r="M196" s="506">
        <v>144</v>
      </c>
      <c r="N196" s="507">
        <v>232</v>
      </c>
      <c r="O196" s="507">
        <v>33433</v>
      </c>
      <c r="P196" s="507"/>
      <c r="Q196" s="507"/>
      <c r="R196" s="507"/>
      <c r="S196" s="507"/>
      <c r="T196" s="507"/>
      <c r="U196" s="1191"/>
    </row>
    <row r="197" spans="1:21" ht="14.25" customHeight="1">
      <c r="A197" s="496">
        <v>3</v>
      </c>
      <c r="B197" s="504">
        <v>43030</v>
      </c>
      <c r="C197" s="505" t="s">
        <v>1595</v>
      </c>
      <c r="D197" s="1102"/>
      <c r="E197" s="1102"/>
      <c r="F197" s="506">
        <v>3487</v>
      </c>
      <c r="G197" s="506">
        <v>186</v>
      </c>
      <c r="H197" s="506">
        <v>2969</v>
      </c>
      <c r="I197" s="506" t="s">
        <v>52</v>
      </c>
      <c r="J197" s="506" t="s">
        <v>52</v>
      </c>
      <c r="K197" s="506">
        <v>336</v>
      </c>
      <c r="L197" s="506" t="s">
        <v>52</v>
      </c>
      <c r="M197" s="506">
        <v>135</v>
      </c>
      <c r="N197" s="507">
        <v>234</v>
      </c>
      <c r="O197" s="507">
        <v>31586</v>
      </c>
      <c r="P197" s="507"/>
      <c r="Q197" s="507"/>
      <c r="R197" s="507"/>
      <c r="S197" s="507"/>
      <c r="T197" s="507"/>
      <c r="U197" s="1102"/>
    </row>
    <row r="198" spans="1:21" ht="14.25" customHeight="1">
      <c r="A198" s="496">
        <v>3</v>
      </c>
      <c r="B198" s="503">
        <v>43027</v>
      </c>
      <c r="C198" s="498" t="s">
        <v>1596</v>
      </c>
      <c r="D198" s="499" t="s">
        <v>1597</v>
      </c>
      <c r="E198" s="502">
        <v>29074</v>
      </c>
      <c r="F198" s="502">
        <v>6288</v>
      </c>
      <c r="G198" s="502">
        <v>10</v>
      </c>
      <c r="H198" s="502">
        <v>6276</v>
      </c>
      <c r="I198" s="502" t="s">
        <v>52</v>
      </c>
      <c r="J198" s="502" t="s">
        <v>52</v>
      </c>
      <c r="K198" s="502">
        <v>2</v>
      </c>
      <c r="L198" s="502" t="s">
        <v>52</v>
      </c>
      <c r="M198" s="502">
        <v>1122</v>
      </c>
      <c r="N198" s="501">
        <v>9</v>
      </c>
      <c r="O198" s="513">
        <v>10000</v>
      </c>
      <c r="P198" s="513"/>
      <c r="Q198" s="513"/>
      <c r="R198" s="513"/>
      <c r="S198" s="513"/>
      <c r="T198" s="513"/>
      <c r="U198" s="498"/>
    </row>
    <row r="199" spans="1:21" ht="14.25" customHeight="1">
      <c r="A199" s="496">
        <v>3</v>
      </c>
      <c r="B199" s="503">
        <v>43028</v>
      </c>
      <c r="C199" s="498" t="s">
        <v>1598</v>
      </c>
      <c r="D199" s="499" t="s">
        <v>1599</v>
      </c>
      <c r="E199" s="502">
        <v>26241</v>
      </c>
      <c r="F199" s="502">
        <v>4997</v>
      </c>
      <c r="G199" s="502">
        <v>7</v>
      </c>
      <c r="H199" s="502">
        <v>4986</v>
      </c>
      <c r="I199" s="502" t="s">
        <v>52</v>
      </c>
      <c r="J199" s="502" t="s">
        <v>52</v>
      </c>
      <c r="K199" s="502">
        <v>4</v>
      </c>
      <c r="L199" s="502" t="s">
        <v>52</v>
      </c>
      <c r="M199" s="502">
        <v>615</v>
      </c>
      <c r="N199" s="501">
        <v>16</v>
      </c>
      <c r="O199" s="513">
        <v>10000</v>
      </c>
      <c r="P199" s="513"/>
      <c r="Q199" s="513"/>
      <c r="R199" s="513"/>
      <c r="S199" s="513"/>
      <c r="T199" s="513"/>
      <c r="U199" s="498"/>
    </row>
    <row r="200" spans="1:21" ht="14.25" customHeight="1">
      <c r="A200" s="496">
        <v>4</v>
      </c>
      <c r="B200" s="516">
        <v>43031</v>
      </c>
      <c r="C200" s="517" t="s">
        <v>1600</v>
      </c>
      <c r="D200" s="1248" t="s">
        <v>1601</v>
      </c>
      <c r="E200" s="1249">
        <v>15277</v>
      </c>
      <c r="F200" s="518">
        <v>2592</v>
      </c>
      <c r="G200" s="518">
        <v>99</v>
      </c>
      <c r="H200" s="518">
        <v>2449</v>
      </c>
      <c r="I200" s="518" t="s">
        <v>52</v>
      </c>
      <c r="J200" s="518" t="s">
        <v>52</v>
      </c>
      <c r="K200" s="518">
        <v>55</v>
      </c>
      <c r="L200" s="518" t="s">
        <v>52</v>
      </c>
      <c r="M200" s="518">
        <v>111</v>
      </c>
      <c r="N200" s="519">
        <v>179</v>
      </c>
      <c r="O200" s="519">
        <v>19855</v>
      </c>
      <c r="P200" s="519"/>
      <c r="Q200" s="519"/>
      <c r="R200" s="519"/>
      <c r="S200" s="519"/>
      <c r="T200" s="519"/>
      <c r="U200" s="1227" t="s">
        <v>1602</v>
      </c>
    </row>
    <row r="201" spans="1:21" ht="14.25" customHeight="1">
      <c r="A201" s="496">
        <v>4</v>
      </c>
      <c r="B201" s="516">
        <v>43032</v>
      </c>
      <c r="C201" s="517" t="s">
        <v>1603</v>
      </c>
      <c r="D201" s="1102"/>
      <c r="E201" s="1102"/>
      <c r="F201" s="518">
        <v>719</v>
      </c>
      <c r="G201" s="518">
        <v>33</v>
      </c>
      <c r="H201" s="518">
        <v>651</v>
      </c>
      <c r="I201" s="518" t="s">
        <v>52</v>
      </c>
      <c r="J201" s="518" t="s">
        <v>52</v>
      </c>
      <c r="K201" s="518">
        <v>35</v>
      </c>
      <c r="L201" s="518" t="s">
        <v>52</v>
      </c>
      <c r="M201" s="518">
        <v>43</v>
      </c>
      <c r="N201" s="519">
        <v>236</v>
      </c>
      <c r="O201" s="519">
        <v>10145</v>
      </c>
      <c r="P201" s="519"/>
      <c r="Q201" s="519"/>
      <c r="R201" s="519"/>
      <c r="S201" s="519"/>
      <c r="T201" s="519"/>
      <c r="U201" s="1102"/>
    </row>
    <row r="202" spans="1:21" ht="14.25" customHeight="1">
      <c r="A202" s="496">
        <v>4</v>
      </c>
      <c r="B202" s="503">
        <v>43031</v>
      </c>
      <c r="C202" s="498" t="s">
        <v>1604</v>
      </c>
      <c r="D202" s="499" t="s">
        <v>1605</v>
      </c>
      <c r="E202" s="502">
        <v>14991</v>
      </c>
      <c r="F202" s="502">
        <v>4115</v>
      </c>
      <c r="G202" s="502">
        <v>18</v>
      </c>
      <c r="H202" s="502">
        <v>3456</v>
      </c>
      <c r="I202" s="502" t="s">
        <v>52</v>
      </c>
      <c r="J202" s="502">
        <v>659</v>
      </c>
      <c r="K202" s="502">
        <v>11</v>
      </c>
      <c r="L202" s="502" t="s">
        <v>52</v>
      </c>
      <c r="M202" s="502">
        <v>110</v>
      </c>
      <c r="N202" s="501">
        <v>91</v>
      </c>
      <c r="O202" s="513">
        <v>10000</v>
      </c>
      <c r="P202" s="513"/>
      <c r="Q202" s="513"/>
      <c r="R202" s="513"/>
      <c r="S202" s="513"/>
      <c r="T202" s="513"/>
      <c r="U202" s="498"/>
    </row>
    <row r="203" spans="1:21" ht="14.25" customHeight="1">
      <c r="A203" s="496">
        <v>4</v>
      </c>
      <c r="B203" s="503">
        <v>43032</v>
      </c>
      <c r="C203" s="498" t="s">
        <v>1606</v>
      </c>
      <c r="D203" s="499" t="s">
        <v>1607</v>
      </c>
      <c r="E203" s="502">
        <v>25047</v>
      </c>
      <c r="F203" s="502">
        <v>6192</v>
      </c>
      <c r="G203" s="502">
        <v>44</v>
      </c>
      <c r="H203" s="502">
        <v>5416</v>
      </c>
      <c r="I203" s="502" t="s">
        <v>52</v>
      </c>
      <c r="J203" s="502">
        <v>756</v>
      </c>
      <c r="K203" s="502" t="s">
        <v>52</v>
      </c>
      <c r="L203" s="502" t="s">
        <v>52</v>
      </c>
      <c r="M203" s="502">
        <v>1026</v>
      </c>
      <c r="N203" s="501">
        <v>10</v>
      </c>
      <c r="O203" s="513">
        <v>10000</v>
      </c>
      <c r="P203" s="513"/>
      <c r="Q203" s="513"/>
      <c r="R203" s="513"/>
      <c r="S203" s="513"/>
      <c r="T203" s="513"/>
      <c r="U203" s="498"/>
    </row>
    <row r="204" spans="1:21" ht="14.25" customHeight="1">
      <c r="A204" s="496">
        <v>4</v>
      </c>
      <c r="B204" s="503">
        <v>43033</v>
      </c>
      <c r="C204" s="498" t="s">
        <v>1608</v>
      </c>
      <c r="D204" s="499" t="s">
        <v>1609</v>
      </c>
      <c r="E204" s="502">
        <v>8911</v>
      </c>
      <c r="F204" s="502">
        <v>7096</v>
      </c>
      <c r="G204" s="502">
        <v>603</v>
      </c>
      <c r="H204" s="502">
        <v>1798</v>
      </c>
      <c r="I204" s="502" t="s">
        <v>52</v>
      </c>
      <c r="J204" s="502">
        <v>3740</v>
      </c>
      <c r="K204" s="502" t="s">
        <v>52</v>
      </c>
      <c r="L204" s="502">
        <v>977</v>
      </c>
      <c r="M204" s="502">
        <v>776</v>
      </c>
      <c r="N204" s="501">
        <v>13</v>
      </c>
      <c r="O204" s="513">
        <v>10000</v>
      </c>
      <c r="P204" s="513"/>
      <c r="Q204" s="513"/>
      <c r="R204" s="513"/>
      <c r="S204" s="513"/>
      <c r="T204" s="513"/>
      <c r="U204" s="498"/>
    </row>
    <row r="205" spans="1:21" ht="14.25" customHeight="1">
      <c r="A205" s="496">
        <v>4</v>
      </c>
      <c r="B205" s="503">
        <v>43034</v>
      </c>
      <c r="C205" s="498" t="s">
        <v>1610</v>
      </c>
      <c r="D205" s="499" t="s">
        <v>1611</v>
      </c>
      <c r="E205" s="502">
        <v>13894</v>
      </c>
      <c r="F205" s="502">
        <v>6100</v>
      </c>
      <c r="G205" s="502">
        <v>652</v>
      </c>
      <c r="H205" s="502">
        <v>582</v>
      </c>
      <c r="I205" s="502" t="s">
        <v>52</v>
      </c>
      <c r="J205" s="502">
        <v>3369</v>
      </c>
      <c r="K205" s="502">
        <v>8</v>
      </c>
      <c r="L205" s="502">
        <v>1478</v>
      </c>
      <c r="M205" s="502">
        <v>1061</v>
      </c>
      <c r="N205" s="501">
        <v>9</v>
      </c>
      <c r="O205" s="513">
        <v>10000</v>
      </c>
      <c r="P205" s="513"/>
      <c r="Q205" s="513"/>
      <c r="R205" s="513"/>
      <c r="S205" s="513"/>
      <c r="T205" s="513"/>
      <c r="U205" s="498"/>
    </row>
    <row r="206" spans="1:21" ht="14.25" customHeight="1">
      <c r="A206" s="496">
        <v>4</v>
      </c>
      <c r="B206" s="503">
        <v>43035</v>
      </c>
      <c r="C206" s="498" t="s">
        <v>1612</v>
      </c>
      <c r="D206" s="499" t="s">
        <v>1613</v>
      </c>
      <c r="E206" s="502">
        <v>25508</v>
      </c>
      <c r="F206" s="502">
        <v>3156</v>
      </c>
      <c r="G206" s="502">
        <v>11</v>
      </c>
      <c r="H206" s="502">
        <v>3144</v>
      </c>
      <c r="I206" s="502" t="s">
        <v>52</v>
      </c>
      <c r="J206" s="502" t="s">
        <v>52</v>
      </c>
      <c r="K206" s="502">
        <v>1</v>
      </c>
      <c r="L206" s="502" t="s">
        <v>52</v>
      </c>
      <c r="M206" s="502">
        <v>223</v>
      </c>
      <c r="N206" s="501">
        <v>45</v>
      </c>
      <c r="O206" s="513">
        <v>10000</v>
      </c>
      <c r="P206" s="513"/>
      <c r="Q206" s="513"/>
      <c r="R206" s="513"/>
      <c r="S206" s="513"/>
      <c r="T206" s="513"/>
      <c r="U206" s="498"/>
    </row>
    <row r="207" spans="1:21" ht="14.25" customHeight="1">
      <c r="A207" s="496">
        <v>4</v>
      </c>
      <c r="B207" s="577">
        <v>43035</v>
      </c>
      <c r="C207" s="578" t="s">
        <v>1614</v>
      </c>
      <c r="D207" s="1279" t="s">
        <v>1615</v>
      </c>
      <c r="E207" s="1280">
        <v>82052</v>
      </c>
      <c r="F207" s="579">
        <v>11130</v>
      </c>
      <c r="G207" s="579">
        <v>207</v>
      </c>
      <c r="H207" s="579">
        <v>7203</v>
      </c>
      <c r="I207" s="579" t="s">
        <v>52</v>
      </c>
      <c r="J207" s="579">
        <v>3807</v>
      </c>
      <c r="K207" s="579">
        <v>8</v>
      </c>
      <c r="L207" s="579" t="s">
        <v>52</v>
      </c>
      <c r="M207" s="579">
        <v>247</v>
      </c>
      <c r="N207" s="580">
        <v>152</v>
      </c>
      <c r="O207" s="580">
        <v>37609</v>
      </c>
      <c r="P207" s="580"/>
      <c r="Q207" s="580"/>
      <c r="R207" s="580"/>
      <c r="S207" s="580"/>
      <c r="T207" s="580"/>
      <c r="U207" s="1228" t="s">
        <v>1616</v>
      </c>
    </row>
    <row r="208" spans="1:21" ht="14.25" customHeight="1">
      <c r="A208" s="496">
        <v>4</v>
      </c>
      <c r="B208" s="577">
        <v>43036</v>
      </c>
      <c r="C208" s="578" t="s">
        <v>1617</v>
      </c>
      <c r="D208" s="1191"/>
      <c r="E208" s="1191"/>
      <c r="F208" s="579">
        <v>15794</v>
      </c>
      <c r="G208" s="579">
        <v>360</v>
      </c>
      <c r="H208" s="579">
        <v>5959</v>
      </c>
      <c r="I208" s="579" t="s">
        <v>52</v>
      </c>
      <c r="J208" s="579">
        <v>9591</v>
      </c>
      <c r="K208" s="579">
        <v>76</v>
      </c>
      <c r="L208" s="579" t="s">
        <v>52</v>
      </c>
      <c r="M208" s="579">
        <v>245</v>
      </c>
      <c r="N208" s="580">
        <v>213</v>
      </c>
      <c r="O208" s="580">
        <v>52268</v>
      </c>
      <c r="P208" s="580"/>
      <c r="Q208" s="580"/>
      <c r="R208" s="580"/>
      <c r="S208" s="580"/>
      <c r="T208" s="580"/>
      <c r="U208" s="1191"/>
    </row>
    <row r="209" spans="1:21" ht="14.25" customHeight="1">
      <c r="A209" s="496">
        <v>4</v>
      </c>
      <c r="B209" s="577">
        <v>43037</v>
      </c>
      <c r="C209" s="578" t="s">
        <v>1618</v>
      </c>
      <c r="D209" s="1102"/>
      <c r="E209" s="1102"/>
      <c r="F209" s="579">
        <v>20303</v>
      </c>
      <c r="G209" s="579">
        <v>340</v>
      </c>
      <c r="H209" s="579">
        <v>8816</v>
      </c>
      <c r="I209" s="579" t="s">
        <v>52</v>
      </c>
      <c r="J209" s="579">
        <v>11296</v>
      </c>
      <c r="K209" s="579">
        <v>248</v>
      </c>
      <c r="L209" s="579" t="s">
        <v>52</v>
      </c>
      <c r="M209" s="579">
        <v>296</v>
      </c>
      <c r="N209" s="580">
        <v>203</v>
      </c>
      <c r="O209" s="580">
        <v>60123</v>
      </c>
      <c r="P209" s="580"/>
      <c r="Q209" s="580"/>
      <c r="R209" s="580"/>
      <c r="S209" s="580"/>
      <c r="T209" s="580"/>
      <c r="U209" s="1102"/>
    </row>
    <row r="210" spans="1:21" ht="14.25" customHeight="1">
      <c r="A210" s="496">
        <v>1</v>
      </c>
      <c r="B210" s="503">
        <v>43038</v>
      </c>
      <c r="C210" s="498" t="s">
        <v>1619</v>
      </c>
      <c r="D210" s="499" t="s">
        <v>1620</v>
      </c>
      <c r="E210" s="502">
        <v>21865</v>
      </c>
      <c r="F210" s="502">
        <v>3880</v>
      </c>
      <c r="G210" s="502">
        <v>128</v>
      </c>
      <c r="H210" s="502">
        <v>3063</v>
      </c>
      <c r="I210" s="502" t="s">
        <v>52</v>
      </c>
      <c r="J210" s="502">
        <v>720</v>
      </c>
      <c r="K210" s="502" t="s">
        <v>52</v>
      </c>
      <c r="L210" s="502" t="s">
        <v>52</v>
      </c>
      <c r="M210" s="502">
        <v>222</v>
      </c>
      <c r="N210" s="501">
        <v>45</v>
      </c>
      <c r="O210" s="513">
        <v>10000</v>
      </c>
      <c r="P210" s="513"/>
      <c r="Q210" s="513"/>
      <c r="R210" s="513"/>
      <c r="S210" s="513"/>
      <c r="T210" s="513"/>
      <c r="U210" s="498"/>
    </row>
    <row r="211" spans="1:21" ht="14.25" customHeight="1">
      <c r="A211" s="496">
        <v>1</v>
      </c>
      <c r="B211" s="561">
        <v>43038</v>
      </c>
      <c r="C211" s="562" t="s">
        <v>1621</v>
      </c>
      <c r="D211" s="1271" t="s">
        <v>1622</v>
      </c>
      <c r="E211" s="1272">
        <v>17024</v>
      </c>
      <c r="F211" s="563">
        <v>1847</v>
      </c>
      <c r="G211" s="563">
        <v>27</v>
      </c>
      <c r="H211" s="563">
        <v>1625</v>
      </c>
      <c r="I211" s="563" t="s">
        <v>52</v>
      </c>
      <c r="J211" s="563">
        <v>202</v>
      </c>
      <c r="K211" s="563">
        <v>3</v>
      </c>
      <c r="L211" s="563" t="s">
        <v>52</v>
      </c>
      <c r="M211" s="563">
        <v>50</v>
      </c>
      <c r="N211" s="564">
        <v>152</v>
      </c>
      <c r="O211" s="564">
        <v>7608</v>
      </c>
      <c r="P211" s="564"/>
      <c r="Q211" s="564"/>
      <c r="R211" s="564"/>
      <c r="S211" s="564"/>
      <c r="T211" s="564"/>
      <c r="U211" s="1222" t="s">
        <v>1623</v>
      </c>
    </row>
    <row r="212" spans="1:21" ht="14.25" customHeight="1">
      <c r="A212" s="496">
        <v>1</v>
      </c>
      <c r="B212" s="561">
        <v>43039</v>
      </c>
      <c r="C212" s="562" t="s">
        <v>1624</v>
      </c>
      <c r="D212" s="1102"/>
      <c r="E212" s="1102"/>
      <c r="F212" s="563">
        <v>4720</v>
      </c>
      <c r="G212" s="563">
        <v>149</v>
      </c>
      <c r="H212" s="563">
        <v>3910</v>
      </c>
      <c r="I212" s="563" t="s">
        <v>52</v>
      </c>
      <c r="J212" s="563">
        <v>681</v>
      </c>
      <c r="K212" s="563">
        <v>20</v>
      </c>
      <c r="L212" s="563" t="s">
        <v>52</v>
      </c>
      <c r="M212" s="563">
        <v>131</v>
      </c>
      <c r="N212" s="564">
        <v>171</v>
      </c>
      <c r="O212" s="564">
        <v>22392</v>
      </c>
      <c r="P212" s="564"/>
      <c r="Q212" s="564"/>
      <c r="R212" s="564"/>
      <c r="S212" s="564"/>
      <c r="T212" s="564"/>
      <c r="U212" s="1102"/>
    </row>
    <row r="213" spans="1:21" ht="14.25" customHeight="1">
      <c r="A213" s="496">
        <v>1</v>
      </c>
      <c r="B213" s="503">
        <v>43039</v>
      </c>
      <c r="C213" s="498" t="s">
        <v>1625</v>
      </c>
      <c r="D213" s="499" t="s">
        <v>1626</v>
      </c>
      <c r="E213" s="502">
        <v>31031</v>
      </c>
      <c r="F213" s="502">
        <v>6973</v>
      </c>
      <c r="G213" s="502">
        <v>28</v>
      </c>
      <c r="H213" s="502">
        <v>6667</v>
      </c>
      <c r="I213" s="502" t="s">
        <v>52</v>
      </c>
      <c r="J213" s="502">
        <v>290</v>
      </c>
      <c r="K213" s="502">
        <v>4</v>
      </c>
      <c r="L213" s="502" t="s">
        <v>52</v>
      </c>
      <c r="M213" s="502">
        <v>1401</v>
      </c>
      <c r="N213" s="501">
        <v>7</v>
      </c>
      <c r="O213" s="513">
        <v>10000</v>
      </c>
      <c r="P213" s="513"/>
      <c r="Q213" s="513"/>
      <c r="R213" s="513"/>
      <c r="S213" s="513"/>
      <c r="T213" s="513"/>
      <c r="U213" s="498"/>
    </row>
    <row r="214" spans="1:21" ht="14.25" customHeight="1">
      <c r="A214" s="496">
        <v>1</v>
      </c>
      <c r="B214" s="503">
        <v>43040</v>
      </c>
      <c r="C214" s="498" t="s">
        <v>1627</v>
      </c>
      <c r="D214" s="499" t="s">
        <v>1628</v>
      </c>
      <c r="E214" s="502">
        <v>43534</v>
      </c>
      <c r="F214" s="502">
        <v>6994</v>
      </c>
      <c r="G214" s="502">
        <v>33</v>
      </c>
      <c r="H214" s="502">
        <v>6956</v>
      </c>
      <c r="I214" s="502" t="s">
        <v>52</v>
      </c>
      <c r="J214" s="502" t="s">
        <v>52</v>
      </c>
      <c r="K214" s="502">
        <v>2</v>
      </c>
      <c r="L214" s="502" t="s">
        <v>52</v>
      </c>
      <c r="M214" s="502">
        <v>1549</v>
      </c>
      <c r="N214" s="501">
        <v>6</v>
      </c>
      <c r="O214" s="513">
        <v>10000</v>
      </c>
      <c r="P214" s="513"/>
      <c r="Q214" s="513"/>
      <c r="R214" s="513"/>
      <c r="S214" s="513"/>
      <c r="T214" s="513"/>
      <c r="U214" s="498"/>
    </row>
    <row r="215" spans="1:21" ht="14.25" customHeight="1">
      <c r="A215" s="496">
        <v>1</v>
      </c>
      <c r="B215" s="503">
        <v>43041</v>
      </c>
      <c r="C215" s="498" t="s">
        <v>1629</v>
      </c>
      <c r="D215" s="499" t="s">
        <v>1630</v>
      </c>
      <c r="E215" s="502">
        <v>28475</v>
      </c>
      <c r="F215" s="502">
        <v>6744</v>
      </c>
      <c r="G215" s="502">
        <v>182</v>
      </c>
      <c r="H215" s="502">
        <v>620</v>
      </c>
      <c r="I215" s="502" t="s">
        <v>52</v>
      </c>
      <c r="J215" s="502">
        <v>3056</v>
      </c>
      <c r="K215" s="502">
        <v>4</v>
      </c>
      <c r="L215" s="502">
        <v>2930</v>
      </c>
      <c r="M215" s="502">
        <v>998</v>
      </c>
      <c r="N215" s="501">
        <v>10</v>
      </c>
      <c r="O215" s="513">
        <v>10000</v>
      </c>
      <c r="P215" s="513"/>
      <c r="Q215" s="513"/>
      <c r="R215" s="513"/>
      <c r="S215" s="513"/>
      <c r="T215" s="513"/>
      <c r="U215" s="498"/>
    </row>
    <row r="216" spans="1:21" ht="14.25" customHeight="1">
      <c r="A216" s="496">
        <v>1</v>
      </c>
      <c r="B216" s="503">
        <v>43042</v>
      </c>
      <c r="C216" s="498" t="s">
        <v>1631</v>
      </c>
      <c r="D216" s="499" t="s">
        <v>1632</v>
      </c>
      <c r="E216" s="502">
        <v>27352</v>
      </c>
      <c r="F216" s="502">
        <v>7857</v>
      </c>
      <c r="G216" s="502">
        <v>448</v>
      </c>
      <c r="H216" s="502">
        <v>4052</v>
      </c>
      <c r="I216" s="502" t="s">
        <v>52</v>
      </c>
      <c r="J216" s="502">
        <v>3010</v>
      </c>
      <c r="K216" s="502">
        <v>4</v>
      </c>
      <c r="L216" s="502">
        <v>473</v>
      </c>
      <c r="M216" s="502">
        <v>1515</v>
      </c>
      <c r="N216" s="501">
        <v>7</v>
      </c>
      <c r="O216" s="513">
        <v>10000</v>
      </c>
      <c r="P216" s="513"/>
      <c r="Q216" s="513"/>
      <c r="R216" s="513"/>
      <c r="S216" s="513"/>
      <c r="T216" s="513"/>
      <c r="U216" s="498"/>
    </row>
    <row r="217" spans="1:21" ht="14.25" customHeight="1">
      <c r="A217" s="496">
        <v>2</v>
      </c>
      <c r="B217" s="503">
        <v>43045</v>
      </c>
      <c r="C217" s="498" t="s">
        <v>1633</v>
      </c>
      <c r="D217" s="499" t="s">
        <v>1634</v>
      </c>
      <c r="E217" s="502">
        <v>18194</v>
      </c>
      <c r="F217" s="502">
        <v>3395</v>
      </c>
      <c r="G217" s="502">
        <v>89</v>
      </c>
      <c r="H217" s="502">
        <v>2639</v>
      </c>
      <c r="I217" s="502" t="s">
        <v>52</v>
      </c>
      <c r="J217" s="502">
        <v>696</v>
      </c>
      <c r="K217" s="502">
        <v>10</v>
      </c>
      <c r="L217" s="502" t="s">
        <v>52</v>
      </c>
      <c r="M217" s="502">
        <v>172</v>
      </c>
      <c r="N217" s="501">
        <v>58</v>
      </c>
      <c r="O217" s="513">
        <v>10000</v>
      </c>
      <c r="P217" s="513"/>
      <c r="Q217" s="513"/>
      <c r="R217" s="513"/>
      <c r="S217" s="513"/>
      <c r="T217" s="513"/>
      <c r="U217" s="498"/>
    </row>
    <row r="218" spans="1:21" ht="14.25" customHeight="1">
      <c r="A218" s="496">
        <v>2</v>
      </c>
      <c r="B218" s="503">
        <v>43046</v>
      </c>
      <c r="C218" s="498" t="s">
        <v>1635</v>
      </c>
      <c r="D218" s="499" t="s">
        <v>1636</v>
      </c>
      <c r="E218" s="502">
        <v>48987</v>
      </c>
      <c r="F218" s="502">
        <v>9740</v>
      </c>
      <c r="G218" s="502">
        <v>40</v>
      </c>
      <c r="H218" s="502">
        <v>9362</v>
      </c>
      <c r="I218" s="502" t="s">
        <v>52</v>
      </c>
      <c r="J218" s="502">
        <v>360</v>
      </c>
      <c r="K218" s="502">
        <v>6</v>
      </c>
      <c r="L218" s="502" t="s">
        <v>52</v>
      </c>
      <c r="M218" s="502">
        <v>2318</v>
      </c>
      <c r="N218" s="501">
        <v>4</v>
      </c>
      <c r="O218" s="513">
        <v>10000</v>
      </c>
      <c r="P218" s="513"/>
      <c r="Q218" s="513"/>
      <c r="R218" s="513"/>
      <c r="S218" s="513"/>
      <c r="T218" s="513"/>
      <c r="U218" s="498"/>
    </row>
    <row r="219" spans="1:21" ht="14.25" customHeight="1">
      <c r="A219" s="496">
        <v>2</v>
      </c>
      <c r="B219" s="581">
        <v>43047</v>
      </c>
      <c r="C219" s="582" t="s">
        <v>1637</v>
      </c>
      <c r="D219" s="1281" t="s">
        <v>1638</v>
      </c>
      <c r="E219" s="1282">
        <v>61336</v>
      </c>
      <c r="F219" s="583">
        <v>5205</v>
      </c>
      <c r="G219" s="583">
        <v>70</v>
      </c>
      <c r="H219" s="583">
        <v>5137</v>
      </c>
      <c r="I219" s="583" t="s">
        <v>52</v>
      </c>
      <c r="J219" s="583" t="s">
        <v>52</v>
      </c>
      <c r="K219" s="583" t="s">
        <v>52</v>
      </c>
      <c r="L219" s="583" t="s">
        <v>52</v>
      </c>
      <c r="M219" s="583">
        <v>182</v>
      </c>
      <c r="N219" s="584">
        <v>100</v>
      </c>
      <c r="O219" s="584">
        <v>18191</v>
      </c>
      <c r="P219" s="584"/>
      <c r="Q219" s="584"/>
      <c r="R219" s="584"/>
      <c r="S219" s="584"/>
      <c r="T219" s="584"/>
      <c r="U219" s="1229" t="s">
        <v>1639</v>
      </c>
    </row>
    <row r="220" spans="1:21" ht="14.25" customHeight="1">
      <c r="A220" s="496">
        <v>2</v>
      </c>
      <c r="B220" s="581">
        <v>43048</v>
      </c>
      <c r="C220" s="582" t="s">
        <v>1640</v>
      </c>
      <c r="D220" s="1191"/>
      <c r="E220" s="1191"/>
      <c r="F220" s="583">
        <v>5387</v>
      </c>
      <c r="G220" s="583">
        <v>104</v>
      </c>
      <c r="H220" s="583">
        <v>5285</v>
      </c>
      <c r="I220" s="583" t="s">
        <v>52</v>
      </c>
      <c r="J220" s="583" t="s">
        <v>52</v>
      </c>
      <c r="K220" s="583" t="s">
        <v>52</v>
      </c>
      <c r="L220" s="583" t="s">
        <v>52</v>
      </c>
      <c r="M220" s="583">
        <v>207</v>
      </c>
      <c r="N220" s="584">
        <v>152</v>
      </c>
      <c r="O220" s="584">
        <v>31496</v>
      </c>
      <c r="P220" s="584"/>
      <c r="Q220" s="584"/>
      <c r="R220" s="584"/>
      <c r="S220" s="584"/>
      <c r="T220" s="584"/>
      <c r="U220" s="1191"/>
    </row>
    <row r="221" spans="1:21" ht="14.25" customHeight="1">
      <c r="A221" s="496">
        <v>2</v>
      </c>
      <c r="B221" s="581">
        <v>43049</v>
      </c>
      <c r="C221" s="582" t="s">
        <v>1641</v>
      </c>
      <c r="D221" s="1191"/>
      <c r="E221" s="1191"/>
      <c r="F221" s="583">
        <v>4563</v>
      </c>
      <c r="G221" s="583">
        <v>125</v>
      </c>
      <c r="H221" s="583">
        <v>4444</v>
      </c>
      <c r="I221" s="583" t="s">
        <v>52</v>
      </c>
      <c r="J221" s="583" t="s">
        <v>52</v>
      </c>
      <c r="K221" s="583" t="s">
        <v>52</v>
      </c>
      <c r="L221" s="583" t="s">
        <v>52</v>
      </c>
      <c r="M221" s="583">
        <v>121</v>
      </c>
      <c r="N221" s="584">
        <v>254</v>
      </c>
      <c r="O221" s="584">
        <v>30747</v>
      </c>
      <c r="P221" s="584"/>
      <c r="Q221" s="584"/>
      <c r="R221" s="584"/>
      <c r="S221" s="584"/>
      <c r="T221" s="584"/>
      <c r="U221" s="1191"/>
    </row>
    <row r="222" spans="1:21" ht="14.25" customHeight="1">
      <c r="A222" s="496">
        <v>2</v>
      </c>
      <c r="B222" s="581">
        <v>43050</v>
      </c>
      <c r="C222" s="582" t="s">
        <v>1642</v>
      </c>
      <c r="D222" s="1191"/>
      <c r="E222" s="1191"/>
      <c r="F222" s="583">
        <v>4428</v>
      </c>
      <c r="G222" s="583">
        <v>68</v>
      </c>
      <c r="H222" s="583">
        <v>4360</v>
      </c>
      <c r="I222" s="583" t="s">
        <v>52</v>
      </c>
      <c r="J222" s="583" t="s">
        <v>52</v>
      </c>
      <c r="K222" s="583" t="s">
        <v>52</v>
      </c>
      <c r="L222" s="583" t="s">
        <v>52</v>
      </c>
      <c r="M222" s="583">
        <v>119</v>
      </c>
      <c r="N222" s="584">
        <v>293</v>
      </c>
      <c r="O222" s="584">
        <v>34885</v>
      </c>
      <c r="P222" s="584"/>
      <c r="Q222" s="584"/>
      <c r="R222" s="584"/>
      <c r="S222" s="584"/>
      <c r="T222" s="584"/>
      <c r="U222" s="1191"/>
    </row>
    <row r="223" spans="1:21" ht="14.25" customHeight="1">
      <c r="A223" s="496">
        <v>2</v>
      </c>
      <c r="B223" s="581">
        <v>43051</v>
      </c>
      <c r="C223" s="582" t="s">
        <v>1643</v>
      </c>
      <c r="D223" s="1191"/>
      <c r="E223" s="1191"/>
      <c r="F223" s="583">
        <v>3833</v>
      </c>
      <c r="G223" s="583">
        <v>71</v>
      </c>
      <c r="H223" s="583">
        <v>3762</v>
      </c>
      <c r="I223" s="583" t="s">
        <v>52</v>
      </c>
      <c r="J223" s="583" t="s">
        <v>52</v>
      </c>
      <c r="K223" s="583" t="s">
        <v>52</v>
      </c>
      <c r="L223" s="583" t="s">
        <v>52</v>
      </c>
      <c r="M223" s="583">
        <v>166</v>
      </c>
      <c r="N223" s="584">
        <v>209</v>
      </c>
      <c r="O223" s="584">
        <v>34681</v>
      </c>
      <c r="P223" s="584"/>
      <c r="Q223" s="584"/>
      <c r="R223" s="584"/>
      <c r="S223" s="584"/>
      <c r="T223" s="584"/>
      <c r="U223" s="1191"/>
    </row>
    <row r="224" spans="1:21" ht="14.25" customHeight="1">
      <c r="A224" s="496">
        <v>3</v>
      </c>
      <c r="B224" s="581">
        <v>43053</v>
      </c>
      <c r="C224" s="582" t="s">
        <v>1644</v>
      </c>
      <c r="D224" s="1191"/>
      <c r="E224" s="1191"/>
      <c r="F224" s="583">
        <v>2637</v>
      </c>
      <c r="G224" s="583">
        <v>81</v>
      </c>
      <c r="H224" s="583">
        <v>2556</v>
      </c>
      <c r="I224" s="583" t="s">
        <v>52</v>
      </c>
      <c r="J224" s="583" t="s">
        <v>52</v>
      </c>
      <c r="K224" s="583" t="s">
        <v>52</v>
      </c>
      <c r="L224" s="583" t="s">
        <v>52</v>
      </c>
      <c r="M224" s="583">
        <v>56</v>
      </c>
      <c r="N224" s="584">
        <v>226</v>
      </c>
      <c r="O224" s="584">
        <v>12677</v>
      </c>
      <c r="P224" s="584"/>
      <c r="Q224" s="584"/>
      <c r="R224" s="584"/>
      <c r="S224" s="584"/>
      <c r="T224" s="584"/>
      <c r="U224" s="1191"/>
    </row>
    <row r="225" spans="1:21" ht="14.25" customHeight="1">
      <c r="A225" s="496">
        <v>3</v>
      </c>
      <c r="B225" s="581">
        <v>43054</v>
      </c>
      <c r="C225" s="582" t="s">
        <v>1645</v>
      </c>
      <c r="D225" s="1191"/>
      <c r="E225" s="1191"/>
      <c r="F225" s="583">
        <v>5805</v>
      </c>
      <c r="G225" s="583">
        <v>154</v>
      </c>
      <c r="H225" s="583">
        <v>5653</v>
      </c>
      <c r="I225" s="583" t="s">
        <v>52</v>
      </c>
      <c r="J225" s="583" t="s">
        <v>52</v>
      </c>
      <c r="K225" s="583" t="s">
        <v>52</v>
      </c>
      <c r="L225" s="583" t="s">
        <v>52</v>
      </c>
      <c r="M225" s="583">
        <v>128</v>
      </c>
      <c r="N225" s="584">
        <v>252</v>
      </c>
      <c r="O225" s="584">
        <v>32240</v>
      </c>
      <c r="P225" s="584"/>
      <c r="Q225" s="584"/>
      <c r="R225" s="584"/>
      <c r="S225" s="584"/>
      <c r="T225" s="584"/>
      <c r="U225" s="1191"/>
    </row>
    <row r="226" spans="1:21" ht="14.25" customHeight="1">
      <c r="A226" s="496">
        <v>3</v>
      </c>
      <c r="B226" s="581">
        <v>43055</v>
      </c>
      <c r="C226" s="582" t="s">
        <v>1646</v>
      </c>
      <c r="D226" s="1191"/>
      <c r="E226" s="1191"/>
      <c r="F226" s="583">
        <v>17</v>
      </c>
      <c r="G226" s="583">
        <v>1</v>
      </c>
      <c r="H226" s="583">
        <v>16</v>
      </c>
      <c r="I226" s="583" t="s">
        <v>52</v>
      </c>
      <c r="J226" s="583" t="s">
        <v>52</v>
      </c>
      <c r="K226" s="583" t="s">
        <v>52</v>
      </c>
      <c r="L226" s="583" t="s">
        <v>52</v>
      </c>
      <c r="M226" s="583" t="s">
        <v>52</v>
      </c>
      <c r="N226" s="584" t="s">
        <v>52</v>
      </c>
      <c r="O226" s="584">
        <v>65</v>
      </c>
      <c r="P226" s="584"/>
      <c r="Q226" s="584"/>
      <c r="R226" s="584"/>
      <c r="S226" s="584"/>
      <c r="T226" s="584"/>
      <c r="U226" s="1191"/>
    </row>
    <row r="227" spans="1:21" ht="14.25" customHeight="1">
      <c r="A227" s="496">
        <v>3</v>
      </c>
      <c r="B227" s="581">
        <v>43056</v>
      </c>
      <c r="C227" s="582" t="s">
        <v>1647</v>
      </c>
      <c r="D227" s="1102"/>
      <c r="E227" s="1102"/>
      <c r="F227" s="583">
        <v>10</v>
      </c>
      <c r="G227" s="583" t="s">
        <v>52</v>
      </c>
      <c r="H227" s="583">
        <v>10</v>
      </c>
      <c r="I227" s="583" t="s">
        <v>52</v>
      </c>
      <c r="J227" s="583" t="s">
        <v>52</v>
      </c>
      <c r="K227" s="583" t="s">
        <v>52</v>
      </c>
      <c r="L227" s="583" t="s">
        <v>52</v>
      </c>
      <c r="M227" s="583" t="s">
        <v>52</v>
      </c>
      <c r="N227" s="584" t="s">
        <v>52</v>
      </c>
      <c r="O227" s="584">
        <v>23</v>
      </c>
      <c r="P227" s="584"/>
      <c r="Q227" s="584"/>
      <c r="R227" s="584"/>
      <c r="S227" s="584"/>
      <c r="T227" s="584"/>
      <c r="U227" s="1102"/>
    </row>
    <row r="228" spans="1:21" ht="14.25" customHeight="1">
      <c r="A228" s="496">
        <v>2</v>
      </c>
      <c r="B228" s="503">
        <v>43048</v>
      </c>
      <c r="C228" s="498" t="s">
        <v>1648</v>
      </c>
      <c r="D228" s="499" t="s">
        <v>1649</v>
      </c>
      <c r="E228" s="502">
        <v>25658</v>
      </c>
      <c r="F228" s="502">
        <v>4227</v>
      </c>
      <c r="G228" s="502">
        <v>99</v>
      </c>
      <c r="H228" s="502">
        <v>2941</v>
      </c>
      <c r="I228" s="502" t="s">
        <v>52</v>
      </c>
      <c r="J228" s="502">
        <v>1225</v>
      </c>
      <c r="K228" s="502" t="s">
        <v>52</v>
      </c>
      <c r="L228" s="502" t="s">
        <v>52</v>
      </c>
      <c r="M228" s="502">
        <v>181</v>
      </c>
      <c r="N228" s="501">
        <v>55</v>
      </c>
      <c r="O228" s="513">
        <v>10000</v>
      </c>
      <c r="P228" s="513"/>
      <c r="Q228" s="513"/>
      <c r="R228" s="513"/>
      <c r="S228" s="513"/>
      <c r="T228" s="513"/>
      <c r="U228" s="498"/>
    </row>
    <row r="229" spans="1:21" ht="14.25" customHeight="1">
      <c r="A229" s="496">
        <v>2</v>
      </c>
      <c r="B229" s="503">
        <v>43049</v>
      </c>
      <c r="C229" s="498" t="s">
        <v>1650</v>
      </c>
      <c r="D229" s="499" t="s">
        <v>1651</v>
      </c>
      <c r="E229" s="502">
        <v>30675</v>
      </c>
      <c r="F229" s="502">
        <v>8308</v>
      </c>
      <c r="G229" s="502">
        <v>168</v>
      </c>
      <c r="H229" s="502">
        <v>1118</v>
      </c>
      <c r="I229" s="502" t="s">
        <v>52</v>
      </c>
      <c r="J229" s="502">
        <v>3869</v>
      </c>
      <c r="K229" s="502" t="s">
        <v>52</v>
      </c>
      <c r="L229" s="502">
        <v>3221</v>
      </c>
      <c r="M229" s="502">
        <v>980</v>
      </c>
      <c r="N229" s="501">
        <v>10</v>
      </c>
      <c r="O229" s="513">
        <v>10000</v>
      </c>
      <c r="P229" s="513"/>
      <c r="Q229" s="513"/>
      <c r="R229" s="513"/>
      <c r="S229" s="513"/>
      <c r="T229" s="513"/>
      <c r="U229" s="498"/>
    </row>
    <row r="230" spans="1:21" ht="14.25" customHeight="1">
      <c r="A230" s="496">
        <v>2</v>
      </c>
      <c r="B230" s="508">
        <v>43049</v>
      </c>
      <c r="C230" s="509" t="s">
        <v>1652</v>
      </c>
      <c r="D230" s="1246" t="s">
        <v>1653</v>
      </c>
      <c r="E230" s="1247">
        <v>26983</v>
      </c>
      <c r="F230" s="510">
        <v>1076</v>
      </c>
      <c r="G230" s="510">
        <v>20</v>
      </c>
      <c r="H230" s="510">
        <v>794</v>
      </c>
      <c r="I230" s="510" t="s">
        <v>52</v>
      </c>
      <c r="J230" s="510">
        <v>271</v>
      </c>
      <c r="K230" s="510" t="s">
        <v>52</v>
      </c>
      <c r="L230" s="510" t="s">
        <v>52</v>
      </c>
      <c r="M230" s="510">
        <v>39</v>
      </c>
      <c r="N230" s="511">
        <v>105</v>
      </c>
      <c r="O230" s="511">
        <v>4093</v>
      </c>
      <c r="P230" s="511"/>
      <c r="Q230" s="511"/>
      <c r="R230" s="511"/>
      <c r="S230" s="511"/>
      <c r="T230" s="511"/>
      <c r="U230" s="1211" t="s">
        <v>1654</v>
      </c>
    </row>
    <row r="231" spans="1:21" ht="14.25" customHeight="1">
      <c r="A231" s="496">
        <v>2</v>
      </c>
      <c r="B231" s="508">
        <v>43050</v>
      </c>
      <c r="C231" s="509" t="s">
        <v>1655</v>
      </c>
      <c r="D231" s="1102"/>
      <c r="E231" s="1102"/>
      <c r="F231" s="510">
        <v>8586</v>
      </c>
      <c r="G231" s="510">
        <v>130</v>
      </c>
      <c r="H231" s="510">
        <v>3980</v>
      </c>
      <c r="I231" s="510" t="s">
        <v>52</v>
      </c>
      <c r="J231" s="510">
        <v>4522</v>
      </c>
      <c r="K231" s="510" t="s">
        <v>52</v>
      </c>
      <c r="L231" s="510" t="s">
        <v>52</v>
      </c>
      <c r="M231" s="510">
        <v>274</v>
      </c>
      <c r="N231" s="511">
        <v>95</v>
      </c>
      <c r="O231" s="511">
        <v>25907</v>
      </c>
      <c r="P231" s="511"/>
      <c r="Q231" s="511"/>
      <c r="R231" s="511"/>
      <c r="S231" s="511"/>
      <c r="T231" s="511"/>
      <c r="U231" s="1102"/>
    </row>
    <row r="232" spans="1:21" ht="14.25" customHeight="1">
      <c r="A232" s="496">
        <v>2</v>
      </c>
      <c r="B232" s="577">
        <v>43051</v>
      </c>
      <c r="C232" s="578" t="s">
        <v>1656</v>
      </c>
      <c r="D232" s="1279" t="s">
        <v>1657</v>
      </c>
      <c r="E232" s="1280">
        <v>37006</v>
      </c>
      <c r="F232" s="579">
        <v>8724</v>
      </c>
      <c r="G232" s="579">
        <v>210</v>
      </c>
      <c r="H232" s="579">
        <v>6710</v>
      </c>
      <c r="I232" s="579" t="s">
        <v>52</v>
      </c>
      <c r="J232" s="579">
        <v>1830</v>
      </c>
      <c r="K232" s="579" t="s">
        <v>52</v>
      </c>
      <c r="L232" s="579" t="s">
        <v>52</v>
      </c>
      <c r="M232" s="579">
        <v>222</v>
      </c>
      <c r="N232" s="580">
        <v>88</v>
      </c>
      <c r="O232" s="580">
        <v>19433</v>
      </c>
      <c r="P232" s="580"/>
      <c r="Q232" s="580"/>
      <c r="R232" s="580"/>
      <c r="S232" s="580"/>
      <c r="T232" s="580"/>
      <c r="U232" s="1228" t="s">
        <v>1658</v>
      </c>
    </row>
    <row r="233" spans="1:21" ht="14.25" customHeight="1">
      <c r="A233" s="496">
        <v>3</v>
      </c>
      <c r="B233" s="577">
        <v>43052</v>
      </c>
      <c r="C233" s="578" t="s">
        <v>1659</v>
      </c>
      <c r="D233" s="1102"/>
      <c r="E233" s="1102"/>
      <c r="F233" s="579">
        <v>4548</v>
      </c>
      <c r="G233" s="579">
        <v>259</v>
      </c>
      <c r="H233" s="579">
        <v>2954</v>
      </c>
      <c r="I233" s="579" t="s">
        <v>52</v>
      </c>
      <c r="J233" s="579">
        <v>1341</v>
      </c>
      <c r="K233" s="579" t="s">
        <v>52</v>
      </c>
      <c r="L233" s="579" t="s">
        <v>52</v>
      </c>
      <c r="M233" s="579">
        <v>108</v>
      </c>
      <c r="N233" s="580">
        <v>98</v>
      </c>
      <c r="O233" s="580">
        <v>10567</v>
      </c>
      <c r="P233" s="580"/>
      <c r="Q233" s="580"/>
      <c r="R233" s="580"/>
      <c r="S233" s="580"/>
      <c r="T233" s="580"/>
      <c r="U233" s="1102"/>
    </row>
    <row r="234" spans="1:21" ht="14.25" customHeight="1">
      <c r="A234" s="496">
        <v>2</v>
      </c>
      <c r="B234" s="585">
        <v>43051</v>
      </c>
      <c r="C234" s="586" t="s">
        <v>1660</v>
      </c>
      <c r="D234" s="1288" t="s">
        <v>1661</v>
      </c>
      <c r="E234" s="1286">
        <v>30644</v>
      </c>
      <c r="F234" s="587">
        <v>4549</v>
      </c>
      <c r="G234" s="587">
        <v>51</v>
      </c>
      <c r="H234" s="587">
        <v>3479</v>
      </c>
      <c r="I234" s="587" t="s">
        <v>52</v>
      </c>
      <c r="J234" s="587">
        <v>1039</v>
      </c>
      <c r="K234" s="587" t="s">
        <v>52</v>
      </c>
      <c r="L234" s="587" t="s">
        <v>52</v>
      </c>
      <c r="M234" s="587">
        <v>158</v>
      </c>
      <c r="N234" s="588">
        <v>113</v>
      </c>
      <c r="O234" s="588">
        <v>17776</v>
      </c>
      <c r="P234" s="588"/>
      <c r="Q234" s="588"/>
      <c r="R234" s="588"/>
      <c r="S234" s="588"/>
      <c r="T234" s="588"/>
      <c r="U234" s="1230" t="s">
        <v>1662</v>
      </c>
    </row>
    <row r="235" spans="1:21" ht="14.25" customHeight="1">
      <c r="A235" s="496">
        <v>3</v>
      </c>
      <c r="B235" s="585">
        <v>43052</v>
      </c>
      <c r="C235" s="586" t="s">
        <v>1663</v>
      </c>
      <c r="D235" s="1102"/>
      <c r="E235" s="1102"/>
      <c r="F235" s="587">
        <v>3933</v>
      </c>
      <c r="G235" s="587">
        <v>32</v>
      </c>
      <c r="H235" s="587">
        <v>1814</v>
      </c>
      <c r="I235" s="587" t="s">
        <v>52</v>
      </c>
      <c r="J235" s="587">
        <v>2098</v>
      </c>
      <c r="K235" s="587" t="s">
        <v>52</v>
      </c>
      <c r="L235" s="587" t="s">
        <v>52</v>
      </c>
      <c r="M235" s="587">
        <v>123</v>
      </c>
      <c r="N235" s="588">
        <v>99</v>
      </c>
      <c r="O235" s="588">
        <v>12224</v>
      </c>
      <c r="P235" s="588"/>
      <c r="Q235" s="588"/>
      <c r="R235" s="588"/>
      <c r="S235" s="588"/>
      <c r="T235" s="588"/>
      <c r="U235" s="1102"/>
    </row>
    <row r="236" spans="1:21" ht="14.25" customHeight="1">
      <c r="A236" s="496">
        <v>3</v>
      </c>
      <c r="B236" s="503">
        <v>43052</v>
      </c>
      <c r="C236" s="498" t="s">
        <v>1664</v>
      </c>
      <c r="D236" s="499" t="s">
        <v>1665</v>
      </c>
      <c r="E236" s="502">
        <v>17301</v>
      </c>
      <c r="F236" s="502">
        <v>2401</v>
      </c>
      <c r="G236" s="502">
        <v>35</v>
      </c>
      <c r="H236" s="502">
        <v>2178</v>
      </c>
      <c r="I236" s="502" t="s">
        <v>52</v>
      </c>
      <c r="J236" s="502">
        <v>195</v>
      </c>
      <c r="K236" s="502" t="s">
        <v>52</v>
      </c>
      <c r="L236" s="502" t="s">
        <v>52</v>
      </c>
      <c r="M236" s="502">
        <v>175</v>
      </c>
      <c r="N236" s="501">
        <v>57</v>
      </c>
      <c r="O236" s="513">
        <v>10000</v>
      </c>
      <c r="P236" s="513"/>
      <c r="Q236" s="513"/>
      <c r="R236" s="513"/>
      <c r="S236" s="513"/>
      <c r="T236" s="513"/>
      <c r="U236" s="498"/>
    </row>
    <row r="237" spans="1:21" ht="14.25" customHeight="1">
      <c r="A237" s="496">
        <v>3</v>
      </c>
      <c r="B237" s="503">
        <v>43053</v>
      </c>
      <c r="C237" s="498" t="s">
        <v>1666</v>
      </c>
      <c r="D237" s="499" t="s">
        <v>1667</v>
      </c>
      <c r="E237" s="502">
        <v>32108</v>
      </c>
      <c r="F237" s="502">
        <v>5722</v>
      </c>
      <c r="G237" s="502">
        <v>20</v>
      </c>
      <c r="H237" s="502">
        <v>5504</v>
      </c>
      <c r="I237" s="502" t="s">
        <v>52</v>
      </c>
      <c r="J237" s="502">
        <v>206</v>
      </c>
      <c r="K237" s="502" t="s">
        <v>52</v>
      </c>
      <c r="L237" s="502" t="s">
        <v>52</v>
      </c>
      <c r="M237" s="502">
        <v>1685</v>
      </c>
      <c r="N237" s="501">
        <v>6</v>
      </c>
      <c r="O237" s="513">
        <v>10000</v>
      </c>
      <c r="P237" s="513"/>
      <c r="Q237" s="513"/>
      <c r="R237" s="513"/>
      <c r="S237" s="513"/>
      <c r="T237" s="513"/>
      <c r="U237" s="498"/>
    </row>
    <row r="238" spans="1:21" ht="14.25" customHeight="1">
      <c r="A238" s="496">
        <v>3</v>
      </c>
      <c r="B238" s="503">
        <v>43054</v>
      </c>
      <c r="C238" s="498" t="s">
        <v>1668</v>
      </c>
      <c r="D238" s="499" t="s">
        <v>1669</v>
      </c>
      <c r="E238" s="502">
        <v>24329</v>
      </c>
      <c r="F238" s="502">
        <v>2757</v>
      </c>
      <c r="G238" s="502">
        <v>4</v>
      </c>
      <c r="H238" s="502">
        <v>2753</v>
      </c>
      <c r="I238" s="502" t="s">
        <v>52</v>
      </c>
      <c r="J238" s="502" t="s">
        <v>52</v>
      </c>
      <c r="K238" s="502" t="s">
        <v>52</v>
      </c>
      <c r="L238" s="502" t="s">
        <v>52</v>
      </c>
      <c r="M238" s="502">
        <v>466</v>
      </c>
      <c r="N238" s="501">
        <v>21</v>
      </c>
      <c r="O238" s="513">
        <v>10000</v>
      </c>
      <c r="P238" s="513"/>
      <c r="Q238" s="513"/>
      <c r="R238" s="513"/>
      <c r="S238" s="513"/>
      <c r="T238" s="513"/>
      <c r="U238" s="498"/>
    </row>
    <row r="239" spans="1:21" ht="14.25" customHeight="1">
      <c r="A239" s="496">
        <v>3</v>
      </c>
      <c r="B239" s="503">
        <v>43055</v>
      </c>
      <c r="C239" s="498" t="s">
        <v>1670</v>
      </c>
      <c r="D239" s="499" t="s">
        <v>1671</v>
      </c>
      <c r="E239" s="502">
        <v>36921</v>
      </c>
      <c r="F239" s="502">
        <v>5986</v>
      </c>
      <c r="G239" s="502">
        <v>12</v>
      </c>
      <c r="H239" s="502">
        <v>5974</v>
      </c>
      <c r="I239" s="502" t="s">
        <v>52</v>
      </c>
      <c r="J239" s="502" t="s">
        <v>52</v>
      </c>
      <c r="K239" s="502" t="s">
        <v>52</v>
      </c>
      <c r="L239" s="502" t="s">
        <v>52</v>
      </c>
      <c r="M239" s="502">
        <v>893</v>
      </c>
      <c r="N239" s="501">
        <v>11</v>
      </c>
      <c r="O239" s="513">
        <v>10000</v>
      </c>
      <c r="P239" s="513"/>
      <c r="Q239" s="513"/>
      <c r="R239" s="513"/>
      <c r="S239" s="513"/>
      <c r="T239" s="513"/>
      <c r="U239" s="498"/>
    </row>
    <row r="240" spans="1:21" ht="14.25" customHeight="1">
      <c r="A240" s="496">
        <v>3</v>
      </c>
      <c r="B240" s="589">
        <v>43055</v>
      </c>
      <c r="C240" s="590" t="s">
        <v>1672</v>
      </c>
      <c r="D240" s="1289" t="s">
        <v>1673</v>
      </c>
      <c r="E240" s="1287">
        <v>15293</v>
      </c>
      <c r="F240" s="591">
        <v>3045</v>
      </c>
      <c r="G240" s="591">
        <v>126</v>
      </c>
      <c r="H240" s="591">
        <v>1779</v>
      </c>
      <c r="I240" s="591" t="s">
        <v>52</v>
      </c>
      <c r="J240" s="591">
        <v>1184</v>
      </c>
      <c r="K240" s="591" t="s">
        <v>52</v>
      </c>
      <c r="L240" s="591" t="s">
        <v>52</v>
      </c>
      <c r="M240" s="591">
        <v>118</v>
      </c>
      <c r="N240" s="592">
        <v>178</v>
      </c>
      <c r="O240" s="592">
        <v>20959</v>
      </c>
      <c r="P240" s="592"/>
      <c r="Q240" s="592"/>
      <c r="R240" s="592"/>
      <c r="S240" s="592"/>
      <c r="T240" s="592"/>
      <c r="U240" s="1231" t="s">
        <v>1674</v>
      </c>
    </row>
    <row r="241" spans="1:21" ht="14.25" customHeight="1">
      <c r="A241" s="496">
        <v>3</v>
      </c>
      <c r="B241" s="589">
        <v>43056</v>
      </c>
      <c r="C241" s="590" t="s">
        <v>1675</v>
      </c>
      <c r="D241" s="1102"/>
      <c r="E241" s="1102"/>
      <c r="F241" s="591">
        <v>1560</v>
      </c>
      <c r="G241" s="591">
        <v>65</v>
      </c>
      <c r="H241" s="591">
        <v>724</v>
      </c>
      <c r="I241" s="591" t="s">
        <v>52</v>
      </c>
      <c r="J241" s="591">
        <v>782</v>
      </c>
      <c r="K241" s="591" t="s">
        <v>52</v>
      </c>
      <c r="L241" s="591" t="s">
        <v>52</v>
      </c>
      <c r="M241" s="591">
        <v>52</v>
      </c>
      <c r="N241" s="592">
        <v>174</v>
      </c>
      <c r="O241" s="592">
        <v>9041</v>
      </c>
      <c r="P241" s="592"/>
      <c r="Q241" s="592"/>
      <c r="R241" s="592"/>
      <c r="S241" s="592"/>
      <c r="T241" s="592"/>
      <c r="U241" s="1102"/>
    </row>
    <row r="242" spans="1:21" ht="14.25" customHeight="1">
      <c r="A242" s="496">
        <v>3</v>
      </c>
      <c r="B242" s="503">
        <v>43056</v>
      </c>
      <c r="C242" s="498" t="s">
        <v>1676</v>
      </c>
      <c r="D242" s="499" t="s">
        <v>1677</v>
      </c>
      <c r="E242" s="502">
        <v>21400</v>
      </c>
      <c r="F242" s="502">
        <v>8868</v>
      </c>
      <c r="G242" s="502">
        <v>172</v>
      </c>
      <c r="H242" s="502">
        <v>6520</v>
      </c>
      <c r="I242" s="502" t="s">
        <v>52</v>
      </c>
      <c r="J242" s="502">
        <v>1998</v>
      </c>
      <c r="K242" s="502" t="s">
        <v>52</v>
      </c>
      <c r="L242" s="502">
        <v>289</v>
      </c>
      <c r="M242" s="502">
        <v>1833</v>
      </c>
      <c r="N242" s="501">
        <v>5</v>
      </c>
      <c r="O242" s="513">
        <v>10000</v>
      </c>
      <c r="P242" s="513"/>
      <c r="Q242" s="513"/>
      <c r="R242" s="513"/>
      <c r="S242" s="513"/>
      <c r="T242" s="513"/>
      <c r="U242" s="498"/>
    </row>
    <row r="243" spans="1:21" ht="14.25" customHeight="1">
      <c r="A243" s="496">
        <v>4</v>
      </c>
      <c r="B243" s="503">
        <v>43059</v>
      </c>
      <c r="C243" s="498" t="s">
        <v>1678</v>
      </c>
      <c r="D243" s="499" t="s">
        <v>1679</v>
      </c>
      <c r="E243" s="502">
        <v>16496</v>
      </c>
      <c r="F243" s="502">
        <v>2279</v>
      </c>
      <c r="G243" s="502">
        <v>48</v>
      </c>
      <c r="H243" s="502">
        <v>1915</v>
      </c>
      <c r="I243" s="502" t="s">
        <v>52</v>
      </c>
      <c r="J243" s="502">
        <v>334</v>
      </c>
      <c r="K243" s="502" t="s">
        <v>52</v>
      </c>
      <c r="L243" s="502" t="s">
        <v>52</v>
      </c>
      <c r="M243" s="502">
        <v>147</v>
      </c>
      <c r="N243" s="501">
        <v>68</v>
      </c>
      <c r="O243" s="513">
        <v>10000</v>
      </c>
      <c r="P243" s="513"/>
      <c r="Q243" s="513"/>
      <c r="R243" s="513"/>
      <c r="S243" s="513"/>
      <c r="T243" s="513"/>
      <c r="U243" s="498"/>
    </row>
    <row r="244" spans="1:21" ht="14.25" customHeight="1">
      <c r="A244" s="496">
        <v>4</v>
      </c>
      <c r="B244" s="541">
        <v>43059</v>
      </c>
      <c r="C244" s="542" t="s">
        <v>1680</v>
      </c>
      <c r="D244" s="1290" t="s">
        <v>1681</v>
      </c>
      <c r="E244" s="1262">
        <v>58632</v>
      </c>
      <c r="F244" s="543">
        <v>943</v>
      </c>
      <c r="G244" s="543">
        <v>25</v>
      </c>
      <c r="H244" s="543">
        <v>915</v>
      </c>
      <c r="I244" s="543" t="s">
        <v>52</v>
      </c>
      <c r="J244" s="543">
        <v>4</v>
      </c>
      <c r="K244" s="543" t="s">
        <v>52</v>
      </c>
      <c r="L244" s="543" t="s">
        <v>52</v>
      </c>
      <c r="M244" s="543">
        <v>65</v>
      </c>
      <c r="N244" s="544">
        <v>139</v>
      </c>
      <c r="O244" s="544">
        <v>9061</v>
      </c>
      <c r="P244" s="1284" t="s">
        <v>1682</v>
      </c>
      <c r="Q244" s="1196" t="s">
        <v>1683</v>
      </c>
      <c r="R244" s="1283">
        <v>512</v>
      </c>
      <c r="S244" s="1283">
        <v>65</v>
      </c>
      <c r="T244" s="1196">
        <v>164</v>
      </c>
      <c r="U244" s="1217" t="s">
        <v>1684</v>
      </c>
    </row>
    <row r="245" spans="1:21" ht="14.25" customHeight="1">
      <c r="A245" s="496">
        <v>4</v>
      </c>
      <c r="B245" s="541">
        <v>43060</v>
      </c>
      <c r="C245" s="542" t="s">
        <v>1685</v>
      </c>
      <c r="D245" s="1191"/>
      <c r="E245" s="1191"/>
      <c r="F245" s="543">
        <v>5463</v>
      </c>
      <c r="G245" s="543">
        <v>160</v>
      </c>
      <c r="H245" s="543">
        <v>5289</v>
      </c>
      <c r="I245" s="543" t="s">
        <v>52</v>
      </c>
      <c r="J245" s="543">
        <v>40</v>
      </c>
      <c r="K245" s="543" t="s">
        <v>52</v>
      </c>
      <c r="L245" s="543" t="s">
        <v>52</v>
      </c>
      <c r="M245" s="543">
        <v>197</v>
      </c>
      <c r="N245" s="544">
        <v>154</v>
      </c>
      <c r="O245" s="544">
        <v>30309</v>
      </c>
      <c r="P245" s="1191"/>
      <c r="Q245" s="1191"/>
      <c r="R245" s="1191"/>
      <c r="S245" s="1191"/>
      <c r="T245" s="1191"/>
      <c r="U245" s="1191"/>
    </row>
    <row r="246" spans="1:21" ht="14.25" customHeight="1">
      <c r="A246" s="496">
        <v>4</v>
      </c>
      <c r="B246" s="541">
        <v>43061</v>
      </c>
      <c r="C246" s="542" t="s">
        <v>1686</v>
      </c>
      <c r="D246" s="1191"/>
      <c r="E246" s="1191"/>
      <c r="F246" s="543">
        <v>7103</v>
      </c>
      <c r="G246" s="543">
        <v>186</v>
      </c>
      <c r="H246" s="543">
        <v>6879</v>
      </c>
      <c r="I246" s="543" t="s">
        <v>52</v>
      </c>
      <c r="J246" s="543">
        <v>46</v>
      </c>
      <c r="K246" s="543" t="s">
        <v>52</v>
      </c>
      <c r="L246" s="543" t="s">
        <v>52</v>
      </c>
      <c r="M246" s="543">
        <v>174</v>
      </c>
      <c r="N246" s="544">
        <v>188</v>
      </c>
      <c r="O246" s="544">
        <v>32722</v>
      </c>
      <c r="P246" s="1102"/>
      <c r="Q246" s="1102"/>
      <c r="R246" s="1102"/>
      <c r="S246" s="1102"/>
      <c r="T246" s="1102"/>
      <c r="U246" s="1191"/>
    </row>
    <row r="247" spans="1:21" ht="14.25" customHeight="1">
      <c r="A247" s="496">
        <v>4</v>
      </c>
      <c r="B247" s="541">
        <v>43062</v>
      </c>
      <c r="C247" s="542" t="s">
        <v>1687</v>
      </c>
      <c r="D247" s="1191"/>
      <c r="E247" s="1191"/>
      <c r="F247" s="543">
        <v>6799</v>
      </c>
      <c r="G247" s="543">
        <v>106</v>
      </c>
      <c r="H247" s="543">
        <v>6639</v>
      </c>
      <c r="I247" s="543" t="s">
        <v>52</v>
      </c>
      <c r="J247" s="543">
        <v>40</v>
      </c>
      <c r="K247" s="543" t="s">
        <v>52</v>
      </c>
      <c r="L247" s="543" t="s">
        <v>52</v>
      </c>
      <c r="M247" s="543">
        <v>131</v>
      </c>
      <c r="N247" s="544">
        <v>233</v>
      </c>
      <c r="O247" s="544">
        <v>30562</v>
      </c>
      <c r="P247" s="1284" t="s">
        <v>1688</v>
      </c>
      <c r="Q247" s="1196" t="s">
        <v>1689</v>
      </c>
      <c r="R247" s="1283">
        <v>8934</v>
      </c>
      <c r="S247" s="1283">
        <v>334</v>
      </c>
      <c r="T247" s="1196">
        <v>173</v>
      </c>
      <c r="U247" s="1191"/>
    </row>
    <row r="248" spans="1:21" ht="14.25" customHeight="1">
      <c r="A248" s="496">
        <v>4</v>
      </c>
      <c r="B248" s="541">
        <v>43063</v>
      </c>
      <c r="C248" s="542" t="s">
        <v>1690</v>
      </c>
      <c r="D248" s="1191"/>
      <c r="E248" s="1191"/>
      <c r="F248" s="543">
        <v>6683</v>
      </c>
      <c r="G248" s="543">
        <v>120</v>
      </c>
      <c r="H248" s="543">
        <v>6507</v>
      </c>
      <c r="I248" s="543" t="s">
        <v>52</v>
      </c>
      <c r="J248" s="543">
        <v>66</v>
      </c>
      <c r="K248" s="543" t="s">
        <v>52</v>
      </c>
      <c r="L248" s="543" t="s">
        <v>52</v>
      </c>
      <c r="M248" s="543">
        <v>119</v>
      </c>
      <c r="N248" s="544">
        <v>266</v>
      </c>
      <c r="O248" s="544">
        <v>31611</v>
      </c>
      <c r="P248" s="1191"/>
      <c r="Q248" s="1191"/>
      <c r="R248" s="1191"/>
      <c r="S248" s="1191"/>
      <c r="T248" s="1191"/>
      <c r="U248" s="1191"/>
    </row>
    <row r="249" spans="1:21" ht="14.25" customHeight="1">
      <c r="A249" s="496">
        <v>4</v>
      </c>
      <c r="B249" s="541">
        <v>43064</v>
      </c>
      <c r="C249" s="542" t="s">
        <v>1691</v>
      </c>
      <c r="D249" s="1191"/>
      <c r="E249" s="1191"/>
      <c r="F249" s="543">
        <v>5002</v>
      </c>
      <c r="G249" s="543">
        <v>137</v>
      </c>
      <c r="H249" s="543">
        <v>4828</v>
      </c>
      <c r="I249" s="543" t="s">
        <v>52</v>
      </c>
      <c r="J249" s="543">
        <v>42</v>
      </c>
      <c r="K249" s="543" t="s">
        <v>52</v>
      </c>
      <c r="L249" s="543" t="s">
        <v>52</v>
      </c>
      <c r="M249" s="543">
        <v>134</v>
      </c>
      <c r="N249" s="544">
        <v>268</v>
      </c>
      <c r="O249" s="544">
        <v>35931</v>
      </c>
      <c r="P249" s="1102"/>
      <c r="Q249" s="1102"/>
      <c r="R249" s="1102"/>
      <c r="S249" s="1102"/>
      <c r="T249" s="1102"/>
      <c r="U249" s="1191"/>
    </row>
    <row r="250" spans="1:21" ht="14.25" customHeight="1">
      <c r="A250" s="496">
        <v>4</v>
      </c>
      <c r="B250" s="541">
        <v>43065</v>
      </c>
      <c r="C250" s="542" t="s">
        <v>1692</v>
      </c>
      <c r="D250" s="1191"/>
      <c r="E250" s="1191"/>
      <c r="F250" s="543">
        <v>4434</v>
      </c>
      <c r="G250" s="543">
        <v>19</v>
      </c>
      <c r="H250" s="543">
        <v>4272</v>
      </c>
      <c r="I250" s="543" t="s">
        <v>52</v>
      </c>
      <c r="J250" s="543">
        <v>49</v>
      </c>
      <c r="K250" s="543" t="s">
        <v>52</v>
      </c>
      <c r="L250" s="543" t="s">
        <v>52</v>
      </c>
      <c r="M250" s="543">
        <v>129</v>
      </c>
      <c r="N250" s="544">
        <v>279</v>
      </c>
      <c r="O250" s="544">
        <v>36000</v>
      </c>
      <c r="P250" s="1284" t="s">
        <v>1693</v>
      </c>
      <c r="Q250" s="1196" t="s">
        <v>1694</v>
      </c>
      <c r="R250" s="1283">
        <v>8934</v>
      </c>
      <c r="S250" s="1283">
        <v>334</v>
      </c>
      <c r="T250" s="1196">
        <v>173</v>
      </c>
      <c r="U250" s="1191"/>
    </row>
    <row r="251" spans="1:21" ht="14.25" customHeight="1">
      <c r="A251" s="496">
        <v>5</v>
      </c>
      <c r="B251" s="541">
        <v>43066</v>
      </c>
      <c r="C251" s="542" t="s">
        <v>1695</v>
      </c>
      <c r="D251" s="1102"/>
      <c r="E251" s="1102"/>
      <c r="F251" s="543">
        <v>5637</v>
      </c>
      <c r="G251" s="543">
        <v>142</v>
      </c>
      <c r="H251" s="543">
        <v>5465</v>
      </c>
      <c r="I251" s="543" t="s">
        <v>52</v>
      </c>
      <c r="J251" s="543">
        <v>36</v>
      </c>
      <c r="K251" s="543" t="s">
        <v>52</v>
      </c>
      <c r="L251" s="543" t="s">
        <v>52</v>
      </c>
      <c r="M251" s="543">
        <v>141</v>
      </c>
      <c r="N251" s="544">
        <v>242</v>
      </c>
      <c r="O251" s="544">
        <v>33804</v>
      </c>
      <c r="P251" s="1102"/>
      <c r="Q251" s="1102"/>
      <c r="R251" s="1102"/>
      <c r="S251" s="1102"/>
      <c r="T251" s="1102"/>
      <c r="U251" s="1102"/>
    </row>
    <row r="252" spans="1:21" ht="14.25" customHeight="1">
      <c r="A252" s="496">
        <v>4</v>
      </c>
      <c r="B252" s="503">
        <v>43060</v>
      </c>
      <c r="C252" s="498" t="s">
        <v>1696</v>
      </c>
      <c r="D252" s="499" t="s">
        <v>1697</v>
      </c>
      <c r="E252" s="502">
        <v>28464</v>
      </c>
      <c r="F252" s="502">
        <v>5064</v>
      </c>
      <c r="G252" s="502">
        <v>16</v>
      </c>
      <c r="H252" s="502">
        <v>4802</v>
      </c>
      <c r="I252" s="502" t="s">
        <v>52</v>
      </c>
      <c r="J252" s="502">
        <v>262</v>
      </c>
      <c r="K252" s="502" t="s">
        <v>52</v>
      </c>
      <c r="L252" s="502" t="s">
        <v>52</v>
      </c>
      <c r="M252" s="502">
        <v>1022</v>
      </c>
      <c r="N252" s="501">
        <v>10</v>
      </c>
      <c r="O252" s="513">
        <v>10000</v>
      </c>
      <c r="P252" s="513"/>
      <c r="Q252" s="513"/>
      <c r="R252" s="513"/>
      <c r="S252" s="513"/>
      <c r="T252" s="513"/>
      <c r="U252" s="498"/>
    </row>
    <row r="253" spans="1:21" ht="14.25" customHeight="1">
      <c r="A253" s="496">
        <v>4</v>
      </c>
      <c r="B253" s="503">
        <v>43061</v>
      </c>
      <c r="C253" s="498" t="s">
        <v>1698</v>
      </c>
      <c r="D253" s="499" t="s">
        <v>1699</v>
      </c>
      <c r="E253" s="502">
        <v>23248</v>
      </c>
      <c r="F253" s="502">
        <v>9230</v>
      </c>
      <c r="G253" s="502">
        <v>126</v>
      </c>
      <c r="H253" s="502">
        <v>1510</v>
      </c>
      <c r="I253" s="502" t="s">
        <v>52</v>
      </c>
      <c r="J253" s="502">
        <v>1932</v>
      </c>
      <c r="K253" s="502" t="s">
        <v>52</v>
      </c>
      <c r="L253" s="502">
        <v>5709</v>
      </c>
      <c r="M253" s="502">
        <v>1733</v>
      </c>
      <c r="N253" s="501">
        <v>6</v>
      </c>
      <c r="O253" s="513">
        <v>10000</v>
      </c>
      <c r="P253" s="513"/>
      <c r="Q253" s="513"/>
      <c r="R253" s="513"/>
      <c r="S253" s="513"/>
      <c r="T253" s="513"/>
      <c r="U253" s="498"/>
    </row>
    <row r="254" spans="1:21" ht="14.25" customHeight="1">
      <c r="A254" s="496">
        <v>4</v>
      </c>
      <c r="B254" s="594">
        <v>43061</v>
      </c>
      <c r="C254" s="595" t="s">
        <v>1700</v>
      </c>
      <c r="D254" s="596" t="s">
        <v>1701</v>
      </c>
      <c r="E254" s="1291">
        <v>23367</v>
      </c>
      <c r="F254" s="597">
        <v>3304</v>
      </c>
      <c r="G254" s="597">
        <v>47</v>
      </c>
      <c r="H254" s="597">
        <v>3243</v>
      </c>
      <c r="I254" s="597" t="s">
        <v>52</v>
      </c>
      <c r="J254" s="597">
        <v>17</v>
      </c>
      <c r="K254" s="597" t="s">
        <v>52</v>
      </c>
      <c r="L254" s="597" t="s">
        <v>52</v>
      </c>
      <c r="M254" s="597">
        <v>206</v>
      </c>
      <c r="N254" s="598">
        <v>146</v>
      </c>
      <c r="O254" s="598">
        <v>30000</v>
      </c>
      <c r="P254" s="598"/>
      <c r="Q254" s="1285"/>
      <c r="R254" s="1285"/>
      <c r="S254" s="1285"/>
      <c r="T254" s="1285"/>
      <c r="U254" s="595"/>
    </row>
    <row r="255" spans="1:21" ht="14.25" customHeight="1">
      <c r="A255" s="496">
        <v>4</v>
      </c>
      <c r="B255" s="594">
        <v>43061</v>
      </c>
      <c r="C255" s="595" t="s">
        <v>1702</v>
      </c>
      <c r="D255" s="1292" t="s">
        <v>1703</v>
      </c>
      <c r="E255" s="1191"/>
      <c r="F255" s="597">
        <v>758</v>
      </c>
      <c r="G255" s="597">
        <v>3</v>
      </c>
      <c r="H255" s="597">
        <v>752</v>
      </c>
      <c r="I255" s="597" t="s">
        <v>52</v>
      </c>
      <c r="J255" s="597">
        <v>3</v>
      </c>
      <c r="K255" s="597" t="s">
        <v>52</v>
      </c>
      <c r="L255" s="597" t="s">
        <v>52</v>
      </c>
      <c r="M255" s="597">
        <v>48</v>
      </c>
      <c r="N255" s="598">
        <v>112</v>
      </c>
      <c r="O255" s="598">
        <v>5356</v>
      </c>
      <c r="P255" s="598"/>
      <c r="Q255" s="1191"/>
      <c r="R255" s="1191"/>
      <c r="S255" s="1191"/>
      <c r="T255" s="1191"/>
      <c r="U255" s="1232" t="s">
        <v>1704</v>
      </c>
    </row>
    <row r="256" spans="1:21" ht="14.25" customHeight="1">
      <c r="A256" s="496">
        <v>4</v>
      </c>
      <c r="B256" s="594">
        <v>43062</v>
      </c>
      <c r="C256" s="595" t="s">
        <v>1705</v>
      </c>
      <c r="D256" s="1102"/>
      <c r="E256" s="1102"/>
      <c r="F256" s="597">
        <v>793</v>
      </c>
      <c r="G256" s="597">
        <v>16</v>
      </c>
      <c r="H256" s="597">
        <v>776</v>
      </c>
      <c r="I256" s="597" t="s">
        <v>52</v>
      </c>
      <c r="J256" s="597">
        <v>2</v>
      </c>
      <c r="K256" s="597" t="s">
        <v>52</v>
      </c>
      <c r="L256" s="597" t="s">
        <v>52</v>
      </c>
      <c r="M256" s="597">
        <v>47</v>
      </c>
      <c r="N256" s="598">
        <v>147</v>
      </c>
      <c r="O256" s="598">
        <v>6913</v>
      </c>
      <c r="P256" s="598"/>
      <c r="Q256" s="1102"/>
      <c r="R256" s="1102"/>
      <c r="S256" s="1102"/>
      <c r="T256" s="1102"/>
      <c r="U256" s="1102"/>
    </row>
    <row r="257" spans="1:21" ht="14.25" customHeight="1">
      <c r="A257" s="1194">
        <v>4</v>
      </c>
      <c r="B257" s="1195">
        <v>43061</v>
      </c>
      <c r="C257" s="1190" t="s">
        <v>1706</v>
      </c>
      <c r="D257" s="1190" t="s">
        <v>1707</v>
      </c>
      <c r="E257" s="1192">
        <v>22529</v>
      </c>
      <c r="F257" s="1192">
        <v>3638</v>
      </c>
      <c r="G257" s="1192">
        <v>115</v>
      </c>
      <c r="H257" s="1192">
        <v>2254</v>
      </c>
      <c r="I257" s="1192" t="s">
        <v>52</v>
      </c>
      <c r="J257" s="1192">
        <v>1301</v>
      </c>
      <c r="K257" s="1192" t="s">
        <v>52</v>
      </c>
      <c r="L257" s="1192" t="s">
        <v>52</v>
      </c>
      <c r="M257" s="1192">
        <v>213</v>
      </c>
      <c r="N257" s="1193">
        <v>141</v>
      </c>
      <c r="O257" s="1196">
        <v>30000</v>
      </c>
      <c r="P257" s="600" t="s">
        <v>1708</v>
      </c>
      <c r="Q257" s="601" t="s">
        <v>1709</v>
      </c>
      <c r="R257" s="602">
        <v>51</v>
      </c>
      <c r="S257" s="602">
        <v>8</v>
      </c>
      <c r="T257" s="601">
        <v>51</v>
      </c>
      <c r="U257" s="1197" t="s">
        <v>1710</v>
      </c>
    </row>
    <row r="258" spans="1:21" ht="14.25" customHeight="1">
      <c r="A258" s="1191"/>
      <c r="B258" s="1191"/>
      <c r="C258" s="1191"/>
      <c r="D258" s="1191"/>
      <c r="E258" s="1191"/>
      <c r="F258" s="1191"/>
      <c r="G258" s="1191"/>
      <c r="H258" s="1191"/>
      <c r="I258" s="1191"/>
      <c r="J258" s="1191"/>
      <c r="K258" s="1191"/>
      <c r="L258" s="1191"/>
      <c r="M258" s="1191"/>
      <c r="N258" s="1191"/>
      <c r="O258" s="1191"/>
      <c r="P258" s="603" t="s">
        <v>1711</v>
      </c>
      <c r="Q258" s="601" t="s">
        <v>1712</v>
      </c>
      <c r="R258" s="602">
        <v>958</v>
      </c>
      <c r="S258" s="602">
        <v>17</v>
      </c>
      <c r="T258" s="601">
        <v>175</v>
      </c>
      <c r="U258" s="1191"/>
    </row>
    <row r="259" spans="1:21" ht="14.25" customHeight="1">
      <c r="A259" s="1102"/>
      <c r="B259" s="1102"/>
      <c r="C259" s="1102"/>
      <c r="D259" s="1102"/>
      <c r="E259" s="1102"/>
      <c r="F259" s="1102"/>
      <c r="G259" s="1102"/>
      <c r="H259" s="1102"/>
      <c r="I259" s="1102"/>
      <c r="J259" s="1102"/>
      <c r="K259" s="1102"/>
      <c r="L259" s="1102"/>
      <c r="M259" s="1102"/>
      <c r="N259" s="1102"/>
      <c r="O259" s="1102"/>
      <c r="P259" s="603" t="s">
        <v>1713</v>
      </c>
      <c r="Q259" s="601" t="s">
        <v>1714</v>
      </c>
      <c r="R259" s="602">
        <v>353</v>
      </c>
      <c r="S259" s="602">
        <v>64</v>
      </c>
      <c r="T259" s="601">
        <v>138</v>
      </c>
      <c r="U259" s="1102"/>
    </row>
    <row r="260" spans="1:21" ht="14.25" customHeight="1">
      <c r="A260" s="1194">
        <v>4</v>
      </c>
      <c r="B260" s="1195">
        <v>43062</v>
      </c>
      <c r="C260" s="1190" t="s">
        <v>1715</v>
      </c>
      <c r="D260" s="1190" t="s">
        <v>1716</v>
      </c>
      <c r="E260" s="1192">
        <v>15987</v>
      </c>
      <c r="F260" s="1192">
        <v>1739</v>
      </c>
      <c r="G260" s="1192">
        <v>28</v>
      </c>
      <c r="H260" s="1192">
        <v>1520</v>
      </c>
      <c r="I260" s="1192" t="s">
        <v>52</v>
      </c>
      <c r="J260" s="1192">
        <v>198</v>
      </c>
      <c r="K260" s="1192" t="s">
        <v>52</v>
      </c>
      <c r="L260" s="1192" t="s">
        <v>52</v>
      </c>
      <c r="M260" s="1192">
        <v>68</v>
      </c>
      <c r="N260" s="1193">
        <v>147</v>
      </c>
      <c r="O260" s="1196">
        <v>10000</v>
      </c>
      <c r="P260" s="600" t="s">
        <v>1717</v>
      </c>
      <c r="Q260" s="601" t="s">
        <v>1718</v>
      </c>
      <c r="R260" s="602">
        <v>7</v>
      </c>
      <c r="S260" s="602">
        <v>1</v>
      </c>
      <c r="T260" s="601">
        <v>6</v>
      </c>
      <c r="U260" s="1190"/>
    </row>
    <row r="261" spans="1:21" ht="14.25" customHeight="1">
      <c r="A261" s="1191"/>
      <c r="B261" s="1191"/>
      <c r="C261" s="1191"/>
      <c r="D261" s="1191"/>
      <c r="E261" s="1191"/>
      <c r="F261" s="1191"/>
      <c r="G261" s="1191"/>
      <c r="H261" s="1191"/>
      <c r="I261" s="1191"/>
      <c r="J261" s="1191"/>
      <c r="K261" s="1191"/>
      <c r="L261" s="1191"/>
      <c r="M261" s="1191"/>
      <c r="N261" s="1191"/>
      <c r="O261" s="1191"/>
      <c r="P261" s="603" t="s">
        <v>1719</v>
      </c>
      <c r="Q261" s="601" t="s">
        <v>1720</v>
      </c>
      <c r="R261" s="602">
        <v>634</v>
      </c>
      <c r="S261" s="602">
        <v>6</v>
      </c>
      <c r="T261" s="601">
        <v>413</v>
      </c>
      <c r="U261" s="1191"/>
    </row>
    <row r="262" spans="1:21" ht="14.25" customHeight="1">
      <c r="A262" s="1102"/>
      <c r="B262" s="1102"/>
      <c r="C262" s="1102"/>
      <c r="D262" s="1102"/>
      <c r="E262" s="1102"/>
      <c r="F262" s="1102"/>
      <c r="G262" s="1102"/>
      <c r="H262" s="1102"/>
      <c r="I262" s="1102"/>
      <c r="J262" s="1102"/>
      <c r="K262" s="1102"/>
      <c r="L262" s="1102"/>
      <c r="M262" s="1102"/>
      <c r="N262" s="1102"/>
      <c r="O262" s="1102"/>
      <c r="P262" s="603" t="s">
        <v>1721</v>
      </c>
      <c r="Q262" s="513" t="s">
        <v>1722</v>
      </c>
      <c r="R262" s="602">
        <v>535</v>
      </c>
      <c r="S262" s="602">
        <v>14</v>
      </c>
      <c r="T262" s="601">
        <v>175</v>
      </c>
      <c r="U262" s="1102"/>
    </row>
    <row r="263" spans="1:21" ht="14.25" customHeight="1">
      <c r="A263" s="1194">
        <v>4</v>
      </c>
      <c r="B263" s="1195">
        <v>43063</v>
      </c>
      <c r="C263" s="1190" t="s">
        <v>1723</v>
      </c>
      <c r="D263" s="1190" t="s">
        <v>1724</v>
      </c>
      <c r="E263" s="1192">
        <v>33682</v>
      </c>
      <c r="F263" s="1192">
        <v>4588</v>
      </c>
      <c r="G263" s="1192">
        <v>12</v>
      </c>
      <c r="H263" s="1192">
        <v>4576</v>
      </c>
      <c r="I263" s="1192" t="s">
        <v>52</v>
      </c>
      <c r="J263" s="1192" t="s">
        <v>52</v>
      </c>
      <c r="K263" s="1192" t="s">
        <v>52</v>
      </c>
      <c r="L263" s="1192" t="s">
        <v>52</v>
      </c>
      <c r="M263" s="1192">
        <v>937</v>
      </c>
      <c r="N263" s="1193">
        <v>11</v>
      </c>
      <c r="O263" s="1196">
        <v>10000</v>
      </c>
      <c r="P263" s="600" t="s">
        <v>1725</v>
      </c>
      <c r="Q263" s="601" t="s">
        <v>1726</v>
      </c>
      <c r="R263" s="602" t="s">
        <v>1727</v>
      </c>
      <c r="S263" s="602">
        <v>2</v>
      </c>
      <c r="T263" s="601">
        <v>4</v>
      </c>
      <c r="U263" s="1190"/>
    </row>
    <row r="264" spans="1:21" ht="14.25" customHeight="1">
      <c r="A264" s="1191"/>
      <c r="B264" s="1191"/>
      <c r="C264" s="1191"/>
      <c r="D264" s="1191"/>
      <c r="E264" s="1191"/>
      <c r="F264" s="1191"/>
      <c r="G264" s="1191"/>
      <c r="H264" s="1191"/>
      <c r="I264" s="1191"/>
      <c r="J264" s="1191"/>
      <c r="K264" s="1191"/>
      <c r="L264" s="1191"/>
      <c r="M264" s="1191"/>
      <c r="N264" s="1191"/>
      <c r="O264" s="1191"/>
      <c r="P264" s="603" t="s">
        <v>1728</v>
      </c>
      <c r="Q264" s="601" t="s">
        <v>1729</v>
      </c>
      <c r="R264" s="602">
        <v>1526</v>
      </c>
      <c r="S264" s="602">
        <v>347</v>
      </c>
      <c r="T264" s="601">
        <v>9</v>
      </c>
      <c r="U264" s="1191"/>
    </row>
    <row r="265" spans="1:21" ht="14.25" customHeight="1">
      <c r="A265" s="1102"/>
      <c r="B265" s="1102"/>
      <c r="C265" s="1102"/>
      <c r="D265" s="1102"/>
      <c r="E265" s="1102"/>
      <c r="F265" s="1102"/>
      <c r="G265" s="1102"/>
      <c r="H265" s="1102"/>
      <c r="I265" s="1102"/>
      <c r="J265" s="1102"/>
      <c r="K265" s="1102"/>
      <c r="L265" s="1102"/>
      <c r="M265" s="1102"/>
      <c r="N265" s="1102"/>
      <c r="O265" s="1102"/>
      <c r="P265" s="603" t="s">
        <v>1730</v>
      </c>
      <c r="Q265" s="601" t="s">
        <v>1731</v>
      </c>
      <c r="R265" s="602">
        <v>1526</v>
      </c>
      <c r="S265" s="602">
        <v>347</v>
      </c>
      <c r="T265" s="601">
        <v>9</v>
      </c>
      <c r="U265" s="1102"/>
    </row>
    <row r="266" spans="1:21" ht="14.25" customHeight="1">
      <c r="A266" s="1194">
        <v>5</v>
      </c>
      <c r="B266" s="1195">
        <v>43066</v>
      </c>
      <c r="C266" s="1190" t="s">
        <v>1732</v>
      </c>
      <c r="D266" s="1190" t="s">
        <v>1733</v>
      </c>
      <c r="E266" s="1192">
        <v>19760</v>
      </c>
      <c r="F266" s="1192">
        <v>2186</v>
      </c>
      <c r="G266" s="1192">
        <v>20</v>
      </c>
      <c r="H266" s="1192">
        <v>2025</v>
      </c>
      <c r="I266" s="1192" t="s">
        <v>52</v>
      </c>
      <c r="J266" s="1192">
        <v>143</v>
      </c>
      <c r="K266" s="1192" t="s">
        <v>52</v>
      </c>
      <c r="L266" s="1192" t="s">
        <v>52</v>
      </c>
      <c r="M266" s="1192">
        <v>165</v>
      </c>
      <c r="N266" s="1193">
        <v>61</v>
      </c>
      <c r="O266" s="1196">
        <v>10000</v>
      </c>
      <c r="P266" s="600" t="s">
        <v>1734</v>
      </c>
      <c r="Q266" s="601" t="s">
        <v>1735</v>
      </c>
      <c r="R266" s="602" t="s">
        <v>1736</v>
      </c>
      <c r="S266" s="602">
        <v>44</v>
      </c>
      <c r="T266" s="601">
        <v>28</v>
      </c>
      <c r="U266" s="1190"/>
    </row>
    <row r="267" spans="1:21" ht="14.25" customHeight="1">
      <c r="A267" s="1191"/>
      <c r="B267" s="1191"/>
      <c r="C267" s="1191"/>
      <c r="D267" s="1191"/>
      <c r="E267" s="1191"/>
      <c r="F267" s="1191"/>
      <c r="G267" s="1191"/>
      <c r="H267" s="1191"/>
      <c r="I267" s="1191"/>
      <c r="J267" s="1191"/>
      <c r="K267" s="1191"/>
      <c r="L267" s="1191"/>
      <c r="M267" s="1191"/>
      <c r="N267" s="1191"/>
      <c r="O267" s="1191"/>
      <c r="P267" s="603" t="s">
        <v>1737</v>
      </c>
      <c r="Q267" s="601" t="s">
        <v>1738</v>
      </c>
      <c r="R267" s="602" t="s">
        <v>1739</v>
      </c>
      <c r="S267" s="602">
        <v>10</v>
      </c>
      <c r="T267" s="601">
        <v>134</v>
      </c>
      <c r="U267" s="1191"/>
    </row>
    <row r="268" spans="1:21" ht="14.25" customHeight="1">
      <c r="A268" s="1102"/>
      <c r="B268" s="1102"/>
      <c r="C268" s="1102"/>
      <c r="D268" s="1102"/>
      <c r="E268" s="1102"/>
      <c r="F268" s="1102"/>
      <c r="G268" s="1102"/>
      <c r="H268" s="1102"/>
      <c r="I268" s="1102"/>
      <c r="J268" s="1102"/>
      <c r="K268" s="1102"/>
      <c r="L268" s="1102"/>
      <c r="M268" s="1102"/>
      <c r="N268" s="1102"/>
      <c r="O268" s="1102"/>
      <c r="P268" s="603" t="s">
        <v>1740</v>
      </c>
      <c r="Q268" s="601" t="s">
        <v>1741</v>
      </c>
      <c r="R268" s="602" t="s">
        <v>1742</v>
      </c>
      <c r="S268" s="602">
        <v>42</v>
      </c>
      <c r="T268" s="601">
        <v>46</v>
      </c>
      <c r="U268" s="1102"/>
    </row>
    <row r="269" spans="1:21" ht="14.25" customHeight="1">
      <c r="A269" s="1194">
        <v>5</v>
      </c>
      <c r="B269" s="1195">
        <v>43067</v>
      </c>
      <c r="C269" s="1190" t="s">
        <v>1743</v>
      </c>
      <c r="D269" s="1190" t="s">
        <v>1744</v>
      </c>
      <c r="E269" s="1192">
        <v>37011</v>
      </c>
      <c r="F269" s="1192">
        <v>7260</v>
      </c>
      <c r="G269" s="1192">
        <v>26</v>
      </c>
      <c r="H269" s="1192">
        <v>6716</v>
      </c>
      <c r="I269" s="1192" t="s">
        <v>52</v>
      </c>
      <c r="J269" s="1192">
        <v>548</v>
      </c>
      <c r="K269" s="1192" t="s">
        <v>52</v>
      </c>
      <c r="L269" s="1192" t="s">
        <v>52</v>
      </c>
      <c r="M269" s="1192">
        <v>2715</v>
      </c>
      <c r="N269" s="1193">
        <v>4</v>
      </c>
      <c r="O269" s="1196">
        <v>10000</v>
      </c>
      <c r="P269" s="600" t="s">
        <v>1745</v>
      </c>
      <c r="Q269" s="601" t="s">
        <v>1746</v>
      </c>
      <c r="R269" s="602" t="s">
        <v>1747</v>
      </c>
      <c r="S269" s="602">
        <v>21</v>
      </c>
      <c r="T269" s="601">
        <v>2</v>
      </c>
      <c r="U269" s="1190"/>
    </row>
    <row r="270" spans="1:21" ht="14.25" customHeight="1">
      <c r="A270" s="1191"/>
      <c r="B270" s="1191"/>
      <c r="C270" s="1191"/>
      <c r="D270" s="1191"/>
      <c r="E270" s="1191"/>
      <c r="F270" s="1191"/>
      <c r="G270" s="1191"/>
      <c r="H270" s="1191"/>
      <c r="I270" s="1191"/>
      <c r="J270" s="1191"/>
      <c r="K270" s="1191"/>
      <c r="L270" s="1191"/>
      <c r="M270" s="1191"/>
      <c r="N270" s="1191"/>
      <c r="O270" s="1191"/>
      <c r="P270" s="603" t="s">
        <v>1748</v>
      </c>
      <c r="Q270" s="601" t="s">
        <v>1749</v>
      </c>
      <c r="R270" s="602">
        <v>2789</v>
      </c>
      <c r="S270" s="602">
        <v>1188</v>
      </c>
      <c r="T270" s="601">
        <v>4</v>
      </c>
      <c r="U270" s="1191"/>
    </row>
    <row r="271" spans="1:21" ht="14.25" customHeight="1">
      <c r="A271" s="1102"/>
      <c r="B271" s="1102"/>
      <c r="C271" s="1102"/>
      <c r="D271" s="1102"/>
      <c r="E271" s="1102"/>
      <c r="F271" s="1102"/>
      <c r="G271" s="1102"/>
      <c r="H271" s="1102"/>
      <c r="I271" s="1102"/>
      <c r="J271" s="1102"/>
      <c r="K271" s="1102"/>
      <c r="L271" s="1102"/>
      <c r="M271" s="1102"/>
      <c r="N271" s="1102"/>
      <c r="O271" s="1102"/>
      <c r="P271" s="603" t="s">
        <v>1750</v>
      </c>
      <c r="Q271" s="601" t="s">
        <v>1751</v>
      </c>
      <c r="R271" s="602">
        <v>2789</v>
      </c>
      <c r="S271" s="602">
        <v>1188</v>
      </c>
      <c r="T271" s="601">
        <v>4</v>
      </c>
      <c r="U271" s="1102"/>
    </row>
    <row r="272" spans="1:21" ht="14.25" customHeight="1">
      <c r="A272" s="1194">
        <v>5</v>
      </c>
      <c r="B272" s="1195">
        <v>43068</v>
      </c>
      <c r="C272" s="1190" t="s">
        <v>1752</v>
      </c>
      <c r="D272" s="1190" t="s">
        <v>1753</v>
      </c>
      <c r="E272" s="1192">
        <v>21067</v>
      </c>
      <c r="F272" s="1192">
        <v>2829</v>
      </c>
      <c r="G272" s="1192">
        <v>70</v>
      </c>
      <c r="H272" s="1192">
        <v>2760</v>
      </c>
      <c r="I272" s="1192" t="s">
        <v>52</v>
      </c>
      <c r="J272" s="1192" t="s">
        <v>52</v>
      </c>
      <c r="K272" s="1192" t="s">
        <v>52</v>
      </c>
      <c r="L272" s="1192" t="s">
        <v>52</v>
      </c>
      <c r="M272" s="1192">
        <v>205</v>
      </c>
      <c r="N272" s="1193">
        <v>49</v>
      </c>
      <c r="O272" s="1196">
        <v>10000</v>
      </c>
      <c r="P272" s="600" t="s">
        <v>1754</v>
      </c>
      <c r="Q272" s="601" t="s">
        <v>1755</v>
      </c>
      <c r="R272" s="602" t="s">
        <v>1756</v>
      </c>
      <c r="S272" s="602">
        <v>1</v>
      </c>
      <c r="T272" s="601">
        <v>32</v>
      </c>
      <c r="U272" s="1190"/>
    </row>
    <row r="273" spans="1:21" ht="14.25" customHeight="1">
      <c r="A273" s="1191"/>
      <c r="B273" s="1191"/>
      <c r="C273" s="1191"/>
      <c r="D273" s="1191"/>
      <c r="E273" s="1191"/>
      <c r="F273" s="1191"/>
      <c r="G273" s="1191"/>
      <c r="H273" s="1191"/>
      <c r="I273" s="1191"/>
      <c r="J273" s="1191"/>
      <c r="K273" s="1191"/>
      <c r="L273" s="1191"/>
      <c r="M273" s="1191"/>
      <c r="N273" s="1191"/>
      <c r="O273" s="1191"/>
      <c r="P273" s="603" t="s">
        <v>1757</v>
      </c>
      <c r="Q273" s="601" t="s">
        <v>1758</v>
      </c>
      <c r="R273" s="602">
        <v>1726</v>
      </c>
      <c r="S273" s="602">
        <v>160</v>
      </c>
      <c r="T273" s="601">
        <v>43</v>
      </c>
      <c r="U273" s="1191"/>
    </row>
    <row r="274" spans="1:21" ht="14.25" customHeight="1">
      <c r="A274" s="1102"/>
      <c r="B274" s="1102"/>
      <c r="C274" s="1102"/>
      <c r="D274" s="1102"/>
      <c r="E274" s="1102"/>
      <c r="F274" s="1102"/>
      <c r="G274" s="1102"/>
      <c r="H274" s="1102"/>
      <c r="I274" s="1102"/>
      <c r="J274" s="1102"/>
      <c r="K274" s="1102"/>
      <c r="L274" s="1102"/>
      <c r="M274" s="1102"/>
      <c r="N274" s="1102"/>
      <c r="O274" s="1102"/>
      <c r="P274" s="603" t="s">
        <v>1759</v>
      </c>
      <c r="Q274" s="601" t="s">
        <v>1760</v>
      </c>
      <c r="R274" s="602">
        <v>1726</v>
      </c>
      <c r="S274" s="602">
        <v>160</v>
      </c>
      <c r="T274" s="601">
        <v>43</v>
      </c>
      <c r="U274" s="1102"/>
    </row>
    <row r="275" spans="1:21" ht="14.25" customHeight="1">
      <c r="A275" s="1194">
        <v>5</v>
      </c>
      <c r="B275" s="1195">
        <v>43069</v>
      </c>
      <c r="C275" s="1190" t="s">
        <v>1761</v>
      </c>
      <c r="D275" s="1190" t="s">
        <v>1762</v>
      </c>
      <c r="E275" s="1192">
        <v>19414</v>
      </c>
      <c r="F275" s="1192">
        <v>5475</v>
      </c>
      <c r="G275" s="1192">
        <v>142</v>
      </c>
      <c r="H275" s="1192">
        <v>332</v>
      </c>
      <c r="I275" s="1192" t="s">
        <v>52</v>
      </c>
      <c r="J275" s="1192">
        <v>838</v>
      </c>
      <c r="K275" s="1192" t="s">
        <v>52</v>
      </c>
      <c r="L275" s="1192">
        <v>4190</v>
      </c>
      <c r="M275" s="1192">
        <v>1469</v>
      </c>
      <c r="N275" s="1193">
        <v>7</v>
      </c>
      <c r="O275" s="1196">
        <v>10000</v>
      </c>
      <c r="P275" s="604" t="s">
        <v>1763</v>
      </c>
      <c r="Q275" s="601" t="s">
        <v>1764</v>
      </c>
      <c r="R275" s="602">
        <v>1206</v>
      </c>
      <c r="S275" s="602">
        <v>247</v>
      </c>
      <c r="T275" s="601">
        <v>5</v>
      </c>
      <c r="U275" s="1197" t="s">
        <v>1765</v>
      </c>
    </row>
    <row r="276" spans="1:21" ht="14.25" customHeight="1">
      <c r="A276" s="1191"/>
      <c r="B276" s="1191"/>
      <c r="C276" s="1191"/>
      <c r="D276" s="1191"/>
      <c r="E276" s="1191"/>
      <c r="F276" s="1191"/>
      <c r="G276" s="1191"/>
      <c r="H276" s="1191"/>
      <c r="I276" s="1191"/>
      <c r="J276" s="1191"/>
      <c r="K276" s="1191"/>
      <c r="L276" s="1191"/>
      <c r="M276" s="1191"/>
      <c r="N276" s="1191"/>
      <c r="O276" s="1191"/>
      <c r="P276" s="603" t="s">
        <v>1766</v>
      </c>
      <c r="Q276" s="601" t="s">
        <v>1767</v>
      </c>
      <c r="R276" s="602">
        <v>2660</v>
      </c>
      <c r="S276" s="602">
        <v>919</v>
      </c>
      <c r="T276" s="601">
        <v>7</v>
      </c>
      <c r="U276" s="1191"/>
    </row>
    <row r="277" spans="1:21" ht="14.25" customHeight="1">
      <c r="A277" s="1102"/>
      <c r="B277" s="1102"/>
      <c r="C277" s="1102"/>
      <c r="D277" s="1102"/>
      <c r="E277" s="1102"/>
      <c r="F277" s="1102"/>
      <c r="G277" s="1102"/>
      <c r="H277" s="1102"/>
      <c r="I277" s="1102"/>
      <c r="J277" s="1102"/>
      <c r="K277" s="1102"/>
      <c r="L277" s="1102"/>
      <c r="M277" s="1102"/>
      <c r="N277" s="1102"/>
      <c r="O277" s="1102"/>
      <c r="P277" s="603" t="s">
        <v>1768</v>
      </c>
      <c r="Q277" s="601" t="s">
        <v>1769</v>
      </c>
      <c r="R277" s="602">
        <v>2660</v>
      </c>
      <c r="S277" s="602">
        <v>919</v>
      </c>
      <c r="T277" s="601">
        <v>7</v>
      </c>
      <c r="U277" s="1102"/>
    </row>
    <row r="278" spans="1:21" ht="14.25" customHeight="1">
      <c r="A278" s="1194">
        <v>5</v>
      </c>
      <c r="B278" s="503">
        <v>43069</v>
      </c>
      <c r="C278" s="498" t="s">
        <v>1770</v>
      </c>
      <c r="D278" s="1190" t="s">
        <v>1771</v>
      </c>
      <c r="E278" s="1192">
        <v>11092</v>
      </c>
      <c r="F278" s="502">
        <v>1592</v>
      </c>
      <c r="G278" s="502">
        <v>31</v>
      </c>
      <c r="H278" s="502">
        <v>1444</v>
      </c>
      <c r="I278" s="502" t="s">
        <v>52</v>
      </c>
      <c r="J278" s="502">
        <v>119</v>
      </c>
      <c r="K278" s="502" t="s">
        <v>52</v>
      </c>
      <c r="L278" s="502" t="s">
        <v>52</v>
      </c>
      <c r="M278" s="502">
        <v>46</v>
      </c>
      <c r="N278" s="513">
        <v>145</v>
      </c>
      <c r="O278" s="513">
        <v>6665</v>
      </c>
      <c r="P278" s="604" t="s">
        <v>1772</v>
      </c>
      <c r="Q278" s="601" t="s">
        <v>1773</v>
      </c>
      <c r="R278" s="602">
        <v>837</v>
      </c>
      <c r="S278" s="602">
        <v>21</v>
      </c>
      <c r="T278" s="601">
        <v>102</v>
      </c>
      <c r="U278" s="1197" t="s">
        <v>1774</v>
      </c>
    </row>
    <row r="279" spans="1:21" ht="14.25" customHeight="1">
      <c r="A279" s="1191"/>
      <c r="B279" s="1195">
        <v>43070</v>
      </c>
      <c r="C279" s="1190" t="s">
        <v>1775</v>
      </c>
      <c r="D279" s="1191"/>
      <c r="E279" s="1191"/>
      <c r="F279" s="1192">
        <v>3627</v>
      </c>
      <c r="G279" s="1192">
        <v>119</v>
      </c>
      <c r="H279" s="1192">
        <v>3223</v>
      </c>
      <c r="I279" s="1192" t="s">
        <v>52</v>
      </c>
      <c r="J279" s="1192">
        <v>310</v>
      </c>
      <c r="K279" s="1192" t="s">
        <v>52</v>
      </c>
      <c r="L279" s="1192" t="s">
        <v>52</v>
      </c>
      <c r="M279" s="1192">
        <v>150</v>
      </c>
      <c r="N279" s="1196">
        <v>156</v>
      </c>
      <c r="O279" s="1196">
        <v>23335</v>
      </c>
      <c r="P279" s="603" t="s">
        <v>1776</v>
      </c>
      <c r="Q279" s="601" t="s">
        <v>1777</v>
      </c>
      <c r="R279" s="602">
        <v>1501</v>
      </c>
      <c r="S279" s="602">
        <v>28</v>
      </c>
      <c r="T279" s="601">
        <v>225</v>
      </c>
      <c r="U279" s="1191"/>
    </row>
    <row r="280" spans="1:21" ht="14.25" customHeight="1">
      <c r="A280" s="1102"/>
      <c r="B280" s="1102"/>
      <c r="C280" s="1102"/>
      <c r="D280" s="1102"/>
      <c r="E280" s="1102"/>
      <c r="F280" s="1102"/>
      <c r="G280" s="1102"/>
      <c r="H280" s="1102"/>
      <c r="I280" s="1102"/>
      <c r="J280" s="1102"/>
      <c r="K280" s="1102"/>
      <c r="L280" s="1102"/>
      <c r="M280" s="1102"/>
      <c r="N280" s="1102"/>
      <c r="O280" s="1102"/>
      <c r="P280" s="603" t="s">
        <v>1778</v>
      </c>
      <c r="Q280" s="601" t="s">
        <v>1779</v>
      </c>
      <c r="R280" s="602">
        <v>288</v>
      </c>
      <c r="S280" s="602">
        <v>47</v>
      </c>
      <c r="T280" s="601">
        <v>148</v>
      </c>
      <c r="U280" s="1102"/>
    </row>
    <row r="281" spans="1:21" ht="14.25" customHeight="1">
      <c r="A281" s="1194">
        <v>5</v>
      </c>
      <c r="B281" s="605">
        <v>43070</v>
      </c>
      <c r="C281" s="606" t="s">
        <v>1780</v>
      </c>
      <c r="D281" s="1208" t="s">
        <v>1781</v>
      </c>
      <c r="E281" s="1296">
        <v>45340</v>
      </c>
      <c r="F281" s="607">
        <v>2336</v>
      </c>
      <c r="G281" s="607">
        <v>57</v>
      </c>
      <c r="H281" s="607">
        <v>2279</v>
      </c>
      <c r="I281" s="607" t="s">
        <v>52</v>
      </c>
      <c r="J281" s="607" t="s">
        <v>52</v>
      </c>
      <c r="K281" s="607" t="s">
        <v>52</v>
      </c>
      <c r="L281" s="607" t="s">
        <v>52</v>
      </c>
      <c r="M281" s="607">
        <v>77</v>
      </c>
      <c r="N281" s="608">
        <v>200</v>
      </c>
      <c r="O281" s="608">
        <v>15422</v>
      </c>
      <c r="P281" s="1206" t="s">
        <v>1782</v>
      </c>
      <c r="Q281" s="1207" t="s">
        <v>1783</v>
      </c>
      <c r="R281" s="1208">
        <v>384</v>
      </c>
      <c r="S281" s="1208">
        <v>56</v>
      </c>
      <c r="T281" s="1207">
        <v>191</v>
      </c>
      <c r="U281" s="1233" t="s">
        <v>1784</v>
      </c>
    </row>
    <row r="282" spans="1:21" ht="14.25" customHeight="1">
      <c r="A282" s="1191"/>
      <c r="B282" s="605">
        <v>43071</v>
      </c>
      <c r="C282" s="606" t="s">
        <v>1785</v>
      </c>
      <c r="D282" s="1191"/>
      <c r="E282" s="1191"/>
      <c r="F282" s="607">
        <v>3138</v>
      </c>
      <c r="G282" s="607">
        <v>107</v>
      </c>
      <c r="H282" s="607">
        <v>3037</v>
      </c>
      <c r="I282" s="607" t="s">
        <v>52</v>
      </c>
      <c r="J282" s="607" t="s">
        <v>52</v>
      </c>
      <c r="K282" s="607" t="s">
        <v>52</v>
      </c>
      <c r="L282" s="607" t="s">
        <v>52</v>
      </c>
      <c r="M282" s="607">
        <v>125</v>
      </c>
      <c r="N282" s="608">
        <v>225</v>
      </c>
      <c r="O282" s="608">
        <v>28126</v>
      </c>
      <c r="P282" s="1102"/>
      <c r="Q282" s="1102"/>
      <c r="R282" s="1102"/>
      <c r="S282" s="1102"/>
      <c r="T282" s="1102"/>
      <c r="U282" s="1191"/>
    </row>
    <row r="283" spans="1:21" ht="14.25" customHeight="1">
      <c r="A283" s="1191"/>
      <c r="B283" s="605">
        <v>43072</v>
      </c>
      <c r="C283" s="606" t="s">
        <v>1786</v>
      </c>
      <c r="D283" s="1191"/>
      <c r="E283" s="1191"/>
      <c r="F283" s="607">
        <v>4067</v>
      </c>
      <c r="G283" s="607">
        <v>177</v>
      </c>
      <c r="H283" s="607">
        <v>3899</v>
      </c>
      <c r="I283" s="607" t="s">
        <v>52</v>
      </c>
      <c r="J283" s="607" t="s">
        <v>52</v>
      </c>
      <c r="K283" s="607" t="s">
        <v>52</v>
      </c>
      <c r="L283" s="607" t="s">
        <v>52</v>
      </c>
      <c r="M283" s="607">
        <v>144</v>
      </c>
      <c r="N283" s="608">
        <v>247</v>
      </c>
      <c r="O283" s="608">
        <v>35526</v>
      </c>
      <c r="P283" s="1207" t="s">
        <v>1787</v>
      </c>
      <c r="Q283" s="1207" t="s">
        <v>1788</v>
      </c>
      <c r="R283" s="1209">
        <v>2612</v>
      </c>
      <c r="S283" s="1208">
        <v>84</v>
      </c>
      <c r="T283" s="1207">
        <v>354</v>
      </c>
      <c r="U283" s="1191"/>
    </row>
    <row r="284" spans="1:21" ht="14.25" customHeight="1">
      <c r="A284" s="1191"/>
      <c r="B284" s="605">
        <v>43073</v>
      </c>
      <c r="C284" s="606" t="s">
        <v>1789</v>
      </c>
      <c r="D284" s="1191"/>
      <c r="E284" s="1191"/>
      <c r="F284" s="607">
        <v>4005</v>
      </c>
      <c r="G284" s="607">
        <v>308</v>
      </c>
      <c r="H284" s="607">
        <v>3703</v>
      </c>
      <c r="I284" s="607" t="s">
        <v>52</v>
      </c>
      <c r="J284" s="607" t="s">
        <v>52</v>
      </c>
      <c r="K284" s="607" t="s">
        <v>52</v>
      </c>
      <c r="L284" s="607" t="s">
        <v>52</v>
      </c>
      <c r="M284" s="607">
        <v>98</v>
      </c>
      <c r="N284" s="608">
        <v>313</v>
      </c>
      <c r="O284" s="608">
        <v>30646</v>
      </c>
      <c r="P284" s="1102"/>
      <c r="Q284" s="1102"/>
      <c r="R284" s="1102"/>
      <c r="S284" s="1102"/>
      <c r="T284" s="1102"/>
      <c r="U284" s="1191"/>
    </row>
    <row r="285" spans="1:21" ht="14.25" customHeight="1">
      <c r="A285" s="1191"/>
      <c r="B285" s="605">
        <v>43074</v>
      </c>
      <c r="C285" s="606" t="s">
        <v>1790</v>
      </c>
      <c r="D285" s="1191"/>
      <c r="E285" s="1191"/>
      <c r="F285" s="607">
        <v>3624</v>
      </c>
      <c r="G285" s="607">
        <v>231</v>
      </c>
      <c r="H285" s="607">
        <v>3398</v>
      </c>
      <c r="I285" s="607" t="s">
        <v>52</v>
      </c>
      <c r="J285" s="607" t="s">
        <v>52</v>
      </c>
      <c r="K285" s="607" t="s">
        <v>52</v>
      </c>
      <c r="L285" s="607" t="s">
        <v>52</v>
      </c>
      <c r="M285" s="607">
        <v>85</v>
      </c>
      <c r="N285" s="608">
        <v>398</v>
      </c>
      <c r="O285" s="608">
        <v>33846</v>
      </c>
      <c r="P285" s="1207" t="s">
        <v>1791</v>
      </c>
      <c r="Q285" s="1207" t="s">
        <v>1792</v>
      </c>
      <c r="R285" s="1209">
        <v>2612</v>
      </c>
      <c r="S285" s="1208">
        <v>84</v>
      </c>
      <c r="T285" s="1207">
        <v>354</v>
      </c>
      <c r="U285" s="1191"/>
    </row>
    <row r="286" spans="1:21" ht="14.25" customHeight="1">
      <c r="A286" s="1102"/>
      <c r="B286" s="605">
        <v>43075</v>
      </c>
      <c r="C286" s="606" t="s">
        <v>1793</v>
      </c>
      <c r="D286" s="1102"/>
      <c r="E286" s="1102"/>
      <c r="F286" s="607">
        <v>1795</v>
      </c>
      <c r="G286" s="607">
        <v>201</v>
      </c>
      <c r="H286" s="607">
        <v>1598</v>
      </c>
      <c r="I286" s="607" t="s">
        <v>52</v>
      </c>
      <c r="J286" s="607" t="s">
        <v>52</v>
      </c>
      <c r="K286" s="607" t="s">
        <v>52</v>
      </c>
      <c r="L286" s="607" t="s">
        <v>52</v>
      </c>
      <c r="M286" s="607">
        <v>57</v>
      </c>
      <c r="N286" s="608">
        <v>374</v>
      </c>
      <c r="O286" s="608">
        <v>21352</v>
      </c>
      <c r="P286" s="1102"/>
      <c r="Q286" s="1102"/>
      <c r="R286" s="1102"/>
      <c r="S286" s="1102"/>
      <c r="T286" s="1102"/>
      <c r="U286" s="1102"/>
    </row>
    <row r="287" spans="1:21" ht="14.25" customHeight="1">
      <c r="A287" s="1194">
        <v>1</v>
      </c>
      <c r="B287" s="609">
        <v>43073</v>
      </c>
      <c r="C287" s="610" t="s">
        <v>1794</v>
      </c>
      <c r="D287" s="1295" t="s">
        <v>1795</v>
      </c>
      <c r="E287" s="1297">
        <v>45675</v>
      </c>
      <c r="F287" s="611">
        <v>3060</v>
      </c>
      <c r="G287" s="611">
        <v>47</v>
      </c>
      <c r="H287" s="611">
        <v>2523</v>
      </c>
      <c r="I287" s="611" t="s">
        <v>52</v>
      </c>
      <c r="J287" s="611">
        <v>507</v>
      </c>
      <c r="K287" s="611" t="s">
        <v>52</v>
      </c>
      <c r="L287" s="611" t="s">
        <v>52</v>
      </c>
      <c r="M287" s="611">
        <v>117</v>
      </c>
      <c r="N287" s="612">
        <v>135</v>
      </c>
      <c r="O287" s="612">
        <v>15793</v>
      </c>
      <c r="P287" s="613" t="s">
        <v>1796</v>
      </c>
      <c r="Q287" s="613" t="s">
        <v>1797</v>
      </c>
      <c r="R287" s="614">
        <v>952</v>
      </c>
      <c r="S287" s="614">
        <v>93</v>
      </c>
      <c r="T287" s="613">
        <v>120</v>
      </c>
      <c r="U287" s="1234" t="s">
        <v>1798</v>
      </c>
    </row>
    <row r="288" spans="1:21" ht="14.25" customHeight="1">
      <c r="A288" s="1191"/>
      <c r="B288" s="609">
        <v>43074</v>
      </c>
      <c r="C288" s="610" t="s">
        <v>1799</v>
      </c>
      <c r="D288" s="1191"/>
      <c r="E288" s="1191"/>
      <c r="F288" s="611">
        <v>7974</v>
      </c>
      <c r="G288" s="611">
        <v>254</v>
      </c>
      <c r="H288" s="611">
        <v>3817</v>
      </c>
      <c r="I288" s="611" t="s">
        <v>52</v>
      </c>
      <c r="J288" s="611">
        <v>3971</v>
      </c>
      <c r="K288" s="611" t="s">
        <v>52</v>
      </c>
      <c r="L288" s="611" t="s">
        <v>52</v>
      </c>
      <c r="M288" s="611">
        <v>212</v>
      </c>
      <c r="N288" s="612">
        <v>163</v>
      </c>
      <c r="O288" s="612">
        <v>34669</v>
      </c>
      <c r="P288" s="610" t="s">
        <v>1800</v>
      </c>
      <c r="Q288" s="613" t="s">
        <v>1801</v>
      </c>
      <c r="R288" s="614">
        <v>8134</v>
      </c>
      <c r="S288" s="614">
        <v>63</v>
      </c>
      <c r="T288" s="613">
        <v>262</v>
      </c>
      <c r="U288" s="1191"/>
    </row>
    <row r="289" spans="1:21" ht="14.25" customHeight="1">
      <c r="A289" s="1102"/>
      <c r="B289" s="609">
        <v>43075</v>
      </c>
      <c r="C289" s="610" t="s">
        <v>1802</v>
      </c>
      <c r="D289" s="1102"/>
      <c r="E289" s="1102"/>
      <c r="F289" s="611">
        <v>13142</v>
      </c>
      <c r="G289" s="611">
        <v>368</v>
      </c>
      <c r="H289" s="611">
        <v>3983</v>
      </c>
      <c r="I289" s="611" t="s">
        <v>52</v>
      </c>
      <c r="J289" s="611">
        <v>8918</v>
      </c>
      <c r="K289" s="611" t="s">
        <v>52</v>
      </c>
      <c r="L289" s="611" t="s">
        <v>52</v>
      </c>
      <c r="M289" s="611">
        <v>188</v>
      </c>
      <c r="N289" s="612">
        <v>210</v>
      </c>
      <c r="O289" s="612">
        <v>39538</v>
      </c>
      <c r="P289" s="610" t="s">
        <v>1803</v>
      </c>
      <c r="Q289" s="613" t="s">
        <v>1804</v>
      </c>
      <c r="R289" s="614">
        <v>912</v>
      </c>
      <c r="S289" s="614">
        <v>113</v>
      </c>
      <c r="T289" s="613">
        <v>179</v>
      </c>
      <c r="U289" s="1102"/>
    </row>
    <row r="290" spans="1:21" ht="14.25" customHeight="1">
      <c r="A290" s="1194">
        <v>1</v>
      </c>
      <c r="B290" s="1195">
        <v>43073</v>
      </c>
      <c r="C290" s="1190" t="s">
        <v>1805</v>
      </c>
      <c r="D290" s="1190" t="s">
        <v>1806</v>
      </c>
      <c r="E290" s="1192">
        <v>19307</v>
      </c>
      <c r="F290" s="1192">
        <v>2417</v>
      </c>
      <c r="G290" s="1192">
        <v>21</v>
      </c>
      <c r="H290" s="1192">
        <v>2076</v>
      </c>
      <c r="I290" s="1192" t="s">
        <v>52</v>
      </c>
      <c r="J290" s="1192">
        <v>335</v>
      </c>
      <c r="K290" s="1192" t="s">
        <v>52</v>
      </c>
      <c r="L290" s="1192" t="s">
        <v>52</v>
      </c>
      <c r="M290" s="1192">
        <v>123</v>
      </c>
      <c r="N290" s="1193">
        <v>81</v>
      </c>
      <c r="O290" s="1196">
        <v>10000</v>
      </c>
      <c r="P290" s="604" t="s">
        <v>1807</v>
      </c>
      <c r="Q290" s="601" t="s">
        <v>1808</v>
      </c>
      <c r="R290" s="602">
        <v>216</v>
      </c>
      <c r="S290" s="602">
        <v>6</v>
      </c>
      <c r="T290" s="601">
        <v>68</v>
      </c>
      <c r="U290" s="1197" t="s">
        <v>1809</v>
      </c>
    </row>
    <row r="291" spans="1:21" ht="14.25" customHeight="1">
      <c r="A291" s="1191"/>
      <c r="B291" s="1191"/>
      <c r="C291" s="1191"/>
      <c r="D291" s="1191"/>
      <c r="E291" s="1191"/>
      <c r="F291" s="1191"/>
      <c r="G291" s="1191"/>
      <c r="H291" s="1191"/>
      <c r="I291" s="1191"/>
      <c r="J291" s="1191"/>
      <c r="K291" s="1191"/>
      <c r="L291" s="1191"/>
      <c r="M291" s="1191"/>
      <c r="N291" s="1191"/>
      <c r="O291" s="1191"/>
      <c r="P291" s="603" t="s">
        <v>1810</v>
      </c>
      <c r="Q291" s="601" t="s">
        <v>1811</v>
      </c>
      <c r="R291" s="602">
        <v>906</v>
      </c>
      <c r="S291" s="602">
        <v>16</v>
      </c>
      <c r="T291" s="601">
        <v>113</v>
      </c>
      <c r="U291" s="1191"/>
    </row>
    <row r="292" spans="1:21" ht="14.25" customHeight="1">
      <c r="A292" s="1102"/>
      <c r="B292" s="1102"/>
      <c r="C292" s="1102"/>
      <c r="D292" s="1102"/>
      <c r="E292" s="1102"/>
      <c r="F292" s="1102"/>
      <c r="G292" s="1102"/>
      <c r="H292" s="1102"/>
      <c r="I292" s="1102"/>
      <c r="J292" s="1102"/>
      <c r="K292" s="1102"/>
      <c r="L292" s="1102"/>
      <c r="M292" s="1102"/>
      <c r="N292" s="1102"/>
      <c r="O292" s="1102"/>
      <c r="P292" s="603" t="s">
        <v>1812</v>
      </c>
      <c r="Q292" s="601" t="s">
        <v>1813</v>
      </c>
      <c r="R292" s="602">
        <v>137</v>
      </c>
      <c r="S292" s="602">
        <v>30</v>
      </c>
      <c r="T292" s="601">
        <v>64</v>
      </c>
      <c r="U292" s="1102"/>
    </row>
    <row r="293" spans="1:21" ht="14.25" customHeight="1">
      <c r="A293" s="1194">
        <v>1</v>
      </c>
      <c r="B293" s="1195">
        <v>43074</v>
      </c>
      <c r="C293" s="1190" t="s">
        <v>1814</v>
      </c>
      <c r="D293" s="1190" t="s">
        <v>1815</v>
      </c>
      <c r="E293" s="1192">
        <v>26690</v>
      </c>
      <c r="F293" s="1192">
        <v>14052</v>
      </c>
      <c r="G293" s="1192">
        <v>24</v>
      </c>
      <c r="H293" s="1192">
        <v>7468</v>
      </c>
      <c r="I293" s="1192" t="s">
        <v>52</v>
      </c>
      <c r="J293" s="1192">
        <v>768</v>
      </c>
      <c r="K293" s="1192" t="s">
        <v>52</v>
      </c>
      <c r="L293" s="1192">
        <v>5872</v>
      </c>
      <c r="M293" s="1192">
        <v>6003</v>
      </c>
      <c r="N293" s="1193">
        <v>2</v>
      </c>
      <c r="O293" s="1196">
        <v>10000</v>
      </c>
      <c r="P293" s="604" t="s">
        <v>1816</v>
      </c>
      <c r="Q293" s="601" t="s">
        <v>1817</v>
      </c>
      <c r="R293" s="602">
        <v>6972</v>
      </c>
      <c r="S293" s="602">
        <v>4082</v>
      </c>
      <c r="T293" s="601">
        <v>1</v>
      </c>
      <c r="U293" s="1197" t="s">
        <v>1818</v>
      </c>
    </row>
    <row r="294" spans="1:21" ht="14.25" customHeight="1">
      <c r="A294" s="1191"/>
      <c r="B294" s="1191"/>
      <c r="C294" s="1191"/>
      <c r="D294" s="1191"/>
      <c r="E294" s="1191"/>
      <c r="F294" s="1191"/>
      <c r="G294" s="1191"/>
      <c r="H294" s="1191"/>
      <c r="I294" s="1191"/>
      <c r="J294" s="1191"/>
      <c r="K294" s="1191"/>
      <c r="L294" s="1191"/>
      <c r="M294" s="1191"/>
      <c r="N294" s="1191"/>
      <c r="O294" s="1191"/>
      <c r="P294" s="603" t="s">
        <v>1819</v>
      </c>
      <c r="Q294" s="601" t="s">
        <v>1820</v>
      </c>
      <c r="R294" s="602">
        <v>6972</v>
      </c>
      <c r="S294" s="602">
        <v>4082</v>
      </c>
      <c r="T294" s="601">
        <v>1</v>
      </c>
      <c r="U294" s="1191"/>
    </row>
    <row r="295" spans="1:21" ht="14.25" customHeight="1">
      <c r="A295" s="1102"/>
      <c r="B295" s="1102"/>
      <c r="C295" s="1102"/>
      <c r="D295" s="1102"/>
      <c r="E295" s="1102"/>
      <c r="F295" s="1102"/>
      <c r="G295" s="1102"/>
      <c r="H295" s="1102"/>
      <c r="I295" s="1102"/>
      <c r="J295" s="1102"/>
      <c r="K295" s="1102"/>
      <c r="L295" s="1102"/>
      <c r="M295" s="1102"/>
      <c r="N295" s="1102"/>
      <c r="O295" s="1102"/>
      <c r="P295" s="603" t="s">
        <v>1821</v>
      </c>
      <c r="Q295" s="601" t="s">
        <v>1822</v>
      </c>
      <c r="R295" s="602">
        <v>137</v>
      </c>
      <c r="S295" s="602">
        <v>4082</v>
      </c>
      <c r="T295" s="601">
        <v>1</v>
      </c>
      <c r="U295" s="1102"/>
    </row>
    <row r="296" spans="1:21" ht="14.25" customHeight="1">
      <c r="A296" s="1194">
        <v>1</v>
      </c>
      <c r="B296" s="503">
        <v>43074</v>
      </c>
      <c r="C296" s="498" t="s">
        <v>1823</v>
      </c>
      <c r="D296" s="1190" t="s">
        <v>1824</v>
      </c>
      <c r="E296" s="1192">
        <v>109599</v>
      </c>
      <c r="F296" s="502">
        <v>12814</v>
      </c>
      <c r="G296" s="502">
        <v>136</v>
      </c>
      <c r="H296" s="502">
        <v>12014</v>
      </c>
      <c r="I296" s="502" t="s">
        <v>52</v>
      </c>
      <c r="J296" s="502">
        <v>716</v>
      </c>
      <c r="K296" s="502" t="s">
        <v>52</v>
      </c>
      <c r="L296" s="502" t="s">
        <v>52</v>
      </c>
      <c r="M296" s="502">
        <v>549</v>
      </c>
      <c r="N296" s="513">
        <v>52</v>
      </c>
      <c r="O296" s="513">
        <v>28634</v>
      </c>
      <c r="P296" s="1204" t="s">
        <v>1825</v>
      </c>
      <c r="Q296" s="1192" t="s">
        <v>1826</v>
      </c>
      <c r="R296" s="1298">
        <v>1248</v>
      </c>
      <c r="S296" s="1192">
        <v>53</v>
      </c>
      <c r="T296" s="1196">
        <v>55</v>
      </c>
      <c r="U296" s="1197" t="s">
        <v>1827</v>
      </c>
    </row>
    <row r="297" spans="1:21" ht="14.25" customHeight="1">
      <c r="A297" s="1191"/>
      <c r="B297" s="503">
        <v>43075</v>
      </c>
      <c r="C297" s="498" t="s">
        <v>1828</v>
      </c>
      <c r="D297" s="1191"/>
      <c r="E297" s="1191"/>
      <c r="F297" s="502">
        <v>17163</v>
      </c>
      <c r="G297" s="502">
        <v>360</v>
      </c>
      <c r="H297" s="502">
        <v>16055</v>
      </c>
      <c r="I297" s="502" t="s">
        <v>52</v>
      </c>
      <c r="J297" s="502">
        <v>820</v>
      </c>
      <c r="K297" s="502" t="s">
        <v>52</v>
      </c>
      <c r="L297" s="502" t="s">
        <v>52</v>
      </c>
      <c r="M297" s="502">
        <v>825</v>
      </c>
      <c r="N297" s="513">
        <v>68</v>
      </c>
      <c r="O297" s="513">
        <v>56045</v>
      </c>
      <c r="P297" s="1102"/>
      <c r="Q297" s="1102"/>
      <c r="R297" s="1102"/>
      <c r="S297" s="1102"/>
      <c r="T297" s="1102"/>
      <c r="U297" s="1191"/>
    </row>
    <row r="298" spans="1:21" ht="14.25" customHeight="1">
      <c r="A298" s="1191"/>
      <c r="B298" s="503">
        <v>43076</v>
      </c>
      <c r="C298" s="498" t="s">
        <v>1829</v>
      </c>
      <c r="D298" s="1191"/>
      <c r="E298" s="1191"/>
      <c r="F298" s="502">
        <v>23044</v>
      </c>
      <c r="G298" s="502">
        <v>952</v>
      </c>
      <c r="H298" s="502">
        <v>18324</v>
      </c>
      <c r="I298" s="502" t="s">
        <v>52</v>
      </c>
      <c r="J298" s="502">
        <v>3863</v>
      </c>
      <c r="K298" s="502" t="s">
        <v>52</v>
      </c>
      <c r="L298" s="502" t="s">
        <v>52</v>
      </c>
      <c r="M298" s="502">
        <v>709</v>
      </c>
      <c r="N298" s="513">
        <v>78</v>
      </c>
      <c r="O298" s="513">
        <v>55475</v>
      </c>
      <c r="P298" s="615" t="s">
        <v>1830</v>
      </c>
      <c r="Q298" s="502" t="s">
        <v>1831</v>
      </c>
      <c r="R298" s="616">
        <v>21726</v>
      </c>
      <c r="S298" s="502">
        <v>1483</v>
      </c>
      <c r="T298" s="513">
        <v>73</v>
      </c>
      <c r="U298" s="1191"/>
    </row>
    <row r="299" spans="1:21" ht="14.25" customHeight="1">
      <c r="A299" s="1102"/>
      <c r="B299" s="503">
        <v>43077</v>
      </c>
      <c r="C299" s="498" t="s">
        <v>1832</v>
      </c>
      <c r="D299" s="1102"/>
      <c r="E299" s="1102"/>
      <c r="F299" s="502">
        <v>23005</v>
      </c>
      <c r="G299" s="502">
        <v>848</v>
      </c>
      <c r="H299" s="502">
        <v>16686</v>
      </c>
      <c r="I299" s="502" t="s">
        <v>52</v>
      </c>
      <c r="J299" s="502">
        <v>5607</v>
      </c>
      <c r="K299" s="502" t="s">
        <v>52</v>
      </c>
      <c r="L299" s="502" t="s">
        <v>52</v>
      </c>
      <c r="M299" s="502">
        <v>663</v>
      </c>
      <c r="N299" s="513">
        <v>90</v>
      </c>
      <c r="O299" s="513">
        <v>59846</v>
      </c>
      <c r="P299" s="615" t="s">
        <v>1833</v>
      </c>
      <c r="Q299" s="502" t="s">
        <v>1834</v>
      </c>
      <c r="R299" s="616">
        <v>21726</v>
      </c>
      <c r="S299" s="502">
        <v>1483</v>
      </c>
      <c r="T299" s="513">
        <v>73</v>
      </c>
      <c r="U299" s="1102"/>
    </row>
    <row r="300" spans="1:21" ht="14.25" customHeight="1">
      <c r="A300" s="1194">
        <v>1</v>
      </c>
      <c r="B300" s="1195">
        <v>43075</v>
      </c>
      <c r="C300" s="1190" t="s">
        <v>1835</v>
      </c>
      <c r="D300" s="1190" t="s">
        <v>1836</v>
      </c>
      <c r="E300" s="1192">
        <v>32585</v>
      </c>
      <c r="F300" s="1192">
        <v>6879</v>
      </c>
      <c r="G300" s="1192">
        <v>56</v>
      </c>
      <c r="H300" s="1192">
        <v>5155</v>
      </c>
      <c r="I300" s="1192" t="s">
        <v>52</v>
      </c>
      <c r="J300" s="1192">
        <v>1684</v>
      </c>
      <c r="K300" s="1192" t="s">
        <v>52</v>
      </c>
      <c r="L300" s="1192" t="s">
        <v>52</v>
      </c>
      <c r="M300" s="1192">
        <v>313</v>
      </c>
      <c r="N300" s="1193">
        <v>32</v>
      </c>
      <c r="O300" s="1196">
        <v>10000</v>
      </c>
      <c r="P300" s="604" t="s">
        <v>1837</v>
      </c>
      <c r="Q300" s="601" t="s">
        <v>1838</v>
      </c>
      <c r="R300" s="602">
        <v>616</v>
      </c>
      <c r="S300" s="602">
        <v>95</v>
      </c>
      <c r="T300" s="601">
        <v>19</v>
      </c>
      <c r="U300" s="1197" t="s">
        <v>1839</v>
      </c>
    </row>
    <row r="301" spans="1:21" ht="14.25" customHeight="1">
      <c r="A301" s="1191"/>
      <c r="B301" s="1191"/>
      <c r="C301" s="1191"/>
      <c r="D301" s="1191"/>
      <c r="E301" s="1191"/>
      <c r="F301" s="1191"/>
      <c r="G301" s="1191"/>
      <c r="H301" s="1191"/>
      <c r="I301" s="1191"/>
      <c r="J301" s="1191"/>
      <c r="K301" s="1191"/>
      <c r="L301" s="1191"/>
      <c r="M301" s="1191"/>
      <c r="N301" s="1191"/>
      <c r="O301" s="1191"/>
      <c r="P301" s="603" t="s">
        <v>1840</v>
      </c>
      <c r="Q301" s="601" t="s">
        <v>1841</v>
      </c>
      <c r="R301" s="602">
        <v>1616</v>
      </c>
      <c r="S301" s="602">
        <v>7</v>
      </c>
      <c r="T301" s="601">
        <v>63</v>
      </c>
      <c r="U301" s="1191"/>
    </row>
    <row r="302" spans="1:21" ht="14.25" customHeight="1">
      <c r="A302" s="1102"/>
      <c r="B302" s="1102"/>
      <c r="C302" s="1102"/>
      <c r="D302" s="1102"/>
      <c r="E302" s="1102"/>
      <c r="F302" s="1102"/>
      <c r="G302" s="1102"/>
      <c r="H302" s="1102"/>
      <c r="I302" s="1102"/>
      <c r="J302" s="1102"/>
      <c r="K302" s="1102"/>
      <c r="L302" s="1102"/>
      <c r="M302" s="1102"/>
      <c r="N302" s="1102"/>
      <c r="O302" s="1102"/>
      <c r="P302" s="603" t="s">
        <v>1842</v>
      </c>
      <c r="Q302" s="601" t="s">
        <v>1843</v>
      </c>
      <c r="R302" s="602">
        <v>616</v>
      </c>
      <c r="S302" s="602">
        <v>95</v>
      </c>
      <c r="T302" s="601">
        <v>19</v>
      </c>
      <c r="U302" s="1102"/>
    </row>
    <row r="303" spans="1:21" ht="14.25" customHeight="1">
      <c r="A303" s="1194">
        <v>1</v>
      </c>
      <c r="B303" s="1195">
        <v>43076</v>
      </c>
      <c r="C303" s="1190" t="s">
        <v>1844</v>
      </c>
      <c r="D303" s="1190" t="s">
        <v>1845</v>
      </c>
      <c r="E303" s="1192">
        <v>51815</v>
      </c>
      <c r="F303" s="1192">
        <v>3523</v>
      </c>
      <c r="G303" s="1192">
        <v>5</v>
      </c>
      <c r="H303" s="1192">
        <v>3518</v>
      </c>
      <c r="I303" s="1192" t="s">
        <v>52</v>
      </c>
      <c r="J303" s="1192" t="s">
        <v>52</v>
      </c>
      <c r="K303" s="1192" t="s">
        <v>52</v>
      </c>
      <c r="L303" s="1192" t="s">
        <v>52</v>
      </c>
      <c r="M303" s="1192">
        <v>603</v>
      </c>
      <c r="N303" s="1193">
        <v>17</v>
      </c>
      <c r="O303" s="1196">
        <v>10000</v>
      </c>
      <c r="P303" s="604" t="s">
        <v>1846</v>
      </c>
      <c r="Q303" s="601" t="s">
        <v>1847</v>
      </c>
      <c r="R303" s="602">
        <v>2430</v>
      </c>
      <c r="S303" s="602">
        <v>487</v>
      </c>
      <c r="T303" s="601">
        <v>15</v>
      </c>
      <c r="U303" s="1197" t="s">
        <v>1848</v>
      </c>
    </row>
    <row r="304" spans="1:21" ht="14.25" customHeight="1">
      <c r="A304" s="1191"/>
      <c r="B304" s="1191"/>
      <c r="C304" s="1191"/>
      <c r="D304" s="1191"/>
      <c r="E304" s="1191"/>
      <c r="F304" s="1191"/>
      <c r="G304" s="1191"/>
      <c r="H304" s="1191"/>
      <c r="I304" s="1191"/>
      <c r="J304" s="1191"/>
      <c r="K304" s="1191"/>
      <c r="L304" s="1191"/>
      <c r="M304" s="1191"/>
      <c r="N304" s="1191"/>
      <c r="O304" s="1191"/>
      <c r="P304" s="603" t="s">
        <v>1849</v>
      </c>
      <c r="Q304" s="601" t="s">
        <v>1850</v>
      </c>
      <c r="R304" s="602">
        <v>2430</v>
      </c>
      <c r="S304" s="602">
        <v>487</v>
      </c>
      <c r="T304" s="601">
        <v>15</v>
      </c>
      <c r="U304" s="1191"/>
    </row>
    <row r="305" spans="1:21" ht="14.25" customHeight="1">
      <c r="A305" s="1102"/>
      <c r="B305" s="1102"/>
      <c r="C305" s="1102"/>
      <c r="D305" s="1102"/>
      <c r="E305" s="1102"/>
      <c r="F305" s="1102"/>
      <c r="G305" s="1102"/>
      <c r="H305" s="1102"/>
      <c r="I305" s="1102"/>
      <c r="J305" s="1102"/>
      <c r="K305" s="1102"/>
      <c r="L305" s="1102"/>
      <c r="M305" s="1102"/>
      <c r="N305" s="1102"/>
      <c r="O305" s="1102"/>
      <c r="P305" s="603" t="s">
        <v>1851</v>
      </c>
      <c r="Q305" s="601" t="s">
        <v>1852</v>
      </c>
      <c r="R305" s="602">
        <v>2430</v>
      </c>
      <c r="S305" s="602">
        <v>487</v>
      </c>
      <c r="T305" s="601">
        <v>15</v>
      </c>
      <c r="U305" s="1102"/>
    </row>
    <row r="306" spans="1:21" ht="14.25" customHeight="1">
      <c r="A306" s="1194">
        <v>1</v>
      </c>
      <c r="B306" s="503">
        <v>43077</v>
      </c>
      <c r="C306" s="498" t="s">
        <v>1853</v>
      </c>
      <c r="D306" s="1190" t="s">
        <v>1854</v>
      </c>
      <c r="E306" s="1192">
        <v>59965</v>
      </c>
      <c r="F306" s="502">
        <v>3207</v>
      </c>
      <c r="G306" s="502">
        <v>34</v>
      </c>
      <c r="H306" s="502">
        <v>708</v>
      </c>
      <c r="I306" s="502" t="s">
        <v>52</v>
      </c>
      <c r="J306" s="502">
        <v>509</v>
      </c>
      <c r="K306" s="502" t="s">
        <v>52</v>
      </c>
      <c r="L306" s="502">
        <v>1973</v>
      </c>
      <c r="M306" s="502">
        <v>1367</v>
      </c>
      <c r="N306" s="502">
        <v>3</v>
      </c>
      <c r="O306" s="502">
        <v>4455</v>
      </c>
      <c r="P306" s="604" t="s">
        <v>1855</v>
      </c>
      <c r="Q306" s="601" t="s">
        <v>1856</v>
      </c>
      <c r="R306" s="602">
        <v>416</v>
      </c>
      <c r="S306" s="602">
        <v>103</v>
      </c>
      <c r="T306" s="601">
        <v>2</v>
      </c>
      <c r="U306" s="1197" t="s">
        <v>1857</v>
      </c>
    </row>
    <row r="307" spans="1:21" ht="14.25" customHeight="1">
      <c r="A307" s="1191"/>
      <c r="B307" s="1195">
        <v>43078</v>
      </c>
      <c r="C307" s="1190" t="s">
        <v>1858</v>
      </c>
      <c r="D307" s="1191"/>
      <c r="E307" s="1191"/>
      <c r="F307" s="1192">
        <v>3654</v>
      </c>
      <c r="G307" s="1192">
        <v>28</v>
      </c>
      <c r="H307" s="1192">
        <v>245</v>
      </c>
      <c r="I307" s="1192" t="s">
        <v>52</v>
      </c>
      <c r="J307" s="1192">
        <v>550</v>
      </c>
      <c r="K307" s="1192" t="s">
        <v>52</v>
      </c>
      <c r="L307" s="1192">
        <v>2839</v>
      </c>
      <c r="M307" s="1192">
        <v>1976</v>
      </c>
      <c r="N307" s="1192">
        <v>3</v>
      </c>
      <c r="O307" s="1192">
        <v>5545</v>
      </c>
      <c r="P307" s="603" t="s">
        <v>1859</v>
      </c>
      <c r="Q307" s="601" t="s">
        <v>1860</v>
      </c>
      <c r="R307" s="602">
        <v>3200</v>
      </c>
      <c r="S307" s="602">
        <v>2163</v>
      </c>
      <c r="T307" s="601">
        <v>3</v>
      </c>
      <c r="U307" s="1191"/>
    </row>
    <row r="308" spans="1:21" ht="14.25" customHeight="1">
      <c r="A308" s="1102"/>
      <c r="B308" s="1102"/>
      <c r="C308" s="1102"/>
      <c r="D308" s="1102"/>
      <c r="E308" s="1102"/>
      <c r="F308" s="1102"/>
      <c r="G308" s="1102"/>
      <c r="H308" s="1102"/>
      <c r="I308" s="1102"/>
      <c r="J308" s="1102"/>
      <c r="K308" s="1102"/>
      <c r="L308" s="1102"/>
      <c r="M308" s="1102"/>
      <c r="N308" s="1102"/>
      <c r="O308" s="1102"/>
      <c r="P308" s="603" t="s">
        <v>1861</v>
      </c>
      <c r="Q308" s="601" t="s">
        <v>1862</v>
      </c>
      <c r="R308" s="602">
        <v>3200</v>
      </c>
      <c r="S308" s="602">
        <v>2163</v>
      </c>
      <c r="T308" s="601">
        <v>3</v>
      </c>
      <c r="U308" s="1102"/>
    </row>
    <row r="309" spans="1:21" ht="14.25" customHeight="1">
      <c r="A309" s="1194">
        <v>2</v>
      </c>
      <c r="B309" s="1195">
        <v>43080</v>
      </c>
      <c r="C309" s="1190" t="s">
        <v>1863</v>
      </c>
      <c r="D309" s="1190" t="s">
        <v>1864</v>
      </c>
      <c r="E309" s="1192">
        <v>22435</v>
      </c>
      <c r="F309" s="1192">
        <v>4584</v>
      </c>
      <c r="G309" s="1192">
        <v>45</v>
      </c>
      <c r="H309" s="1192">
        <v>3053</v>
      </c>
      <c r="I309" s="1192" t="s">
        <v>52</v>
      </c>
      <c r="J309" s="1192">
        <v>1530</v>
      </c>
      <c r="K309" s="1192" t="s">
        <v>52</v>
      </c>
      <c r="L309" s="1192" t="s">
        <v>52</v>
      </c>
      <c r="M309" s="1192">
        <v>230</v>
      </c>
      <c r="N309" s="1193">
        <v>43</v>
      </c>
      <c r="O309" s="1196">
        <v>10000</v>
      </c>
      <c r="P309" s="604" t="s">
        <v>1865</v>
      </c>
      <c r="Q309" s="601" t="s">
        <v>1866</v>
      </c>
      <c r="R309" s="602">
        <v>419</v>
      </c>
      <c r="S309" s="602">
        <v>26</v>
      </c>
      <c r="T309" s="601">
        <v>28</v>
      </c>
      <c r="U309" s="1197" t="s">
        <v>1867</v>
      </c>
    </row>
    <row r="310" spans="1:21" ht="14.25" customHeight="1">
      <c r="A310" s="1191"/>
      <c r="B310" s="1191"/>
      <c r="C310" s="1191"/>
      <c r="D310" s="1191"/>
      <c r="E310" s="1191"/>
      <c r="F310" s="1191"/>
      <c r="G310" s="1191"/>
      <c r="H310" s="1191"/>
      <c r="I310" s="1191"/>
      <c r="J310" s="1191"/>
      <c r="K310" s="1191"/>
      <c r="L310" s="1191"/>
      <c r="M310" s="1191"/>
      <c r="N310" s="1191"/>
      <c r="O310" s="1191"/>
      <c r="P310" s="603" t="s">
        <v>1868</v>
      </c>
      <c r="Q310" s="601" t="s">
        <v>1869</v>
      </c>
      <c r="R310" s="602">
        <v>1835</v>
      </c>
      <c r="S310" s="602">
        <v>33</v>
      </c>
      <c r="T310" s="601">
        <v>55</v>
      </c>
      <c r="U310" s="1191"/>
    </row>
    <row r="311" spans="1:21" ht="14.25" customHeight="1">
      <c r="A311" s="1102"/>
      <c r="B311" s="1102"/>
      <c r="C311" s="1102"/>
      <c r="D311" s="1102"/>
      <c r="E311" s="1102"/>
      <c r="F311" s="1102"/>
      <c r="G311" s="1102"/>
      <c r="H311" s="1102"/>
      <c r="I311" s="1102"/>
      <c r="J311" s="1102"/>
      <c r="K311" s="1102"/>
      <c r="L311" s="1102"/>
      <c r="M311" s="1102"/>
      <c r="N311" s="1102"/>
      <c r="O311" s="1102"/>
      <c r="P311" s="603" t="s">
        <v>1870</v>
      </c>
      <c r="Q311" s="601" t="s">
        <v>1871</v>
      </c>
      <c r="R311" s="602">
        <v>201</v>
      </c>
      <c r="S311" s="602">
        <v>36</v>
      </c>
      <c r="T311" s="601">
        <v>45</v>
      </c>
      <c r="U311" s="1102"/>
    </row>
    <row r="312" spans="1:21" ht="14.25" customHeight="1">
      <c r="A312" s="1194">
        <v>2</v>
      </c>
      <c r="B312" s="573">
        <v>43080</v>
      </c>
      <c r="C312" s="574" t="s">
        <v>1872</v>
      </c>
      <c r="D312" s="1294" t="s">
        <v>1873</v>
      </c>
      <c r="E312" s="1293">
        <v>23836</v>
      </c>
      <c r="F312" s="575">
        <v>2314</v>
      </c>
      <c r="G312" s="575">
        <v>36</v>
      </c>
      <c r="H312" s="575">
        <v>2278</v>
      </c>
      <c r="I312" s="575" t="s">
        <v>52</v>
      </c>
      <c r="J312" s="575" t="s">
        <v>52</v>
      </c>
      <c r="K312" s="575" t="s">
        <v>52</v>
      </c>
      <c r="L312" s="575" t="s">
        <v>52</v>
      </c>
      <c r="M312" s="575">
        <v>82</v>
      </c>
      <c r="N312" s="576">
        <v>82</v>
      </c>
      <c r="O312" s="576">
        <v>6702</v>
      </c>
      <c r="P312" s="1299" t="s">
        <v>1874</v>
      </c>
      <c r="Q312" s="1192" t="s">
        <v>1875</v>
      </c>
      <c r="R312" s="1192">
        <v>739</v>
      </c>
      <c r="S312" s="1192">
        <v>27</v>
      </c>
      <c r="T312" s="1196">
        <v>163</v>
      </c>
      <c r="U312" s="1225" t="s">
        <v>1876</v>
      </c>
    </row>
    <row r="313" spans="1:21" ht="14.25" customHeight="1">
      <c r="A313" s="1191"/>
      <c r="B313" s="573">
        <v>43081</v>
      </c>
      <c r="C313" s="574" t="s">
        <v>1877</v>
      </c>
      <c r="D313" s="1191"/>
      <c r="E313" s="1191"/>
      <c r="F313" s="575">
        <v>4921</v>
      </c>
      <c r="G313" s="575">
        <v>353</v>
      </c>
      <c r="H313" s="575">
        <v>4580</v>
      </c>
      <c r="I313" s="575" t="s">
        <v>52</v>
      </c>
      <c r="J313" s="575" t="s">
        <v>52</v>
      </c>
      <c r="K313" s="575" t="s">
        <v>52</v>
      </c>
      <c r="L313" s="575" t="s">
        <v>52</v>
      </c>
      <c r="M313" s="575">
        <v>252</v>
      </c>
      <c r="N313" s="576">
        <v>102</v>
      </c>
      <c r="O313" s="576">
        <v>25783</v>
      </c>
      <c r="P313" s="1102"/>
      <c r="Q313" s="1102"/>
      <c r="R313" s="1102"/>
      <c r="S313" s="1102"/>
      <c r="T313" s="1102"/>
      <c r="U313" s="1191"/>
    </row>
    <row r="314" spans="1:21" ht="14.25" customHeight="1">
      <c r="A314" s="1191"/>
      <c r="B314" s="573">
        <v>43082</v>
      </c>
      <c r="C314" s="574" t="s">
        <v>1878</v>
      </c>
      <c r="D314" s="1191"/>
      <c r="E314" s="1191"/>
      <c r="F314" s="575">
        <v>4651</v>
      </c>
      <c r="G314" s="575">
        <v>273</v>
      </c>
      <c r="H314" s="575">
        <v>4385</v>
      </c>
      <c r="I314" s="575" t="s">
        <v>52</v>
      </c>
      <c r="J314" s="575" t="s">
        <v>52</v>
      </c>
      <c r="K314" s="575" t="s">
        <v>52</v>
      </c>
      <c r="L314" s="575" t="s">
        <v>52</v>
      </c>
      <c r="M314" s="575">
        <v>165</v>
      </c>
      <c r="N314" s="576">
        <v>172</v>
      </c>
      <c r="O314" s="576">
        <v>28349</v>
      </c>
      <c r="P314" s="603" t="s">
        <v>1879</v>
      </c>
      <c r="Q314" s="502" t="s">
        <v>1880</v>
      </c>
      <c r="R314" s="502">
        <v>1337</v>
      </c>
      <c r="S314" s="502">
        <v>31</v>
      </c>
      <c r="T314" s="617">
        <v>196</v>
      </c>
      <c r="U314" s="1191"/>
    </row>
    <row r="315" spans="1:21" ht="14.25" customHeight="1">
      <c r="A315" s="1102"/>
      <c r="B315" s="573">
        <v>43083</v>
      </c>
      <c r="C315" s="574" t="s">
        <v>1881</v>
      </c>
      <c r="D315" s="1102"/>
      <c r="E315" s="1102"/>
      <c r="F315" s="575">
        <v>4956</v>
      </c>
      <c r="G315" s="575">
        <v>284</v>
      </c>
      <c r="H315" s="575">
        <v>4678</v>
      </c>
      <c r="I315" s="575" t="s">
        <v>52</v>
      </c>
      <c r="J315" s="575" t="s">
        <v>52</v>
      </c>
      <c r="K315" s="575" t="s">
        <v>52</v>
      </c>
      <c r="L315" s="575" t="s">
        <v>52</v>
      </c>
      <c r="M315" s="575">
        <v>144</v>
      </c>
      <c r="N315" s="576">
        <v>203</v>
      </c>
      <c r="O315" s="576">
        <v>29166</v>
      </c>
      <c r="P315" s="603" t="s">
        <v>1882</v>
      </c>
      <c r="Q315" s="502" t="s">
        <v>1883</v>
      </c>
      <c r="R315" s="502">
        <v>1337</v>
      </c>
      <c r="S315" s="502">
        <v>31</v>
      </c>
      <c r="T315" s="617">
        <v>196</v>
      </c>
      <c r="U315" s="1102"/>
    </row>
    <row r="316" spans="1:21" ht="14.25" customHeight="1">
      <c r="A316" s="1194">
        <v>2</v>
      </c>
      <c r="B316" s="1195">
        <v>43081</v>
      </c>
      <c r="C316" s="1190" t="s">
        <v>1884</v>
      </c>
      <c r="D316" s="1190" t="s">
        <v>1885</v>
      </c>
      <c r="E316" s="1192">
        <v>24637</v>
      </c>
      <c r="F316" s="1192">
        <v>4774</v>
      </c>
      <c r="G316" s="1192">
        <v>8</v>
      </c>
      <c r="H316" s="1192">
        <v>4605</v>
      </c>
      <c r="I316" s="1192" t="s">
        <v>52</v>
      </c>
      <c r="J316" s="1192">
        <v>165</v>
      </c>
      <c r="K316" s="1192" t="s">
        <v>52</v>
      </c>
      <c r="L316" s="1192" t="s">
        <v>52</v>
      </c>
      <c r="M316" s="1192">
        <v>668</v>
      </c>
      <c r="N316" s="1193">
        <v>15</v>
      </c>
      <c r="O316" s="1196">
        <v>10000</v>
      </c>
      <c r="P316" s="604" t="s">
        <v>1886</v>
      </c>
      <c r="Q316" s="601" t="s">
        <v>1887</v>
      </c>
      <c r="R316" s="602">
        <v>534</v>
      </c>
      <c r="S316" s="602">
        <v>78</v>
      </c>
      <c r="T316" s="601">
        <v>12</v>
      </c>
      <c r="U316" s="1197" t="s">
        <v>1888</v>
      </c>
    </row>
    <row r="317" spans="1:21" ht="14.25" customHeight="1">
      <c r="A317" s="1191"/>
      <c r="B317" s="1191"/>
      <c r="C317" s="1191"/>
      <c r="D317" s="1191"/>
      <c r="E317" s="1191"/>
      <c r="F317" s="1191"/>
      <c r="G317" s="1191"/>
      <c r="H317" s="1191"/>
      <c r="I317" s="1191"/>
      <c r="J317" s="1191"/>
      <c r="K317" s="1191"/>
      <c r="L317" s="1191"/>
      <c r="M317" s="1191"/>
      <c r="N317" s="1191"/>
      <c r="O317" s="1191"/>
      <c r="P317" s="603" t="s">
        <v>1889</v>
      </c>
      <c r="Q317" s="601" t="s">
        <v>1890</v>
      </c>
      <c r="R317" s="602">
        <v>2270</v>
      </c>
      <c r="S317" s="602">
        <v>299</v>
      </c>
      <c r="T317" s="601">
        <v>14</v>
      </c>
      <c r="U317" s="1191"/>
    </row>
    <row r="318" spans="1:21" ht="14.25" customHeight="1">
      <c r="A318" s="1102"/>
      <c r="B318" s="1102"/>
      <c r="C318" s="1102"/>
      <c r="D318" s="1102"/>
      <c r="E318" s="1102"/>
      <c r="F318" s="1102"/>
      <c r="G318" s="1102"/>
      <c r="H318" s="1102"/>
      <c r="I318" s="1102"/>
      <c r="J318" s="1102"/>
      <c r="K318" s="1102"/>
      <c r="L318" s="1102"/>
      <c r="M318" s="1102"/>
      <c r="N318" s="1102"/>
      <c r="O318" s="1102"/>
      <c r="P318" s="603" t="s">
        <v>1891</v>
      </c>
      <c r="Q318" s="601" t="s">
        <v>1892</v>
      </c>
      <c r="R318" s="602">
        <v>2270</v>
      </c>
      <c r="S318" s="602">
        <v>299</v>
      </c>
      <c r="T318" s="601">
        <v>14</v>
      </c>
      <c r="U318" s="1102"/>
    </row>
    <row r="319" spans="1:21" ht="14.25" customHeight="1">
      <c r="A319" s="1194">
        <v>2</v>
      </c>
      <c r="B319" s="503">
        <v>43081</v>
      </c>
      <c r="C319" s="498" t="s">
        <v>1893</v>
      </c>
      <c r="D319" s="1190" t="s">
        <v>1894</v>
      </c>
      <c r="E319" s="1192">
        <v>24421</v>
      </c>
      <c r="F319" s="502">
        <v>2368</v>
      </c>
      <c r="G319" s="502">
        <v>21</v>
      </c>
      <c r="H319" s="502">
        <v>2067</v>
      </c>
      <c r="I319" s="502" t="s">
        <v>52</v>
      </c>
      <c r="J319" s="502">
        <v>292</v>
      </c>
      <c r="K319" s="502" t="s">
        <v>52</v>
      </c>
      <c r="L319" s="502" t="s">
        <v>52</v>
      </c>
      <c r="M319" s="502">
        <v>69</v>
      </c>
      <c r="N319" s="513">
        <v>113</v>
      </c>
      <c r="O319" s="513">
        <v>7829</v>
      </c>
      <c r="P319" s="604" t="s">
        <v>1895</v>
      </c>
      <c r="Q319" s="601" t="s">
        <v>1896</v>
      </c>
      <c r="R319" s="602">
        <v>344</v>
      </c>
      <c r="S319" s="602">
        <v>31</v>
      </c>
      <c r="T319" s="601">
        <v>53</v>
      </c>
      <c r="U319" s="1197" t="s">
        <v>1897</v>
      </c>
    </row>
    <row r="320" spans="1:21" ht="14.25" customHeight="1">
      <c r="A320" s="1191"/>
      <c r="B320" s="1195">
        <v>43082</v>
      </c>
      <c r="C320" s="1190" t="s">
        <v>1898</v>
      </c>
      <c r="D320" s="1191"/>
      <c r="E320" s="1191"/>
      <c r="F320" s="1192">
        <v>5044</v>
      </c>
      <c r="G320" s="1192">
        <v>159</v>
      </c>
      <c r="H320" s="1192">
        <v>2946</v>
      </c>
      <c r="I320" s="1192" t="s">
        <v>52</v>
      </c>
      <c r="J320" s="1192">
        <v>1962</v>
      </c>
      <c r="K320" s="1192" t="s">
        <v>52</v>
      </c>
      <c r="L320" s="1192" t="s">
        <v>52</v>
      </c>
      <c r="M320" s="1192">
        <v>259</v>
      </c>
      <c r="N320" s="1196">
        <v>86</v>
      </c>
      <c r="O320" s="1196">
        <v>22171</v>
      </c>
      <c r="P320" s="603" t="s">
        <v>1899</v>
      </c>
      <c r="Q320" s="601" t="s">
        <v>1900</v>
      </c>
      <c r="R320" s="602">
        <v>2614</v>
      </c>
      <c r="S320" s="602">
        <v>45</v>
      </c>
      <c r="T320" s="601">
        <v>111</v>
      </c>
      <c r="U320" s="1191"/>
    </row>
    <row r="321" spans="1:21" ht="14.25" customHeight="1">
      <c r="A321" s="1102"/>
      <c r="B321" s="1102"/>
      <c r="C321" s="1102"/>
      <c r="D321" s="1102"/>
      <c r="E321" s="1102"/>
      <c r="F321" s="1102"/>
      <c r="G321" s="1102"/>
      <c r="H321" s="1102"/>
      <c r="I321" s="1102"/>
      <c r="J321" s="1102"/>
      <c r="K321" s="1102"/>
      <c r="L321" s="1102"/>
      <c r="M321" s="1102"/>
      <c r="N321" s="1102"/>
      <c r="O321" s="1102"/>
      <c r="P321" s="603" t="s">
        <v>1901</v>
      </c>
      <c r="Q321" s="601" t="s">
        <v>1902</v>
      </c>
      <c r="R321" s="602">
        <v>578</v>
      </c>
      <c r="S321" s="602">
        <v>89</v>
      </c>
      <c r="T321" s="601">
        <v>81</v>
      </c>
      <c r="U321" s="1102"/>
    </row>
    <row r="322" spans="1:21" ht="14.25" customHeight="1">
      <c r="A322" s="1194">
        <v>2</v>
      </c>
      <c r="B322" s="1301">
        <v>43082</v>
      </c>
      <c r="C322" s="1302" t="s">
        <v>1903</v>
      </c>
      <c r="D322" s="1302" t="s">
        <v>1904</v>
      </c>
      <c r="E322" s="1266">
        <v>21623</v>
      </c>
      <c r="F322" s="1266">
        <v>5087</v>
      </c>
      <c r="G322" s="1266">
        <v>1</v>
      </c>
      <c r="H322" s="1266">
        <v>5085</v>
      </c>
      <c r="I322" s="1266" t="s">
        <v>52</v>
      </c>
      <c r="J322" s="1266" t="s">
        <v>52</v>
      </c>
      <c r="K322" s="1266" t="s">
        <v>52</v>
      </c>
      <c r="L322" s="1266" t="s">
        <v>52</v>
      </c>
      <c r="M322" s="1266">
        <v>454</v>
      </c>
      <c r="N322" s="1300">
        <v>22</v>
      </c>
      <c r="O322" s="1300">
        <v>10000</v>
      </c>
      <c r="P322" s="618" t="s">
        <v>1905</v>
      </c>
      <c r="Q322" s="618" t="s">
        <v>1906</v>
      </c>
      <c r="R322" s="619">
        <v>980</v>
      </c>
      <c r="S322" s="619">
        <v>91</v>
      </c>
      <c r="T322" s="618">
        <v>16</v>
      </c>
      <c r="U322" s="1219" t="s">
        <v>1907</v>
      </c>
    </row>
    <row r="323" spans="1:21" ht="14.25" customHeight="1">
      <c r="A323" s="1191"/>
      <c r="B323" s="1191"/>
      <c r="C323" s="1191"/>
      <c r="D323" s="1191"/>
      <c r="E323" s="1191"/>
      <c r="F323" s="1191"/>
      <c r="G323" s="1191"/>
      <c r="H323" s="1191"/>
      <c r="I323" s="1191"/>
      <c r="J323" s="1191"/>
      <c r="K323" s="1191"/>
      <c r="L323" s="1191"/>
      <c r="M323" s="1191"/>
      <c r="N323" s="1191"/>
      <c r="O323" s="1191"/>
      <c r="P323" s="550" t="s">
        <v>1908</v>
      </c>
      <c r="Q323" s="618" t="s">
        <v>1909</v>
      </c>
      <c r="R323" s="619">
        <v>1702</v>
      </c>
      <c r="S323" s="619">
        <v>169</v>
      </c>
      <c r="T323" s="618">
        <v>24</v>
      </c>
      <c r="U323" s="1191"/>
    </row>
    <row r="324" spans="1:21" ht="14.25" customHeight="1">
      <c r="A324" s="1102"/>
      <c r="B324" s="1102"/>
      <c r="C324" s="1102"/>
      <c r="D324" s="1102"/>
      <c r="E324" s="1102"/>
      <c r="F324" s="1102"/>
      <c r="G324" s="1102"/>
      <c r="H324" s="1102"/>
      <c r="I324" s="1102"/>
      <c r="J324" s="1102"/>
      <c r="K324" s="1102"/>
      <c r="L324" s="1102"/>
      <c r="M324" s="1102"/>
      <c r="N324" s="1102"/>
      <c r="O324" s="1102"/>
      <c r="P324" s="550" t="s">
        <v>1910</v>
      </c>
      <c r="Q324" s="618" t="s">
        <v>1911</v>
      </c>
      <c r="R324" s="619">
        <v>1702</v>
      </c>
      <c r="S324" s="619">
        <v>169</v>
      </c>
      <c r="T324" s="618">
        <v>24</v>
      </c>
      <c r="U324" s="1102"/>
    </row>
    <row r="325" spans="1:21" ht="14.25" customHeight="1">
      <c r="A325" s="1194">
        <v>2</v>
      </c>
      <c r="B325" s="1301">
        <v>43083</v>
      </c>
      <c r="C325" s="1302" t="s">
        <v>1912</v>
      </c>
      <c r="D325" s="1302" t="s">
        <v>1913</v>
      </c>
      <c r="E325" s="1266" t="s">
        <v>52</v>
      </c>
      <c r="F325" s="1266">
        <v>4527</v>
      </c>
      <c r="G325" s="1266">
        <v>7</v>
      </c>
      <c r="H325" s="1266">
        <v>4520</v>
      </c>
      <c r="I325" s="1266" t="s">
        <v>52</v>
      </c>
      <c r="J325" s="1266" t="s">
        <v>52</v>
      </c>
      <c r="K325" s="1266" t="s">
        <v>52</v>
      </c>
      <c r="L325" s="1266" t="s">
        <v>52</v>
      </c>
      <c r="M325" s="1266">
        <v>490</v>
      </c>
      <c r="N325" s="1300">
        <v>20</v>
      </c>
      <c r="O325" s="1300">
        <v>10000</v>
      </c>
      <c r="P325" s="618" t="s">
        <v>1914</v>
      </c>
      <c r="Q325" s="618" t="s">
        <v>1915</v>
      </c>
      <c r="R325" s="619">
        <v>947</v>
      </c>
      <c r="S325" s="619">
        <v>152</v>
      </c>
      <c r="T325" s="618">
        <v>16</v>
      </c>
      <c r="U325" s="1219" t="s">
        <v>1916</v>
      </c>
    </row>
    <row r="326" spans="1:21" ht="14.25" customHeight="1">
      <c r="A326" s="1191"/>
      <c r="B326" s="1191"/>
      <c r="C326" s="1191"/>
      <c r="D326" s="1191"/>
      <c r="E326" s="1191"/>
      <c r="F326" s="1191"/>
      <c r="G326" s="1191"/>
      <c r="H326" s="1191"/>
      <c r="I326" s="1191"/>
      <c r="J326" s="1191"/>
      <c r="K326" s="1191"/>
      <c r="L326" s="1191"/>
      <c r="M326" s="1191"/>
      <c r="N326" s="1191"/>
      <c r="O326" s="1191"/>
      <c r="P326" s="550" t="s">
        <v>1917</v>
      </c>
      <c r="Q326" s="618" t="s">
        <v>1918</v>
      </c>
      <c r="R326" s="619">
        <v>2206</v>
      </c>
      <c r="S326" s="619">
        <v>234</v>
      </c>
      <c r="T326" s="618">
        <v>20</v>
      </c>
      <c r="U326" s="1191"/>
    </row>
    <row r="327" spans="1:21" ht="14.25" customHeight="1">
      <c r="A327" s="1102"/>
      <c r="B327" s="1102"/>
      <c r="C327" s="1102"/>
      <c r="D327" s="1102"/>
      <c r="E327" s="1102"/>
      <c r="F327" s="1102"/>
      <c r="G327" s="1102"/>
      <c r="H327" s="1102"/>
      <c r="I327" s="1102"/>
      <c r="J327" s="1102"/>
      <c r="K327" s="1102"/>
      <c r="L327" s="1102"/>
      <c r="M327" s="1102"/>
      <c r="N327" s="1102"/>
      <c r="O327" s="1102"/>
      <c r="P327" s="550" t="s">
        <v>1919</v>
      </c>
      <c r="Q327" s="618" t="s">
        <v>1920</v>
      </c>
      <c r="R327" s="619">
        <v>2206</v>
      </c>
      <c r="S327" s="619">
        <v>234</v>
      </c>
      <c r="T327" s="618">
        <v>20</v>
      </c>
      <c r="U327" s="1102"/>
    </row>
    <row r="328" spans="1:21" ht="14.25" customHeight="1">
      <c r="A328" s="1194">
        <v>2</v>
      </c>
      <c r="B328" s="1195">
        <v>43084</v>
      </c>
      <c r="C328" s="1190" t="s">
        <v>1921</v>
      </c>
      <c r="D328" s="1190" t="s">
        <v>1922</v>
      </c>
      <c r="E328" s="1192">
        <v>30530</v>
      </c>
      <c r="F328" s="1192">
        <v>4702</v>
      </c>
      <c r="G328" s="1192">
        <v>48</v>
      </c>
      <c r="H328" s="1192">
        <v>4654</v>
      </c>
      <c r="I328" s="1192" t="s">
        <v>52</v>
      </c>
      <c r="J328" s="1192" t="s">
        <v>52</v>
      </c>
      <c r="K328" s="1192" t="s">
        <v>52</v>
      </c>
      <c r="L328" s="1192" t="s">
        <v>52</v>
      </c>
      <c r="M328" s="1192">
        <v>460</v>
      </c>
      <c r="N328" s="1193">
        <v>22</v>
      </c>
      <c r="O328" s="1196">
        <v>10000</v>
      </c>
      <c r="P328" s="604" t="s">
        <v>1923</v>
      </c>
      <c r="Q328" s="601" t="s">
        <v>1924</v>
      </c>
      <c r="R328" s="602">
        <v>960</v>
      </c>
      <c r="S328" s="602">
        <v>96</v>
      </c>
      <c r="T328" s="601">
        <v>19</v>
      </c>
      <c r="U328" s="1197" t="s">
        <v>1925</v>
      </c>
    </row>
    <row r="329" spans="1:21" ht="14.25" customHeight="1">
      <c r="A329" s="1191"/>
      <c r="B329" s="1191"/>
      <c r="C329" s="1191"/>
      <c r="D329" s="1191"/>
      <c r="E329" s="1191"/>
      <c r="F329" s="1191"/>
      <c r="G329" s="1191"/>
      <c r="H329" s="1191"/>
      <c r="I329" s="1191"/>
      <c r="J329" s="1191"/>
      <c r="K329" s="1191"/>
      <c r="L329" s="1191"/>
      <c r="M329" s="1191"/>
      <c r="N329" s="1191"/>
      <c r="O329" s="1191"/>
      <c r="P329" s="603" t="s">
        <v>1926</v>
      </c>
      <c r="Q329" s="601" t="s">
        <v>1927</v>
      </c>
      <c r="R329" s="602">
        <v>1734</v>
      </c>
      <c r="S329" s="602">
        <v>171</v>
      </c>
      <c r="T329" s="601">
        <v>20</v>
      </c>
      <c r="U329" s="1191"/>
    </row>
    <row r="330" spans="1:21" ht="14.25" customHeight="1">
      <c r="A330" s="1102"/>
      <c r="B330" s="1102"/>
      <c r="C330" s="1102"/>
      <c r="D330" s="1102"/>
      <c r="E330" s="1102"/>
      <c r="F330" s="1102"/>
      <c r="G330" s="1102"/>
      <c r="H330" s="1102"/>
      <c r="I330" s="1102"/>
      <c r="J330" s="1102"/>
      <c r="K330" s="1102"/>
      <c r="L330" s="1102"/>
      <c r="M330" s="1102"/>
      <c r="N330" s="1102"/>
      <c r="O330" s="1102"/>
      <c r="P330" s="603" t="s">
        <v>1928</v>
      </c>
      <c r="Q330" s="601" t="s">
        <v>1929</v>
      </c>
      <c r="R330" s="602">
        <v>1734</v>
      </c>
      <c r="S330" s="602">
        <v>171</v>
      </c>
      <c r="T330" s="601">
        <v>20</v>
      </c>
      <c r="U330" s="1102"/>
    </row>
    <row r="331" spans="1:21" ht="14.25" customHeight="1">
      <c r="A331" s="1194">
        <v>2</v>
      </c>
      <c r="B331" s="503">
        <v>43084</v>
      </c>
      <c r="C331" s="498" t="s">
        <v>1930</v>
      </c>
      <c r="D331" s="1190" t="s">
        <v>1931</v>
      </c>
      <c r="E331" s="1192">
        <v>29561</v>
      </c>
      <c r="F331" s="502">
        <v>2684</v>
      </c>
      <c r="G331" s="502">
        <v>21</v>
      </c>
      <c r="H331" s="502">
        <v>465</v>
      </c>
      <c r="I331" s="502" t="s">
        <v>52</v>
      </c>
      <c r="J331" s="502">
        <v>199</v>
      </c>
      <c r="K331" s="502" t="s">
        <v>52</v>
      </c>
      <c r="L331" s="502">
        <v>2008</v>
      </c>
      <c r="M331" s="502">
        <v>554</v>
      </c>
      <c r="N331" s="502">
        <v>8</v>
      </c>
      <c r="O331" s="502">
        <v>4230</v>
      </c>
      <c r="P331" s="604" t="s">
        <v>1932</v>
      </c>
      <c r="Q331" s="601" t="s">
        <v>1933</v>
      </c>
      <c r="R331" s="602">
        <v>278</v>
      </c>
      <c r="S331" s="602">
        <v>30</v>
      </c>
      <c r="T331" s="601">
        <v>4</v>
      </c>
      <c r="U331" s="1197" t="s">
        <v>1934</v>
      </c>
    </row>
    <row r="332" spans="1:21" ht="14.25" customHeight="1">
      <c r="A332" s="1191"/>
      <c r="B332" s="1195">
        <v>43085</v>
      </c>
      <c r="C332" s="1190" t="s">
        <v>1935</v>
      </c>
      <c r="D332" s="1191"/>
      <c r="E332" s="1191"/>
      <c r="F332" s="1192">
        <v>3759</v>
      </c>
      <c r="G332" s="1192">
        <v>28</v>
      </c>
      <c r="H332" s="1192">
        <v>213</v>
      </c>
      <c r="I332" s="1192" t="s">
        <v>52</v>
      </c>
      <c r="J332" s="1192">
        <v>181</v>
      </c>
      <c r="K332" s="1192" t="s">
        <v>52</v>
      </c>
      <c r="L332" s="1192">
        <v>3345</v>
      </c>
      <c r="M332" s="1192">
        <v>994</v>
      </c>
      <c r="N332" s="1192">
        <v>6</v>
      </c>
      <c r="O332" s="1192">
        <v>5770</v>
      </c>
      <c r="P332" s="603" t="s">
        <v>1936</v>
      </c>
      <c r="Q332" s="601" t="s">
        <v>1937</v>
      </c>
      <c r="R332" s="602">
        <v>2576</v>
      </c>
      <c r="S332" s="602">
        <v>856</v>
      </c>
      <c r="T332" s="601">
        <v>6</v>
      </c>
      <c r="U332" s="1191"/>
    </row>
    <row r="333" spans="1:21" ht="14.25" customHeight="1">
      <c r="A333" s="1102"/>
      <c r="B333" s="1102"/>
      <c r="C333" s="1102"/>
      <c r="D333" s="1102"/>
      <c r="E333" s="1102"/>
      <c r="F333" s="1102"/>
      <c r="G333" s="1102"/>
      <c r="H333" s="1102"/>
      <c r="I333" s="1102"/>
      <c r="J333" s="1102"/>
      <c r="K333" s="1102"/>
      <c r="L333" s="1102"/>
      <c r="M333" s="1102"/>
      <c r="N333" s="1102"/>
      <c r="O333" s="1102"/>
      <c r="P333" s="603" t="s">
        <v>1938</v>
      </c>
      <c r="Q333" s="601" t="s">
        <v>1939</v>
      </c>
      <c r="R333" s="602">
        <v>2576</v>
      </c>
      <c r="S333" s="602">
        <v>856</v>
      </c>
      <c r="T333" s="601">
        <v>6</v>
      </c>
      <c r="U333" s="1102"/>
    </row>
    <row r="334" spans="1:21" ht="14.25" customHeight="1">
      <c r="A334" s="1194">
        <v>3</v>
      </c>
      <c r="B334" s="1195">
        <v>43087</v>
      </c>
      <c r="C334" s="1190" t="s">
        <v>1940</v>
      </c>
      <c r="D334" s="1190" t="s">
        <v>1941</v>
      </c>
      <c r="E334" s="1192">
        <v>22018</v>
      </c>
      <c r="F334" s="1192">
        <v>2756</v>
      </c>
      <c r="G334" s="1192">
        <v>2316</v>
      </c>
      <c r="H334" s="1192">
        <v>387</v>
      </c>
      <c r="I334" s="1192" t="s">
        <v>52</v>
      </c>
      <c r="J334" s="1192" t="s">
        <v>52</v>
      </c>
      <c r="K334" s="1192" t="s">
        <v>52</v>
      </c>
      <c r="L334" s="1192" t="s">
        <v>52</v>
      </c>
      <c r="M334" s="1192">
        <v>141</v>
      </c>
      <c r="N334" s="1193">
        <v>71</v>
      </c>
      <c r="O334" s="1196">
        <v>10000</v>
      </c>
      <c r="P334" s="604" t="s">
        <v>1942</v>
      </c>
      <c r="Q334" s="601" t="s">
        <v>1943</v>
      </c>
      <c r="R334" s="602">
        <v>254</v>
      </c>
      <c r="S334" s="602">
        <v>10</v>
      </c>
      <c r="T334" s="601">
        <v>49</v>
      </c>
      <c r="U334" s="1197" t="s">
        <v>1944</v>
      </c>
    </row>
    <row r="335" spans="1:21" ht="14.25" customHeight="1">
      <c r="A335" s="1191"/>
      <c r="B335" s="1191"/>
      <c r="C335" s="1191"/>
      <c r="D335" s="1191"/>
      <c r="E335" s="1191"/>
      <c r="F335" s="1191"/>
      <c r="G335" s="1191"/>
      <c r="H335" s="1191"/>
      <c r="I335" s="1191"/>
      <c r="J335" s="1191"/>
      <c r="K335" s="1191"/>
      <c r="L335" s="1191"/>
      <c r="M335" s="1191"/>
      <c r="N335" s="1191"/>
      <c r="O335" s="1191"/>
      <c r="P335" s="603" t="s">
        <v>1945</v>
      </c>
      <c r="Q335" s="601" t="s">
        <v>1946</v>
      </c>
      <c r="R335" s="602">
        <v>881</v>
      </c>
      <c r="S335" s="602">
        <v>16</v>
      </c>
      <c r="T335" s="601">
        <v>92</v>
      </c>
      <c r="U335" s="1191"/>
    </row>
    <row r="336" spans="1:21" ht="14.25" customHeight="1">
      <c r="A336" s="1102"/>
      <c r="B336" s="1102"/>
      <c r="C336" s="1102"/>
      <c r="D336" s="1102"/>
      <c r="E336" s="1102"/>
      <c r="F336" s="1102"/>
      <c r="G336" s="1102"/>
      <c r="H336" s="1102"/>
      <c r="I336" s="1102"/>
      <c r="J336" s="1102"/>
      <c r="K336" s="1102"/>
      <c r="L336" s="1102"/>
      <c r="M336" s="1102"/>
      <c r="N336" s="1102"/>
      <c r="O336" s="1102"/>
      <c r="P336" s="603" t="s">
        <v>1947</v>
      </c>
      <c r="Q336" s="601" t="s">
        <v>1948</v>
      </c>
      <c r="R336" s="602">
        <v>178</v>
      </c>
      <c r="S336" s="602">
        <v>27</v>
      </c>
      <c r="T336" s="601">
        <v>56</v>
      </c>
      <c r="U336" s="1102"/>
    </row>
    <row r="337" spans="1:21" ht="14.25" customHeight="1">
      <c r="A337" s="1194">
        <v>3</v>
      </c>
      <c r="B337" s="1195">
        <v>43088</v>
      </c>
      <c r="C337" s="1190" t="s">
        <v>1949</v>
      </c>
      <c r="D337" s="1190" t="s">
        <v>1950</v>
      </c>
      <c r="E337" s="1192">
        <v>20971</v>
      </c>
      <c r="F337" s="1192">
        <v>3897</v>
      </c>
      <c r="G337" s="1192">
        <v>39</v>
      </c>
      <c r="H337" s="1192">
        <v>3666</v>
      </c>
      <c r="I337" s="1192" t="s">
        <v>52</v>
      </c>
      <c r="J337" s="1192">
        <v>206</v>
      </c>
      <c r="K337" s="1192" t="s">
        <v>52</v>
      </c>
      <c r="L337" s="1192" t="s">
        <v>52</v>
      </c>
      <c r="M337" s="1192">
        <v>759</v>
      </c>
      <c r="N337" s="1193">
        <v>13</v>
      </c>
      <c r="O337" s="1196">
        <v>10000</v>
      </c>
      <c r="P337" s="604" t="s">
        <v>1951</v>
      </c>
      <c r="Q337" s="601" t="s">
        <v>1952</v>
      </c>
      <c r="R337" s="602">
        <v>1811</v>
      </c>
      <c r="S337" s="602">
        <v>506</v>
      </c>
      <c r="T337" s="601">
        <v>10</v>
      </c>
      <c r="U337" s="1197" t="s">
        <v>1953</v>
      </c>
    </row>
    <row r="338" spans="1:21" ht="14.25" customHeight="1">
      <c r="A338" s="1191"/>
      <c r="B338" s="1191"/>
      <c r="C338" s="1191"/>
      <c r="D338" s="1191"/>
      <c r="E338" s="1191"/>
      <c r="F338" s="1191"/>
      <c r="G338" s="1191"/>
      <c r="H338" s="1191"/>
      <c r="I338" s="1191"/>
      <c r="J338" s="1191"/>
      <c r="K338" s="1191"/>
      <c r="L338" s="1191"/>
      <c r="M338" s="1191"/>
      <c r="N338" s="1191"/>
      <c r="O338" s="1191"/>
      <c r="P338" s="603" t="s">
        <v>1954</v>
      </c>
      <c r="Q338" s="601" t="s">
        <v>1955</v>
      </c>
      <c r="R338" s="602">
        <v>1811</v>
      </c>
      <c r="S338" s="602">
        <v>506</v>
      </c>
      <c r="T338" s="601">
        <v>10</v>
      </c>
      <c r="U338" s="1191"/>
    </row>
    <row r="339" spans="1:21" ht="14.25" customHeight="1">
      <c r="A339" s="1102"/>
      <c r="B339" s="1102"/>
      <c r="C339" s="1102"/>
      <c r="D339" s="1102"/>
      <c r="E339" s="1102"/>
      <c r="F339" s="1102"/>
      <c r="G339" s="1102"/>
      <c r="H339" s="1102"/>
      <c r="I339" s="1102"/>
      <c r="J339" s="1102"/>
      <c r="K339" s="1102"/>
      <c r="L339" s="1102"/>
      <c r="M339" s="1102"/>
      <c r="N339" s="1102"/>
      <c r="O339" s="1102"/>
      <c r="P339" s="603" t="s">
        <v>1956</v>
      </c>
      <c r="Q339" s="601" t="s">
        <v>1957</v>
      </c>
      <c r="R339" s="602">
        <v>1811</v>
      </c>
      <c r="S339" s="602">
        <v>506</v>
      </c>
      <c r="T339" s="601">
        <v>10</v>
      </c>
      <c r="U339" s="1102"/>
    </row>
    <row r="340" spans="1:21" ht="14.25" customHeight="1">
      <c r="A340" s="1194">
        <v>3</v>
      </c>
      <c r="B340" s="1195">
        <v>43089</v>
      </c>
      <c r="C340" s="1190" t="s">
        <v>1958</v>
      </c>
      <c r="D340" s="1190" t="s">
        <v>1959</v>
      </c>
      <c r="E340" s="1192">
        <v>34388</v>
      </c>
      <c r="F340" s="1192">
        <v>6070</v>
      </c>
      <c r="G340" s="1192">
        <v>40</v>
      </c>
      <c r="H340" s="1192">
        <v>6034</v>
      </c>
      <c r="I340" s="1192" t="s">
        <v>52</v>
      </c>
      <c r="J340" s="1192" t="s">
        <v>52</v>
      </c>
      <c r="K340" s="1192" t="s">
        <v>52</v>
      </c>
      <c r="L340" s="1192" t="s">
        <v>52</v>
      </c>
      <c r="M340" s="1192">
        <v>569</v>
      </c>
      <c r="N340" s="1193">
        <v>18</v>
      </c>
      <c r="O340" s="1196">
        <v>10000</v>
      </c>
      <c r="P340" s="604" t="s">
        <v>1960</v>
      </c>
      <c r="Q340" s="601" t="s">
        <v>1961</v>
      </c>
      <c r="R340" s="602">
        <v>1354</v>
      </c>
      <c r="S340" s="602">
        <v>130</v>
      </c>
      <c r="T340" s="601">
        <v>16</v>
      </c>
      <c r="U340" s="1197" t="s">
        <v>1962</v>
      </c>
    </row>
    <row r="341" spans="1:21" ht="14.25" customHeight="1">
      <c r="A341" s="1191"/>
      <c r="B341" s="1191"/>
      <c r="C341" s="1191"/>
      <c r="D341" s="1191"/>
      <c r="E341" s="1191"/>
      <c r="F341" s="1191"/>
      <c r="G341" s="1191"/>
      <c r="H341" s="1191"/>
      <c r="I341" s="1191"/>
      <c r="J341" s="1191"/>
      <c r="K341" s="1191"/>
      <c r="L341" s="1191"/>
      <c r="M341" s="1191"/>
      <c r="N341" s="1191"/>
      <c r="O341" s="1191"/>
      <c r="P341" s="603" t="s">
        <v>1963</v>
      </c>
      <c r="Q341" s="601" t="s">
        <v>1964</v>
      </c>
      <c r="R341" s="602">
        <v>2794</v>
      </c>
      <c r="S341" s="602">
        <v>259</v>
      </c>
      <c r="T341" s="601">
        <v>17</v>
      </c>
      <c r="U341" s="1191"/>
    </row>
    <row r="342" spans="1:21" ht="14.25" customHeight="1">
      <c r="A342" s="1102"/>
      <c r="B342" s="1102"/>
      <c r="C342" s="1102"/>
      <c r="D342" s="1102"/>
      <c r="E342" s="1102"/>
      <c r="F342" s="1102"/>
      <c r="G342" s="1102"/>
      <c r="H342" s="1102"/>
      <c r="I342" s="1102"/>
      <c r="J342" s="1102"/>
      <c r="K342" s="1102"/>
      <c r="L342" s="1102"/>
      <c r="M342" s="1102"/>
      <c r="N342" s="1102"/>
      <c r="O342" s="1102"/>
      <c r="P342" s="603" t="s">
        <v>1965</v>
      </c>
      <c r="Q342" s="601" t="s">
        <v>1966</v>
      </c>
      <c r="R342" s="602">
        <v>2794</v>
      </c>
      <c r="S342" s="602">
        <v>259</v>
      </c>
      <c r="T342" s="601">
        <v>17</v>
      </c>
      <c r="U342" s="1102"/>
    </row>
    <row r="343" spans="1:21" ht="14.25" customHeight="1">
      <c r="A343" s="1194">
        <v>3</v>
      </c>
      <c r="B343" s="1195">
        <v>43090</v>
      </c>
      <c r="C343" s="1190" t="s">
        <v>1967</v>
      </c>
      <c r="D343" s="1190" t="s">
        <v>1968</v>
      </c>
      <c r="E343" s="1192">
        <v>26601</v>
      </c>
      <c r="F343" s="1192">
        <v>4679</v>
      </c>
      <c r="G343" s="1192">
        <v>4</v>
      </c>
      <c r="H343" s="1192">
        <v>4675</v>
      </c>
      <c r="I343" s="1192" t="s">
        <v>52</v>
      </c>
      <c r="J343" s="1192" t="s">
        <v>52</v>
      </c>
      <c r="K343" s="1192" t="s">
        <v>52</v>
      </c>
      <c r="L343" s="1192" t="s">
        <v>52</v>
      </c>
      <c r="M343" s="1192">
        <v>339</v>
      </c>
      <c r="N343" s="1193">
        <v>35</v>
      </c>
      <c r="O343" s="1196">
        <v>11931</v>
      </c>
      <c r="P343" s="604" t="s">
        <v>1969</v>
      </c>
      <c r="Q343" s="601" t="s">
        <v>1970</v>
      </c>
      <c r="R343" s="602">
        <v>2197</v>
      </c>
      <c r="S343" s="602">
        <v>156</v>
      </c>
      <c r="T343" s="601">
        <v>33</v>
      </c>
      <c r="U343" s="1197" t="s">
        <v>1971</v>
      </c>
    </row>
    <row r="344" spans="1:21" ht="14.25" customHeight="1">
      <c r="A344" s="1191"/>
      <c r="B344" s="1191"/>
      <c r="C344" s="1191"/>
      <c r="D344" s="1191"/>
      <c r="E344" s="1191"/>
      <c r="F344" s="1191"/>
      <c r="G344" s="1191"/>
      <c r="H344" s="1191"/>
      <c r="I344" s="1191"/>
      <c r="J344" s="1191"/>
      <c r="K344" s="1191"/>
      <c r="L344" s="1191"/>
      <c r="M344" s="1191"/>
      <c r="N344" s="1191"/>
      <c r="O344" s="1191"/>
      <c r="P344" s="603" t="s">
        <v>1972</v>
      </c>
      <c r="Q344" s="601" t="s">
        <v>1973</v>
      </c>
      <c r="R344" s="602">
        <v>2217</v>
      </c>
      <c r="S344" s="602">
        <v>174</v>
      </c>
      <c r="T344" s="601">
        <v>36</v>
      </c>
      <c r="U344" s="1191"/>
    </row>
    <row r="345" spans="1:21" ht="14.25" customHeight="1">
      <c r="A345" s="1191"/>
      <c r="B345" s="1102"/>
      <c r="C345" s="1102"/>
      <c r="D345" s="1191"/>
      <c r="E345" s="1191"/>
      <c r="F345" s="1102"/>
      <c r="G345" s="1102"/>
      <c r="H345" s="1102"/>
      <c r="I345" s="1102"/>
      <c r="J345" s="1102"/>
      <c r="K345" s="1102"/>
      <c r="L345" s="1102"/>
      <c r="M345" s="1102"/>
      <c r="N345" s="1102"/>
      <c r="O345" s="1102"/>
      <c r="P345" s="1198" t="s">
        <v>1974</v>
      </c>
      <c r="Q345" s="1199" t="s">
        <v>1975</v>
      </c>
      <c r="R345" s="1200">
        <v>2217</v>
      </c>
      <c r="S345" s="1200">
        <v>174</v>
      </c>
      <c r="T345" s="1199">
        <v>36</v>
      </c>
      <c r="U345" s="1191"/>
    </row>
    <row r="346" spans="1:21" ht="14.25" customHeight="1">
      <c r="A346" s="1102"/>
      <c r="B346" s="503">
        <v>43091</v>
      </c>
      <c r="C346" s="498" t="s">
        <v>1976</v>
      </c>
      <c r="D346" s="1102"/>
      <c r="E346" s="1102"/>
      <c r="F346" s="502">
        <v>40</v>
      </c>
      <c r="G346" s="502" t="s">
        <v>52</v>
      </c>
      <c r="H346" s="502">
        <v>40</v>
      </c>
      <c r="I346" s="502" t="s">
        <v>52</v>
      </c>
      <c r="J346" s="502" t="s">
        <v>52</v>
      </c>
      <c r="K346" s="502" t="s">
        <v>52</v>
      </c>
      <c r="L346" s="502" t="s">
        <v>52</v>
      </c>
      <c r="M346" s="502">
        <v>4</v>
      </c>
      <c r="N346" s="501">
        <v>29</v>
      </c>
      <c r="O346" s="513">
        <v>114</v>
      </c>
      <c r="P346" s="1102"/>
      <c r="Q346" s="1102"/>
      <c r="R346" s="1102"/>
      <c r="S346" s="1102"/>
      <c r="T346" s="1102"/>
      <c r="U346" s="1102"/>
    </row>
    <row r="347" spans="1:21" ht="14.25" customHeight="1">
      <c r="A347" s="1194">
        <v>3</v>
      </c>
      <c r="B347" s="503">
        <v>43090</v>
      </c>
      <c r="C347" s="498" t="s">
        <v>1977</v>
      </c>
      <c r="D347" s="1190" t="s">
        <v>1978</v>
      </c>
      <c r="E347" s="1192">
        <v>178279</v>
      </c>
      <c r="F347" s="502">
        <v>10192</v>
      </c>
      <c r="G347" s="502">
        <v>189</v>
      </c>
      <c r="H347" s="502">
        <v>5517</v>
      </c>
      <c r="I347" s="502" t="s">
        <v>52</v>
      </c>
      <c r="J347" s="502">
        <v>4625</v>
      </c>
      <c r="K347" s="502" t="s">
        <v>52</v>
      </c>
      <c r="L347" s="502" t="s">
        <v>52</v>
      </c>
      <c r="M347" s="502">
        <v>198</v>
      </c>
      <c r="N347" s="513">
        <v>164</v>
      </c>
      <c r="O347" s="513">
        <v>32560</v>
      </c>
      <c r="P347" s="1299" t="s">
        <v>1979</v>
      </c>
      <c r="Q347" s="1192" t="s">
        <v>1980</v>
      </c>
      <c r="R347" s="1192">
        <v>6735</v>
      </c>
      <c r="S347" s="1192">
        <v>141</v>
      </c>
      <c r="T347" s="1196">
        <v>185</v>
      </c>
      <c r="U347" s="1197" t="s">
        <v>1981</v>
      </c>
    </row>
    <row r="348" spans="1:21" ht="14.25" customHeight="1">
      <c r="A348" s="1191"/>
      <c r="B348" s="503">
        <v>43091</v>
      </c>
      <c r="C348" s="498" t="s">
        <v>1982</v>
      </c>
      <c r="D348" s="1191"/>
      <c r="E348" s="1191"/>
      <c r="F348" s="502">
        <v>10454</v>
      </c>
      <c r="G348" s="502">
        <v>210</v>
      </c>
      <c r="H348" s="502">
        <v>3516</v>
      </c>
      <c r="I348" s="502" t="s">
        <v>52</v>
      </c>
      <c r="J348" s="502">
        <v>6824</v>
      </c>
      <c r="K348" s="502" t="s">
        <v>52</v>
      </c>
      <c r="L348" s="502" t="s">
        <v>52</v>
      </c>
      <c r="M348" s="502">
        <v>213</v>
      </c>
      <c r="N348" s="513">
        <v>213</v>
      </c>
      <c r="O348" s="513">
        <v>45264</v>
      </c>
      <c r="P348" s="1191"/>
      <c r="Q348" s="1191"/>
      <c r="R348" s="1191"/>
      <c r="S348" s="1191"/>
      <c r="T348" s="1191"/>
      <c r="U348" s="1191"/>
    </row>
    <row r="349" spans="1:21" ht="14.25" customHeight="1">
      <c r="A349" s="1191"/>
      <c r="B349" s="503">
        <v>43092</v>
      </c>
      <c r="C349" s="498" t="s">
        <v>1983</v>
      </c>
      <c r="D349" s="1191"/>
      <c r="E349" s="1191"/>
      <c r="F349" s="502">
        <v>13818</v>
      </c>
      <c r="G349" s="502">
        <v>180</v>
      </c>
      <c r="H349" s="502">
        <v>4163</v>
      </c>
      <c r="I349" s="502" t="s">
        <v>52</v>
      </c>
      <c r="J349" s="502">
        <v>9575</v>
      </c>
      <c r="K349" s="502" t="s">
        <v>52</v>
      </c>
      <c r="L349" s="502" t="s">
        <v>52</v>
      </c>
      <c r="M349" s="502">
        <v>206</v>
      </c>
      <c r="N349" s="513">
        <v>267</v>
      </c>
      <c r="O349" s="513">
        <v>55101</v>
      </c>
      <c r="P349" s="1102"/>
      <c r="Q349" s="1102"/>
      <c r="R349" s="1102"/>
      <c r="S349" s="1102"/>
      <c r="T349" s="1102"/>
      <c r="U349" s="1191"/>
    </row>
    <row r="350" spans="1:21" ht="14.25" customHeight="1">
      <c r="A350" s="1191"/>
      <c r="B350" s="503">
        <v>43093</v>
      </c>
      <c r="C350" s="498" t="s">
        <v>1984</v>
      </c>
      <c r="D350" s="1191"/>
      <c r="E350" s="1191"/>
      <c r="F350" s="502">
        <v>15015</v>
      </c>
      <c r="G350" s="502">
        <v>124</v>
      </c>
      <c r="H350" s="502">
        <v>3700</v>
      </c>
      <c r="I350" s="502" t="s">
        <v>52</v>
      </c>
      <c r="J350" s="502">
        <v>11387</v>
      </c>
      <c r="K350" s="502" t="s">
        <v>52</v>
      </c>
      <c r="L350" s="502" t="s">
        <v>52</v>
      </c>
      <c r="M350" s="502">
        <v>206</v>
      </c>
      <c r="N350" s="513">
        <v>256</v>
      </c>
      <c r="O350" s="513">
        <v>52835</v>
      </c>
      <c r="P350" s="1287" t="s">
        <v>1985</v>
      </c>
      <c r="Q350" s="1192" t="s">
        <v>1986</v>
      </c>
      <c r="R350" s="1192">
        <v>23262</v>
      </c>
      <c r="S350" s="1192">
        <v>213</v>
      </c>
      <c r="T350" s="1196">
        <v>264</v>
      </c>
      <c r="U350" s="1191"/>
    </row>
    <row r="351" spans="1:21" ht="14.25" customHeight="1">
      <c r="A351" s="1191"/>
      <c r="B351" s="503">
        <v>43094</v>
      </c>
      <c r="C351" s="498" t="s">
        <v>1987</v>
      </c>
      <c r="D351" s="1191"/>
      <c r="E351" s="1191"/>
      <c r="F351" s="502">
        <v>18420</v>
      </c>
      <c r="G351" s="502">
        <v>383</v>
      </c>
      <c r="H351" s="502">
        <v>4228</v>
      </c>
      <c r="I351" s="502" t="s">
        <v>52</v>
      </c>
      <c r="J351" s="502">
        <v>14004</v>
      </c>
      <c r="K351" s="502" t="s">
        <v>52</v>
      </c>
      <c r="L351" s="502" t="s">
        <v>52</v>
      </c>
      <c r="M351" s="502">
        <v>189</v>
      </c>
      <c r="N351" s="513">
        <v>273</v>
      </c>
      <c r="O351" s="513">
        <v>51516</v>
      </c>
      <c r="P351" s="1102"/>
      <c r="Q351" s="1102"/>
      <c r="R351" s="1102"/>
      <c r="S351" s="1102"/>
      <c r="T351" s="1102"/>
      <c r="U351" s="1191"/>
    </row>
    <row r="352" spans="1:21" ht="14.25" customHeight="1">
      <c r="A352" s="1191"/>
      <c r="B352" s="503">
        <v>43095</v>
      </c>
      <c r="C352" s="498" t="s">
        <v>1988</v>
      </c>
      <c r="D352" s="1191"/>
      <c r="E352" s="1191"/>
      <c r="F352" s="502">
        <v>21252</v>
      </c>
      <c r="G352" s="502">
        <v>356</v>
      </c>
      <c r="H352" s="502">
        <v>4155</v>
      </c>
      <c r="I352" s="502" t="s">
        <v>52</v>
      </c>
      <c r="J352" s="502">
        <v>17001</v>
      </c>
      <c r="K352" s="502" t="s">
        <v>52</v>
      </c>
      <c r="L352" s="502" t="s">
        <v>52</v>
      </c>
      <c r="M352" s="502">
        <v>205</v>
      </c>
      <c r="N352" s="513">
        <v>267</v>
      </c>
      <c r="O352" s="513">
        <v>54653</v>
      </c>
      <c r="P352" s="1287" t="s">
        <v>1989</v>
      </c>
      <c r="Q352" s="1192" t="s">
        <v>1990</v>
      </c>
      <c r="R352" s="1192">
        <v>1520</v>
      </c>
      <c r="S352" s="1192">
        <v>229</v>
      </c>
      <c r="T352" s="1196">
        <v>245</v>
      </c>
      <c r="U352" s="1191"/>
    </row>
    <row r="353" spans="1:21" ht="14.25" customHeight="1">
      <c r="A353" s="1102"/>
      <c r="B353" s="503">
        <v>43096</v>
      </c>
      <c r="C353" s="498" t="s">
        <v>1991</v>
      </c>
      <c r="D353" s="1102"/>
      <c r="E353" s="1102"/>
      <c r="F353" s="502">
        <v>20483</v>
      </c>
      <c r="G353" s="502">
        <v>320</v>
      </c>
      <c r="H353" s="502">
        <v>4888</v>
      </c>
      <c r="I353" s="502" t="s">
        <v>52</v>
      </c>
      <c r="J353" s="502">
        <v>15507</v>
      </c>
      <c r="K353" s="502" t="s">
        <v>52</v>
      </c>
      <c r="L353" s="502" t="s">
        <v>52</v>
      </c>
      <c r="M353" s="502">
        <v>234</v>
      </c>
      <c r="N353" s="513">
        <v>248</v>
      </c>
      <c r="O353" s="513">
        <v>58071</v>
      </c>
      <c r="P353" s="1102"/>
      <c r="Q353" s="1102"/>
      <c r="R353" s="1102"/>
      <c r="S353" s="1102"/>
      <c r="T353" s="1102"/>
      <c r="U353" s="1102"/>
    </row>
    <row r="354" spans="1:21" ht="14.25" customHeight="1">
      <c r="A354" s="1194">
        <v>3</v>
      </c>
      <c r="B354" s="1195">
        <v>43091</v>
      </c>
      <c r="C354" s="1190" t="s">
        <v>1992</v>
      </c>
      <c r="D354" s="1190" t="s">
        <v>1993</v>
      </c>
      <c r="E354" s="1192">
        <v>9608</v>
      </c>
      <c r="F354" s="1192">
        <v>7143</v>
      </c>
      <c r="G354" s="1192">
        <v>15</v>
      </c>
      <c r="H354" s="1192">
        <v>5611</v>
      </c>
      <c r="I354" s="1192" t="s">
        <v>52</v>
      </c>
      <c r="J354" s="1192">
        <v>274</v>
      </c>
      <c r="K354" s="1192" t="s">
        <v>52</v>
      </c>
      <c r="L354" s="1192" t="s">
        <v>52</v>
      </c>
      <c r="M354" s="1192">
        <v>2692</v>
      </c>
      <c r="N354" s="1193">
        <v>4</v>
      </c>
      <c r="O354" s="1196">
        <v>10000</v>
      </c>
      <c r="P354" s="604" t="s">
        <v>1994</v>
      </c>
      <c r="Q354" s="601" t="s">
        <v>1995</v>
      </c>
      <c r="R354" s="602">
        <v>3348</v>
      </c>
      <c r="S354" s="602">
        <v>1479</v>
      </c>
      <c r="T354" s="601">
        <v>3</v>
      </c>
      <c r="U354" s="1197"/>
    </row>
    <row r="355" spans="1:21" ht="14.25" customHeight="1">
      <c r="A355" s="1191"/>
      <c r="B355" s="1191"/>
      <c r="C355" s="1191"/>
      <c r="D355" s="1191"/>
      <c r="E355" s="1191"/>
      <c r="F355" s="1191"/>
      <c r="G355" s="1191"/>
      <c r="H355" s="1191"/>
      <c r="I355" s="1191"/>
      <c r="J355" s="1191"/>
      <c r="K355" s="1191"/>
      <c r="L355" s="1191"/>
      <c r="M355" s="1191"/>
      <c r="N355" s="1191"/>
      <c r="O355" s="1191"/>
      <c r="P355" s="603" t="s">
        <v>1996</v>
      </c>
      <c r="Q355" s="601" t="s">
        <v>1997</v>
      </c>
      <c r="R355" s="602">
        <v>3348</v>
      </c>
      <c r="S355" s="602">
        <v>1479</v>
      </c>
      <c r="T355" s="601">
        <v>3</v>
      </c>
      <c r="U355" s="1191"/>
    </row>
    <row r="356" spans="1:21" ht="14.25" customHeight="1">
      <c r="A356" s="1102"/>
      <c r="B356" s="1102"/>
      <c r="C356" s="1102"/>
      <c r="D356" s="1102"/>
      <c r="E356" s="1102"/>
      <c r="F356" s="1102"/>
      <c r="G356" s="1102"/>
      <c r="H356" s="1102"/>
      <c r="I356" s="1102"/>
      <c r="J356" s="1102"/>
      <c r="K356" s="1102"/>
      <c r="L356" s="1102"/>
      <c r="M356" s="1102"/>
      <c r="N356" s="1102"/>
      <c r="O356" s="1102"/>
      <c r="P356" s="603" t="s">
        <v>1998</v>
      </c>
      <c r="Q356" s="601" t="s">
        <v>1999</v>
      </c>
      <c r="R356" s="602">
        <v>3348</v>
      </c>
      <c r="S356" s="602">
        <v>1479</v>
      </c>
      <c r="T356" s="601">
        <v>3</v>
      </c>
      <c r="U356" s="1102"/>
    </row>
    <row r="357" spans="1:21" ht="14.25" customHeight="1">
      <c r="A357" s="1194">
        <v>3</v>
      </c>
      <c r="B357" s="1195">
        <v>43091</v>
      </c>
      <c r="C357" s="1190" t="s">
        <v>2000</v>
      </c>
      <c r="D357" s="1190" t="s">
        <v>2001</v>
      </c>
      <c r="E357" s="1192">
        <v>16040</v>
      </c>
      <c r="F357" s="1192">
        <v>5566</v>
      </c>
      <c r="G357" s="1192">
        <v>32</v>
      </c>
      <c r="H357" s="1192">
        <v>2198</v>
      </c>
      <c r="I357" s="1192" t="s">
        <v>52</v>
      </c>
      <c r="J357" s="1192">
        <v>3402</v>
      </c>
      <c r="K357" s="1192" t="s">
        <v>52</v>
      </c>
      <c r="L357" s="1192" t="s">
        <v>52</v>
      </c>
      <c r="M357" s="1192">
        <v>122</v>
      </c>
      <c r="N357" s="1193">
        <v>246</v>
      </c>
      <c r="O357" s="1196">
        <v>30000</v>
      </c>
      <c r="P357" s="604" t="s">
        <v>2002</v>
      </c>
      <c r="Q357" s="601" t="s">
        <v>2003</v>
      </c>
      <c r="R357" s="602">
        <v>276</v>
      </c>
      <c r="S357" s="602">
        <v>7</v>
      </c>
      <c r="T357" s="601">
        <v>140</v>
      </c>
      <c r="U357" s="1197" t="s">
        <v>2004</v>
      </c>
    </row>
    <row r="358" spans="1:21" ht="14.25" customHeight="1">
      <c r="A358" s="1191"/>
      <c r="B358" s="1191"/>
      <c r="C358" s="1191"/>
      <c r="D358" s="1191"/>
      <c r="E358" s="1191"/>
      <c r="F358" s="1191"/>
      <c r="G358" s="1191"/>
      <c r="H358" s="1191"/>
      <c r="I358" s="1191"/>
      <c r="J358" s="1191"/>
      <c r="K358" s="1191"/>
      <c r="L358" s="1191"/>
      <c r="M358" s="1191"/>
      <c r="N358" s="1191"/>
      <c r="O358" s="1191"/>
      <c r="P358" s="603" t="s">
        <v>2005</v>
      </c>
      <c r="Q358" s="601" t="s">
        <v>2006</v>
      </c>
      <c r="R358" s="602">
        <v>1496</v>
      </c>
      <c r="S358" s="602">
        <v>15</v>
      </c>
      <c r="T358" s="601">
        <v>286</v>
      </c>
      <c r="U358" s="1191"/>
    </row>
    <row r="359" spans="1:21" ht="14.25" customHeight="1">
      <c r="A359" s="1102"/>
      <c r="B359" s="1102"/>
      <c r="C359" s="1102"/>
      <c r="D359" s="1102"/>
      <c r="E359" s="1102"/>
      <c r="F359" s="1102"/>
      <c r="G359" s="1102"/>
      <c r="H359" s="1102"/>
      <c r="I359" s="1102"/>
      <c r="J359" s="1102"/>
      <c r="K359" s="1102"/>
      <c r="L359" s="1102"/>
      <c r="M359" s="1102"/>
      <c r="N359" s="1102"/>
      <c r="O359" s="1102"/>
      <c r="P359" s="603" t="s">
        <v>2007</v>
      </c>
      <c r="Q359" s="601" t="s">
        <v>2008</v>
      </c>
      <c r="R359" s="602">
        <v>1492</v>
      </c>
      <c r="S359" s="602">
        <v>37</v>
      </c>
      <c r="T359" s="601">
        <v>291</v>
      </c>
      <c r="U359" s="1102"/>
    </row>
    <row r="360" spans="1:21" ht="14.25" customHeight="1">
      <c r="A360" s="1194">
        <v>4</v>
      </c>
      <c r="B360" s="1195">
        <v>43094</v>
      </c>
      <c r="C360" s="1190" t="s">
        <v>2009</v>
      </c>
      <c r="D360" s="1190" t="s">
        <v>2010</v>
      </c>
      <c r="E360" s="1192">
        <v>23579</v>
      </c>
      <c r="F360" s="1192">
        <v>1492</v>
      </c>
      <c r="G360" s="1192">
        <v>11</v>
      </c>
      <c r="H360" s="1192">
        <v>1481</v>
      </c>
      <c r="I360" s="1192" t="s">
        <v>52</v>
      </c>
      <c r="J360" s="1192" t="s">
        <v>52</v>
      </c>
      <c r="K360" s="1192" t="s">
        <v>52</v>
      </c>
      <c r="L360" s="1192" t="s">
        <v>52</v>
      </c>
      <c r="M360" s="1192">
        <v>158</v>
      </c>
      <c r="N360" s="1193">
        <v>63</v>
      </c>
      <c r="O360" s="1196">
        <v>10000</v>
      </c>
      <c r="P360" s="604" t="s">
        <v>2011</v>
      </c>
      <c r="Q360" s="601" t="s">
        <v>2012</v>
      </c>
      <c r="R360" s="602">
        <v>212</v>
      </c>
      <c r="S360" s="602">
        <v>47</v>
      </c>
      <c r="T360" s="601">
        <v>63</v>
      </c>
      <c r="U360" s="1197" t="s">
        <v>2013</v>
      </c>
    </row>
    <row r="361" spans="1:21" ht="14.25" customHeight="1">
      <c r="A361" s="1191"/>
      <c r="B361" s="1191"/>
      <c r="C361" s="1191"/>
      <c r="D361" s="1191"/>
      <c r="E361" s="1191"/>
      <c r="F361" s="1191"/>
      <c r="G361" s="1191"/>
      <c r="H361" s="1191"/>
      <c r="I361" s="1191"/>
      <c r="J361" s="1191"/>
      <c r="K361" s="1191"/>
      <c r="L361" s="1191"/>
      <c r="M361" s="1191"/>
      <c r="N361" s="1191"/>
      <c r="O361" s="1191"/>
      <c r="P361" s="603" t="s">
        <v>2014</v>
      </c>
      <c r="Q361" s="601" t="s">
        <v>2015</v>
      </c>
      <c r="R361" s="602">
        <v>293</v>
      </c>
      <c r="S361" s="602">
        <v>8</v>
      </c>
      <c r="T361" s="601">
        <v>112</v>
      </c>
      <c r="U361" s="1191"/>
    </row>
    <row r="362" spans="1:21" ht="14.25" customHeight="1">
      <c r="A362" s="1102"/>
      <c r="B362" s="1102"/>
      <c r="C362" s="1102"/>
      <c r="D362" s="1102"/>
      <c r="E362" s="1102"/>
      <c r="F362" s="1102"/>
      <c r="G362" s="1102"/>
      <c r="H362" s="1102"/>
      <c r="I362" s="1102"/>
      <c r="J362" s="1102"/>
      <c r="K362" s="1102"/>
      <c r="L362" s="1102"/>
      <c r="M362" s="1102"/>
      <c r="N362" s="1102"/>
      <c r="O362" s="1102"/>
      <c r="P362" s="603" t="s">
        <v>2016</v>
      </c>
      <c r="Q362" s="601" t="s">
        <v>2017</v>
      </c>
      <c r="R362" s="602">
        <v>212</v>
      </c>
      <c r="S362" s="602">
        <v>47</v>
      </c>
      <c r="T362" s="601">
        <v>63</v>
      </c>
      <c r="U362" s="1102"/>
    </row>
    <row r="363" spans="1:21" ht="14.25" customHeight="1">
      <c r="A363" s="1194">
        <v>4</v>
      </c>
      <c r="B363" s="1195">
        <v>43095</v>
      </c>
      <c r="C363" s="1190" t="s">
        <v>2018</v>
      </c>
      <c r="D363" s="1190" t="s">
        <v>2019</v>
      </c>
      <c r="E363" s="1192">
        <v>48248</v>
      </c>
      <c r="F363" s="1192">
        <v>5454</v>
      </c>
      <c r="G363" s="1192">
        <v>15</v>
      </c>
      <c r="H363" s="1192">
        <v>5438</v>
      </c>
      <c r="I363" s="1192" t="s">
        <v>52</v>
      </c>
      <c r="J363" s="1192" t="s">
        <v>52</v>
      </c>
      <c r="K363" s="1192" t="s">
        <v>52</v>
      </c>
      <c r="L363" s="1192" t="s">
        <v>52</v>
      </c>
      <c r="M363" s="1192">
        <v>581</v>
      </c>
      <c r="N363" s="1193">
        <v>17</v>
      </c>
      <c r="O363" s="1196">
        <v>10000</v>
      </c>
      <c r="P363" s="604" t="s">
        <v>2020</v>
      </c>
      <c r="Q363" s="601" t="s">
        <v>2021</v>
      </c>
      <c r="R363" s="602">
        <v>286</v>
      </c>
      <c r="S363" s="602">
        <v>44</v>
      </c>
      <c r="T363" s="601">
        <v>12</v>
      </c>
      <c r="U363" s="1197" t="s">
        <v>2022</v>
      </c>
    </row>
    <row r="364" spans="1:21" ht="14.25" customHeight="1">
      <c r="A364" s="1191"/>
      <c r="B364" s="1191"/>
      <c r="C364" s="1191"/>
      <c r="D364" s="1191"/>
      <c r="E364" s="1191"/>
      <c r="F364" s="1191"/>
      <c r="G364" s="1191"/>
      <c r="H364" s="1191"/>
      <c r="I364" s="1191"/>
      <c r="J364" s="1191"/>
      <c r="K364" s="1191"/>
      <c r="L364" s="1191"/>
      <c r="M364" s="1191"/>
      <c r="N364" s="1191"/>
      <c r="O364" s="1191"/>
      <c r="P364" s="603" t="s">
        <v>2023</v>
      </c>
      <c r="Q364" s="601" t="s">
        <v>2024</v>
      </c>
      <c r="R364" s="602">
        <v>1738</v>
      </c>
      <c r="S364" s="602">
        <v>142</v>
      </c>
      <c r="T364" s="601">
        <v>23</v>
      </c>
      <c r="U364" s="1191"/>
    </row>
    <row r="365" spans="1:21" ht="14.25" customHeight="1">
      <c r="A365" s="1102"/>
      <c r="B365" s="1102"/>
      <c r="C365" s="1102"/>
      <c r="D365" s="1102"/>
      <c r="E365" s="1102"/>
      <c r="F365" s="1102"/>
      <c r="G365" s="1102"/>
      <c r="H365" s="1102"/>
      <c r="I365" s="1102"/>
      <c r="J365" s="1102"/>
      <c r="K365" s="1102"/>
      <c r="L365" s="1102"/>
      <c r="M365" s="1102"/>
      <c r="N365" s="1102"/>
      <c r="O365" s="1102"/>
      <c r="P365" s="603" t="s">
        <v>2025</v>
      </c>
      <c r="Q365" s="601" t="s">
        <v>2026</v>
      </c>
      <c r="R365" s="602">
        <v>1644</v>
      </c>
      <c r="S365" s="602">
        <v>167</v>
      </c>
      <c r="T365" s="601">
        <v>16</v>
      </c>
      <c r="U365" s="1102"/>
    </row>
    <row r="366" spans="1:21" ht="14.25" customHeight="1">
      <c r="A366" s="1194">
        <v>4</v>
      </c>
      <c r="B366" s="503">
        <v>43096</v>
      </c>
      <c r="C366" s="498" t="s">
        <v>2027</v>
      </c>
      <c r="D366" s="1190" t="s">
        <v>2028</v>
      </c>
      <c r="E366" s="1192">
        <v>20740</v>
      </c>
      <c r="F366" s="502">
        <v>4146</v>
      </c>
      <c r="G366" s="502">
        <v>101</v>
      </c>
      <c r="H366" s="502">
        <v>4308</v>
      </c>
      <c r="I366" s="502" t="s">
        <v>52</v>
      </c>
      <c r="J366" s="502" t="s">
        <v>52</v>
      </c>
      <c r="K366" s="502" t="s">
        <v>52</v>
      </c>
      <c r="L366" s="502" t="s">
        <v>52</v>
      </c>
      <c r="M366" s="502">
        <v>266</v>
      </c>
      <c r="N366" s="513">
        <v>88</v>
      </c>
      <c r="O366" s="513">
        <v>23365</v>
      </c>
      <c r="P366" s="604" t="s">
        <v>2029</v>
      </c>
      <c r="Q366" s="601" t="s">
        <v>2030</v>
      </c>
      <c r="R366" s="602">
        <v>778</v>
      </c>
      <c r="S366" s="602">
        <v>24</v>
      </c>
      <c r="T366" s="601">
        <v>70</v>
      </c>
      <c r="U366" s="1197" t="s">
        <v>2031</v>
      </c>
    </row>
    <row r="367" spans="1:21" ht="14.25" customHeight="1">
      <c r="A367" s="1191"/>
      <c r="B367" s="1195">
        <v>43097</v>
      </c>
      <c r="C367" s="1190" t="s">
        <v>2032</v>
      </c>
      <c r="D367" s="1191"/>
      <c r="E367" s="1191"/>
      <c r="F367" s="1192">
        <v>695</v>
      </c>
      <c r="G367" s="1192">
        <v>26</v>
      </c>
      <c r="H367" s="1192">
        <v>670</v>
      </c>
      <c r="I367" s="1192" t="s">
        <v>52</v>
      </c>
      <c r="J367" s="1192" t="s">
        <v>52</v>
      </c>
      <c r="K367" s="1192" t="s">
        <v>52</v>
      </c>
      <c r="L367" s="1192" t="s">
        <v>52</v>
      </c>
      <c r="M367" s="1192">
        <v>76</v>
      </c>
      <c r="N367" s="1196">
        <v>87</v>
      </c>
      <c r="O367" s="1196">
        <v>6635</v>
      </c>
      <c r="P367" s="603" t="s">
        <v>2033</v>
      </c>
      <c r="Q367" s="601" t="s">
        <v>2034</v>
      </c>
      <c r="R367" s="602">
        <v>778</v>
      </c>
      <c r="S367" s="602">
        <v>24</v>
      </c>
      <c r="T367" s="601">
        <v>70</v>
      </c>
      <c r="U367" s="1191"/>
    </row>
    <row r="368" spans="1:21" ht="14.25" customHeight="1">
      <c r="A368" s="1102"/>
      <c r="B368" s="1102"/>
      <c r="C368" s="1102"/>
      <c r="D368" s="1102"/>
      <c r="E368" s="1102"/>
      <c r="F368" s="1102"/>
      <c r="G368" s="1102"/>
      <c r="H368" s="1102"/>
      <c r="I368" s="1102"/>
      <c r="J368" s="1102"/>
      <c r="K368" s="1102"/>
      <c r="L368" s="1102"/>
      <c r="M368" s="1102"/>
      <c r="N368" s="1102"/>
      <c r="O368" s="1102"/>
      <c r="P368" s="603" t="s">
        <v>2035</v>
      </c>
      <c r="Q368" s="601" t="s">
        <v>2036</v>
      </c>
      <c r="R368" s="602">
        <v>552</v>
      </c>
      <c r="S368" s="602">
        <v>63</v>
      </c>
      <c r="T368" s="601">
        <v>87</v>
      </c>
      <c r="U368" s="1102"/>
    </row>
    <row r="369" spans="1:21" ht="14.25" customHeight="1">
      <c r="A369" s="1194">
        <v>4</v>
      </c>
      <c r="B369" s="503">
        <v>43097</v>
      </c>
      <c r="C369" s="498" t="s">
        <v>2037</v>
      </c>
      <c r="D369" s="1190" t="s">
        <v>2038</v>
      </c>
      <c r="E369" s="1192">
        <v>56690</v>
      </c>
      <c r="F369" s="502">
        <v>3224</v>
      </c>
      <c r="G369" s="502">
        <v>13</v>
      </c>
      <c r="H369" s="502">
        <v>3212</v>
      </c>
      <c r="I369" s="502" t="s">
        <v>52</v>
      </c>
      <c r="J369" s="502" t="s">
        <v>52</v>
      </c>
      <c r="K369" s="502" t="s">
        <v>52</v>
      </c>
      <c r="L369" s="502" t="s">
        <v>52</v>
      </c>
      <c r="M369" s="502">
        <v>94</v>
      </c>
      <c r="N369" s="513">
        <v>169</v>
      </c>
      <c r="O369" s="513">
        <v>15862</v>
      </c>
      <c r="P369" s="1204" t="s">
        <v>2039</v>
      </c>
      <c r="Q369" s="1203" t="s">
        <v>2040</v>
      </c>
      <c r="R369" s="1203">
        <v>9855</v>
      </c>
      <c r="S369" s="1203">
        <v>391</v>
      </c>
      <c r="T369" s="1193">
        <v>188</v>
      </c>
      <c r="U369" s="1197" t="s">
        <v>2041</v>
      </c>
    </row>
    <row r="370" spans="1:21" ht="14.25" customHeight="1">
      <c r="A370" s="1191"/>
      <c r="B370" s="503">
        <v>43098</v>
      </c>
      <c r="C370" s="498" t="s">
        <v>2042</v>
      </c>
      <c r="D370" s="1191"/>
      <c r="E370" s="1191"/>
      <c r="F370" s="502">
        <v>4806</v>
      </c>
      <c r="G370" s="502">
        <v>10</v>
      </c>
      <c r="H370" s="502">
        <v>4798</v>
      </c>
      <c r="I370" s="502" t="s">
        <v>52</v>
      </c>
      <c r="J370" s="502" t="s">
        <v>52</v>
      </c>
      <c r="K370" s="502" t="s">
        <v>52</v>
      </c>
      <c r="L370" s="502" t="s">
        <v>52</v>
      </c>
      <c r="M370" s="502">
        <v>121</v>
      </c>
      <c r="N370" s="513">
        <v>248</v>
      </c>
      <c r="O370" s="513">
        <v>30064</v>
      </c>
      <c r="P370" s="1191"/>
      <c r="Q370" s="1191"/>
      <c r="R370" s="1191"/>
      <c r="S370" s="1191"/>
      <c r="T370" s="1191"/>
      <c r="U370" s="1191"/>
    </row>
    <row r="371" spans="1:21" ht="14.25" customHeight="1">
      <c r="A371" s="1191"/>
      <c r="B371" s="503">
        <v>43099</v>
      </c>
      <c r="C371" s="498" t="s">
        <v>2043</v>
      </c>
      <c r="D371" s="1191"/>
      <c r="E371" s="1191"/>
      <c r="F371" s="502">
        <v>3659</v>
      </c>
      <c r="G371" s="502">
        <v>10</v>
      </c>
      <c r="H371" s="502">
        <v>3649</v>
      </c>
      <c r="I371" s="502" t="s">
        <v>52</v>
      </c>
      <c r="J371" s="502" t="s">
        <v>52</v>
      </c>
      <c r="K371" s="502" t="s">
        <v>52</v>
      </c>
      <c r="L371" s="502" t="s">
        <v>52</v>
      </c>
      <c r="M371" s="502">
        <v>109</v>
      </c>
      <c r="N371" s="513">
        <v>259</v>
      </c>
      <c r="O371" s="513">
        <v>28203</v>
      </c>
      <c r="P371" s="1102"/>
      <c r="Q371" s="1102"/>
      <c r="R371" s="1102"/>
      <c r="S371" s="1102"/>
      <c r="T371" s="1102"/>
      <c r="U371" s="1191"/>
    </row>
    <row r="372" spans="1:21" ht="14.25" customHeight="1">
      <c r="A372" s="1191"/>
      <c r="B372" s="503">
        <v>43100</v>
      </c>
      <c r="C372" s="498" t="s">
        <v>2044</v>
      </c>
      <c r="D372" s="1191"/>
      <c r="E372" s="1191"/>
      <c r="F372" s="502">
        <v>5103</v>
      </c>
      <c r="G372" s="502">
        <v>36</v>
      </c>
      <c r="H372" s="502">
        <v>5067</v>
      </c>
      <c r="I372" s="502" t="s">
        <v>52</v>
      </c>
      <c r="J372" s="502" t="s">
        <v>52</v>
      </c>
      <c r="K372" s="502" t="s">
        <v>52</v>
      </c>
      <c r="L372" s="502" t="s">
        <v>52</v>
      </c>
      <c r="M372" s="502">
        <v>136</v>
      </c>
      <c r="N372" s="513">
        <v>242</v>
      </c>
      <c r="O372" s="513">
        <v>32939</v>
      </c>
      <c r="P372" s="1205" t="s">
        <v>2045</v>
      </c>
      <c r="Q372" s="1203" t="s">
        <v>2046</v>
      </c>
      <c r="R372" s="1203">
        <v>9855</v>
      </c>
      <c r="S372" s="1203">
        <v>391</v>
      </c>
      <c r="T372" s="1193">
        <v>188</v>
      </c>
      <c r="U372" s="1191"/>
    </row>
    <row r="373" spans="1:21" ht="14.25" customHeight="1">
      <c r="A373" s="1191"/>
      <c r="B373" s="503">
        <v>43101</v>
      </c>
      <c r="C373" s="498" t="s">
        <v>2047</v>
      </c>
      <c r="D373" s="1191"/>
      <c r="E373" s="1191"/>
      <c r="F373" s="502">
        <v>6135</v>
      </c>
      <c r="G373" s="502">
        <v>26</v>
      </c>
      <c r="H373" s="502">
        <v>6109</v>
      </c>
      <c r="I373" s="502" t="s">
        <v>52</v>
      </c>
      <c r="J373" s="502" t="s">
        <v>52</v>
      </c>
      <c r="K373" s="502" t="s">
        <v>52</v>
      </c>
      <c r="L373" s="502" t="s">
        <v>52</v>
      </c>
      <c r="M373" s="502">
        <v>167</v>
      </c>
      <c r="N373" s="513">
        <v>216</v>
      </c>
      <c r="O373" s="513">
        <v>36087</v>
      </c>
      <c r="P373" s="1102"/>
      <c r="Q373" s="1102"/>
      <c r="R373" s="1102"/>
      <c r="S373" s="1102"/>
      <c r="T373" s="1102"/>
      <c r="U373" s="1191"/>
    </row>
    <row r="374" spans="1:21" ht="14.25" customHeight="1">
      <c r="A374" s="1191"/>
      <c r="B374" s="503">
        <v>43102</v>
      </c>
      <c r="C374" s="498" t="s">
        <v>2048</v>
      </c>
      <c r="D374" s="1191"/>
      <c r="E374" s="1191"/>
      <c r="F374" s="502">
        <v>7711</v>
      </c>
      <c r="G374" s="502">
        <v>76</v>
      </c>
      <c r="H374" s="502">
        <v>7637</v>
      </c>
      <c r="I374" s="502" t="s">
        <v>52</v>
      </c>
      <c r="J374" s="502" t="s">
        <v>52</v>
      </c>
      <c r="K374" s="502" t="s">
        <v>52</v>
      </c>
      <c r="L374" s="502" t="s">
        <v>52</v>
      </c>
      <c r="M374" s="502">
        <v>237</v>
      </c>
      <c r="N374" s="513">
        <v>204</v>
      </c>
      <c r="O374" s="513">
        <v>48303</v>
      </c>
      <c r="P374" s="1205" t="s">
        <v>2049</v>
      </c>
      <c r="Q374" s="1203" t="s">
        <v>2050</v>
      </c>
      <c r="R374" s="1203">
        <v>9855</v>
      </c>
      <c r="S374" s="1203">
        <v>391</v>
      </c>
      <c r="T374" s="1193">
        <v>188</v>
      </c>
      <c r="U374" s="1191"/>
    </row>
    <row r="375" spans="1:21" ht="14.25" customHeight="1">
      <c r="A375" s="1102"/>
      <c r="B375" s="503">
        <v>43103</v>
      </c>
      <c r="C375" s="498" t="s">
        <v>2051</v>
      </c>
      <c r="D375" s="1102"/>
      <c r="E375" s="1102"/>
      <c r="F375" s="502">
        <v>7937</v>
      </c>
      <c r="G375" s="502">
        <v>68</v>
      </c>
      <c r="H375" s="502">
        <v>7869</v>
      </c>
      <c r="I375" s="502" t="s">
        <v>52</v>
      </c>
      <c r="J375" s="502" t="s">
        <v>52</v>
      </c>
      <c r="K375" s="502" t="s">
        <v>52</v>
      </c>
      <c r="L375" s="502" t="s">
        <v>52</v>
      </c>
      <c r="M375" s="502">
        <v>189</v>
      </c>
      <c r="N375" s="513">
        <v>310</v>
      </c>
      <c r="O375" s="513">
        <v>58542</v>
      </c>
      <c r="P375" s="1102"/>
      <c r="Q375" s="1102"/>
      <c r="R375" s="1102"/>
      <c r="S375" s="1102"/>
      <c r="T375" s="1102"/>
      <c r="U375" s="1102"/>
    </row>
    <row r="376" spans="1:21" ht="14.25" customHeight="1">
      <c r="A376" s="1194">
        <v>4</v>
      </c>
      <c r="B376" s="503">
        <v>43097</v>
      </c>
      <c r="C376" s="498" t="s">
        <v>2052</v>
      </c>
      <c r="D376" s="1190" t="s">
        <v>2053</v>
      </c>
      <c r="E376" s="1192">
        <v>19330</v>
      </c>
      <c r="F376" s="502">
        <v>1241</v>
      </c>
      <c r="G376" s="502">
        <v>2</v>
      </c>
      <c r="H376" s="502">
        <v>1239</v>
      </c>
      <c r="I376" s="502" t="s">
        <v>52</v>
      </c>
      <c r="J376" s="502" t="s">
        <v>52</v>
      </c>
      <c r="K376" s="502" t="s">
        <v>52</v>
      </c>
      <c r="L376" s="502" t="s">
        <v>52</v>
      </c>
      <c r="M376" s="502">
        <v>80</v>
      </c>
      <c r="N376" s="513">
        <v>109</v>
      </c>
      <c r="O376" s="513">
        <v>8734</v>
      </c>
      <c r="P376" s="604" t="s">
        <v>2054</v>
      </c>
      <c r="Q376" s="601" t="s">
        <v>2055</v>
      </c>
      <c r="R376" s="602">
        <v>423</v>
      </c>
      <c r="S376" s="602">
        <v>9</v>
      </c>
      <c r="T376" s="601">
        <v>176</v>
      </c>
      <c r="U376" s="1197" t="s">
        <v>2056</v>
      </c>
    </row>
    <row r="377" spans="1:21" ht="14.25" customHeight="1">
      <c r="A377" s="1191"/>
      <c r="B377" s="1195">
        <v>43098</v>
      </c>
      <c r="C377" s="1190" t="s">
        <v>2057</v>
      </c>
      <c r="D377" s="1191"/>
      <c r="E377" s="1191"/>
      <c r="F377" s="1192">
        <v>121</v>
      </c>
      <c r="G377" s="1192" t="s">
        <v>52</v>
      </c>
      <c r="H377" s="1192">
        <v>121</v>
      </c>
      <c r="I377" s="1192" t="s">
        <v>52</v>
      </c>
      <c r="J377" s="1192" t="s">
        <v>52</v>
      </c>
      <c r="K377" s="1192" t="s">
        <v>52</v>
      </c>
      <c r="L377" s="1192" t="s">
        <v>52</v>
      </c>
      <c r="M377" s="1192">
        <v>10</v>
      </c>
      <c r="N377" s="1196">
        <v>210</v>
      </c>
      <c r="O377" s="1196">
        <v>2099</v>
      </c>
      <c r="P377" s="603" t="s">
        <v>2058</v>
      </c>
      <c r="Q377" s="601" t="s">
        <v>2059</v>
      </c>
      <c r="R377" s="602">
        <v>423</v>
      </c>
      <c r="S377" s="602">
        <v>9</v>
      </c>
      <c r="T377" s="601">
        <v>176</v>
      </c>
      <c r="U377" s="1191"/>
    </row>
    <row r="378" spans="1:21" ht="14.25" customHeight="1">
      <c r="A378" s="1102"/>
      <c r="B378" s="1102"/>
      <c r="C378" s="1102"/>
      <c r="D378" s="1102"/>
      <c r="E378" s="1102"/>
      <c r="F378" s="1102"/>
      <c r="G378" s="1102"/>
      <c r="H378" s="1102"/>
      <c r="I378" s="1102"/>
      <c r="J378" s="1102"/>
      <c r="K378" s="1102"/>
      <c r="L378" s="1102"/>
      <c r="M378" s="1102"/>
      <c r="N378" s="1102"/>
      <c r="O378" s="1102"/>
      <c r="P378" s="603" t="s">
        <v>2060</v>
      </c>
      <c r="Q378" s="601" t="s">
        <v>2061</v>
      </c>
      <c r="R378" s="602">
        <v>125</v>
      </c>
      <c r="S378" s="602">
        <v>27</v>
      </c>
      <c r="T378" s="601">
        <v>107</v>
      </c>
      <c r="U378" s="1102"/>
    </row>
    <row r="379" spans="1:21" ht="14.25" customHeight="1">
      <c r="A379" s="1194">
        <v>4</v>
      </c>
      <c r="B379" s="503">
        <v>43098</v>
      </c>
      <c r="C379" s="498" t="s">
        <v>2062</v>
      </c>
      <c r="D379" s="1190" t="s">
        <v>2063</v>
      </c>
      <c r="E379" s="1192">
        <v>14204</v>
      </c>
      <c r="F379" s="502">
        <v>1455</v>
      </c>
      <c r="G379" s="502">
        <v>10</v>
      </c>
      <c r="H379" s="502">
        <v>14454</v>
      </c>
      <c r="I379" s="502" t="s">
        <v>52</v>
      </c>
      <c r="J379" s="502" t="s">
        <v>52</v>
      </c>
      <c r="K379" s="502" t="s">
        <v>52</v>
      </c>
      <c r="L379" s="502" t="s">
        <v>52</v>
      </c>
      <c r="M379" s="502">
        <v>160</v>
      </c>
      <c r="N379" s="513">
        <v>137</v>
      </c>
      <c r="O379" s="513">
        <v>21851</v>
      </c>
      <c r="P379" s="604" t="s">
        <v>2064</v>
      </c>
      <c r="Q379" s="601" t="s">
        <v>2065</v>
      </c>
      <c r="R379" s="602">
        <v>248</v>
      </c>
      <c r="S379" s="602">
        <v>19</v>
      </c>
      <c r="T379" s="601">
        <v>132</v>
      </c>
      <c r="U379" s="1197" t="s">
        <v>2066</v>
      </c>
    </row>
    <row r="380" spans="1:21" ht="14.25" customHeight="1">
      <c r="A380" s="1191"/>
      <c r="B380" s="1195">
        <v>43099</v>
      </c>
      <c r="C380" s="1190" t="s">
        <v>2067</v>
      </c>
      <c r="D380" s="1191"/>
      <c r="E380" s="1191"/>
      <c r="F380" s="1192">
        <v>390</v>
      </c>
      <c r="G380" s="1192">
        <v>4</v>
      </c>
      <c r="H380" s="1192">
        <v>386</v>
      </c>
      <c r="I380" s="1192" t="s">
        <v>52</v>
      </c>
      <c r="J380" s="1192" t="s">
        <v>52</v>
      </c>
      <c r="K380" s="1192" t="s">
        <v>52</v>
      </c>
      <c r="L380" s="1192" t="s">
        <v>52</v>
      </c>
      <c r="M380" s="1192">
        <v>48</v>
      </c>
      <c r="N380" s="1196">
        <v>170</v>
      </c>
      <c r="O380" s="1196">
        <v>8149</v>
      </c>
      <c r="P380" s="603" t="s">
        <v>2068</v>
      </c>
      <c r="Q380" s="601" t="s">
        <v>2069</v>
      </c>
      <c r="R380" s="602">
        <v>568</v>
      </c>
      <c r="S380" s="602">
        <v>20</v>
      </c>
      <c r="T380" s="601">
        <v>159</v>
      </c>
      <c r="U380" s="1191"/>
    </row>
    <row r="381" spans="1:21" ht="14.25" customHeight="1">
      <c r="A381" s="1102"/>
      <c r="B381" s="1102"/>
      <c r="C381" s="1102"/>
      <c r="D381" s="1102"/>
      <c r="E381" s="1102"/>
      <c r="F381" s="1102"/>
      <c r="G381" s="1102"/>
      <c r="H381" s="1102"/>
      <c r="I381" s="1102"/>
      <c r="J381" s="1102"/>
      <c r="K381" s="1102"/>
      <c r="L381" s="1102"/>
      <c r="M381" s="1102"/>
      <c r="N381" s="1102"/>
      <c r="O381" s="1102"/>
      <c r="P381" s="603" t="s">
        <v>2070</v>
      </c>
      <c r="Q381" s="601" t="s">
        <v>2071</v>
      </c>
      <c r="R381" s="602">
        <v>197</v>
      </c>
      <c r="S381" s="602">
        <v>40</v>
      </c>
      <c r="T381" s="601">
        <v>115</v>
      </c>
      <c r="U381" s="1102"/>
    </row>
    <row r="382" spans="1:21" ht="14.25" customHeight="1">
      <c r="A382" s="1194">
        <v>4</v>
      </c>
      <c r="B382" s="1195">
        <v>43100</v>
      </c>
      <c r="C382" s="1190" t="s">
        <v>2072</v>
      </c>
      <c r="D382" s="1190" t="s">
        <v>2073</v>
      </c>
      <c r="E382" s="1192">
        <v>29591</v>
      </c>
      <c r="F382" s="1192">
        <v>3342</v>
      </c>
      <c r="G382" s="1192">
        <v>5</v>
      </c>
      <c r="H382" s="1192">
        <v>3337</v>
      </c>
      <c r="I382" s="1192" t="s">
        <v>52</v>
      </c>
      <c r="J382" s="1192" t="s">
        <v>52</v>
      </c>
      <c r="K382" s="1192" t="s">
        <v>52</v>
      </c>
      <c r="L382" s="1192" t="s">
        <v>52</v>
      </c>
      <c r="M382" s="1192">
        <v>474</v>
      </c>
      <c r="N382" s="1193">
        <v>21</v>
      </c>
      <c r="O382" s="1196">
        <v>10000</v>
      </c>
      <c r="P382" s="604" t="s">
        <v>2074</v>
      </c>
      <c r="Q382" s="601" t="s">
        <v>2075</v>
      </c>
      <c r="R382" s="602">
        <v>1112</v>
      </c>
      <c r="S382" s="602">
        <v>143</v>
      </c>
      <c r="T382" s="601">
        <v>17</v>
      </c>
      <c r="U382" s="1197" t="s">
        <v>2076</v>
      </c>
    </row>
    <row r="383" spans="1:21" ht="14.25" customHeight="1">
      <c r="A383" s="1191"/>
      <c r="B383" s="1191"/>
      <c r="C383" s="1191"/>
      <c r="D383" s="1191"/>
      <c r="E383" s="1191"/>
      <c r="F383" s="1191"/>
      <c r="G383" s="1191"/>
      <c r="H383" s="1191"/>
      <c r="I383" s="1191"/>
      <c r="J383" s="1191"/>
      <c r="K383" s="1191"/>
      <c r="L383" s="1191"/>
      <c r="M383" s="1191"/>
      <c r="N383" s="1191"/>
      <c r="O383" s="1191"/>
      <c r="P383" s="603" t="s">
        <v>2077</v>
      </c>
      <c r="Q383" s="601" t="s">
        <v>2078</v>
      </c>
      <c r="R383" s="602">
        <v>1742</v>
      </c>
      <c r="S383" s="602">
        <v>228</v>
      </c>
      <c r="T383" s="601">
        <v>24</v>
      </c>
      <c r="U383" s="1191"/>
    </row>
    <row r="384" spans="1:21" ht="14.25" customHeight="1">
      <c r="A384" s="1102"/>
      <c r="B384" s="1102"/>
      <c r="C384" s="1102"/>
      <c r="D384" s="1102"/>
      <c r="E384" s="1102"/>
      <c r="F384" s="1102"/>
      <c r="G384" s="1102"/>
      <c r="H384" s="1102"/>
      <c r="I384" s="1102"/>
      <c r="J384" s="1102"/>
      <c r="K384" s="1102"/>
      <c r="L384" s="1102"/>
      <c r="M384" s="1102"/>
      <c r="N384" s="1102"/>
      <c r="O384" s="1102"/>
      <c r="P384" s="603" t="s">
        <v>2079</v>
      </c>
      <c r="Q384" s="601" t="s">
        <v>2080</v>
      </c>
      <c r="R384" s="602">
        <v>1742</v>
      </c>
      <c r="S384" s="602">
        <v>228</v>
      </c>
      <c r="T384" s="601">
        <v>24</v>
      </c>
      <c r="U384" s="1102"/>
    </row>
    <row r="385" spans="1:21" ht="14.25" customHeight="1">
      <c r="A385" s="1194">
        <v>1</v>
      </c>
      <c r="B385" s="1195">
        <v>43101</v>
      </c>
      <c r="C385" s="1190" t="s">
        <v>2081</v>
      </c>
      <c r="D385" s="1190" t="s">
        <v>2082</v>
      </c>
      <c r="E385" s="1192">
        <v>25053</v>
      </c>
      <c r="F385" s="1192">
        <v>3240</v>
      </c>
      <c r="G385" s="1192">
        <v>5</v>
      </c>
      <c r="H385" s="1192">
        <v>3236</v>
      </c>
      <c r="I385" s="1192" t="s">
        <v>52</v>
      </c>
      <c r="J385" s="1192" t="s">
        <v>52</v>
      </c>
      <c r="K385" s="1192" t="s">
        <v>52</v>
      </c>
      <c r="L385" s="1192" t="s">
        <v>52</v>
      </c>
      <c r="M385" s="1192">
        <v>356</v>
      </c>
      <c r="N385" s="1193">
        <v>28</v>
      </c>
      <c r="O385" s="1196">
        <v>10000</v>
      </c>
      <c r="P385" s="604" t="s">
        <v>2083</v>
      </c>
      <c r="Q385" s="601" t="s">
        <v>2084</v>
      </c>
      <c r="R385" s="602">
        <v>228</v>
      </c>
      <c r="S385" s="602">
        <v>80</v>
      </c>
      <c r="T385" s="601">
        <v>26</v>
      </c>
      <c r="U385" s="1197" t="s">
        <v>2085</v>
      </c>
    </row>
    <row r="386" spans="1:21" ht="14.25" customHeight="1">
      <c r="A386" s="1191"/>
      <c r="B386" s="1191"/>
      <c r="C386" s="1191"/>
      <c r="D386" s="1191"/>
      <c r="E386" s="1191"/>
      <c r="F386" s="1191"/>
      <c r="G386" s="1191"/>
      <c r="H386" s="1191"/>
      <c r="I386" s="1191"/>
      <c r="J386" s="1191"/>
      <c r="K386" s="1191"/>
      <c r="L386" s="1191"/>
      <c r="M386" s="1191"/>
      <c r="N386" s="1191"/>
      <c r="O386" s="1191"/>
      <c r="P386" s="603" t="s">
        <v>2086</v>
      </c>
      <c r="Q386" s="601" t="s">
        <v>2087</v>
      </c>
      <c r="R386" s="602">
        <v>1128</v>
      </c>
      <c r="S386" s="602">
        <v>62</v>
      </c>
      <c r="T386" s="601">
        <v>28</v>
      </c>
      <c r="U386" s="1191"/>
    </row>
    <row r="387" spans="1:21" ht="14.25" customHeight="1">
      <c r="A387" s="1102"/>
      <c r="B387" s="1102"/>
      <c r="C387" s="1102"/>
      <c r="D387" s="1102"/>
      <c r="E387" s="1102"/>
      <c r="F387" s="1102"/>
      <c r="G387" s="1102"/>
      <c r="H387" s="1102"/>
      <c r="I387" s="1102"/>
      <c r="J387" s="1102"/>
      <c r="K387" s="1102"/>
      <c r="L387" s="1102"/>
      <c r="M387" s="1102"/>
      <c r="N387" s="1102"/>
      <c r="O387" s="1102"/>
      <c r="P387" s="603" t="s">
        <v>2088</v>
      </c>
      <c r="Q387" s="601" t="s">
        <v>2089</v>
      </c>
      <c r="R387" s="602">
        <v>228</v>
      </c>
      <c r="S387" s="602">
        <v>80</v>
      </c>
      <c r="T387" s="601">
        <v>26</v>
      </c>
      <c r="U387" s="1102"/>
    </row>
    <row r="388" spans="1:21" ht="14.25" customHeight="1">
      <c r="A388" s="1194">
        <v>1</v>
      </c>
      <c r="B388" s="1195">
        <v>43102</v>
      </c>
      <c r="C388" s="1190" t="s">
        <v>2090</v>
      </c>
      <c r="D388" s="1190" t="s">
        <v>2091</v>
      </c>
      <c r="E388" s="1192">
        <v>18689</v>
      </c>
      <c r="F388" s="1192">
        <v>1096</v>
      </c>
      <c r="G388" s="1192">
        <v>2</v>
      </c>
      <c r="H388" s="1192">
        <v>1094</v>
      </c>
      <c r="I388" s="1192" t="s">
        <v>52</v>
      </c>
      <c r="J388" s="1192" t="s">
        <v>52</v>
      </c>
      <c r="K388" s="1192" t="s">
        <v>52</v>
      </c>
      <c r="L388" s="1192" t="s">
        <v>52</v>
      </c>
      <c r="M388" s="1192">
        <v>321</v>
      </c>
      <c r="N388" s="1193">
        <v>19</v>
      </c>
      <c r="O388" s="1201">
        <v>6155</v>
      </c>
      <c r="P388" s="604" t="s">
        <v>2092</v>
      </c>
      <c r="Q388" s="601" t="s">
        <v>2093</v>
      </c>
      <c r="R388" s="602">
        <v>644</v>
      </c>
      <c r="S388" s="602">
        <v>203</v>
      </c>
      <c r="T388" s="601">
        <v>17</v>
      </c>
      <c r="U388" s="1197" t="s">
        <v>2094</v>
      </c>
    </row>
    <row r="389" spans="1:21" ht="14.25" customHeight="1">
      <c r="A389" s="1191"/>
      <c r="B389" s="1191"/>
      <c r="C389" s="1191"/>
      <c r="D389" s="1191"/>
      <c r="E389" s="1191"/>
      <c r="F389" s="1191"/>
      <c r="G389" s="1191"/>
      <c r="H389" s="1191"/>
      <c r="I389" s="1191"/>
      <c r="J389" s="1191"/>
      <c r="K389" s="1191"/>
      <c r="L389" s="1191"/>
      <c r="M389" s="1191"/>
      <c r="N389" s="1191"/>
      <c r="O389" s="1191"/>
      <c r="P389" s="603" t="s">
        <v>2095</v>
      </c>
      <c r="Q389" s="601" t="s">
        <v>2096</v>
      </c>
      <c r="R389" s="602">
        <v>644</v>
      </c>
      <c r="S389" s="602">
        <v>203</v>
      </c>
      <c r="T389" s="601">
        <v>17</v>
      </c>
      <c r="U389" s="1191"/>
    </row>
    <row r="390" spans="1:21" ht="14.25" customHeight="1">
      <c r="A390" s="1102"/>
      <c r="B390" s="1102"/>
      <c r="C390" s="1102"/>
      <c r="D390" s="1102"/>
      <c r="E390" s="1102"/>
      <c r="F390" s="1102"/>
      <c r="G390" s="1102"/>
      <c r="H390" s="1102"/>
      <c r="I390" s="1102"/>
      <c r="J390" s="1102"/>
      <c r="K390" s="1102"/>
      <c r="L390" s="1102"/>
      <c r="M390" s="1102"/>
      <c r="N390" s="1102"/>
      <c r="O390" s="1102"/>
      <c r="P390" s="603" t="s">
        <v>2097</v>
      </c>
      <c r="Q390" s="601" t="s">
        <v>2098</v>
      </c>
      <c r="R390" s="602">
        <v>644</v>
      </c>
      <c r="S390" s="602">
        <v>203</v>
      </c>
      <c r="T390" s="601">
        <v>17</v>
      </c>
      <c r="U390" s="1102"/>
    </row>
    <row r="391" spans="1:21" ht="14.25" customHeight="1">
      <c r="A391" s="1194">
        <v>1</v>
      </c>
      <c r="B391" s="1195">
        <v>43103</v>
      </c>
      <c r="C391" s="1190" t="s">
        <v>2099</v>
      </c>
      <c r="D391" s="1190" t="s">
        <v>2100</v>
      </c>
      <c r="E391" s="1192">
        <v>33378</v>
      </c>
      <c r="F391" s="1192">
        <v>5151</v>
      </c>
      <c r="G391" s="1192">
        <v>6</v>
      </c>
      <c r="H391" s="1192">
        <v>5143</v>
      </c>
      <c r="I391" s="1192" t="s">
        <v>52</v>
      </c>
      <c r="J391" s="1192" t="s">
        <v>52</v>
      </c>
      <c r="K391" s="1192" t="s">
        <v>52</v>
      </c>
      <c r="L391" s="1192" t="s">
        <v>52</v>
      </c>
      <c r="M391" s="1192">
        <v>699</v>
      </c>
      <c r="N391" s="1193">
        <v>14</v>
      </c>
      <c r="O391" s="1193">
        <v>10000</v>
      </c>
      <c r="P391" s="604" t="s">
        <v>2101</v>
      </c>
      <c r="Q391" s="601" t="s">
        <v>2102</v>
      </c>
      <c r="R391" s="602">
        <v>2084</v>
      </c>
      <c r="S391" s="602">
        <v>317</v>
      </c>
      <c r="T391" s="601">
        <v>14</v>
      </c>
      <c r="U391" s="1197" t="s">
        <v>2103</v>
      </c>
    </row>
    <row r="392" spans="1:21" ht="14.25" customHeight="1">
      <c r="A392" s="1191"/>
      <c r="B392" s="1191"/>
      <c r="C392" s="1191"/>
      <c r="D392" s="1191"/>
      <c r="E392" s="1191"/>
      <c r="F392" s="1191"/>
      <c r="G392" s="1191"/>
      <c r="H392" s="1191"/>
      <c r="I392" s="1191"/>
      <c r="J392" s="1191"/>
      <c r="K392" s="1191"/>
      <c r="L392" s="1191"/>
      <c r="M392" s="1191"/>
      <c r="N392" s="1191"/>
      <c r="O392" s="1191"/>
      <c r="P392" s="603" t="s">
        <v>2104</v>
      </c>
      <c r="Q392" s="601" t="s">
        <v>2105</v>
      </c>
      <c r="R392" s="602">
        <v>2084</v>
      </c>
      <c r="S392" s="602">
        <v>317</v>
      </c>
      <c r="T392" s="601">
        <v>14</v>
      </c>
      <c r="U392" s="1191"/>
    </row>
    <row r="393" spans="1:21" ht="14.25" customHeight="1">
      <c r="A393" s="1102"/>
      <c r="B393" s="1102"/>
      <c r="C393" s="1102"/>
      <c r="D393" s="1102"/>
      <c r="E393" s="1102"/>
      <c r="F393" s="1102"/>
      <c r="G393" s="1102"/>
      <c r="H393" s="1102"/>
      <c r="I393" s="1102"/>
      <c r="J393" s="1102"/>
      <c r="K393" s="1102"/>
      <c r="L393" s="1102"/>
      <c r="M393" s="1102"/>
      <c r="N393" s="1102"/>
      <c r="O393" s="1102"/>
      <c r="P393" s="603" t="s">
        <v>2106</v>
      </c>
      <c r="Q393" s="601" t="s">
        <v>2107</v>
      </c>
      <c r="R393" s="602">
        <v>2084</v>
      </c>
      <c r="S393" s="602">
        <v>317</v>
      </c>
      <c r="T393" s="601">
        <v>14</v>
      </c>
      <c r="U393" s="1102"/>
    </row>
    <row r="394" spans="1:21" ht="14.25" customHeight="1">
      <c r="A394" s="1194">
        <v>1</v>
      </c>
      <c r="B394" s="1195">
        <v>43104</v>
      </c>
      <c r="C394" s="1190" t="s">
        <v>2108</v>
      </c>
      <c r="D394" s="1190" t="s">
        <v>2109</v>
      </c>
      <c r="E394" s="1192">
        <v>18905</v>
      </c>
      <c r="F394" s="1192">
        <v>1767</v>
      </c>
      <c r="G394" s="1192">
        <v>15</v>
      </c>
      <c r="H394" s="1192">
        <v>1754</v>
      </c>
      <c r="I394" s="1192" t="s">
        <v>52</v>
      </c>
      <c r="J394" s="1192" t="s">
        <v>52</v>
      </c>
      <c r="K394" s="1192" t="s">
        <v>52</v>
      </c>
      <c r="L394" s="1192" t="s">
        <v>52</v>
      </c>
      <c r="M394" s="1192">
        <v>154</v>
      </c>
      <c r="N394" s="1193">
        <v>65</v>
      </c>
      <c r="O394" s="1193">
        <v>10000</v>
      </c>
      <c r="P394" s="604" t="s">
        <v>2110</v>
      </c>
      <c r="Q394" s="601" t="s">
        <v>2111</v>
      </c>
      <c r="R394" s="602">
        <v>250</v>
      </c>
      <c r="S394" s="602">
        <v>33</v>
      </c>
      <c r="T394" s="601">
        <v>51</v>
      </c>
      <c r="U394" s="1197" t="s">
        <v>2112</v>
      </c>
    </row>
    <row r="395" spans="1:21" ht="14.25" customHeight="1">
      <c r="A395" s="1191"/>
      <c r="B395" s="1191"/>
      <c r="C395" s="1191"/>
      <c r="D395" s="1191"/>
      <c r="E395" s="1191"/>
      <c r="F395" s="1191"/>
      <c r="G395" s="1191"/>
      <c r="H395" s="1191"/>
      <c r="I395" s="1191"/>
      <c r="J395" s="1191"/>
      <c r="K395" s="1191"/>
      <c r="L395" s="1191"/>
      <c r="M395" s="1191"/>
      <c r="N395" s="1191"/>
      <c r="O395" s="1191"/>
      <c r="P395" s="603" t="s">
        <v>2113</v>
      </c>
      <c r="Q395" s="601" t="s">
        <v>2114</v>
      </c>
      <c r="R395" s="602">
        <v>345</v>
      </c>
      <c r="S395" s="602">
        <v>12</v>
      </c>
      <c r="T395" s="601">
        <v>104</v>
      </c>
      <c r="U395" s="1191"/>
    </row>
    <row r="396" spans="1:21" ht="14.25" customHeight="1">
      <c r="A396" s="1102"/>
      <c r="B396" s="1102"/>
      <c r="C396" s="1102"/>
      <c r="D396" s="1102"/>
      <c r="E396" s="1102"/>
      <c r="F396" s="1102"/>
      <c r="G396" s="1102"/>
      <c r="H396" s="1102"/>
      <c r="I396" s="1102"/>
      <c r="J396" s="1102"/>
      <c r="K396" s="1102"/>
      <c r="L396" s="1102"/>
      <c r="M396" s="1102"/>
      <c r="N396" s="1102"/>
      <c r="O396" s="1102"/>
      <c r="P396" s="603" t="s">
        <v>2115</v>
      </c>
      <c r="Q396" s="601" t="s">
        <v>2116</v>
      </c>
      <c r="R396" s="602">
        <v>255</v>
      </c>
      <c r="S396" s="602">
        <v>35</v>
      </c>
      <c r="T396" s="601">
        <v>68</v>
      </c>
      <c r="U396" s="1102"/>
    </row>
    <row r="397" spans="1:21" ht="14.25" customHeight="1">
      <c r="A397" s="1194">
        <v>1</v>
      </c>
      <c r="B397" s="1195">
        <v>43105</v>
      </c>
      <c r="C397" s="1190" t="s">
        <v>2117</v>
      </c>
      <c r="D397" s="1190" t="s">
        <v>2118</v>
      </c>
      <c r="E397" s="1192">
        <v>29085</v>
      </c>
      <c r="F397" s="1192">
        <v>7662</v>
      </c>
      <c r="G397" s="1192">
        <v>26</v>
      </c>
      <c r="H397" s="1192">
        <v>7638</v>
      </c>
      <c r="I397" s="1192" t="s">
        <v>52</v>
      </c>
      <c r="J397" s="1192" t="s">
        <v>52</v>
      </c>
      <c r="K397" s="1192" t="s">
        <v>52</v>
      </c>
      <c r="L397" s="1192" t="s">
        <v>52</v>
      </c>
      <c r="M397" s="1192">
        <v>4029</v>
      </c>
      <c r="N397" s="1193">
        <v>2</v>
      </c>
      <c r="O397" s="1193">
        <v>10000</v>
      </c>
      <c r="P397" s="604" t="s">
        <v>2119</v>
      </c>
      <c r="Q397" s="601" t="s">
        <v>2120</v>
      </c>
      <c r="R397" s="602">
        <v>2684</v>
      </c>
      <c r="S397" s="602">
        <v>1400</v>
      </c>
      <c r="T397" s="601">
        <v>2</v>
      </c>
      <c r="U397" s="1197"/>
    </row>
    <row r="398" spans="1:21" ht="14.25" customHeight="1">
      <c r="A398" s="1191"/>
      <c r="B398" s="1191"/>
      <c r="C398" s="1191"/>
      <c r="D398" s="1191"/>
      <c r="E398" s="1191"/>
      <c r="F398" s="1191"/>
      <c r="G398" s="1191"/>
      <c r="H398" s="1191"/>
      <c r="I398" s="1191"/>
      <c r="J398" s="1191"/>
      <c r="K398" s="1191"/>
      <c r="L398" s="1191"/>
      <c r="M398" s="1191"/>
      <c r="N398" s="1191"/>
      <c r="O398" s="1191"/>
      <c r="P398" s="603" t="s">
        <v>2121</v>
      </c>
      <c r="Q398" s="601" t="s">
        <v>2122</v>
      </c>
      <c r="R398" s="602">
        <v>4048</v>
      </c>
      <c r="S398" s="602">
        <v>2315</v>
      </c>
      <c r="T398" s="601">
        <v>3</v>
      </c>
      <c r="U398" s="1191"/>
    </row>
    <row r="399" spans="1:21" ht="14.25" customHeight="1">
      <c r="A399" s="1102"/>
      <c r="B399" s="1102"/>
      <c r="C399" s="1102"/>
      <c r="D399" s="1102"/>
      <c r="E399" s="1102"/>
      <c r="F399" s="1102"/>
      <c r="G399" s="1102"/>
      <c r="H399" s="1102"/>
      <c r="I399" s="1102"/>
      <c r="J399" s="1102"/>
      <c r="K399" s="1102"/>
      <c r="L399" s="1102"/>
      <c r="M399" s="1102"/>
      <c r="N399" s="1102"/>
      <c r="O399" s="1102"/>
      <c r="P399" s="603" t="s">
        <v>2123</v>
      </c>
      <c r="Q399" s="601" t="s">
        <v>2124</v>
      </c>
      <c r="R399" s="602">
        <v>4048</v>
      </c>
      <c r="S399" s="602">
        <v>2315</v>
      </c>
      <c r="T399" s="601">
        <v>3</v>
      </c>
      <c r="U399" s="1102"/>
    </row>
    <row r="400" spans="1:21" ht="14.25" customHeight="1">
      <c r="A400" s="1194">
        <v>2</v>
      </c>
      <c r="B400" s="1195">
        <v>43108</v>
      </c>
      <c r="C400" s="1190" t="s">
        <v>2125</v>
      </c>
      <c r="D400" s="1190" t="s">
        <v>2126</v>
      </c>
      <c r="E400" s="1192">
        <v>16643</v>
      </c>
      <c r="F400" s="1192">
        <v>2076</v>
      </c>
      <c r="G400" s="1192">
        <v>5</v>
      </c>
      <c r="H400" s="1192">
        <v>2074</v>
      </c>
      <c r="I400" s="1192" t="s">
        <v>52</v>
      </c>
      <c r="J400" s="1192" t="s">
        <v>52</v>
      </c>
      <c r="K400" s="1192" t="s">
        <v>52</v>
      </c>
      <c r="L400" s="1192" t="s">
        <v>52</v>
      </c>
      <c r="M400" s="1192">
        <v>243</v>
      </c>
      <c r="N400" s="1193">
        <v>41</v>
      </c>
      <c r="O400" s="1193">
        <v>10000</v>
      </c>
      <c r="P400" s="604" t="s">
        <v>2127</v>
      </c>
      <c r="Q400" s="601" t="s">
        <v>2128</v>
      </c>
      <c r="R400" s="602">
        <v>523</v>
      </c>
      <c r="S400" s="602">
        <v>47</v>
      </c>
      <c r="T400" s="601">
        <v>39</v>
      </c>
      <c r="U400" s="1197" t="s">
        <v>2129</v>
      </c>
    </row>
    <row r="401" spans="1:21" ht="14.25" customHeight="1">
      <c r="A401" s="1191"/>
      <c r="B401" s="1191"/>
      <c r="C401" s="1191"/>
      <c r="D401" s="1191"/>
      <c r="E401" s="1191"/>
      <c r="F401" s="1191"/>
      <c r="G401" s="1191"/>
      <c r="H401" s="1191"/>
      <c r="I401" s="1191"/>
      <c r="J401" s="1191"/>
      <c r="K401" s="1191"/>
      <c r="L401" s="1191"/>
      <c r="M401" s="1191"/>
      <c r="N401" s="1191"/>
      <c r="O401" s="1191"/>
      <c r="P401" s="603" t="s">
        <v>2130</v>
      </c>
      <c r="Q401" s="601" t="s">
        <v>2131</v>
      </c>
      <c r="R401" s="602">
        <v>523</v>
      </c>
      <c r="S401" s="602">
        <v>47</v>
      </c>
      <c r="T401" s="601">
        <v>39</v>
      </c>
      <c r="U401" s="1191"/>
    </row>
    <row r="402" spans="1:21" ht="14.25" customHeight="1">
      <c r="A402" s="1102"/>
      <c r="B402" s="1102"/>
      <c r="C402" s="1102"/>
      <c r="D402" s="1102"/>
      <c r="E402" s="1102"/>
      <c r="F402" s="1102"/>
      <c r="G402" s="1102"/>
      <c r="H402" s="1102"/>
      <c r="I402" s="1102"/>
      <c r="J402" s="1102"/>
      <c r="K402" s="1102"/>
      <c r="L402" s="1102"/>
      <c r="M402" s="1102"/>
      <c r="N402" s="1102"/>
      <c r="O402" s="1102"/>
      <c r="P402" s="603" t="s">
        <v>2132</v>
      </c>
      <c r="Q402" s="601" t="s">
        <v>2133</v>
      </c>
      <c r="R402" s="602">
        <v>523</v>
      </c>
      <c r="S402" s="602">
        <v>47</v>
      </c>
      <c r="T402" s="601">
        <v>39</v>
      </c>
      <c r="U402" s="1102"/>
    </row>
    <row r="403" spans="1:21" ht="14.25" customHeight="1">
      <c r="A403" s="1194">
        <v>2</v>
      </c>
      <c r="B403" s="503">
        <v>43108</v>
      </c>
      <c r="C403" s="498" t="s">
        <v>2134</v>
      </c>
      <c r="D403" s="1190" t="s">
        <v>2135</v>
      </c>
      <c r="E403" s="1192">
        <v>22496</v>
      </c>
      <c r="F403" s="502">
        <v>760</v>
      </c>
      <c r="G403" s="502">
        <v>5</v>
      </c>
      <c r="H403" s="502">
        <v>755</v>
      </c>
      <c r="I403" s="502" t="s">
        <v>52</v>
      </c>
      <c r="J403" s="502" t="s">
        <v>52</v>
      </c>
      <c r="K403" s="502" t="s">
        <v>52</v>
      </c>
      <c r="L403" s="502" t="s">
        <v>52</v>
      </c>
      <c r="M403" s="502">
        <v>124</v>
      </c>
      <c r="N403" s="513">
        <v>82</v>
      </c>
      <c r="O403" s="513">
        <v>10172</v>
      </c>
      <c r="P403" s="620" t="s">
        <v>2136</v>
      </c>
      <c r="Q403" s="502" t="s">
        <v>2137</v>
      </c>
      <c r="R403" s="602">
        <v>364</v>
      </c>
      <c r="S403" s="602">
        <v>28</v>
      </c>
      <c r="T403" s="513">
        <v>54</v>
      </c>
      <c r="U403" s="1197" t="s">
        <v>2138</v>
      </c>
    </row>
    <row r="404" spans="1:21" ht="14.25" customHeight="1">
      <c r="A404" s="1191"/>
      <c r="B404" s="1195">
        <v>43109</v>
      </c>
      <c r="C404" s="1190" t="s">
        <v>2139</v>
      </c>
      <c r="D404" s="1191"/>
      <c r="E404" s="1191"/>
      <c r="F404" s="1192">
        <v>1754</v>
      </c>
      <c r="G404" s="1192">
        <v>17</v>
      </c>
      <c r="H404" s="1192">
        <v>1738</v>
      </c>
      <c r="I404" s="1192" t="s">
        <v>52</v>
      </c>
      <c r="J404" s="1192" t="s">
        <v>52</v>
      </c>
      <c r="K404" s="1192" t="s">
        <v>52</v>
      </c>
      <c r="L404" s="1192" t="s">
        <v>52</v>
      </c>
      <c r="M404" s="1192">
        <v>211</v>
      </c>
      <c r="N404" s="1196">
        <v>94</v>
      </c>
      <c r="O404" s="1196">
        <v>19828</v>
      </c>
      <c r="P404" s="615" t="s">
        <v>2140</v>
      </c>
      <c r="Q404" s="502" t="s">
        <v>2141</v>
      </c>
      <c r="R404" s="602">
        <v>364</v>
      </c>
      <c r="S404" s="602">
        <v>28</v>
      </c>
      <c r="T404" s="513">
        <v>54</v>
      </c>
      <c r="U404" s="1191"/>
    </row>
    <row r="405" spans="1:21" ht="14.25" customHeight="1">
      <c r="A405" s="1102"/>
      <c r="B405" s="1102"/>
      <c r="C405" s="1102"/>
      <c r="D405" s="1102"/>
      <c r="E405" s="1102"/>
      <c r="F405" s="1102"/>
      <c r="G405" s="1102"/>
      <c r="H405" s="1102"/>
      <c r="I405" s="1102"/>
      <c r="J405" s="1102"/>
      <c r="K405" s="1102"/>
      <c r="L405" s="1102"/>
      <c r="M405" s="1102"/>
      <c r="N405" s="1102"/>
      <c r="O405" s="1102"/>
      <c r="P405" s="615" t="s">
        <v>2142</v>
      </c>
      <c r="Q405" s="502" t="s">
        <v>2143</v>
      </c>
      <c r="R405" s="602">
        <v>279</v>
      </c>
      <c r="S405" s="602">
        <v>78</v>
      </c>
      <c r="T405" s="513">
        <v>84</v>
      </c>
      <c r="U405" s="1102"/>
    </row>
    <row r="406" spans="1:21" ht="14.25" customHeight="1">
      <c r="A406" s="1194">
        <v>2</v>
      </c>
      <c r="B406" s="1195">
        <v>43109</v>
      </c>
      <c r="C406" s="1190" t="s">
        <v>2144</v>
      </c>
      <c r="D406" s="1190" t="s">
        <v>2145</v>
      </c>
      <c r="E406" s="1192">
        <v>35857</v>
      </c>
      <c r="F406" s="1192">
        <v>6768</v>
      </c>
      <c r="G406" s="1192">
        <v>26</v>
      </c>
      <c r="H406" s="1192">
        <v>6744</v>
      </c>
      <c r="I406" s="1192" t="s">
        <v>52</v>
      </c>
      <c r="J406" s="1192" t="s">
        <v>52</v>
      </c>
      <c r="K406" s="1192" t="s">
        <v>52</v>
      </c>
      <c r="L406" s="1192" t="s">
        <v>52</v>
      </c>
      <c r="M406" s="1192">
        <v>2314</v>
      </c>
      <c r="N406" s="1193">
        <v>4</v>
      </c>
      <c r="O406" s="1193">
        <v>10000</v>
      </c>
      <c r="P406" s="604" t="s">
        <v>2146</v>
      </c>
      <c r="Q406" s="601" t="s">
        <v>2147</v>
      </c>
      <c r="R406" s="602">
        <v>2942</v>
      </c>
      <c r="S406" s="602">
        <v>1227</v>
      </c>
      <c r="T406" s="601">
        <v>4</v>
      </c>
      <c r="U406" s="1197" t="s">
        <v>2148</v>
      </c>
    </row>
    <row r="407" spans="1:21" ht="14.25" customHeight="1">
      <c r="A407" s="1191"/>
      <c r="B407" s="1191"/>
      <c r="C407" s="1191"/>
      <c r="D407" s="1191"/>
      <c r="E407" s="1191"/>
      <c r="F407" s="1191"/>
      <c r="G407" s="1191"/>
      <c r="H407" s="1191"/>
      <c r="I407" s="1191"/>
      <c r="J407" s="1191"/>
      <c r="K407" s="1191"/>
      <c r="L407" s="1191"/>
      <c r="M407" s="1191"/>
      <c r="N407" s="1191"/>
      <c r="O407" s="1191"/>
      <c r="P407" s="603" t="s">
        <v>2149</v>
      </c>
      <c r="Q407" s="601" t="s">
        <v>2150</v>
      </c>
      <c r="R407" s="602">
        <v>2942</v>
      </c>
      <c r="S407" s="602">
        <v>1227</v>
      </c>
      <c r="T407" s="601">
        <v>4</v>
      </c>
      <c r="U407" s="1191"/>
    </row>
    <row r="408" spans="1:21" ht="14.25" customHeight="1">
      <c r="A408" s="1102"/>
      <c r="B408" s="1102"/>
      <c r="C408" s="1102"/>
      <c r="D408" s="1102"/>
      <c r="E408" s="1102"/>
      <c r="F408" s="1102"/>
      <c r="G408" s="1102"/>
      <c r="H408" s="1102"/>
      <c r="I408" s="1102"/>
      <c r="J408" s="1102"/>
      <c r="K408" s="1102"/>
      <c r="L408" s="1102"/>
      <c r="M408" s="1102"/>
      <c r="N408" s="1102"/>
      <c r="O408" s="1102"/>
      <c r="P408" s="603" t="s">
        <v>2151</v>
      </c>
      <c r="Q408" s="601" t="s">
        <v>2152</v>
      </c>
      <c r="R408" s="602">
        <v>2942</v>
      </c>
      <c r="S408" s="602">
        <v>1227</v>
      </c>
      <c r="T408" s="601">
        <v>4</v>
      </c>
      <c r="U408" s="1102"/>
    </row>
    <row r="409" spans="1:21" ht="14.25" customHeight="1">
      <c r="A409" s="1194">
        <v>2</v>
      </c>
      <c r="B409" s="503">
        <v>43110</v>
      </c>
      <c r="C409" s="498" t="s">
        <v>2153</v>
      </c>
      <c r="D409" s="1190" t="s">
        <v>2154</v>
      </c>
      <c r="E409" s="1192">
        <v>23627</v>
      </c>
      <c r="F409" s="502">
        <v>2704</v>
      </c>
      <c r="G409" s="502">
        <v>47</v>
      </c>
      <c r="H409" s="502">
        <v>2658</v>
      </c>
      <c r="I409" s="502" t="s">
        <v>52</v>
      </c>
      <c r="J409" s="502" t="s">
        <v>52</v>
      </c>
      <c r="K409" s="502" t="s">
        <v>52</v>
      </c>
      <c r="L409" s="502" t="s">
        <v>52</v>
      </c>
      <c r="M409" s="502">
        <v>168</v>
      </c>
      <c r="N409" s="513">
        <v>70</v>
      </c>
      <c r="O409" s="513">
        <v>11782</v>
      </c>
      <c r="P409" s="620" t="s">
        <v>2155</v>
      </c>
      <c r="Q409" s="502" t="s">
        <v>2156</v>
      </c>
      <c r="R409" s="602">
        <v>346</v>
      </c>
      <c r="S409" s="602">
        <v>25</v>
      </c>
      <c r="T409" s="601">
        <v>55</v>
      </c>
      <c r="U409" s="1197" t="s">
        <v>2157</v>
      </c>
    </row>
    <row r="410" spans="1:21" ht="14.25" customHeight="1">
      <c r="A410" s="1191"/>
      <c r="B410" s="1195">
        <v>43111</v>
      </c>
      <c r="C410" s="1190" t="s">
        <v>2158</v>
      </c>
      <c r="D410" s="1191"/>
      <c r="E410" s="1191"/>
      <c r="F410" s="1192">
        <v>4081</v>
      </c>
      <c r="G410" s="1192">
        <v>73</v>
      </c>
      <c r="H410" s="1192">
        <v>4008</v>
      </c>
      <c r="I410" s="1192" t="s">
        <v>52</v>
      </c>
      <c r="J410" s="1192" t="s">
        <v>52</v>
      </c>
      <c r="K410" s="1192" t="s">
        <v>52</v>
      </c>
      <c r="L410" s="1192" t="s">
        <v>52</v>
      </c>
      <c r="M410" s="1192">
        <v>237</v>
      </c>
      <c r="N410" s="1196">
        <v>77</v>
      </c>
      <c r="O410" s="1196">
        <v>18218</v>
      </c>
      <c r="P410" s="603" t="s">
        <v>2159</v>
      </c>
      <c r="Q410" s="601" t="s">
        <v>2160</v>
      </c>
      <c r="R410" s="602">
        <v>1807</v>
      </c>
      <c r="S410" s="602">
        <v>77</v>
      </c>
      <c r="T410" s="601">
        <v>85</v>
      </c>
      <c r="U410" s="1191"/>
    </row>
    <row r="411" spans="1:21" ht="14.25" customHeight="1">
      <c r="A411" s="1102"/>
      <c r="B411" s="1102"/>
      <c r="C411" s="1102"/>
      <c r="D411" s="1102"/>
      <c r="E411" s="1102"/>
      <c r="F411" s="1102"/>
      <c r="G411" s="1102"/>
      <c r="H411" s="1102"/>
      <c r="I411" s="1102"/>
      <c r="J411" s="1102"/>
      <c r="K411" s="1102"/>
      <c r="L411" s="1102"/>
      <c r="M411" s="1102"/>
      <c r="N411" s="1102"/>
      <c r="O411" s="1102"/>
      <c r="P411" s="603" t="s">
        <v>2161</v>
      </c>
      <c r="Q411" s="601" t="s">
        <v>2162</v>
      </c>
      <c r="R411" s="602">
        <v>1807</v>
      </c>
      <c r="S411" s="602">
        <v>77</v>
      </c>
      <c r="T411" s="601">
        <v>85</v>
      </c>
      <c r="U411" s="1102"/>
    </row>
    <row r="412" spans="1:21" ht="14.25" customHeight="1">
      <c r="A412" s="1194">
        <v>2</v>
      </c>
      <c r="B412" s="503">
        <v>43111</v>
      </c>
      <c r="C412" s="498" t="s">
        <v>2163</v>
      </c>
      <c r="D412" s="1190" t="s">
        <v>2164</v>
      </c>
      <c r="E412" s="1192">
        <v>17571</v>
      </c>
      <c r="F412" s="502">
        <v>811</v>
      </c>
      <c r="G412" s="502">
        <v>5</v>
      </c>
      <c r="H412" s="502">
        <v>806</v>
      </c>
      <c r="I412" s="502" t="s">
        <v>52</v>
      </c>
      <c r="J412" s="502" t="s">
        <v>52</v>
      </c>
      <c r="K412" s="502" t="s">
        <v>52</v>
      </c>
      <c r="L412" s="502" t="s">
        <v>52</v>
      </c>
      <c r="M412" s="502">
        <v>86</v>
      </c>
      <c r="N412" s="513">
        <v>59</v>
      </c>
      <c r="O412" s="513">
        <v>5110</v>
      </c>
      <c r="P412" s="620" t="s">
        <v>2165</v>
      </c>
      <c r="Q412" s="502" t="s">
        <v>2166</v>
      </c>
      <c r="R412" s="602">
        <v>289</v>
      </c>
      <c r="S412" s="602">
        <v>12</v>
      </c>
      <c r="T412" s="601">
        <v>97</v>
      </c>
      <c r="U412" s="1197" t="s">
        <v>2167</v>
      </c>
    </row>
    <row r="413" spans="1:21" ht="14.25" customHeight="1">
      <c r="A413" s="1191"/>
      <c r="B413" s="1195">
        <v>43112</v>
      </c>
      <c r="C413" s="1190" t="s">
        <v>2168</v>
      </c>
      <c r="D413" s="1191"/>
      <c r="E413" s="1191"/>
      <c r="F413" s="1192">
        <v>734</v>
      </c>
      <c r="G413" s="1192">
        <v>19</v>
      </c>
      <c r="H413" s="1192">
        <v>715</v>
      </c>
      <c r="I413" s="1192" t="s">
        <v>52</v>
      </c>
      <c r="J413" s="1192" t="s">
        <v>52</v>
      </c>
      <c r="K413" s="1192" t="s">
        <v>52</v>
      </c>
      <c r="L413" s="1192" t="s">
        <v>52</v>
      </c>
      <c r="M413" s="1192">
        <v>75</v>
      </c>
      <c r="N413" s="1196">
        <v>65</v>
      </c>
      <c r="O413" s="1196">
        <v>4890</v>
      </c>
      <c r="P413" s="603" t="s">
        <v>2169</v>
      </c>
      <c r="Q413" s="601" t="s">
        <v>2170</v>
      </c>
      <c r="R413" s="602">
        <v>369</v>
      </c>
      <c r="S413" s="602">
        <v>11</v>
      </c>
      <c r="T413" s="601">
        <v>120</v>
      </c>
      <c r="U413" s="1191"/>
    </row>
    <row r="414" spans="1:21" ht="14.25" customHeight="1">
      <c r="A414" s="1102"/>
      <c r="B414" s="1102"/>
      <c r="C414" s="1102"/>
      <c r="D414" s="1102"/>
      <c r="E414" s="1102"/>
      <c r="F414" s="1102"/>
      <c r="G414" s="1102"/>
      <c r="H414" s="1102"/>
      <c r="I414" s="1102"/>
      <c r="J414" s="1102"/>
      <c r="K414" s="1102"/>
      <c r="L414" s="1102"/>
      <c r="M414" s="1102"/>
      <c r="N414" s="1102"/>
      <c r="O414" s="1102"/>
      <c r="P414" s="603" t="s">
        <v>2171</v>
      </c>
      <c r="Q414" s="601" t="s">
        <v>2172</v>
      </c>
      <c r="R414" s="602">
        <v>114</v>
      </c>
      <c r="S414" s="602">
        <v>38</v>
      </c>
      <c r="T414" s="601">
        <v>45</v>
      </c>
      <c r="U414" s="1102"/>
    </row>
    <row r="415" spans="1:21" ht="14.25" customHeight="1">
      <c r="A415" s="1194">
        <v>2</v>
      </c>
      <c r="B415" s="1195">
        <v>43112</v>
      </c>
      <c r="C415" s="1190" t="s">
        <v>2173</v>
      </c>
      <c r="D415" s="1190" t="s">
        <v>2174</v>
      </c>
      <c r="E415" s="1192">
        <v>36374</v>
      </c>
      <c r="F415" s="1192">
        <v>8214</v>
      </c>
      <c r="G415" s="1192">
        <v>70</v>
      </c>
      <c r="H415" s="1192">
        <v>2062</v>
      </c>
      <c r="I415" s="1192" t="s">
        <v>52</v>
      </c>
      <c r="J415" s="1192">
        <v>2200</v>
      </c>
      <c r="K415" s="1192" t="s">
        <v>52</v>
      </c>
      <c r="L415" s="1192">
        <v>3959</v>
      </c>
      <c r="M415" s="1192">
        <v>2067</v>
      </c>
      <c r="N415" s="1193">
        <v>5</v>
      </c>
      <c r="O415" s="1193">
        <v>10000</v>
      </c>
      <c r="P415" s="604" t="s">
        <v>2175</v>
      </c>
      <c r="Q415" s="601" t="s">
        <v>2176</v>
      </c>
      <c r="R415" s="602">
        <v>4515</v>
      </c>
      <c r="S415" s="602">
        <v>1664</v>
      </c>
      <c r="T415" s="601">
        <v>5</v>
      </c>
      <c r="U415" s="1197" t="s">
        <v>2177</v>
      </c>
    </row>
    <row r="416" spans="1:21" ht="14.25" customHeight="1">
      <c r="A416" s="1191"/>
      <c r="B416" s="1191"/>
      <c r="C416" s="1191"/>
      <c r="D416" s="1191"/>
      <c r="E416" s="1191"/>
      <c r="F416" s="1191"/>
      <c r="G416" s="1191"/>
      <c r="H416" s="1191"/>
      <c r="I416" s="1191"/>
      <c r="J416" s="1191"/>
      <c r="K416" s="1191"/>
      <c r="L416" s="1191"/>
      <c r="M416" s="1191"/>
      <c r="N416" s="1191"/>
      <c r="O416" s="1191"/>
      <c r="P416" s="603" t="s">
        <v>2178</v>
      </c>
      <c r="Q416" s="601" t="s">
        <v>2179</v>
      </c>
      <c r="R416" s="602">
        <v>4515</v>
      </c>
      <c r="S416" s="602">
        <v>1664</v>
      </c>
      <c r="T416" s="601">
        <v>5</v>
      </c>
      <c r="U416" s="1191"/>
    </row>
    <row r="417" spans="1:21" ht="14.25" customHeight="1">
      <c r="A417" s="1102"/>
      <c r="B417" s="1102"/>
      <c r="C417" s="1102"/>
      <c r="D417" s="1102"/>
      <c r="E417" s="1102"/>
      <c r="F417" s="1102"/>
      <c r="G417" s="1102"/>
      <c r="H417" s="1102"/>
      <c r="I417" s="1102"/>
      <c r="J417" s="1102"/>
      <c r="K417" s="1102"/>
      <c r="L417" s="1102"/>
      <c r="M417" s="1102"/>
      <c r="N417" s="1102"/>
      <c r="O417" s="1102"/>
      <c r="P417" s="603" t="s">
        <v>2180</v>
      </c>
      <c r="Q417" s="601" t="s">
        <v>2181</v>
      </c>
      <c r="R417" s="602">
        <v>4515</v>
      </c>
      <c r="S417" s="602">
        <v>1664</v>
      </c>
      <c r="T417" s="601">
        <v>5</v>
      </c>
      <c r="U417" s="1102"/>
    </row>
    <row r="418" spans="1:21" ht="14.25" customHeight="1">
      <c r="A418" s="1194">
        <v>3</v>
      </c>
      <c r="B418" s="1195">
        <v>43115</v>
      </c>
      <c r="C418" s="1190" t="s">
        <v>2182</v>
      </c>
      <c r="D418" s="1190" t="s">
        <v>2183</v>
      </c>
      <c r="E418" s="1192">
        <v>17973</v>
      </c>
      <c r="F418" s="1192">
        <v>1769</v>
      </c>
      <c r="G418" s="1192">
        <v>43</v>
      </c>
      <c r="H418" s="1192">
        <v>1726</v>
      </c>
      <c r="I418" s="1192" t="s">
        <v>52</v>
      </c>
      <c r="J418" s="1192" t="s">
        <v>52</v>
      </c>
      <c r="K418" s="1192" t="s">
        <v>52</v>
      </c>
      <c r="L418" s="1192" t="s">
        <v>52</v>
      </c>
      <c r="M418" s="1192">
        <v>168</v>
      </c>
      <c r="N418" s="1193">
        <v>60</v>
      </c>
      <c r="O418" s="1193">
        <v>10000</v>
      </c>
      <c r="P418" s="604" t="s">
        <v>2184</v>
      </c>
      <c r="Q418" s="601" t="s">
        <v>2185</v>
      </c>
      <c r="R418" s="602">
        <v>609</v>
      </c>
      <c r="S418" s="602">
        <v>26</v>
      </c>
      <c r="T418" s="601">
        <v>81</v>
      </c>
      <c r="U418" s="1197" t="s">
        <v>2186</v>
      </c>
    </row>
    <row r="419" spans="1:21" ht="14.25" customHeight="1">
      <c r="A419" s="1191"/>
      <c r="B419" s="1191"/>
      <c r="C419" s="1191"/>
      <c r="D419" s="1191"/>
      <c r="E419" s="1191"/>
      <c r="F419" s="1191"/>
      <c r="G419" s="1191"/>
      <c r="H419" s="1191"/>
      <c r="I419" s="1191"/>
      <c r="J419" s="1191"/>
      <c r="K419" s="1191"/>
      <c r="L419" s="1191"/>
      <c r="M419" s="1191"/>
      <c r="N419" s="1191"/>
      <c r="O419" s="1191"/>
      <c r="P419" s="603" t="s">
        <v>2187</v>
      </c>
      <c r="Q419" s="601" t="s">
        <v>2188</v>
      </c>
      <c r="R419" s="602">
        <v>609</v>
      </c>
      <c r="S419" s="602">
        <v>26</v>
      </c>
      <c r="T419" s="601">
        <v>81</v>
      </c>
      <c r="U419" s="1191"/>
    </row>
    <row r="420" spans="1:21" ht="14.25" customHeight="1">
      <c r="A420" s="1102"/>
      <c r="B420" s="1102"/>
      <c r="C420" s="1102"/>
      <c r="D420" s="1102"/>
      <c r="E420" s="1102"/>
      <c r="F420" s="1102"/>
      <c r="G420" s="1102"/>
      <c r="H420" s="1102"/>
      <c r="I420" s="1102"/>
      <c r="J420" s="1102"/>
      <c r="K420" s="1102"/>
      <c r="L420" s="1102"/>
      <c r="M420" s="1102"/>
      <c r="N420" s="1102"/>
      <c r="O420" s="1102"/>
      <c r="P420" s="603" t="s">
        <v>2189</v>
      </c>
      <c r="Q420" s="601" t="s">
        <v>2190</v>
      </c>
      <c r="R420" s="602">
        <v>199</v>
      </c>
      <c r="S420" s="602">
        <v>44</v>
      </c>
      <c r="T420" s="601">
        <v>50</v>
      </c>
      <c r="U420" s="1102"/>
    </row>
    <row r="421" spans="1:21" ht="14.25" customHeight="1">
      <c r="A421" s="1194">
        <v>3</v>
      </c>
      <c r="B421" s="503">
        <v>43115</v>
      </c>
      <c r="C421" s="498" t="s">
        <v>2191</v>
      </c>
      <c r="D421" s="1190" t="s">
        <v>2192</v>
      </c>
      <c r="E421" s="1192">
        <v>12046</v>
      </c>
      <c r="F421" s="502">
        <v>899</v>
      </c>
      <c r="G421" s="502">
        <v>44</v>
      </c>
      <c r="H421" s="502">
        <v>855</v>
      </c>
      <c r="I421" s="502" t="s">
        <v>52</v>
      </c>
      <c r="J421" s="502" t="s">
        <v>52</v>
      </c>
      <c r="K421" s="502" t="s">
        <v>52</v>
      </c>
      <c r="L421" s="502" t="s">
        <v>52</v>
      </c>
      <c r="M421" s="502">
        <v>100</v>
      </c>
      <c r="N421" s="513">
        <v>125</v>
      </c>
      <c r="O421" s="513">
        <v>12462</v>
      </c>
      <c r="P421" s="604" t="s">
        <v>2193</v>
      </c>
      <c r="Q421" s="601" t="s">
        <v>2194</v>
      </c>
      <c r="R421" s="602">
        <v>201</v>
      </c>
      <c r="S421" s="602">
        <v>20</v>
      </c>
      <c r="T421" s="601">
        <v>86</v>
      </c>
      <c r="U421" s="1197" t="s">
        <v>2195</v>
      </c>
    </row>
    <row r="422" spans="1:21" ht="14.25" customHeight="1">
      <c r="A422" s="1191"/>
      <c r="B422" s="1195">
        <v>43116</v>
      </c>
      <c r="C422" s="1190" t="s">
        <v>2196</v>
      </c>
      <c r="D422" s="1191"/>
      <c r="E422" s="1191"/>
      <c r="F422" s="1192">
        <v>1336</v>
      </c>
      <c r="G422" s="1192">
        <v>65</v>
      </c>
      <c r="H422" s="1192">
        <v>1272</v>
      </c>
      <c r="I422" s="1192" t="s">
        <v>52</v>
      </c>
      <c r="J422" s="1192" t="s">
        <v>52</v>
      </c>
      <c r="K422" s="1192" t="s">
        <v>52</v>
      </c>
      <c r="L422" s="1192" t="s">
        <v>52</v>
      </c>
      <c r="M422" s="1192">
        <v>177</v>
      </c>
      <c r="N422" s="1196">
        <v>99</v>
      </c>
      <c r="O422" s="1196">
        <v>17538</v>
      </c>
      <c r="P422" s="603" t="s">
        <v>2197</v>
      </c>
      <c r="Q422" s="601" t="s">
        <v>2198</v>
      </c>
      <c r="R422" s="602">
        <v>354</v>
      </c>
      <c r="S422" s="602">
        <v>29</v>
      </c>
      <c r="T422" s="601">
        <v>174</v>
      </c>
      <c r="U422" s="1191"/>
    </row>
    <row r="423" spans="1:21" ht="14.25" customHeight="1">
      <c r="A423" s="1102"/>
      <c r="B423" s="1102"/>
      <c r="C423" s="1102"/>
      <c r="D423" s="1102"/>
      <c r="E423" s="1102"/>
      <c r="F423" s="1102"/>
      <c r="G423" s="1102"/>
      <c r="H423" s="1102"/>
      <c r="I423" s="1102"/>
      <c r="J423" s="1102"/>
      <c r="K423" s="1102"/>
      <c r="L423" s="1102"/>
      <c r="M423" s="1102"/>
      <c r="N423" s="1102"/>
      <c r="O423" s="1102"/>
      <c r="P423" s="603" t="s">
        <v>2199</v>
      </c>
      <c r="Q423" s="601" t="s">
        <v>2200</v>
      </c>
      <c r="R423" s="602">
        <v>220</v>
      </c>
      <c r="S423" s="602">
        <v>68</v>
      </c>
      <c r="T423" s="601">
        <v>101</v>
      </c>
      <c r="U423" s="1102"/>
    </row>
    <row r="424" spans="1:21" ht="14.25" customHeight="1">
      <c r="A424" s="1194">
        <v>3</v>
      </c>
      <c r="B424" s="1195">
        <v>43116</v>
      </c>
      <c r="C424" s="1190" t="s">
        <v>2201</v>
      </c>
      <c r="D424" s="1190" t="s">
        <v>2202</v>
      </c>
      <c r="E424" s="1192">
        <v>535836</v>
      </c>
      <c r="F424" s="1192">
        <v>23382</v>
      </c>
      <c r="G424" s="1192">
        <v>448</v>
      </c>
      <c r="H424" s="1192">
        <v>22934</v>
      </c>
      <c r="I424" s="1192" t="s">
        <v>52</v>
      </c>
      <c r="J424" s="1192" t="s">
        <v>52</v>
      </c>
      <c r="K424" s="1192" t="s">
        <v>52</v>
      </c>
      <c r="L424" s="1192" t="s">
        <v>52</v>
      </c>
      <c r="M424" s="1192">
        <v>5400</v>
      </c>
      <c r="N424" s="1193">
        <v>9</v>
      </c>
      <c r="O424" s="1193">
        <v>50000</v>
      </c>
      <c r="P424" s="604" t="s">
        <v>2203</v>
      </c>
      <c r="Q424" s="601" t="s">
        <v>2204</v>
      </c>
      <c r="R424" s="602">
        <v>19486</v>
      </c>
      <c r="S424" s="602">
        <v>4762</v>
      </c>
      <c r="T424" s="601">
        <v>9</v>
      </c>
      <c r="U424" s="1197" t="s">
        <v>2205</v>
      </c>
    </row>
    <row r="425" spans="1:21" ht="14.25" customHeight="1">
      <c r="A425" s="1191"/>
      <c r="B425" s="1191"/>
      <c r="C425" s="1191"/>
      <c r="D425" s="1191"/>
      <c r="E425" s="1191"/>
      <c r="F425" s="1191"/>
      <c r="G425" s="1191"/>
      <c r="H425" s="1191"/>
      <c r="I425" s="1191"/>
      <c r="J425" s="1191"/>
      <c r="K425" s="1191"/>
      <c r="L425" s="1191"/>
      <c r="M425" s="1191"/>
      <c r="N425" s="1191"/>
      <c r="O425" s="1191"/>
      <c r="P425" s="603" t="s">
        <v>2206</v>
      </c>
      <c r="Q425" s="601" t="s">
        <v>2207</v>
      </c>
      <c r="R425" s="602">
        <v>19486</v>
      </c>
      <c r="S425" s="602">
        <v>4762</v>
      </c>
      <c r="T425" s="601">
        <v>9</v>
      </c>
      <c r="U425" s="1191"/>
    </row>
    <row r="426" spans="1:21" ht="14.25" customHeight="1">
      <c r="A426" s="1102"/>
      <c r="B426" s="1102"/>
      <c r="C426" s="1102"/>
      <c r="D426" s="1102"/>
      <c r="E426" s="1102"/>
      <c r="F426" s="1102"/>
      <c r="G426" s="1102"/>
      <c r="H426" s="1102"/>
      <c r="I426" s="1102"/>
      <c r="J426" s="1102"/>
      <c r="K426" s="1102"/>
      <c r="L426" s="1102"/>
      <c r="M426" s="1102"/>
      <c r="N426" s="1102"/>
      <c r="O426" s="1102"/>
      <c r="P426" s="603" t="s">
        <v>2208</v>
      </c>
      <c r="Q426" s="601" t="s">
        <v>2209</v>
      </c>
      <c r="R426" s="602">
        <v>19486</v>
      </c>
      <c r="S426" s="602">
        <v>4762</v>
      </c>
      <c r="T426" s="601">
        <v>9</v>
      </c>
      <c r="U426" s="1102"/>
    </row>
    <row r="427" spans="1:21" ht="14.25" customHeight="1">
      <c r="A427" s="1194">
        <v>3</v>
      </c>
      <c r="B427" s="1195">
        <v>43117</v>
      </c>
      <c r="C427" s="1190" t="s">
        <v>2210</v>
      </c>
      <c r="D427" s="1190" t="s">
        <v>2211</v>
      </c>
      <c r="E427" s="1192">
        <v>23439</v>
      </c>
      <c r="F427" s="1192">
        <v>3629</v>
      </c>
      <c r="G427" s="1192">
        <v>124</v>
      </c>
      <c r="H427" s="1192">
        <v>3505</v>
      </c>
      <c r="I427" s="1192" t="s">
        <v>52</v>
      </c>
      <c r="J427" s="1192" t="s">
        <v>52</v>
      </c>
      <c r="K427" s="1192" t="s">
        <v>52</v>
      </c>
      <c r="L427" s="1192" t="s">
        <v>52</v>
      </c>
      <c r="M427" s="1192">
        <v>190</v>
      </c>
      <c r="N427" s="1193">
        <v>53</v>
      </c>
      <c r="O427" s="1193">
        <v>10000</v>
      </c>
      <c r="P427" s="604" t="s">
        <v>2212</v>
      </c>
      <c r="Q427" s="601" t="s">
        <v>2213</v>
      </c>
      <c r="R427" s="602">
        <v>304</v>
      </c>
      <c r="S427" s="602">
        <v>27</v>
      </c>
      <c r="T427" s="601">
        <v>30</v>
      </c>
      <c r="U427" s="1197" t="s">
        <v>2214</v>
      </c>
    </row>
    <row r="428" spans="1:21" ht="14.25" customHeight="1">
      <c r="A428" s="1191"/>
      <c r="B428" s="1191"/>
      <c r="C428" s="1191"/>
      <c r="D428" s="1191"/>
      <c r="E428" s="1191"/>
      <c r="F428" s="1191"/>
      <c r="G428" s="1191"/>
      <c r="H428" s="1191"/>
      <c r="I428" s="1191"/>
      <c r="J428" s="1191"/>
      <c r="K428" s="1191"/>
      <c r="L428" s="1191"/>
      <c r="M428" s="1191"/>
      <c r="N428" s="1191"/>
      <c r="O428" s="1191"/>
      <c r="P428" s="603" t="s">
        <v>2215</v>
      </c>
      <c r="Q428" s="601" t="s">
        <v>2216</v>
      </c>
      <c r="R428" s="602">
        <v>962</v>
      </c>
      <c r="S428" s="602">
        <v>43</v>
      </c>
      <c r="T428" s="601">
        <v>49</v>
      </c>
      <c r="U428" s="1191"/>
    </row>
    <row r="429" spans="1:21" ht="14.25" customHeight="1">
      <c r="A429" s="1102"/>
      <c r="B429" s="1102"/>
      <c r="C429" s="1102"/>
      <c r="D429" s="1102"/>
      <c r="E429" s="1102"/>
      <c r="F429" s="1102"/>
      <c r="G429" s="1102"/>
      <c r="H429" s="1102"/>
      <c r="I429" s="1102"/>
      <c r="J429" s="1102"/>
      <c r="K429" s="1102"/>
      <c r="L429" s="1102"/>
      <c r="M429" s="1102"/>
      <c r="N429" s="1102"/>
      <c r="O429" s="1102"/>
      <c r="P429" s="603" t="s">
        <v>2217</v>
      </c>
      <c r="Q429" s="601" t="s">
        <v>2218</v>
      </c>
      <c r="R429" s="602">
        <v>962</v>
      </c>
      <c r="S429" s="602">
        <v>43</v>
      </c>
      <c r="T429" s="601">
        <v>49</v>
      </c>
      <c r="U429" s="1102"/>
    </row>
    <row r="430" spans="1:21" ht="14.25" customHeight="1">
      <c r="A430" s="1194">
        <v>3</v>
      </c>
      <c r="B430" s="1195">
        <v>43119</v>
      </c>
      <c r="C430" s="1190" t="s">
        <v>2219</v>
      </c>
      <c r="D430" s="1190" t="s">
        <v>2220</v>
      </c>
      <c r="E430" s="1192">
        <v>34072</v>
      </c>
      <c r="F430" s="1192">
        <v>4419</v>
      </c>
      <c r="G430" s="1192">
        <v>50</v>
      </c>
      <c r="H430" s="1192">
        <v>4370</v>
      </c>
      <c r="I430" s="1192" t="s">
        <v>52</v>
      </c>
      <c r="J430" s="1192" t="s">
        <v>52</v>
      </c>
      <c r="K430" s="1192" t="s">
        <v>52</v>
      </c>
      <c r="L430" s="1192" t="s">
        <v>52</v>
      </c>
      <c r="M430" s="1192">
        <v>1396</v>
      </c>
      <c r="N430" s="1193">
        <v>7</v>
      </c>
      <c r="O430" s="1193">
        <v>10000</v>
      </c>
      <c r="P430" s="604" t="s">
        <v>2221</v>
      </c>
      <c r="Q430" s="601" t="s">
        <v>2222</v>
      </c>
      <c r="R430" s="602">
        <v>2007</v>
      </c>
      <c r="S430" s="602">
        <v>769</v>
      </c>
      <c r="T430" s="601">
        <v>7</v>
      </c>
      <c r="U430" s="1197" t="s">
        <v>2223</v>
      </c>
    </row>
    <row r="431" spans="1:21" ht="14.25" customHeight="1">
      <c r="A431" s="1191"/>
      <c r="B431" s="1191"/>
      <c r="C431" s="1191"/>
      <c r="D431" s="1191"/>
      <c r="E431" s="1191"/>
      <c r="F431" s="1191"/>
      <c r="G431" s="1191"/>
      <c r="H431" s="1191"/>
      <c r="I431" s="1191"/>
      <c r="J431" s="1191"/>
      <c r="K431" s="1191"/>
      <c r="L431" s="1191"/>
      <c r="M431" s="1191"/>
      <c r="N431" s="1191"/>
      <c r="O431" s="1191"/>
      <c r="P431" s="603" t="s">
        <v>2224</v>
      </c>
      <c r="Q431" s="601" t="s">
        <v>2225</v>
      </c>
      <c r="R431" s="602">
        <v>2186</v>
      </c>
      <c r="S431" s="602">
        <v>587</v>
      </c>
      <c r="T431" s="601">
        <v>8</v>
      </c>
      <c r="U431" s="1191"/>
    </row>
    <row r="432" spans="1:21" ht="14.25" customHeight="1">
      <c r="A432" s="1102"/>
      <c r="B432" s="1102"/>
      <c r="C432" s="1102"/>
      <c r="D432" s="1102"/>
      <c r="E432" s="1102"/>
      <c r="F432" s="1102"/>
      <c r="G432" s="1102"/>
      <c r="H432" s="1102"/>
      <c r="I432" s="1102"/>
      <c r="J432" s="1102"/>
      <c r="K432" s="1102"/>
      <c r="L432" s="1102"/>
      <c r="M432" s="1102"/>
      <c r="N432" s="1102"/>
      <c r="O432" s="1102"/>
      <c r="P432" s="603" t="s">
        <v>2226</v>
      </c>
      <c r="Q432" s="601" t="s">
        <v>2227</v>
      </c>
      <c r="R432" s="602">
        <v>2007</v>
      </c>
      <c r="S432" s="602">
        <v>769</v>
      </c>
      <c r="T432" s="601">
        <v>7</v>
      </c>
      <c r="U432" s="1102"/>
    </row>
    <row r="433" spans="1:21" ht="14.25" customHeight="1">
      <c r="A433" s="1194">
        <v>3</v>
      </c>
      <c r="B433" s="1195">
        <v>43119</v>
      </c>
      <c r="C433" s="1190" t="s">
        <v>2228</v>
      </c>
      <c r="D433" s="1190" t="s">
        <v>2229</v>
      </c>
      <c r="E433" s="1192">
        <v>29036</v>
      </c>
      <c r="F433" s="1192">
        <v>5104</v>
      </c>
      <c r="G433" s="1192" t="s">
        <v>52</v>
      </c>
      <c r="H433" s="1192">
        <v>5104</v>
      </c>
      <c r="I433" s="1192" t="s">
        <v>52</v>
      </c>
      <c r="J433" s="1192" t="s">
        <v>52</v>
      </c>
      <c r="K433" s="1192" t="s">
        <v>52</v>
      </c>
      <c r="L433" s="1192" t="s">
        <v>52</v>
      </c>
      <c r="M433" s="1192">
        <v>541</v>
      </c>
      <c r="N433" s="1193">
        <v>18</v>
      </c>
      <c r="O433" s="1193">
        <v>10000</v>
      </c>
      <c r="P433" s="604" t="s">
        <v>2230</v>
      </c>
      <c r="Q433" s="601" t="s">
        <v>2231</v>
      </c>
      <c r="R433" s="602">
        <v>2189</v>
      </c>
      <c r="S433" s="602">
        <v>202</v>
      </c>
      <c r="T433" s="601">
        <v>18</v>
      </c>
      <c r="U433" s="1197"/>
    </row>
    <row r="434" spans="1:21" ht="14.25" customHeight="1">
      <c r="A434" s="1191"/>
      <c r="B434" s="1191"/>
      <c r="C434" s="1191"/>
      <c r="D434" s="1191"/>
      <c r="E434" s="1191"/>
      <c r="F434" s="1191"/>
      <c r="G434" s="1191"/>
      <c r="H434" s="1191"/>
      <c r="I434" s="1191"/>
      <c r="J434" s="1191"/>
      <c r="K434" s="1191"/>
      <c r="L434" s="1191"/>
      <c r="M434" s="1191"/>
      <c r="N434" s="1191"/>
      <c r="O434" s="1191"/>
      <c r="P434" s="603" t="s">
        <v>2232</v>
      </c>
      <c r="Q434" s="601" t="s">
        <v>2233</v>
      </c>
      <c r="R434" s="602">
        <v>2574</v>
      </c>
      <c r="S434" s="602">
        <v>306</v>
      </c>
      <c r="T434" s="601">
        <v>19</v>
      </c>
      <c r="U434" s="1191"/>
    </row>
    <row r="435" spans="1:21" ht="14.25" customHeight="1">
      <c r="A435" s="1102"/>
      <c r="B435" s="1102"/>
      <c r="C435" s="1102"/>
      <c r="D435" s="1102"/>
      <c r="E435" s="1102"/>
      <c r="F435" s="1102"/>
      <c r="G435" s="1102"/>
      <c r="H435" s="1102"/>
      <c r="I435" s="1102"/>
      <c r="J435" s="1102"/>
      <c r="K435" s="1102"/>
      <c r="L435" s="1102"/>
      <c r="M435" s="1102"/>
      <c r="N435" s="1102"/>
      <c r="O435" s="1102"/>
      <c r="P435" s="603" t="s">
        <v>2234</v>
      </c>
      <c r="Q435" s="601" t="s">
        <v>2235</v>
      </c>
      <c r="R435" s="602">
        <v>2574</v>
      </c>
      <c r="S435" s="602">
        <v>306</v>
      </c>
      <c r="T435" s="601">
        <v>19</v>
      </c>
      <c r="U435" s="1102"/>
    </row>
    <row r="436" spans="1:21" ht="14.25" customHeight="1">
      <c r="A436" s="1194">
        <v>4</v>
      </c>
      <c r="B436" s="1195">
        <v>43122</v>
      </c>
      <c r="C436" s="1190" t="s">
        <v>2236</v>
      </c>
      <c r="D436" s="1190" t="s">
        <v>2237</v>
      </c>
      <c r="E436" s="1192">
        <v>23064</v>
      </c>
      <c r="F436" s="1192">
        <v>4145</v>
      </c>
      <c r="G436" s="1192">
        <v>55</v>
      </c>
      <c r="H436" s="1192">
        <v>2095</v>
      </c>
      <c r="I436" s="1192" t="s">
        <v>52</v>
      </c>
      <c r="J436" s="1192">
        <v>2046</v>
      </c>
      <c r="K436" s="1192" t="s">
        <v>52</v>
      </c>
      <c r="L436" s="1192" t="s">
        <v>52</v>
      </c>
      <c r="M436" s="1192">
        <v>149</v>
      </c>
      <c r="N436" s="1193">
        <v>67</v>
      </c>
      <c r="O436" s="1193">
        <v>10000</v>
      </c>
      <c r="P436" s="604" t="s">
        <v>2238</v>
      </c>
      <c r="Q436" s="601" t="s">
        <v>2239</v>
      </c>
      <c r="R436" s="602">
        <v>369</v>
      </c>
      <c r="S436" s="602">
        <v>8</v>
      </c>
      <c r="T436" s="601">
        <v>50</v>
      </c>
      <c r="U436" s="1197"/>
    </row>
    <row r="437" spans="1:21" ht="14.25" customHeight="1">
      <c r="A437" s="1191"/>
      <c r="B437" s="1191"/>
      <c r="C437" s="1191"/>
      <c r="D437" s="1191"/>
      <c r="E437" s="1191"/>
      <c r="F437" s="1191"/>
      <c r="G437" s="1191"/>
      <c r="H437" s="1191"/>
      <c r="I437" s="1191"/>
      <c r="J437" s="1191"/>
      <c r="K437" s="1191"/>
      <c r="L437" s="1191"/>
      <c r="M437" s="1191"/>
      <c r="N437" s="1191"/>
      <c r="O437" s="1191"/>
      <c r="P437" s="603" t="s">
        <v>2240</v>
      </c>
      <c r="Q437" s="601" t="s">
        <v>2241</v>
      </c>
      <c r="R437" s="602">
        <v>1590</v>
      </c>
      <c r="S437" s="602">
        <v>16</v>
      </c>
      <c r="T437" s="601">
        <v>104</v>
      </c>
      <c r="U437" s="1191"/>
    </row>
    <row r="438" spans="1:21" ht="14.25" customHeight="1">
      <c r="A438" s="1102"/>
      <c r="B438" s="1102"/>
      <c r="C438" s="1102"/>
      <c r="D438" s="1102"/>
      <c r="E438" s="1102"/>
      <c r="F438" s="1102"/>
      <c r="G438" s="1102"/>
      <c r="H438" s="1102"/>
      <c r="I438" s="1102"/>
      <c r="J438" s="1102"/>
      <c r="K438" s="1102"/>
      <c r="L438" s="1102"/>
      <c r="M438" s="1102"/>
      <c r="N438" s="1102"/>
      <c r="O438" s="1102"/>
      <c r="P438" s="603" t="s">
        <v>2242</v>
      </c>
      <c r="Q438" s="601" t="s">
        <v>2243</v>
      </c>
      <c r="R438" s="602">
        <v>200</v>
      </c>
      <c r="S438" s="602">
        <v>38</v>
      </c>
      <c r="T438" s="601">
        <v>68</v>
      </c>
      <c r="U438" s="1102"/>
    </row>
    <row r="439" spans="1:21" ht="14.25" customHeight="1">
      <c r="A439" s="1194">
        <v>4</v>
      </c>
      <c r="B439" s="503">
        <v>43122</v>
      </c>
      <c r="C439" s="498" t="s">
        <v>2244</v>
      </c>
      <c r="D439" s="1190" t="s">
        <v>2245</v>
      </c>
      <c r="E439" s="1192">
        <v>21997</v>
      </c>
      <c r="F439" s="502">
        <v>10962</v>
      </c>
      <c r="G439" s="502">
        <v>209</v>
      </c>
      <c r="H439" s="502">
        <v>2772</v>
      </c>
      <c r="I439" s="502" t="s">
        <v>52</v>
      </c>
      <c r="J439" s="502">
        <v>8047</v>
      </c>
      <c r="K439" s="502" t="s">
        <v>52</v>
      </c>
      <c r="L439" s="502" t="s">
        <v>52</v>
      </c>
      <c r="M439" s="502">
        <v>239</v>
      </c>
      <c r="N439" s="513">
        <v>98</v>
      </c>
      <c r="O439" s="513">
        <v>23451</v>
      </c>
      <c r="P439" s="604" t="s">
        <v>2246</v>
      </c>
      <c r="Q439" s="601" t="s">
        <v>2247</v>
      </c>
      <c r="R439" s="602">
        <v>372</v>
      </c>
      <c r="S439" s="602">
        <v>15</v>
      </c>
      <c r="T439" s="601">
        <v>42</v>
      </c>
      <c r="U439" s="1197" t="s">
        <v>2248</v>
      </c>
    </row>
    <row r="440" spans="1:21" ht="14.25" customHeight="1">
      <c r="A440" s="1191"/>
      <c r="B440" s="1195">
        <v>43123</v>
      </c>
      <c r="C440" s="1190" t="s">
        <v>2249</v>
      </c>
      <c r="D440" s="1191"/>
      <c r="E440" s="1191"/>
      <c r="F440" s="1192">
        <v>3178</v>
      </c>
      <c r="G440" s="1192">
        <v>48</v>
      </c>
      <c r="H440" s="1192">
        <v>805</v>
      </c>
      <c r="I440" s="1192" t="s">
        <v>52</v>
      </c>
      <c r="J440" s="1192">
        <v>2334</v>
      </c>
      <c r="K440" s="1192" t="s">
        <v>52</v>
      </c>
      <c r="L440" s="1192" t="s">
        <v>52</v>
      </c>
      <c r="M440" s="1192">
        <v>62</v>
      </c>
      <c r="N440" s="1196">
        <v>106</v>
      </c>
      <c r="O440" s="1196">
        <v>6549</v>
      </c>
      <c r="P440" s="603" t="s">
        <v>2250</v>
      </c>
      <c r="Q440" s="601" t="s">
        <v>2251</v>
      </c>
      <c r="R440" s="602">
        <v>5563</v>
      </c>
      <c r="S440" s="602">
        <v>39</v>
      </c>
      <c r="T440" s="601">
        <v>100</v>
      </c>
      <c r="U440" s="1191"/>
    </row>
    <row r="441" spans="1:21" ht="14.25" customHeight="1">
      <c r="A441" s="1102"/>
      <c r="B441" s="1102"/>
      <c r="C441" s="1102"/>
      <c r="D441" s="1102"/>
      <c r="E441" s="1102"/>
      <c r="F441" s="1102"/>
      <c r="G441" s="1102"/>
      <c r="H441" s="1102"/>
      <c r="I441" s="1102"/>
      <c r="J441" s="1102"/>
      <c r="K441" s="1102"/>
      <c r="L441" s="1102"/>
      <c r="M441" s="1102"/>
      <c r="N441" s="1102"/>
      <c r="O441" s="1102"/>
      <c r="P441" s="603" t="s">
        <v>2252</v>
      </c>
      <c r="Q441" s="601" t="s">
        <v>2253</v>
      </c>
      <c r="R441" s="602">
        <v>332</v>
      </c>
      <c r="S441" s="602">
        <v>65</v>
      </c>
      <c r="T441" s="601">
        <v>100</v>
      </c>
      <c r="U441" s="1102"/>
    </row>
    <row r="442" spans="1:21" ht="14.25" customHeight="1">
      <c r="A442" s="1194">
        <v>4</v>
      </c>
      <c r="B442" s="1195">
        <v>43123</v>
      </c>
      <c r="C442" s="1190" t="s">
        <v>2254</v>
      </c>
      <c r="D442" s="1190" t="s">
        <v>2255</v>
      </c>
      <c r="E442" s="1192">
        <v>69085</v>
      </c>
      <c r="F442" s="1192">
        <v>44062</v>
      </c>
      <c r="G442" s="1192">
        <v>184</v>
      </c>
      <c r="H442" s="1192">
        <v>16735</v>
      </c>
      <c r="I442" s="1192" t="s">
        <v>52</v>
      </c>
      <c r="J442" s="1192">
        <v>36587</v>
      </c>
      <c r="K442" s="1192" t="s">
        <v>52</v>
      </c>
      <c r="L442" s="1192" t="s">
        <v>52</v>
      </c>
      <c r="M442" s="1192">
        <v>7469</v>
      </c>
      <c r="N442" s="1193">
        <v>1</v>
      </c>
      <c r="O442" s="1193">
        <v>10000</v>
      </c>
      <c r="P442" s="604" t="s">
        <v>2256</v>
      </c>
      <c r="Q442" s="601" t="s">
        <v>2257</v>
      </c>
      <c r="R442" s="602">
        <v>20127</v>
      </c>
      <c r="S442" s="602">
        <v>3373</v>
      </c>
      <c r="T442" s="601">
        <v>1</v>
      </c>
      <c r="U442" s="1197"/>
    </row>
    <row r="443" spans="1:21" ht="14.25" customHeight="1">
      <c r="A443" s="1191"/>
      <c r="B443" s="1191"/>
      <c r="C443" s="1191"/>
      <c r="D443" s="1191"/>
      <c r="E443" s="1191"/>
      <c r="F443" s="1191"/>
      <c r="G443" s="1191"/>
      <c r="H443" s="1191"/>
      <c r="I443" s="1191"/>
      <c r="J443" s="1191"/>
      <c r="K443" s="1191"/>
      <c r="L443" s="1191"/>
      <c r="M443" s="1191"/>
      <c r="N443" s="1191"/>
      <c r="O443" s="1191"/>
      <c r="P443" s="603" t="s">
        <v>2258</v>
      </c>
      <c r="Q443" s="601" t="s">
        <v>2259</v>
      </c>
      <c r="R443" s="602">
        <v>20127</v>
      </c>
      <c r="S443" s="602">
        <v>3373</v>
      </c>
      <c r="T443" s="601">
        <v>1</v>
      </c>
      <c r="U443" s="1191"/>
    </row>
    <row r="444" spans="1:21" ht="14.25" customHeight="1">
      <c r="A444" s="1102"/>
      <c r="B444" s="1102"/>
      <c r="C444" s="1102"/>
      <c r="D444" s="1102"/>
      <c r="E444" s="1102"/>
      <c r="F444" s="1102"/>
      <c r="G444" s="1102"/>
      <c r="H444" s="1102"/>
      <c r="I444" s="1102"/>
      <c r="J444" s="1102"/>
      <c r="K444" s="1102"/>
      <c r="L444" s="1102"/>
      <c r="M444" s="1102"/>
      <c r="N444" s="1102"/>
      <c r="O444" s="1102"/>
      <c r="P444" s="603" t="s">
        <v>2260</v>
      </c>
      <c r="Q444" s="601" t="s">
        <v>2261</v>
      </c>
      <c r="R444" s="602">
        <v>20127</v>
      </c>
      <c r="S444" s="602">
        <v>3373</v>
      </c>
      <c r="T444" s="601">
        <v>1</v>
      </c>
      <c r="U444" s="1102"/>
    </row>
    <row r="445" spans="1:21" ht="14.25" customHeight="1">
      <c r="A445" s="1194">
        <v>4</v>
      </c>
      <c r="B445" s="1195">
        <v>43124</v>
      </c>
      <c r="C445" s="1190" t="s">
        <v>2262</v>
      </c>
      <c r="D445" s="1190" t="s">
        <v>2263</v>
      </c>
      <c r="E445" s="1192">
        <v>23744</v>
      </c>
      <c r="F445" s="1192">
        <v>3889</v>
      </c>
      <c r="G445" s="1192">
        <v>49</v>
      </c>
      <c r="H445" s="1192">
        <v>3841</v>
      </c>
      <c r="I445" s="1192" t="s">
        <v>52</v>
      </c>
      <c r="J445" s="1192" t="s">
        <v>52</v>
      </c>
      <c r="K445" s="1192" t="s">
        <v>52</v>
      </c>
      <c r="L445" s="1192" t="s">
        <v>52</v>
      </c>
      <c r="M445" s="1192">
        <v>271</v>
      </c>
      <c r="N445" s="1193">
        <v>37</v>
      </c>
      <c r="O445" s="1193">
        <v>10000</v>
      </c>
      <c r="P445" s="604" t="s">
        <v>2264</v>
      </c>
      <c r="Q445" s="601" t="s">
        <v>2265</v>
      </c>
      <c r="R445" s="602">
        <v>230</v>
      </c>
      <c r="S445" s="602">
        <v>17</v>
      </c>
      <c r="T445" s="601">
        <v>20</v>
      </c>
      <c r="U445" s="1197" t="s">
        <v>2266</v>
      </c>
    </row>
    <row r="446" spans="1:21" ht="14.25" customHeight="1">
      <c r="A446" s="1191"/>
      <c r="B446" s="1191"/>
      <c r="C446" s="1191"/>
      <c r="D446" s="1191"/>
      <c r="E446" s="1191"/>
      <c r="F446" s="1191"/>
      <c r="G446" s="1191"/>
      <c r="H446" s="1191"/>
      <c r="I446" s="1191"/>
      <c r="J446" s="1191"/>
      <c r="K446" s="1191"/>
      <c r="L446" s="1191"/>
      <c r="M446" s="1191"/>
      <c r="N446" s="1191"/>
      <c r="O446" s="1191"/>
      <c r="P446" s="603" t="s">
        <v>2267</v>
      </c>
      <c r="Q446" s="601" t="s">
        <v>2268</v>
      </c>
      <c r="R446" s="602">
        <v>2509</v>
      </c>
      <c r="S446" s="602">
        <v>168</v>
      </c>
      <c r="T446" s="601">
        <v>42</v>
      </c>
      <c r="U446" s="1191"/>
    </row>
    <row r="447" spans="1:21" ht="14.25" customHeight="1">
      <c r="A447" s="1102"/>
      <c r="B447" s="1102"/>
      <c r="C447" s="1102"/>
      <c r="D447" s="1102"/>
      <c r="E447" s="1102"/>
      <c r="F447" s="1102"/>
      <c r="G447" s="1102"/>
      <c r="H447" s="1102"/>
      <c r="I447" s="1102"/>
      <c r="J447" s="1102"/>
      <c r="K447" s="1102"/>
      <c r="L447" s="1102"/>
      <c r="M447" s="1102"/>
      <c r="N447" s="1102"/>
      <c r="O447" s="1102"/>
      <c r="P447" s="603" t="s">
        <v>2269</v>
      </c>
      <c r="Q447" s="601" t="s">
        <v>2270</v>
      </c>
      <c r="R447" s="602">
        <v>2509</v>
      </c>
      <c r="S447" s="602">
        <v>168</v>
      </c>
      <c r="T447" s="601">
        <v>42</v>
      </c>
      <c r="U447" s="1102"/>
    </row>
    <row r="448" spans="1:21" ht="14.25" customHeight="1">
      <c r="A448" s="1194">
        <v>4</v>
      </c>
      <c r="B448" s="1195">
        <v>43125</v>
      </c>
      <c r="C448" s="1190" t="s">
        <v>2271</v>
      </c>
      <c r="D448" s="1190" t="s">
        <v>2272</v>
      </c>
      <c r="E448" s="1192">
        <v>26360</v>
      </c>
      <c r="F448" s="1192">
        <v>4219</v>
      </c>
      <c r="G448" s="1192">
        <v>61</v>
      </c>
      <c r="H448" s="1192">
        <v>4159</v>
      </c>
      <c r="I448" s="1192" t="s">
        <v>52</v>
      </c>
      <c r="J448" s="1192" t="s">
        <v>52</v>
      </c>
      <c r="K448" s="1192" t="s">
        <v>52</v>
      </c>
      <c r="L448" s="1192" t="s">
        <v>52</v>
      </c>
      <c r="M448" s="1192">
        <v>291</v>
      </c>
      <c r="N448" s="1193">
        <v>34</v>
      </c>
      <c r="O448" s="1193">
        <v>10000</v>
      </c>
      <c r="P448" s="604" t="s">
        <v>2273</v>
      </c>
      <c r="Q448" s="601" t="s">
        <v>2274</v>
      </c>
      <c r="R448" s="602">
        <v>1296</v>
      </c>
      <c r="S448" s="602">
        <v>76</v>
      </c>
      <c r="T448" s="601">
        <v>28</v>
      </c>
      <c r="U448" s="1197"/>
    </row>
    <row r="449" spans="1:21" ht="14.25" customHeight="1">
      <c r="A449" s="1191"/>
      <c r="B449" s="1191"/>
      <c r="C449" s="1191"/>
      <c r="D449" s="1191"/>
      <c r="E449" s="1191"/>
      <c r="F449" s="1191"/>
      <c r="G449" s="1191"/>
      <c r="H449" s="1191"/>
      <c r="I449" s="1191"/>
      <c r="J449" s="1191"/>
      <c r="K449" s="1191"/>
      <c r="L449" s="1191"/>
      <c r="M449" s="1191"/>
      <c r="N449" s="1191"/>
      <c r="O449" s="1191"/>
      <c r="P449" s="603" t="s">
        <v>2275</v>
      </c>
      <c r="Q449" s="601" t="s">
        <v>2276</v>
      </c>
      <c r="R449" s="602">
        <v>2277</v>
      </c>
      <c r="S449" s="602">
        <v>166</v>
      </c>
      <c r="T449" s="601">
        <v>40</v>
      </c>
      <c r="U449" s="1191"/>
    </row>
    <row r="450" spans="1:21" ht="14.25" customHeight="1">
      <c r="A450" s="1102"/>
      <c r="B450" s="1102"/>
      <c r="C450" s="1102"/>
      <c r="D450" s="1102"/>
      <c r="E450" s="1102"/>
      <c r="F450" s="1102"/>
      <c r="G450" s="1102"/>
      <c r="H450" s="1102"/>
      <c r="I450" s="1102"/>
      <c r="J450" s="1102"/>
      <c r="K450" s="1102"/>
      <c r="L450" s="1102"/>
      <c r="M450" s="1102"/>
      <c r="N450" s="1102"/>
      <c r="O450" s="1102"/>
      <c r="P450" s="603" t="s">
        <v>2277</v>
      </c>
      <c r="Q450" s="601" t="s">
        <v>2278</v>
      </c>
      <c r="R450" s="602">
        <v>2277</v>
      </c>
      <c r="S450" s="602">
        <v>166</v>
      </c>
      <c r="T450" s="601">
        <v>40</v>
      </c>
      <c r="U450" s="1102"/>
    </row>
    <row r="451" spans="1:21" ht="14.25" customHeight="1">
      <c r="A451" s="1194">
        <v>4</v>
      </c>
      <c r="B451" s="503">
        <v>43125</v>
      </c>
      <c r="C451" s="498" t="s">
        <v>2279</v>
      </c>
      <c r="D451" s="1190" t="s">
        <v>2280</v>
      </c>
      <c r="E451" s="1192">
        <v>40743</v>
      </c>
      <c r="F451" s="502">
        <v>2023</v>
      </c>
      <c r="G451" s="502">
        <v>44</v>
      </c>
      <c r="H451" s="502">
        <v>1975</v>
      </c>
      <c r="I451" s="502" t="s">
        <v>52</v>
      </c>
      <c r="J451" s="502" t="s">
        <v>52</v>
      </c>
      <c r="K451" s="502" t="s">
        <v>52</v>
      </c>
      <c r="L451" s="502" t="s">
        <v>52</v>
      </c>
      <c r="M451" s="502">
        <v>104</v>
      </c>
      <c r="N451" s="513">
        <v>106</v>
      </c>
      <c r="O451" s="513">
        <v>11064</v>
      </c>
      <c r="P451" s="1303" t="s">
        <v>2281</v>
      </c>
      <c r="Q451" s="1202" t="s">
        <v>2282</v>
      </c>
      <c r="R451" s="1304">
        <v>728</v>
      </c>
      <c r="S451" s="1200">
        <v>64</v>
      </c>
      <c r="T451" s="1202">
        <v>70</v>
      </c>
      <c r="U451" s="1197" t="s">
        <v>2283</v>
      </c>
    </row>
    <row r="452" spans="1:21" ht="14.25" customHeight="1">
      <c r="A452" s="1191"/>
      <c r="B452" s="503">
        <v>43126</v>
      </c>
      <c r="C452" s="498" t="s">
        <v>2284</v>
      </c>
      <c r="D452" s="1191"/>
      <c r="E452" s="1191"/>
      <c r="F452" s="502">
        <v>5937</v>
      </c>
      <c r="G452" s="502">
        <v>313</v>
      </c>
      <c r="H452" s="502">
        <v>5613</v>
      </c>
      <c r="I452" s="502" t="s">
        <v>52</v>
      </c>
      <c r="J452" s="502" t="s">
        <v>52</v>
      </c>
      <c r="K452" s="502" t="s">
        <v>52</v>
      </c>
      <c r="L452" s="502" t="s">
        <v>52</v>
      </c>
      <c r="M452" s="502">
        <v>341</v>
      </c>
      <c r="N452" s="513">
        <v>99</v>
      </c>
      <c r="O452" s="513">
        <v>33702</v>
      </c>
      <c r="P452" s="1102"/>
      <c r="Q452" s="1102"/>
      <c r="R452" s="1102"/>
      <c r="S452" s="1102"/>
      <c r="T452" s="1102"/>
      <c r="U452" s="1191"/>
    </row>
    <row r="453" spans="1:21" ht="14.25" customHeight="1">
      <c r="A453" s="1191"/>
      <c r="B453" s="503">
        <v>43127</v>
      </c>
      <c r="C453" s="498" t="s">
        <v>2285</v>
      </c>
      <c r="D453" s="1191"/>
      <c r="E453" s="1191"/>
      <c r="F453" s="502">
        <v>5995</v>
      </c>
      <c r="G453" s="502">
        <v>284</v>
      </c>
      <c r="H453" s="502">
        <v>5719</v>
      </c>
      <c r="I453" s="502" t="s">
        <v>52</v>
      </c>
      <c r="J453" s="502" t="s">
        <v>52</v>
      </c>
      <c r="K453" s="502" t="s">
        <v>52</v>
      </c>
      <c r="L453" s="502" t="s">
        <v>52</v>
      </c>
      <c r="M453" s="502">
        <v>309</v>
      </c>
      <c r="N453" s="513">
        <v>122</v>
      </c>
      <c r="O453" s="513">
        <v>37657</v>
      </c>
      <c r="P453" s="615" t="s">
        <v>2286</v>
      </c>
      <c r="Q453" s="502" t="s">
        <v>2287</v>
      </c>
      <c r="R453" s="621">
        <v>3324</v>
      </c>
      <c r="S453" s="621">
        <v>117</v>
      </c>
      <c r="T453" s="513">
        <v>100</v>
      </c>
      <c r="U453" s="1191"/>
    </row>
    <row r="454" spans="1:21" ht="14.25" customHeight="1">
      <c r="A454" s="1102"/>
      <c r="B454" s="503">
        <v>43128</v>
      </c>
      <c r="C454" s="498" t="s">
        <v>2288</v>
      </c>
      <c r="D454" s="1102"/>
      <c r="E454" s="1102"/>
      <c r="F454" s="502">
        <v>7434</v>
      </c>
      <c r="G454" s="502">
        <v>220</v>
      </c>
      <c r="H454" s="502">
        <v>7216</v>
      </c>
      <c r="I454" s="502" t="s">
        <v>52</v>
      </c>
      <c r="J454" s="502" t="s">
        <v>52</v>
      </c>
      <c r="K454" s="502" t="s">
        <v>52</v>
      </c>
      <c r="L454" s="502" t="s">
        <v>52</v>
      </c>
      <c r="M454" s="502">
        <v>291</v>
      </c>
      <c r="N454" s="513">
        <v>129</v>
      </c>
      <c r="O454" s="513">
        <v>37577</v>
      </c>
      <c r="P454" s="615" t="s">
        <v>2289</v>
      </c>
      <c r="Q454" s="502" t="s">
        <v>2290</v>
      </c>
      <c r="R454" s="621">
        <v>1124</v>
      </c>
      <c r="S454" s="621">
        <v>233</v>
      </c>
      <c r="T454" s="513">
        <v>105</v>
      </c>
      <c r="U454" s="1102"/>
    </row>
    <row r="455" spans="1:21" ht="14.25" customHeight="1">
      <c r="A455" s="1194">
        <v>4</v>
      </c>
      <c r="B455" s="1195">
        <v>43126</v>
      </c>
      <c r="C455" s="1190" t="s">
        <v>2291</v>
      </c>
      <c r="D455" s="1190" t="s">
        <v>2292</v>
      </c>
      <c r="E455" s="1192">
        <v>32874</v>
      </c>
      <c r="F455" s="1192">
        <v>8377</v>
      </c>
      <c r="G455" s="1192">
        <v>30</v>
      </c>
      <c r="H455" s="1192">
        <v>4713</v>
      </c>
      <c r="I455" s="1192" t="s">
        <v>52</v>
      </c>
      <c r="J455" s="1192">
        <v>3806</v>
      </c>
      <c r="K455" s="1192" t="s">
        <v>52</v>
      </c>
      <c r="L455" s="1192" t="s">
        <v>52</v>
      </c>
      <c r="M455" s="1192">
        <v>1985</v>
      </c>
      <c r="N455" s="1193">
        <v>5</v>
      </c>
      <c r="O455" s="1193">
        <v>10000</v>
      </c>
      <c r="P455" s="604" t="s">
        <v>2293</v>
      </c>
      <c r="Q455" s="601" t="s">
        <v>2294</v>
      </c>
      <c r="R455" s="602">
        <v>525</v>
      </c>
      <c r="S455" s="602">
        <v>37</v>
      </c>
      <c r="T455" s="601">
        <v>4</v>
      </c>
      <c r="U455" s="1197"/>
    </row>
    <row r="456" spans="1:21" ht="14.25" customHeight="1">
      <c r="A456" s="1191"/>
      <c r="B456" s="1191"/>
      <c r="C456" s="1191"/>
      <c r="D456" s="1191"/>
      <c r="E456" s="1191"/>
      <c r="F456" s="1191"/>
      <c r="G456" s="1191"/>
      <c r="H456" s="1191"/>
      <c r="I456" s="1191"/>
      <c r="J456" s="1191"/>
      <c r="K456" s="1191"/>
      <c r="L456" s="1191"/>
      <c r="M456" s="1191"/>
      <c r="N456" s="1191"/>
      <c r="O456" s="1191"/>
      <c r="P456" s="603" t="s">
        <v>2295</v>
      </c>
      <c r="Q456" s="601" t="s">
        <v>2296</v>
      </c>
      <c r="R456" s="602">
        <v>4293</v>
      </c>
      <c r="S456" s="602">
        <v>1480</v>
      </c>
      <c r="T456" s="601">
        <v>5</v>
      </c>
      <c r="U456" s="1191"/>
    </row>
    <row r="457" spans="1:21" ht="14.25" customHeight="1">
      <c r="A457" s="1102"/>
      <c r="B457" s="1102"/>
      <c r="C457" s="1102"/>
      <c r="D457" s="1102"/>
      <c r="E457" s="1102"/>
      <c r="F457" s="1102"/>
      <c r="G457" s="1102"/>
      <c r="H457" s="1102"/>
      <c r="I457" s="1102"/>
      <c r="J457" s="1102"/>
      <c r="K457" s="1102"/>
      <c r="L457" s="1102"/>
      <c r="M457" s="1102"/>
      <c r="N457" s="1102"/>
      <c r="O457" s="1102"/>
      <c r="P457" s="603" t="s">
        <v>2297</v>
      </c>
      <c r="Q457" s="601" t="s">
        <v>2298</v>
      </c>
      <c r="R457" s="602">
        <v>4293</v>
      </c>
      <c r="S457" s="602">
        <v>1480</v>
      </c>
      <c r="T457" s="601">
        <v>5</v>
      </c>
      <c r="U457" s="1102"/>
    </row>
    <row r="458" spans="1:21" ht="14.25" customHeight="1">
      <c r="A458" s="1194">
        <v>4</v>
      </c>
      <c r="B458" s="503">
        <v>43126</v>
      </c>
      <c r="C458" s="498" t="s">
        <v>2299</v>
      </c>
      <c r="D458" s="1190" t="s">
        <v>2300</v>
      </c>
      <c r="E458" s="1192">
        <v>112470</v>
      </c>
      <c r="F458" s="502">
        <v>4732</v>
      </c>
      <c r="G458" s="502">
        <v>52</v>
      </c>
      <c r="H458" s="502">
        <v>1172</v>
      </c>
      <c r="I458" s="502" t="s">
        <v>52</v>
      </c>
      <c r="J458" s="502">
        <v>3557</v>
      </c>
      <c r="K458" s="502" t="s">
        <v>52</v>
      </c>
      <c r="L458" s="502" t="s">
        <v>52</v>
      </c>
      <c r="M458" s="502">
        <v>103</v>
      </c>
      <c r="N458" s="513">
        <v>114</v>
      </c>
      <c r="O458" s="513">
        <v>11763</v>
      </c>
      <c r="P458" s="1204" t="s">
        <v>2301</v>
      </c>
      <c r="Q458" s="1192" t="s">
        <v>2302</v>
      </c>
      <c r="R458" s="1200">
        <v>528</v>
      </c>
      <c r="S458" s="1200">
        <v>19</v>
      </c>
      <c r="T458" s="1196">
        <v>92</v>
      </c>
      <c r="U458" s="1197" t="s">
        <v>2303</v>
      </c>
    </row>
    <row r="459" spans="1:21" ht="14.25" customHeight="1">
      <c r="A459" s="1191"/>
      <c r="B459" s="503">
        <v>43127</v>
      </c>
      <c r="C459" s="498" t="s">
        <v>2304</v>
      </c>
      <c r="D459" s="1191"/>
      <c r="E459" s="1191"/>
      <c r="F459" s="502">
        <v>18775</v>
      </c>
      <c r="G459" s="502">
        <v>143</v>
      </c>
      <c r="H459" s="502">
        <v>3860</v>
      </c>
      <c r="I459" s="502" t="s">
        <v>52</v>
      </c>
      <c r="J459" s="502">
        <v>14919</v>
      </c>
      <c r="K459" s="502" t="s">
        <v>52</v>
      </c>
      <c r="L459" s="502" t="s">
        <v>52</v>
      </c>
      <c r="M459" s="502">
        <v>234</v>
      </c>
      <c r="N459" s="513">
        <v>139</v>
      </c>
      <c r="O459" s="513">
        <v>32498</v>
      </c>
      <c r="P459" s="1102"/>
      <c r="Q459" s="1102"/>
      <c r="R459" s="1102"/>
      <c r="S459" s="1102"/>
      <c r="T459" s="1102"/>
      <c r="U459" s="1191"/>
    </row>
    <row r="460" spans="1:21" ht="14.25" customHeight="1">
      <c r="A460" s="1191"/>
      <c r="B460" s="503">
        <v>43128</v>
      </c>
      <c r="C460" s="498" t="s">
        <v>2305</v>
      </c>
      <c r="D460" s="1191"/>
      <c r="E460" s="1191"/>
      <c r="F460" s="502">
        <v>19450</v>
      </c>
      <c r="G460" s="502">
        <v>169</v>
      </c>
      <c r="H460" s="502">
        <v>3040</v>
      </c>
      <c r="I460" s="502" t="s">
        <v>52</v>
      </c>
      <c r="J460" s="502">
        <v>16390</v>
      </c>
      <c r="K460" s="502" t="s">
        <v>52</v>
      </c>
      <c r="L460" s="502" t="s">
        <v>52</v>
      </c>
      <c r="M460" s="502">
        <v>242</v>
      </c>
      <c r="N460" s="513">
        <v>144</v>
      </c>
      <c r="O460" s="513">
        <v>34946</v>
      </c>
      <c r="P460" s="1205" t="s">
        <v>2306</v>
      </c>
      <c r="Q460" s="1192" t="s">
        <v>2307</v>
      </c>
      <c r="R460" s="1200">
        <v>23389</v>
      </c>
      <c r="S460" s="1200">
        <v>212</v>
      </c>
      <c r="T460" s="1196">
        <v>160</v>
      </c>
      <c r="U460" s="1191"/>
    </row>
    <row r="461" spans="1:21" ht="14.25" customHeight="1">
      <c r="A461" s="1191"/>
      <c r="B461" s="503">
        <v>43129</v>
      </c>
      <c r="C461" s="498" t="s">
        <v>2308</v>
      </c>
      <c r="D461" s="1191"/>
      <c r="E461" s="1191"/>
      <c r="F461" s="502">
        <v>13441</v>
      </c>
      <c r="G461" s="502">
        <v>257</v>
      </c>
      <c r="H461" s="502">
        <v>2843</v>
      </c>
      <c r="I461" s="502" t="s">
        <v>52</v>
      </c>
      <c r="J461" s="502">
        <v>10418</v>
      </c>
      <c r="K461" s="502" t="s">
        <v>52</v>
      </c>
      <c r="L461" s="502" t="s">
        <v>52</v>
      </c>
      <c r="M461" s="502">
        <v>215</v>
      </c>
      <c r="N461" s="513">
        <v>151</v>
      </c>
      <c r="O461" s="513">
        <v>32492</v>
      </c>
      <c r="P461" s="1102"/>
      <c r="Q461" s="1102"/>
      <c r="R461" s="1102"/>
      <c r="S461" s="1102"/>
      <c r="T461" s="1102"/>
      <c r="U461" s="1191"/>
    </row>
    <row r="462" spans="1:21" ht="14.25" customHeight="1">
      <c r="A462" s="1191"/>
      <c r="B462" s="503">
        <v>43130</v>
      </c>
      <c r="C462" s="498" t="s">
        <v>2309</v>
      </c>
      <c r="D462" s="1191"/>
      <c r="E462" s="1191"/>
      <c r="F462" s="502">
        <v>17050</v>
      </c>
      <c r="G462" s="502">
        <v>192</v>
      </c>
      <c r="H462" s="502">
        <v>3056</v>
      </c>
      <c r="I462" s="502" t="s">
        <v>52</v>
      </c>
      <c r="J462" s="502">
        <v>13930</v>
      </c>
      <c r="K462" s="502" t="s">
        <v>52</v>
      </c>
      <c r="L462" s="502" t="s">
        <v>52</v>
      </c>
      <c r="M462" s="502">
        <v>200</v>
      </c>
      <c r="N462" s="513">
        <v>163</v>
      </c>
      <c r="O462" s="513">
        <v>32585</v>
      </c>
      <c r="P462" s="1205" t="s">
        <v>2310</v>
      </c>
      <c r="Q462" s="1192" t="s">
        <v>2311</v>
      </c>
      <c r="R462" s="1200">
        <v>15326</v>
      </c>
      <c r="S462" s="1200">
        <v>228</v>
      </c>
      <c r="T462" s="1196">
        <v>186</v>
      </c>
      <c r="U462" s="1191"/>
    </row>
    <row r="463" spans="1:21" ht="14.25" customHeight="1">
      <c r="A463" s="1102"/>
      <c r="B463" s="503">
        <v>43131</v>
      </c>
      <c r="C463" s="498" t="s">
        <v>2312</v>
      </c>
      <c r="D463" s="1102"/>
      <c r="E463" s="1102"/>
      <c r="F463" s="502">
        <v>20650</v>
      </c>
      <c r="G463" s="502">
        <v>192</v>
      </c>
      <c r="H463" s="502">
        <v>2844</v>
      </c>
      <c r="I463" s="502" t="s">
        <v>52</v>
      </c>
      <c r="J463" s="502">
        <v>17786</v>
      </c>
      <c r="K463" s="502" t="s">
        <v>52</v>
      </c>
      <c r="L463" s="502" t="s">
        <v>52</v>
      </c>
      <c r="M463" s="502">
        <v>194</v>
      </c>
      <c r="N463" s="513">
        <v>184</v>
      </c>
      <c r="O463" s="513">
        <v>35716</v>
      </c>
      <c r="P463" s="1102"/>
      <c r="Q463" s="1102"/>
      <c r="R463" s="1102"/>
      <c r="S463" s="1102"/>
      <c r="T463" s="1102"/>
      <c r="U463" s="1102"/>
    </row>
    <row r="464" spans="1:21" ht="14.25" customHeight="1">
      <c r="A464" s="1194">
        <v>5</v>
      </c>
      <c r="B464" s="503">
        <v>43129</v>
      </c>
      <c r="C464" s="498" t="s">
        <v>2313</v>
      </c>
      <c r="D464" s="1190" t="s">
        <v>2314</v>
      </c>
      <c r="E464" s="1192">
        <v>11471</v>
      </c>
      <c r="F464" s="502">
        <v>4471</v>
      </c>
      <c r="G464" s="502">
        <v>39</v>
      </c>
      <c r="H464" s="502">
        <v>2336</v>
      </c>
      <c r="I464" s="502" t="s">
        <v>52</v>
      </c>
      <c r="J464" s="502">
        <v>2159</v>
      </c>
      <c r="K464" s="502" t="s">
        <v>52</v>
      </c>
      <c r="L464" s="502" t="s">
        <v>52</v>
      </c>
      <c r="M464" s="502">
        <v>145</v>
      </c>
      <c r="N464" s="513">
        <v>121</v>
      </c>
      <c r="O464" s="513">
        <v>17522</v>
      </c>
      <c r="P464" s="604" t="s">
        <v>2315</v>
      </c>
      <c r="Q464" s="601" t="s">
        <v>2316</v>
      </c>
      <c r="R464" s="602">
        <v>262</v>
      </c>
      <c r="S464" s="602">
        <v>43</v>
      </c>
      <c r="T464" s="601">
        <v>87</v>
      </c>
      <c r="U464" s="1197" t="s">
        <v>2317</v>
      </c>
    </row>
    <row r="465" spans="1:21" ht="14.25" customHeight="1">
      <c r="A465" s="1191"/>
      <c r="B465" s="1195">
        <v>43123</v>
      </c>
      <c r="C465" s="1190" t="s">
        <v>2318</v>
      </c>
      <c r="D465" s="1191"/>
      <c r="E465" s="1191"/>
      <c r="F465" s="1192">
        <v>3684</v>
      </c>
      <c r="G465" s="1192">
        <v>75</v>
      </c>
      <c r="H465" s="1192">
        <v>1788</v>
      </c>
      <c r="I465" s="1192" t="s">
        <v>52</v>
      </c>
      <c r="J465" s="1192">
        <v>1846</v>
      </c>
      <c r="K465" s="1192" t="s">
        <v>52</v>
      </c>
      <c r="L465" s="1192" t="s">
        <v>52</v>
      </c>
      <c r="M465" s="1192">
        <v>103</v>
      </c>
      <c r="N465" s="1196">
        <v>121</v>
      </c>
      <c r="O465" s="1196">
        <v>12478</v>
      </c>
      <c r="P465" s="603" t="s">
        <v>2319</v>
      </c>
      <c r="Q465" s="601" t="s">
        <v>2320</v>
      </c>
      <c r="R465" s="602">
        <v>2769</v>
      </c>
      <c r="S465" s="602">
        <v>20</v>
      </c>
      <c r="T465" s="601">
        <v>207</v>
      </c>
      <c r="U465" s="1191"/>
    </row>
    <row r="466" spans="1:21" ht="14.25" customHeight="1">
      <c r="A466" s="1102"/>
      <c r="B466" s="1102"/>
      <c r="C466" s="1102"/>
      <c r="D466" s="1102"/>
      <c r="E466" s="1102"/>
      <c r="F466" s="1102"/>
      <c r="G466" s="1102"/>
      <c r="H466" s="1102"/>
      <c r="I466" s="1102"/>
      <c r="J466" s="1102"/>
      <c r="K466" s="1102"/>
      <c r="L466" s="1102"/>
      <c r="M466" s="1102"/>
      <c r="N466" s="1102"/>
      <c r="O466" s="1102"/>
      <c r="P466" s="603" t="s">
        <v>2321</v>
      </c>
      <c r="Q466" s="601" t="s">
        <v>2322</v>
      </c>
      <c r="R466" s="602">
        <v>292</v>
      </c>
      <c r="S466" s="602">
        <v>65</v>
      </c>
      <c r="T466" s="601">
        <v>108</v>
      </c>
      <c r="U466" s="1102"/>
    </row>
    <row r="467" spans="1:21" ht="14.25" customHeight="1">
      <c r="A467" s="1194">
        <v>5</v>
      </c>
      <c r="B467" s="1195">
        <v>43129</v>
      </c>
      <c r="C467" s="1190" t="s">
        <v>2323</v>
      </c>
      <c r="D467" s="1190" t="s">
        <v>2324</v>
      </c>
      <c r="E467" s="1192">
        <v>18635</v>
      </c>
      <c r="F467" s="1192">
        <v>2916</v>
      </c>
      <c r="G467" s="1192">
        <v>62</v>
      </c>
      <c r="H467" s="1192">
        <v>1568</v>
      </c>
      <c r="I467" s="1192" t="s">
        <v>52</v>
      </c>
      <c r="J467" s="1192">
        <v>1293</v>
      </c>
      <c r="K467" s="1192" t="s">
        <v>52</v>
      </c>
      <c r="L467" s="1192" t="s">
        <v>52</v>
      </c>
      <c r="M467" s="1192">
        <v>168</v>
      </c>
      <c r="N467" s="1193">
        <v>60</v>
      </c>
      <c r="O467" s="1193">
        <v>10000</v>
      </c>
      <c r="P467" s="604" t="s">
        <v>2325</v>
      </c>
      <c r="Q467" s="601" t="s">
        <v>2326</v>
      </c>
      <c r="R467" s="602">
        <v>299</v>
      </c>
      <c r="S467" s="602">
        <v>51</v>
      </c>
      <c r="T467" s="601">
        <v>53</v>
      </c>
      <c r="U467" s="1197" t="s">
        <v>2327</v>
      </c>
    </row>
    <row r="468" spans="1:21" ht="14.25" customHeight="1">
      <c r="A468" s="1191"/>
      <c r="B468" s="1191"/>
      <c r="C468" s="1191"/>
      <c r="D468" s="1191"/>
      <c r="E468" s="1191"/>
      <c r="F468" s="1191"/>
      <c r="G468" s="1191"/>
      <c r="H468" s="1191"/>
      <c r="I468" s="1191"/>
      <c r="J468" s="1191"/>
      <c r="K468" s="1191"/>
      <c r="L468" s="1191"/>
      <c r="M468" s="1191"/>
      <c r="N468" s="1191"/>
      <c r="O468" s="1191"/>
      <c r="P468" s="603" t="s">
        <v>2328</v>
      </c>
      <c r="Q468" s="601" t="s">
        <v>2329</v>
      </c>
      <c r="R468" s="602">
        <v>728</v>
      </c>
      <c r="S468" s="602">
        <v>9</v>
      </c>
      <c r="T468" s="601">
        <v>120</v>
      </c>
      <c r="U468" s="1191"/>
    </row>
    <row r="469" spans="1:21" ht="14.25" customHeight="1">
      <c r="A469" s="1102"/>
      <c r="B469" s="1102"/>
      <c r="C469" s="1102"/>
      <c r="D469" s="1102"/>
      <c r="E469" s="1102"/>
      <c r="F469" s="1102"/>
      <c r="G469" s="1102"/>
      <c r="H469" s="1102"/>
      <c r="I469" s="1102"/>
      <c r="J469" s="1102"/>
      <c r="K469" s="1102"/>
      <c r="L469" s="1102"/>
      <c r="M469" s="1102"/>
      <c r="N469" s="1102"/>
      <c r="O469" s="1102"/>
      <c r="P469" s="603" t="s">
        <v>2330</v>
      </c>
      <c r="Q469" s="601" t="s">
        <v>2331</v>
      </c>
      <c r="R469" s="602">
        <v>299</v>
      </c>
      <c r="S469" s="602">
        <v>51</v>
      </c>
      <c r="T469" s="601">
        <v>53</v>
      </c>
      <c r="U469" s="1102"/>
    </row>
    <row r="470" spans="1:21" ht="14.25" customHeight="1">
      <c r="A470" s="1194">
        <v>5</v>
      </c>
      <c r="B470" s="1195">
        <v>43130</v>
      </c>
      <c r="C470" s="1190" t="s">
        <v>2332</v>
      </c>
      <c r="D470" s="1190" t="s">
        <v>2333</v>
      </c>
      <c r="E470" s="1192">
        <v>26520</v>
      </c>
      <c r="F470" s="1192">
        <v>5170</v>
      </c>
      <c r="G470" s="1192">
        <v>20</v>
      </c>
      <c r="H470" s="1192">
        <v>4660</v>
      </c>
      <c r="I470" s="1192" t="s">
        <v>52</v>
      </c>
      <c r="J470" s="1192">
        <v>496</v>
      </c>
      <c r="K470" s="1192" t="s">
        <v>52</v>
      </c>
      <c r="L470" s="1192" t="s">
        <v>52</v>
      </c>
      <c r="M470" s="1192">
        <v>946</v>
      </c>
      <c r="N470" s="1193">
        <v>11</v>
      </c>
      <c r="O470" s="1193">
        <v>10000</v>
      </c>
      <c r="P470" s="604" t="s">
        <v>2334</v>
      </c>
      <c r="Q470" s="601" t="s">
        <v>2335</v>
      </c>
      <c r="R470" s="602">
        <v>2850</v>
      </c>
      <c r="S470" s="602">
        <v>607</v>
      </c>
      <c r="T470" s="601">
        <v>10</v>
      </c>
      <c r="U470" s="1197"/>
    </row>
    <row r="471" spans="1:21" ht="14.25" customHeight="1">
      <c r="A471" s="1191"/>
      <c r="B471" s="1191"/>
      <c r="C471" s="1191"/>
      <c r="D471" s="1191"/>
      <c r="E471" s="1191"/>
      <c r="F471" s="1191"/>
      <c r="G471" s="1191"/>
      <c r="H471" s="1191"/>
      <c r="I471" s="1191"/>
      <c r="J471" s="1191"/>
      <c r="K471" s="1191"/>
      <c r="L471" s="1191"/>
      <c r="M471" s="1191"/>
      <c r="N471" s="1191"/>
      <c r="O471" s="1191"/>
      <c r="P471" s="603" t="s">
        <v>2336</v>
      </c>
      <c r="Q471" s="601" t="s">
        <v>2337</v>
      </c>
      <c r="R471" s="602">
        <v>2850</v>
      </c>
      <c r="S471" s="602">
        <v>607</v>
      </c>
      <c r="T471" s="601">
        <v>10</v>
      </c>
      <c r="U471" s="1191"/>
    </row>
    <row r="472" spans="1:21" ht="14.25" customHeight="1">
      <c r="A472" s="1102"/>
      <c r="B472" s="1102"/>
      <c r="C472" s="1102"/>
      <c r="D472" s="1102"/>
      <c r="E472" s="1102"/>
      <c r="F472" s="1102"/>
      <c r="G472" s="1102"/>
      <c r="H472" s="1102"/>
      <c r="I472" s="1102"/>
      <c r="J472" s="1102"/>
      <c r="K472" s="1102"/>
      <c r="L472" s="1102"/>
      <c r="M472" s="1102"/>
      <c r="N472" s="1102"/>
      <c r="O472" s="1102"/>
      <c r="P472" s="603" t="s">
        <v>2338</v>
      </c>
      <c r="Q472" s="601" t="s">
        <v>2339</v>
      </c>
      <c r="R472" s="602">
        <v>2850</v>
      </c>
      <c r="S472" s="602">
        <v>607</v>
      </c>
      <c r="T472" s="601">
        <v>10</v>
      </c>
      <c r="U472" s="1102"/>
    </row>
    <row r="473" spans="1:21" ht="14.25" customHeight="1">
      <c r="A473" s="1194">
        <v>5</v>
      </c>
      <c r="B473" s="503">
        <v>43130</v>
      </c>
      <c r="C473" s="498" t="s">
        <v>2340</v>
      </c>
      <c r="D473" s="1190" t="s">
        <v>2341</v>
      </c>
      <c r="E473" s="1192">
        <v>32090</v>
      </c>
      <c r="F473" s="502">
        <v>2738</v>
      </c>
      <c r="G473" s="502">
        <v>51</v>
      </c>
      <c r="H473" s="502">
        <v>2687</v>
      </c>
      <c r="I473" s="502" t="s">
        <v>52</v>
      </c>
      <c r="J473" s="502" t="s">
        <v>52</v>
      </c>
      <c r="K473" s="502" t="s">
        <v>52</v>
      </c>
      <c r="L473" s="502" t="s">
        <v>52</v>
      </c>
      <c r="M473" s="502">
        <v>92</v>
      </c>
      <c r="N473" s="513">
        <v>54</v>
      </c>
      <c r="O473" s="513">
        <v>4945</v>
      </c>
      <c r="P473" s="604" t="s">
        <v>2342</v>
      </c>
      <c r="Q473" s="601" t="s">
        <v>2343</v>
      </c>
      <c r="R473" s="602">
        <v>220</v>
      </c>
      <c r="S473" s="602">
        <v>18</v>
      </c>
      <c r="T473" s="601">
        <v>47</v>
      </c>
      <c r="U473" s="1197" t="s">
        <v>2344</v>
      </c>
    </row>
    <row r="474" spans="1:21" ht="14.25" customHeight="1">
      <c r="A474" s="1191"/>
      <c r="B474" s="1195">
        <v>43131</v>
      </c>
      <c r="C474" s="1190" t="s">
        <v>2345</v>
      </c>
      <c r="D474" s="1191"/>
      <c r="E474" s="1191"/>
      <c r="F474" s="1192">
        <v>9416</v>
      </c>
      <c r="G474" s="1192">
        <v>280</v>
      </c>
      <c r="H474" s="1192">
        <v>9130</v>
      </c>
      <c r="I474" s="1192" t="s">
        <v>52</v>
      </c>
      <c r="J474" s="1192" t="s">
        <v>52</v>
      </c>
      <c r="K474" s="1192" t="s">
        <v>52</v>
      </c>
      <c r="L474" s="1192" t="s">
        <v>52</v>
      </c>
      <c r="M474" s="1192">
        <v>411</v>
      </c>
      <c r="N474" s="1196">
        <v>61</v>
      </c>
      <c r="O474" s="1196">
        <v>25055</v>
      </c>
      <c r="P474" s="603" t="s">
        <v>2346</v>
      </c>
      <c r="Q474" s="601" t="s">
        <v>2347</v>
      </c>
      <c r="R474" s="602">
        <v>3447</v>
      </c>
      <c r="S474" s="602">
        <v>132</v>
      </c>
      <c r="T474" s="601">
        <v>53</v>
      </c>
      <c r="U474" s="1191"/>
    </row>
    <row r="475" spans="1:21" ht="14.25" customHeight="1">
      <c r="A475" s="1102"/>
      <c r="B475" s="1102"/>
      <c r="C475" s="1102"/>
      <c r="D475" s="1102"/>
      <c r="E475" s="1102"/>
      <c r="F475" s="1102"/>
      <c r="G475" s="1102"/>
      <c r="H475" s="1102"/>
      <c r="I475" s="1102"/>
      <c r="J475" s="1102"/>
      <c r="K475" s="1102"/>
      <c r="L475" s="1102"/>
      <c r="M475" s="1102"/>
      <c r="N475" s="1102"/>
      <c r="O475" s="1102"/>
      <c r="P475" s="603" t="s">
        <v>2348</v>
      </c>
      <c r="Q475" s="601" t="s">
        <v>2349</v>
      </c>
      <c r="R475" s="602">
        <v>3291</v>
      </c>
      <c r="S475" s="602">
        <v>164</v>
      </c>
      <c r="T475" s="601">
        <v>56</v>
      </c>
      <c r="U475" s="1102"/>
    </row>
    <row r="476" spans="1:21" ht="14.25" customHeight="1">
      <c r="A476" s="1194">
        <v>5</v>
      </c>
      <c r="B476" s="1195">
        <v>43131</v>
      </c>
      <c r="C476" s="1190" t="s">
        <v>2350</v>
      </c>
      <c r="D476" s="1190" t="s">
        <v>2351</v>
      </c>
      <c r="E476" s="1192">
        <v>17318</v>
      </c>
      <c r="F476" s="1192">
        <v>5322</v>
      </c>
      <c r="G476" s="1192">
        <v>508</v>
      </c>
      <c r="H476" s="1192">
        <v>4818</v>
      </c>
      <c r="I476" s="1192" t="s">
        <v>52</v>
      </c>
      <c r="J476" s="1192" t="s">
        <v>52</v>
      </c>
      <c r="K476" s="1192" t="s">
        <v>52</v>
      </c>
      <c r="L476" s="1192" t="s">
        <v>52</v>
      </c>
      <c r="M476" s="1192">
        <v>1031</v>
      </c>
      <c r="N476" s="1193">
        <v>10</v>
      </c>
      <c r="O476" s="1193">
        <v>10000</v>
      </c>
      <c r="P476" s="604" t="s">
        <v>2352</v>
      </c>
      <c r="Q476" s="601" t="s">
        <v>2353</v>
      </c>
      <c r="R476" s="602">
        <v>1380</v>
      </c>
      <c r="S476" s="602">
        <v>356</v>
      </c>
      <c r="T476" s="601">
        <v>9</v>
      </c>
      <c r="U476" s="1197"/>
    </row>
    <row r="477" spans="1:21" ht="14.25" customHeight="1">
      <c r="A477" s="1191"/>
      <c r="B477" s="1191"/>
      <c r="C477" s="1191"/>
      <c r="D477" s="1191"/>
      <c r="E477" s="1191"/>
      <c r="F477" s="1191"/>
      <c r="G477" s="1191"/>
      <c r="H477" s="1191"/>
      <c r="I477" s="1191"/>
      <c r="J477" s="1191"/>
      <c r="K477" s="1191"/>
      <c r="L477" s="1191"/>
      <c r="M477" s="1191"/>
      <c r="N477" s="1191"/>
      <c r="O477" s="1191"/>
      <c r="P477" s="603" t="s">
        <v>2354</v>
      </c>
      <c r="Q477" s="601" t="s">
        <v>2355</v>
      </c>
      <c r="R477" s="602">
        <v>2768</v>
      </c>
      <c r="S477" s="602">
        <v>500</v>
      </c>
      <c r="T477" s="601">
        <v>11</v>
      </c>
      <c r="U477" s="1191"/>
    </row>
    <row r="478" spans="1:21" ht="14.25" customHeight="1">
      <c r="A478" s="1102"/>
      <c r="B478" s="1102"/>
      <c r="C478" s="1102"/>
      <c r="D478" s="1102"/>
      <c r="E478" s="1102"/>
      <c r="F478" s="1102"/>
      <c r="G478" s="1102"/>
      <c r="H478" s="1102"/>
      <c r="I478" s="1102"/>
      <c r="J478" s="1102"/>
      <c r="K478" s="1102"/>
      <c r="L478" s="1102"/>
      <c r="M478" s="1102"/>
      <c r="N478" s="1102"/>
      <c r="O478" s="1102"/>
      <c r="P478" s="603" t="s">
        <v>2356</v>
      </c>
      <c r="Q478" s="601" t="s">
        <v>2357</v>
      </c>
      <c r="R478" s="602">
        <v>2768</v>
      </c>
      <c r="S478" s="602">
        <v>500</v>
      </c>
      <c r="T478" s="601">
        <v>11</v>
      </c>
      <c r="U478" s="1102"/>
    </row>
    <row r="479" spans="1:21" ht="14.25" customHeight="1">
      <c r="A479" s="1194">
        <v>5</v>
      </c>
      <c r="B479" s="503">
        <v>43131</v>
      </c>
      <c r="C479" s="498" t="s">
        <v>2358</v>
      </c>
      <c r="D479" s="1190" t="s">
        <v>2359</v>
      </c>
      <c r="E479" s="1192">
        <v>12870</v>
      </c>
      <c r="F479" s="502">
        <v>1205</v>
      </c>
      <c r="G479" s="502">
        <v>13</v>
      </c>
      <c r="H479" s="502">
        <v>1192</v>
      </c>
      <c r="I479" s="502" t="s">
        <v>52</v>
      </c>
      <c r="J479" s="502" t="s">
        <v>52</v>
      </c>
      <c r="K479" s="502" t="s">
        <v>52</v>
      </c>
      <c r="L479" s="502" t="s">
        <v>52</v>
      </c>
      <c r="M479" s="502">
        <v>38</v>
      </c>
      <c r="N479" s="513">
        <v>118</v>
      </c>
      <c r="O479" s="513">
        <v>4468</v>
      </c>
      <c r="P479" s="604" t="s">
        <v>2360</v>
      </c>
      <c r="Q479" s="601" t="s">
        <v>2361</v>
      </c>
      <c r="R479" s="602">
        <v>400</v>
      </c>
      <c r="S479" s="602">
        <v>10</v>
      </c>
      <c r="T479" s="601">
        <v>114</v>
      </c>
      <c r="U479" s="1197"/>
    </row>
    <row r="480" spans="1:21" ht="14.25" customHeight="1">
      <c r="A480" s="1191"/>
      <c r="B480" s="1195">
        <v>43132</v>
      </c>
      <c r="C480" s="1190" t="s">
        <v>2362</v>
      </c>
      <c r="D480" s="1191"/>
      <c r="E480" s="1191"/>
      <c r="F480" s="1192">
        <v>3217</v>
      </c>
      <c r="G480" s="1192">
        <v>149</v>
      </c>
      <c r="H480" s="1192">
        <v>3074</v>
      </c>
      <c r="I480" s="1192" t="s">
        <v>52</v>
      </c>
      <c r="J480" s="1192" t="s">
        <v>52</v>
      </c>
      <c r="K480" s="1192" t="s">
        <v>52</v>
      </c>
      <c r="L480" s="1192" t="s">
        <v>52</v>
      </c>
      <c r="M480" s="1192">
        <v>158</v>
      </c>
      <c r="N480" s="1196">
        <v>162</v>
      </c>
      <c r="O480" s="1196">
        <v>25532</v>
      </c>
      <c r="P480" s="603" t="s">
        <v>2363</v>
      </c>
      <c r="Q480" s="601" t="s">
        <v>2364</v>
      </c>
      <c r="R480" s="602">
        <v>1339</v>
      </c>
      <c r="S480" s="602">
        <v>18</v>
      </c>
      <c r="T480" s="601">
        <v>204</v>
      </c>
      <c r="U480" s="1191"/>
    </row>
    <row r="481" spans="1:21" ht="14.25" customHeight="1">
      <c r="A481" s="1102"/>
      <c r="B481" s="1102"/>
      <c r="C481" s="1102"/>
      <c r="D481" s="1102"/>
      <c r="E481" s="1102"/>
      <c r="F481" s="1102"/>
      <c r="G481" s="1102"/>
      <c r="H481" s="1102"/>
      <c r="I481" s="1102"/>
      <c r="J481" s="1102"/>
      <c r="K481" s="1102"/>
      <c r="L481" s="1102"/>
      <c r="M481" s="1102"/>
      <c r="N481" s="1102"/>
      <c r="O481" s="1102"/>
      <c r="P481" s="603" t="s">
        <v>2365</v>
      </c>
      <c r="Q481" s="601" t="s">
        <v>2366</v>
      </c>
      <c r="R481" s="602">
        <v>365</v>
      </c>
      <c r="S481" s="602">
        <v>44</v>
      </c>
      <c r="T481" s="601">
        <v>172</v>
      </c>
      <c r="U481" s="1102"/>
    </row>
    <row r="482" spans="1:21" ht="14.25" customHeight="1">
      <c r="A482" s="1194">
        <v>1</v>
      </c>
      <c r="B482" s="1195">
        <v>43132</v>
      </c>
      <c r="C482" s="1190" t="s">
        <v>2367</v>
      </c>
      <c r="D482" s="1190" t="s">
        <v>2368</v>
      </c>
      <c r="E482" s="1192">
        <v>23036</v>
      </c>
      <c r="F482" s="1192">
        <v>4419</v>
      </c>
      <c r="G482" s="1192">
        <v>78</v>
      </c>
      <c r="H482" s="1192">
        <v>4342</v>
      </c>
      <c r="I482" s="1192" t="s">
        <v>52</v>
      </c>
      <c r="J482" s="1192" t="s">
        <v>52</v>
      </c>
      <c r="K482" s="1192" t="s">
        <v>52</v>
      </c>
      <c r="L482" s="1192" t="s">
        <v>52</v>
      </c>
      <c r="M482" s="1192">
        <v>255</v>
      </c>
      <c r="N482" s="1193">
        <v>39</v>
      </c>
      <c r="O482" s="1193">
        <v>10000</v>
      </c>
      <c r="P482" s="604" t="s">
        <v>2369</v>
      </c>
      <c r="Q482" s="601" t="s">
        <v>2370</v>
      </c>
      <c r="R482" s="602">
        <v>2603</v>
      </c>
      <c r="S482" s="602">
        <v>146</v>
      </c>
      <c r="T482" s="601">
        <v>37</v>
      </c>
      <c r="U482" s="1197"/>
    </row>
    <row r="483" spans="1:21" ht="14.25" customHeight="1">
      <c r="A483" s="1191"/>
      <c r="B483" s="1191"/>
      <c r="C483" s="1191"/>
      <c r="D483" s="1191"/>
      <c r="E483" s="1191"/>
      <c r="F483" s="1191"/>
      <c r="G483" s="1191"/>
      <c r="H483" s="1191"/>
      <c r="I483" s="1191"/>
      <c r="J483" s="1191"/>
      <c r="K483" s="1191"/>
      <c r="L483" s="1191"/>
      <c r="M483" s="1191"/>
      <c r="N483" s="1191"/>
      <c r="O483" s="1191"/>
      <c r="P483" s="603" t="s">
        <v>2371</v>
      </c>
      <c r="Q483" s="601" t="s">
        <v>2372</v>
      </c>
      <c r="R483" s="602">
        <v>2603</v>
      </c>
      <c r="S483" s="602">
        <v>146</v>
      </c>
      <c r="T483" s="601">
        <v>37</v>
      </c>
      <c r="U483" s="1191"/>
    </row>
    <row r="484" spans="1:21" ht="14.25" customHeight="1">
      <c r="A484" s="1102"/>
      <c r="B484" s="1102"/>
      <c r="C484" s="1102"/>
      <c r="D484" s="1102"/>
      <c r="E484" s="1102"/>
      <c r="F484" s="1102"/>
      <c r="G484" s="1102"/>
      <c r="H484" s="1102"/>
      <c r="I484" s="1102"/>
      <c r="J484" s="1102"/>
      <c r="K484" s="1102"/>
      <c r="L484" s="1102"/>
      <c r="M484" s="1102"/>
      <c r="N484" s="1102"/>
      <c r="O484" s="1102"/>
      <c r="P484" s="603" t="s">
        <v>2373</v>
      </c>
      <c r="Q484" s="601" t="s">
        <v>2374</v>
      </c>
      <c r="R484" s="602">
        <v>2603</v>
      </c>
      <c r="S484" s="602">
        <v>146</v>
      </c>
      <c r="T484" s="601">
        <v>37</v>
      </c>
      <c r="U484" s="1102"/>
    </row>
    <row r="485" spans="1:21" ht="14.25" customHeight="1">
      <c r="A485" s="1194">
        <v>1</v>
      </c>
      <c r="B485" s="503">
        <v>43133</v>
      </c>
      <c r="C485" s="498" t="s">
        <v>2375</v>
      </c>
      <c r="D485" s="1190" t="s">
        <v>2376</v>
      </c>
      <c r="E485" s="1192">
        <v>6234</v>
      </c>
      <c r="F485" s="502">
        <v>4032</v>
      </c>
      <c r="G485" s="502">
        <v>107</v>
      </c>
      <c r="H485" s="502">
        <v>3928</v>
      </c>
      <c r="I485" s="502" t="s">
        <v>52</v>
      </c>
      <c r="J485" s="502" t="s">
        <v>52</v>
      </c>
      <c r="K485" s="502" t="s">
        <v>52</v>
      </c>
      <c r="L485" s="502" t="s">
        <v>52</v>
      </c>
      <c r="M485" s="502">
        <v>234</v>
      </c>
      <c r="N485" s="513">
        <v>98</v>
      </c>
      <c r="O485" s="513">
        <v>23008</v>
      </c>
      <c r="P485" s="604" t="s">
        <v>2377</v>
      </c>
      <c r="Q485" s="601" t="s">
        <v>2378</v>
      </c>
      <c r="R485" s="602">
        <v>218</v>
      </c>
      <c r="S485" s="602">
        <v>17</v>
      </c>
      <c r="T485" s="601">
        <v>50</v>
      </c>
      <c r="U485" s="1197" t="s">
        <v>2379</v>
      </c>
    </row>
    <row r="486" spans="1:21" ht="14.25" customHeight="1">
      <c r="A486" s="1191"/>
      <c r="B486" s="1195">
        <v>43134</v>
      </c>
      <c r="C486" s="1190" t="s">
        <v>2380</v>
      </c>
      <c r="D486" s="1191"/>
      <c r="E486" s="1191"/>
      <c r="F486" s="1192">
        <v>1420</v>
      </c>
      <c r="G486" s="1192">
        <v>30</v>
      </c>
      <c r="H486" s="1192">
        <v>1390</v>
      </c>
      <c r="I486" s="1192" t="s">
        <v>52</v>
      </c>
      <c r="J486" s="1192" t="s">
        <v>52</v>
      </c>
      <c r="K486" s="1192" t="s">
        <v>52</v>
      </c>
      <c r="L486" s="1192" t="s">
        <v>52</v>
      </c>
      <c r="M486" s="1192">
        <v>57</v>
      </c>
      <c r="N486" s="1196">
        <v>123</v>
      </c>
      <c r="O486" s="1196">
        <v>6991</v>
      </c>
      <c r="P486" s="603" t="s">
        <v>2381</v>
      </c>
      <c r="Q486" s="601" t="s">
        <v>2382</v>
      </c>
      <c r="R486" s="602">
        <v>1160</v>
      </c>
      <c r="S486" s="602">
        <v>22</v>
      </c>
      <c r="T486" s="601">
        <v>168</v>
      </c>
      <c r="U486" s="1191"/>
    </row>
    <row r="487" spans="1:21" ht="14.25" customHeight="1">
      <c r="A487" s="1102"/>
      <c r="B487" s="1102"/>
      <c r="C487" s="1102"/>
      <c r="D487" s="1102"/>
      <c r="E487" s="1102"/>
      <c r="F487" s="1102"/>
      <c r="G487" s="1102"/>
      <c r="H487" s="1102"/>
      <c r="I487" s="1102"/>
      <c r="J487" s="1102"/>
      <c r="K487" s="1102"/>
      <c r="L487" s="1102"/>
      <c r="M487" s="1102"/>
      <c r="N487" s="1102"/>
      <c r="O487" s="1102"/>
      <c r="P487" s="603" t="s">
        <v>2383</v>
      </c>
      <c r="Q487" s="601" t="s">
        <v>2384</v>
      </c>
      <c r="R487" s="602">
        <v>564</v>
      </c>
      <c r="S487" s="602">
        <v>92</v>
      </c>
      <c r="T487" s="601">
        <v>94</v>
      </c>
      <c r="U487" s="1102"/>
    </row>
    <row r="488" spans="1:21" ht="14.25" customHeight="1">
      <c r="A488" s="1194">
        <v>1</v>
      </c>
      <c r="B488" s="1195">
        <v>43133</v>
      </c>
      <c r="C488" s="1190" t="s">
        <v>2385</v>
      </c>
      <c r="D488" s="1190" t="s">
        <v>2386</v>
      </c>
      <c r="E488" s="1192">
        <v>38157</v>
      </c>
      <c r="F488" s="1192">
        <v>4982</v>
      </c>
      <c r="G488" s="1192" t="s">
        <v>52</v>
      </c>
      <c r="H488" s="1192">
        <v>4982</v>
      </c>
      <c r="I488" s="1192" t="s">
        <v>52</v>
      </c>
      <c r="J488" s="1192" t="s">
        <v>52</v>
      </c>
      <c r="K488" s="1192" t="s">
        <v>52</v>
      </c>
      <c r="L488" s="1192" t="s">
        <v>52</v>
      </c>
      <c r="M488" s="1192">
        <v>774</v>
      </c>
      <c r="N488" s="1193">
        <v>13</v>
      </c>
      <c r="O488" s="1193">
        <v>10000</v>
      </c>
      <c r="P488" s="604" t="s">
        <v>2387</v>
      </c>
      <c r="Q488" s="601" t="s">
        <v>2388</v>
      </c>
      <c r="R488" s="602">
        <v>1260</v>
      </c>
      <c r="S488" s="602">
        <v>164</v>
      </c>
      <c r="T488" s="601">
        <v>10</v>
      </c>
      <c r="U488" s="1197"/>
    </row>
    <row r="489" spans="1:21" ht="14.25" customHeight="1">
      <c r="A489" s="1191"/>
      <c r="B489" s="1191"/>
      <c r="C489" s="1191"/>
      <c r="D489" s="1191"/>
      <c r="E489" s="1191"/>
      <c r="F489" s="1191"/>
      <c r="G489" s="1191"/>
      <c r="H489" s="1191"/>
      <c r="I489" s="1191"/>
      <c r="J489" s="1191"/>
      <c r="K489" s="1191"/>
      <c r="L489" s="1191"/>
      <c r="M489" s="1191"/>
      <c r="N489" s="1191"/>
      <c r="O489" s="1191"/>
      <c r="P489" s="603" t="s">
        <v>2389</v>
      </c>
      <c r="Q489" s="601" t="s">
        <v>2390</v>
      </c>
      <c r="R489" s="602">
        <v>3339</v>
      </c>
      <c r="S489" s="602">
        <v>566</v>
      </c>
      <c r="T489" s="601">
        <v>13</v>
      </c>
      <c r="U489" s="1191"/>
    </row>
    <row r="490" spans="1:21" ht="14.25" customHeight="1">
      <c r="A490" s="1102"/>
      <c r="B490" s="1102"/>
      <c r="C490" s="1102"/>
      <c r="D490" s="1102"/>
      <c r="E490" s="1102"/>
      <c r="F490" s="1102"/>
      <c r="G490" s="1102"/>
      <c r="H490" s="1102"/>
      <c r="I490" s="1102"/>
      <c r="J490" s="1102"/>
      <c r="K490" s="1102"/>
      <c r="L490" s="1102"/>
      <c r="M490" s="1102"/>
      <c r="N490" s="1102"/>
      <c r="O490" s="1102"/>
      <c r="P490" s="603" t="s">
        <v>2391</v>
      </c>
      <c r="Q490" s="601" t="s">
        <v>2392</v>
      </c>
      <c r="R490" s="602">
        <v>3339</v>
      </c>
      <c r="S490" s="602">
        <v>566</v>
      </c>
      <c r="T490" s="601">
        <v>13</v>
      </c>
      <c r="U490" s="1102"/>
    </row>
    <row r="491" spans="1:21" ht="14.25" customHeight="1">
      <c r="A491" s="1194">
        <v>2</v>
      </c>
      <c r="B491" s="1195">
        <v>43136</v>
      </c>
      <c r="C491" s="1190" t="s">
        <v>2393</v>
      </c>
      <c r="D491" s="1190" t="s">
        <v>2394</v>
      </c>
      <c r="E491" s="1192">
        <v>22836</v>
      </c>
      <c r="F491" s="1192">
        <v>4064</v>
      </c>
      <c r="G491" s="1192">
        <v>62</v>
      </c>
      <c r="H491" s="1192">
        <v>4005</v>
      </c>
      <c r="I491" s="1192" t="s">
        <v>52</v>
      </c>
      <c r="J491" s="1192" t="s">
        <v>52</v>
      </c>
      <c r="K491" s="1192" t="s">
        <v>52</v>
      </c>
      <c r="L491" s="1192" t="s">
        <v>52</v>
      </c>
      <c r="M491" s="1192">
        <v>220</v>
      </c>
      <c r="N491" s="1193">
        <v>56</v>
      </c>
      <c r="O491" s="1193">
        <v>10000</v>
      </c>
      <c r="P491" s="604" t="s">
        <v>2395</v>
      </c>
      <c r="Q491" s="601" t="s">
        <v>2396</v>
      </c>
      <c r="R491" s="602">
        <v>362</v>
      </c>
      <c r="S491" s="602">
        <v>52</v>
      </c>
      <c r="T491" s="601">
        <v>40</v>
      </c>
      <c r="U491" s="1197"/>
    </row>
    <row r="492" spans="1:21" ht="14.25" customHeight="1">
      <c r="A492" s="1191"/>
      <c r="B492" s="1191"/>
      <c r="C492" s="1191"/>
      <c r="D492" s="1191"/>
      <c r="E492" s="1191"/>
      <c r="F492" s="1191"/>
      <c r="G492" s="1191"/>
      <c r="H492" s="1191"/>
      <c r="I492" s="1191"/>
      <c r="J492" s="1191"/>
      <c r="K492" s="1191"/>
      <c r="L492" s="1191"/>
      <c r="M492" s="1191"/>
      <c r="N492" s="1191"/>
      <c r="O492" s="1191"/>
      <c r="P492" s="603" t="s">
        <v>2397</v>
      </c>
      <c r="Q492" s="601" t="s">
        <v>2398</v>
      </c>
      <c r="R492" s="602">
        <v>1284</v>
      </c>
      <c r="S492" s="602">
        <v>35</v>
      </c>
      <c r="T492" s="601">
        <v>46</v>
      </c>
      <c r="U492" s="1191"/>
    </row>
    <row r="493" spans="1:21" ht="14.25" customHeight="1">
      <c r="A493" s="1102"/>
      <c r="B493" s="1102"/>
      <c r="C493" s="1102"/>
      <c r="D493" s="1102"/>
      <c r="E493" s="1102"/>
      <c r="F493" s="1102"/>
      <c r="G493" s="1102"/>
      <c r="H493" s="1102"/>
      <c r="I493" s="1102"/>
      <c r="J493" s="1102"/>
      <c r="K493" s="1102"/>
      <c r="L493" s="1102"/>
      <c r="M493" s="1102"/>
      <c r="N493" s="1102"/>
      <c r="O493" s="1102"/>
      <c r="P493" s="603" t="s">
        <v>2399</v>
      </c>
      <c r="Q493" s="601" t="s">
        <v>2400</v>
      </c>
      <c r="R493" s="602">
        <v>362</v>
      </c>
      <c r="S493" s="602">
        <v>52</v>
      </c>
      <c r="T493" s="601">
        <v>40</v>
      </c>
      <c r="U493" s="1102"/>
    </row>
    <row r="494" spans="1:21" ht="14.25" customHeight="1">
      <c r="A494" s="1194">
        <v>2</v>
      </c>
      <c r="B494" s="1195">
        <v>43137</v>
      </c>
      <c r="C494" s="1190" t="s">
        <v>2401</v>
      </c>
      <c r="D494" s="1190" t="s">
        <v>2402</v>
      </c>
      <c r="E494" s="1192">
        <v>34925</v>
      </c>
      <c r="F494" s="1192">
        <v>6722</v>
      </c>
      <c r="G494" s="1192">
        <v>22</v>
      </c>
      <c r="H494" s="1192">
        <v>6692</v>
      </c>
      <c r="I494" s="1192" t="s">
        <v>52</v>
      </c>
      <c r="J494" s="1192" t="s">
        <v>52</v>
      </c>
      <c r="K494" s="1192" t="s">
        <v>52</v>
      </c>
      <c r="L494" s="1192" t="s">
        <v>52</v>
      </c>
      <c r="M494" s="1192">
        <v>1816</v>
      </c>
      <c r="N494" s="1193">
        <v>6</v>
      </c>
      <c r="O494" s="1193">
        <v>10000</v>
      </c>
      <c r="P494" s="604" t="s">
        <v>2403</v>
      </c>
      <c r="Q494" s="601" t="s">
        <v>2404</v>
      </c>
      <c r="R494" s="602">
        <v>3298</v>
      </c>
      <c r="S494" s="602">
        <v>1036</v>
      </c>
      <c r="T494" s="601">
        <v>5</v>
      </c>
      <c r="U494" s="1197"/>
    </row>
    <row r="495" spans="1:21" ht="14.25" customHeight="1">
      <c r="A495" s="1191"/>
      <c r="B495" s="1191"/>
      <c r="C495" s="1191"/>
      <c r="D495" s="1191"/>
      <c r="E495" s="1191"/>
      <c r="F495" s="1191"/>
      <c r="G495" s="1191"/>
      <c r="H495" s="1191"/>
      <c r="I495" s="1191"/>
      <c r="J495" s="1191"/>
      <c r="K495" s="1191"/>
      <c r="L495" s="1191"/>
      <c r="M495" s="1191"/>
      <c r="N495" s="1191"/>
      <c r="O495" s="1191"/>
      <c r="P495" s="603" t="s">
        <v>2405</v>
      </c>
      <c r="Q495" s="601" t="s">
        <v>2406</v>
      </c>
      <c r="R495" s="602">
        <v>3298</v>
      </c>
      <c r="S495" s="602">
        <v>1036</v>
      </c>
      <c r="T495" s="601">
        <v>5</v>
      </c>
      <c r="U495" s="1191"/>
    </row>
    <row r="496" spans="1:21" ht="14.25" customHeight="1">
      <c r="A496" s="1102"/>
      <c r="B496" s="1102"/>
      <c r="C496" s="1102"/>
      <c r="D496" s="1102"/>
      <c r="E496" s="1102"/>
      <c r="F496" s="1102"/>
      <c r="G496" s="1102"/>
      <c r="H496" s="1102"/>
      <c r="I496" s="1102"/>
      <c r="J496" s="1102"/>
      <c r="K496" s="1102"/>
      <c r="L496" s="1102"/>
      <c r="M496" s="1102"/>
      <c r="N496" s="1102"/>
      <c r="O496" s="1102"/>
      <c r="P496" s="603" t="s">
        <v>2407</v>
      </c>
      <c r="Q496" s="601" t="s">
        <v>2408</v>
      </c>
      <c r="R496" s="602">
        <v>3298</v>
      </c>
      <c r="S496" s="602">
        <v>1036</v>
      </c>
      <c r="T496" s="601">
        <v>5</v>
      </c>
      <c r="U496" s="1102"/>
    </row>
    <row r="497" spans="1:21" ht="14.25" customHeight="1">
      <c r="A497" s="1194">
        <v>2</v>
      </c>
      <c r="B497" s="1195">
        <v>43138</v>
      </c>
      <c r="C497" s="1190" t="s">
        <v>2409</v>
      </c>
      <c r="D497" s="1190" t="s">
        <v>2410</v>
      </c>
      <c r="E497" s="1192">
        <v>19570</v>
      </c>
      <c r="F497" s="1192">
        <v>4340</v>
      </c>
      <c r="G497" s="1192">
        <v>185</v>
      </c>
      <c r="H497" s="1192">
        <v>4156</v>
      </c>
      <c r="I497" s="1192" t="s">
        <v>52</v>
      </c>
      <c r="J497" s="1192" t="s">
        <v>52</v>
      </c>
      <c r="K497" s="1192" t="s">
        <v>52</v>
      </c>
      <c r="L497" s="1192" t="s">
        <v>52</v>
      </c>
      <c r="M497" s="1192">
        <v>996</v>
      </c>
      <c r="N497" s="1193">
        <v>10</v>
      </c>
      <c r="O497" s="1193">
        <v>10000</v>
      </c>
      <c r="P497" s="604" t="s">
        <v>2411</v>
      </c>
      <c r="Q497" s="601" t="s">
        <v>2412</v>
      </c>
      <c r="R497" s="602">
        <v>3689</v>
      </c>
      <c r="S497" s="602">
        <v>924</v>
      </c>
      <c r="T497" s="601">
        <v>10</v>
      </c>
      <c r="U497" s="1197"/>
    </row>
    <row r="498" spans="1:21" ht="14.25" customHeight="1">
      <c r="A498" s="1191"/>
      <c r="B498" s="1191"/>
      <c r="C498" s="1191"/>
      <c r="D498" s="1191"/>
      <c r="E498" s="1191"/>
      <c r="F498" s="1191"/>
      <c r="G498" s="1191"/>
      <c r="H498" s="1191"/>
      <c r="I498" s="1191"/>
      <c r="J498" s="1191"/>
      <c r="K498" s="1191"/>
      <c r="L498" s="1191"/>
      <c r="M498" s="1191"/>
      <c r="N498" s="1191"/>
      <c r="O498" s="1191"/>
      <c r="P498" s="603" t="s">
        <v>2413</v>
      </c>
      <c r="Q498" s="601" t="s">
        <v>2414</v>
      </c>
      <c r="R498" s="602">
        <v>3689</v>
      </c>
      <c r="S498" s="602">
        <v>924</v>
      </c>
      <c r="T498" s="601">
        <v>10</v>
      </c>
      <c r="U498" s="1191"/>
    </row>
    <row r="499" spans="1:21" ht="14.25" customHeight="1">
      <c r="A499" s="1102"/>
      <c r="B499" s="1102"/>
      <c r="C499" s="1102"/>
      <c r="D499" s="1102"/>
      <c r="E499" s="1102"/>
      <c r="F499" s="1102"/>
      <c r="G499" s="1102"/>
      <c r="H499" s="1102"/>
      <c r="I499" s="1102"/>
      <c r="J499" s="1102"/>
      <c r="K499" s="1102"/>
      <c r="L499" s="1102"/>
      <c r="M499" s="1102"/>
      <c r="N499" s="1102"/>
      <c r="O499" s="1102"/>
      <c r="P499" s="603" t="s">
        <v>2415</v>
      </c>
      <c r="Q499" s="601" t="s">
        <v>2416</v>
      </c>
      <c r="R499" s="602">
        <v>3689</v>
      </c>
      <c r="S499" s="602">
        <v>924</v>
      </c>
      <c r="T499" s="601">
        <v>10</v>
      </c>
      <c r="U499" s="1102"/>
    </row>
    <row r="500" spans="1:21" ht="14.25" customHeight="1">
      <c r="A500" s="1194">
        <v>2</v>
      </c>
      <c r="B500" s="1195">
        <v>43139</v>
      </c>
      <c r="C500" s="1190" t="s">
        <v>2417</v>
      </c>
      <c r="D500" s="1190" t="s">
        <v>2418</v>
      </c>
      <c r="E500" s="1192">
        <v>27437</v>
      </c>
      <c r="F500" s="1192">
        <v>5022</v>
      </c>
      <c r="G500" s="1192">
        <v>56</v>
      </c>
      <c r="H500" s="1192">
        <v>4966</v>
      </c>
      <c r="I500" s="1192" t="s">
        <v>52</v>
      </c>
      <c r="J500" s="1192" t="s">
        <v>52</v>
      </c>
      <c r="K500" s="1192" t="s">
        <v>52</v>
      </c>
      <c r="L500" s="1192" t="s">
        <v>52</v>
      </c>
      <c r="M500" s="1192">
        <v>302</v>
      </c>
      <c r="N500" s="1193">
        <v>33</v>
      </c>
      <c r="O500" s="1193">
        <v>10000</v>
      </c>
      <c r="P500" s="604" t="s">
        <v>2419</v>
      </c>
      <c r="Q500" s="601" t="s">
        <v>2420</v>
      </c>
      <c r="R500" s="602">
        <v>2870</v>
      </c>
      <c r="S500" s="602">
        <v>161</v>
      </c>
      <c r="T500" s="601">
        <v>32</v>
      </c>
      <c r="U500" s="1197"/>
    </row>
    <row r="501" spans="1:21" ht="14.25" customHeight="1">
      <c r="A501" s="1191"/>
      <c r="B501" s="1191"/>
      <c r="C501" s="1191"/>
      <c r="D501" s="1191"/>
      <c r="E501" s="1191"/>
      <c r="F501" s="1191"/>
      <c r="G501" s="1191"/>
      <c r="H501" s="1191"/>
      <c r="I501" s="1191"/>
      <c r="J501" s="1191"/>
      <c r="K501" s="1191"/>
      <c r="L501" s="1191"/>
      <c r="M501" s="1191"/>
      <c r="N501" s="1191"/>
      <c r="O501" s="1191"/>
      <c r="P501" s="603" t="s">
        <v>2421</v>
      </c>
      <c r="Q501" s="601" t="s">
        <v>2422</v>
      </c>
      <c r="R501" s="602">
        <v>2870</v>
      </c>
      <c r="S501" s="602">
        <v>161</v>
      </c>
      <c r="T501" s="601">
        <v>32</v>
      </c>
      <c r="U501" s="1191"/>
    </row>
    <row r="502" spans="1:21" ht="14.25" customHeight="1">
      <c r="A502" s="1102"/>
      <c r="B502" s="1102"/>
      <c r="C502" s="1102"/>
      <c r="D502" s="1102"/>
      <c r="E502" s="1102"/>
      <c r="F502" s="1102"/>
      <c r="G502" s="1102"/>
      <c r="H502" s="1102"/>
      <c r="I502" s="1102"/>
      <c r="J502" s="1102"/>
      <c r="K502" s="1102"/>
      <c r="L502" s="1102"/>
      <c r="M502" s="1102"/>
      <c r="N502" s="1102"/>
      <c r="O502" s="1102"/>
      <c r="P502" s="603" t="s">
        <v>2423</v>
      </c>
      <c r="Q502" s="601" t="s">
        <v>2424</v>
      </c>
      <c r="R502" s="602">
        <v>2870</v>
      </c>
      <c r="S502" s="602">
        <v>161</v>
      </c>
      <c r="T502" s="601">
        <v>32</v>
      </c>
      <c r="U502" s="1102"/>
    </row>
    <row r="503" spans="1:21" ht="14.25" customHeight="1">
      <c r="A503" s="1194">
        <v>2</v>
      </c>
      <c r="B503" s="1195">
        <v>43140</v>
      </c>
      <c r="C503" s="1190" t="s">
        <v>2425</v>
      </c>
      <c r="D503" s="1190" t="s">
        <v>2426</v>
      </c>
      <c r="E503" s="1192">
        <v>20636</v>
      </c>
      <c r="F503" s="1192">
        <v>2084</v>
      </c>
      <c r="G503" s="1192">
        <v>91</v>
      </c>
      <c r="H503" s="1192">
        <v>1998</v>
      </c>
      <c r="I503" s="1192" t="s">
        <v>52</v>
      </c>
      <c r="J503" s="1192" t="s">
        <v>52</v>
      </c>
      <c r="K503" s="1192" t="s">
        <v>52</v>
      </c>
      <c r="L503" s="1192" t="s">
        <v>52</v>
      </c>
      <c r="M503" s="1192">
        <v>98</v>
      </c>
      <c r="N503" s="1193">
        <v>102</v>
      </c>
      <c r="O503" s="1193">
        <v>10000</v>
      </c>
      <c r="P503" s="604" t="s">
        <v>2427</v>
      </c>
      <c r="Q503" s="601" t="s">
        <v>2428</v>
      </c>
      <c r="R503" s="602">
        <v>247</v>
      </c>
      <c r="S503" s="602">
        <v>6</v>
      </c>
      <c r="T503" s="601">
        <v>86</v>
      </c>
      <c r="U503" s="1197"/>
    </row>
    <row r="504" spans="1:21" ht="14.25" customHeight="1">
      <c r="A504" s="1191"/>
      <c r="B504" s="1191"/>
      <c r="C504" s="1191"/>
      <c r="D504" s="1191"/>
      <c r="E504" s="1191"/>
      <c r="F504" s="1191"/>
      <c r="G504" s="1191"/>
      <c r="H504" s="1191"/>
      <c r="I504" s="1191"/>
      <c r="J504" s="1191"/>
      <c r="K504" s="1191"/>
      <c r="L504" s="1191"/>
      <c r="M504" s="1191"/>
      <c r="N504" s="1191"/>
      <c r="O504" s="1191"/>
      <c r="P504" s="603" t="s">
        <v>2429</v>
      </c>
      <c r="Q504" s="601" t="s">
        <v>2430</v>
      </c>
      <c r="R504" s="602">
        <v>589</v>
      </c>
      <c r="S504" s="602">
        <v>5</v>
      </c>
      <c r="T504" s="601">
        <v>196</v>
      </c>
      <c r="U504" s="1191"/>
    </row>
    <row r="505" spans="1:21" ht="14.25" customHeight="1">
      <c r="A505" s="1102"/>
      <c r="B505" s="1102"/>
      <c r="C505" s="1102"/>
      <c r="D505" s="1102"/>
      <c r="E505" s="1102"/>
      <c r="F505" s="1102"/>
      <c r="G505" s="1102"/>
      <c r="H505" s="1102"/>
      <c r="I505" s="1102"/>
      <c r="J505" s="1102"/>
      <c r="K505" s="1102"/>
      <c r="L505" s="1102"/>
      <c r="M505" s="1102"/>
      <c r="N505" s="1102"/>
      <c r="O505" s="1102"/>
      <c r="P505" s="603" t="s">
        <v>2431</v>
      </c>
      <c r="Q505" s="601" t="s">
        <v>2432</v>
      </c>
      <c r="R505" s="602">
        <v>213</v>
      </c>
      <c r="S505" s="602">
        <v>255</v>
      </c>
      <c r="T505" s="601">
        <v>103</v>
      </c>
      <c r="U505" s="1102"/>
    </row>
    <row r="506" spans="1:21" ht="14.25" customHeight="1">
      <c r="A506" s="1194">
        <v>3</v>
      </c>
      <c r="B506" s="1195">
        <v>43143</v>
      </c>
      <c r="C506" s="1190" t="s">
        <v>2433</v>
      </c>
      <c r="D506" s="1190" t="s">
        <v>2434</v>
      </c>
      <c r="E506" s="1192">
        <v>20475</v>
      </c>
      <c r="F506" s="1192">
        <v>2152</v>
      </c>
      <c r="G506" s="1192">
        <v>60</v>
      </c>
      <c r="H506" s="1192">
        <v>2096</v>
      </c>
      <c r="I506" s="1192" t="s">
        <v>52</v>
      </c>
      <c r="J506" s="1192" t="s">
        <v>52</v>
      </c>
      <c r="K506" s="1192" t="s">
        <v>52</v>
      </c>
      <c r="L506" s="1192" t="s">
        <v>52</v>
      </c>
      <c r="M506" s="1192">
        <v>153</v>
      </c>
      <c r="N506" s="1193">
        <v>65</v>
      </c>
      <c r="O506" s="1193">
        <v>10000</v>
      </c>
      <c r="P506" s="604" t="s">
        <v>2435</v>
      </c>
      <c r="Q506" s="601" t="s">
        <v>2436</v>
      </c>
      <c r="R506" s="602">
        <v>256</v>
      </c>
      <c r="S506" s="602">
        <v>51</v>
      </c>
      <c r="T506" s="601">
        <v>54</v>
      </c>
      <c r="U506" s="1197"/>
    </row>
    <row r="507" spans="1:21" ht="14.25" customHeight="1">
      <c r="A507" s="1191"/>
      <c r="B507" s="1191"/>
      <c r="C507" s="1191"/>
      <c r="D507" s="1191"/>
      <c r="E507" s="1191"/>
      <c r="F507" s="1191"/>
      <c r="G507" s="1191"/>
      <c r="H507" s="1191"/>
      <c r="I507" s="1191"/>
      <c r="J507" s="1191"/>
      <c r="K507" s="1191"/>
      <c r="L507" s="1191"/>
      <c r="M507" s="1191"/>
      <c r="N507" s="1191"/>
      <c r="O507" s="1191"/>
      <c r="P507" s="603" t="s">
        <v>2437</v>
      </c>
      <c r="Q507" s="601" t="s">
        <v>2438</v>
      </c>
      <c r="R507" s="602">
        <v>592</v>
      </c>
      <c r="S507" s="602">
        <v>9</v>
      </c>
      <c r="T507" s="601">
        <v>124</v>
      </c>
      <c r="U507" s="1191"/>
    </row>
    <row r="508" spans="1:21" ht="14.25" customHeight="1">
      <c r="A508" s="1102"/>
      <c r="B508" s="1102"/>
      <c r="C508" s="1102"/>
      <c r="D508" s="1102"/>
      <c r="E508" s="1102"/>
      <c r="F508" s="1102"/>
      <c r="G508" s="1102"/>
      <c r="H508" s="1102"/>
      <c r="I508" s="1102"/>
      <c r="J508" s="1102"/>
      <c r="K508" s="1102"/>
      <c r="L508" s="1102"/>
      <c r="M508" s="1102"/>
      <c r="N508" s="1102"/>
      <c r="O508" s="1102"/>
      <c r="P508" s="603" t="s">
        <v>2439</v>
      </c>
      <c r="Q508" s="601" t="s">
        <v>2440</v>
      </c>
      <c r="R508" s="602">
        <v>256</v>
      </c>
      <c r="S508" s="602">
        <v>51</v>
      </c>
      <c r="T508" s="601">
        <v>54</v>
      </c>
      <c r="U508" s="1102"/>
    </row>
    <row r="509" spans="1:21" ht="14.25" customHeight="1">
      <c r="A509" s="1194">
        <v>3</v>
      </c>
      <c r="B509" s="1195">
        <v>43144</v>
      </c>
      <c r="C509" s="1190" t="s">
        <v>2441</v>
      </c>
      <c r="D509" s="1190" t="s">
        <v>2442</v>
      </c>
      <c r="E509" s="1192">
        <v>32806</v>
      </c>
      <c r="F509" s="1192">
        <v>7680</v>
      </c>
      <c r="G509" s="1192">
        <v>334</v>
      </c>
      <c r="H509" s="1192">
        <v>7348</v>
      </c>
      <c r="I509" s="1192" t="s">
        <v>52</v>
      </c>
      <c r="J509" s="1192" t="s">
        <v>52</v>
      </c>
      <c r="K509" s="1192" t="s">
        <v>52</v>
      </c>
      <c r="L509" s="1192" t="s">
        <v>52</v>
      </c>
      <c r="M509" s="1192">
        <v>1791</v>
      </c>
      <c r="N509" s="1193">
        <v>6</v>
      </c>
      <c r="O509" s="1193">
        <v>10000</v>
      </c>
      <c r="P509" s="604" t="s">
        <v>2443</v>
      </c>
      <c r="Q509" s="601" t="s">
        <v>2444</v>
      </c>
      <c r="R509" s="602">
        <v>204</v>
      </c>
      <c r="S509" s="602">
        <v>41</v>
      </c>
      <c r="T509" s="601">
        <v>5</v>
      </c>
      <c r="U509" s="1197"/>
    </row>
    <row r="510" spans="1:21" ht="14.25" customHeight="1">
      <c r="A510" s="1191"/>
      <c r="B510" s="1191"/>
      <c r="C510" s="1191"/>
      <c r="D510" s="1191"/>
      <c r="E510" s="1191"/>
      <c r="F510" s="1191"/>
      <c r="G510" s="1191"/>
      <c r="H510" s="1191"/>
      <c r="I510" s="1191"/>
      <c r="J510" s="1191"/>
      <c r="K510" s="1191"/>
      <c r="L510" s="1191"/>
      <c r="M510" s="1191"/>
      <c r="N510" s="1191"/>
      <c r="O510" s="1191"/>
      <c r="P510" s="603" t="s">
        <v>2445</v>
      </c>
      <c r="Q510" s="601" t="s">
        <v>2446</v>
      </c>
      <c r="R510" s="602">
        <v>6288</v>
      </c>
      <c r="S510" s="602">
        <v>1574</v>
      </c>
      <c r="T510" s="601">
        <v>6</v>
      </c>
      <c r="U510" s="1191"/>
    </row>
    <row r="511" spans="1:21" ht="14.25" customHeight="1">
      <c r="A511" s="1102"/>
      <c r="B511" s="1102"/>
      <c r="C511" s="1102"/>
      <c r="D511" s="1102"/>
      <c r="E511" s="1102"/>
      <c r="F511" s="1102"/>
      <c r="G511" s="1102"/>
      <c r="H511" s="1102"/>
      <c r="I511" s="1102"/>
      <c r="J511" s="1102"/>
      <c r="K511" s="1102"/>
      <c r="L511" s="1102"/>
      <c r="M511" s="1102"/>
      <c r="N511" s="1102"/>
      <c r="O511" s="1102"/>
      <c r="P511" s="603" t="s">
        <v>2447</v>
      </c>
      <c r="Q511" s="601" t="s">
        <v>2448</v>
      </c>
      <c r="R511" s="602">
        <v>6288</v>
      </c>
      <c r="S511" s="602">
        <v>1574</v>
      </c>
      <c r="T511" s="601">
        <v>6</v>
      </c>
      <c r="U511" s="1102"/>
    </row>
    <row r="512" spans="1:21" ht="14.25" customHeight="1">
      <c r="A512" s="1194">
        <v>3</v>
      </c>
      <c r="B512" s="1195">
        <v>43145</v>
      </c>
      <c r="C512" s="1190" t="s">
        <v>2449</v>
      </c>
      <c r="D512" s="1190" t="s">
        <v>2450</v>
      </c>
      <c r="E512" s="1192">
        <v>28777</v>
      </c>
      <c r="F512" s="1192">
        <v>4620</v>
      </c>
      <c r="G512" s="1192">
        <v>48</v>
      </c>
      <c r="H512" s="1192">
        <v>4574</v>
      </c>
      <c r="I512" s="1192" t="s">
        <v>52</v>
      </c>
      <c r="J512" s="1192" t="s">
        <v>52</v>
      </c>
      <c r="K512" s="1192" t="s">
        <v>52</v>
      </c>
      <c r="L512" s="1192" t="s">
        <v>52</v>
      </c>
      <c r="M512" s="1192">
        <v>266</v>
      </c>
      <c r="N512" s="1193">
        <v>38</v>
      </c>
      <c r="O512" s="1193">
        <v>10000</v>
      </c>
      <c r="P512" s="604" t="s">
        <v>2451</v>
      </c>
      <c r="Q512" s="601" t="s">
        <v>2452</v>
      </c>
      <c r="R512" s="602">
        <v>211</v>
      </c>
      <c r="S512" s="602">
        <v>18</v>
      </c>
      <c r="T512" s="601">
        <v>31</v>
      </c>
      <c r="U512" s="1197"/>
    </row>
    <row r="513" spans="1:21" ht="14.25" customHeight="1">
      <c r="A513" s="1191"/>
      <c r="B513" s="1191"/>
      <c r="C513" s="1191"/>
      <c r="D513" s="1191"/>
      <c r="E513" s="1191"/>
      <c r="F513" s="1191"/>
      <c r="G513" s="1191"/>
      <c r="H513" s="1191"/>
      <c r="I513" s="1191"/>
      <c r="J513" s="1191"/>
      <c r="K513" s="1191"/>
      <c r="L513" s="1191"/>
      <c r="M513" s="1191"/>
      <c r="N513" s="1191"/>
      <c r="O513" s="1191"/>
      <c r="P513" s="603" t="s">
        <v>2453</v>
      </c>
      <c r="Q513" s="601" t="s">
        <v>2454</v>
      </c>
      <c r="R513" s="602">
        <v>1889</v>
      </c>
      <c r="S513" s="602">
        <v>98</v>
      </c>
      <c r="T513" s="601">
        <v>38</v>
      </c>
      <c r="U513" s="1191"/>
    </row>
    <row r="514" spans="1:21" ht="14.25" customHeight="1">
      <c r="A514" s="1102"/>
      <c r="B514" s="1102"/>
      <c r="C514" s="1102"/>
      <c r="D514" s="1102"/>
      <c r="E514" s="1102"/>
      <c r="F514" s="1102"/>
      <c r="G514" s="1102"/>
      <c r="H514" s="1102"/>
      <c r="I514" s="1102"/>
      <c r="J514" s="1102"/>
      <c r="K514" s="1102"/>
      <c r="L514" s="1102"/>
      <c r="M514" s="1102"/>
      <c r="N514" s="1102"/>
      <c r="O514" s="1102"/>
      <c r="P514" s="603" t="s">
        <v>2455</v>
      </c>
      <c r="Q514" s="601" t="s">
        <v>2456</v>
      </c>
      <c r="R514" s="602">
        <v>1889</v>
      </c>
      <c r="S514" s="602">
        <v>98</v>
      </c>
      <c r="T514" s="601">
        <v>38</v>
      </c>
      <c r="U514" s="1102"/>
    </row>
    <row r="515" spans="1:21" ht="14.25" customHeight="1">
      <c r="A515" s="1194">
        <v>3</v>
      </c>
      <c r="B515" s="1195">
        <v>43146</v>
      </c>
      <c r="C515" s="1190" t="s">
        <v>2457</v>
      </c>
      <c r="D515" s="1190" t="s">
        <v>2458</v>
      </c>
      <c r="E515" s="1192">
        <v>36038</v>
      </c>
      <c r="F515" s="1192">
        <v>6188</v>
      </c>
      <c r="G515" s="1192">
        <v>44</v>
      </c>
      <c r="H515" s="1192">
        <v>6144</v>
      </c>
      <c r="I515" s="1192" t="s">
        <v>52</v>
      </c>
      <c r="J515" s="1192" t="s">
        <v>52</v>
      </c>
      <c r="K515" s="1192" t="s">
        <v>52</v>
      </c>
      <c r="L515" s="1192" t="s">
        <v>52</v>
      </c>
      <c r="M515" s="1192">
        <v>292</v>
      </c>
      <c r="N515" s="1193">
        <v>34</v>
      </c>
      <c r="O515" s="1193">
        <v>10000</v>
      </c>
      <c r="P515" s="604" t="s">
        <v>2459</v>
      </c>
      <c r="Q515" s="601" t="s">
        <v>2460</v>
      </c>
      <c r="R515" s="602">
        <v>2966</v>
      </c>
      <c r="S515" s="602">
        <v>134</v>
      </c>
      <c r="T515" s="601">
        <v>32</v>
      </c>
      <c r="U515" s="1197"/>
    </row>
    <row r="516" spans="1:21" ht="14.25" customHeight="1">
      <c r="A516" s="1191"/>
      <c r="B516" s="1191"/>
      <c r="C516" s="1191"/>
      <c r="D516" s="1191"/>
      <c r="E516" s="1191"/>
      <c r="F516" s="1191"/>
      <c r="G516" s="1191"/>
      <c r="H516" s="1191"/>
      <c r="I516" s="1191"/>
      <c r="J516" s="1191"/>
      <c r="K516" s="1191"/>
      <c r="L516" s="1191"/>
      <c r="M516" s="1191"/>
      <c r="N516" s="1191"/>
      <c r="O516" s="1191"/>
      <c r="P516" s="603" t="s">
        <v>2461</v>
      </c>
      <c r="Q516" s="601" t="s">
        <v>2462</v>
      </c>
      <c r="R516" s="602">
        <v>2966</v>
      </c>
      <c r="S516" s="602">
        <v>134</v>
      </c>
      <c r="T516" s="601">
        <v>32</v>
      </c>
      <c r="U516" s="1191"/>
    </row>
    <row r="517" spans="1:21" ht="14.25" customHeight="1">
      <c r="A517" s="1102"/>
      <c r="B517" s="1102"/>
      <c r="C517" s="1102"/>
      <c r="D517" s="1102"/>
      <c r="E517" s="1102"/>
      <c r="F517" s="1102"/>
      <c r="G517" s="1102"/>
      <c r="H517" s="1102"/>
      <c r="I517" s="1102"/>
      <c r="J517" s="1102"/>
      <c r="K517" s="1102"/>
      <c r="L517" s="1102"/>
      <c r="M517" s="1102"/>
      <c r="N517" s="1102"/>
      <c r="O517" s="1102"/>
      <c r="P517" s="603" t="s">
        <v>2463</v>
      </c>
      <c r="Q517" s="601" t="s">
        <v>2464</v>
      </c>
      <c r="R517" s="602">
        <v>2966</v>
      </c>
      <c r="S517" s="602">
        <v>134</v>
      </c>
      <c r="T517" s="601">
        <v>32</v>
      </c>
      <c r="U517" s="1102"/>
    </row>
    <row r="518" spans="1:21" ht="14.25" customHeight="1">
      <c r="A518" s="1194">
        <v>3</v>
      </c>
      <c r="B518" s="1195">
        <v>43147</v>
      </c>
      <c r="C518" s="1190" t="s">
        <v>2465</v>
      </c>
      <c r="D518" s="1190" t="s">
        <v>2466</v>
      </c>
      <c r="E518" s="1192">
        <v>24369</v>
      </c>
      <c r="F518" s="1192">
        <v>8353</v>
      </c>
      <c r="G518" s="1192">
        <v>1052</v>
      </c>
      <c r="H518" s="1192">
        <v>7313</v>
      </c>
      <c r="I518" s="1192" t="s">
        <v>52</v>
      </c>
      <c r="J518" s="1192" t="s">
        <v>52</v>
      </c>
      <c r="K518" s="1192" t="s">
        <v>52</v>
      </c>
      <c r="L518" s="1192" t="s">
        <v>52</v>
      </c>
      <c r="M518" s="1192">
        <v>1714</v>
      </c>
      <c r="N518" s="1193">
        <v>6</v>
      </c>
      <c r="O518" s="1193">
        <v>10000</v>
      </c>
      <c r="P518" s="604" t="s">
        <v>2467</v>
      </c>
      <c r="Q518" s="601" t="s">
        <v>2468</v>
      </c>
      <c r="R518" s="602">
        <v>2794</v>
      </c>
      <c r="S518" s="602">
        <v>802</v>
      </c>
      <c r="T518" s="601">
        <v>5</v>
      </c>
      <c r="U518" s="1197"/>
    </row>
    <row r="519" spans="1:21" ht="14.25" customHeight="1">
      <c r="A519" s="1191"/>
      <c r="B519" s="1191"/>
      <c r="C519" s="1191"/>
      <c r="D519" s="1191"/>
      <c r="E519" s="1191"/>
      <c r="F519" s="1191"/>
      <c r="G519" s="1191"/>
      <c r="H519" s="1191"/>
      <c r="I519" s="1191"/>
      <c r="J519" s="1191"/>
      <c r="K519" s="1191"/>
      <c r="L519" s="1191"/>
      <c r="M519" s="1191"/>
      <c r="N519" s="1191"/>
      <c r="O519" s="1191"/>
      <c r="P519" s="603" t="s">
        <v>2469</v>
      </c>
      <c r="Q519" s="601" t="s">
        <v>2470</v>
      </c>
      <c r="R519" s="602">
        <v>2794</v>
      </c>
      <c r="S519" s="602">
        <v>802</v>
      </c>
      <c r="T519" s="601">
        <v>5</v>
      </c>
      <c r="U519" s="1191"/>
    </row>
    <row r="520" spans="1:21" ht="14.25" customHeight="1">
      <c r="A520" s="1102"/>
      <c r="B520" s="1102"/>
      <c r="C520" s="1102"/>
      <c r="D520" s="1102"/>
      <c r="E520" s="1102"/>
      <c r="F520" s="1102"/>
      <c r="G520" s="1102"/>
      <c r="H520" s="1102"/>
      <c r="I520" s="1102"/>
      <c r="J520" s="1102"/>
      <c r="K520" s="1102"/>
      <c r="L520" s="1102"/>
      <c r="M520" s="1102"/>
      <c r="N520" s="1102"/>
      <c r="O520" s="1102"/>
      <c r="P520" s="603" t="s">
        <v>2471</v>
      </c>
      <c r="Q520" s="601" t="s">
        <v>2472</v>
      </c>
      <c r="R520" s="602">
        <v>2794</v>
      </c>
      <c r="S520" s="602">
        <v>802</v>
      </c>
      <c r="T520" s="601">
        <v>5</v>
      </c>
      <c r="U520" s="1102"/>
    </row>
    <row r="521" spans="1:21" ht="14.25" customHeight="1">
      <c r="A521" s="1194">
        <v>4</v>
      </c>
      <c r="B521" s="1195">
        <v>43150</v>
      </c>
      <c r="C521" s="1190" t="s">
        <v>2473</v>
      </c>
      <c r="D521" s="1190" t="s">
        <v>2474</v>
      </c>
      <c r="E521" s="1192">
        <v>19620</v>
      </c>
      <c r="F521" s="1192">
        <v>3297</v>
      </c>
      <c r="G521" s="1192">
        <v>136</v>
      </c>
      <c r="H521" s="1192">
        <v>3166</v>
      </c>
      <c r="I521" s="1192" t="s">
        <v>52</v>
      </c>
      <c r="J521" s="1192" t="s">
        <v>52</v>
      </c>
      <c r="K521" s="1192" t="s">
        <v>52</v>
      </c>
      <c r="L521" s="1192" t="s">
        <v>52</v>
      </c>
      <c r="M521" s="1192">
        <v>228</v>
      </c>
      <c r="N521" s="1193">
        <v>44</v>
      </c>
      <c r="O521" s="1193">
        <v>10000</v>
      </c>
      <c r="P521" s="604" t="s">
        <v>2475</v>
      </c>
      <c r="Q521" s="601" t="s">
        <v>2476</v>
      </c>
      <c r="R521" s="602">
        <v>699</v>
      </c>
      <c r="S521" s="602">
        <v>24</v>
      </c>
      <c r="T521" s="601">
        <v>44</v>
      </c>
      <c r="U521" s="1197"/>
    </row>
    <row r="522" spans="1:21" ht="14.25" customHeight="1">
      <c r="A522" s="1191"/>
      <c r="B522" s="1191"/>
      <c r="C522" s="1191"/>
      <c r="D522" s="1191"/>
      <c r="E522" s="1191"/>
      <c r="F522" s="1191"/>
      <c r="G522" s="1191"/>
      <c r="H522" s="1191"/>
      <c r="I522" s="1191"/>
      <c r="J522" s="1191"/>
      <c r="K522" s="1191"/>
      <c r="L522" s="1191"/>
      <c r="M522" s="1191"/>
      <c r="N522" s="1191"/>
      <c r="O522" s="1191"/>
      <c r="P522" s="603" t="s">
        <v>2477</v>
      </c>
      <c r="Q522" s="601" t="s">
        <v>2478</v>
      </c>
      <c r="R522" s="602">
        <v>992</v>
      </c>
      <c r="S522" s="602">
        <v>23</v>
      </c>
      <c r="T522" s="601">
        <v>53</v>
      </c>
      <c r="U522" s="1191"/>
    </row>
    <row r="523" spans="1:21" ht="14.25" customHeight="1">
      <c r="A523" s="1102"/>
      <c r="B523" s="1102"/>
      <c r="C523" s="1102"/>
      <c r="D523" s="1102"/>
      <c r="E523" s="1102"/>
      <c r="F523" s="1102"/>
      <c r="G523" s="1102"/>
      <c r="H523" s="1102"/>
      <c r="I523" s="1102"/>
      <c r="J523" s="1102"/>
      <c r="K523" s="1102"/>
      <c r="L523" s="1102"/>
      <c r="M523" s="1102"/>
      <c r="N523" s="1102"/>
      <c r="O523" s="1102"/>
      <c r="P523" s="603" t="s">
        <v>2479</v>
      </c>
      <c r="Q523" s="601" t="s">
        <v>2480</v>
      </c>
      <c r="R523" s="602">
        <v>192</v>
      </c>
      <c r="S523" s="602">
        <v>42</v>
      </c>
      <c r="T523" s="601">
        <v>36</v>
      </c>
      <c r="U523" s="1102"/>
    </row>
    <row r="524" spans="1:21" ht="14.25" customHeight="1">
      <c r="A524" s="1194">
        <v>4</v>
      </c>
      <c r="B524" s="503">
        <v>43151</v>
      </c>
      <c r="C524" s="498" t="s">
        <v>2481</v>
      </c>
      <c r="D524" s="1190" t="s">
        <v>2482</v>
      </c>
      <c r="E524" s="1192">
        <v>24397</v>
      </c>
      <c r="F524" s="502">
        <v>6163</v>
      </c>
      <c r="G524" s="502">
        <v>804</v>
      </c>
      <c r="H524" s="502">
        <v>5206</v>
      </c>
      <c r="I524" s="502" t="s">
        <v>52</v>
      </c>
      <c r="J524" s="502" t="s">
        <v>52</v>
      </c>
      <c r="K524" s="502" t="s">
        <v>52</v>
      </c>
      <c r="L524" s="502" t="s">
        <v>52</v>
      </c>
      <c r="M524" s="502">
        <v>723</v>
      </c>
      <c r="N524" s="513">
        <v>12</v>
      </c>
      <c r="O524" s="513">
        <v>8321</v>
      </c>
      <c r="P524" s="604" t="s">
        <v>2483</v>
      </c>
      <c r="Q524" s="601" t="s">
        <v>2484</v>
      </c>
      <c r="R524" s="602">
        <v>672</v>
      </c>
      <c r="S524" s="602">
        <v>337</v>
      </c>
      <c r="T524" s="601">
        <v>8</v>
      </c>
      <c r="U524" s="1197" t="s">
        <v>2485</v>
      </c>
    </row>
    <row r="525" spans="1:21" ht="14.25" customHeight="1">
      <c r="A525" s="1191"/>
      <c r="B525" s="1195">
        <v>43152</v>
      </c>
      <c r="C525" s="1190" t="s">
        <v>2486</v>
      </c>
      <c r="D525" s="1191"/>
      <c r="E525" s="1191"/>
      <c r="F525" s="1192">
        <v>9436</v>
      </c>
      <c r="G525" s="1192">
        <v>2952</v>
      </c>
      <c r="H525" s="1192">
        <v>6506</v>
      </c>
      <c r="I525" s="1192" t="s">
        <v>52</v>
      </c>
      <c r="J525" s="1192" t="s">
        <v>52</v>
      </c>
      <c r="K525" s="1192" t="s">
        <v>52</v>
      </c>
      <c r="L525" s="1192" t="s">
        <v>52</v>
      </c>
      <c r="M525" s="1192">
        <v>1748</v>
      </c>
      <c r="N525" s="1196">
        <v>12</v>
      </c>
      <c r="O525" s="1196">
        <v>21679</v>
      </c>
      <c r="P525" s="603" t="s">
        <v>2487</v>
      </c>
      <c r="Q525" s="601" t="s">
        <v>2488</v>
      </c>
      <c r="R525" s="602">
        <v>3136</v>
      </c>
      <c r="S525" s="602">
        <v>478</v>
      </c>
      <c r="T525" s="601">
        <v>17</v>
      </c>
      <c r="U525" s="1191"/>
    </row>
    <row r="526" spans="1:21" ht="14.25" customHeight="1">
      <c r="A526" s="1102"/>
      <c r="B526" s="1102"/>
      <c r="C526" s="1102"/>
      <c r="D526" s="1102"/>
      <c r="E526" s="1102"/>
      <c r="F526" s="1102"/>
      <c r="G526" s="1102"/>
      <c r="H526" s="1102"/>
      <c r="I526" s="1102"/>
      <c r="J526" s="1102"/>
      <c r="K526" s="1102"/>
      <c r="L526" s="1102"/>
      <c r="M526" s="1102"/>
      <c r="N526" s="1102"/>
      <c r="O526" s="1102"/>
      <c r="P526" s="603" t="s">
        <v>2489</v>
      </c>
      <c r="Q526" s="601" t="s">
        <v>2490</v>
      </c>
      <c r="R526" s="602">
        <v>3136</v>
      </c>
      <c r="S526" s="602">
        <v>478</v>
      </c>
      <c r="T526" s="601">
        <v>17</v>
      </c>
      <c r="U526" s="1102"/>
    </row>
    <row r="527" spans="1:21" ht="14.25" customHeight="1">
      <c r="A527" s="1194">
        <v>4</v>
      </c>
      <c r="B527" s="1195">
        <v>43152</v>
      </c>
      <c r="C527" s="1190" t="s">
        <v>2491</v>
      </c>
      <c r="D527" s="1190" t="s">
        <v>2492</v>
      </c>
      <c r="E527" s="1192">
        <v>33022</v>
      </c>
      <c r="F527" s="1192">
        <v>5482</v>
      </c>
      <c r="G527" s="1192">
        <v>22</v>
      </c>
      <c r="H527" s="1192">
        <v>5460</v>
      </c>
      <c r="I527" s="1192" t="s">
        <v>52</v>
      </c>
      <c r="J527" s="1192" t="s">
        <v>52</v>
      </c>
      <c r="K527" s="1192" t="s">
        <v>52</v>
      </c>
      <c r="L527" s="1192" t="s">
        <v>52</v>
      </c>
      <c r="M527" s="1192">
        <v>418</v>
      </c>
      <c r="N527" s="1193">
        <v>24</v>
      </c>
      <c r="O527" s="1193">
        <v>10000</v>
      </c>
      <c r="P527" s="604" t="s">
        <v>2493</v>
      </c>
      <c r="Q527" s="601" t="s">
        <v>2494</v>
      </c>
      <c r="R527" s="602">
        <v>1566</v>
      </c>
      <c r="S527" s="602">
        <v>108</v>
      </c>
      <c r="T527" s="601">
        <v>19</v>
      </c>
      <c r="U527" s="1197"/>
    </row>
    <row r="528" spans="1:21" ht="14.25" customHeight="1">
      <c r="A528" s="1191"/>
      <c r="B528" s="1191"/>
      <c r="C528" s="1191"/>
      <c r="D528" s="1191"/>
      <c r="E528" s="1191"/>
      <c r="F528" s="1191"/>
      <c r="G528" s="1191"/>
      <c r="H528" s="1191"/>
      <c r="I528" s="1191"/>
      <c r="J528" s="1191"/>
      <c r="K528" s="1191"/>
      <c r="L528" s="1191"/>
      <c r="M528" s="1191"/>
      <c r="N528" s="1191"/>
      <c r="O528" s="1191"/>
      <c r="P528" s="603" t="s">
        <v>2495</v>
      </c>
      <c r="Q528" s="601" t="s">
        <v>2496</v>
      </c>
      <c r="R528" s="602">
        <v>3640</v>
      </c>
      <c r="S528" s="602">
        <v>277</v>
      </c>
      <c r="T528" s="601">
        <v>26</v>
      </c>
      <c r="U528" s="1191"/>
    </row>
    <row r="529" spans="1:21" ht="14.25" customHeight="1">
      <c r="A529" s="1102"/>
      <c r="B529" s="1102"/>
      <c r="C529" s="1102"/>
      <c r="D529" s="1102"/>
      <c r="E529" s="1102"/>
      <c r="F529" s="1102"/>
      <c r="G529" s="1102"/>
      <c r="H529" s="1102"/>
      <c r="I529" s="1102"/>
      <c r="J529" s="1102"/>
      <c r="K529" s="1102"/>
      <c r="L529" s="1102"/>
      <c r="M529" s="1102"/>
      <c r="N529" s="1102"/>
      <c r="O529" s="1102"/>
      <c r="P529" s="603" t="s">
        <v>2497</v>
      </c>
      <c r="Q529" s="601" t="s">
        <v>2498</v>
      </c>
      <c r="R529" s="602">
        <v>3640</v>
      </c>
      <c r="S529" s="602">
        <v>277</v>
      </c>
      <c r="T529" s="601">
        <v>26</v>
      </c>
      <c r="U529" s="1102"/>
    </row>
    <row r="530" spans="1:21" ht="14.25" customHeight="1">
      <c r="A530" s="1194">
        <v>4</v>
      </c>
      <c r="B530" s="1195">
        <v>43153</v>
      </c>
      <c r="C530" s="1190" t="s">
        <v>2499</v>
      </c>
      <c r="D530" s="1190" t="s">
        <v>2500</v>
      </c>
      <c r="E530" s="1192">
        <v>23992</v>
      </c>
      <c r="F530" s="1192">
        <v>5130</v>
      </c>
      <c r="G530" s="1192">
        <v>37</v>
      </c>
      <c r="H530" s="1192">
        <v>5084</v>
      </c>
      <c r="I530" s="1192" t="s">
        <v>52</v>
      </c>
      <c r="J530" s="1192" t="s">
        <v>52</v>
      </c>
      <c r="K530" s="1192" t="s">
        <v>52</v>
      </c>
      <c r="L530" s="1192" t="s">
        <v>52</v>
      </c>
      <c r="M530" s="1192">
        <v>516</v>
      </c>
      <c r="N530" s="1193">
        <v>19</v>
      </c>
      <c r="O530" s="1193">
        <v>10000</v>
      </c>
      <c r="P530" s="604" t="s">
        <v>2501</v>
      </c>
      <c r="Q530" s="601" t="s">
        <v>2502</v>
      </c>
      <c r="R530" s="602">
        <v>204</v>
      </c>
      <c r="S530" s="602">
        <v>25</v>
      </c>
      <c r="T530" s="601">
        <v>14</v>
      </c>
      <c r="U530" s="1197"/>
    </row>
    <row r="531" spans="1:21" ht="14.25" customHeight="1">
      <c r="A531" s="1191"/>
      <c r="B531" s="1191"/>
      <c r="C531" s="1191"/>
      <c r="D531" s="1191"/>
      <c r="E531" s="1191"/>
      <c r="F531" s="1191"/>
      <c r="G531" s="1191"/>
      <c r="H531" s="1191"/>
      <c r="I531" s="1191"/>
      <c r="J531" s="1191"/>
      <c r="K531" s="1191"/>
      <c r="L531" s="1191"/>
      <c r="M531" s="1191"/>
      <c r="N531" s="1191"/>
      <c r="O531" s="1191"/>
      <c r="P531" s="603" t="s">
        <v>2503</v>
      </c>
      <c r="Q531" s="601" t="s">
        <v>2504</v>
      </c>
      <c r="R531" s="602">
        <v>2062</v>
      </c>
      <c r="S531" s="602">
        <v>159</v>
      </c>
      <c r="T531" s="601">
        <v>23</v>
      </c>
      <c r="U531" s="1191"/>
    </row>
    <row r="532" spans="1:21" ht="14.25" customHeight="1">
      <c r="A532" s="1102"/>
      <c r="B532" s="1102"/>
      <c r="C532" s="1102"/>
      <c r="D532" s="1102"/>
      <c r="E532" s="1102"/>
      <c r="F532" s="1102"/>
      <c r="G532" s="1102"/>
      <c r="H532" s="1102"/>
      <c r="I532" s="1102"/>
      <c r="J532" s="1102"/>
      <c r="K532" s="1102"/>
      <c r="L532" s="1102"/>
      <c r="M532" s="1102"/>
      <c r="N532" s="1102"/>
      <c r="O532" s="1102"/>
      <c r="P532" s="603" t="s">
        <v>2505</v>
      </c>
      <c r="Q532" s="601" t="s">
        <v>2506</v>
      </c>
      <c r="R532" s="602">
        <v>1914</v>
      </c>
      <c r="S532" s="602">
        <v>253</v>
      </c>
      <c r="T532" s="601">
        <v>18</v>
      </c>
      <c r="U532" s="1102"/>
    </row>
    <row r="533" spans="1:21" ht="14.25" customHeight="1">
      <c r="A533" s="1194">
        <v>4</v>
      </c>
      <c r="B533" s="1195">
        <v>43154</v>
      </c>
      <c r="C533" s="1190" t="s">
        <v>2507</v>
      </c>
      <c r="D533" s="1190" t="s">
        <v>2508</v>
      </c>
      <c r="E533" s="1192">
        <v>33504</v>
      </c>
      <c r="F533" s="1192">
        <v>6147</v>
      </c>
      <c r="G533" s="1192">
        <v>84</v>
      </c>
      <c r="H533" s="1192">
        <v>6063</v>
      </c>
      <c r="I533" s="1192" t="s">
        <v>52</v>
      </c>
      <c r="J533" s="1192" t="s">
        <v>52</v>
      </c>
      <c r="K533" s="1192" t="s">
        <v>52</v>
      </c>
      <c r="L533" s="1192" t="s">
        <v>52</v>
      </c>
      <c r="M533" s="1192">
        <v>2003</v>
      </c>
      <c r="N533" s="1193">
        <v>5</v>
      </c>
      <c r="O533" s="1193">
        <v>10000</v>
      </c>
      <c r="P533" s="604" t="s">
        <v>2509</v>
      </c>
      <c r="Q533" s="601" t="s">
        <v>2510</v>
      </c>
      <c r="R533" s="602">
        <v>756</v>
      </c>
      <c r="S533" s="602">
        <v>199</v>
      </c>
      <c r="T533" s="601">
        <v>4</v>
      </c>
      <c r="U533" s="1197"/>
    </row>
    <row r="534" spans="1:21" ht="14.25" customHeight="1">
      <c r="A534" s="1191"/>
      <c r="B534" s="1191"/>
      <c r="C534" s="1191"/>
      <c r="D534" s="1191"/>
      <c r="E534" s="1191"/>
      <c r="F534" s="1191"/>
      <c r="G534" s="1191"/>
      <c r="H534" s="1191"/>
      <c r="I534" s="1191"/>
      <c r="J534" s="1191"/>
      <c r="K534" s="1191"/>
      <c r="L534" s="1191"/>
      <c r="M534" s="1191"/>
      <c r="N534" s="1191"/>
      <c r="O534" s="1191"/>
      <c r="P534" s="603" t="s">
        <v>2511</v>
      </c>
      <c r="Q534" s="601" t="s">
        <v>2512</v>
      </c>
      <c r="R534" s="602">
        <v>4642</v>
      </c>
      <c r="S534" s="602">
        <v>1648</v>
      </c>
      <c r="T534" s="601">
        <v>5</v>
      </c>
      <c r="U534" s="1191"/>
    </row>
    <row r="535" spans="1:21" ht="14.25" customHeight="1">
      <c r="A535" s="1102"/>
      <c r="B535" s="1102"/>
      <c r="C535" s="1102"/>
      <c r="D535" s="1102"/>
      <c r="E535" s="1102"/>
      <c r="F535" s="1102"/>
      <c r="G535" s="1102"/>
      <c r="H535" s="1102"/>
      <c r="I535" s="1102"/>
      <c r="J535" s="1102"/>
      <c r="K535" s="1102"/>
      <c r="L535" s="1102"/>
      <c r="M535" s="1102"/>
      <c r="N535" s="1102"/>
      <c r="O535" s="1102"/>
      <c r="P535" s="603" t="s">
        <v>2513</v>
      </c>
      <c r="Q535" s="601" t="s">
        <v>2514</v>
      </c>
      <c r="R535" s="602">
        <v>4642</v>
      </c>
      <c r="S535" s="602">
        <v>1648</v>
      </c>
      <c r="T535" s="601">
        <v>5</v>
      </c>
      <c r="U535" s="1102"/>
    </row>
    <row r="536" spans="1:21" ht="14.25" customHeight="1">
      <c r="A536" s="1194">
        <v>5</v>
      </c>
      <c r="B536" s="1195">
        <v>43157</v>
      </c>
      <c r="C536" s="1190" t="s">
        <v>2515</v>
      </c>
      <c r="D536" s="1190" t="s">
        <v>2516</v>
      </c>
      <c r="E536" s="1192">
        <v>13264</v>
      </c>
      <c r="F536" s="1192">
        <v>1935</v>
      </c>
      <c r="G536" s="1192">
        <v>37</v>
      </c>
      <c r="H536" s="1192">
        <v>1901</v>
      </c>
      <c r="I536" s="1192" t="s">
        <v>52</v>
      </c>
      <c r="J536" s="1192" t="s">
        <v>52</v>
      </c>
      <c r="K536" s="1192" t="s">
        <v>52</v>
      </c>
      <c r="L536" s="1192" t="s">
        <v>52</v>
      </c>
      <c r="M536" s="1192">
        <v>139</v>
      </c>
      <c r="N536" s="1193">
        <v>72</v>
      </c>
      <c r="O536" s="1193">
        <v>9994</v>
      </c>
      <c r="P536" s="604" t="s">
        <v>2517</v>
      </c>
      <c r="Q536" s="601" t="s">
        <v>2518</v>
      </c>
      <c r="R536" s="602">
        <v>259</v>
      </c>
      <c r="S536" s="602">
        <v>43</v>
      </c>
      <c r="T536" s="601">
        <v>60</v>
      </c>
      <c r="U536" s="1197" t="s">
        <v>2519</v>
      </c>
    </row>
    <row r="537" spans="1:21" ht="14.25" customHeight="1">
      <c r="A537" s="1191"/>
      <c r="B537" s="1191"/>
      <c r="C537" s="1191"/>
      <c r="D537" s="1191"/>
      <c r="E537" s="1191"/>
      <c r="F537" s="1191"/>
      <c r="G537" s="1191"/>
      <c r="H537" s="1191"/>
      <c r="I537" s="1191"/>
      <c r="J537" s="1191"/>
      <c r="K537" s="1191"/>
      <c r="L537" s="1191"/>
      <c r="M537" s="1191"/>
      <c r="N537" s="1191"/>
      <c r="O537" s="1191"/>
      <c r="P537" s="603" t="s">
        <v>2520</v>
      </c>
      <c r="Q537" s="601" t="s">
        <v>2521</v>
      </c>
      <c r="R537" s="602">
        <v>483</v>
      </c>
      <c r="S537" s="602">
        <v>11</v>
      </c>
      <c r="T537" s="601">
        <v>142</v>
      </c>
      <c r="U537" s="1191"/>
    </row>
    <row r="538" spans="1:21" ht="14.25" customHeight="1">
      <c r="A538" s="1102"/>
      <c r="B538" s="1102"/>
      <c r="C538" s="1102"/>
      <c r="D538" s="1102"/>
      <c r="E538" s="1102"/>
      <c r="F538" s="1102"/>
      <c r="G538" s="1102"/>
      <c r="H538" s="1102"/>
      <c r="I538" s="1102"/>
      <c r="J538" s="1102"/>
      <c r="K538" s="1102"/>
      <c r="L538" s="1102"/>
      <c r="M538" s="1102"/>
      <c r="N538" s="1102"/>
      <c r="O538" s="1102"/>
      <c r="P538" s="603" t="s">
        <v>2522</v>
      </c>
      <c r="Q538" s="601" t="s">
        <v>2523</v>
      </c>
      <c r="R538" s="602">
        <v>259</v>
      </c>
      <c r="S538" s="602">
        <v>43</v>
      </c>
      <c r="T538" s="601">
        <v>60</v>
      </c>
      <c r="U538" s="1102"/>
    </row>
    <row r="539" spans="1:21" ht="14.25" customHeight="1">
      <c r="A539" s="1194">
        <v>5</v>
      </c>
      <c r="B539" s="1195">
        <v>43158</v>
      </c>
      <c r="C539" s="1190" t="s">
        <v>2524</v>
      </c>
      <c r="D539" s="1190" t="s">
        <v>2525</v>
      </c>
      <c r="E539" s="1192">
        <v>30221</v>
      </c>
      <c r="F539" s="1192">
        <v>6482</v>
      </c>
      <c r="G539" s="1192">
        <v>23</v>
      </c>
      <c r="H539" s="1192">
        <v>6456</v>
      </c>
      <c r="I539" s="1192" t="s">
        <v>52</v>
      </c>
      <c r="J539" s="1192" t="s">
        <v>52</v>
      </c>
      <c r="K539" s="1192" t="s">
        <v>52</v>
      </c>
      <c r="L539" s="1192" t="s">
        <v>52</v>
      </c>
      <c r="M539" s="1192">
        <v>1489</v>
      </c>
      <c r="N539" s="1193">
        <v>7</v>
      </c>
      <c r="O539" s="1193">
        <v>10000</v>
      </c>
      <c r="P539" s="604" t="s">
        <v>2526</v>
      </c>
      <c r="Q539" s="601" t="s">
        <v>2527</v>
      </c>
      <c r="R539" s="602">
        <v>1139</v>
      </c>
      <c r="S539" s="602">
        <v>393</v>
      </c>
      <c r="T539" s="601">
        <v>5</v>
      </c>
      <c r="U539" s="1197"/>
    </row>
    <row r="540" spans="1:21" ht="14.25" customHeight="1">
      <c r="A540" s="1191"/>
      <c r="B540" s="1191"/>
      <c r="C540" s="1191"/>
      <c r="D540" s="1191"/>
      <c r="E540" s="1191"/>
      <c r="F540" s="1191"/>
      <c r="G540" s="1191"/>
      <c r="H540" s="1191"/>
      <c r="I540" s="1191"/>
      <c r="J540" s="1191"/>
      <c r="K540" s="1191"/>
      <c r="L540" s="1191"/>
      <c r="M540" s="1191"/>
      <c r="N540" s="1191"/>
      <c r="O540" s="1191"/>
      <c r="P540" s="603" t="s">
        <v>2528</v>
      </c>
      <c r="Q540" s="601" t="s">
        <v>2529</v>
      </c>
      <c r="R540" s="602">
        <v>3078</v>
      </c>
      <c r="S540" s="602">
        <v>607</v>
      </c>
      <c r="T540" s="601">
        <v>8</v>
      </c>
      <c r="U540" s="1191"/>
    </row>
    <row r="541" spans="1:21" ht="14.25" customHeight="1">
      <c r="A541" s="1102"/>
      <c r="B541" s="1102"/>
      <c r="C541" s="1102"/>
      <c r="D541" s="1102"/>
      <c r="E541" s="1102"/>
      <c r="F541" s="1102"/>
      <c r="G541" s="1102"/>
      <c r="H541" s="1102"/>
      <c r="I541" s="1102"/>
      <c r="J541" s="1102"/>
      <c r="K541" s="1102"/>
      <c r="L541" s="1102"/>
      <c r="M541" s="1102"/>
      <c r="N541" s="1102"/>
      <c r="O541" s="1102"/>
      <c r="P541" s="603" t="s">
        <v>2530</v>
      </c>
      <c r="Q541" s="601" t="s">
        <v>2531</v>
      </c>
      <c r="R541" s="602">
        <v>3078</v>
      </c>
      <c r="S541" s="602">
        <v>607</v>
      </c>
      <c r="T541" s="601">
        <v>8</v>
      </c>
      <c r="U541" s="1102"/>
    </row>
    <row r="542" spans="1:21" ht="14.25" customHeight="1">
      <c r="A542" s="1194">
        <v>5</v>
      </c>
      <c r="B542" s="1195">
        <v>43159</v>
      </c>
      <c r="C542" s="1190" t="s">
        <v>2532</v>
      </c>
      <c r="D542" s="1190" t="s">
        <v>2533</v>
      </c>
      <c r="E542" s="1192">
        <v>9911</v>
      </c>
      <c r="F542" s="1192">
        <v>7724</v>
      </c>
      <c r="G542" s="1192">
        <v>26</v>
      </c>
      <c r="H542" s="1192">
        <v>7698</v>
      </c>
      <c r="I542" s="1192" t="s">
        <v>52</v>
      </c>
      <c r="J542" s="1192" t="s">
        <v>52</v>
      </c>
      <c r="K542" s="1192" t="s">
        <v>52</v>
      </c>
      <c r="L542" s="1192" t="s">
        <v>52</v>
      </c>
      <c r="M542" s="1192">
        <v>2994</v>
      </c>
      <c r="N542" s="1193">
        <v>3</v>
      </c>
      <c r="O542" s="1193">
        <v>10000</v>
      </c>
      <c r="P542" s="604" t="s">
        <v>2534</v>
      </c>
      <c r="Q542" s="601" t="s">
        <v>2535</v>
      </c>
      <c r="R542" s="602">
        <v>4380</v>
      </c>
      <c r="S542" s="602">
        <v>1876</v>
      </c>
      <c r="T542" s="601">
        <v>3</v>
      </c>
      <c r="U542" s="1197"/>
    </row>
    <row r="543" spans="1:21" ht="14.25" customHeight="1">
      <c r="A543" s="1191"/>
      <c r="B543" s="1191"/>
      <c r="C543" s="1191"/>
      <c r="D543" s="1191"/>
      <c r="E543" s="1191"/>
      <c r="F543" s="1191"/>
      <c r="G543" s="1191"/>
      <c r="H543" s="1191"/>
      <c r="I543" s="1191"/>
      <c r="J543" s="1191"/>
      <c r="K543" s="1191"/>
      <c r="L543" s="1191"/>
      <c r="M543" s="1191"/>
      <c r="N543" s="1191"/>
      <c r="O543" s="1191"/>
      <c r="P543" s="603" t="s">
        <v>2536</v>
      </c>
      <c r="Q543" s="601" t="s">
        <v>2537</v>
      </c>
      <c r="R543" s="602">
        <v>4380</v>
      </c>
      <c r="S543" s="602">
        <v>1876</v>
      </c>
      <c r="T543" s="601">
        <v>3</v>
      </c>
      <c r="U543" s="1191"/>
    </row>
    <row r="544" spans="1:21" ht="14.25" customHeight="1">
      <c r="A544" s="1102"/>
      <c r="B544" s="1102"/>
      <c r="C544" s="1102"/>
      <c r="D544" s="1102"/>
      <c r="E544" s="1102"/>
      <c r="F544" s="1102"/>
      <c r="G544" s="1102"/>
      <c r="H544" s="1102"/>
      <c r="I544" s="1102"/>
      <c r="J544" s="1102"/>
      <c r="K544" s="1102"/>
      <c r="L544" s="1102"/>
      <c r="M544" s="1102"/>
      <c r="N544" s="1102"/>
      <c r="O544" s="1102"/>
      <c r="P544" s="603" t="s">
        <v>2538</v>
      </c>
      <c r="Q544" s="601" t="s">
        <v>2539</v>
      </c>
      <c r="R544" s="602">
        <v>4380</v>
      </c>
      <c r="S544" s="602">
        <v>1876</v>
      </c>
      <c r="T544" s="601">
        <v>3</v>
      </c>
      <c r="U544" s="1102"/>
    </row>
    <row r="545" spans="1:21" ht="14.25" customHeight="1">
      <c r="A545" s="1194">
        <v>5</v>
      </c>
      <c r="B545" s="503">
        <v>43159</v>
      </c>
      <c r="C545" s="498" t="s">
        <v>2540</v>
      </c>
      <c r="D545" s="1190" t="s">
        <v>2541</v>
      </c>
      <c r="E545" s="1192">
        <v>16994</v>
      </c>
      <c r="F545" s="502">
        <v>3050</v>
      </c>
      <c r="G545" s="502">
        <v>42</v>
      </c>
      <c r="H545" s="502">
        <v>3008</v>
      </c>
      <c r="I545" s="502" t="s">
        <v>52</v>
      </c>
      <c r="J545" s="502" t="s">
        <v>52</v>
      </c>
      <c r="K545" s="502" t="s">
        <v>52</v>
      </c>
      <c r="L545" s="502" t="s">
        <v>52</v>
      </c>
      <c r="M545" s="502">
        <v>56</v>
      </c>
      <c r="N545" s="513">
        <v>93</v>
      </c>
      <c r="O545" s="513">
        <v>6775</v>
      </c>
      <c r="P545" s="604" t="s">
        <v>2542</v>
      </c>
      <c r="Q545" s="601" t="s">
        <v>2543</v>
      </c>
      <c r="R545" s="602">
        <v>790</v>
      </c>
      <c r="S545" s="602">
        <v>17</v>
      </c>
      <c r="T545" s="601">
        <v>63</v>
      </c>
      <c r="U545" s="1197" t="s">
        <v>2544</v>
      </c>
    </row>
    <row r="546" spans="1:21" ht="14.25" customHeight="1">
      <c r="A546" s="1191"/>
      <c r="B546" s="1195">
        <v>43160</v>
      </c>
      <c r="C546" s="1190" t="s">
        <v>2545</v>
      </c>
      <c r="D546" s="1191"/>
      <c r="E546" s="1191"/>
      <c r="F546" s="1192">
        <v>6708</v>
      </c>
      <c r="G546" s="1192">
        <v>100</v>
      </c>
      <c r="H546" s="1192">
        <v>6610</v>
      </c>
      <c r="I546" s="1192" t="s">
        <v>52</v>
      </c>
      <c r="J546" s="1192" t="s">
        <v>52</v>
      </c>
      <c r="K546" s="1192" t="s">
        <v>52</v>
      </c>
      <c r="L546" s="1192" t="s">
        <v>52</v>
      </c>
      <c r="M546" s="1192">
        <v>189</v>
      </c>
      <c r="N546" s="1196">
        <v>123</v>
      </c>
      <c r="O546" s="1196">
        <v>23225</v>
      </c>
      <c r="P546" s="603" t="s">
        <v>2546</v>
      </c>
      <c r="Q546" s="601" t="s">
        <v>2547</v>
      </c>
      <c r="R546" s="602">
        <v>3408</v>
      </c>
      <c r="S546" s="602">
        <v>25</v>
      </c>
      <c r="T546" s="601">
        <v>197</v>
      </c>
      <c r="U546" s="1191"/>
    </row>
    <row r="547" spans="1:21" ht="14.25" customHeight="1">
      <c r="A547" s="1102"/>
      <c r="B547" s="1102"/>
      <c r="C547" s="1102"/>
      <c r="D547" s="1102"/>
      <c r="E547" s="1102"/>
      <c r="F547" s="1102"/>
      <c r="G547" s="1102"/>
      <c r="H547" s="1102"/>
      <c r="I547" s="1102"/>
      <c r="J547" s="1102"/>
      <c r="K547" s="1102"/>
      <c r="L547" s="1102"/>
      <c r="M547" s="1102"/>
      <c r="N547" s="1102"/>
      <c r="O547" s="1102"/>
      <c r="P547" s="603" t="s">
        <v>2548</v>
      </c>
      <c r="Q547" s="601" t="s">
        <v>2549</v>
      </c>
      <c r="R547" s="602">
        <v>482</v>
      </c>
      <c r="S547" s="602">
        <v>49</v>
      </c>
      <c r="T547" s="601">
        <v>127</v>
      </c>
      <c r="U547" s="1102"/>
    </row>
    <row r="548" spans="1:21" ht="14.25" customHeight="1">
      <c r="A548" s="1194">
        <v>5</v>
      </c>
      <c r="B548" s="1195">
        <v>43160</v>
      </c>
      <c r="C548" s="1190" t="s">
        <v>2550</v>
      </c>
      <c r="D548" s="1190" t="s">
        <v>2551</v>
      </c>
      <c r="E548" s="1192">
        <v>63213</v>
      </c>
      <c r="F548" s="1192">
        <v>34496</v>
      </c>
      <c r="G548" s="1192" t="s">
        <v>52</v>
      </c>
      <c r="H548" s="1192">
        <v>7824</v>
      </c>
      <c r="I548" s="1192" t="s">
        <v>52</v>
      </c>
      <c r="J548" s="1192">
        <v>26336</v>
      </c>
      <c r="K548" s="1192" t="s">
        <v>52</v>
      </c>
      <c r="L548" s="1192" t="s">
        <v>52</v>
      </c>
      <c r="M548" s="1192">
        <v>1540</v>
      </c>
      <c r="N548" s="1193">
        <v>6</v>
      </c>
      <c r="O548" s="1193">
        <v>10000</v>
      </c>
      <c r="P548" s="604" t="s">
        <v>2552</v>
      </c>
      <c r="Q548" s="601" t="s">
        <v>2553</v>
      </c>
      <c r="R548" s="602">
        <v>14328</v>
      </c>
      <c r="S548" s="602">
        <v>588</v>
      </c>
      <c r="T548" s="601">
        <v>7</v>
      </c>
      <c r="U548" s="1197"/>
    </row>
    <row r="549" spans="1:21" ht="14.25" customHeight="1">
      <c r="A549" s="1191"/>
      <c r="B549" s="1191"/>
      <c r="C549" s="1191"/>
      <c r="D549" s="1191"/>
      <c r="E549" s="1191"/>
      <c r="F549" s="1191"/>
      <c r="G549" s="1191"/>
      <c r="H549" s="1191"/>
      <c r="I549" s="1191"/>
      <c r="J549" s="1191"/>
      <c r="K549" s="1191"/>
      <c r="L549" s="1191"/>
      <c r="M549" s="1191"/>
      <c r="N549" s="1191"/>
      <c r="O549" s="1191"/>
      <c r="P549" s="603" t="s">
        <v>2554</v>
      </c>
      <c r="Q549" s="601" t="s">
        <v>2555</v>
      </c>
      <c r="R549" s="602">
        <v>14008</v>
      </c>
      <c r="S549" s="602">
        <v>678</v>
      </c>
      <c r="T549" s="601">
        <v>4</v>
      </c>
      <c r="U549" s="1191"/>
    </row>
    <row r="550" spans="1:21" ht="14.25" customHeight="1">
      <c r="A550" s="1102"/>
      <c r="B550" s="1102"/>
      <c r="C550" s="1102"/>
      <c r="D550" s="1102"/>
      <c r="E550" s="1102"/>
      <c r="F550" s="1102"/>
      <c r="G550" s="1102"/>
      <c r="H550" s="1102"/>
      <c r="I550" s="1102"/>
      <c r="J550" s="1102"/>
      <c r="K550" s="1102"/>
      <c r="L550" s="1102"/>
      <c r="M550" s="1102"/>
      <c r="N550" s="1102"/>
      <c r="O550" s="1102"/>
      <c r="P550" s="603" t="s">
        <v>2556</v>
      </c>
      <c r="Q550" s="601" t="s">
        <v>2557</v>
      </c>
      <c r="R550" s="602">
        <v>14008</v>
      </c>
      <c r="S550" s="602">
        <v>678</v>
      </c>
      <c r="T550" s="601">
        <v>4</v>
      </c>
      <c r="U550" s="1102"/>
    </row>
    <row r="551" spans="1:21" ht="14.25" customHeight="1">
      <c r="A551" s="1194">
        <v>5</v>
      </c>
      <c r="B551" s="1195">
        <v>43161</v>
      </c>
      <c r="C551" s="1190" t="s">
        <v>2558</v>
      </c>
      <c r="D551" s="1190" t="s">
        <v>2559</v>
      </c>
      <c r="E551" s="1192">
        <v>31535</v>
      </c>
      <c r="F551" s="1192">
        <v>7270</v>
      </c>
      <c r="G551" s="1192">
        <v>32</v>
      </c>
      <c r="H551" s="1192">
        <v>7238</v>
      </c>
      <c r="I551" s="1192" t="s">
        <v>52</v>
      </c>
      <c r="J551" s="1192" t="s">
        <v>52</v>
      </c>
      <c r="K551" s="1192" t="s">
        <v>52</v>
      </c>
      <c r="L551" s="1192" t="s">
        <v>52</v>
      </c>
      <c r="M551" s="1192">
        <v>296</v>
      </c>
      <c r="N551" s="1193">
        <v>34</v>
      </c>
      <c r="O551" s="1193">
        <v>10000</v>
      </c>
      <c r="P551" s="604" t="s">
        <v>2560</v>
      </c>
      <c r="Q551" s="601" t="s">
        <v>2561</v>
      </c>
      <c r="R551" s="602">
        <v>3758</v>
      </c>
      <c r="S551" s="602">
        <v>144</v>
      </c>
      <c r="T551" s="601">
        <v>32</v>
      </c>
      <c r="U551" s="1197"/>
    </row>
    <row r="552" spans="1:21" ht="14.25" customHeight="1">
      <c r="A552" s="1191"/>
      <c r="B552" s="1191"/>
      <c r="C552" s="1191"/>
      <c r="D552" s="1191"/>
      <c r="E552" s="1191"/>
      <c r="F552" s="1191"/>
      <c r="G552" s="1191"/>
      <c r="H552" s="1191"/>
      <c r="I552" s="1191"/>
      <c r="J552" s="1191"/>
      <c r="K552" s="1191"/>
      <c r="L552" s="1191"/>
      <c r="M552" s="1191"/>
      <c r="N552" s="1191"/>
      <c r="O552" s="1191"/>
      <c r="P552" s="603" t="s">
        <v>2562</v>
      </c>
      <c r="Q552" s="601" t="s">
        <v>2563</v>
      </c>
      <c r="R552" s="602">
        <v>3758</v>
      </c>
      <c r="S552" s="602">
        <v>144</v>
      </c>
      <c r="T552" s="601">
        <v>32</v>
      </c>
      <c r="U552" s="1191"/>
    </row>
    <row r="553" spans="1:21" ht="14.25" customHeight="1">
      <c r="A553" s="1102"/>
      <c r="B553" s="1102"/>
      <c r="C553" s="1102"/>
      <c r="D553" s="1102"/>
      <c r="E553" s="1102"/>
      <c r="F553" s="1102"/>
      <c r="G553" s="1102"/>
      <c r="H553" s="1102"/>
      <c r="I553" s="1102"/>
      <c r="J553" s="1102"/>
      <c r="K553" s="1102"/>
      <c r="L553" s="1102"/>
      <c r="M553" s="1102"/>
      <c r="N553" s="1102"/>
      <c r="O553" s="1102"/>
      <c r="P553" s="603" t="s">
        <v>2564</v>
      </c>
      <c r="Q553" s="601" t="s">
        <v>2565</v>
      </c>
      <c r="R553" s="602">
        <v>3758</v>
      </c>
      <c r="S553" s="602">
        <v>144</v>
      </c>
      <c r="T553" s="601">
        <v>32</v>
      </c>
      <c r="U553" s="1102"/>
    </row>
    <row r="554" spans="1:21" ht="14.25" customHeight="1">
      <c r="A554" s="1194">
        <v>1</v>
      </c>
      <c r="B554" s="1195">
        <v>43164</v>
      </c>
      <c r="C554" s="1190" t="s">
        <v>2566</v>
      </c>
      <c r="D554" s="1190" t="s">
        <v>2567</v>
      </c>
      <c r="E554" s="1192">
        <v>7000</v>
      </c>
      <c r="F554" s="1192">
        <v>3238</v>
      </c>
      <c r="G554" s="1192">
        <v>98</v>
      </c>
      <c r="H554" s="1192">
        <v>3150</v>
      </c>
      <c r="I554" s="1192" t="s">
        <v>52</v>
      </c>
      <c r="J554" s="1192" t="s">
        <v>52</v>
      </c>
      <c r="K554" s="1192" t="s">
        <v>52</v>
      </c>
      <c r="L554" s="1192" t="s">
        <v>52</v>
      </c>
      <c r="M554" s="1192">
        <v>131</v>
      </c>
      <c r="N554" s="1193">
        <v>76</v>
      </c>
      <c r="O554" s="1193">
        <v>10000</v>
      </c>
      <c r="P554" s="604" t="s">
        <v>2568</v>
      </c>
      <c r="Q554" s="601" t="s">
        <v>2569</v>
      </c>
      <c r="R554" s="602">
        <v>798</v>
      </c>
      <c r="S554" s="602">
        <v>17</v>
      </c>
      <c r="T554" s="601">
        <v>98</v>
      </c>
      <c r="U554" s="1197"/>
    </row>
    <row r="555" spans="1:21" ht="14.25" customHeight="1">
      <c r="A555" s="1191"/>
      <c r="B555" s="1191"/>
      <c r="C555" s="1191"/>
      <c r="D555" s="1191"/>
      <c r="E555" s="1191"/>
      <c r="F555" s="1191"/>
      <c r="G555" s="1191"/>
      <c r="H555" s="1191"/>
      <c r="I555" s="1191"/>
      <c r="J555" s="1191"/>
      <c r="K555" s="1191"/>
      <c r="L555" s="1191"/>
      <c r="M555" s="1191"/>
      <c r="N555" s="1191"/>
      <c r="O555" s="1191"/>
      <c r="P555" s="603" t="s">
        <v>2570</v>
      </c>
      <c r="Q555" s="601" t="s">
        <v>2571</v>
      </c>
      <c r="R555" s="602">
        <v>1247</v>
      </c>
      <c r="S555" s="602">
        <v>13</v>
      </c>
      <c r="T555" s="601">
        <v>108</v>
      </c>
      <c r="U555" s="1191"/>
    </row>
    <row r="556" spans="1:21" ht="14.25" customHeight="1">
      <c r="A556" s="1102"/>
      <c r="B556" s="1102"/>
      <c r="C556" s="1102"/>
      <c r="D556" s="1102"/>
      <c r="E556" s="1102"/>
      <c r="F556" s="1102"/>
      <c r="G556" s="1102"/>
      <c r="H556" s="1102"/>
      <c r="I556" s="1102"/>
      <c r="J556" s="1102"/>
      <c r="K556" s="1102"/>
      <c r="L556" s="1102"/>
      <c r="M556" s="1102"/>
      <c r="N556" s="1102"/>
      <c r="O556" s="1102"/>
      <c r="P556" s="603" t="s">
        <v>2572</v>
      </c>
      <c r="Q556" s="601" t="s">
        <v>2573</v>
      </c>
      <c r="R556" s="602">
        <v>147</v>
      </c>
      <c r="S556" s="602">
        <v>33</v>
      </c>
      <c r="T556" s="601">
        <v>65</v>
      </c>
      <c r="U556" s="1102"/>
    </row>
    <row r="557" spans="1:21" ht="14.25" customHeight="1">
      <c r="A557" s="1194">
        <v>1</v>
      </c>
      <c r="B557" s="1195">
        <v>43165</v>
      </c>
      <c r="C557" s="1190" t="s">
        <v>2574</v>
      </c>
      <c r="D557" s="1190" t="s">
        <v>2575</v>
      </c>
      <c r="E557" s="1192">
        <v>31442</v>
      </c>
      <c r="F557" s="1192">
        <v>7486</v>
      </c>
      <c r="G557" s="1192" t="s">
        <v>52</v>
      </c>
      <c r="H557" s="1192">
        <v>7486</v>
      </c>
      <c r="I557" s="1192" t="s">
        <v>52</v>
      </c>
      <c r="J557" s="1192" t="s">
        <v>52</v>
      </c>
      <c r="K557" s="1192" t="s">
        <v>52</v>
      </c>
      <c r="L557" s="1192" t="s">
        <v>52</v>
      </c>
      <c r="M557" s="1192">
        <v>585</v>
      </c>
      <c r="N557" s="1193">
        <v>17</v>
      </c>
      <c r="O557" s="1193">
        <v>10000</v>
      </c>
      <c r="P557" s="604" t="s">
        <v>2576</v>
      </c>
      <c r="Q557" s="601" t="s">
        <v>2577</v>
      </c>
      <c r="R557" s="602">
        <v>4038</v>
      </c>
      <c r="S557" s="602">
        <v>363</v>
      </c>
      <c r="T557" s="601">
        <v>16</v>
      </c>
      <c r="U557" s="1197"/>
    </row>
    <row r="558" spans="1:21" ht="14.25" customHeight="1">
      <c r="A558" s="1191"/>
      <c r="B558" s="1191"/>
      <c r="C558" s="1191"/>
      <c r="D558" s="1191"/>
      <c r="E558" s="1191"/>
      <c r="F558" s="1191"/>
      <c r="G558" s="1191"/>
      <c r="H558" s="1191"/>
      <c r="I558" s="1191"/>
      <c r="J558" s="1191"/>
      <c r="K558" s="1191"/>
      <c r="L558" s="1191"/>
      <c r="M558" s="1191"/>
      <c r="N558" s="1191"/>
      <c r="O558" s="1191"/>
      <c r="P558" s="603" t="s">
        <v>2578</v>
      </c>
      <c r="Q558" s="601" t="s">
        <v>2579</v>
      </c>
      <c r="R558" s="602">
        <v>4038</v>
      </c>
      <c r="S558" s="602">
        <v>363</v>
      </c>
      <c r="T558" s="601">
        <v>16</v>
      </c>
      <c r="U558" s="1191"/>
    </row>
    <row r="559" spans="1:21" ht="14.25" customHeight="1">
      <c r="A559" s="1102"/>
      <c r="B559" s="1102"/>
      <c r="C559" s="1102"/>
      <c r="D559" s="1102"/>
      <c r="E559" s="1102"/>
      <c r="F559" s="1102"/>
      <c r="G559" s="1102"/>
      <c r="H559" s="1102"/>
      <c r="I559" s="1102"/>
      <c r="J559" s="1102"/>
      <c r="K559" s="1102"/>
      <c r="L559" s="1102"/>
      <c r="M559" s="1102"/>
      <c r="N559" s="1102"/>
      <c r="O559" s="1102"/>
      <c r="P559" s="603" t="s">
        <v>2580</v>
      </c>
      <c r="Q559" s="601" t="s">
        <v>2581</v>
      </c>
      <c r="R559" s="602">
        <v>4038</v>
      </c>
      <c r="S559" s="602">
        <v>363</v>
      </c>
      <c r="T559" s="601">
        <v>16</v>
      </c>
      <c r="U559" s="1102"/>
    </row>
    <row r="560" spans="1:21" ht="14.25" customHeight="1">
      <c r="A560" s="1194">
        <v>1</v>
      </c>
      <c r="B560" s="1195">
        <v>43166</v>
      </c>
      <c r="C560" s="1190" t="s">
        <v>2582</v>
      </c>
      <c r="D560" s="1190" t="s">
        <v>2583</v>
      </c>
      <c r="E560" s="1192">
        <v>15670</v>
      </c>
      <c r="F560" s="1192">
        <v>4340</v>
      </c>
      <c r="G560" s="1192">
        <v>28</v>
      </c>
      <c r="H560" s="1192">
        <v>4312</v>
      </c>
      <c r="I560" s="1192" t="s">
        <v>52</v>
      </c>
      <c r="J560" s="1192" t="s">
        <v>52</v>
      </c>
      <c r="K560" s="1192" t="s">
        <v>52</v>
      </c>
      <c r="L560" s="1192" t="s">
        <v>52</v>
      </c>
      <c r="M560" s="1192">
        <v>755</v>
      </c>
      <c r="N560" s="1193">
        <v>13</v>
      </c>
      <c r="O560" s="1193">
        <v>10000</v>
      </c>
      <c r="P560" s="604" t="s">
        <v>2584</v>
      </c>
      <c r="Q560" s="601" t="s">
        <v>2585</v>
      </c>
      <c r="R560" s="602">
        <v>2768</v>
      </c>
      <c r="S560" s="602">
        <v>605</v>
      </c>
      <c r="T560" s="601">
        <v>12</v>
      </c>
      <c r="U560" s="1197"/>
    </row>
    <row r="561" spans="1:21" ht="14.25" customHeight="1">
      <c r="A561" s="1191"/>
      <c r="B561" s="1191"/>
      <c r="C561" s="1191"/>
      <c r="D561" s="1191"/>
      <c r="E561" s="1191"/>
      <c r="F561" s="1191"/>
      <c r="G561" s="1191"/>
      <c r="H561" s="1191"/>
      <c r="I561" s="1191"/>
      <c r="J561" s="1191"/>
      <c r="K561" s="1191"/>
      <c r="L561" s="1191"/>
      <c r="M561" s="1191"/>
      <c r="N561" s="1191"/>
      <c r="O561" s="1191"/>
      <c r="P561" s="603" t="s">
        <v>2586</v>
      </c>
      <c r="Q561" s="601" t="s">
        <v>2587</v>
      </c>
      <c r="R561" s="602">
        <v>2768</v>
      </c>
      <c r="S561" s="602">
        <v>605</v>
      </c>
      <c r="T561" s="601">
        <v>12</v>
      </c>
      <c r="U561" s="1191"/>
    </row>
    <row r="562" spans="1:21" ht="14.25" customHeight="1">
      <c r="A562" s="1102"/>
      <c r="B562" s="1102"/>
      <c r="C562" s="1102"/>
      <c r="D562" s="1102"/>
      <c r="E562" s="1102"/>
      <c r="F562" s="1102"/>
      <c r="G562" s="1102"/>
      <c r="H562" s="1102"/>
      <c r="I562" s="1102"/>
      <c r="J562" s="1102"/>
      <c r="K562" s="1102"/>
      <c r="L562" s="1102"/>
      <c r="M562" s="1102"/>
      <c r="N562" s="1102"/>
      <c r="O562" s="1102"/>
      <c r="P562" s="603" t="s">
        <v>2588</v>
      </c>
      <c r="Q562" s="601" t="s">
        <v>2589</v>
      </c>
      <c r="R562" s="602">
        <v>2768</v>
      </c>
      <c r="S562" s="602">
        <v>605</v>
      </c>
      <c r="T562" s="601">
        <v>12</v>
      </c>
      <c r="U562" s="1102"/>
    </row>
    <row r="563" spans="1:21" ht="14.25" customHeight="1">
      <c r="A563" s="1194">
        <v>1</v>
      </c>
      <c r="B563" s="1195">
        <v>43167</v>
      </c>
      <c r="C563" s="1190" t="s">
        <v>2590</v>
      </c>
      <c r="D563" s="1190" t="s">
        <v>2591</v>
      </c>
      <c r="E563" s="1192">
        <v>14286</v>
      </c>
      <c r="F563" s="1192">
        <v>4184</v>
      </c>
      <c r="G563" s="1192">
        <v>94</v>
      </c>
      <c r="H563" s="1192">
        <v>4090</v>
      </c>
      <c r="I563" s="1192" t="s">
        <v>52</v>
      </c>
      <c r="J563" s="1192" t="s">
        <v>52</v>
      </c>
      <c r="K563" s="1192" t="s">
        <v>52</v>
      </c>
      <c r="L563" s="1192" t="s">
        <v>52</v>
      </c>
      <c r="M563" s="1192">
        <v>1183</v>
      </c>
      <c r="N563" s="1193">
        <v>8</v>
      </c>
      <c r="O563" s="1193">
        <v>10000</v>
      </c>
      <c r="P563" s="604" t="s">
        <v>2592</v>
      </c>
      <c r="Q563" s="601" t="s">
        <v>2593</v>
      </c>
      <c r="R563" s="602">
        <v>3051</v>
      </c>
      <c r="S563" s="602">
        <v>981</v>
      </c>
      <c r="T563" s="601">
        <v>8</v>
      </c>
      <c r="U563" s="1197"/>
    </row>
    <row r="564" spans="1:21" ht="14.25" customHeight="1">
      <c r="A564" s="1191"/>
      <c r="B564" s="1191"/>
      <c r="C564" s="1191"/>
      <c r="D564" s="1191"/>
      <c r="E564" s="1191"/>
      <c r="F564" s="1191"/>
      <c r="G564" s="1191"/>
      <c r="H564" s="1191"/>
      <c r="I564" s="1191"/>
      <c r="J564" s="1191"/>
      <c r="K564" s="1191"/>
      <c r="L564" s="1191"/>
      <c r="M564" s="1191"/>
      <c r="N564" s="1191"/>
      <c r="O564" s="1191"/>
      <c r="P564" s="603" t="s">
        <v>2594</v>
      </c>
      <c r="Q564" s="601" t="s">
        <v>2595</v>
      </c>
      <c r="R564" s="602">
        <v>3051</v>
      </c>
      <c r="S564" s="602">
        <v>981</v>
      </c>
      <c r="T564" s="601">
        <v>8</v>
      </c>
      <c r="U564" s="1191"/>
    </row>
    <row r="565" spans="1:21" ht="14.25" customHeight="1">
      <c r="A565" s="1102"/>
      <c r="B565" s="1102"/>
      <c r="C565" s="1102"/>
      <c r="D565" s="1102"/>
      <c r="E565" s="1102"/>
      <c r="F565" s="1102"/>
      <c r="G565" s="1102"/>
      <c r="H565" s="1102"/>
      <c r="I565" s="1102"/>
      <c r="J565" s="1102"/>
      <c r="K565" s="1102"/>
      <c r="L565" s="1102"/>
      <c r="M565" s="1102"/>
      <c r="N565" s="1102"/>
      <c r="O565" s="1102"/>
      <c r="P565" s="603" t="s">
        <v>2596</v>
      </c>
      <c r="Q565" s="601" t="s">
        <v>2597</v>
      </c>
      <c r="R565" s="602">
        <v>3051</v>
      </c>
      <c r="S565" s="602">
        <v>981</v>
      </c>
      <c r="T565" s="601">
        <v>8</v>
      </c>
      <c r="U565" s="1102"/>
    </row>
    <row r="566" spans="1:21" ht="14.25" customHeight="1">
      <c r="A566" s="1194">
        <v>1</v>
      </c>
      <c r="B566" s="1195">
        <v>43168</v>
      </c>
      <c r="C566" s="1190" t="s">
        <v>2598</v>
      </c>
      <c r="D566" s="1190" t="s">
        <v>2599</v>
      </c>
      <c r="E566" s="1192">
        <v>10294</v>
      </c>
      <c r="F566" s="1192">
        <v>4932</v>
      </c>
      <c r="G566" s="1192">
        <v>417</v>
      </c>
      <c r="H566" s="1192">
        <v>4516</v>
      </c>
      <c r="I566" s="1192" t="s">
        <v>52</v>
      </c>
      <c r="J566" s="1192" t="s">
        <v>52</v>
      </c>
      <c r="K566" s="1192" t="s">
        <v>52</v>
      </c>
      <c r="L566" s="1192" t="s">
        <v>52</v>
      </c>
      <c r="M566" s="1192">
        <v>1009</v>
      </c>
      <c r="N566" s="1193">
        <v>10</v>
      </c>
      <c r="O566" s="1193">
        <v>10000</v>
      </c>
      <c r="P566" s="604" t="s">
        <v>2600</v>
      </c>
      <c r="Q566" s="601" t="s">
        <v>2601</v>
      </c>
      <c r="R566" s="602">
        <v>325</v>
      </c>
      <c r="S566" s="602">
        <v>46</v>
      </c>
      <c r="T566" s="601">
        <v>8</v>
      </c>
      <c r="U566" s="1197"/>
    </row>
    <row r="567" spans="1:21" ht="14.25" customHeight="1">
      <c r="A567" s="1191"/>
      <c r="B567" s="1191"/>
      <c r="C567" s="1191"/>
      <c r="D567" s="1191"/>
      <c r="E567" s="1191"/>
      <c r="F567" s="1191"/>
      <c r="G567" s="1191"/>
      <c r="H567" s="1191"/>
      <c r="I567" s="1191"/>
      <c r="J567" s="1191"/>
      <c r="K567" s="1191"/>
      <c r="L567" s="1191"/>
      <c r="M567" s="1191"/>
      <c r="N567" s="1191"/>
      <c r="O567" s="1191"/>
      <c r="P567" s="603" t="s">
        <v>2602</v>
      </c>
      <c r="Q567" s="601" t="s">
        <v>2603</v>
      </c>
      <c r="R567" s="602">
        <v>1874</v>
      </c>
      <c r="S567" s="602">
        <v>439</v>
      </c>
      <c r="T567" s="601">
        <v>12</v>
      </c>
      <c r="U567" s="1191"/>
    </row>
    <row r="568" spans="1:21" ht="14.25" customHeight="1">
      <c r="A568" s="1102"/>
      <c r="B568" s="1102"/>
      <c r="C568" s="1102"/>
      <c r="D568" s="1102"/>
      <c r="E568" s="1102"/>
      <c r="F568" s="1102"/>
      <c r="G568" s="1102"/>
      <c r="H568" s="1102"/>
      <c r="I568" s="1102"/>
      <c r="J568" s="1102"/>
      <c r="K568" s="1102"/>
      <c r="L568" s="1102"/>
      <c r="M568" s="1102"/>
      <c r="N568" s="1102"/>
      <c r="O568" s="1102"/>
      <c r="P568" s="603" t="s">
        <v>2604</v>
      </c>
      <c r="Q568" s="601" t="s">
        <v>2605</v>
      </c>
      <c r="R568" s="602">
        <v>1874</v>
      </c>
      <c r="S568" s="602">
        <v>439</v>
      </c>
      <c r="T568" s="601">
        <v>12</v>
      </c>
      <c r="U568" s="1102"/>
    </row>
    <row r="569" spans="1:21" ht="14.25" customHeight="1">
      <c r="A569" s="496">
        <v>1</v>
      </c>
      <c r="B569" s="503">
        <v>43169</v>
      </c>
      <c r="C569" s="498" t="s">
        <v>2606</v>
      </c>
      <c r="D569" s="1190" t="s">
        <v>2607</v>
      </c>
      <c r="E569" s="1192">
        <v>69013</v>
      </c>
      <c r="F569" s="502">
        <v>13188</v>
      </c>
      <c r="G569" s="502">
        <v>2980</v>
      </c>
      <c r="H569" s="502">
        <v>10224</v>
      </c>
      <c r="I569" s="502" t="s">
        <v>52</v>
      </c>
      <c r="J569" s="502" t="s">
        <v>52</v>
      </c>
      <c r="K569" s="502" t="s">
        <v>52</v>
      </c>
      <c r="L569" s="502" t="s">
        <v>52</v>
      </c>
      <c r="M569" s="502">
        <v>2131</v>
      </c>
      <c r="N569" s="513">
        <v>14</v>
      </c>
      <c r="O569" s="513">
        <v>30000</v>
      </c>
      <c r="P569" s="1204" t="s">
        <v>2608</v>
      </c>
      <c r="Q569" s="1305" t="s">
        <v>2609</v>
      </c>
      <c r="R569" s="1305">
        <v>1936</v>
      </c>
      <c r="S569" s="1305">
        <v>997</v>
      </c>
      <c r="T569" s="1199">
        <v>13</v>
      </c>
      <c r="U569" s="1197" t="s">
        <v>2610</v>
      </c>
    </row>
    <row r="570" spans="1:21" ht="14.25" customHeight="1">
      <c r="A570" s="1194">
        <v>2</v>
      </c>
      <c r="B570" s="503">
        <v>43171</v>
      </c>
      <c r="C570" s="498" t="s">
        <v>2611</v>
      </c>
      <c r="D570" s="1191"/>
      <c r="E570" s="1191"/>
      <c r="F570" s="502">
        <v>8421</v>
      </c>
      <c r="G570" s="502">
        <v>2712</v>
      </c>
      <c r="H570" s="502">
        <v>5721</v>
      </c>
      <c r="I570" s="502" t="s">
        <v>52</v>
      </c>
      <c r="J570" s="502" t="s">
        <v>52</v>
      </c>
      <c r="K570" s="502" t="s">
        <v>52</v>
      </c>
      <c r="L570" s="502" t="s">
        <v>52</v>
      </c>
      <c r="M570" s="502">
        <v>1518</v>
      </c>
      <c r="N570" s="513">
        <v>15</v>
      </c>
      <c r="O570" s="513">
        <v>23318</v>
      </c>
      <c r="P570" s="1102"/>
      <c r="Q570" s="1102"/>
      <c r="R570" s="1102"/>
      <c r="S570" s="1102"/>
      <c r="T570" s="1102"/>
      <c r="U570" s="1191"/>
    </row>
    <row r="571" spans="1:21" ht="14.25" customHeight="1">
      <c r="A571" s="1191"/>
      <c r="B571" s="503">
        <v>43172</v>
      </c>
      <c r="C571" s="498" t="s">
        <v>2612</v>
      </c>
      <c r="D571" s="1191"/>
      <c r="E571" s="1191"/>
      <c r="F571" s="502">
        <v>9680</v>
      </c>
      <c r="G571" s="502">
        <v>3606</v>
      </c>
      <c r="H571" s="502">
        <v>6110</v>
      </c>
      <c r="I571" s="502" t="s">
        <v>52</v>
      </c>
      <c r="J571" s="502" t="s">
        <v>52</v>
      </c>
      <c r="K571" s="502" t="s">
        <v>52</v>
      </c>
      <c r="L571" s="502" t="s">
        <v>52</v>
      </c>
      <c r="M571" s="502">
        <v>1893</v>
      </c>
      <c r="N571" s="513">
        <v>16</v>
      </c>
      <c r="O571" s="513">
        <v>30615</v>
      </c>
      <c r="P571" s="1204" t="s">
        <v>2613</v>
      </c>
      <c r="Q571" s="1305" t="s">
        <v>2614</v>
      </c>
      <c r="R571" s="1305">
        <v>8208</v>
      </c>
      <c r="S571" s="1305">
        <v>1958</v>
      </c>
      <c r="T571" s="1199">
        <v>22</v>
      </c>
      <c r="U571" s="1191"/>
    </row>
    <row r="572" spans="1:21" ht="14.25" customHeight="1">
      <c r="A572" s="1191"/>
      <c r="B572" s="503">
        <v>43173</v>
      </c>
      <c r="C572" s="498" t="s">
        <v>2615</v>
      </c>
      <c r="D572" s="1191"/>
      <c r="E572" s="1191"/>
      <c r="F572" s="502">
        <v>8392</v>
      </c>
      <c r="G572" s="502">
        <v>3736</v>
      </c>
      <c r="H572" s="502">
        <v>4684</v>
      </c>
      <c r="I572" s="502" t="s">
        <v>52</v>
      </c>
      <c r="J572" s="502" t="s">
        <v>52</v>
      </c>
      <c r="K572" s="502" t="s">
        <v>52</v>
      </c>
      <c r="L572" s="502" t="s">
        <v>52</v>
      </c>
      <c r="M572" s="502">
        <v>1584</v>
      </c>
      <c r="N572" s="513">
        <v>19</v>
      </c>
      <c r="O572" s="513">
        <v>30313</v>
      </c>
      <c r="P572" s="1102"/>
      <c r="Q572" s="1102"/>
      <c r="R572" s="1102"/>
      <c r="S572" s="1102"/>
      <c r="T572" s="1102"/>
      <c r="U572" s="1191"/>
    </row>
    <row r="573" spans="1:21" ht="14.25" customHeight="1">
      <c r="A573" s="1191"/>
      <c r="B573" s="503">
        <v>43174</v>
      </c>
      <c r="C573" s="498" t="s">
        <v>2616</v>
      </c>
      <c r="D573" s="1191"/>
      <c r="E573" s="1191"/>
      <c r="F573" s="502">
        <v>8441</v>
      </c>
      <c r="G573" s="502">
        <v>4892</v>
      </c>
      <c r="H573" s="502">
        <v>3581</v>
      </c>
      <c r="I573" s="502" t="s">
        <v>52</v>
      </c>
      <c r="J573" s="502" t="s">
        <v>52</v>
      </c>
      <c r="K573" s="502" t="s">
        <v>52</v>
      </c>
      <c r="L573" s="502" t="s">
        <v>52</v>
      </c>
      <c r="M573" s="502">
        <v>1596</v>
      </c>
      <c r="N573" s="513">
        <v>21</v>
      </c>
      <c r="O573" s="513">
        <v>33455</v>
      </c>
      <c r="P573" s="1204" t="s">
        <v>2617</v>
      </c>
      <c r="Q573" s="1305" t="s">
        <v>2618</v>
      </c>
      <c r="R573" s="1305">
        <v>8208</v>
      </c>
      <c r="S573" s="1305">
        <v>1958</v>
      </c>
      <c r="T573" s="1199">
        <v>22</v>
      </c>
      <c r="U573" s="1191"/>
    </row>
    <row r="574" spans="1:21" ht="14.25" customHeight="1">
      <c r="A574" s="1102"/>
      <c r="B574" s="503">
        <v>43175</v>
      </c>
      <c r="C574" s="498" t="s">
        <v>2619</v>
      </c>
      <c r="D574" s="1102"/>
      <c r="E574" s="1102"/>
      <c r="F574" s="502">
        <v>7505</v>
      </c>
      <c r="G574" s="502">
        <v>3398</v>
      </c>
      <c r="H574" s="502">
        <v>4125</v>
      </c>
      <c r="I574" s="502" t="s">
        <v>52</v>
      </c>
      <c r="J574" s="502" t="s">
        <v>52</v>
      </c>
      <c r="K574" s="502" t="s">
        <v>52</v>
      </c>
      <c r="L574" s="502" t="s">
        <v>52</v>
      </c>
      <c r="M574" s="502">
        <v>1475</v>
      </c>
      <c r="N574" s="513">
        <v>22</v>
      </c>
      <c r="O574" s="513">
        <v>32299</v>
      </c>
      <c r="P574" s="1102"/>
      <c r="Q574" s="1102"/>
      <c r="R574" s="1102"/>
      <c r="S574" s="1102"/>
      <c r="T574" s="1102"/>
      <c r="U574" s="1102"/>
    </row>
    <row r="575" spans="1:21" ht="14.25" customHeight="1">
      <c r="A575" s="1194">
        <v>2</v>
      </c>
      <c r="B575" s="1195">
        <v>43171</v>
      </c>
      <c r="C575" s="1190" t="s">
        <v>2620</v>
      </c>
      <c r="D575" s="1190" t="s">
        <v>2621</v>
      </c>
      <c r="E575" s="1192">
        <v>11381</v>
      </c>
      <c r="F575" s="1192">
        <v>4699</v>
      </c>
      <c r="G575" s="1192">
        <v>71</v>
      </c>
      <c r="H575" s="1192">
        <v>4633</v>
      </c>
      <c r="I575" s="1192" t="s">
        <v>52</v>
      </c>
      <c r="J575" s="1192" t="s">
        <v>52</v>
      </c>
      <c r="K575" s="1192" t="s">
        <v>52</v>
      </c>
      <c r="L575" s="1192" t="s">
        <v>52</v>
      </c>
      <c r="M575" s="1192">
        <v>306</v>
      </c>
      <c r="N575" s="1193">
        <v>33</v>
      </c>
      <c r="O575" s="1193">
        <v>10000</v>
      </c>
      <c r="P575" s="604" t="s">
        <v>2622</v>
      </c>
      <c r="Q575" s="601" t="s">
        <v>2623</v>
      </c>
      <c r="R575" s="602">
        <v>441</v>
      </c>
      <c r="S575" s="602">
        <v>23</v>
      </c>
      <c r="T575" s="601">
        <v>25</v>
      </c>
      <c r="U575" s="1197"/>
    </row>
    <row r="576" spans="1:21" ht="14.25" customHeight="1">
      <c r="A576" s="1191"/>
      <c r="B576" s="1191"/>
      <c r="C576" s="1191"/>
      <c r="D576" s="1191"/>
      <c r="E576" s="1191"/>
      <c r="F576" s="1191"/>
      <c r="G576" s="1191"/>
      <c r="H576" s="1191"/>
      <c r="I576" s="1191"/>
      <c r="J576" s="1191"/>
      <c r="K576" s="1191"/>
      <c r="L576" s="1191"/>
      <c r="M576" s="1191"/>
      <c r="N576" s="1191"/>
      <c r="O576" s="1191"/>
      <c r="P576" s="603" t="s">
        <v>2624</v>
      </c>
      <c r="Q576" s="601" t="s">
        <v>2625</v>
      </c>
      <c r="R576" s="602">
        <v>1006</v>
      </c>
      <c r="S576" s="602">
        <v>17</v>
      </c>
      <c r="T576" s="601">
        <v>46</v>
      </c>
      <c r="U576" s="1191"/>
    </row>
    <row r="577" spans="1:21" ht="14.25" customHeight="1">
      <c r="A577" s="1102"/>
      <c r="B577" s="1102"/>
      <c r="C577" s="1102"/>
      <c r="D577" s="1102"/>
      <c r="E577" s="1102"/>
      <c r="F577" s="1102"/>
      <c r="G577" s="1102"/>
      <c r="H577" s="1102"/>
      <c r="I577" s="1102"/>
      <c r="J577" s="1102"/>
      <c r="K577" s="1102"/>
      <c r="L577" s="1102"/>
      <c r="M577" s="1102"/>
      <c r="N577" s="1102"/>
      <c r="O577" s="1102"/>
      <c r="P577" s="603" t="s">
        <v>2626</v>
      </c>
      <c r="Q577" s="601" t="s">
        <v>2627</v>
      </c>
      <c r="R577" s="602">
        <v>505</v>
      </c>
      <c r="S577" s="602">
        <v>64</v>
      </c>
      <c r="T577" s="601">
        <v>34</v>
      </c>
      <c r="U577" s="1102"/>
    </row>
    <row r="578" spans="1:21" ht="14.25" customHeight="1">
      <c r="A578" s="1194">
        <v>2</v>
      </c>
      <c r="B578" s="1195">
        <v>43172</v>
      </c>
      <c r="C578" s="1190" t="s">
        <v>2628</v>
      </c>
      <c r="D578" s="1190" t="s">
        <v>2629</v>
      </c>
      <c r="E578" s="1192">
        <v>17500</v>
      </c>
      <c r="F578" s="1192">
        <v>6180</v>
      </c>
      <c r="G578" s="1192">
        <v>2</v>
      </c>
      <c r="H578" s="1192">
        <v>6176</v>
      </c>
      <c r="I578" s="1192" t="s">
        <v>52</v>
      </c>
      <c r="J578" s="1192" t="s">
        <v>52</v>
      </c>
      <c r="K578" s="1192" t="s">
        <v>52</v>
      </c>
      <c r="L578" s="1192" t="s">
        <v>52</v>
      </c>
      <c r="M578" s="1192">
        <v>1892</v>
      </c>
      <c r="N578" s="1193">
        <v>5</v>
      </c>
      <c r="O578" s="1193">
        <v>10000</v>
      </c>
      <c r="P578" s="604" t="s">
        <v>2630</v>
      </c>
      <c r="Q578" s="601" t="s">
        <v>2631</v>
      </c>
      <c r="R578" s="602">
        <v>4703</v>
      </c>
      <c r="S578" s="602">
        <v>1565</v>
      </c>
      <c r="T578" s="601">
        <v>5</v>
      </c>
      <c r="U578" s="1197"/>
    </row>
    <row r="579" spans="1:21" ht="14.25" customHeight="1">
      <c r="A579" s="1191"/>
      <c r="B579" s="1191"/>
      <c r="C579" s="1191"/>
      <c r="D579" s="1191"/>
      <c r="E579" s="1191"/>
      <c r="F579" s="1191"/>
      <c r="G579" s="1191"/>
      <c r="H579" s="1191"/>
      <c r="I579" s="1191"/>
      <c r="J579" s="1191"/>
      <c r="K579" s="1191"/>
      <c r="L579" s="1191"/>
      <c r="M579" s="1191"/>
      <c r="N579" s="1191"/>
      <c r="O579" s="1191"/>
      <c r="P579" s="603" t="s">
        <v>2632</v>
      </c>
      <c r="Q579" s="601" t="s">
        <v>2633</v>
      </c>
      <c r="R579" s="602">
        <v>4703</v>
      </c>
      <c r="S579" s="602">
        <v>1565</v>
      </c>
      <c r="T579" s="601">
        <v>5</v>
      </c>
      <c r="U579" s="1191"/>
    </row>
    <row r="580" spans="1:21" ht="14.25" customHeight="1">
      <c r="A580" s="1102"/>
      <c r="B580" s="1102"/>
      <c r="C580" s="1102"/>
      <c r="D580" s="1102"/>
      <c r="E580" s="1102"/>
      <c r="F580" s="1102"/>
      <c r="G580" s="1102"/>
      <c r="H580" s="1102"/>
      <c r="I580" s="1102"/>
      <c r="J580" s="1102"/>
      <c r="K580" s="1102"/>
      <c r="L580" s="1102"/>
      <c r="M580" s="1102"/>
      <c r="N580" s="1102"/>
      <c r="O580" s="1102"/>
      <c r="P580" s="603" t="s">
        <v>2634</v>
      </c>
      <c r="Q580" s="601" t="s">
        <v>2635</v>
      </c>
      <c r="R580" s="602">
        <v>4703</v>
      </c>
      <c r="S580" s="602">
        <v>1565</v>
      </c>
      <c r="T580" s="601">
        <v>5</v>
      </c>
      <c r="U580" s="1102"/>
    </row>
    <row r="581" spans="1:21" ht="14.25" customHeight="1">
      <c r="A581" s="1194">
        <v>2</v>
      </c>
      <c r="B581" s="503">
        <v>43172</v>
      </c>
      <c r="C581" s="498" t="s">
        <v>2636</v>
      </c>
      <c r="D581" s="1190" t="s">
        <v>2637</v>
      </c>
      <c r="E581" s="1192">
        <v>112780</v>
      </c>
      <c r="F581" s="502">
        <v>5916</v>
      </c>
      <c r="G581" s="502">
        <v>58</v>
      </c>
      <c r="H581" s="502">
        <v>5860</v>
      </c>
      <c r="I581" s="502" t="s">
        <v>52</v>
      </c>
      <c r="J581" s="502" t="s">
        <v>52</v>
      </c>
      <c r="K581" s="502" t="s">
        <v>52</v>
      </c>
      <c r="L581" s="502" t="s">
        <v>52</v>
      </c>
      <c r="M581" s="502">
        <v>273</v>
      </c>
      <c r="N581" s="513">
        <v>50</v>
      </c>
      <c r="O581" s="513">
        <v>13547</v>
      </c>
      <c r="P581" s="1306" t="s">
        <v>2638</v>
      </c>
      <c r="Q581" s="1192" t="s">
        <v>2639</v>
      </c>
      <c r="R581" s="1200">
        <v>384</v>
      </c>
      <c r="S581" s="1200">
        <v>44</v>
      </c>
      <c r="T581" s="1196">
        <v>38</v>
      </c>
      <c r="U581" s="1197" t="s">
        <v>2640</v>
      </c>
    </row>
    <row r="582" spans="1:21" ht="14.25" customHeight="1">
      <c r="A582" s="1191"/>
      <c r="B582" s="503">
        <v>43173</v>
      </c>
      <c r="C582" s="498" t="s">
        <v>2641</v>
      </c>
      <c r="D582" s="1191"/>
      <c r="E582" s="1191"/>
      <c r="F582" s="502">
        <v>14786</v>
      </c>
      <c r="G582" s="502">
        <v>92</v>
      </c>
      <c r="H582" s="502">
        <v>14702</v>
      </c>
      <c r="I582" s="502" t="s">
        <v>52</v>
      </c>
      <c r="J582" s="502" t="s">
        <v>52</v>
      </c>
      <c r="K582" s="502" t="s">
        <v>52</v>
      </c>
      <c r="L582" s="502" t="s">
        <v>52</v>
      </c>
      <c r="M582" s="502">
        <v>509</v>
      </c>
      <c r="N582" s="513">
        <v>59</v>
      </c>
      <c r="O582" s="513">
        <v>30111</v>
      </c>
      <c r="P582" s="1191"/>
      <c r="Q582" s="1191"/>
      <c r="R582" s="1191"/>
      <c r="S582" s="1191"/>
      <c r="T582" s="1191"/>
      <c r="U582" s="1191"/>
    </row>
    <row r="583" spans="1:21" ht="14.25" customHeight="1">
      <c r="A583" s="1191"/>
      <c r="B583" s="503">
        <v>43174</v>
      </c>
      <c r="C583" s="498" t="s">
        <v>2642</v>
      </c>
      <c r="D583" s="1191"/>
      <c r="E583" s="1191"/>
      <c r="F583" s="502">
        <v>9440</v>
      </c>
      <c r="G583" s="502">
        <v>64</v>
      </c>
      <c r="H583" s="502">
        <v>9372</v>
      </c>
      <c r="I583" s="502" t="s">
        <v>52</v>
      </c>
      <c r="J583" s="502" t="s">
        <v>52</v>
      </c>
      <c r="K583" s="502" t="s">
        <v>52</v>
      </c>
      <c r="L583" s="502" t="s">
        <v>52</v>
      </c>
      <c r="M583" s="502">
        <v>338</v>
      </c>
      <c r="N583" s="513">
        <v>64</v>
      </c>
      <c r="O583" s="513">
        <v>21777</v>
      </c>
      <c r="P583" s="1102"/>
      <c r="Q583" s="1102"/>
      <c r="R583" s="1102"/>
      <c r="S583" s="1102"/>
      <c r="T583" s="1102"/>
      <c r="U583" s="1191"/>
    </row>
    <row r="584" spans="1:21" ht="14.25" customHeight="1">
      <c r="A584" s="1191"/>
      <c r="B584" s="503">
        <v>43175</v>
      </c>
      <c r="C584" s="498" t="s">
        <v>2643</v>
      </c>
      <c r="D584" s="1191"/>
      <c r="E584" s="1191"/>
      <c r="F584" s="502">
        <v>12614</v>
      </c>
      <c r="G584" s="502">
        <v>76</v>
      </c>
      <c r="H584" s="502">
        <v>12538</v>
      </c>
      <c r="I584" s="502" t="s">
        <v>52</v>
      </c>
      <c r="J584" s="502" t="s">
        <v>52</v>
      </c>
      <c r="K584" s="502" t="s">
        <v>52</v>
      </c>
      <c r="L584" s="502" t="s">
        <v>52</v>
      </c>
      <c r="M584" s="502">
        <v>553</v>
      </c>
      <c r="N584" s="513">
        <v>58</v>
      </c>
      <c r="O584" s="513">
        <v>31966</v>
      </c>
      <c r="P584" s="1291" t="s">
        <v>2644</v>
      </c>
      <c r="Q584" s="1192" t="s">
        <v>2645</v>
      </c>
      <c r="R584" s="1200">
        <v>32845</v>
      </c>
      <c r="S584" s="1200">
        <v>2400</v>
      </c>
      <c r="T584" s="1196">
        <v>62</v>
      </c>
      <c r="U584" s="1191"/>
    </row>
    <row r="585" spans="1:21" ht="14.25" customHeight="1">
      <c r="A585" s="1191"/>
      <c r="B585" s="503">
        <v>43176</v>
      </c>
      <c r="C585" s="498" t="s">
        <v>2646</v>
      </c>
      <c r="D585" s="1191"/>
      <c r="E585" s="1191"/>
      <c r="F585" s="502">
        <v>14520</v>
      </c>
      <c r="G585" s="502">
        <v>203</v>
      </c>
      <c r="H585" s="502">
        <v>14324</v>
      </c>
      <c r="I585" s="502" t="s">
        <v>52</v>
      </c>
      <c r="J585" s="502" t="s">
        <v>52</v>
      </c>
      <c r="K585" s="502" t="s">
        <v>52</v>
      </c>
      <c r="L585" s="502" t="s">
        <v>52</v>
      </c>
      <c r="M585" s="502">
        <v>510</v>
      </c>
      <c r="N585" s="513">
        <v>66</v>
      </c>
      <c r="O585" s="513">
        <v>33478</v>
      </c>
      <c r="P585" s="1191"/>
      <c r="Q585" s="1191"/>
      <c r="R585" s="1191"/>
      <c r="S585" s="1191"/>
      <c r="T585" s="1191"/>
      <c r="U585" s="1191"/>
    </row>
    <row r="586" spans="1:21" ht="14.25" customHeight="1">
      <c r="A586" s="1191"/>
      <c r="B586" s="503">
        <v>43177</v>
      </c>
      <c r="C586" s="498" t="s">
        <v>2647</v>
      </c>
      <c r="D586" s="1191"/>
      <c r="E586" s="1191"/>
      <c r="F586" s="502">
        <v>15787</v>
      </c>
      <c r="G586" s="502">
        <v>176</v>
      </c>
      <c r="H586" s="502">
        <v>15611</v>
      </c>
      <c r="I586" s="502" t="s">
        <v>52</v>
      </c>
      <c r="J586" s="502" t="s">
        <v>52</v>
      </c>
      <c r="K586" s="502" t="s">
        <v>52</v>
      </c>
      <c r="L586" s="502" t="s">
        <v>52</v>
      </c>
      <c r="M586" s="502">
        <v>645</v>
      </c>
      <c r="N586" s="513">
        <v>60</v>
      </c>
      <c r="O586" s="513">
        <v>38393</v>
      </c>
      <c r="P586" s="1102"/>
      <c r="Q586" s="1102"/>
      <c r="R586" s="1102"/>
      <c r="S586" s="1102"/>
      <c r="T586" s="1102"/>
      <c r="U586" s="1191"/>
    </row>
    <row r="587" spans="1:21" ht="14.25" customHeight="1">
      <c r="A587" s="1191"/>
      <c r="B587" s="503">
        <v>43178</v>
      </c>
      <c r="C587" s="498" t="s">
        <v>2648</v>
      </c>
      <c r="D587" s="1191"/>
      <c r="E587" s="1191"/>
      <c r="F587" s="502">
        <v>11731</v>
      </c>
      <c r="G587" s="502">
        <v>52</v>
      </c>
      <c r="H587" s="502">
        <v>11679</v>
      </c>
      <c r="I587" s="502" t="s">
        <v>52</v>
      </c>
      <c r="J587" s="502" t="s">
        <v>52</v>
      </c>
      <c r="K587" s="502" t="s">
        <v>52</v>
      </c>
      <c r="L587" s="502" t="s">
        <v>52</v>
      </c>
      <c r="M587" s="502">
        <v>588</v>
      </c>
      <c r="N587" s="513">
        <v>55</v>
      </c>
      <c r="O587" s="513">
        <v>32571</v>
      </c>
      <c r="P587" s="1291" t="s">
        <v>2649</v>
      </c>
      <c r="Q587" s="1192" t="s">
        <v>2650</v>
      </c>
      <c r="R587" s="1200">
        <v>32845</v>
      </c>
      <c r="S587" s="1200">
        <v>2400</v>
      </c>
      <c r="T587" s="1196">
        <v>62</v>
      </c>
      <c r="U587" s="1191"/>
    </row>
    <row r="588" spans="1:21" ht="14.25" customHeight="1">
      <c r="A588" s="1191"/>
      <c r="B588" s="503">
        <v>43179</v>
      </c>
      <c r="C588" s="498" t="s">
        <v>2651</v>
      </c>
      <c r="D588" s="1191"/>
      <c r="E588" s="1191"/>
      <c r="F588" s="502">
        <v>11437</v>
      </c>
      <c r="G588" s="502">
        <v>36</v>
      </c>
      <c r="H588" s="502">
        <v>11401</v>
      </c>
      <c r="I588" s="502" t="s">
        <v>52</v>
      </c>
      <c r="J588" s="502" t="s">
        <v>52</v>
      </c>
      <c r="K588" s="502" t="s">
        <v>52</v>
      </c>
      <c r="L588" s="502" t="s">
        <v>52</v>
      </c>
      <c r="M588" s="502">
        <v>493</v>
      </c>
      <c r="N588" s="513">
        <v>65</v>
      </c>
      <c r="O588" s="513">
        <v>32040</v>
      </c>
      <c r="P588" s="1191"/>
      <c r="Q588" s="1191"/>
      <c r="R588" s="1191"/>
      <c r="S588" s="1191"/>
      <c r="T588" s="1191"/>
      <c r="U588" s="1191"/>
    </row>
    <row r="589" spans="1:21" ht="14.25" customHeight="1">
      <c r="A589" s="1102"/>
      <c r="B589" s="503">
        <v>43180</v>
      </c>
      <c r="C589" s="498" t="s">
        <v>2652</v>
      </c>
      <c r="D589" s="1102"/>
      <c r="E589" s="1102"/>
      <c r="F589" s="502">
        <v>10264</v>
      </c>
      <c r="G589" s="502">
        <v>50</v>
      </c>
      <c r="H589" s="502">
        <v>10214</v>
      </c>
      <c r="I589" s="502" t="s">
        <v>52</v>
      </c>
      <c r="J589" s="502" t="s">
        <v>52</v>
      </c>
      <c r="K589" s="502" t="s">
        <v>52</v>
      </c>
      <c r="L589" s="502" t="s">
        <v>52</v>
      </c>
      <c r="M589" s="502">
        <v>475</v>
      </c>
      <c r="N589" s="513">
        <v>76</v>
      </c>
      <c r="O589" s="513">
        <v>36117</v>
      </c>
      <c r="P589" s="1102"/>
      <c r="Q589" s="1102"/>
      <c r="R589" s="1102"/>
      <c r="S589" s="1102"/>
      <c r="T589" s="1102"/>
      <c r="U589" s="1102"/>
    </row>
    <row r="590" spans="1:21" ht="14.25" customHeight="1">
      <c r="A590" s="1194">
        <v>2</v>
      </c>
      <c r="B590" s="1195">
        <v>43173</v>
      </c>
      <c r="C590" s="1190" t="s">
        <v>2653</v>
      </c>
      <c r="D590" s="1190" t="s">
        <v>2654</v>
      </c>
      <c r="E590" s="1192">
        <v>42946</v>
      </c>
      <c r="F590" s="1192">
        <v>6628</v>
      </c>
      <c r="G590" s="1192">
        <v>22</v>
      </c>
      <c r="H590" s="1192">
        <v>6604</v>
      </c>
      <c r="I590" s="1192" t="s">
        <v>52</v>
      </c>
      <c r="J590" s="1192" t="s">
        <v>52</v>
      </c>
      <c r="K590" s="1192" t="s">
        <v>52</v>
      </c>
      <c r="L590" s="1192" t="s">
        <v>52</v>
      </c>
      <c r="M590" s="1192">
        <v>1510</v>
      </c>
      <c r="N590" s="1193">
        <v>7</v>
      </c>
      <c r="O590" s="1193">
        <v>10000</v>
      </c>
      <c r="P590" s="604" t="s">
        <v>2655</v>
      </c>
      <c r="Q590" s="601" t="s">
        <v>2656</v>
      </c>
      <c r="R590" s="602">
        <v>3566</v>
      </c>
      <c r="S590" s="602">
        <v>895</v>
      </c>
      <c r="T590" s="601">
        <v>6</v>
      </c>
      <c r="U590" s="1197"/>
    </row>
    <row r="591" spans="1:21" ht="14.25" customHeight="1">
      <c r="A591" s="1191"/>
      <c r="B591" s="1191"/>
      <c r="C591" s="1191"/>
      <c r="D591" s="1191"/>
      <c r="E591" s="1191"/>
      <c r="F591" s="1191"/>
      <c r="G591" s="1191"/>
      <c r="H591" s="1191"/>
      <c r="I591" s="1191"/>
      <c r="J591" s="1191"/>
      <c r="K591" s="1191"/>
      <c r="L591" s="1191"/>
      <c r="M591" s="1191"/>
      <c r="N591" s="1191"/>
      <c r="O591" s="1191"/>
      <c r="P591" s="603" t="s">
        <v>2657</v>
      </c>
      <c r="Q591" s="601" t="s">
        <v>2658</v>
      </c>
      <c r="R591" s="602">
        <v>3566</v>
      </c>
      <c r="S591" s="602">
        <v>895</v>
      </c>
      <c r="T591" s="601">
        <v>6</v>
      </c>
      <c r="U591" s="1191"/>
    </row>
    <row r="592" spans="1:21" ht="14.25" customHeight="1">
      <c r="A592" s="1102"/>
      <c r="B592" s="1102"/>
      <c r="C592" s="1102"/>
      <c r="D592" s="1102"/>
      <c r="E592" s="1102"/>
      <c r="F592" s="1102"/>
      <c r="G592" s="1102"/>
      <c r="H592" s="1102"/>
      <c r="I592" s="1102"/>
      <c r="J592" s="1102"/>
      <c r="K592" s="1102"/>
      <c r="L592" s="1102"/>
      <c r="M592" s="1102"/>
      <c r="N592" s="1102"/>
      <c r="O592" s="1102"/>
      <c r="P592" s="603" t="s">
        <v>2659</v>
      </c>
      <c r="Q592" s="601" t="s">
        <v>2660</v>
      </c>
      <c r="R592" s="602">
        <v>3566</v>
      </c>
      <c r="S592" s="602">
        <v>895</v>
      </c>
      <c r="T592" s="601">
        <v>6</v>
      </c>
      <c r="U592" s="1102"/>
    </row>
    <row r="593" spans="1:21" ht="14.25" customHeight="1">
      <c r="A593" s="1194">
        <v>2</v>
      </c>
      <c r="B593" s="1195">
        <v>43174</v>
      </c>
      <c r="C593" s="1190" t="s">
        <v>2661</v>
      </c>
      <c r="D593" s="1190" t="s">
        <v>2662</v>
      </c>
      <c r="E593" s="1192">
        <v>35021</v>
      </c>
      <c r="F593" s="1192">
        <v>5464</v>
      </c>
      <c r="G593" s="1192">
        <v>26</v>
      </c>
      <c r="H593" s="1192">
        <v>5438</v>
      </c>
      <c r="I593" s="1192" t="s">
        <v>52</v>
      </c>
      <c r="J593" s="1192" t="s">
        <v>52</v>
      </c>
      <c r="K593" s="1192" t="s">
        <v>52</v>
      </c>
      <c r="L593" s="1192" t="s">
        <v>52</v>
      </c>
      <c r="M593" s="1192">
        <v>219</v>
      </c>
      <c r="N593" s="1193">
        <v>46</v>
      </c>
      <c r="O593" s="1193">
        <v>10000</v>
      </c>
      <c r="P593" s="604" t="s">
        <v>2663</v>
      </c>
      <c r="Q593" s="601" t="s">
        <v>2664</v>
      </c>
      <c r="R593" s="602">
        <v>606</v>
      </c>
      <c r="S593" s="602">
        <v>9</v>
      </c>
      <c r="T593" s="601">
        <v>24</v>
      </c>
      <c r="U593" s="1197"/>
    </row>
    <row r="594" spans="1:21" ht="14.25" customHeight="1">
      <c r="A594" s="1191"/>
      <c r="B594" s="1191"/>
      <c r="C594" s="1191"/>
      <c r="D594" s="1191"/>
      <c r="E594" s="1191"/>
      <c r="F594" s="1191"/>
      <c r="G594" s="1191"/>
      <c r="H594" s="1191"/>
      <c r="I594" s="1191"/>
      <c r="J594" s="1191"/>
      <c r="K594" s="1191"/>
      <c r="L594" s="1191"/>
      <c r="M594" s="1191"/>
      <c r="N594" s="1191"/>
      <c r="O594" s="1191"/>
      <c r="P594" s="603" t="s">
        <v>2665</v>
      </c>
      <c r="Q594" s="601" t="s">
        <v>2666</v>
      </c>
      <c r="R594" s="602">
        <v>2968</v>
      </c>
      <c r="S594" s="602">
        <v>140</v>
      </c>
      <c r="T594" s="601">
        <v>39</v>
      </c>
      <c r="U594" s="1191"/>
    </row>
    <row r="595" spans="1:21" ht="14.25" customHeight="1">
      <c r="A595" s="1102"/>
      <c r="B595" s="1102"/>
      <c r="C595" s="1102"/>
      <c r="D595" s="1102"/>
      <c r="E595" s="1102"/>
      <c r="F595" s="1102"/>
      <c r="G595" s="1102"/>
      <c r="H595" s="1102"/>
      <c r="I595" s="1102"/>
      <c r="J595" s="1102"/>
      <c r="K595" s="1102"/>
      <c r="L595" s="1102"/>
      <c r="M595" s="1102"/>
      <c r="N595" s="1102"/>
      <c r="O595" s="1102"/>
      <c r="P595" s="603" t="s">
        <v>2667</v>
      </c>
      <c r="Q595" s="601" t="s">
        <v>2668</v>
      </c>
      <c r="R595" s="602">
        <v>2968</v>
      </c>
      <c r="S595" s="602">
        <v>140</v>
      </c>
      <c r="T595" s="601">
        <v>39</v>
      </c>
      <c r="U595" s="1102"/>
    </row>
    <row r="596" spans="1:21" ht="14.25" customHeight="1">
      <c r="A596" s="1194">
        <v>2</v>
      </c>
      <c r="B596" s="1195">
        <v>43175</v>
      </c>
      <c r="C596" s="1190" t="s">
        <v>2669</v>
      </c>
      <c r="D596" s="1190" t="s">
        <v>2670</v>
      </c>
      <c r="E596" s="1192">
        <v>51423</v>
      </c>
      <c r="F596" s="1192">
        <v>12552</v>
      </c>
      <c r="G596" s="1192">
        <v>19</v>
      </c>
      <c r="H596" s="1192">
        <v>12528</v>
      </c>
      <c r="I596" s="1192" t="s">
        <v>52</v>
      </c>
      <c r="J596" s="1192" t="s">
        <v>52</v>
      </c>
      <c r="K596" s="1192" t="s">
        <v>52</v>
      </c>
      <c r="L596" s="1192" t="s">
        <v>52</v>
      </c>
      <c r="M596" s="1192">
        <v>6958</v>
      </c>
      <c r="N596" s="1193">
        <v>1</v>
      </c>
      <c r="O596" s="1193">
        <v>10000</v>
      </c>
      <c r="P596" s="604" t="s">
        <v>2671</v>
      </c>
      <c r="Q596" s="601" t="s">
        <v>2672</v>
      </c>
      <c r="R596" s="602">
        <v>5768</v>
      </c>
      <c r="S596" s="602">
        <v>3573</v>
      </c>
      <c r="T596" s="601">
        <v>1</v>
      </c>
      <c r="U596" s="1197"/>
    </row>
    <row r="597" spans="1:21" ht="14.25" customHeight="1">
      <c r="A597" s="1191"/>
      <c r="B597" s="1191"/>
      <c r="C597" s="1191"/>
      <c r="D597" s="1191"/>
      <c r="E597" s="1191"/>
      <c r="F597" s="1191"/>
      <c r="G597" s="1191"/>
      <c r="H597" s="1191"/>
      <c r="I597" s="1191"/>
      <c r="J597" s="1191"/>
      <c r="K597" s="1191"/>
      <c r="L597" s="1191"/>
      <c r="M597" s="1191"/>
      <c r="N597" s="1191"/>
      <c r="O597" s="1191"/>
      <c r="P597" s="603" t="s">
        <v>2673</v>
      </c>
      <c r="Q597" s="601" t="s">
        <v>2674</v>
      </c>
      <c r="R597" s="602">
        <v>5768</v>
      </c>
      <c r="S597" s="602">
        <v>3573</v>
      </c>
      <c r="T597" s="601">
        <v>1</v>
      </c>
      <c r="U597" s="1191"/>
    </row>
    <row r="598" spans="1:21" ht="14.25" customHeight="1">
      <c r="A598" s="1102"/>
      <c r="B598" s="1102"/>
      <c r="C598" s="1102"/>
      <c r="D598" s="1102"/>
      <c r="E598" s="1102"/>
      <c r="F598" s="1102"/>
      <c r="G598" s="1102"/>
      <c r="H598" s="1102"/>
      <c r="I598" s="1102"/>
      <c r="J598" s="1102"/>
      <c r="K598" s="1102"/>
      <c r="L598" s="1102"/>
      <c r="M598" s="1102"/>
      <c r="N598" s="1102"/>
      <c r="O598" s="1102"/>
      <c r="P598" s="603" t="s">
        <v>2675</v>
      </c>
      <c r="Q598" s="601" t="s">
        <v>2676</v>
      </c>
      <c r="R598" s="602">
        <v>5768</v>
      </c>
      <c r="S598" s="602">
        <v>3573</v>
      </c>
      <c r="T598" s="601">
        <v>1</v>
      </c>
      <c r="U598" s="1102"/>
    </row>
    <row r="599" spans="1:21" ht="14.25" customHeight="1">
      <c r="A599" s="1194">
        <v>3</v>
      </c>
      <c r="B599" s="1195">
        <v>43178</v>
      </c>
      <c r="C599" s="1190" t="s">
        <v>2677</v>
      </c>
      <c r="D599" s="1190" t="s">
        <v>2678</v>
      </c>
      <c r="E599" s="1192">
        <v>9561</v>
      </c>
      <c r="F599" s="1192">
        <v>5693</v>
      </c>
      <c r="G599" s="1192">
        <v>74</v>
      </c>
      <c r="H599" s="1192">
        <v>5621</v>
      </c>
      <c r="I599" s="1192" t="s">
        <v>52</v>
      </c>
      <c r="J599" s="1192" t="s">
        <v>52</v>
      </c>
      <c r="K599" s="1192" t="s">
        <v>52</v>
      </c>
      <c r="L599" s="1192" t="s">
        <v>52</v>
      </c>
      <c r="M599" s="1192">
        <v>161</v>
      </c>
      <c r="N599" s="1193">
        <v>62</v>
      </c>
      <c r="O599" s="1193">
        <v>10000</v>
      </c>
      <c r="P599" s="604" t="s">
        <v>2679</v>
      </c>
      <c r="Q599" s="601" t="s">
        <v>2680</v>
      </c>
      <c r="R599" s="602">
        <v>236</v>
      </c>
      <c r="S599" s="602">
        <v>32</v>
      </c>
      <c r="T599" s="601">
        <v>36</v>
      </c>
      <c r="U599" s="1197"/>
    </row>
    <row r="600" spans="1:21" ht="14.25" customHeight="1">
      <c r="A600" s="1191"/>
      <c r="B600" s="1191"/>
      <c r="C600" s="1191"/>
      <c r="D600" s="1191"/>
      <c r="E600" s="1191"/>
      <c r="F600" s="1191"/>
      <c r="G600" s="1191"/>
      <c r="H600" s="1191"/>
      <c r="I600" s="1191"/>
      <c r="J600" s="1191"/>
      <c r="K600" s="1191"/>
      <c r="L600" s="1191"/>
      <c r="M600" s="1191"/>
      <c r="N600" s="1191"/>
      <c r="O600" s="1191"/>
      <c r="P600" s="603" t="s">
        <v>2681</v>
      </c>
      <c r="Q600" s="601" t="s">
        <v>2682</v>
      </c>
      <c r="R600" s="602">
        <v>1678</v>
      </c>
      <c r="S600" s="602">
        <v>12</v>
      </c>
      <c r="T600" s="601">
        <v>128</v>
      </c>
      <c r="U600" s="1191"/>
    </row>
    <row r="601" spans="1:21" ht="14.25" customHeight="1">
      <c r="A601" s="1102"/>
      <c r="B601" s="1102"/>
      <c r="C601" s="1102"/>
      <c r="D601" s="1102"/>
      <c r="E601" s="1102"/>
      <c r="F601" s="1102"/>
      <c r="G601" s="1102"/>
      <c r="H601" s="1102"/>
      <c r="I601" s="1102"/>
      <c r="J601" s="1102"/>
      <c r="K601" s="1102"/>
      <c r="L601" s="1102"/>
      <c r="M601" s="1102"/>
      <c r="N601" s="1102"/>
      <c r="O601" s="1102"/>
      <c r="P601" s="603" t="s">
        <v>2683</v>
      </c>
      <c r="Q601" s="601" t="s">
        <v>2684</v>
      </c>
      <c r="R601" s="602">
        <v>242</v>
      </c>
      <c r="S601" s="602">
        <v>37</v>
      </c>
      <c r="T601" s="601">
        <v>37</v>
      </c>
      <c r="U601" s="1102"/>
    </row>
    <row r="602" spans="1:21" ht="14.25" customHeight="1">
      <c r="A602" s="1194">
        <v>3</v>
      </c>
      <c r="B602" s="503">
        <v>43178</v>
      </c>
      <c r="C602" s="498" t="s">
        <v>2685</v>
      </c>
      <c r="D602" s="1190" t="s">
        <v>2686</v>
      </c>
      <c r="E602" s="1192">
        <v>42266</v>
      </c>
      <c r="F602" s="502">
        <v>9203</v>
      </c>
      <c r="G602" s="502">
        <v>281</v>
      </c>
      <c r="H602" s="502">
        <v>8915</v>
      </c>
      <c r="I602" s="502" t="s">
        <v>52</v>
      </c>
      <c r="J602" s="502" t="s">
        <v>52</v>
      </c>
      <c r="K602" s="502" t="s">
        <v>52</v>
      </c>
      <c r="L602" s="502" t="s">
        <v>52</v>
      </c>
      <c r="M602" s="502">
        <v>189</v>
      </c>
      <c r="N602" s="513">
        <v>139</v>
      </c>
      <c r="O602" s="513">
        <v>26358</v>
      </c>
      <c r="P602" s="604" t="s">
        <v>2687</v>
      </c>
      <c r="Q602" s="601" t="s">
        <v>2688</v>
      </c>
      <c r="R602" s="602">
        <v>236</v>
      </c>
      <c r="S602" s="602">
        <v>32</v>
      </c>
      <c r="T602" s="601">
        <v>36</v>
      </c>
      <c r="U602" s="1197" t="s">
        <v>2689</v>
      </c>
    </row>
    <row r="603" spans="1:21" ht="14.25" customHeight="1">
      <c r="A603" s="1191"/>
      <c r="B603" s="503">
        <v>43179</v>
      </c>
      <c r="C603" s="498" t="s">
        <v>2690</v>
      </c>
      <c r="D603" s="1191"/>
      <c r="E603" s="1191"/>
      <c r="F603" s="502">
        <v>12051</v>
      </c>
      <c r="G603" s="502">
        <v>520</v>
      </c>
      <c r="H603" s="502">
        <v>11555</v>
      </c>
      <c r="I603" s="502" t="s">
        <v>52</v>
      </c>
      <c r="J603" s="502" t="s">
        <v>52</v>
      </c>
      <c r="K603" s="502" t="s">
        <v>52</v>
      </c>
      <c r="L603" s="502" t="s">
        <v>52</v>
      </c>
      <c r="M603" s="502">
        <v>320</v>
      </c>
      <c r="N603" s="513">
        <v>163</v>
      </c>
      <c r="O603" s="513">
        <v>52327</v>
      </c>
      <c r="P603" s="603" t="s">
        <v>2691</v>
      </c>
      <c r="Q603" s="601" t="s">
        <v>2692</v>
      </c>
      <c r="R603" s="602">
        <v>1678</v>
      </c>
      <c r="S603" s="602">
        <v>12</v>
      </c>
      <c r="T603" s="601">
        <v>128</v>
      </c>
      <c r="U603" s="1191"/>
    </row>
    <row r="604" spans="1:21" ht="14.25" customHeight="1">
      <c r="A604" s="1102"/>
      <c r="B604" s="503">
        <v>43180</v>
      </c>
      <c r="C604" s="498" t="s">
        <v>2693</v>
      </c>
      <c r="D604" s="1102"/>
      <c r="E604" s="1102"/>
      <c r="F604" s="502">
        <v>3065</v>
      </c>
      <c r="G604" s="502">
        <v>385</v>
      </c>
      <c r="H604" s="502">
        <v>2692</v>
      </c>
      <c r="I604" s="502" t="s">
        <v>52</v>
      </c>
      <c r="J604" s="502" t="s">
        <v>52</v>
      </c>
      <c r="K604" s="502" t="s">
        <v>52</v>
      </c>
      <c r="L604" s="502" t="s">
        <v>52</v>
      </c>
      <c r="M604" s="502">
        <v>297</v>
      </c>
      <c r="N604" s="513">
        <v>240</v>
      </c>
      <c r="O604" s="513">
        <v>71288</v>
      </c>
      <c r="P604" s="603" t="s">
        <v>2694</v>
      </c>
      <c r="Q604" s="601" t="s">
        <v>2695</v>
      </c>
      <c r="R604" s="602">
        <v>1292</v>
      </c>
      <c r="S604" s="602">
        <v>137</v>
      </c>
      <c r="T604" s="601">
        <v>201</v>
      </c>
      <c r="U604" s="1102"/>
    </row>
    <row r="605" spans="1:21" ht="14.25" customHeight="1">
      <c r="A605" s="1194">
        <v>3</v>
      </c>
      <c r="B605" s="1195">
        <v>43179</v>
      </c>
      <c r="C605" s="1190" t="s">
        <v>2696</v>
      </c>
      <c r="D605" s="1190" t="s">
        <v>2697</v>
      </c>
      <c r="E605" s="1192">
        <v>11722</v>
      </c>
      <c r="F605" s="1192">
        <v>4957</v>
      </c>
      <c r="G605" s="1192">
        <v>41</v>
      </c>
      <c r="H605" s="1192">
        <v>4919</v>
      </c>
      <c r="I605" s="1192" t="s">
        <v>52</v>
      </c>
      <c r="J605" s="1192" t="s">
        <v>52</v>
      </c>
      <c r="K605" s="1192" t="s">
        <v>52</v>
      </c>
      <c r="L605" s="1192" t="s">
        <v>52</v>
      </c>
      <c r="M605" s="1192">
        <v>161</v>
      </c>
      <c r="N605" s="1193">
        <v>62</v>
      </c>
      <c r="O605" s="1193">
        <v>10000</v>
      </c>
      <c r="P605" s="604" t="s">
        <v>2698</v>
      </c>
      <c r="Q605" s="601" t="s">
        <v>2699</v>
      </c>
      <c r="R605" s="602">
        <v>644</v>
      </c>
      <c r="S605" s="602">
        <v>20</v>
      </c>
      <c r="T605" s="601">
        <v>140</v>
      </c>
      <c r="U605" s="1197"/>
    </row>
    <row r="606" spans="1:21" ht="14.25" customHeight="1">
      <c r="A606" s="1191"/>
      <c r="B606" s="1191"/>
      <c r="C606" s="1191"/>
      <c r="D606" s="1191"/>
      <c r="E606" s="1191"/>
      <c r="F606" s="1191"/>
      <c r="G606" s="1191"/>
      <c r="H606" s="1191"/>
      <c r="I606" s="1191"/>
      <c r="J606" s="1191"/>
      <c r="K606" s="1191"/>
      <c r="L606" s="1191"/>
      <c r="M606" s="1191"/>
      <c r="N606" s="1191"/>
      <c r="O606" s="1191"/>
      <c r="P606" s="603" t="s">
        <v>2700</v>
      </c>
      <c r="Q606" s="601" t="s">
        <v>2701</v>
      </c>
      <c r="R606" s="602">
        <v>4260</v>
      </c>
      <c r="S606" s="602">
        <v>82</v>
      </c>
      <c r="T606" s="601">
        <v>229</v>
      </c>
      <c r="U606" s="1191"/>
    </row>
    <row r="607" spans="1:21" ht="14.25" customHeight="1">
      <c r="A607" s="1102"/>
      <c r="B607" s="1102"/>
      <c r="C607" s="1102"/>
      <c r="D607" s="1102"/>
      <c r="E607" s="1102"/>
      <c r="F607" s="1102"/>
      <c r="G607" s="1102"/>
      <c r="H607" s="1102"/>
      <c r="I607" s="1102"/>
      <c r="J607" s="1102"/>
      <c r="K607" s="1102"/>
      <c r="L607" s="1102"/>
      <c r="M607" s="1102"/>
      <c r="N607" s="1102"/>
      <c r="O607" s="1102"/>
      <c r="P607" s="603" t="s">
        <v>2702</v>
      </c>
      <c r="Q607" s="601" t="s">
        <v>2703</v>
      </c>
      <c r="R607" s="602">
        <v>2585</v>
      </c>
      <c r="S607" s="602">
        <v>501</v>
      </c>
      <c r="T607" s="601">
        <v>10</v>
      </c>
      <c r="U607" s="1102"/>
    </row>
    <row r="608" spans="1:21" ht="14.25" customHeight="1">
      <c r="A608" s="1194">
        <v>3</v>
      </c>
      <c r="B608" s="503">
        <v>43179</v>
      </c>
      <c r="C608" s="498" t="s">
        <v>2704</v>
      </c>
      <c r="D608" s="1190" t="s">
        <v>2705</v>
      </c>
      <c r="E608" s="1192">
        <v>61455</v>
      </c>
      <c r="F608" s="502">
        <v>5952</v>
      </c>
      <c r="G608" s="502">
        <v>24</v>
      </c>
      <c r="H608" s="502">
        <v>5928</v>
      </c>
      <c r="I608" s="502" t="s">
        <v>52</v>
      </c>
      <c r="J608" s="502" t="s">
        <v>52</v>
      </c>
      <c r="K608" s="502" t="s">
        <v>52</v>
      </c>
      <c r="L608" s="502" t="s">
        <v>52</v>
      </c>
      <c r="M608" s="502">
        <v>142</v>
      </c>
      <c r="N608" s="513">
        <v>80</v>
      </c>
      <c r="O608" s="513">
        <v>11385</v>
      </c>
      <c r="P608" s="1307" t="s">
        <v>2706</v>
      </c>
      <c r="Q608" s="1192" t="s">
        <v>2707</v>
      </c>
      <c r="R608" s="1192">
        <v>240</v>
      </c>
      <c r="S608" s="1192">
        <v>8</v>
      </c>
      <c r="T608" s="1196">
        <v>101</v>
      </c>
      <c r="U608" s="1197" t="s">
        <v>2708</v>
      </c>
    </row>
    <row r="609" spans="1:21" ht="14.25" customHeight="1">
      <c r="A609" s="1191"/>
      <c r="B609" s="503">
        <v>43180</v>
      </c>
      <c r="C609" s="498" t="s">
        <v>2709</v>
      </c>
      <c r="D609" s="1191"/>
      <c r="E609" s="1191"/>
      <c r="F609" s="502">
        <v>19533</v>
      </c>
      <c r="G609" s="502">
        <v>160</v>
      </c>
      <c r="H609" s="502">
        <v>19393</v>
      </c>
      <c r="I609" s="502" t="s">
        <v>52</v>
      </c>
      <c r="J609" s="502" t="s">
        <v>52</v>
      </c>
      <c r="K609" s="502" t="s">
        <v>52</v>
      </c>
      <c r="L609" s="502" t="s">
        <v>52</v>
      </c>
      <c r="M609" s="502">
        <v>325</v>
      </c>
      <c r="N609" s="513">
        <v>101</v>
      </c>
      <c r="O609" s="513">
        <v>32936</v>
      </c>
      <c r="P609" s="1102"/>
      <c r="Q609" s="1102"/>
      <c r="R609" s="1102"/>
      <c r="S609" s="1102"/>
      <c r="T609" s="1102"/>
      <c r="U609" s="1191"/>
    </row>
    <row r="610" spans="1:21" ht="14.25" customHeight="1">
      <c r="A610" s="1191"/>
      <c r="B610" s="503">
        <v>43181</v>
      </c>
      <c r="C610" s="498" t="s">
        <v>2710</v>
      </c>
      <c r="D610" s="1191"/>
      <c r="E610" s="1191"/>
      <c r="F610" s="502">
        <v>13829</v>
      </c>
      <c r="G610" s="502">
        <v>208</v>
      </c>
      <c r="H610" s="502">
        <v>13637</v>
      </c>
      <c r="I610" s="502" t="s">
        <v>52</v>
      </c>
      <c r="J610" s="502" t="s">
        <v>52</v>
      </c>
      <c r="K610" s="502" t="s">
        <v>52</v>
      </c>
      <c r="L610" s="502" t="s">
        <v>52</v>
      </c>
      <c r="M610" s="502">
        <v>213</v>
      </c>
      <c r="N610" s="513">
        <v>171</v>
      </c>
      <c r="O610" s="513">
        <v>36385</v>
      </c>
      <c r="P610" s="506" t="s">
        <v>2711</v>
      </c>
      <c r="Q610" s="622" t="s">
        <v>2712</v>
      </c>
      <c r="R610" s="623">
        <v>9406</v>
      </c>
      <c r="S610" s="623">
        <v>276</v>
      </c>
      <c r="T610" s="617">
        <v>133</v>
      </c>
      <c r="U610" s="1191"/>
    </row>
    <row r="611" spans="1:21" ht="14.25" customHeight="1">
      <c r="A611" s="1102"/>
      <c r="B611" s="503">
        <v>43182</v>
      </c>
      <c r="C611" s="498" t="s">
        <v>2713</v>
      </c>
      <c r="D611" s="1102"/>
      <c r="E611" s="1102"/>
      <c r="F611" s="502">
        <v>9875</v>
      </c>
      <c r="G611" s="502">
        <v>228</v>
      </c>
      <c r="H611" s="502">
        <v>9647</v>
      </c>
      <c r="I611" s="502" t="s">
        <v>52</v>
      </c>
      <c r="J611" s="502" t="s">
        <v>52</v>
      </c>
      <c r="K611" s="502" t="s">
        <v>52</v>
      </c>
      <c r="L611" s="502" t="s">
        <v>52</v>
      </c>
      <c r="M611" s="502">
        <v>205</v>
      </c>
      <c r="N611" s="513">
        <v>192</v>
      </c>
      <c r="O611" s="513">
        <v>39294</v>
      </c>
      <c r="P611" s="506" t="s">
        <v>2714</v>
      </c>
      <c r="Q611" s="622" t="s">
        <v>2715</v>
      </c>
      <c r="R611" s="623">
        <v>9406</v>
      </c>
      <c r="S611" s="623">
        <v>276</v>
      </c>
      <c r="T611" s="617">
        <v>133</v>
      </c>
      <c r="U611" s="1102"/>
    </row>
    <row r="612" spans="1:21" ht="14.25" customHeight="1">
      <c r="A612" s="1194">
        <v>3</v>
      </c>
      <c r="B612" s="1195">
        <v>43180</v>
      </c>
      <c r="C612" s="1190" t="s">
        <v>2716</v>
      </c>
      <c r="D612" s="1190" t="s">
        <v>2717</v>
      </c>
      <c r="E612" s="1192">
        <v>17917</v>
      </c>
      <c r="F612" s="1192">
        <v>5318</v>
      </c>
      <c r="G612" s="1192">
        <v>202</v>
      </c>
      <c r="H612" s="1192">
        <v>5116</v>
      </c>
      <c r="I612" s="1192" t="s">
        <v>52</v>
      </c>
      <c r="J612" s="1192" t="s">
        <v>52</v>
      </c>
      <c r="K612" s="1192" t="s">
        <v>52</v>
      </c>
      <c r="L612" s="1192" t="s">
        <v>52</v>
      </c>
      <c r="M612" s="1192">
        <v>1966</v>
      </c>
      <c r="N612" s="1193">
        <v>5</v>
      </c>
      <c r="O612" s="1193">
        <v>10000</v>
      </c>
      <c r="P612" s="604" t="s">
        <v>2718</v>
      </c>
      <c r="Q612" s="601" t="s">
        <v>2719</v>
      </c>
      <c r="R612" s="602">
        <v>2404</v>
      </c>
      <c r="S612" s="602">
        <v>1067</v>
      </c>
      <c r="T612" s="601">
        <v>5</v>
      </c>
      <c r="U612" s="1197"/>
    </row>
    <row r="613" spans="1:21" ht="14.25" customHeight="1">
      <c r="A613" s="1191"/>
      <c r="B613" s="1191"/>
      <c r="C613" s="1191"/>
      <c r="D613" s="1191"/>
      <c r="E613" s="1191"/>
      <c r="F613" s="1191"/>
      <c r="G613" s="1191"/>
      <c r="H613" s="1191"/>
      <c r="I613" s="1191"/>
      <c r="J613" s="1191"/>
      <c r="K613" s="1191"/>
      <c r="L613" s="1191"/>
      <c r="M613" s="1191"/>
      <c r="N613" s="1191"/>
      <c r="O613" s="1191"/>
      <c r="P613" s="603" t="s">
        <v>2720</v>
      </c>
      <c r="Q613" s="601" t="s">
        <v>2721</v>
      </c>
      <c r="R613" s="602">
        <v>2404</v>
      </c>
      <c r="S613" s="602">
        <v>1067</v>
      </c>
      <c r="T613" s="601">
        <v>5</v>
      </c>
      <c r="U613" s="1191"/>
    </row>
    <row r="614" spans="1:21" ht="14.25" customHeight="1">
      <c r="A614" s="1102"/>
      <c r="B614" s="1102"/>
      <c r="C614" s="1102"/>
      <c r="D614" s="1102"/>
      <c r="E614" s="1102"/>
      <c r="F614" s="1102"/>
      <c r="G614" s="1102"/>
      <c r="H614" s="1102"/>
      <c r="I614" s="1102"/>
      <c r="J614" s="1102"/>
      <c r="K614" s="1102"/>
      <c r="L614" s="1102"/>
      <c r="M614" s="1102"/>
      <c r="N614" s="1102"/>
      <c r="O614" s="1102"/>
      <c r="P614" s="603" t="s">
        <v>2722</v>
      </c>
      <c r="Q614" s="601" t="s">
        <v>2723</v>
      </c>
      <c r="R614" s="602">
        <v>2404</v>
      </c>
      <c r="S614" s="602">
        <v>1067</v>
      </c>
      <c r="T614" s="601">
        <v>5</v>
      </c>
      <c r="U614" s="1102"/>
    </row>
    <row r="615" spans="1:21" ht="14.25" customHeight="1">
      <c r="A615" s="1194">
        <v>3</v>
      </c>
      <c r="B615" s="1195">
        <v>43181</v>
      </c>
      <c r="C615" s="1190" t="s">
        <v>2724</v>
      </c>
      <c r="D615" s="1190" t="s">
        <v>2725</v>
      </c>
      <c r="E615" s="1192">
        <v>16601</v>
      </c>
      <c r="F615" s="1192">
        <v>6510</v>
      </c>
      <c r="G615" s="1192" t="s">
        <v>52</v>
      </c>
      <c r="H615" s="1192">
        <v>6510</v>
      </c>
      <c r="I615" s="1192" t="s">
        <v>52</v>
      </c>
      <c r="J615" s="1192" t="s">
        <v>52</v>
      </c>
      <c r="K615" s="1192" t="s">
        <v>52</v>
      </c>
      <c r="L615" s="1192" t="s">
        <v>52</v>
      </c>
      <c r="M615" s="1192">
        <v>526</v>
      </c>
      <c r="N615" s="1193">
        <v>19</v>
      </c>
      <c r="O615" s="1193">
        <v>10000</v>
      </c>
      <c r="P615" s="604" t="s">
        <v>2726</v>
      </c>
      <c r="Q615" s="601" t="s">
        <v>2727</v>
      </c>
      <c r="R615" s="602">
        <v>1484</v>
      </c>
      <c r="S615" s="602">
        <v>132</v>
      </c>
      <c r="T615" s="601">
        <v>17</v>
      </c>
      <c r="U615" s="1197"/>
    </row>
    <row r="616" spans="1:21" ht="14.25" customHeight="1">
      <c r="A616" s="1191"/>
      <c r="B616" s="1191"/>
      <c r="C616" s="1191"/>
      <c r="D616" s="1191"/>
      <c r="E616" s="1191"/>
      <c r="F616" s="1191"/>
      <c r="G616" s="1191"/>
      <c r="H616" s="1191"/>
      <c r="I616" s="1191"/>
      <c r="J616" s="1191"/>
      <c r="K616" s="1191"/>
      <c r="L616" s="1191"/>
      <c r="M616" s="1191"/>
      <c r="N616" s="1191"/>
      <c r="O616" s="1191"/>
      <c r="P616" s="603" t="s">
        <v>2728</v>
      </c>
      <c r="Q616" s="601" t="s">
        <v>2729</v>
      </c>
      <c r="R616" s="602">
        <v>4428</v>
      </c>
      <c r="S616" s="602">
        <v>361</v>
      </c>
      <c r="T616" s="601">
        <v>18</v>
      </c>
      <c r="U616" s="1191"/>
    </row>
    <row r="617" spans="1:21" ht="14.25" customHeight="1">
      <c r="A617" s="1102"/>
      <c r="B617" s="1102"/>
      <c r="C617" s="1102"/>
      <c r="D617" s="1102"/>
      <c r="E617" s="1102"/>
      <c r="F617" s="1102"/>
      <c r="G617" s="1102"/>
      <c r="H617" s="1102"/>
      <c r="I617" s="1102"/>
      <c r="J617" s="1102"/>
      <c r="K617" s="1102"/>
      <c r="L617" s="1102"/>
      <c r="M617" s="1102"/>
      <c r="N617" s="1102"/>
      <c r="O617" s="1102"/>
      <c r="P617" s="603" t="s">
        <v>2730</v>
      </c>
      <c r="Q617" s="601" t="s">
        <v>2731</v>
      </c>
      <c r="R617" s="602">
        <v>4428</v>
      </c>
      <c r="S617" s="602">
        <v>361</v>
      </c>
      <c r="T617" s="601">
        <v>18</v>
      </c>
      <c r="U617" s="1102"/>
    </row>
    <row r="618" spans="1:21" ht="14.25" customHeight="1">
      <c r="A618" s="1194">
        <v>3</v>
      </c>
      <c r="B618" s="1195">
        <v>43182</v>
      </c>
      <c r="C618" s="1190" t="s">
        <v>2732</v>
      </c>
      <c r="D618" s="1190" t="s">
        <v>2733</v>
      </c>
      <c r="E618" s="1192">
        <v>25430</v>
      </c>
      <c r="F618" s="1192">
        <v>5472</v>
      </c>
      <c r="G618" s="1192">
        <v>4</v>
      </c>
      <c r="H618" s="1192">
        <v>5468</v>
      </c>
      <c r="I618" s="1192" t="s">
        <v>52</v>
      </c>
      <c r="J618" s="1192" t="s">
        <v>52</v>
      </c>
      <c r="K618" s="1192" t="s">
        <v>52</v>
      </c>
      <c r="L618" s="1192" t="s">
        <v>52</v>
      </c>
      <c r="M618" s="1192">
        <v>422</v>
      </c>
      <c r="N618" s="1193">
        <v>24</v>
      </c>
      <c r="O618" s="1193">
        <v>10000</v>
      </c>
      <c r="P618" s="604" t="s">
        <v>2734</v>
      </c>
      <c r="Q618" s="601" t="s">
        <v>2735</v>
      </c>
      <c r="R618" s="602">
        <v>516</v>
      </c>
      <c r="S618" s="602">
        <v>45</v>
      </c>
      <c r="T618" s="601">
        <v>14</v>
      </c>
      <c r="U618" s="1197"/>
    </row>
    <row r="619" spans="1:21" ht="14.25" customHeight="1">
      <c r="A619" s="1191"/>
      <c r="B619" s="1191"/>
      <c r="C619" s="1191"/>
      <c r="D619" s="1191"/>
      <c r="E619" s="1191"/>
      <c r="F619" s="1191"/>
      <c r="G619" s="1191"/>
      <c r="H619" s="1191"/>
      <c r="I619" s="1191"/>
      <c r="J619" s="1191"/>
      <c r="K619" s="1191"/>
      <c r="L619" s="1191"/>
      <c r="M619" s="1191"/>
      <c r="N619" s="1191"/>
      <c r="O619" s="1191"/>
      <c r="P619" s="603" t="s">
        <v>2736</v>
      </c>
      <c r="Q619" s="601" t="s">
        <v>2737</v>
      </c>
      <c r="R619" s="602">
        <v>2856</v>
      </c>
      <c r="S619" s="602">
        <v>212</v>
      </c>
      <c r="T619" s="601">
        <v>24</v>
      </c>
      <c r="U619" s="1191"/>
    </row>
    <row r="620" spans="1:21" ht="14.25" customHeight="1">
      <c r="A620" s="1102"/>
      <c r="B620" s="1102"/>
      <c r="C620" s="1102"/>
      <c r="D620" s="1102"/>
      <c r="E620" s="1102"/>
      <c r="F620" s="1102"/>
      <c r="G620" s="1102"/>
      <c r="H620" s="1102"/>
      <c r="I620" s="1102"/>
      <c r="J620" s="1102"/>
      <c r="K620" s="1102"/>
      <c r="L620" s="1102"/>
      <c r="M620" s="1102"/>
      <c r="N620" s="1102"/>
      <c r="O620" s="1102"/>
      <c r="P620" s="603" t="s">
        <v>2738</v>
      </c>
      <c r="Q620" s="601" t="s">
        <v>2739</v>
      </c>
      <c r="R620" s="602">
        <v>2856</v>
      </c>
      <c r="S620" s="602">
        <v>212</v>
      </c>
      <c r="T620" s="601">
        <v>24</v>
      </c>
      <c r="U620" s="1102"/>
    </row>
    <row r="621" spans="1:21" ht="14.25" customHeight="1">
      <c r="A621" s="1194">
        <v>4</v>
      </c>
      <c r="B621" s="1195">
        <v>43185</v>
      </c>
      <c r="C621" s="1190" t="s">
        <v>2740</v>
      </c>
      <c r="D621" s="1190" t="s">
        <v>2741</v>
      </c>
      <c r="E621" s="1192">
        <v>17590</v>
      </c>
      <c r="F621" s="1192">
        <v>4224</v>
      </c>
      <c r="G621" s="1192">
        <v>74</v>
      </c>
      <c r="H621" s="1192">
        <v>4154</v>
      </c>
      <c r="I621" s="1192" t="s">
        <v>52</v>
      </c>
      <c r="J621" s="1192" t="s">
        <v>52</v>
      </c>
      <c r="K621" s="1192" t="s">
        <v>52</v>
      </c>
      <c r="L621" s="1192" t="s">
        <v>52</v>
      </c>
      <c r="M621" s="1192">
        <v>194</v>
      </c>
      <c r="N621" s="1193">
        <v>52</v>
      </c>
      <c r="O621" s="1193">
        <v>10000</v>
      </c>
      <c r="P621" s="604" t="s">
        <v>2742</v>
      </c>
      <c r="Q621" s="601" t="s">
        <v>2743</v>
      </c>
      <c r="R621" s="602">
        <v>225</v>
      </c>
      <c r="S621" s="602">
        <v>46</v>
      </c>
      <c r="T621" s="601">
        <v>37</v>
      </c>
      <c r="U621" s="1197"/>
    </row>
    <row r="622" spans="1:21" ht="14.25" customHeight="1">
      <c r="A622" s="1191"/>
      <c r="B622" s="1191"/>
      <c r="C622" s="1191"/>
      <c r="D622" s="1191"/>
      <c r="E622" s="1191"/>
      <c r="F622" s="1191"/>
      <c r="G622" s="1191"/>
      <c r="H622" s="1191"/>
      <c r="I622" s="1191"/>
      <c r="J622" s="1191"/>
      <c r="K622" s="1191"/>
      <c r="L622" s="1191"/>
      <c r="M622" s="1191"/>
      <c r="N622" s="1191"/>
      <c r="O622" s="1191"/>
      <c r="P622" s="603" t="s">
        <v>2744</v>
      </c>
      <c r="Q622" s="601" t="s">
        <v>2745</v>
      </c>
      <c r="R622" s="602">
        <v>1754</v>
      </c>
      <c r="S622" s="602">
        <v>35</v>
      </c>
      <c r="T622" s="601">
        <v>100</v>
      </c>
      <c r="U622" s="1191"/>
    </row>
    <row r="623" spans="1:21" ht="14.25" customHeight="1">
      <c r="A623" s="1102"/>
      <c r="B623" s="1102"/>
      <c r="C623" s="1102"/>
      <c r="D623" s="1102"/>
      <c r="E623" s="1102"/>
      <c r="F623" s="1102"/>
      <c r="G623" s="1102"/>
      <c r="H623" s="1102"/>
      <c r="I623" s="1102"/>
      <c r="J623" s="1102"/>
      <c r="K623" s="1102"/>
      <c r="L623" s="1102"/>
      <c r="M623" s="1102"/>
      <c r="N623" s="1102"/>
      <c r="O623" s="1102"/>
      <c r="P623" s="603" t="s">
        <v>2746</v>
      </c>
      <c r="Q623" s="601" t="s">
        <v>2747</v>
      </c>
      <c r="R623" s="602">
        <v>225</v>
      </c>
      <c r="S623" s="602">
        <v>46</v>
      </c>
      <c r="T623" s="601">
        <v>37</v>
      </c>
      <c r="U623" s="1102"/>
    </row>
    <row r="624" spans="1:21" ht="14.25" customHeight="1">
      <c r="A624" s="1194">
        <v>4</v>
      </c>
      <c r="B624" s="1195">
        <v>43186</v>
      </c>
      <c r="C624" s="1190" t="s">
        <v>2748</v>
      </c>
      <c r="D624" s="1190" t="s">
        <v>2749</v>
      </c>
      <c r="E624" s="1192">
        <v>25228</v>
      </c>
      <c r="F624" s="1192">
        <v>7384</v>
      </c>
      <c r="G624" s="1192">
        <v>36</v>
      </c>
      <c r="H624" s="1192">
        <v>7341</v>
      </c>
      <c r="I624" s="1192" t="s">
        <v>52</v>
      </c>
      <c r="J624" s="1192" t="s">
        <v>52</v>
      </c>
      <c r="K624" s="1192" t="s">
        <v>52</v>
      </c>
      <c r="L624" s="1192" t="s">
        <v>52</v>
      </c>
      <c r="M624" s="1192">
        <v>2803</v>
      </c>
      <c r="N624" s="1193">
        <v>4</v>
      </c>
      <c r="O624" s="1193">
        <v>10000</v>
      </c>
      <c r="P624" s="604" t="s">
        <v>2750</v>
      </c>
      <c r="Q624" s="601" t="s">
        <v>2751</v>
      </c>
      <c r="R624" s="602">
        <v>5306</v>
      </c>
      <c r="S624" s="602">
        <v>2056</v>
      </c>
      <c r="T624" s="601">
        <v>3</v>
      </c>
      <c r="U624" s="1197"/>
    </row>
    <row r="625" spans="1:21" ht="14.25" customHeight="1">
      <c r="A625" s="1191"/>
      <c r="B625" s="1191"/>
      <c r="C625" s="1191"/>
      <c r="D625" s="1191"/>
      <c r="E625" s="1191"/>
      <c r="F625" s="1191"/>
      <c r="G625" s="1191"/>
      <c r="H625" s="1191"/>
      <c r="I625" s="1191"/>
      <c r="J625" s="1191"/>
      <c r="K625" s="1191"/>
      <c r="L625" s="1191"/>
      <c r="M625" s="1191"/>
      <c r="N625" s="1191"/>
      <c r="O625" s="1191"/>
      <c r="P625" s="603" t="s">
        <v>2752</v>
      </c>
      <c r="Q625" s="601" t="s">
        <v>2753</v>
      </c>
      <c r="R625" s="602">
        <v>5306</v>
      </c>
      <c r="S625" s="602">
        <v>2056</v>
      </c>
      <c r="T625" s="601">
        <v>3</v>
      </c>
      <c r="U625" s="1191"/>
    </row>
    <row r="626" spans="1:21" ht="14.25" customHeight="1">
      <c r="A626" s="1102"/>
      <c r="B626" s="1102"/>
      <c r="C626" s="1102"/>
      <c r="D626" s="1102"/>
      <c r="E626" s="1102"/>
      <c r="F626" s="1102"/>
      <c r="G626" s="1102"/>
      <c r="H626" s="1102"/>
      <c r="I626" s="1102"/>
      <c r="J626" s="1102"/>
      <c r="K626" s="1102"/>
      <c r="L626" s="1102"/>
      <c r="M626" s="1102"/>
      <c r="N626" s="1102"/>
      <c r="O626" s="1102"/>
      <c r="P626" s="603" t="s">
        <v>2754</v>
      </c>
      <c r="Q626" s="601" t="s">
        <v>2755</v>
      </c>
      <c r="R626" s="602">
        <v>5306</v>
      </c>
      <c r="S626" s="602">
        <v>2056</v>
      </c>
      <c r="T626" s="601">
        <v>3</v>
      </c>
      <c r="U626" s="1102"/>
    </row>
    <row r="627" spans="1:21" ht="14.25" customHeight="1">
      <c r="A627" s="1194">
        <v>4</v>
      </c>
      <c r="B627" s="1195">
        <v>43187</v>
      </c>
      <c r="C627" s="1190" t="s">
        <v>2756</v>
      </c>
      <c r="D627" s="1190" t="s">
        <v>2757</v>
      </c>
      <c r="E627" s="1192">
        <v>22512</v>
      </c>
      <c r="F627" s="1192">
        <v>3958</v>
      </c>
      <c r="G627" s="1192">
        <v>52</v>
      </c>
      <c r="H627" s="1192">
        <v>3906</v>
      </c>
      <c r="I627" s="1192" t="s">
        <v>52</v>
      </c>
      <c r="J627" s="1192" t="s">
        <v>52</v>
      </c>
      <c r="K627" s="1192" t="s">
        <v>52</v>
      </c>
      <c r="L627" s="1192" t="s">
        <v>52</v>
      </c>
      <c r="M627" s="1192">
        <v>691</v>
      </c>
      <c r="N627" s="1193">
        <v>14</v>
      </c>
      <c r="O627" s="1193">
        <v>10000</v>
      </c>
      <c r="P627" s="604" t="s">
        <v>2758</v>
      </c>
      <c r="Q627" s="601" t="s">
        <v>2759</v>
      </c>
      <c r="R627" s="602">
        <v>2655</v>
      </c>
      <c r="S627" s="602">
        <v>512</v>
      </c>
      <c r="T627" s="601">
        <v>12</v>
      </c>
      <c r="U627" s="1197"/>
    </row>
    <row r="628" spans="1:21" ht="14.25" customHeight="1">
      <c r="A628" s="1191"/>
      <c r="B628" s="1191"/>
      <c r="C628" s="1191"/>
      <c r="D628" s="1191"/>
      <c r="E628" s="1191"/>
      <c r="F628" s="1191"/>
      <c r="G628" s="1191"/>
      <c r="H628" s="1191"/>
      <c r="I628" s="1191"/>
      <c r="J628" s="1191"/>
      <c r="K628" s="1191"/>
      <c r="L628" s="1191"/>
      <c r="M628" s="1191"/>
      <c r="N628" s="1191"/>
      <c r="O628" s="1191"/>
      <c r="P628" s="603" t="s">
        <v>2760</v>
      </c>
      <c r="Q628" s="601" t="s">
        <v>2761</v>
      </c>
      <c r="R628" s="602">
        <v>2655</v>
      </c>
      <c r="S628" s="602">
        <v>512</v>
      </c>
      <c r="T628" s="601">
        <v>12</v>
      </c>
      <c r="U628" s="1191"/>
    </row>
    <row r="629" spans="1:21" ht="14.25" customHeight="1">
      <c r="A629" s="1102"/>
      <c r="B629" s="1102"/>
      <c r="C629" s="1102"/>
      <c r="D629" s="1102"/>
      <c r="E629" s="1102"/>
      <c r="F629" s="1102"/>
      <c r="G629" s="1102"/>
      <c r="H629" s="1102"/>
      <c r="I629" s="1102"/>
      <c r="J629" s="1102"/>
      <c r="K629" s="1102"/>
      <c r="L629" s="1102"/>
      <c r="M629" s="1102"/>
      <c r="N629" s="1102"/>
      <c r="O629" s="1102"/>
      <c r="P629" s="603" t="s">
        <v>2762</v>
      </c>
      <c r="Q629" s="601" t="s">
        <v>2763</v>
      </c>
      <c r="R629" s="602">
        <v>2655</v>
      </c>
      <c r="S629" s="602">
        <v>512</v>
      </c>
      <c r="T629" s="601">
        <v>12</v>
      </c>
      <c r="U629" s="1102"/>
    </row>
    <row r="630" spans="1:21" ht="14.25" customHeight="1">
      <c r="A630" s="1194">
        <v>4</v>
      </c>
      <c r="B630" s="1195">
        <v>43188</v>
      </c>
      <c r="C630" s="1190" t="s">
        <v>2764</v>
      </c>
      <c r="D630" s="1190" t="s">
        <v>2765</v>
      </c>
      <c r="E630" s="1192">
        <v>18237</v>
      </c>
      <c r="F630" s="1192">
        <v>3019</v>
      </c>
      <c r="G630" s="1192">
        <v>41</v>
      </c>
      <c r="H630" s="1192">
        <v>2979</v>
      </c>
      <c r="I630" s="1192" t="s">
        <v>52</v>
      </c>
      <c r="J630" s="1192" t="s">
        <v>52</v>
      </c>
      <c r="K630" s="1192" t="s">
        <v>52</v>
      </c>
      <c r="L630" s="1192" t="s">
        <v>52</v>
      </c>
      <c r="M630" s="1192">
        <v>78</v>
      </c>
      <c r="N630" s="1193">
        <v>128</v>
      </c>
      <c r="O630" s="1193">
        <v>10000</v>
      </c>
      <c r="P630" s="604" t="s">
        <v>2766</v>
      </c>
      <c r="Q630" s="601" t="s">
        <v>2767</v>
      </c>
      <c r="R630" s="602">
        <v>1198</v>
      </c>
      <c r="S630" s="602">
        <v>21</v>
      </c>
      <c r="T630" s="601">
        <v>119</v>
      </c>
      <c r="U630" s="1197"/>
    </row>
    <row r="631" spans="1:21" ht="14.25" customHeight="1">
      <c r="A631" s="1191"/>
      <c r="B631" s="1191"/>
      <c r="C631" s="1191"/>
      <c r="D631" s="1191"/>
      <c r="E631" s="1191"/>
      <c r="F631" s="1191"/>
      <c r="G631" s="1191"/>
      <c r="H631" s="1191"/>
      <c r="I631" s="1191"/>
      <c r="J631" s="1191"/>
      <c r="K631" s="1191"/>
      <c r="L631" s="1191"/>
      <c r="M631" s="1191"/>
      <c r="N631" s="1191"/>
      <c r="O631" s="1191"/>
      <c r="P631" s="603" t="s">
        <v>2768</v>
      </c>
      <c r="Q631" s="601" t="s">
        <v>2769</v>
      </c>
      <c r="R631" s="602">
        <v>1295</v>
      </c>
      <c r="S631" s="602">
        <v>20</v>
      </c>
      <c r="T631" s="601">
        <v>176</v>
      </c>
      <c r="U631" s="1191"/>
    </row>
    <row r="632" spans="1:21" ht="14.25" customHeight="1">
      <c r="A632" s="1102"/>
      <c r="B632" s="1102"/>
      <c r="C632" s="1102"/>
      <c r="D632" s="1102"/>
      <c r="E632" s="1102"/>
      <c r="F632" s="1102"/>
      <c r="G632" s="1102"/>
      <c r="H632" s="1102"/>
      <c r="I632" s="1102"/>
      <c r="J632" s="1102"/>
      <c r="K632" s="1102"/>
      <c r="L632" s="1102"/>
      <c r="M632" s="1102"/>
      <c r="N632" s="1102"/>
      <c r="O632" s="1102"/>
      <c r="P632" s="603" t="s">
        <v>2770</v>
      </c>
      <c r="Q632" s="601" t="s">
        <v>2771</v>
      </c>
      <c r="R632" s="602">
        <v>1198</v>
      </c>
      <c r="S632" s="602">
        <v>21</v>
      </c>
      <c r="T632" s="601">
        <v>119</v>
      </c>
      <c r="U632" s="1102"/>
    </row>
    <row r="633" spans="1:21" ht="14.25" customHeight="1">
      <c r="A633" s="1194">
        <v>4</v>
      </c>
      <c r="B633" s="503">
        <v>43188</v>
      </c>
      <c r="C633" s="498" t="s">
        <v>2772</v>
      </c>
      <c r="D633" s="1190" t="s">
        <v>2773</v>
      </c>
      <c r="E633" s="1192">
        <v>13398</v>
      </c>
      <c r="F633" s="502">
        <v>1890</v>
      </c>
      <c r="G633" s="502">
        <v>33</v>
      </c>
      <c r="H633" s="502">
        <v>1857</v>
      </c>
      <c r="I633" s="502" t="s">
        <v>52</v>
      </c>
      <c r="J633" s="502" t="s">
        <v>52</v>
      </c>
      <c r="K633" s="502" t="s">
        <v>52</v>
      </c>
      <c r="L633" s="502" t="s">
        <v>52</v>
      </c>
      <c r="M633" s="502">
        <v>62</v>
      </c>
      <c r="N633" s="513">
        <v>147</v>
      </c>
      <c r="O633" s="513">
        <v>9108</v>
      </c>
      <c r="P633" s="604" t="s">
        <v>2774</v>
      </c>
      <c r="Q633" s="601" t="s">
        <v>2775</v>
      </c>
      <c r="R633" s="602">
        <v>253</v>
      </c>
      <c r="S633" s="602">
        <v>39</v>
      </c>
      <c r="T633" s="601">
        <v>101</v>
      </c>
      <c r="U633" s="1197" t="s">
        <v>2776</v>
      </c>
    </row>
    <row r="634" spans="1:21" ht="14.25" customHeight="1">
      <c r="A634" s="1191"/>
      <c r="B634" s="1195">
        <v>43189</v>
      </c>
      <c r="C634" s="1190" t="s">
        <v>2777</v>
      </c>
      <c r="D634" s="1191"/>
      <c r="E634" s="1191"/>
      <c r="F634" s="1192">
        <v>2552</v>
      </c>
      <c r="G634" s="1192">
        <v>63</v>
      </c>
      <c r="H634" s="1192">
        <v>2489</v>
      </c>
      <c r="I634" s="1192" t="s">
        <v>52</v>
      </c>
      <c r="J634" s="1192" t="s">
        <v>52</v>
      </c>
      <c r="K634" s="1192" t="s">
        <v>52</v>
      </c>
      <c r="L634" s="1192" t="s">
        <v>52</v>
      </c>
      <c r="M634" s="1192">
        <v>123</v>
      </c>
      <c r="N634" s="1196">
        <v>170</v>
      </c>
      <c r="O634" s="1196">
        <v>20892</v>
      </c>
      <c r="P634" s="603" t="s">
        <v>2778</v>
      </c>
      <c r="Q634" s="601" t="s">
        <v>2779</v>
      </c>
      <c r="R634" s="602">
        <v>1157</v>
      </c>
      <c r="S634" s="602">
        <v>16</v>
      </c>
      <c r="T634" s="601">
        <v>206</v>
      </c>
      <c r="U634" s="1191"/>
    </row>
    <row r="635" spans="1:21" ht="14.25" customHeight="1">
      <c r="A635" s="1102"/>
      <c r="B635" s="1102"/>
      <c r="C635" s="1102"/>
      <c r="D635" s="1102"/>
      <c r="E635" s="1102"/>
      <c r="F635" s="1102"/>
      <c r="G635" s="1102"/>
      <c r="H635" s="1102"/>
      <c r="I635" s="1102"/>
      <c r="J635" s="1102"/>
      <c r="K635" s="1102"/>
      <c r="L635" s="1102"/>
      <c r="M635" s="1102"/>
      <c r="N635" s="1102"/>
      <c r="O635" s="1102"/>
      <c r="P635" s="603" t="s">
        <v>2780</v>
      </c>
      <c r="Q635" s="601" t="s">
        <v>2781</v>
      </c>
      <c r="R635" s="602">
        <v>253</v>
      </c>
      <c r="S635" s="602">
        <v>39</v>
      </c>
      <c r="T635" s="601">
        <v>101</v>
      </c>
      <c r="U635" s="1102"/>
    </row>
    <row r="636" spans="1:21" ht="14.25" customHeight="1">
      <c r="A636" s="1194">
        <v>4</v>
      </c>
      <c r="B636" s="1195">
        <v>43189</v>
      </c>
      <c r="C636" s="1190" t="s">
        <v>2782</v>
      </c>
      <c r="D636" s="1190" t="s">
        <v>2783</v>
      </c>
      <c r="E636" s="1192">
        <v>22388</v>
      </c>
      <c r="F636" s="1192">
        <v>4103</v>
      </c>
      <c r="G636" s="1192">
        <v>54</v>
      </c>
      <c r="H636" s="1192">
        <v>4050</v>
      </c>
      <c r="I636" s="1192" t="s">
        <v>52</v>
      </c>
      <c r="J636" s="1192" t="s">
        <v>52</v>
      </c>
      <c r="K636" s="1192" t="s">
        <v>52</v>
      </c>
      <c r="L636" s="1192" t="s">
        <v>52</v>
      </c>
      <c r="M636" s="1192">
        <v>188</v>
      </c>
      <c r="N636" s="1193">
        <v>53</v>
      </c>
      <c r="O636" s="1193">
        <v>10000</v>
      </c>
      <c r="P636" s="604" t="s">
        <v>2784</v>
      </c>
      <c r="Q636" s="601" t="s">
        <v>2785</v>
      </c>
      <c r="R636" s="602">
        <v>1797</v>
      </c>
      <c r="S636" s="602">
        <v>78</v>
      </c>
      <c r="T636" s="601">
        <v>57</v>
      </c>
      <c r="U636" s="1197"/>
    </row>
    <row r="637" spans="1:21" ht="14.25" customHeight="1">
      <c r="A637" s="1191"/>
      <c r="B637" s="1191"/>
      <c r="C637" s="1191"/>
      <c r="D637" s="1191"/>
      <c r="E637" s="1191"/>
      <c r="F637" s="1191"/>
      <c r="G637" s="1191"/>
      <c r="H637" s="1191"/>
      <c r="I637" s="1191"/>
      <c r="J637" s="1191"/>
      <c r="K637" s="1191"/>
      <c r="L637" s="1191"/>
      <c r="M637" s="1191"/>
      <c r="N637" s="1191"/>
      <c r="O637" s="1191"/>
      <c r="P637" s="603" t="s">
        <v>2786</v>
      </c>
      <c r="Q637" s="601" t="s">
        <v>2787</v>
      </c>
      <c r="R637" s="602">
        <v>1797</v>
      </c>
      <c r="S637" s="602">
        <v>78</v>
      </c>
      <c r="T637" s="601">
        <v>57</v>
      </c>
      <c r="U637" s="1191"/>
    </row>
    <row r="638" spans="1:21" ht="14.25" customHeight="1">
      <c r="A638" s="1102"/>
      <c r="B638" s="1102"/>
      <c r="C638" s="1102"/>
      <c r="D638" s="1102"/>
      <c r="E638" s="1102"/>
      <c r="F638" s="1102"/>
      <c r="G638" s="1102"/>
      <c r="H638" s="1102"/>
      <c r="I638" s="1102"/>
      <c r="J638" s="1102"/>
      <c r="K638" s="1102"/>
      <c r="L638" s="1102"/>
      <c r="M638" s="1102"/>
      <c r="N638" s="1102"/>
      <c r="O638" s="1102"/>
      <c r="P638" s="603" t="s">
        <v>2788</v>
      </c>
      <c r="Q638" s="601" t="s">
        <v>2789</v>
      </c>
      <c r="R638" s="602">
        <v>1797</v>
      </c>
      <c r="S638" s="602">
        <v>78</v>
      </c>
      <c r="T638" s="601">
        <v>57</v>
      </c>
      <c r="U638" s="1102"/>
    </row>
    <row r="639" spans="1:21" ht="14.25" customHeight="1">
      <c r="A639" s="1194">
        <v>1</v>
      </c>
      <c r="B639" s="1195">
        <v>43192</v>
      </c>
      <c r="C639" s="1190" t="s">
        <v>2790</v>
      </c>
      <c r="D639" s="1190" t="s">
        <v>2791</v>
      </c>
      <c r="E639" s="1192">
        <v>13206</v>
      </c>
      <c r="F639" s="1192">
        <v>2646</v>
      </c>
      <c r="G639" s="1192">
        <v>82</v>
      </c>
      <c r="H639" s="1192">
        <v>2569</v>
      </c>
      <c r="I639" s="1192" t="s">
        <v>52</v>
      </c>
      <c r="J639" s="1192" t="s">
        <v>52</v>
      </c>
      <c r="K639" s="1192" t="s">
        <v>52</v>
      </c>
      <c r="L639" s="1192" t="s">
        <v>52</v>
      </c>
      <c r="M639" s="1192">
        <v>152</v>
      </c>
      <c r="N639" s="1193">
        <v>66</v>
      </c>
      <c r="O639" s="1193">
        <v>10000</v>
      </c>
      <c r="P639" s="604" t="s">
        <v>2792</v>
      </c>
      <c r="Q639" s="601" t="s">
        <v>2793</v>
      </c>
      <c r="R639" s="602">
        <v>200</v>
      </c>
      <c r="S639" s="602">
        <v>9</v>
      </c>
      <c r="T639" s="601">
        <v>43</v>
      </c>
      <c r="U639" s="1197"/>
    </row>
    <row r="640" spans="1:21" ht="14.25" customHeight="1">
      <c r="A640" s="1191"/>
      <c r="B640" s="1191"/>
      <c r="C640" s="1191"/>
      <c r="D640" s="1191"/>
      <c r="E640" s="1191"/>
      <c r="F640" s="1191"/>
      <c r="G640" s="1191"/>
      <c r="H640" s="1191"/>
      <c r="I640" s="1191"/>
      <c r="J640" s="1191"/>
      <c r="K640" s="1191"/>
      <c r="L640" s="1191"/>
      <c r="M640" s="1191"/>
      <c r="N640" s="1191"/>
      <c r="O640" s="1191"/>
      <c r="P640" s="603" t="s">
        <v>2794</v>
      </c>
      <c r="Q640" s="601" t="s">
        <v>2795</v>
      </c>
      <c r="R640" s="602">
        <v>752</v>
      </c>
      <c r="S640" s="602">
        <v>30</v>
      </c>
      <c r="T640" s="601">
        <v>99</v>
      </c>
      <c r="U640" s="1191"/>
    </row>
    <row r="641" spans="1:21" ht="14.25" customHeight="1">
      <c r="A641" s="1102"/>
      <c r="B641" s="1102"/>
      <c r="C641" s="1102"/>
      <c r="D641" s="1102"/>
      <c r="E641" s="1102"/>
      <c r="F641" s="1102"/>
      <c r="G641" s="1102"/>
      <c r="H641" s="1102"/>
      <c r="I641" s="1102"/>
      <c r="J641" s="1102"/>
      <c r="K641" s="1102"/>
      <c r="L641" s="1102"/>
      <c r="M641" s="1102"/>
      <c r="N641" s="1102"/>
      <c r="O641" s="1102"/>
      <c r="P641" s="603" t="s">
        <v>2796</v>
      </c>
      <c r="Q641" s="601" t="s">
        <v>2797</v>
      </c>
      <c r="R641" s="602">
        <v>209</v>
      </c>
      <c r="S641" s="602">
        <v>39</v>
      </c>
      <c r="T641" s="601">
        <v>45</v>
      </c>
      <c r="U641" s="1102"/>
    </row>
    <row r="642" spans="1:21" ht="14.25" customHeight="1">
      <c r="A642" s="1194">
        <v>1</v>
      </c>
      <c r="B642" s="1195">
        <v>43193</v>
      </c>
      <c r="C642" s="1190" t="s">
        <v>2798</v>
      </c>
      <c r="D642" s="1190" t="s">
        <v>2799</v>
      </c>
      <c r="E642" s="1192">
        <v>18864</v>
      </c>
      <c r="F642" s="1192">
        <v>3819</v>
      </c>
      <c r="G642" s="1192">
        <v>48</v>
      </c>
      <c r="H642" s="1192">
        <v>3772</v>
      </c>
      <c r="I642" s="1192" t="s">
        <v>52</v>
      </c>
      <c r="J642" s="1192" t="s">
        <v>52</v>
      </c>
      <c r="K642" s="1192" t="s">
        <v>52</v>
      </c>
      <c r="L642" s="1192" t="s">
        <v>52</v>
      </c>
      <c r="M642" s="1192">
        <v>709</v>
      </c>
      <c r="N642" s="1193">
        <v>14</v>
      </c>
      <c r="O642" s="1193">
        <v>10000</v>
      </c>
      <c r="P642" s="604" t="s">
        <v>2800</v>
      </c>
      <c r="Q642" s="601" t="s">
        <v>2801</v>
      </c>
      <c r="R642" s="602">
        <v>484</v>
      </c>
      <c r="S642" s="602">
        <v>86</v>
      </c>
      <c r="T642" s="601">
        <v>10</v>
      </c>
      <c r="U642" s="1197"/>
    </row>
    <row r="643" spans="1:21" ht="14.25" customHeight="1">
      <c r="A643" s="1191"/>
      <c r="B643" s="1191"/>
      <c r="C643" s="1191"/>
      <c r="D643" s="1191"/>
      <c r="E643" s="1191"/>
      <c r="F643" s="1191"/>
      <c r="G643" s="1191"/>
      <c r="H643" s="1191"/>
      <c r="I643" s="1191"/>
      <c r="J643" s="1191"/>
      <c r="K643" s="1191"/>
      <c r="L643" s="1191"/>
      <c r="M643" s="1191"/>
      <c r="N643" s="1191"/>
      <c r="O643" s="1191"/>
      <c r="P643" s="603" t="s">
        <v>2802</v>
      </c>
      <c r="Q643" s="601" t="s">
        <v>2803</v>
      </c>
      <c r="R643" s="602">
        <v>2084</v>
      </c>
      <c r="S643" s="602">
        <v>410</v>
      </c>
      <c r="T643" s="601">
        <v>12</v>
      </c>
      <c r="U643" s="1191"/>
    </row>
    <row r="644" spans="1:21" ht="14.25" customHeight="1">
      <c r="A644" s="1102"/>
      <c r="B644" s="1102"/>
      <c r="C644" s="1102"/>
      <c r="D644" s="1102"/>
      <c r="E644" s="1102"/>
      <c r="F644" s="1102"/>
      <c r="G644" s="1102"/>
      <c r="H644" s="1102"/>
      <c r="I644" s="1102"/>
      <c r="J644" s="1102"/>
      <c r="K644" s="1102"/>
      <c r="L644" s="1102"/>
      <c r="M644" s="1102"/>
      <c r="N644" s="1102"/>
      <c r="O644" s="1102"/>
      <c r="P644" s="603" t="s">
        <v>2804</v>
      </c>
      <c r="Q644" s="601" t="s">
        <v>2805</v>
      </c>
      <c r="R644" s="602">
        <v>2084</v>
      </c>
      <c r="S644" s="602">
        <v>410</v>
      </c>
      <c r="T644" s="601">
        <v>12</v>
      </c>
      <c r="U644" s="1102"/>
    </row>
    <row r="645" spans="1:21" ht="14.25" customHeight="1">
      <c r="A645" s="1194">
        <v>1</v>
      </c>
      <c r="B645" s="1195">
        <v>43195</v>
      </c>
      <c r="C645" s="1190" t="s">
        <v>2806</v>
      </c>
      <c r="D645" s="1190" t="s">
        <v>2807</v>
      </c>
      <c r="E645" s="1192">
        <v>36933</v>
      </c>
      <c r="F645" s="1192">
        <v>14020</v>
      </c>
      <c r="G645" s="1192" t="s">
        <v>52</v>
      </c>
      <c r="H645" s="1192">
        <v>14020</v>
      </c>
      <c r="I645" s="1192" t="s">
        <v>52</v>
      </c>
      <c r="J645" s="1192" t="s">
        <v>52</v>
      </c>
      <c r="K645" s="1192" t="s">
        <v>52</v>
      </c>
      <c r="L645" s="1192" t="s">
        <v>52</v>
      </c>
      <c r="M645" s="1192">
        <v>1348</v>
      </c>
      <c r="N645" s="1193">
        <v>7</v>
      </c>
      <c r="O645" s="1193">
        <v>10000</v>
      </c>
      <c r="P645" s="604" t="s">
        <v>2808</v>
      </c>
      <c r="Q645" s="601" t="s">
        <v>2809</v>
      </c>
      <c r="R645" s="602">
        <v>6568</v>
      </c>
      <c r="S645" s="602">
        <v>617</v>
      </c>
      <c r="T645" s="601">
        <v>7</v>
      </c>
      <c r="U645" s="1197"/>
    </row>
    <row r="646" spans="1:21" ht="14.25" customHeight="1">
      <c r="A646" s="1191"/>
      <c r="B646" s="1191"/>
      <c r="C646" s="1191"/>
      <c r="D646" s="1191"/>
      <c r="E646" s="1191"/>
      <c r="F646" s="1191"/>
      <c r="G646" s="1191"/>
      <c r="H646" s="1191"/>
      <c r="I646" s="1191"/>
      <c r="J646" s="1191"/>
      <c r="K646" s="1191"/>
      <c r="L646" s="1191"/>
      <c r="M646" s="1191"/>
      <c r="N646" s="1191"/>
      <c r="O646" s="1191"/>
      <c r="P646" s="603" t="s">
        <v>2810</v>
      </c>
      <c r="Q646" s="601" t="s">
        <v>2811</v>
      </c>
      <c r="R646" s="602">
        <v>6568</v>
      </c>
      <c r="S646" s="602">
        <v>617</v>
      </c>
      <c r="T646" s="601">
        <v>7</v>
      </c>
      <c r="U646" s="1191"/>
    </row>
    <row r="647" spans="1:21" ht="14.25" customHeight="1">
      <c r="A647" s="1102"/>
      <c r="B647" s="1102"/>
      <c r="C647" s="1102"/>
      <c r="D647" s="1102"/>
      <c r="E647" s="1102"/>
      <c r="F647" s="1102"/>
      <c r="G647" s="1102"/>
      <c r="H647" s="1102"/>
      <c r="I647" s="1102"/>
      <c r="J647" s="1102"/>
      <c r="K647" s="1102"/>
      <c r="L647" s="1102"/>
      <c r="M647" s="1102"/>
      <c r="N647" s="1102"/>
      <c r="O647" s="1102"/>
      <c r="P647" s="603" t="s">
        <v>2812</v>
      </c>
      <c r="Q647" s="601" t="s">
        <v>2813</v>
      </c>
      <c r="R647" s="602">
        <v>6568</v>
      </c>
      <c r="S647" s="602">
        <v>617</v>
      </c>
      <c r="T647" s="601">
        <v>7</v>
      </c>
      <c r="U647" s="1102"/>
    </row>
    <row r="648" spans="1:21" ht="14.25" customHeight="1">
      <c r="A648" s="1194">
        <v>1</v>
      </c>
      <c r="B648" s="1195">
        <v>43196</v>
      </c>
      <c r="C648" s="1190" t="s">
        <v>2814</v>
      </c>
      <c r="D648" s="1190" t="s">
        <v>2815</v>
      </c>
      <c r="E648" s="1192">
        <v>28164</v>
      </c>
      <c r="F648" s="1192">
        <v>9286</v>
      </c>
      <c r="G648" s="1192">
        <v>139</v>
      </c>
      <c r="H648" s="1192">
        <v>9148</v>
      </c>
      <c r="I648" s="1192" t="s">
        <v>52</v>
      </c>
      <c r="J648" s="1192" t="s">
        <v>52</v>
      </c>
      <c r="K648" s="1192" t="s">
        <v>52</v>
      </c>
      <c r="L648" s="1192" t="s">
        <v>52</v>
      </c>
      <c r="M648" s="1192">
        <v>2977</v>
      </c>
      <c r="N648" s="1193">
        <v>3</v>
      </c>
      <c r="O648" s="1193">
        <v>10000</v>
      </c>
      <c r="P648" s="604" t="s">
        <v>2816</v>
      </c>
      <c r="Q648" s="601" t="s">
        <v>2817</v>
      </c>
      <c r="R648" s="602">
        <v>6544</v>
      </c>
      <c r="S648" s="602">
        <v>2284</v>
      </c>
      <c r="T648" s="601">
        <v>3</v>
      </c>
      <c r="U648" s="1197"/>
    </row>
    <row r="649" spans="1:21" ht="14.25" customHeight="1">
      <c r="A649" s="1191"/>
      <c r="B649" s="1191"/>
      <c r="C649" s="1191"/>
      <c r="D649" s="1191"/>
      <c r="E649" s="1191"/>
      <c r="F649" s="1191"/>
      <c r="G649" s="1191"/>
      <c r="H649" s="1191"/>
      <c r="I649" s="1191"/>
      <c r="J649" s="1191"/>
      <c r="K649" s="1191"/>
      <c r="L649" s="1191"/>
      <c r="M649" s="1191"/>
      <c r="N649" s="1191"/>
      <c r="O649" s="1191"/>
      <c r="P649" s="603" t="s">
        <v>2818</v>
      </c>
      <c r="Q649" s="601" t="s">
        <v>2819</v>
      </c>
      <c r="R649" s="602">
        <v>6544</v>
      </c>
      <c r="S649" s="602">
        <v>2284</v>
      </c>
      <c r="T649" s="601">
        <v>3</v>
      </c>
      <c r="U649" s="1191"/>
    </row>
    <row r="650" spans="1:21" ht="14.25" customHeight="1">
      <c r="A650" s="1102"/>
      <c r="B650" s="1102"/>
      <c r="C650" s="1102"/>
      <c r="D650" s="1102"/>
      <c r="E650" s="1102"/>
      <c r="F650" s="1102"/>
      <c r="G650" s="1102"/>
      <c r="H650" s="1102"/>
      <c r="I650" s="1102"/>
      <c r="J650" s="1102"/>
      <c r="K650" s="1102"/>
      <c r="L650" s="1102"/>
      <c r="M650" s="1102"/>
      <c r="N650" s="1102"/>
      <c r="O650" s="1102"/>
      <c r="P650" s="603" t="s">
        <v>2820</v>
      </c>
      <c r="Q650" s="601" t="s">
        <v>2821</v>
      </c>
      <c r="R650" s="602">
        <v>6544</v>
      </c>
      <c r="S650" s="602">
        <v>2284</v>
      </c>
      <c r="T650" s="601">
        <v>3</v>
      </c>
      <c r="U650" s="1102"/>
    </row>
    <row r="651" spans="1:21" ht="14.25" customHeight="1">
      <c r="A651" s="1194">
        <v>1</v>
      </c>
      <c r="B651" s="503">
        <v>43196</v>
      </c>
      <c r="C651" s="498" t="s">
        <v>2822</v>
      </c>
      <c r="D651" s="1190" t="s">
        <v>2823</v>
      </c>
      <c r="E651" s="1192">
        <v>168375</v>
      </c>
      <c r="F651" s="502">
        <v>10563</v>
      </c>
      <c r="G651" s="502">
        <v>56</v>
      </c>
      <c r="H651" s="502">
        <v>10507</v>
      </c>
      <c r="I651" s="502" t="s">
        <v>52</v>
      </c>
      <c r="J651" s="502" t="s">
        <v>52</v>
      </c>
      <c r="K651" s="502" t="s">
        <v>52</v>
      </c>
      <c r="L651" s="502" t="s">
        <v>52</v>
      </c>
      <c r="M651" s="502">
        <v>1272</v>
      </c>
      <c r="N651" s="513">
        <v>12</v>
      </c>
      <c r="O651" s="513">
        <v>15612</v>
      </c>
      <c r="P651" s="1306" t="s">
        <v>2824</v>
      </c>
      <c r="Q651" s="1305" t="s">
        <v>2825</v>
      </c>
      <c r="R651" s="1200">
        <v>528</v>
      </c>
      <c r="S651" s="1200">
        <v>84</v>
      </c>
      <c r="T651" s="1199">
        <v>7</v>
      </c>
      <c r="U651" s="1197" t="s">
        <v>2826</v>
      </c>
    </row>
    <row r="652" spans="1:21" ht="14.25" customHeight="1">
      <c r="A652" s="1191"/>
      <c r="B652" s="503">
        <v>43197</v>
      </c>
      <c r="C652" s="498" t="s">
        <v>2827</v>
      </c>
      <c r="D652" s="1191"/>
      <c r="E652" s="1191"/>
      <c r="F652" s="502">
        <v>21399</v>
      </c>
      <c r="G652" s="502">
        <v>36</v>
      </c>
      <c r="H652" s="502">
        <v>21363</v>
      </c>
      <c r="I652" s="502" t="s">
        <v>52</v>
      </c>
      <c r="J652" s="502" t="s">
        <v>52</v>
      </c>
      <c r="K652" s="502" t="s">
        <v>52</v>
      </c>
      <c r="L652" s="502" t="s">
        <v>52</v>
      </c>
      <c r="M652" s="502">
        <v>3352</v>
      </c>
      <c r="N652" s="513">
        <v>10</v>
      </c>
      <c r="O652" s="513">
        <v>35089</v>
      </c>
      <c r="P652" s="1102"/>
      <c r="Q652" s="1102"/>
      <c r="R652" s="1102"/>
      <c r="S652" s="1102"/>
      <c r="T652" s="1102"/>
      <c r="U652" s="1191"/>
    </row>
    <row r="653" spans="1:21" ht="14.25" customHeight="1">
      <c r="A653" s="1191"/>
      <c r="B653" s="503">
        <v>43198</v>
      </c>
      <c r="C653" s="498" t="s">
        <v>2828</v>
      </c>
      <c r="D653" s="1191"/>
      <c r="E653" s="1191"/>
      <c r="F653" s="502">
        <v>19944</v>
      </c>
      <c r="G653" s="502">
        <v>62</v>
      </c>
      <c r="H653" s="502">
        <v>19856</v>
      </c>
      <c r="I653" s="502" t="s">
        <v>52</v>
      </c>
      <c r="J653" s="502" t="s">
        <v>52</v>
      </c>
      <c r="K653" s="502" t="s">
        <v>52</v>
      </c>
      <c r="L653" s="502" t="s">
        <v>52</v>
      </c>
      <c r="M653" s="502">
        <v>3401</v>
      </c>
      <c r="N653" s="513">
        <v>10</v>
      </c>
      <c r="O653" s="513">
        <v>32662</v>
      </c>
      <c r="P653" s="1306" t="s">
        <v>2829</v>
      </c>
      <c r="Q653" s="1305" t="s">
        <v>2830</v>
      </c>
      <c r="R653" s="1200">
        <v>22560</v>
      </c>
      <c r="S653" s="1200">
        <v>4284</v>
      </c>
      <c r="T653" s="1199">
        <v>11</v>
      </c>
      <c r="U653" s="1191"/>
    </row>
    <row r="654" spans="1:21" ht="14.25" customHeight="1">
      <c r="A654" s="1191"/>
      <c r="B654" s="503">
        <v>43199</v>
      </c>
      <c r="C654" s="498" t="s">
        <v>2831</v>
      </c>
      <c r="D654" s="1191"/>
      <c r="E654" s="1191"/>
      <c r="F654" s="502">
        <v>17351</v>
      </c>
      <c r="G654" s="502">
        <v>40</v>
      </c>
      <c r="H654" s="502">
        <v>17311</v>
      </c>
      <c r="I654" s="502" t="s">
        <v>52</v>
      </c>
      <c r="J654" s="502" t="s">
        <v>52</v>
      </c>
      <c r="K654" s="502" t="s">
        <v>52</v>
      </c>
      <c r="L654" s="502" t="s">
        <v>52</v>
      </c>
      <c r="M654" s="502">
        <v>3118</v>
      </c>
      <c r="N654" s="513">
        <v>10</v>
      </c>
      <c r="O654" s="513">
        <v>32309</v>
      </c>
      <c r="P654" s="1102"/>
      <c r="Q654" s="1102"/>
      <c r="R654" s="1102"/>
      <c r="S654" s="1102"/>
      <c r="T654" s="1102"/>
      <c r="U654" s="1191"/>
    </row>
    <row r="655" spans="1:21" ht="14.25" customHeight="1">
      <c r="A655" s="1191"/>
      <c r="B655" s="503">
        <v>43200</v>
      </c>
      <c r="C655" s="498" t="s">
        <v>2832</v>
      </c>
      <c r="D655" s="1191"/>
      <c r="E655" s="1191"/>
      <c r="F655" s="502">
        <v>17908</v>
      </c>
      <c r="G655" s="502">
        <v>44</v>
      </c>
      <c r="H655" s="502">
        <v>17864</v>
      </c>
      <c r="I655" s="502" t="s">
        <v>52</v>
      </c>
      <c r="J655" s="502" t="s">
        <v>52</v>
      </c>
      <c r="K655" s="502" t="s">
        <v>52</v>
      </c>
      <c r="L655" s="502" t="s">
        <v>52</v>
      </c>
      <c r="M655" s="502">
        <v>2683</v>
      </c>
      <c r="N655" s="513">
        <v>12</v>
      </c>
      <c r="O655" s="513">
        <v>33408</v>
      </c>
      <c r="P655" s="1306" t="s">
        <v>2833</v>
      </c>
      <c r="Q655" s="1305" t="s">
        <v>2834</v>
      </c>
      <c r="R655" s="1200">
        <v>22560</v>
      </c>
      <c r="S655" s="1200">
        <v>4284</v>
      </c>
      <c r="T655" s="1199">
        <v>11</v>
      </c>
      <c r="U655" s="1191"/>
    </row>
    <row r="656" spans="1:21" ht="14.25" customHeight="1">
      <c r="A656" s="1102"/>
      <c r="B656" s="503">
        <v>43201</v>
      </c>
      <c r="C656" s="498" t="s">
        <v>2835</v>
      </c>
      <c r="D656" s="1102"/>
      <c r="E656" s="1102"/>
      <c r="F656" s="502">
        <v>16096</v>
      </c>
      <c r="G656" s="502">
        <v>19</v>
      </c>
      <c r="H656" s="502">
        <v>16072</v>
      </c>
      <c r="I656" s="502" t="s">
        <v>52</v>
      </c>
      <c r="J656" s="502" t="s">
        <v>52</v>
      </c>
      <c r="K656" s="502" t="s">
        <v>52</v>
      </c>
      <c r="L656" s="502" t="s">
        <v>52</v>
      </c>
      <c r="M656" s="502">
        <v>2378</v>
      </c>
      <c r="N656" s="513">
        <v>13</v>
      </c>
      <c r="O656" s="513">
        <v>30920</v>
      </c>
      <c r="P656" s="1102"/>
      <c r="Q656" s="1102"/>
      <c r="R656" s="1102"/>
      <c r="S656" s="1102"/>
      <c r="T656" s="1102"/>
      <c r="U656" s="1102"/>
    </row>
    <row r="657" spans="1:21" ht="14.25" customHeight="1">
      <c r="A657" s="1194">
        <v>2</v>
      </c>
      <c r="B657" s="1195">
        <v>43199</v>
      </c>
      <c r="C657" s="1190" t="s">
        <v>2836</v>
      </c>
      <c r="D657" s="1190" t="s">
        <v>2837</v>
      </c>
      <c r="E657" s="1192">
        <v>16570</v>
      </c>
      <c r="F657" s="1192">
        <v>2842</v>
      </c>
      <c r="G657" s="1192">
        <v>96</v>
      </c>
      <c r="H657" s="1192">
        <v>2753</v>
      </c>
      <c r="I657" s="1192" t="s">
        <v>52</v>
      </c>
      <c r="J657" s="1192" t="s">
        <v>52</v>
      </c>
      <c r="K657" s="1192" t="s">
        <v>52</v>
      </c>
      <c r="L657" s="1192" t="s">
        <v>52</v>
      </c>
      <c r="M657" s="1192">
        <v>228</v>
      </c>
      <c r="N657" s="1193">
        <v>44</v>
      </c>
      <c r="O657" s="1193">
        <v>10000</v>
      </c>
      <c r="P657" s="604" t="s">
        <v>2838</v>
      </c>
      <c r="Q657" s="601" t="s">
        <v>2839</v>
      </c>
      <c r="R657" s="602">
        <v>442</v>
      </c>
      <c r="S657" s="602">
        <v>70</v>
      </c>
      <c r="T657" s="601">
        <v>39</v>
      </c>
      <c r="U657" s="1197"/>
    </row>
    <row r="658" spans="1:21" ht="14.25" customHeight="1">
      <c r="A658" s="1191"/>
      <c r="B658" s="1191"/>
      <c r="C658" s="1191"/>
      <c r="D658" s="1191"/>
      <c r="E658" s="1191"/>
      <c r="F658" s="1191"/>
      <c r="G658" s="1191"/>
      <c r="H658" s="1191"/>
      <c r="I658" s="1191"/>
      <c r="J658" s="1191"/>
      <c r="K658" s="1191"/>
      <c r="L658" s="1191"/>
      <c r="M658" s="1191"/>
      <c r="N658" s="1191"/>
      <c r="O658" s="1191"/>
      <c r="P658" s="603" t="s">
        <v>2840</v>
      </c>
      <c r="Q658" s="601" t="s">
        <v>2841</v>
      </c>
      <c r="R658" s="602">
        <v>506</v>
      </c>
      <c r="S658" s="602">
        <v>9</v>
      </c>
      <c r="T658" s="601">
        <v>101</v>
      </c>
      <c r="U658" s="1191"/>
    </row>
    <row r="659" spans="1:21" ht="14.25" customHeight="1">
      <c r="A659" s="1102"/>
      <c r="B659" s="1102"/>
      <c r="C659" s="1102"/>
      <c r="D659" s="1102"/>
      <c r="E659" s="1102"/>
      <c r="F659" s="1102"/>
      <c r="G659" s="1102"/>
      <c r="H659" s="1102"/>
      <c r="I659" s="1102"/>
      <c r="J659" s="1102"/>
      <c r="K659" s="1102"/>
      <c r="L659" s="1102"/>
      <c r="M659" s="1102"/>
      <c r="N659" s="1102"/>
      <c r="O659" s="1102"/>
      <c r="P659" s="603" t="s">
        <v>2842</v>
      </c>
      <c r="Q659" s="601" t="s">
        <v>2843</v>
      </c>
      <c r="R659" s="602">
        <v>442</v>
      </c>
      <c r="S659" s="602">
        <v>70</v>
      </c>
      <c r="T659" s="601">
        <v>39</v>
      </c>
      <c r="U659" s="1102"/>
    </row>
    <row r="660" spans="1:21" ht="14.25" customHeight="1">
      <c r="A660" s="1194">
        <v>2</v>
      </c>
      <c r="B660" s="1195">
        <v>43200</v>
      </c>
      <c r="C660" s="1190" t="s">
        <v>2844</v>
      </c>
      <c r="D660" s="1190" t="s">
        <v>2845</v>
      </c>
      <c r="E660" s="1192">
        <v>24875</v>
      </c>
      <c r="F660" s="1192">
        <v>5986</v>
      </c>
      <c r="G660" s="1192">
        <v>50</v>
      </c>
      <c r="H660" s="1192">
        <v>5938</v>
      </c>
      <c r="I660" s="1192" t="s">
        <v>52</v>
      </c>
      <c r="J660" s="1192" t="s">
        <v>52</v>
      </c>
      <c r="K660" s="1192" t="s">
        <v>52</v>
      </c>
      <c r="L660" s="1192" t="s">
        <v>52</v>
      </c>
      <c r="M660" s="1192">
        <v>1269</v>
      </c>
      <c r="N660" s="1193">
        <v>8</v>
      </c>
      <c r="O660" s="1193">
        <v>10000</v>
      </c>
      <c r="P660" s="604" t="s">
        <v>2846</v>
      </c>
      <c r="Q660" s="601" t="s">
        <v>2847</v>
      </c>
      <c r="R660" s="602">
        <v>2982</v>
      </c>
      <c r="S660" s="602">
        <v>714</v>
      </c>
      <c r="T660" s="601">
        <v>7</v>
      </c>
      <c r="U660" s="1197"/>
    </row>
    <row r="661" spans="1:21" ht="14.25" customHeight="1">
      <c r="A661" s="1191"/>
      <c r="B661" s="1191"/>
      <c r="C661" s="1191"/>
      <c r="D661" s="1191"/>
      <c r="E661" s="1191"/>
      <c r="F661" s="1191"/>
      <c r="G661" s="1191"/>
      <c r="H661" s="1191"/>
      <c r="I661" s="1191"/>
      <c r="J661" s="1191"/>
      <c r="K661" s="1191"/>
      <c r="L661" s="1191"/>
      <c r="M661" s="1191"/>
      <c r="N661" s="1191"/>
      <c r="O661" s="1191"/>
      <c r="P661" s="603" t="s">
        <v>2848</v>
      </c>
      <c r="Q661" s="601" t="s">
        <v>2849</v>
      </c>
      <c r="R661" s="602">
        <v>2982</v>
      </c>
      <c r="S661" s="602">
        <v>714</v>
      </c>
      <c r="T661" s="601">
        <v>7</v>
      </c>
      <c r="U661" s="1191"/>
    </row>
    <row r="662" spans="1:21" ht="14.25" customHeight="1">
      <c r="A662" s="1102"/>
      <c r="B662" s="1102"/>
      <c r="C662" s="1102"/>
      <c r="D662" s="1102"/>
      <c r="E662" s="1102"/>
      <c r="F662" s="1102"/>
      <c r="G662" s="1102"/>
      <c r="H662" s="1102"/>
      <c r="I662" s="1102"/>
      <c r="J662" s="1102"/>
      <c r="K662" s="1102"/>
      <c r="L662" s="1102"/>
      <c r="M662" s="1102"/>
      <c r="N662" s="1102"/>
      <c r="O662" s="1102"/>
      <c r="P662" s="603" t="s">
        <v>2850</v>
      </c>
      <c r="Q662" s="601" t="s">
        <v>2851</v>
      </c>
      <c r="R662" s="602">
        <v>2982</v>
      </c>
      <c r="S662" s="602">
        <v>714</v>
      </c>
      <c r="T662" s="601">
        <v>7</v>
      </c>
      <c r="U662" s="1102"/>
    </row>
    <row r="663" spans="1:21" ht="14.25" customHeight="1">
      <c r="A663" s="1194">
        <v>2</v>
      </c>
      <c r="B663" s="503">
        <v>43200</v>
      </c>
      <c r="C663" s="498" t="s">
        <v>2852</v>
      </c>
      <c r="D663" s="1197" t="s">
        <v>2853</v>
      </c>
      <c r="E663" s="1192">
        <v>56955</v>
      </c>
      <c r="F663" s="502">
        <v>6038</v>
      </c>
      <c r="G663" s="502">
        <v>88</v>
      </c>
      <c r="H663" s="502">
        <v>5954</v>
      </c>
      <c r="I663" s="502" t="s">
        <v>52</v>
      </c>
      <c r="J663" s="502" t="s">
        <v>52</v>
      </c>
      <c r="K663" s="502" t="s">
        <v>52</v>
      </c>
      <c r="L663" s="502" t="s">
        <v>52</v>
      </c>
      <c r="M663" s="502">
        <v>224</v>
      </c>
      <c r="N663" s="513">
        <v>68</v>
      </c>
      <c r="O663" s="513">
        <v>15288</v>
      </c>
      <c r="P663" s="1306" t="s">
        <v>2854</v>
      </c>
      <c r="Q663" s="1305" t="s">
        <v>2855</v>
      </c>
      <c r="R663" s="1200">
        <v>1632</v>
      </c>
      <c r="S663" s="1200">
        <v>77</v>
      </c>
      <c r="T663" s="1199">
        <v>65</v>
      </c>
      <c r="U663" s="1197" t="s">
        <v>2856</v>
      </c>
    </row>
    <row r="664" spans="1:21" ht="14.25" customHeight="1">
      <c r="A664" s="1191"/>
      <c r="B664" s="503">
        <v>43201</v>
      </c>
      <c r="C664" s="498" t="s">
        <v>2857</v>
      </c>
      <c r="D664" s="1191"/>
      <c r="E664" s="1191"/>
      <c r="F664" s="502">
        <v>10372</v>
      </c>
      <c r="G664" s="502">
        <v>184</v>
      </c>
      <c r="H664" s="502">
        <v>10197</v>
      </c>
      <c r="I664" s="502" t="s">
        <v>52</v>
      </c>
      <c r="J664" s="502" t="s">
        <v>52</v>
      </c>
      <c r="K664" s="502" t="s">
        <v>52</v>
      </c>
      <c r="L664" s="502" t="s">
        <v>52</v>
      </c>
      <c r="M664" s="502">
        <v>433</v>
      </c>
      <c r="N664" s="513">
        <v>76</v>
      </c>
      <c r="O664" s="513">
        <v>32916</v>
      </c>
      <c r="P664" s="1102"/>
      <c r="Q664" s="1102"/>
      <c r="R664" s="1102"/>
      <c r="S664" s="1102"/>
      <c r="T664" s="1102"/>
      <c r="U664" s="1191"/>
    </row>
    <row r="665" spans="1:21" ht="14.25" customHeight="1">
      <c r="A665" s="1191"/>
      <c r="B665" s="503">
        <v>43202</v>
      </c>
      <c r="C665" s="498" t="s">
        <v>2858</v>
      </c>
      <c r="D665" s="1191"/>
      <c r="E665" s="1191"/>
      <c r="F665" s="502">
        <v>9298</v>
      </c>
      <c r="G665" s="502">
        <v>200</v>
      </c>
      <c r="H665" s="502">
        <v>9110</v>
      </c>
      <c r="I665" s="502" t="s">
        <v>52</v>
      </c>
      <c r="J665" s="502" t="s">
        <v>52</v>
      </c>
      <c r="K665" s="502" t="s">
        <v>52</v>
      </c>
      <c r="L665" s="502" t="s">
        <v>52</v>
      </c>
      <c r="M665" s="502">
        <v>373</v>
      </c>
      <c r="N665" s="513">
        <v>86</v>
      </c>
      <c r="O665" s="513">
        <v>32172</v>
      </c>
      <c r="P665" s="1306" t="s">
        <v>2859</v>
      </c>
      <c r="Q665" s="1305" t="s">
        <v>2860</v>
      </c>
      <c r="R665" s="1200">
        <v>3208</v>
      </c>
      <c r="S665" s="1200">
        <v>102</v>
      </c>
      <c r="T665" s="1199">
        <v>111</v>
      </c>
      <c r="U665" s="1191"/>
    </row>
    <row r="666" spans="1:21" ht="14.25" customHeight="1">
      <c r="A666" s="1191"/>
      <c r="B666" s="503">
        <v>43203</v>
      </c>
      <c r="C666" s="498" t="s">
        <v>2861</v>
      </c>
      <c r="D666" s="1191"/>
      <c r="E666" s="1191"/>
      <c r="F666" s="502">
        <v>5896</v>
      </c>
      <c r="G666" s="502">
        <v>134</v>
      </c>
      <c r="H666" s="502">
        <v>5768</v>
      </c>
      <c r="I666" s="502" t="s">
        <v>52</v>
      </c>
      <c r="J666" s="502" t="s">
        <v>52</v>
      </c>
      <c r="K666" s="502" t="s">
        <v>52</v>
      </c>
      <c r="L666" s="502" t="s">
        <v>52</v>
      </c>
      <c r="M666" s="502">
        <v>306</v>
      </c>
      <c r="N666" s="513">
        <v>112</v>
      </c>
      <c r="O666" s="513">
        <v>34270</v>
      </c>
      <c r="P666" s="1102"/>
      <c r="Q666" s="1102"/>
      <c r="R666" s="1102"/>
      <c r="S666" s="1102"/>
      <c r="T666" s="1102"/>
      <c r="U666" s="1191"/>
    </row>
    <row r="667" spans="1:21" ht="14.25" customHeight="1">
      <c r="A667" s="1102"/>
      <c r="B667" s="503">
        <v>43204</v>
      </c>
      <c r="C667" s="498" t="s">
        <v>2862</v>
      </c>
      <c r="D667" s="1102"/>
      <c r="E667" s="1102"/>
      <c r="F667" s="502">
        <v>5606</v>
      </c>
      <c r="G667" s="502">
        <v>124</v>
      </c>
      <c r="H667" s="502">
        <v>5484</v>
      </c>
      <c r="I667" s="502" t="s">
        <v>52</v>
      </c>
      <c r="J667" s="502" t="s">
        <v>52</v>
      </c>
      <c r="K667" s="502" t="s">
        <v>52</v>
      </c>
      <c r="L667" s="502" t="s">
        <v>52</v>
      </c>
      <c r="M667" s="502">
        <v>284</v>
      </c>
      <c r="N667" s="513">
        <v>124</v>
      </c>
      <c r="O667" s="513">
        <v>35354</v>
      </c>
      <c r="P667" s="624" t="s">
        <v>2863</v>
      </c>
      <c r="Q667" s="625" t="s">
        <v>2864</v>
      </c>
      <c r="R667" s="602">
        <v>3112</v>
      </c>
      <c r="S667" s="602">
        <v>382</v>
      </c>
      <c r="T667" s="626">
        <v>88</v>
      </c>
      <c r="U667" s="1102"/>
    </row>
    <row r="668" spans="1:21" ht="14.25" customHeight="1">
      <c r="A668" s="1194">
        <v>2</v>
      </c>
      <c r="B668" s="1195">
        <v>43201</v>
      </c>
      <c r="C668" s="1190" t="s">
        <v>2865</v>
      </c>
      <c r="D668" s="1190" t="s">
        <v>2866</v>
      </c>
      <c r="E668" s="1192">
        <v>28783</v>
      </c>
      <c r="F668" s="1192">
        <v>31582</v>
      </c>
      <c r="G668" s="1192">
        <v>38</v>
      </c>
      <c r="H668" s="1192">
        <v>9182</v>
      </c>
      <c r="I668" s="1192" t="s">
        <v>52</v>
      </c>
      <c r="J668" s="1192" t="s">
        <v>52</v>
      </c>
      <c r="K668" s="1192" t="s">
        <v>52</v>
      </c>
      <c r="L668" s="1192" t="s">
        <v>52</v>
      </c>
      <c r="M668" s="1192">
        <v>731</v>
      </c>
      <c r="N668" s="1193">
        <v>14</v>
      </c>
      <c r="O668" s="1193">
        <v>10000</v>
      </c>
      <c r="P668" s="604" t="s">
        <v>2867</v>
      </c>
      <c r="Q668" s="601" t="s">
        <v>2868</v>
      </c>
      <c r="R668" s="602">
        <v>206</v>
      </c>
      <c r="S668" s="602">
        <v>18</v>
      </c>
      <c r="T668" s="601">
        <v>10</v>
      </c>
      <c r="U668" s="1197"/>
    </row>
    <row r="669" spans="1:21" ht="14.25" customHeight="1">
      <c r="A669" s="1191"/>
      <c r="B669" s="1191"/>
      <c r="C669" s="1191"/>
      <c r="D669" s="1191"/>
      <c r="E669" s="1191"/>
      <c r="F669" s="1191"/>
      <c r="G669" s="1191"/>
      <c r="H669" s="1191"/>
      <c r="I669" s="1191"/>
      <c r="J669" s="1191"/>
      <c r="K669" s="1191"/>
      <c r="L669" s="1191"/>
      <c r="M669" s="1191"/>
      <c r="N669" s="1191"/>
      <c r="O669" s="1191"/>
      <c r="P669" s="603" t="s">
        <v>2869</v>
      </c>
      <c r="Q669" s="601" t="s">
        <v>2870</v>
      </c>
      <c r="R669" s="602">
        <v>1990</v>
      </c>
      <c r="S669" s="602">
        <v>205</v>
      </c>
      <c r="T669" s="601">
        <v>12</v>
      </c>
      <c r="U669" s="1191"/>
    </row>
    <row r="670" spans="1:21" ht="14.25" customHeight="1">
      <c r="A670" s="1102"/>
      <c r="B670" s="1102"/>
      <c r="C670" s="1102"/>
      <c r="D670" s="1102"/>
      <c r="E670" s="1102"/>
      <c r="F670" s="1102"/>
      <c r="G670" s="1102"/>
      <c r="H670" s="1102"/>
      <c r="I670" s="1102"/>
      <c r="J670" s="1102"/>
      <c r="K670" s="1102"/>
      <c r="L670" s="1102"/>
      <c r="M670" s="1102"/>
      <c r="N670" s="1102"/>
      <c r="O670" s="1102"/>
      <c r="P670" s="603" t="s">
        <v>2871</v>
      </c>
      <c r="Q670" s="601" t="s">
        <v>2872</v>
      </c>
      <c r="R670" s="602">
        <v>1990</v>
      </c>
      <c r="S670" s="602">
        <v>205</v>
      </c>
      <c r="T670" s="601">
        <v>12</v>
      </c>
      <c r="U670" s="1102"/>
    </row>
    <row r="671" spans="1:21" ht="14.25" customHeight="1">
      <c r="A671" s="1194">
        <v>2</v>
      </c>
      <c r="B671" s="1195">
        <v>43202</v>
      </c>
      <c r="C671" s="1190" t="s">
        <v>2873</v>
      </c>
      <c r="D671" s="1190" t="s">
        <v>2874</v>
      </c>
      <c r="E671" s="1192">
        <v>28181</v>
      </c>
      <c r="F671" s="1192">
        <v>12471</v>
      </c>
      <c r="G671" s="1192">
        <v>220</v>
      </c>
      <c r="H671" s="1192">
        <v>12255</v>
      </c>
      <c r="I671" s="1192" t="s">
        <v>52</v>
      </c>
      <c r="J671" s="1192" t="s">
        <v>52</v>
      </c>
      <c r="K671" s="1192" t="s">
        <v>52</v>
      </c>
      <c r="L671" s="1192" t="s">
        <v>52</v>
      </c>
      <c r="M671" s="1192">
        <v>3712</v>
      </c>
      <c r="N671" s="1193">
        <v>3</v>
      </c>
      <c r="O671" s="1193">
        <v>10000</v>
      </c>
      <c r="P671" s="604" t="s">
        <v>2875</v>
      </c>
      <c r="Q671" s="601" t="s">
        <v>2876</v>
      </c>
      <c r="R671" s="602">
        <v>2760</v>
      </c>
      <c r="S671" s="602">
        <v>868</v>
      </c>
      <c r="T671" s="601">
        <v>2</v>
      </c>
      <c r="U671" s="1197"/>
    </row>
    <row r="672" spans="1:21" ht="14.25" customHeight="1">
      <c r="A672" s="1191"/>
      <c r="B672" s="1191"/>
      <c r="C672" s="1191"/>
      <c r="D672" s="1191"/>
      <c r="E672" s="1191"/>
      <c r="F672" s="1191"/>
      <c r="G672" s="1191"/>
      <c r="H672" s="1191"/>
      <c r="I672" s="1191"/>
      <c r="J672" s="1191"/>
      <c r="K672" s="1191"/>
      <c r="L672" s="1191"/>
      <c r="M672" s="1191"/>
      <c r="N672" s="1191"/>
      <c r="O672" s="1191"/>
      <c r="P672" s="603" t="s">
        <v>2877</v>
      </c>
      <c r="Q672" s="601" t="s">
        <v>2878</v>
      </c>
      <c r="R672" s="602">
        <v>7015</v>
      </c>
      <c r="S672" s="602">
        <v>2273</v>
      </c>
      <c r="T672" s="601">
        <v>3</v>
      </c>
      <c r="U672" s="1191"/>
    </row>
    <row r="673" spans="1:21" ht="14.25" customHeight="1">
      <c r="A673" s="1102"/>
      <c r="B673" s="1102"/>
      <c r="C673" s="1102"/>
      <c r="D673" s="1102"/>
      <c r="E673" s="1102"/>
      <c r="F673" s="1102"/>
      <c r="G673" s="1102"/>
      <c r="H673" s="1102"/>
      <c r="I673" s="1102"/>
      <c r="J673" s="1102"/>
      <c r="K673" s="1102"/>
      <c r="L673" s="1102"/>
      <c r="M673" s="1102"/>
      <c r="N673" s="1102"/>
      <c r="O673" s="1102"/>
      <c r="P673" s="603" t="s">
        <v>2879</v>
      </c>
      <c r="Q673" s="601" t="s">
        <v>2880</v>
      </c>
      <c r="R673" s="602">
        <v>7015</v>
      </c>
      <c r="S673" s="602">
        <v>2273</v>
      </c>
      <c r="T673" s="601">
        <v>3</v>
      </c>
      <c r="U673" s="1102"/>
    </row>
    <row r="674" spans="1:21" ht="14.25" customHeight="1">
      <c r="A674" s="1194">
        <v>2</v>
      </c>
      <c r="B674" s="1195">
        <v>43203</v>
      </c>
      <c r="C674" s="1190" t="s">
        <v>2881</v>
      </c>
      <c r="D674" s="1190" t="s">
        <v>2882</v>
      </c>
      <c r="E674" s="1192">
        <v>27184</v>
      </c>
      <c r="F674" s="1192">
        <v>5448</v>
      </c>
      <c r="G674" s="1192">
        <v>30</v>
      </c>
      <c r="H674" s="1192">
        <v>5418</v>
      </c>
      <c r="I674" s="1192" t="s">
        <v>52</v>
      </c>
      <c r="J674" s="1192" t="s">
        <v>52</v>
      </c>
      <c r="K674" s="1192" t="s">
        <v>52</v>
      </c>
      <c r="L674" s="1192" t="s">
        <v>52</v>
      </c>
      <c r="M674" s="1192">
        <v>232</v>
      </c>
      <c r="N674" s="1193">
        <v>43</v>
      </c>
      <c r="O674" s="1193">
        <v>10000</v>
      </c>
      <c r="P674" s="604" t="s">
        <v>2883</v>
      </c>
      <c r="Q674" s="601" t="s">
        <v>2884</v>
      </c>
      <c r="R674" s="602">
        <v>422</v>
      </c>
      <c r="S674" s="602">
        <v>23</v>
      </c>
      <c r="T674" s="601">
        <v>38</v>
      </c>
      <c r="U674" s="1197"/>
    </row>
    <row r="675" spans="1:21" ht="14.25" customHeight="1">
      <c r="A675" s="1191"/>
      <c r="B675" s="1191"/>
      <c r="C675" s="1191"/>
      <c r="D675" s="1191"/>
      <c r="E675" s="1191"/>
      <c r="F675" s="1191"/>
      <c r="G675" s="1191"/>
      <c r="H675" s="1191"/>
      <c r="I675" s="1191"/>
      <c r="J675" s="1191"/>
      <c r="K675" s="1191"/>
      <c r="L675" s="1191"/>
      <c r="M675" s="1191"/>
      <c r="N675" s="1191"/>
      <c r="O675" s="1191"/>
      <c r="P675" s="603" t="s">
        <v>2885</v>
      </c>
      <c r="Q675" s="601" t="s">
        <v>2886</v>
      </c>
      <c r="R675" s="602">
        <v>2784</v>
      </c>
      <c r="S675" s="602">
        <v>113</v>
      </c>
      <c r="T675" s="601">
        <v>44</v>
      </c>
      <c r="U675" s="1191"/>
    </row>
    <row r="676" spans="1:21" ht="14.25" customHeight="1">
      <c r="A676" s="1102"/>
      <c r="B676" s="1102"/>
      <c r="C676" s="1102"/>
      <c r="D676" s="1102"/>
      <c r="E676" s="1102"/>
      <c r="F676" s="1102"/>
      <c r="G676" s="1102"/>
      <c r="H676" s="1102"/>
      <c r="I676" s="1102"/>
      <c r="J676" s="1102"/>
      <c r="K676" s="1102"/>
      <c r="L676" s="1102"/>
      <c r="M676" s="1102"/>
      <c r="N676" s="1102"/>
      <c r="O676" s="1102"/>
      <c r="P676" s="603" t="s">
        <v>2887</v>
      </c>
      <c r="Q676" s="601" t="s">
        <v>2888</v>
      </c>
      <c r="R676" s="602">
        <v>2784</v>
      </c>
      <c r="S676" s="602">
        <v>113</v>
      </c>
      <c r="T676" s="601">
        <v>44</v>
      </c>
      <c r="U676" s="1102"/>
    </row>
    <row r="677" spans="1:21" ht="14.25" customHeight="1">
      <c r="A677" s="1194">
        <v>3</v>
      </c>
      <c r="B677" s="1195">
        <v>43206</v>
      </c>
      <c r="C677" s="1190" t="s">
        <v>2889</v>
      </c>
      <c r="D677" s="1190" t="s">
        <v>2890</v>
      </c>
      <c r="E677" s="1192">
        <v>17891</v>
      </c>
      <c r="F677" s="1192">
        <v>3196</v>
      </c>
      <c r="G677" s="1192">
        <v>62</v>
      </c>
      <c r="H677" s="1192">
        <v>3138</v>
      </c>
      <c r="I677" s="1192" t="s">
        <v>52</v>
      </c>
      <c r="J677" s="1192" t="s">
        <v>52</v>
      </c>
      <c r="K677" s="1192" t="s">
        <v>52</v>
      </c>
      <c r="L677" s="1192" t="s">
        <v>52</v>
      </c>
      <c r="M677" s="1192">
        <v>195</v>
      </c>
      <c r="N677" s="1193">
        <v>51</v>
      </c>
      <c r="O677" s="1193">
        <v>10000</v>
      </c>
      <c r="P677" s="604" t="s">
        <v>2891</v>
      </c>
      <c r="Q677" s="601" t="s">
        <v>2892</v>
      </c>
      <c r="R677" s="602">
        <v>269</v>
      </c>
      <c r="S677" s="602">
        <v>41</v>
      </c>
      <c r="T677" s="601">
        <v>33</v>
      </c>
      <c r="U677" s="1197"/>
    </row>
    <row r="678" spans="1:21" ht="14.25" customHeight="1">
      <c r="A678" s="1191"/>
      <c r="B678" s="1191"/>
      <c r="C678" s="1191"/>
      <c r="D678" s="1191"/>
      <c r="E678" s="1191"/>
      <c r="F678" s="1191"/>
      <c r="G678" s="1191"/>
      <c r="H678" s="1191"/>
      <c r="I678" s="1191"/>
      <c r="J678" s="1191"/>
      <c r="K678" s="1191"/>
      <c r="L678" s="1191"/>
      <c r="M678" s="1191"/>
      <c r="N678" s="1191"/>
      <c r="O678" s="1191"/>
      <c r="P678" s="603" t="s">
        <v>2893</v>
      </c>
      <c r="Q678" s="601" t="s">
        <v>2894</v>
      </c>
      <c r="R678" s="602">
        <v>743</v>
      </c>
      <c r="S678" s="602">
        <v>8</v>
      </c>
      <c r="T678" s="601">
        <v>151</v>
      </c>
      <c r="U678" s="1191"/>
    </row>
    <row r="679" spans="1:21" ht="14.25" customHeight="1">
      <c r="A679" s="1102"/>
      <c r="B679" s="1102"/>
      <c r="C679" s="1102"/>
      <c r="D679" s="1102"/>
      <c r="E679" s="1102"/>
      <c r="F679" s="1102"/>
      <c r="G679" s="1102"/>
      <c r="H679" s="1102"/>
      <c r="I679" s="1102"/>
      <c r="J679" s="1102"/>
      <c r="K679" s="1102"/>
      <c r="L679" s="1102"/>
      <c r="M679" s="1102"/>
      <c r="N679" s="1102"/>
      <c r="O679" s="1102"/>
      <c r="P679" s="603" t="s">
        <v>2895</v>
      </c>
      <c r="Q679" s="601" t="s">
        <v>2896</v>
      </c>
      <c r="R679" s="602">
        <v>236</v>
      </c>
      <c r="S679" s="602">
        <v>43</v>
      </c>
      <c r="T679" s="601">
        <v>44</v>
      </c>
      <c r="U679" s="1102"/>
    </row>
    <row r="680" spans="1:21" ht="14.25" customHeight="1">
      <c r="A680" s="1194">
        <v>3</v>
      </c>
      <c r="B680" s="1195">
        <v>43207</v>
      </c>
      <c r="C680" s="1190" t="s">
        <v>2897</v>
      </c>
      <c r="D680" s="1190" t="s">
        <v>2898</v>
      </c>
      <c r="E680" s="1192">
        <v>23621</v>
      </c>
      <c r="F680" s="1192">
        <v>7018</v>
      </c>
      <c r="G680" s="1192">
        <v>24</v>
      </c>
      <c r="H680" s="1192">
        <v>6996</v>
      </c>
      <c r="I680" s="1192" t="s">
        <v>52</v>
      </c>
      <c r="J680" s="1192" t="s">
        <v>52</v>
      </c>
      <c r="K680" s="1192" t="s">
        <v>52</v>
      </c>
      <c r="L680" s="1192" t="s">
        <v>52</v>
      </c>
      <c r="M680" s="1192">
        <v>1155</v>
      </c>
      <c r="N680" s="1193">
        <v>9</v>
      </c>
      <c r="O680" s="1193">
        <v>10000</v>
      </c>
      <c r="P680" s="604" t="s">
        <v>2899</v>
      </c>
      <c r="Q680" s="601" t="s">
        <v>2900</v>
      </c>
      <c r="R680" s="602">
        <v>1078</v>
      </c>
      <c r="S680" s="602">
        <v>148</v>
      </c>
      <c r="T680" s="601">
        <v>7</v>
      </c>
      <c r="U680" s="1197"/>
    </row>
    <row r="681" spans="1:21" ht="14.25" customHeight="1">
      <c r="A681" s="1191"/>
      <c r="B681" s="1191"/>
      <c r="C681" s="1191"/>
      <c r="D681" s="1191"/>
      <c r="E681" s="1191"/>
      <c r="F681" s="1191"/>
      <c r="G681" s="1191"/>
      <c r="H681" s="1191"/>
      <c r="I681" s="1191"/>
      <c r="J681" s="1191"/>
      <c r="K681" s="1191"/>
      <c r="L681" s="1191"/>
      <c r="M681" s="1191"/>
      <c r="N681" s="1191"/>
      <c r="O681" s="1191"/>
      <c r="P681" s="603" t="s">
        <v>2901</v>
      </c>
      <c r="Q681" s="601" t="s">
        <v>2902</v>
      </c>
      <c r="R681" s="602">
        <v>3598</v>
      </c>
      <c r="S681" s="602">
        <v>663</v>
      </c>
      <c r="T681" s="601">
        <v>8</v>
      </c>
      <c r="U681" s="1191"/>
    </row>
    <row r="682" spans="1:21" ht="14.25" customHeight="1">
      <c r="A682" s="1102"/>
      <c r="B682" s="1102"/>
      <c r="C682" s="1102"/>
      <c r="D682" s="1102"/>
      <c r="E682" s="1102"/>
      <c r="F682" s="1102"/>
      <c r="G682" s="1102"/>
      <c r="H682" s="1102"/>
      <c r="I682" s="1102"/>
      <c r="J682" s="1102"/>
      <c r="K682" s="1102"/>
      <c r="L682" s="1102"/>
      <c r="M682" s="1102"/>
      <c r="N682" s="1102"/>
      <c r="O682" s="1102"/>
      <c r="P682" s="603" t="s">
        <v>2903</v>
      </c>
      <c r="Q682" s="601" t="s">
        <v>2904</v>
      </c>
      <c r="R682" s="602">
        <v>3598</v>
      </c>
      <c r="S682" s="602">
        <v>663</v>
      </c>
      <c r="T682" s="601">
        <v>8</v>
      </c>
      <c r="U682" s="1102"/>
    </row>
    <row r="683" spans="1:21" ht="14.25" customHeight="1">
      <c r="A683" s="1194">
        <v>3</v>
      </c>
      <c r="B683" s="1195">
        <v>43208</v>
      </c>
      <c r="C683" s="1190" t="s">
        <v>2905</v>
      </c>
      <c r="D683" s="1190" t="s">
        <v>2906</v>
      </c>
      <c r="E683" s="1192">
        <v>13160</v>
      </c>
      <c r="F683" s="1192">
        <v>5864</v>
      </c>
      <c r="G683" s="1192">
        <v>112</v>
      </c>
      <c r="H683" s="1192">
        <v>5754</v>
      </c>
      <c r="I683" s="1192" t="s">
        <v>52</v>
      </c>
      <c r="J683" s="1192" t="s">
        <v>52</v>
      </c>
      <c r="K683" s="1192" t="s">
        <v>52</v>
      </c>
      <c r="L683" s="1192" t="s">
        <v>52</v>
      </c>
      <c r="M683" s="1192">
        <v>1250</v>
      </c>
      <c r="N683" s="1193">
        <v>8</v>
      </c>
      <c r="O683" s="1193">
        <v>10000</v>
      </c>
      <c r="P683" s="604" t="s">
        <v>2907</v>
      </c>
      <c r="Q683" s="601" t="s">
        <v>2908</v>
      </c>
      <c r="R683" s="602">
        <v>3736</v>
      </c>
      <c r="S683" s="602">
        <v>836</v>
      </c>
      <c r="T683" s="601">
        <v>8</v>
      </c>
      <c r="U683" s="1197"/>
    </row>
    <row r="684" spans="1:21" ht="14.25" customHeight="1">
      <c r="A684" s="1191"/>
      <c r="B684" s="1191"/>
      <c r="C684" s="1191"/>
      <c r="D684" s="1191"/>
      <c r="E684" s="1191"/>
      <c r="F684" s="1191"/>
      <c r="G684" s="1191"/>
      <c r="H684" s="1191"/>
      <c r="I684" s="1191"/>
      <c r="J684" s="1191"/>
      <c r="K684" s="1191"/>
      <c r="L684" s="1191"/>
      <c r="M684" s="1191"/>
      <c r="N684" s="1191"/>
      <c r="O684" s="1191"/>
      <c r="P684" s="603" t="s">
        <v>2909</v>
      </c>
      <c r="Q684" s="601" t="s">
        <v>2910</v>
      </c>
      <c r="R684" s="602">
        <v>3736</v>
      </c>
      <c r="S684" s="602">
        <v>836</v>
      </c>
      <c r="T684" s="601">
        <v>8</v>
      </c>
      <c r="U684" s="1191"/>
    </row>
    <row r="685" spans="1:21" ht="14.25" customHeight="1">
      <c r="A685" s="1102"/>
      <c r="B685" s="1102"/>
      <c r="C685" s="1102"/>
      <c r="D685" s="1102"/>
      <c r="E685" s="1102"/>
      <c r="F685" s="1102"/>
      <c r="G685" s="1102"/>
      <c r="H685" s="1102"/>
      <c r="I685" s="1102"/>
      <c r="J685" s="1102"/>
      <c r="K685" s="1102"/>
      <c r="L685" s="1102"/>
      <c r="M685" s="1102"/>
      <c r="N685" s="1102"/>
      <c r="O685" s="1102"/>
      <c r="P685" s="603" t="s">
        <v>2911</v>
      </c>
      <c r="Q685" s="601" t="s">
        <v>2912</v>
      </c>
      <c r="R685" s="602">
        <v>3736</v>
      </c>
      <c r="S685" s="602">
        <v>836</v>
      </c>
      <c r="T685" s="601">
        <v>8</v>
      </c>
      <c r="U685" s="1102"/>
    </row>
    <row r="686" spans="1:21" ht="14.25" customHeight="1">
      <c r="A686" s="1194">
        <v>3</v>
      </c>
      <c r="B686" s="1195">
        <v>43209</v>
      </c>
      <c r="C686" s="1190" t="s">
        <v>2913</v>
      </c>
      <c r="D686" s="1190" t="s">
        <v>2914</v>
      </c>
      <c r="E686" s="1192">
        <v>16376</v>
      </c>
      <c r="F686" s="1192">
        <v>4541</v>
      </c>
      <c r="G686" s="1192" t="s">
        <v>52</v>
      </c>
      <c r="H686" s="1192">
        <v>4541</v>
      </c>
      <c r="I686" s="1192" t="s">
        <v>52</v>
      </c>
      <c r="J686" s="1192" t="s">
        <v>52</v>
      </c>
      <c r="K686" s="1192" t="s">
        <v>52</v>
      </c>
      <c r="L686" s="1192" t="s">
        <v>52</v>
      </c>
      <c r="M686" s="1192">
        <v>438</v>
      </c>
      <c r="N686" s="1193">
        <v>23</v>
      </c>
      <c r="O686" s="1193">
        <v>10000</v>
      </c>
      <c r="P686" s="604" t="s">
        <v>2915</v>
      </c>
      <c r="Q686" s="601" t="s">
        <v>2916</v>
      </c>
      <c r="R686" s="602">
        <v>2636</v>
      </c>
      <c r="S686" s="602">
        <v>314</v>
      </c>
      <c r="T686" s="601">
        <v>17</v>
      </c>
      <c r="U686" s="1197"/>
    </row>
    <row r="687" spans="1:21" ht="14.25" customHeight="1">
      <c r="A687" s="1191"/>
      <c r="B687" s="1191"/>
      <c r="C687" s="1191"/>
      <c r="D687" s="1191"/>
      <c r="E687" s="1191"/>
      <c r="F687" s="1191"/>
      <c r="G687" s="1191"/>
      <c r="H687" s="1191"/>
      <c r="I687" s="1191"/>
      <c r="J687" s="1191"/>
      <c r="K687" s="1191"/>
      <c r="L687" s="1191"/>
      <c r="M687" s="1191"/>
      <c r="N687" s="1191"/>
      <c r="O687" s="1191"/>
      <c r="P687" s="603" t="s">
        <v>2917</v>
      </c>
      <c r="Q687" s="601" t="s">
        <v>2918</v>
      </c>
      <c r="R687" s="602">
        <v>2636</v>
      </c>
      <c r="S687" s="602">
        <v>314</v>
      </c>
      <c r="T687" s="601">
        <v>17</v>
      </c>
      <c r="U687" s="1191"/>
    </row>
    <row r="688" spans="1:21" ht="14.25" customHeight="1">
      <c r="A688" s="1102"/>
      <c r="B688" s="1102"/>
      <c r="C688" s="1102"/>
      <c r="D688" s="1102"/>
      <c r="E688" s="1102"/>
      <c r="F688" s="1102"/>
      <c r="G688" s="1102"/>
      <c r="H688" s="1102"/>
      <c r="I688" s="1102"/>
      <c r="J688" s="1102"/>
      <c r="K688" s="1102"/>
      <c r="L688" s="1102"/>
      <c r="M688" s="1102"/>
      <c r="N688" s="1102"/>
      <c r="O688" s="1102"/>
      <c r="P688" s="603" t="s">
        <v>2919</v>
      </c>
      <c r="Q688" s="601" t="s">
        <v>2920</v>
      </c>
      <c r="R688" s="602">
        <v>2636</v>
      </c>
      <c r="S688" s="602">
        <v>314</v>
      </c>
      <c r="T688" s="601">
        <v>17</v>
      </c>
      <c r="U688" s="1102"/>
    </row>
    <row r="689" spans="1:21" ht="14.25" customHeight="1">
      <c r="A689" s="1194">
        <v>3</v>
      </c>
      <c r="B689" s="503">
        <v>43210</v>
      </c>
      <c r="C689" s="498" t="s">
        <v>2921</v>
      </c>
      <c r="D689" s="1190" t="s">
        <v>2922</v>
      </c>
      <c r="E689" s="1192">
        <v>30693</v>
      </c>
      <c r="F689" s="502">
        <v>5330</v>
      </c>
      <c r="G689" s="502">
        <v>184</v>
      </c>
      <c r="H689" s="502">
        <v>5152</v>
      </c>
      <c r="I689" s="502" t="s">
        <v>52</v>
      </c>
      <c r="J689" s="502" t="s">
        <v>52</v>
      </c>
      <c r="K689" s="502" t="s">
        <v>52</v>
      </c>
      <c r="L689" s="502" t="s">
        <v>52</v>
      </c>
      <c r="M689" s="502">
        <v>306</v>
      </c>
      <c r="N689" s="513">
        <v>72</v>
      </c>
      <c r="O689" s="513">
        <v>21929</v>
      </c>
      <c r="P689" s="604" t="s">
        <v>2923</v>
      </c>
      <c r="Q689" s="601" t="s">
        <v>2924</v>
      </c>
      <c r="R689" s="602">
        <v>268</v>
      </c>
      <c r="S689" s="602">
        <v>20</v>
      </c>
      <c r="T689" s="601">
        <v>38</v>
      </c>
      <c r="U689" s="1197" t="s">
        <v>2925</v>
      </c>
    </row>
    <row r="690" spans="1:21" ht="14.25" customHeight="1">
      <c r="A690" s="1191"/>
      <c r="B690" s="503">
        <v>43211</v>
      </c>
      <c r="C690" s="498" t="s">
        <v>2926</v>
      </c>
      <c r="D690" s="1191"/>
      <c r="E690" s="1191"/>
      <c r="F690" s="502">
        <v>7392</v>
      </c>
      <c r="G690" s="502">
        <v>164</v>
      </c>
      <c r="H690" s="502">
        <v>7232</v>
      </c>
      <c r="I690" s="502" t="s">
        <v>52</v>
      </c>
      <c r="J690" s="502" t="s">
        <v>52</v>
      </c>
      <c r="K690" s="502" t="s">
        <v>52</v>
      </c>
      <c r="L690" s="502" t="s">
        <v>52</v>
      </c>
      <c r="M690" s="502">
        <v>468</v>
      </c>
      <c r="N690" s="513">
        <v>78</v>
      </c>
      <c r="O690" s="513">
        <v>36302</v>
      </c>
      <c r="P690" s="603" t="s">
        <v>2927</v>
      </c>
      <c r="Q690" s="601" t="s">
        <v>2928</v>
      </c>
      <c r="R690" s="602">
        <v>2300</v>
      </c>
      <c r="S690" s="602">
        <v>284</v>
      </c>
      <c r="T690" s="601">
        <v>89</v>
      </c>
      <c r="U690" s="1191"/>
    </row>
    <row r="691" spans="1:21" ht="14.25" customHeight="1">
      <c r="A691" s="1102"/>
      <c r="B691" s="503">
        <v>43212</v>
      </c>
      <c r="C691" s="498" t="s">
        <v>2929</v>
      </c>
      <c r="D691" s="1102"/>
      <c r="E691" s="1102"/>
      <c r="F691" s="502">
        <v>6980</v>
      </c>
      <c r="G691" s="502">
        <v>102</v>
      </c>
      <c r="H691" s="502">
        <v>6882</v>
      </c>
      <c r="I691" s="502" t="s">
        <v>52</v>
      </c>
      <c r="J691" s="502" t="s">
        <v>52</v>
      </c>
      <c r="K691" s="502" t="s">
        <v>52</v>
      </c>
      <c r="L691" s="502" t="s">
        <v>52</v>
      </c>
      <c r="M691" s="502">
        <v>355</v>
      </c>
      <c r="N691" s="513">
        <v>89</v>
      </c>
      <c r="O691" s="513">
        <v>31769</v>
      </c>
      <c r="P691" s="603" t="s">
        <v>2930</v>
      </c>
      <c r="Q691" s="601" t="s">
        <v>2931</v>
      </c>
      <c r="R691" s="602">
        <v>2300</v>
      </c>
      <c r="S691" s="602">
        <v>284</v>
      </c>
      <c r="T691" s="601">
        <v>89</v>
      </c>
      <c r="U691" s="1102"/>
    </row>
    <row r="692" spans="1:21" ht="14.25" customHeight="1">
      <c r="A692" s="1194">
        <v>4</v>
      </c>
      <c r="B692" s="1195">
        <v>43213</v>
      </c>
      <c r="C692" s="1190" t="s">
        <v>2932</v>
      </c>
      <c r="D692" s="1190" t="s">
        <v>2933</v>
      </c>
      <c r="E692" s="1192">
        <v>15287</v>
      </c>
      <c r="F692" s="1192">
        <v>5056</v>
      </c>
      <c r="G692" s="1192">
        <v>136</v>
      </c>
      <c r="H692" s="1192">
        <v>4920</v>
      </c>
      <c r="I692" s="1192" t="s">
        <v>52</v>
      </c>
      <c r="J692" s="1192" t="s">
        <v>52</v>
      </c>
      <c r="K692" s="1192" t="s">
        <v>52</v>
      </c>
      <c r="L692" s="1192" t="s">
        <v>52</v>
      </c>
      <c r="M692" s="1192">
        <v>257</v>
      </c>
      <c r="N692" s="1193">
        <v>39</v>
      </c>
      <c r="O692" s="1193">
        <v>10000</v>
      </c>
      <c r="P692" s="604" t="s">
        <v>2934</v>
      </c>
      <c r="Q692" s="601" t="s">
        <v>2935</v>
      </c>
      <c r="R692" s="602">
        <v>510</v>
      </c>
      <c r="S692" s="602">
        <v>53</v>
      </c>
      <c r="T692" s="601">
        <v>32</v>
      </c>
      <c r="U692" s="1197"/>
    </row>
    <row r="693" spans="1:21" ht="14.25" customHeight="1">
      <c r="A693" s="1191"/>
      <c r="B693" s="1191"/>
      <c r="C693" s="1191"/>
      <c r="D693" s="1191"/>
      <c r="E693" s="1191"/>
      <c r="F693" s="1191"/>
      <c r="G693" s="1191"/>
      <c r="H693" s="1191"/>
      <c r="I693" s="1191"/>
      <c r="J693" s="1191"/>
      <c r="K693" s="1191"/>
      <c r="L693" s="1191"/>
      <c r="M693" s="1191"/>
      <c r="N693" s="1191"/>
      <c r="O693" s="1191"/>
      <c r="P693" s="603" t="s">
        <v>2936</v>
      </c>
      <c r="Q693" s="601" t="s">
        <v>2937</v>
      </c>
      <c r="R693" s="602">
        <v>994</v>
      </c>
      <c r="S693" s="602">
        <v>18</v>
      </c>
      <c r="T693" s="601">
        <v>38</v>
      </c>
      <c r="U693" s="1191"/>
    </row>
    <row r="694" spans="1:21" ht="14.25" customHeight="1">
      <c r="A694" s="1102"/>
      <c r="B694" s="1102"/>
      <c r="C694" s="1102"/>
      <c r="D694" s="1102"/>
      <c r="E694" s="1102"/>
      <c r="F694" s="1102"/>
      <c r="G694" s="1102"/>
      <c r="H694" s="1102"/>
      <c r="I694" s="1102"/>
      <c r="J694" s="1102"/>
      <c r="K694" s="1102"/>
      <c r="L694" s="1102"/>
      <c r="M694" s="1102"/>
      <c r="N694" s="1102"/>
      <c r="O694" s="1102"/>
      <c r="P694" s="603" t="s">
        <v>2938</v>
      </c>
      <c r="Q694" s="601" t="s">
        <v>2939</v>
      </c>
      <c r="R694" s="602">
        <v>510</v>
      </c>
      <c r="S694" s="602">
        <v>53</v>
      </c>
      <c r="T694" s="601">
        <v>32</v>
      </c>
      <c r="U694" s="1102"/>
    </row>
    <row r="695" spans="1:21" ht="14.25" customHeight="1">
      <c r="A695" s="1194">
        <v>4</v>
      </c>
      <c r="B695" s="503">
        <v>43213</v>
      </c>
      <c r="C695" s="498" t="s">
        <v>2940</v>
      </c>
      <c r="D695" s="1197" t="s">
        <v>2941</v>
      </c>
      <c r="E695" s="1192">
        <v>18740</v>
      </c>
      <c r="F695" s="502">
        <v>5642</v>
      </c>
      <c r="G695" s="502">
        <v>173</v>
      </c>
      <c r="H695" s="502">
        <v>5466</v>
      </c>
      <c r="I695" s="502" t="s">
        <v>52</v>
      </c>
      <c r="J695" s="502" t="s">
        <v>52</v>
      </c>
      <c r="K695" s="502" t="s">
        <v>52</v>
      </c>
      <c r="L695" s="502" t="s">
        <v>52</v>
      </c>
      <c r="M695" s="502">
        <v>247</v>
      </c>
      <c r="N695" s="513">
        <v>91</v>
      </c>
      <c r="O695" s="513">
        <v>22552</v>
      </c>
      <c r="P695" s="604" t="s">
        <v>2942</v>
      </c>
      <c r="Q695" s="601" t="s">
        <v>2943</v>
      </c>
      <c r="R695" s="602">
        <v>918</v>
      </c>
      <c r="S695" s="602">
        <v>29</v>
      </c>
      <c r="T695" s="601">
        <v>68</v>
      </c>
      <c r="U695" s="1197" t="s">
        <v>2944</v>
      </c>
    </row>
    <row r="696" spans="1:21" ht="14.25" customHeight="1">
      <c r="A696" s="1191"/>
      <c r="B696" s="1195">
        <v>43214</v>
      </c>
      <c r="C696" s="1190" t="s">
        <v>2945</v>
      </c>
      <c r="D696" s="1191"/>
      <c r="E696" s="1191"/>
      <c r="F696" s="1192">
        <v>1503</v>
      </c>
      <c r="G696" s="1192">
        <v>52</v>
      </c>
      <c r="H696" s="1192">
        <v>1451</v>
      </c>
      <c r="I696" s="1192" t="s">
        <v>52</v>
      </c>
      <c r="J696" s="1192" t="s">
        <v>52</v>
      </c>
      <c r="K696" s="1192" t="s">
        <v>52</v>
      </c>
      <c r="L696" s="1192" t="s">
        <v>52</v>
      </c>
      <c r="M696" s="1192">
        <v>85</v>
      </c>
      <c r="N696" s="1196">
        <v>88</v>
      </c>
      <c r="O696" s="1196">
        <v>7448</v>
      </c>
      <c r="P696" s="603" t="s">
        <v>2946</v>
      </c>
      <c r="Q696" s="601" t="s">
        <v>2947</v>
      </c>
      <c r="R696" s="602">
        <v>1556</v>
      </c>
      <c r="S696" s="602">
        <v>26</v>
      </c>
      <c r="T696" s="601">
        <v>124</v>
      </c>
      <c r="U696" s="1191"/>
    </row>
    <row r="697" spans="1:21" ht="14.25" customHeight="1">
      <c r="A697" s="1102"/>
      <c r="B697" s="1102"/>
      <c r="C697" s="1102"/>
      <c r="D697" s="1102"/>
      <c r="E697" s="1102"/>
      <c r="F697" s="1102"/>
      <c r="G697" s="1102"/>
      <c r="H697" s="1102"/>
      <c r="I697" s="1102"/>
      <c r="J697" s="1102"/>
      <c r="K697" s="1102"/>
      <c r="L697" s="1102"/>
      <c r="M697" s="1102"/>
      <c r="N697" s="1102"/>
      <c r="O697" s="1102"/>
      <c r="P697" s="603" t="s">
        <v>2948</v>
      </c>
      <c r="Q697" s="601" t="s">
        <v>2949</v>
      </c>
      <c r="R697" s="602">
        <v>664</v>
      </c>
      <c r="S697" s="602">
        <v>91</v>
      </c>
      <c r="T697" s="601">
        <v>82</v>
      </c>
      <c r="U697" s="1102"/>
    </row>
    <row r="698" spans="1:21" ht="14.25" customHeight="1">
      <c r="A698" s="1194">
        <v>4</v>
      </c>
      <c r="B698" s="1195">
        <v>43214</v>
      </c>
      <c r="C698" s="1190" t="s">
        <v>2950</v>
      </c>
      <c r="D698" s="1190" t="s">
        <v>2951</v>
      </c>
      <c r="E698" s="1192">
        <v>20740</v>
      </c>
      <c r="F698" s="1192">
        <v>6216</v>
      </c>
      <c r="G698" s="1192">
        <v>91</v>
      </c>
      <c r="H698" s="1192">
        <v>6118</v>
      </c>
      <c r="I698" s="1192" t="s">
        <v>52</v>
      </c>
      <c r="J698" s="1192" t="s">
        <v>52</v>
      </c>
      <c r="K698" s="1192" t="s">
        <v>52</v>
      </c>
      <c r="L698" s="1192" t="s">
        <v>52</v>
      </c>
      <c r="M698" s="1192">
        <v>1114</v>
      </c>
      <c r="N698" s="1193">
        <v>9</v>
      </c>
      <c r="O698" s="1193">
        <v>10000</v>
      </c>
      <c r="P698" s="604" t="s">
        <v>2952</v>
      </c>
      <c r="Q698" s="601" t="s">
        <v>2953</v>
      </c>
      <c r="R698" s="602">
        <v>2526</v>
      </c>
      <c r="S698" s="602">
        <v>514</v>
      </c>
      <c r="T698" s="601">
        <v>8</v>
      </c>
      <c r="U698" s="1197"/>
    </row>
    <row r="699" spans="1:21" ht="14.25" customHeight="1">
      <c r="A699" s="1191"/>
      <c r="B699" s="1191"/>
      <c r="C699" s="1191"/>
      <c r="D699" s="1191"/>
      <c r="E699" s="1191"/>
      <c r="F699" s="1191"/>
      <c r="G699" s="1191"/>
      <c r="H699" s="1191"/>
      <c r="I699" s="1191"/>
      <c r="J699" s="1191"/>
      <c r="K699" s="1191"/>
      <c r="L699" s="1191"/>
      <c r="M699" s="1191"/>
      <c r="N699" s="1191"/>
      <c r="O699" s="1191"/>
      <c r="P699" s="603" t="s">
        <v>2954</v>
      </c>
      <c r="Q699" s="601" t="s">
        <v>2955</v>
      </c>
      <c r="R699" s="602">
        <v>2526</v>
      </c>
      <c r="S699" s="602">
        <v>514</v>
      </c>
      <c r="T699" s="601">
        <v>8</v>
      </c>
      <c r="U699" s="1191"/>
    </row>
    <row r="700" spans="1:21" ht="14.25" customHeight="1">
      <c r="A700" s="1102"/>
      <c r="B700" s="1102"/>
      <c r="C700" s="1102"/>
      <c r="D700" s="1102"/>
      <c r="E700" s="1102"/>
      <c r="F700" s="1102"/>
      <c r="G700" s="1102"/>
      <c r="H700" s="1102"/>
      <c r="I700" s="1102"/>
      <c r="J700" s="1102"/>
      <c r="K700" s="1102"/>
      <c r="L700" s="1102"/>
      <c r="M700" s="1102"/>
      <c r="N700" s="1102"/>
      <c r="O700" s="1102"/>
      <c r="P700" s="603" t="s">
        <v>2956</v>
      </c>
      <c r="Q700" s="601" t="s">
        <v>2957</v>
      </c>
      <c r="R700" s="602">
        <v>2526</v>
      </c>
      <c r="S700" s="602">
        <v>514</v>
      </c>
      <c r="T700" s="601">
        <v>8</v>
      </c>
      <c r="U700" s="1102"/>
    </row>
    <row r="701" spans="1:21" ht="14.25" customHeight="1">
      <c r="A701" s="1194">
        <v>4</v>
      </c>
      <c r="B701" s="503">
        <v>43215</v>
      </c>
      <c r="C701" s="498" t="s">
        <v>2958</v>
      </c>
      <c r="D701" s="1190" t="s">
        <v>2959</v>
      </c>
      <c r="E701" s="1192">
        <v>33115</v>
      </c>
      <c r="F701" s="502">
        <v>26</v>
      </c>
      <c r="G701" s="502">
        <v>2</v>
      </c>
      <c r="H701" s="502">
        <v>24</v>
      </c>
      <c r="I701" s="502" t="s">
        <v>52</v>
      </c>
      <c r="J701" s="502" t="s">
        <v>52</v>
      </c>
      <c r="K701" s="502" t="s">
        <v>52</v>
      </c>
      <c r="L701" s="502" t="s">
        <v>52</v>
      </c>
      <c r="M701" s="502">
        <v>1</v>
      </c>
      <c r="N701" s="513">
        <v>55</v>
      </c>
      <c r="O701" s="513">
        <v>55</v>
      </c>
      <c r="P701" s="604" t="s">
        <v>2960</v>
      </c>
      <c r="Q701" s="601" t="s">
        <v>2961</v>
      </c>
      <c r="R701" s="602">
        <v>780</v>
      </c>
      <c r="S701" s="602">
        <v>32</v>
      </c>
      <c r="T701" s="601">
        <v>83</v>
      </c>
      <c r="U701" s="1197" t="s">
        <v>2962</v>
      </c>
    </row>
    <row r="702" spans="1:21" ht="14.25" customHeight="1">
      <c r="A702" s="1191"/>
      <c r="B702" s="503">
        <v>43216</v>
      </c>
      <c r="C702" s="498" t="s">
        <v>2963</v>
      </c>
      <c r="D702" s="1191"/>
      <c r="E702" s="1191"/>
      <c r="F702" s="502">
        <v>8857</v>
      </c>
      <c r="G702" s="502">
        <v>278</v>
      </c>
      <c r="H702" s="502">
        <v>8593</v>
      </c>
      <c r="I702" s="502" t="s">
        <v>52</v>
      </c>
      <c r="J702" s="502" t="s">
        <v>52</v>
      </c>
      <c r="K702" s="502" t="s">
        <v>52</v>
      </c>
      <c r="L702" s="502" t="s">
        <v>52</v>
      </c>
      <c r="M702" s="502">
        <v>435</v>
      </c>
      <c r="N702" s="513">
        <v>99</v>
      </c>
      <c r="O702" s="513">
        <v>43019</v>
      </c>
      <c r="P702" s="603" t="s">
        <v>2964</v>
      </c>
      <c r="Q702" s="627" t="s">
        <v>2965</v>
      </c>
      <c r="R702" s="602">
        <v>2020</v>
      </c>
      <c r="S702" s="602">
        <v>52</v>
      </c>
      <c r="T702" s="601">
        <v>194</v>
      </c>
      <c r="U702" s="1191"/>
    </row>
    <row r="703" spans="1:21" ht="14.25" customHeight="1">
      <c r="A703" s="1102"/>
      <c r="B703" s="503">
        <v>43217</v>
      </c>
      <c r="C703" s="498" t="s">
        <v>2966</v>
      </c>
      <c r="D703" s="1102"/>
      <c r="E703" s="1102"/>
      <c r="F703" s="502">
        <v>5786</v>
      </c>
      <c r="G703" s="502">
        <v>255</v>
      </c>
      <c r="H703" s="502">
        <v>5512</v>
      </c>
      <c r="I703" s="502" t="s">
        <v>52</v>
      </c>
      <c r="J703" s="502" t="s">
        <v>52</v>
      </c>
      <c r="K703" s="502" t="s">
        <v>52</v>
      </c>
      <c r="L703" s="502" t="s">
        <v>52</v>
      </c>
      <c r="M703" s="502">
        <v>268</v>
      </c>
      <c r="N703" s="513">
        <v>175</v>
      </c>
      <c r="O703" s="513">
        <v>46926</v>
      </c>
      <c r="P703" s="603" t="s">
        <v>2967</v>
      </c>
      <c r="Q703" s="601" t="s">
        <v>2968</v>
      </c>
      <c r="R703" s="602">
        <v>1608</v>
      </c>
      <c r="S703" s="602">
        <v>203</v>
      </c>
      <c r="T703" s="601">
        <v>116</v>
      </c>
      <c r="U703" s="1102"/>
    </row>
    <row r="704" spans="1:21" ht="14.25" customHeight="1">
      <c r="A704" s="1194">
        <v>4</v>
      </c>
      <c r="B704" s="1195">
        <v>43216</v>
      </c>
      <c r="C704" s="1190" t="s">
        <v>2969</v>
      </c>
      <c r="D704" s="1190" t="s">
        <v>2970</v>
      </c>
      <c r="E704" s="1192">
        <v>19345</v>
      </c>
      <c r="F704" s="1192">
        <v>4609</v>
      </c>
      <c r="G704" s="1192">
        <v>302</v>
      </c>
      <c r="H704" s="1192">
        <v>4314</v>
      </c>
      <c r="I704" s="1192" t="s">
        <v>52</v>
      </c>
      <c r="J704" s="1192" t="s">
        <v>52</v>
      </c>
      <c r="K704" s="1192" t="s">
        <v>52</v>
      </c>
      <c r="L704" s="1192" t="s">
        <v>52</v>
      </c>
      <c r="M704" s="1192">
        <v>1375</v>
      </c>
      <c r="N704" s="1193">
        <v>7</v>
      </c>
      <c r="O704" s="1193">
        <v>10000</v>
      </c>
      <c r="P704" s="604" t="s">
        <v>2971</v>
      </c>
      <c r="Q704" s="601" t="s">
        <v>2972</v>
      </c>
      <c r="R704" s="602">
        <v>3183</v>
      </c>
      <c r="S704" s="602">
        <v>1058</v>
      </c>
      <c r="T704" s="601">
        <v>7</v>
      </c>
      <c r="U704" s="1197"/>
    </row>
    <row r="705" spans="1:21" ht="14.25" customHeight="1">
      <c r="A705" s="1191"/>
      <c r="B705" s="1191"/>
      <c r="C705" s="1191"/>
      <c r="D705" s="1191"/>
      <c r="E705" s="1191"/>
      <c r="F705" s="1191"/>
      <c r="G705" s="1191"/>
      <c r="H705" s="1191"/>
      <c r="I705" s="1191"/>
      <c r="J705" s="1191"/>
      <c r="K705" s="1191"/>
      <c r="L705" s="1191"/>
      <c r="M705" s="1191"/>
      <c r="N705" s="1191"/>
      <c r="O705" s="1191"/>
      <c r="P705" s="603" t="s">
        <v>2973</v>
      </c>
      <c r="Q705" s="601" t="s">
        <v>2974</v>
      </c>
      <c r="R705" s="602">
        <v>3183</v>
      </c>
      <c r="S705" s="602">
        <v>1058</v>
      </c>
      <c r="T705" s="601">
        <v>7</v>
      </c>
      <c r="U705" s="1191"/>
    </row>
    <row r="706" spans="1:21" ht="14.25" customHeight="1">
      <c r="A706" s="1102"/>
      <c r="B706" s="1102"/>
      <c r="C706" s="1102"/>
      <c r="D706" s="1102"/>
      <c r="E706" s="1102"/>
      <c r="F706" s="1102"/>
      <c r="G706" s="1102"/>
      <c r="H706" s="1102"/>
      <c r="I706" s="1102"/>
      <c r="J706" s="1102"/>
      <c r="K706" s="1102"/>
      <c r="L706" s="1102"/>
      <c r="M706" s="1102"/>
      <c r="N706" s="1102"/>
      <c r="O706" s="1102"/>
      <c r="P706" s="603" t="s">
        <v>2975</v>
      </c>
      <c r="Q706" s="601" t="s">
        <v>2976</v>
      </c>
      <c r="R706" s="602">
        <v>3183</v>
      </c>
      <c r="S706" s="602">
        <v>1058</v>
      </c>
      <c r="T706" s="601">
        <v>7</v>
      </c>
      <c r="U706" s="1102"/>
    </row>
    <row r="707" spans="1:21" ht="14.25" customHeight="1">
      <c r="A707" s="1194">
        <v>4</v>
      </c>
      <c r="B707" s="1195">
        <v>43217</v>
      </c>
      <c r="C707" s="1190" t="s">
        <v>2977</v>
      </c>
      <c r="D707" s="1190" t="s">
        <v>2978</v>
      </c>
      <c r="E707" s="1192">
        <v>22484</v>
      </c>
      <c r="F707" s="1192">
        <v>4713</v>
      </c>
      <c r="G707" s="1192">
        <v>92</v>
      </c>
      <c r="H707" s="1192">
        <v>4622</v>
      </c>
      <c r="I707" s="1192" t="s">
        <v>52</v>
      </c>
      <c r="J707" s="1192" t="s">
        <v>52</v>
      </c>
      <c r="K707" s="1192" t="s">
        <v>52</v>
      </c>
      <c r="L707" s="1192" t="s">
        <v>52</v>
      </c>
      <c r="M707" s="1192">
        <v>1333</v>
      </c>
      <c r="N707" s="1193">
        <v>8</v>
      </c>
      <c r="O707" s="1193">
        <v>10000</v>
      </c>
      <c r="P707" s="604" t="s">
        <v>2979</v>
      </c>
      <c r="Q707" s="601" t="s">
        <v>2980</v>
      </c>
      <c r="R707" s="602">
        <v>2595</v>
      </c>
      <c r="S707" s="602">
        <v>778</v>
      </c>
      <c r="T707" s="601">
        <v>7</v>
      </c>
      <c r="U707" s="1197"/>
    </row>
    <row r="708" spans="1:21" ht="14.25" customHeight="1">
      <c r="A708" s="1191"/>
      <c r="B708" s="1191"/>
      <c r="C708" s="1191"/>
      <c r="D708" s="1191"/>
      <c r="E708" s="1191"/>
      <c r="F708" s="1191"/>
      <c r="G708" s="1191"/>
      <c r="H708" s="1191"/>
      <c r="I708" s="1191"/>
      <c r="J708" s="1191"/>
      <c r="K708" s="1191"/>
      <c r="L708" s="1191"/>
      <c r="M708" s="1191"/>
      <c r="N708" s="1191"/>
      <c r="O708" s="1191"/>
      <c r="P708" s="603" t="s">
        <v>2981</v>
      </c>
      <c r="Q708" s="601" t="s">
        <v>2982</v>
      </c>
      <c r="R708" s="602">
        <v>2595</v>
      </c>
      <c r="S708" s="602">
        <v>778</v>
      </c>
      <c r="T708" s="601">
        <v>7</v>
      </c>
      <c r="U708" s="1191"/>
    </row>
    <row r="709" spans="1:21" ht="14.25" customHeight="1">
      <c r="A709" s="1102"/>
      <c r="B709" s="1102"/>
      <c r="C709" s="1102"/>
      <c r="D709" s="1102"/>
      <c r="E709" s="1102"/>
      <c r="F709" s="1102"/>
      <c r="G709" s="1102"/>
      <c r="H709" s="1102"/>
      <c r="I709" s="1102"/>
      <c r="J709" s="1102"/>
      <c r="K709" s="1102"/>
      <c r="L709" s="1102"/>
      <c r="M709" s="1102"/>
      <c r="N709" s="1102"/>
      <c r="O709" s="1102"/>
      <c r="P709" s="603" t="s">
        <v>2983</v>
      </c>
      <c r="Q709" s="601" t="s">
        <v>2984</v>
      </c>
      <c r="R709" s="602">
        <v>2595</v>
      </c>
      <c r="S709" s="602">
        <v>778</v>
      </c>
      <c r="T709" s="601">
        <v>7</v>
      </c>
      <c r="U709" s="1102"/>
    </row>
    <row r="710" spans="1:21" ht="14.25" customHeight="1">
      <c r="A710" s="1194">
        <v>4</v>
      </c>
      <c r="B710" s="503">
        <v>43216</v>
      </c>
      <c r="C710" s="498" t="s">
        <v>2985</v>
      </c>
      <c r="D710" s="1190" t="s">
        <v>2986</v>
      </c>
      <c r="E710" s="1192">
        <v>18708</v>
      </c>
      <c r="F710" s="502">
        <v>18</v>
      </c>
      <c r="G710" s="502" t="s">
        <v>52</v>
      </c>
      <c r="H710" s="502">
        <v>18</v>
      </c>
      <c r="I710" s="502" t="s">
        <v>52</v>
      </c>
      <c r="J710" s="502" t="s">
        <v>52</v>
      </c>
      <c r="K710" s="502" t="s">
        <v>52</v>
      </c>
      <c r="L710" s="502" t="s">
        <v>52</v>
      </c>
      <c r="M710" s="502">
        <v>1</v>
      </c>
      <c r="N710" s="513">
        <v>292</v>
      </c>
      <c r="O710" s="513">
        <v>292</v>
      </c>
      <c r="P710" s="604" t="s">
        <v>2987</v>
      </c>
      <c r="Q710" s="601" t="s">
        <v>2988</v>
      </c>
      <c r="R710" s="602">
        <v>251</v>
      </c>
      <c r="S710" s="602">
        <v>39</v>
      </c>
      <c r="T710" s="601">
        <v>98</v>
      </c>
      <c r="U710" s="1197" t="s">
        <v>2989</v>
      </c>
    </row>
    <row r="711" spans="1:21" ht="14.25" customHeight="1">
      <c r="A711" s="1191"/>
      <c r="B711" s="1195">
        <v>43217</v>
      </c>
      <c r="C711" s="1190" t="s">
        <v>2990</v>
      </c>
      <c r="D711" s="1191"/>
      <c r="E711" s="1191"/>
      <c r="F711" s="1192">
        <v>3419</v>
      </c>
      <c r="G711" s="1192">
        <v>252</v>
      </c>
      <c r="H711" s="1192">
        <v>3176</v>
      </c>
      <c r="I711" s="1192" t="s">
        <v>52</v>
      </c>
      <c r="J711" s="1192" t="s">
        <v>52</v>
      </c>
      <c r="K711" s="1192" t="s">
        <v>52</v>
      </c>
      <c r="L711" s="1192" t="s">
        <v>52</v>
      </c>
      <c r="M711" s="1192">
        <v>194</v>
      </c>
      <c r="N711" s="1196">
        <v>153</v>
      </c>
      <c r="O711" s="1196">
        <v>29708</v>
      </c>
      <c r="P711" s="603" t="s">
        <v>2991</v>
      </c>
      <c r="Q711" s="601" t="s">
        <v>2992</v>
      </c>
      <c r="R711" s="602">
        <v>585</v>
      </c>
      <c r="S711" s="602">
        <v>18</v>
      </c>
      <c r="T711" s="601">
        <v>133</v>
      </c>
      <c r="U711" s="1191"/>
    </row>
    <row r="712" spans="1:21" ht="14.25" customHeight="1">
      <c r="A712" s="1102"/>
      <c r="B712" s="1102"/>
      <c r="C712" s="1102"/>
      <c r="D712" s="1102"/>
      <c r="E712" s="1102"/>
      <c r="F712" s="1102"/>
      <c r="G712" s="1102"/>
      <c r="H712" s="1102"/>
      <c r="I712" s="1102"/>
      <c r="J712" s="1102"/>
      <c r="K712" s="1102"/>
      <c r="L712" s="1102"/>
      <c r="M712" s="1102"/>
      <c r="N712" s="1102"/>
      <c r="O712" s="1102"/>
      <c r="P712" s="603" t="s">
        <v>2993</v>
      </c>
      <c r="Q712" s="601" t="s">
        <v>2994</v>
      </c>
      <c r="R712" s="602">
        <v>283</v>
      </c>
      <c r="S712" s="602">
        <v>50</v>
      </c>
      <c r="T712" s="601">
        <v>168</v>
      </c>
      <c r="U712" s="1102"/>
    </row>
    <row r="713" spans="1:21" ht="14.25" customHeight="1">
      <c r="A713" s="1194">
        <v>1</v>
      </c>
      <c r="B713" s="1195">
        <v>43220</v>
      </c>
      <c r="C713" s="1190" t="s">
        <v>2995</v>
      </c>
      <c r="D713" s="1190" t="s">
        <v>2996</v>
      </c>
      <c r="E713" s="1192">
        <v>18561</v>
      </c>
      <c r="F713" s="1192">
        <v>5845</v>
      </c>
      <c r="G713" s="1192">
        <v>84</v>
      </c>
      <c r="H713" s="1192">
        <v>5761</v>
      </c>
      <c r="I713" s="1192" t="s">
        <v>52</v>
      </c>
      <c r="J713" s="1192" t="s">
        <v>52</v>
      </c>
      <c r="K713" s="1192" t="s">
        <v>52</v>
      </c>
      <c r="L713" s="1192" t="s">
        <v>52</v>
      </c>
      <c r="M713" s="1192">
        <v>359</v>
      </c>
      <c r="N713" s="1193">
        <v>28</v>
      </c>
      <c r="O713" s="1193">
        <v>10000</v>
      </c>
      <c r="P713" s="604" t="s">
        <v>2997</v>
      </c>
      <c r="Q713" s="601" t="s">
        <v>2998</v>
      </c>
      <c r="R713" s="602">
        <v>608</v>
      </c>
      <c r="S713" s="602">
        <v>85</v>
      </c>
      <c r="T713" s="601">
        <v>20</v>
      </c>
      <c r="U713" s="1197"/>
    </row>
    <row r="714" spans="1:21" ht="14.25" customHeight="1">
      <c r="A714" s="1191"/>
      <c r="B714" s="1191"/>
      <c r="C714" s="1191"/>
      <c r="D714" s="1191"/>
      <c r="E714" s="1191"/>
      <c r="F714" s="1191"/>
      <c r="G714" s="1191"/>
      <c r="H714" s="1191"/>
      <c r="I714" s="1191"/>
      <c r="J714" s="1191"/>
      <c r="K714" s="1191"/>
      <c r="L714" s="1191"/>
      <c r="M714" s="1191"/>
      <c r="N714" s="1191"/>
      <c r="O714" s="1191"/>
      <c r="P714" s="603" t="s">
        <v>2999</v>
      </c>
      <c r="Q714" s="601" t="s">
        <v>3000</v>
      </c>
      <c r="R714" s="602">
        <v>770</v>
      </c>
      <c r="S714" s="602">
        <v>15</v>
      </c>
      <c r="T714" s="601">
        <v>36</v>
      </c>
      <c r="U714" s="1191"/>
    </row>
    <row r="715" spans="1:21" ht="14.25" customHeight="1">
      <c r="A715" s="1102"/>
      <c r="B715" s="1102"/>
      <c r="C715" s="1102"/>
      <c r="D715" s="1102"/>
      <c r="E715" s="1102"/>
      <c r="F715" s="1102"/>
      <c r="G715" s="1102"/>
      <c r="H715" s="1102"/>
      <c r="I715" s="1102"/>
      <c r="J715" s="1102"/>
      <c r="K715" s="1102"/>
      <c r="L715" s="1102"/>
      <c r="M715" s="1102"/>
      <c r="N715" s="1102"/>
      <c r="O715" s="1102"/>
      <c r="P715" s="603" t="s">
        <v>3001</v>
      </c>
      <c r="Q715" s="601" t="s">
        <v>3002</v>
      </c>
      <c r="R715" s="602">
        <v>608</v>
      </c>
      <c r="S715" s="602">
        <v>85</v>
      </c>
      <c r="T715" s="601">
        <v>20</v>
      </c>
      <c r="U715" s="1102"/>
    </row>
    <row r="716" spans="1:21" ht="14.25" customHeight="1">
      <c r="A716" s="1194">
        <v>1</v>
      </c>
      <c r="B716" s="503">
        <v>43220</v>
      </c>
      <c r="C716" s="498" t="s">
        <v>3003</v>
      </c>
      <c r="D716" s="1190" t="s">
        <v>3004</v>
      </c>
      <c r="E716" s="1192">
        <v>26155</v>
      </c>
      <c r="F716" s="502">
        <v>3273</v>
      </c>
      <c r="G716" s="502">
        <v>49</v>
      </c>
      <c r="H716" s="502">
        <v>3225</v>
      </c>
      <c r="I716" s="502" t="s">
        <v>52</v>
      </c>
      <c r="J716" s="502" t="s">
        <v>52</v>
      </c>
      <c r="K716" s="502" t="s">
        <v>52</v>
      </c>
      <c r="L716" s="502" t="s">
        <v>52</v>
      </c>
      <c r="M716" s="502">
        <v>111</v>
      </c>
      <c r="N716" s="513">
        <v>112</v>
      </c>
      <c r="O716" s="513">
        <v>12389</v>
      </c>
      <c r="P716" s="604" t="s">
        <v>3005</v>
      </c>
      <c r="Q716" s="601" t="s">
        <v>3006</v>
      </c>
      <c r="R716" s="602">
        <v>354</v>
      </c>
      <c r="S716" s="602">
        <v>15</v>
      </c>
      <c r="T716" s="601">
        <v>59</v>
      </c>
      <c r="U716" s="1197" t="s">
        <v>3007</v>
      </c>
    </row>
    <row r="717" spans="1:21" ht="14.25" customHeight="1">
      <c r="A717" s="1191"/>
      <c r="B717" s="503">
        <v>43221</v>
      </c>
      <c r="C717" s="498" t="s">
        <v>3008</v>
      </c>
      <c r="D717" s="1102"/>
      <c r="E717" s="1191"/>
      <c r="F717" s="623">
        <v>5971</v>
      </c>
      <c r="G717" s="623">
        <v>97</v>
      </c>
      <c r="H717" s="623">
        <v>5869</v>
      </c>
      <c r="I717" s="1192" t="s">
        <v>52</v>
      </c>
      <c r="J717" s="1192" t="s">
        <v>52</v>
      </c>
      <c r="K717" s="1192" t="s">
        <v>52</v>
      </c>
      <c r="L717" s="1192" t="s">
        <v>52</v>
      </c>
      <c r="M717" s="623">
        <v>190</v>
      </c>
      <c r="N717" s="617">
        <v>147</v>
      </c>
      <c r="O717" s="617">
        <v>28041</v>
      </c>
      <c r="P717" s="603" t="s">
        <v>3009</v>
      </c>
      <c r="Q717" s="601" t="s">
        <v>3010</v>
      </c>
      <c r="R717" s="602">
        <v>2129</v>
      </c>
      <c r="S717" s="602">
        <v>42</v>
      </c>
      <c r="T717" s="601">
        <v>187</v>
      </c>
      <c r="U717" s="1191"/>
    </row>
    <row r="718" spans="1:21" ht="14.25" customHeight="1">
      <c r="A718" s="1102"/>
      <c r="B718" s="503">
        <v>43222</v>
      </c>
      <c r="C718" s="498" t="s">
        <v>3011</v>
      </c>
      <c r="D718" s="498" t="s">
        <v>3012</v>
      </c>
      <c r="E718" s="1102"/>
      <c r="F718" s="502">
        <v>58</v>
      </c>
      <c r="G718" s="502" t="s">
        <v>52</v>
      </c>
      <c r="H718" s="623">
        <v>58</v>
      </c>
      <c r="I718" s="1102"/>
      <c r="J718" s="1102"/>
      <c r="K718" s="1102"/>
      <c r="L718" s="1102"/>
      <c r="M718" s="502" t="s">
        <v>52</v>
      </c>
      <c r="N718" s="513" t="s">
        <v>52</v>
      </c>
      <c r="O718" s="617">
        <v>107</v>
      </c>
      <c r="P718" s="603" t="s">
        <v>3013</v>
      </c>
      <c r="Q718" s="601" t="s">
        <v>3014</v>
      </c>
      <c r="R718" s="602">
        <v>338</v>
      </c>
      <c r="S718" s="602">
        <v>49</v>
      </c>
      <c r="T718" s="601">
        <v>147</v>
      </c>
      <c r="U718" s="1102"/>
    </row>
    <row r="719" spans="1:21" ht="14.25" customHeight="1">
      <c r="A719" s="1194">
        <v>1</v>
      </c>
      <c r="B719" s="1195">
        <v>43221</v>
      </c>
      <c r="C719" s="1190" t="s">
        <v>3015</v>
      </c>
      <c r="D719" s="1190" t="s">
        <v>3016</v>
      </c>
      <c r="E719" s="1192">
        <v>21465</v>
      </c>
      <c r="F719" s="1192">
        <v>7524</v>
      </c>
      <c r="G719" s="1192">
        <v>26</v>
      </c>
      <c r="H719" s="1192">
        <v>7498</v>
      </c>
      <c r="I719" s="1192" t="s">
        <v>52</v>
      </c>
      <c r="J719" s="1192" t="s">
        <v>52</v>
      </c>
      <c r="K719" s="1192" t="s">
        <v>52</v>
      </c>
      <c r="L719" s="1192" t="s">
        <v>52</v>
      </c>
      <c r="M719" s="1192">
        <v>1235</v>
      </c>
      <c r="N719" s="1193">
        <v>8</v>
      </c>
      <c r="O719" s="1193">
        <v>10000</v>
      </c>
      <c r="P719" s="604" t="s">
        <v>3017</v>
      </c>
      <c r="Q719" s="601" t="s">
        <v>3018</v>
      </c>
      <c r="R719" s="602">
        <v>3708</v>
      </c>
      <c r="S719" s="602">
        <v>679</v>
      </c>
      <c r="T719" s="601">
        <v>8</v>
      </c>
      <c r="U719" s="1197"/>
    </row>
    <row r="720" spans="1:21" ht="14.25" customHeight="1">
      <c r="A720" s="1191"/>
      <c r="B720" s="1191"/>
      <c r="C720" s="1191"/>
      <c r="D720" s="1191"/>
      <c r="E720" s="1191"/>
      <c r="F720" s="1191"/>
      <c r="G720" s="1191"/>
      <c r="H720" s="1191"/>
      <c r="I720" s="1191"/>
      <c r="J720" s="1191"/>
      <c r="K720" s="1191"/>
      <c r="L720" s="1191"/>
      <c r="M720" s="1191"/>
      <c r="N720" s="1191"/>
      <c r="O720" s="1191"/>
      <c r="P720" s="603" t="s">
        <v>3019</v>
      </c>
      <c r="Q720" s="601" t="s">
        <v>3020</v>
      </c>
      <c r="R720" s="602">
        <v>3708</v>
      </c>
      <c r="S720" s="602">
        <v>679</v>
      </c>
      <c r="T720" s="601">
        <v>8</v>
      </c>
      <c r="U720" s="1191"/>
    </row>
    <row r="721" spans="1:21" ht="14.25" customHeight="1">
      <c r="A721" s="1102"/>
      <c r="B721" s="1102"/>
      <c r="C721" s="1102"/>
      <c r="D721" s="1102"/>
      <c r="E721" s="1102"/>
      <c r="F721" s="1102"/>
      <c r="G721" s="1102"/>
      <c r="H721" s="1102"/>
      <c r="I721" s="1102"/>
      <c r="J721" s="1102"/>
      <c r="K721" s="1102"/>
      <c r="L721" s="1102"/>
      <c r="M721" s="1102"/>
      <c r="N721" s="1102"/>
      <c r="O721" s="1102"/>
      <c r="P721" s="603" t="s">
        <v>3021</v>
      </c>
      <c r="Q721" s="601" t="s">
        <v>3022</v>
      </c>
      <c r="R721" s="602">
        <v>3708</v>
      </c>
      <c r="S721" s="602">
        <v>679</v>
      </c>
      <c r="T721" s="601">
        <v>8</v>
      </c>
      <c r="U721" s="1102"/>
    </row>
    <row r="722" spans="1:21" ht="14.25" customHeight="1">
      <c r="A722" s="1194">
        <v>1</v>
      </c>
      <c r="B722" s="503">
        <v>43221</v>
      </c>
      <c r="C722" s="498" t="s">
        <v>3023</v>
      </c>
      <c r="D722" s="1190" t="s">
        <v>3024</v>
      </c>
      <c r="E722" s="1192">
        <v>72557</v>
      </c>
      <c r="F722" s="502">
        <v>9928</v>
      </c>
      <c r="G722" s="502">
        <v>220</v>
      </c>
      <c r="H722" s="502">
        <v>9714</v>
      </c>
      <c r="I722" s="502" t="s">
        <v>52</v>
      </c>
      <c r="J722" s="502" t="s">
        <v>52</v>
      </c>
      <c r="K722" s="502" t="s">
        <v>52</v>
      </c>
      <c r="L722" s="502" t="s">
        <v>52</v>
      </c>
      <c r="M722" s="502">
        <v>301</v>
      </c>
      <c r="N722" s="513">
        <v>104</v>
      </c>
      <c r="O722" s="513">
        <v>31244</v>
      </c>
      <c r="P722" s="604" t="s">
        <v>3025</v>
      </c>
      <c r="Q722" s="628" t="s">
        <v>3026</v>
      </c>
      <c r="R722" s="629">
        <v>208</v>
      </c>
      <c r="S722" s="629">
        <v>17</v>
      </c>
      <c r="T722" s="628">
        <v>165</v>
      </c>
      <c r="U722" s="1197" t="s">
        <v>3027</v>
      </c>
    </row>
    <row r="723" spans="1:21" ht="14.25" customHeight="1">
      <c r="A723" s="1191"/>
      <c r="B723" s="503">
        <v>43222</v>
      </c>
      <c r="C723" s="498" t="s">
        <v>3028</v>
      </c>
      <c r="D723" s="1191"/>
      <c r="E723" s="1191"/>
      <c r="F723" s="502">
        <v>8250</v>
      </c>
      <c r="G723" s="502">
        <v>212</v>
      </c>
      <c r="H723" s="502">
        <v>8042</v>
      </c>
      <c r="I723" s="502" t="s">
        <v>52</v>
      </c>
      <c r="J723" s="502" t="s">
        <v>52</v>
      </c>
      <c r="K723" s="502" t="s">
        <v>52</v>
      </c>
      <c r="L723" s="502" t="s">
        <v>52</v>
      </c>
      <c r="M723" s="502">
        <v>251</v>
      </c>
      <c r="N723" s="513">
        <v>134</v>
      </c>
      <c r="O723" s="513">
        <v>33756</v>
      </c>
      <c r="P723" s="603" t="s">
        <v>3029</v>
      </c>
      <c r="Q723" s="628" t="s">
        <v>3030</v>
      </c>
      <c r="R723" s="629">
        <v>6320</v>
      </c>
      <c r="S723" s="629">
        <v>206</v>
      </c>
      <c r="T723" s="628">
        <v>211</v>
      </c>
      <c r="U723" s="1191"/>
    </row>
    <row r="724" spans="1:21" ht="14.25" customHeight="1">
      <c r="A724" s="1191"/>
      <c r="B724" s="503">
        <v>43223</v>
      </c>
      <c r="C724" s="498" t="s">
        <v>3031</v>
      </c>
      <c r="D724" s="1191"/>
      <c r="E724" s="1191"/>
      <c r="F724" s="502">
        <v>12168</v>
      </c>
      <c r="G724" s="502">
        <v>504</v>
      </c>
      <c r="H724" s="502">
        <v>11712</v>
      </c>
      <c r="I724" s="502" t="s">
        <v>52</v>
      </c>
      <c r="J724" s="502" t="s">
        <v>52</v>
      </c>
      <c r="K724" s="502" t="s">
        <v>52</v>
      </c>
      <c r="L724" s="502" t="s">
        <v>52</v>
      </c>
      <c r="M724" s="502">
        <v>423</v>
      </c>
      <c r="N724" s="513">
        <v>226</v>
      </c>
      <c r="O724" s="513">
        <v>95522</v>
      </c>
      <c r="P724" s="1303" t="s">
        <v>3032</v>
      </c>
      <c r="Q724" s="1202" t="s">
        <v>3033</v>
      </c>
      <c r="R724" s="1339">
        <v>6320</v>
      </c>
      <c r="S724" s="1339">
        <v>206</v>
      </c>
      <c r="T724" s="1202">
        <v>211</v>
      </c>
      <c r="U724" s="1191"/>
    </row>
    <row r="725" spans="1:21" ht="14.25" customHeight="1">
      <c r="A725" s="1102"/>
      <c r="B725" s="503">
        <v>43224</v>
      </c>
      <c r="C725" s="498" t="s">
        <v>3034</v>
      </c>
      <c r="D725" s="1102"/>
      <c r="E725" s="1102"/>
      <c r="F725" s="502">
        <v>18228</v>
      </c>
      <c r="G725" s="502">
        <v>359</v>
      </c>
      <c r="H725" s="502">
        <v>17856</v>
      </c>
      <c r="I725" s="502" t="s">
        <v>52</v>
      </c>
      <c r="J725" s="502" t="s">
        <v>52</v>
      </c>
      <c r="K725" s="502" t="s">
        <v>52</v>
      </c>
      <c r="L725" s="502" t="s">
        <v>52</v>
      </c>
      <c r="M725" s="502">
        <v>471</v>
      </c>
      <c r="N725" s="513">
        <v>222</v>
      </c>
      <c r="O725" s="513">
        <v>104478</v>
      </c>
      <c r="P725" s="1102"/>
      <c r="Q725" s="1102"/>
      <c r="R725" s="1102"/>
      <c r="S725" s="1102"/>
      <c r="T725" s="1102"/>
      <c r="U725" s="1102"/>
    </row>
    <row r="726" spans="1:21" ht="14.25" customHeight="1">
      <c r="A726" s="1194">
        <v>1</v>
      </c>
      <c r="B726" s="1195">
        <v>43222</v>
      </c>
      <c r="C726" s="1190" t="s">
        <v>3035</v>
      </c>
      <c r="D726" s="1190" t="s">
        <v>3036</v>
      </c>
      <c r="E726" s="1192">
        <v>26074</v>
      </c>
      <c r="F726" s="1192">
        <v>6270</v>
      </c>
      <c r="G726" s="1192">
        <v>40</v>
      </c>
      <c r="H726" s="1192">
        <v>6222</v>
      </c>
      <c r="I726" s="1192" t="s">
        <v>52</v>
      </c>
      <c r="J726" s="1192" t="s">
        <v>52</v>
      </c>
      <c r="K726" s="1192" t="s">
        <v>52</v>
      </c>
      <c r="L726" s="1192" t="s">
        <v>52</v>
      </c>
      <c r="M726" s="1192">
        <v>355</v>
      </c>
      <c r="N726" s="1193">
        <v>28</v>
      </c>
      <c r="O726" s="1193">
        <v>10000</v>
      </c>
      <c r="P726" s="604" t="s">
        <v>3037</v>
      </c>
      <c r="Q726" s="601" t="s">
        <v>3038</v>
      </c>
      <c r="R726" s="602">
        <v>4152</v>
      </c>
      <c r="S726" s="602">
        <v>263</v>
      </c>
      <c r="T726" s="601">
        <v>28</v>
      </c>
      <c r="U726" s="1197"/>
    </row>
    <row r="727" spans="1:21" ht="14.25" customHeight="1">
      <c r="A727" s="1191"/>
      <c r="B727" s="1191"/>
      <c r="C727" s="1191"/>
      <c r="D727" s="1191"/>
      <c r="E727" s="1191"/>
      <c r="F727" s="1191"/>
      <c r="G727" s="1191"/>
      <c r="H727" s="1191"/>
      <c r="I727" s="1191"/>
      <c r="J727" s="1191"/>
      <c r="K727" s="1191"/>
      <c r="L727" s="1191"/>
      <c r="M727" s="1191"/>
      <c r="N727" s="1191"/>
      <c r="O727" s="1191"/>
      <c r="P727" s="603" t="s">
        <v>3039</v>
      </c>
      <c r="Q727" s="601" t="s">
        <v>3040</v>
      </c>
      <c r="R727" s="602">
        <v>4152</v>
      </c>
      <c r="S727" s="602">
        <v>263</v>
      </c>
      <c r="T727" s="601">
        <v>28</v>
      </c>
      <c r="U727" s="1191"/>
    </row>
    <row r="728" spans="1:21" ht="14.25" customHeight="1">
      <c r="A728" s="1102"/>
      <c r="B728" s="1102"/>
      <c r="C728" s="1102"/>
      <c r="D728" s="1102"/>
      <c r="E728" s="1102"/>
      <c r="F728" s="1102"/>
      <c r="G728" s="1102"/>
      <c r="H728" s="1102"/>
      <c r="I728" s="1102"/>
      <c r="J728" s="1102"/>
      <c r="K728" s="1102"/>
      <c r="L728" s="1102"/>
      <c r="M728" s="1102"/>
      <c r="N728" s="1102"/>
      <c r="O728" s="1102"/>
      <c r="P728" s="603" t="s">
        <v>3041</v>
      </c>
      <c r="Q728" s="601" t="s">
        <v>3042</v>
      </c>
      <c r="R728" s="602">
        <v>4152</v>
      </c>
      <c r="S728" s="602">
        <v>263</v>
      </c>
      <c r="T728" s="601">
        <v>28</v>
      </c>
      <c r="U728" s="1102"/>
    </row>
    <row r="729" spans="1:21" ht="14.25" customHeight="1">
      <c r="A729" s="1194">
        <v>1</v>
      </c>
      <c r="B729" s="1195">
        <v>43223</v>
      </c>
      <c r="C729" s="1190" t="s">
        <v>3043</v>
      </c>
      <c r="D729" s="1190" t="s">
        <v>3044</v>
      </c>
      <c r="E729" s="1192">
        <v>37716</v>
      </c>
      <c r="F729" s="1192">
        <v>12204</v>
      </c>
      <c r="G729" s="1192">
        <v>172</v>
      </c>
      <c r="H729" s="1192">
        <v>12036</v>
      </c>
      <c r="I729" s="1192" t="s">
        <v>52</v>
      </c>
      <c r="J729" s="1192" t="s">
        <v>52</v>
      </c>
      <c r="K729" s="1192" t="s">
        <v>52</v>
      </c>
      <c r="L729" s="1192" t="s">
        <v>52</v>
      </c>
      <c r="M729" s="1192">
        <v>3407</v>
      </c>
      <c r="N729" s="1193">
        <v>3</v>
      </c>
      <c r="O729" s="1193">
        <v>10000</v>
      </c>
      <c r="P729" s="604" t="s">
        <v>3045</v>
      </c>
      <c r="Q729" s="601" t="s">
        <v>3046</v>
      </c>
      <c r="R729" s="602">
        <v>7648</v>
      </c>
      <c r="S729" s="602">
        <v>2357</v>
      </c>
      <c r="T729" s="601">
        <v>3</v>
      </c>
      <c r="U729" s="1197"/>
    </row>
    <row r="730" spans="1:21" ht="14.25" customHeight="1">
      <c r="A730" s="1191"/>
      <c r="B730" s="1191"/>
      <c r="C730" s="1191"/>
      <c r="D730" s="1191"/>
      <c r="E730" s="1191"/>
      <c r="F730" s="1191"/>
      <c r="G730" s="1191"/>
      <c r="H730" s="1191"/>
      <c r="I730" s="1191"/>
      <c r="J730" s="1191"/>
      <c r="K730" s="1191"/>
      <c r="L730" s="1191"/>
      <c r="M730" s="1191"/>
      <c r="N730" s="1191"/>
      <c r="O730" s="1191"/>
      <c r="P730" s="603" t="s">
        <v>3047</v>
      </c>
      <c r="Q730" s="601" t="s">
        <v>3048</v>
      </c>
      <c r="R730" s="602">
        <v>7648</v>
      </c>
      <c r="S730" s="602">
        <v>2357</v>
      </c>
      <c r="T730" s="601">
        <v>3</v>
      </c>
      <c r="U730" s="1191"/>
    </row>
    <row r="731" spans="1:21" ht="14.25" customHeight="1">
      <c r="A731" s="1102"/>
      <c r="B731" s="1102"/>
      <c r="C731" s="1102"/>
      <c r="D731" s="1102"/>
      <c r="E731" s="1102"/>
      <c r="F731" s="1102"/>
      <c r="G731" s="1102"/>
      <c r="H731" s="1102"/>
      <c r="I731" s="1102"/>
      <c r="J731" s="1102"/>
      <c r="K731" s="1102"/>
      <c r="L731" s="1102"/>
      <c r="M731" s="1102"/>
      <c r="N731" s="1102"/>
      <c r="O731" s="1102"/>
      <c r="P731" s="603" t="s">
        <v>3049</v>
      </c>
      <c r="Q731" s="601" t="s">
        <v>3050</v>
      </c>
      <c r="R731" s="602">
        <v>7648</v>
      </c>
      <c r="S731" s="602">
        <v>2357</v>
      </c>
      <c r="T731" s="601">
        <v>3</v>
      </c>
      <c r="U731" s="1102"/>
    </row>
    <row r="732" spans="1:21" ht="14.25" customHeight="1">
      <c r="A732" s="1194">
        <v>1</v>
      </c>
      <c r="B732" s="1195">
        <v>43224</v>
      </c>
      <c r="C732" s="1190" t="s">
        <v>3051</v>
      </c>
      <c r="D732" s="1190" t="s">
        <v>3052</v>
      </c>
      <c r="E732" s="1192">
        <v>17825</v>
      </c>
      <c r="F732" s="1192">
        <v>3720</v>
      </c>
      <c r="G732" s="1192">
        <v>237</v>
      </c>
      <c r="H732" s="1192">
        <v>3484</v>
      </c>
      <c r="I732" s="1192" t="s">
        <v>52</v>
      </c>
      <c r="J732" s="1192" t="s">
        <v>52</v>
      </c>
      <c r="K732" s="1192" t="s">
        <v>52</v>
      </c>
      <c r="L732" s="1192" t="s">
        <v>52</v>
      </c>
      <c r="M732" s="1192">
        <v>1218</v>
      </c>
      <c r="N732" s="1193">
        <v>8</v>
      </c>
      <c r="O732" s="1193">
        <v>10000</v>
      </c>
      <c r="P732" s="604" t="s">
        <v>3053</v>
      </c>
      <c r="Q732" s="601" t="s">
        <v>3054</v>
      </c>
      <c r="R732" s="602">
        <v>2890</v>
      </c>
      <c r="S732" s="602">
        <v>1054</v>
      </c>
      <c r="T732" s="601">
        <v>8</v>
      </c>
      <c r="U732" s="1197"/>
    </row>
    <row r="733" spans="1:21" ht="14.25" customHeight="1">
      <c r="A733" s="1191"/>
      <c r="B733" s="1191"/>
      <c r="C733" s="1191"/>
      <c r="D733" s="1191"/>
      <c r="E733" s="1191"/>
      <c r="F733" s="1191"/>
      <c r="G733" s="1191"/>
      <c r="H733" s="1191"/>
      <c r="I733" s="1191"/>
      <c r="J733" s="1191"/>
      <c r="K733" s="1191"/>
      <c r="L733" s="1191"/>
      <c r="M733" s="1191"/>
      <c r="N733" s="1191"/>
      <c r="O733" s="1191"/>
      <c r="P733" s="603" t="s">
        <v>3055</v>
      </c>
      <c r="Q733" s="601" t="s">
        <v>3056</v>
      </c>
      <c r="R733" s="602">
        <v>2890</v>
      </c>
      <c r="S733" s="602">
        <v>1054</v>
      </c>
      <c r="T733" s="601">
        <v>8</v>
      </c>
      <c r="U733" s="1191"/>
    </row>
    <row r="734" spans="1:21" ht="14.25" customHeight="1">
      <c r="A734" s="1102"/>
      <c r="B734" s="1102"/>
      <c r="C734" s="1102"/>
      <c r="D734" s="1102"/>
      <c r="E734" s="1102"/>
      <c r="F734" s="1102"/>
      <c r="G734" s="1102"/>
      <c r="H734" s="1102"/>
      <c r="I734" s="1102"/>
      <c r="J734" s="1102"/>
      <c r="K734" s="1102"/>
      <c r="L734" s="1102"/>
      <c r="M734" s="1102"/>
      <c r="N734" s="1102"/>
      <c r="O734" s="1102"/>
      <c r="P734" s="603" t="s">
        <v>3057</v>
      </c>
      <c r="Q734" s="601" t="s">
        <v>3058</v>
      </c>
      <c r="R734" s="602">
        <v>2890</v>
      </c>
      <c r="S734" s="602">
        <v>1054</v>
      </c>
      <c r="T734" s="601">
        <v>8</v>
      </c>
      <c r="U734" s="1102"/>
    </row>
    <row r="735" spans="1:21" ht="14.25" customHeight="1">
      <c r="A735" s="1194">
        <v>1</v>
      </c>
      <c r="B735" s="503">
        <v>43224</v>
      </c>
      <c r="C735" s="498" t="s">
        <v>3059</v>
      </c>
      <c r="D735" s="1190" t="s">
        <v>3060</v>
      </c>
      <c r="E735" s="1192">
        <v>56827</v>
      </c>
      <c r="F735" s="502">
        <v>3338</v>
      </c>
      <c r="G735" s="502">
        <v>90</v>
      </c>
      <c r="H735" s="502">
        <v>3250</v>
      </c>
      <c r="I735" s="502" t="s">
        <v>52</v>
      </c>
      <c r="J735" s="502" t="s">
        <v>52</v>
      </c>
      <c r="K735" s="502" t="s">
        <v>52</v>
      </c>
      <c r="L735" s="502" t="s">
        <v>52</v>
      </c>
      <c r="M735" s="502">
        <v>127</v>
      </c>
      <c r="N735" s="513">
        <v>130</v>
      </c>
      <c r="O735" s="513">
        <v>16560</v>
      </c>
      <c r="P735" s="1303" t="s">
        <v>3061</v>
      </c>
      <c r="Q735" s="1199" t="s">
        <v>3062</v>
      </c>
      <c r="R735" s="1200">
        <v>252</v>
      </c>
      <c r="S735" s="1200">
        <v>27</v>
      </c>
      <c r="T735" s="1199">
        <v>78</v>
      </c>
      <c r="U735" s="1197" t="s">
        <v>3063</v>
      </c>
    </row>
    <row r="736" spans="1:21" ht="14.25" customHeight="1">
      <c r="A736" s="1191"/>
      <c r="B736" s="503">
        <v>43225</v>
      </c>
      <c r="C736" s="498" t="s">
        <v>3064</v>
      </c>
      <c r="D736" s="1191"/>
      <c r="E736" s="1191"/>
      <c r="F736" s="623">
        <v>4008</v>
      </c>
      <c r="G736" s="623">
        <v>159</v>
      </c>
      <c r="H736" s="623">
        <v>3854</v>
      </c>
      <c r="I736" s="1192" t="s">
        <v>52</v>
      </c>
      <c r="J736" s="1192" t="s">
        <v>52</v>
      </c>
      <c r="K736" s="1192" t="s">
        <v>52</v>
      </c>
      <c r="L736" s="1192" t="s">
        <v>52</v>
      </c>
      <c r="M736" s="623">
        <v>197</v>
      </c>
      <c r="N736" s="617">
        <v>164</v>
      </c>
      <c r="O736" s="617">
        <v>32402</v>
      </c>
      <c r="P736" s="1102"/>
      <c r="Q736" s="1102"/>
      <c r="R736" s="1102"/>
      <c r="S736" s="1102"/>
      <c r="T736" s="1102"/>
      <c r="U736" s="1191"/>
    </row>
    <row r="737" spans="1:21" ht="14.25" customHeight="1">
      <c r="A737" s="1191"/>
      <c r="B737" s="503">
        <v>43226</v>
      </c>
      <c r="C737" s="498" t="s">
        <v>3065</v>
      </c>
      <c r="D737" s="1191"/>
      <c r="E737" s="1191"/>
      <c r="F737" s="502">
        <v>5622</v>
      </c>
      <c r="G737" s="502">
        <v>192</v>
      </c>
      <c r="H737" s="623">
        <v>5434</v>
      </c>
      <c r="I737" s="1102"/>
      <c r="J737" s="1102"/>
      <c r="K737" s="1102"/>
      <c r="L737" s="1102"/>
      <c r="M737" s="502">
        <v>216</v>
      </c>
      <c r="N737" s="513">
        <v>154</v>
      </c>
      <c r="O737" s="617">
        <v>33300</v>
      </c>
      <c r="P737" s="1198" t="s">
        <v>3066</v>
      </c>
      <c r="Q737" s="1199" t="s">
        <v>3067</v>
      </c>
      <c r="R737" s="1200">
        <v>4080</v>
      </c>
      <c r="S737" s="1200">
        <v>282</v>
      </c>
      <c r="T737" s="1199">
        <v>221</v>
      </c>
      <c r="U737" s="1191"/>
    </row>
    <row r="738" spans="1:21" ht="14.25" customHeight="1">
      <c r="A738" s="1191"/>
      <c r="B738" s="503">
        <v>43227</v>
      </c>
      <c r="C738" s="498" t="s">
        <v>3068</v>
      </c>
      <c r="D738" s="1191"/>
      <c r="E738" s="1191"/>
      <c r="F738" s="502">
        <v>5250</v>
      </c>
      <c r="G738" s="502">
        <v>214</v>
      </c>
      <c r="H738" s="623">
        <v>5036</v>
      </c>
      <c r="I738" s="1192" t="s">
        <v>52</v>
      </c>
      <c r="J738" s="1192" t="s">
        <v>52</v>
      </c>
      <c r="K738" s="1192" t="s">
        <v>52</v>
      </c>
      <c r="L738" s="1192" t="s">
        <v>52</v>
      </c>
      <c r="M738" s="502">
        <v>194</v>
      </c>
      <c r="N738" s="513">
        <v>172</v>
      </c>
      <c r="O738" s="617">
        <v>33445</v>
      </c>
      <c r="P738" s="1191"/>
      <c r="Q738" s="1191"/>
      <c r="R738" s="1191"/>
      <c r="S738" s="1191"/>
      <c r="T738" s="1191"/>
      <c r="U738" s="1191"/>
    </row>
    <row r="739" spans="1:21" ht="14.25" customHeight="1">
      <c r="A739" s="1191"/>
      <c r="B739" s="503">
        <v>43228</v>
      </c>
      <c r="C739" s="498" t="s">
        <v>3069</v>
      </c>
      <c r="D739" s="1191"/>
      <c r="E739" s="1191"/>
      <c r="F739" s="502">
        <v>4859</v>
      </c>
      <c r="G739" s="502">
        <v>328</v>
      </c>
      <c r="H739" s="623">
        <v>4544</v>
      </c>
      <c r="I739" s="1102"/>
      <c r="J739" s="1102"/>
      <c r="K739" s="1102"/>
      <c r="L739" s="1102"/>
      <c r="M739" s="502">
        <v>190</v>
      </c>
      <c r="N739" s="513">
        <v>180</v>
      </c>
      <c r="O739" s="617">
        <v>34293</v>
      </c>
      <c r="P739" s="1102"/>
      <c r="Q739" s="1102"/>
      <c r="R739" s="1102"/>
      <c r="S739" s="1102"/>
      <c r="T739" s="1102"/>
      <c r="U739" s="1191"/>
    </row>
    <row r="740" spans="1:21" ht="14.25" customHeight="1">
      <c r="A740" s="1191"/>
      <c r="B740" s="503">
        <v>43230</v>
      </c>
      <c r="C740" s="498" t="s">
        <v>3070</v>
      </c>
      <c r="D740" s="1191"/>
      <c r="E740" s="1191"/>
      <c r="F740" s="502">
        <v>1832</v>
      </c>
      <c r="G740" s="502">
        <v>92</v>
      </c>
      <c r="H740" s="623">
        <v>1742</v>
      </c>
      <c r="I740" s="1192" t="s">
        <v>52</v>
      </c>
      <c r="J740" s="1192" t="s">
        <v>52</v>
      </c>
      <c r="K740" s="1192" t="s">
        <v>52</v>
      </c>
      <c r="L740" s="1192" t="s">
        <v>52</v>
      </c>
      <c r="M740" s="502">
        <v>53</v>
      </c>
      <c r="N740" s="513">
        <v>249</v>
      </c>
      <c r="O740" s="617">
        <v>13175</v>
      </c>
      <c r="P740" s="1198" t="s">
        <v>3071</v>
      </c>
      <c r="Q740" s="1199" t="s">
        <v>3072</v>
      </c>
      <c r="R740" s="1200">
        <v>3924</v>
      </c>
      <c r="S740" s="1200">
        <v>382</v>
      </c>
      <c r="T740" s="1199">
        <v>209</v>
      </c>
      <c r="U740" s="1191"/>
    </row>
    <row r="741" spans="1:21" ht="14.25" customHeight="1">
      <c r="A741" s="1191"/>
      <c r="B741" s="503">
        <v>43231</v>
      </c>
      <c r="C741" s="498" t="s">
        <v>3073</v>
      </c>
      <c r="D741" s="1191"/>
      <c r="E741" s="1191"/>
      <c r="F741" s="502">
        <v>3045</v>
      </c>
      <c r="G741" s="502">
        <v>218</v>
      </c>
      <c r="H741" s="623">
        <v>2835</v>
      </c>
      <c r="I741" s="1102"/>
      <c r="J741" s="1102"/>
      <c r="K741" s="1102"/>
      <c r="L741" s="1102"/>
      <c r="M741" s="502">
        <v>150</v>
      </c>
      <c r="N741" s="513">
        <v>227</v>
      </c>
      <c r="O741" s="617">
        <v>33988</v>
      </c>
      <c r="P741" s="1191"/>
      <c r="Q741" s="1191"/>
      <c r="R741" s="1191"/>
      <c r="S741" s="1191"/>
      <c r="T741" s="1191"/>
      <c r="U741" s="1191"/>
    </row>
    <row r="742" spans="1:21" ht="14.25" customHeight="1">
      <c r="A742" s="1191"/>
      <c r="B742" s="503">
        <v>43232</v>
      </c>
      <c r="C742" s="498" t="s">
        <v>3074</v>
      </c>
      <c r="D742" s="1191"/>
      <c r="E742" s="1191"/>
      <c r="F742" s="502">
        <v>3517</v>
      </c>
      <c r="G742" s="502">
        <v>208</v>
      </c>
      <c r="H742" s="623">
        <v>3312</v>
      </c>
      <c r="I742" s="1192" t="s">
        <v>52</v>
      </c>
      <c r="J742" s="1192" t="s">
        <v>52</v>
      </c>
      <c r="K742" s="1192" t="s">
        <v>52</v>
      </c>
      <c r="L742" s="1192" t="s">
        <v>52</v>
      </c>
      <c r="M742" s="502">
        <v>150</v>
      </c>
      <c r="N742" s="513">
        <v>242</v>
      </c>
      <c r="O742" s="617">
        <v>36359</v>
      </c>
      <c r="P742" s="1191"/>
      <c r="Q742" s="1191"/>
      <c r="R742" s="1191"/>
      <c r="S742" s="1191"/>
      <c r="T742" s="1191"/>
      <c r="U742" s="1191"/>
    </row>
    <row r="743" spans="1:21" ht="14.25" customHeight="1">
      <c r="A743" s="1102"/>
      <c r="B743" s="503">
        <v>43233</v>
      </c>
      <c r="C743" s="498" t="s">
        <v>3075</v>
      </c>
      <c r="D743" s="1102"/>
      <c r="E743" s="1102"/>
      <c r="F743" s="502">
        <v>3911</v>
      </c>
      <c r="G743" s="502">
        <v>215</v>
      </c>
      <c r="H743" s="623">
        <v>3704</v>
      </c>
      <c r="I743" s="1102"/>
      <c r="J743" s="1102"/>
      <c r="K743" s="1102"/>
      <c r="L743" s="1102"/>
      <c r="M743" s="502">
        <v>196</v>
      </c>
      <c r="N743" s="513">
        <v>186</v>
      </c>
      <c r="O743" s="617">
        <v>36478</v>
      </c>
      <c r="P743" s="1102"/>
      <c r="Q743" s="1102"/>
      <c r="R743" s="1102"/>
      <c r="S743" s="1102"/>
      <c r="T743" s="1102"/>
      <c r="U743" s="1102"/>
    </row>
    <row r="744" spans="1:21" ht="14.25" customHeight="1">
      <c r="A744" s="1194">
        <v>1</v>
      </c>
      <c r="B744" s="503">
        <v>43224</v>
      </c>
      <c r="C744" s="498" t="s">
        <v>3076</v>
      </c>
      <c r="D744" s="1197" t="s">
        <v>3077</v>
      </c>
      <c r="E744" s="1192">
        <v>24701</v>
      </c>
      <c r="F744" s="502">
        <v>2329</v>
      </c>
      <c r="G744" s="502">
        <v>12</v>
      </c>
      <c r="H744" s="502">
        <v>2317</v>
      </c>
      <c r="I744" s="502" t="s">
        <v>52</v>
      </c>
      <c r="J744" s="502" t="s">
        <v>52</v>
      </c>
      <c r="K744" s="502" t="s">
        <v>52</v>
      </c>
      <c r="L744" s="502" t="s">
        <v>52</v>
      </c>
      <c r="M744" s="502">
        <v>65</v>
      </c>
      <c r="N744" s="513">
        <v>84</v>
      </c>
      <c r="O744" s="513">
        <v>5432</v>
      </c>
      <c r="P744" s="604" t="s">
        <v>3078</v>
      </c>
      <c r="Q744" s="601" t="s">
        <v>3079</v>
      </c>
      <c r="R744" s="602">
        <v>623</v>
      </c>
      <c r="S744" s="602">
        <v>38</v>
      </c>
      <c r="T744" s="601">
        <v>100</v>
      </c>
      <c r="U744" s="1197"/>
    </row>
    <row r="745" spans="1:21" ht="14.25" customHeight="1">
      <c r="A745" s="1191"/>
      <c r="B745" s="1195">
        <v>43225</v>
      </c>
      <c r="C745" s="1190" t="s">
        <v>3080</v>
      </c>
      <c r="D745" s="1191"/>
      <c r="E745" s="1191"/>
      <c r="F745" s="1192">
        <v>11024</v>
      </c>
      <c r="G745" s="1192">
        <v>120</v>
      </c>
      <c r="H745" s="1192">
        <v>10904</v>
      </c>
      <c r="I745" s="1192" t="s">
        <v>52</v>
      </c>
      <c r="J745" s="1192" t="s">
        <v>52</v>
      </c>
      <c r="K745" s="1192" t="s">
        <v>52</v>
      </c>
      <c r="L745" s="1192" t="s">
        <v>52</v>
      </c>
      <c r="M745" s="1192">
        <v>304</v>
      </c>
      <c r="N745" s="1196">
        <v>81</v>
      </c>
      <c r="O745" s="1196">
        <v>24568</v>
      </c>
      <c r="P745" s="603" t="s">
        <v>3081</v>
      </c>
      <c r="Q745" s="601" t="s">
        <v>3082</v>
      </c>
      <c r="R745" s="602">
        <v>3324</v>
      </c>
      <c r="S745" s="602">
        <v>136</v>
      </c>
      <c r="T745" s="601">
        <v>66</v>
      </c>
      <c r="U745" s="1191"/>
    </row>
    <row r="746" spans="1:21" ht="14.25" customHeight="1">
      <c r="A746" s="1102"/>
      <c r="B746" s="1102"/>
      <c r="C746" s="1102"/>
      <c r="D746" s="1102"/>
      <c r="E746" s="1102"/>
      <c r="F746" s="1102"/>
      <c r="G746" s="1102"/>
      <c r="H746" s="1102"/>
      <c r="I746" s="1102"/>
      <c r="J746" s="1102"/>
      <c r="K746" s="1102"/>
      <c r="L746" s="1102"/>
      <c r="M746" s="1102"/>
      <c r="N746" s="1102"/>
      <c r="O746" s="1102"/>
      <c r="P746" s="603" t="s">
        <v>3083</v>
      </c>
      <c r="Q746" s="601" t="s">
        <v>3084</v>
      </c>
      <c r="R746" s="602">
        <v>3324</v>
      </c>
      <c r="S746" s="602">
        <v>136</v>
      </c>
      <c r="T746" s="601">
        <v>66</v>
      </c>
      <c r="U746" s="1102"/>
    </row>
    <row r="747" spans="1:21" ht="14.25" customHeight="1">
      <c r="A747" s="1194">
        <v>2</v>
      </c>
      <c r="B747" s="1195">
        <v>43227</v>
      </c>
      <c r="C747" s="1190" t="s">
        <v>3085</v>
      </c>
      <c r="D747" s="1190" t="s">
        <v>3086</v>
      </c>
      <c r="E747" s="1192">
        <v>22789</v>
      </c>
      <c r="F747" s="1192">
        <v>4115</v>
      </c>
      <c r="G747" s="1192">
        <v>149</v>
      </c>
      <c r="H747" s="1192">
        <v>3971</v>
      </c>
      <c r="I747" s="1192" t="s">
        <v>52</v>
      </c>
      <c r="J747" s="1192" t="s">
        <v>52</v>
      </c>
      <c r="K747" s="1192" t="s">
        <v>52</v>
      </c>
      <c r="L747" s="1192" t="s">
        <v>52</v>
      </c>
      <c r="M747" s="1192">
        <v>188</v>
      </c>
      <c r="N747" s="1193">
        <v>53</v>
      </c>
      <c r="O747" s="1193">
        <v>10000</v>
      </c>
      <c r="P747" s="604" t="s">
        <v>3087</v>
      </c>
      <c r="Q747" s="601" t="s">
        <v>3088</v>
      </c>
      <c r="R747" s="602">
        <v>277</v>
      </c>
      <c r="S747" s="602">
        <v>24</v>
      </c>
      <c r="T747" s="601">
        <v>42</v>
      </c>
      <c r="U747" s="1197"/>
    </row>
    <row r="748" spans="1:21" ht="14.25" customHeight="1">
      <c r="A748" s="1191"/>
      <c r="B748" s="1191"/>
      <c r="C748" s="1191"/>
      <c r="D748" s="1191"/>
      <c r="E748" s="1191"/>
      <c r="F748" s="1191"/>
      <c r="G748" s="1191"/>
      <c r="H748" s="1191"/>
      <c r="I748" s="1191"/>
      <c r="J748" s="1191"/>
      <c r="K748" s="1191"/>
      <c r="L748" s="1191"/>
      <c r="M748" s="1191"/>
      <c r="N748" s="1191"/>
      <c r="O748" s="1191"/>
      <c r="P748" s="603" t="s">
        <v>3089</v>
      </c>
      <c r="Q748" s="601" t="s">
        <v>3090</v>
      </c>
      <c r="R748" s="602">
        <v>936</v>
      </c>
      <c r="S748" s="602">
        <v>32</v>
      </c>
      <c r="T748" s="601">
        <v>68</v>
      </c>
      <c r="U748" s="1191"/>
    </row>
    <row r="749" spans="1:21" ht="14.25" customHeight="1">
      <c r="A749" s="1102"/>
      <c r="B749" s="1102"/>
      <c r="C749" s="1102"/>
      <c r="D749" s="1102"/>
      <c r="E749" s="1102"/>
      <c r="F749" s="1102"/>
      <c r="G749" s="1102"/>
      <c r="H749" s="1102"/>
      <c r="I749" s="1102"/>
      <c r="J749" s="1102"/>
      <c r="K749" s="1102"/>
      <c r="L749" s="1102"/>
      <c r="M749" s="1102"/>
      <c r="N749" s="1102"/>
      <c r="O749" s="1102"/>
      <c r="P749" s="603" t="s">
        <v>3091</v>
      </c>
      <c r="Q749" s="601" t="s">
        <v>3092</v>
      </c>
      <c r="R749" s="602">
        <v>335</v>
      </c>
      <c r="S749" s="602">
        <v>40</v>
      </c>
      <c r="T749" s="601">
        <v>51</v>
      </c>
      <c r="U749" s="1102"/>
    </row>
    <row r="750" spans="1:21" ht="14.25" customHeight="1">
      <c r="A750" s="1194">
        <v>2</v>
      </c>
      <c r="B750" s="1195">
        <v>43228</v>
      </c>
      <c r="C750" s="1190" t="s">
        <v>3093</v>
      </c>
      <c r="D750" s="1190" t="s">
        <v>3094</v>
      </c>
      <c r="E750" s="1192">
        <v>22512</v>
      </c>
      <c r="F750" s="1192">
        <v>7076</v>
      </c>
      <c r="G750" s="1192">
        <v>100</v>
      </c>
      <c r="H750" s="1192">
        <v>6978</v>
      </c>
      <c r="I750" s="1192" t="s">
        <v>52</v>
      </c>
      <c r="J750" s="1192" t="s">
        <v>52</v>
      </c>
      <c r="K750" s="1192" t="s">
        <v>52</v>
      </c>
      <c r="L750" s="1192" t="s">
        <v>52</v>
      </c>
      <c r="M750" s="1192">
        <v>433</v>
      </c>
      <c r="N750" s="1193">
        <v>23</v>
      </c>
      <c r="O750" s="1193">
        <v>10000</v>
      </c>
      <c r="P750" s="604" t="s">
        <v>3095</v>
      </c>
      <c r="Q750" s="601" t="s">
        <v>3096</v>
      </c>
      <c r="R750" s="602">
        <v>926</v>
      </c>
      <c r="S750" s="602">
        <v>113</v>
      </c>
      <c r="T750" s="601">
        <v>18</v>
      </c>
      <c r="U750" s="1197"/>
    </row>
    <row r="751" spans="1:21" ht="14.25" customHeight="1">
      <c r="A751" s="1191"/>
      <c r="B751" s="1191"/>
      <c r="C751" s="1191"/>
      <c r="D751" s="1191"/>
      <c r="E751" s="1191"/>
      <c r="F751" s="1191"/>
      <c r="G751" s="1191"/>
      <c r="H751" s="1191"/>
      <c r="I751" s="1191"/>
      <c r="J751" s="1191"/>
      <c r="K751" s="1191"/>
      <c r="L751" s="1191"/>
      <c r="M751" s="1191"/>
      <c r="N751" s="1191"/>
      <c r="O751" s="1191"/>
      <c r="P751" s="603" t="s">
        <v>3097</v>
      </c>
      <c r="Q751" s="601" t="s">
        <v>3098</v>
      </c>
      <c r="R751" s="602">
        <v>964</v>
      </c>
      <c r="S751" s="602">
        <v>20</v>
      </c>
      <c r="T751" s="601">
        <v>38</v>
      </c>
      <c r="U751" s="1191"/>
    </row>
    <row r="752" spans="1:21" ht="14.25" customHeight="1">
      <c r="A752" s="1102"/>
      <c r="B752" s="1102"/>
      <c r="C752" s="1102"/>
      <c r="D752" s="1102"/>
      <c r="E752" s="1102"/>
      <c r="F752" s="1102"/>
      <c r="G752" s="1102"/>
      <c r="H752" s="1102"/>
      <c r="I752" s="1102"/>
      <c r="J752" s="1102"/>
      <c r="K752" s="1102"/>
      <c r="L752" s="1102"/>
      <c r="M752" s="1102"/>
      <c r="N752" s="1102"/>
      <c r="O752" s="1102"/>
      <c r="P752" s="603" t="s">
        <v>3099</v>
      </c>
      <c r="Q752" s="601" t="s">
        <v>3100</v>
      </c>
      <c r="R752" s="602">
        <v>926</v>
      </c>
      <c r="S752" s="602">
        <v>113</v>
      </c>
      <c r="T752" s="601">
        <v>18</v>
      </c>
      <c r="U752" s="1102"/>
    </row>
    <row r="753" spans="1:21" ht="14.25" customHeight="1">
      <c r="A753" s="1194">
        <v>2</v>
      </c>
      <c r="B753" s="503">
        <v>43228</v>
      </c>
      <c r="C753" s="498" t="s">
        <v>3101</v>
      </c>
      <c r="D753" s="1190" t="s">
        <v>3102</v>
      </c>
      <c r="E753" s="1192">
        <v>196453</v>
      </c>
      <c r="F753" s="502">
        <v>5508</v>
      </c>
      <c r="G753" s="502">
        <v>542</v>
      </c>
      <c r="H753" s="502">
        <v>4972</v>
      </c>
      <c r="I753" s="502" t="s">
        <v>52</v>
      </c>
      <c r="J753" s="502" t="s">
        <v>52</v>
      </c>
      <c r="K753" s="502" t="s">
        <v>52</v>
      </c>
      <c r="L753" s="502" t="s">
        <v>52</v>
      </c>
      <c r="M753" s="502">
        <v>901</v>
      </c>
      <c r="N753" s="513">
        <v>20</v>
      </c>
      <c r="O753" s="513">
        <v>17696</v>
      </c>
      <c r="P753" s="1306" t="s">
        <v>3103</v>
      </c>
      <c r="Q753" s="1192" t="s">
        <v>3104</v>
      </c>
      <c r="R753" s="1200">
        <v>1650</v>
      </c>
      <c r="S753" s="1200">
        <v>1125</v>
      </c>
      <c r="T753" s="1196">
        <v>29</v>
      </c>
      <c r="U753" s="1197" t="s">
        <v>3105</v>
      </c>
    </row>
    <row r="754" spans="1:21" ht="14.25" customHeight="1">
      <c r="A754" s="1191"/>
      <c r="B754" s="503">
        <v>43229</v>
      </c>
      <c r="C754" s="498" t="s">
        <v>3106</v>
      </c>
      <c r="D754" s="1191"/>
      <c r="E754" s="1191"/>
      <c r="F754" s="502">
        <v>12544</v>
      </c>
      <c r="G754" s="502">
        <v>2420</v>
      </c>
      <c r="H754" s="502">
        <v>10196</v>
      </c>
      <c r="I754" s="502" t="s">
        <v>52</v>
      </c>
      <c r="J754" s="502" t="s">
        <v>52</v>
      </c>
      <c r="K754" s="502" t="s">
        <v>52</v>
      </c>
      <c r="L754" s="502" t="s">
        <v>52</v>
      </c>
      <c r="M754" s="502">
        <v>2565</v>
      </c>
      <c r="N754" s="513">
        <v>26</v>
      </c>
      <c r="O754" s="513">
        <v>67753</v>
      </c>
      <c r="P754" s="1191"/>
      <c r="Q754" s="1191"/>
      <c r="R754" s="1191"/>
      <c r="S754" s="1191"/>
      <c r="T754" s="1191"/>
      <c r="U754" s="1191"/>
    </row>
    <row r="755" spans="1:21" ht="14.25" customHeight="1">
      <c r="A755" s="1191"/>
      <c r="B755" s="503">
        <v>43230</v>
      </c>
      <c r="C755" s="498" t="s">
        <v>3107</v>
      </c>
      <c r="D755" s="1191"/>
      <c r="E755" s="1191"/>
      <c r="F755" s="502">
        <v>23064</v>
      </c>
      <c r="G755" s="502">
        <v>2752</v>
      </c>
      <c r="H755" s="502">
        <v>20480</v>
      </c>
      <c r="I755" s="502" t="s">
        <v>52</v>
      </c>
      <c r="J755" s="502" t="s">
        <v>52</v>
      </c>
      <c r="K755" s="502" t="s">
        <v>52</v>
      </c>
      <c r="L755" s="502" t="s">
        <v>52</v>
      </c>
      <c r="M755" s="502">
        <v>4929</v>
      </c>
      <c r="N755" s="513">
        <v>33</v>
      </c>
      <c r="O755" s="513">
        <v>164551</v>
      </c>
      <c r="P755" s="1102"/>
      <c r="Q755" s="1102"/>
      <c r="R755" s="1102"/>
      <c r="S755" s="1102"/>
      <c r="T755" s="1102"/>
      <c r="U755" s="1191"/>
    </row>
    <row r="756" spans="1:21" ht="14.25" customHeight="1">
      <c r="A756" s="1191"/>
      <c r="B756" s="503">
        <v>43231</v>
      </c>
      <c r="C756" s="498" t="s">
        <v>3108</v>
      </c>
      <c r="D756" s="1191"/>
      <c r="E756" s="1191"/>
      <c r="F756" s="502">
        <v>10892</v>
      </c>
      <c r="G756" s="502">
        <v>1072</v>
      </c>
      <c r="H756" s="502">
        <v>9828</v>
      </c>
      <c r="I756" s="502"/>
      <c r="J756" s="502"/>
      <c r="K756" s="502"/>
      <c r="L756" s="502"/>
      <c r="M756" s="502">
        <v>2075</v>
      </c>
      <c r="N756" s="513">
        <v>32</v>
      </c>
      <c r="O756" s="513">
        <v>66544</v>
      </c>
      <c r="P756" s="1291" t="s">
        <v>3109</v>
      </c>
      <c r="Q756" s="1192" t="s">
        <v>3110</v>
      </c>
      <c r="R756" s="1200">
        <v>29592</v>
      </c>
      <c r="S756" s="1200">
        <v>11472</v>
      </c>
      <c r="T756" s="1196">
        <v>33</v>
      </c>
      <c r="U756" s="1191"/>
    </row>
    <row r="757" spans="1:21" ht="14.25" customHeight="1">
      <c r="A757" s="1191"/>
      <c r="B757" s="503">
        <v>43232</v>
      </c>
      <c r="C757" s="498" t="s">
        <v>3111</v>
      </c>
      <c r="D757" s="1191"/>
      <c r="E757" s="1191"/>
      <c r="F757" s="502">
        <v>18528</v>
      </c>
      <c r="G757" s="502">
        <v>1520</v>
      </c>
      <c r="H757" s="502">
        <v>17060</v>
      </c>
      <c r="I757" s="502"/>
      <c r="J757" s="502"/>
      <c r="K757" s="502"/>
      <c r="L757" s="502"/>
      <c r="M757" s="502">
        <v>3811</v>
      </c>
      <c r="N757" s="513">
        <v>30</v>
      </c>
      <c r="O757" s="513">
        <v>113938</v>
      </c>
      <c r="P757" s="1191"/>
      <c r="Q757" s="1191"/>
      <c r="R757" s="1191"/>
      <c r="S757" s="1191"/>
      <c r="T757" s="1191"/>
      <c r="U757" s="1191"/>
    </row>
    <row r="758" spans="1:21" ht="14.25" customHeight="1">
      <c r="A758" s="1191"/>
      <c r="B758" s="503">
        <v>43233</v>
      </c>
      <c r="C758" s="498" t="s">
        <v>3112</v>
      </c>
      <c r="D758" s="1191"/>
      <c r="E758" s="1191"/>
      <c r="F758" s="502">
        <v>23208</v>
      </c>
      <c r="G758" s="502">
        <v>1608</v>
      </c>
      <c r="H758" s="502">
        <v>21688</v>
      </c>
      <c r="I758" s="502"/>
      <c r="J758" s="502"/>
      <c r="K758" s="502"/>
      <c r="L758" s="502"/>
      <c r="M758" s="502">
        <v>4217</v>
      </c>
      <c r="N758" s="513">
        <v>28</v>
      </c>
      <c r="O758" s="513">
        <v>119518</v>
      </c>
      <c r="P758" s="1102"/>
      <c r="Q758" s="1102"/>
      <c r="R758" s="1102"/>
      <c r="S758" s="1102"/>
      <c r="T758" s="1102"/>
      <c r="U758" s="1191"/>
    </row>
    <row r="759" spans="1:21" ht="14.25" customHeight="1">
      <c r="A759" s="1191"/>
      <c r="B759" s="503">
        <v>43235</v>
      </c>
      <c r="C759" s="498" t="s">
        <v>3113</v>
      </c>
      <c r="D759" s="1191"/>
      <c r="E759" s="1191"/>
      <c r="F759" s="502">
        <v>7430</v>
      </c>
      <c r="G759" s="502">
        <v>1848</v>
      </c>
      <c r="H759" s="502">
        <v>5611</v>
      </c>
      <c r="I759" s="502"/>
      <c r="J759" s="502"/>
      <c r="K759" s="502"/>
      <c r="L759" s="502"/>
      <c r="M759" s="502">
        <v>1134</v>
      </c>
      <c r="N759" s="513">
        <v>32</v>
      </c>
      <c r="O759" s="513">
        <v>36390</v>
      </c>
      <c r="P759" s="1291" t="s">
        <v>3114</v>
      </c>
      <c r="Q759" s="1196" t="s">
        <v>3115</v>
      </c>
      <c r="R759" s="1200">
        <v>22286</v>
      </c>
      <c r="S759" s="1200">
        <v>11795</v>
      </c>
      <c r="T759" s="1196">
        <v>30</v>
      </c>
      <c r="U759" s="1191"/>
    </row>
    <row r="760" spans="1:21" ht="14.25" customHeight="1">
      <c r="A760" s="1191"/>
      <c r="B760" s="503">
        <v>43236</v>
      </c>
      <c r="C760" s="498" t="s">
        <v>3116</v>
      </c>
      <c r="D760" s="1191"/>
      <c r="E760" s="1191"/>
      <c r="F760" s="502">
        <v>8982</v>
      </c>
      <c r="G760" s="502">
        <v>1760</v>
      </c>
      <c r="H760" s="502">
        <v>7252</v>
      </c>
      <c r="I760" s="502"/>
      <c r="J760" s="502"/>
      <c r="K760" s="502"/>
      <c r="L760" s="502"/>
      <c r="M760" s="502">
        <v>1660</v>
      </c>
      <c r="N760" s="513">
        <v>34</v>
      </c>
      <c r="O760" s="513">
        <v>56602</v>
      </c>
      <c r="P760" s="1191"/>
      <c r="Q760" s="1191"/>
      <c r="R760" s="1191"/>
      <c r="S760" s="1191"/>
      <c r="T760" s="1191"/>
      <c r="U760" s="1191"/>
    </row>
    <row r="761" spans="1:21" ht="14.25" customHeight="1">
      <c r="A761" s="1191"/>
      <c r="B761" s="503">
        <v>43237</v>
      </c>
      <c r="C761" s="498" t="s">
        <v>3117</v>
      </c>
      <c r="D761" s="1191"/>
      <c r="E761" s="1191"/>
      <c r="F761" s="502">
        <v>7826</v>
      </c>
      <c r="G761" s="502">
        <v>1817</v>
      </c>
      <c r="H761" s="502">
        <v>6037</v>
      </c>
      <c r="I761" s="502"/>
      <c r="J761" s="502"/>
      <c r="K761" s="502"/>
      <c r="L761" s="502"/>
      <c r="M761" s="502">
        <v>1481</v>
      </c>
      <c r="N761" s="513">
        <v>37</v>
      </c>
      <c r="O761" s="513">
        <v>54750</v>
      </c>
      <c r="P761" s="1191"/>
      <c r="Q761" s="1191"/>
      <c r="R761" s="1191"/>
      <c r="S761" s="1191"/>
      <c r="T761" s="1191"/>
      <c r="U761" s="1191"/>
    </row>
    <row r="762" spans="1:21" ht="14.25" customHeight="1">
      <c r="A762" s="1191"/>
      <c r="B762" s="503">
        <v>43238</v>
      </c>
      <c r="C762" s="498" t="s">
        <v>3118</v>
      </c>
      <c r="D762" s="1191"/>
      <c r="E762" s="1191"/>
      <c r="F762" s="502">
        <v>7288</v>
      </c>
      <c r="G762" s="502">
        <v>1734</v>
      </c>
      <c r="H762" s="502">
        <v>5588</v>
      </c>
      <c r="I762" s="502"/>
      <c r="J762" s="502"/>
      <c r="K762" s="502"/>
      <c r="L762" s="502"/>
      <c r="M762" s="502">
        <v>1337</v>
      </c>
      <c r="N762" s="513">
        <v>35</v>
      </c>
      <c r="O762" s="513">
        <v>47288</v>
      </c>
      <c r="P762" s="1191"/>
      <c r="Q762" s="1191"/>
      <c r="R762" s="1191"/>
      <c r="S762" s="1191"/>
      <c r="T762" s="1191"/>
      <c r="U762" s="1191"/>
    </row>
    <row r="763" spans="1:21" ht="14.25" customHeight="1">
      <c r="A763" s="1191"/>
      <c r="B763" s="503">
        <v>43239</v>
      </c>
      <c r="C763" s="498" t="s">
        <v>3119</v>
      </c>
      <c r="D763" s="1191"/>
      <c r="E763" s="1191"/>
      <c r="F763" s="502">
        <v>9266</v>
      </c>
      <c r="G763" s="502">
        <v>1571</v>
      </c>
      <c r="H763" s="502">
        <v>7733</v>
      </c>
      <c r="I763" s="502"/>
      <c r="J763" s="502"/>
      <c r="K763" s="502"/>
      <c r="L763" s="502"/>
      <c r="M763" s="502">
        <v>1497</v>
      </c>
      <c r="N763" s="513">
        <v>34</v>
      </c>
      <c r="O763" s="513">
        <v>50358</v>
      </c>
      <c r="P763" s="1191"/>
      <c r="Q763" s="1191"/>
      <c r="R763" s="1191"/>
      <c r="S763" s="1191"/>
      <c r="T763" s="1191"/>
      <c r="U763" s="1191"/>
    </row>
    <row r="764" spans="1:21" ht="14.25" customHeight="1">
      <c r="A764" s="1102"/>
      <c r="B764" s="503">
        <v>43240</v>
      </c>
      <c r="C764" s="498" t="s">
        <v>3120</v>
      </c>
      <c r="D764" s="1102"/>
      <c r="E764" s="1102"/>
      <c r="F764" s="502">
        <v>10928</v>
      </c>
      <c r="G764" s="502">
        <v>1634</v>
      </c>
      <c r="H764" s="502">
        <v>9334</v>
      </c>
      <c r="I764" s="502"/>
      <c r="J764" s="502"/>
      <c r="K764" s="502"/>
      <c r="L764" s="502"/>
      <c r="M764" s="502">
        <v>1704</v>
      </c>
      <c r="N764" s="513">
        <v>32</v>
      </c>
      <c r="O764" s="513">
        <v>54612</v>
      </c>
      <c r="P764" s="1102"/>
      <c r="Q764" s="1102"/>
      <c r="R764" s="1102"/>
      <c r="S764" s="1102"/>
      <c r="T764" s="1102"/>
      <c r="U764" s="1102"/>
    </row>
    <row r="765" spans="1:21" ht="14.25" customHeight="1">
      <c r="A765" s="1194">
        <v>2</v>
      </c>
      <c r="B765" s="1195">
        <v>43229</v>
      </c>
      <c r="C765" s="1190" t="s">
        <v>3121</v>
      </c>
      <c r="D765" s="1190" t="s">
        <v>3122</v>
      </c>
      <c r="E765" s="1192">
        <v>27141</v>
      </c>
      <c r="F765" s="1192">
        <v>7500</v>
      </c>
      <c r="G765" s="1192">
        <v>44</v>
      </c>
      <c r="H765" s="1192">
        <v>7458</v>
      </c>
      <c r="I765" s="1192" t="s">
        <v>52</v>
      </c>
      <c r="J765" s="1192" t="s">
        <v>52</v>
      </c>
      <c r="K765" s="1192" t="s">
        <v>52</v>
      </c>
      <c r="L765" s="1192" t="s">
        <v>52</v>
      </c>
      <c r="M765" s="1192">
        <v>1622</v>
      </c>
      <c r="N765" s="1193">
        <v>6</v>
      </c>
      <c r="O765" s="1193">
        <v>9095</v>
      </c>
      <c r="P765" s="604" t="s">
        <v>3123</v>
      </c>
      <c r="Q765" s="601" t="s">
        <v>3124</v>
      </c>
      <c r="R765" s="602">
        <v>3770</v>
      </c>
      <c r="S765" s="602">
        <v>992</v>
      </c>
      <c r="T765" s="601">
        <v>4</v>
      </c>
      <c r="U765" s="1197"/>
    </row>
    <row r="766" spans="1:21" ht="14.25" customHeight="1">
      <c r="A766" s="1191"/>
      <c r="B766" s="1191"/>
      <c r="C766" s="1191"/>
      <c r="D766" s="1191"/>
      <c r="E766" s="1191"/>
      <c r="F766" s="1191"/>
      <c r="G766" s="1191"/>
      <c r="H766" s="1191"/>
      <c r="I766" s="1191"/>
      <c r="J766" s="1191"/>
      <c r="K766" s="1191"/>
      <c r="L766" s="1191"/>
      <c r="M766" s="1191"/>
      <c r="N766" s="1191"/>
      <c r="O766" s="1191"/>
      <c r="P766" s="603" t="s">
        <v>3125</v>
      </c>
      <c r="Q766" s="601" t="s">
        <v>3126</v>
      </c>
      <c r="R766" s="602">
        <v>3770</v>
      </c>
      <c r="S766" s="602">
        <v>992</v>
      </c>
      <c r="T766" s="601">
        <v>4</v>
      </c>
      <c r="U766" s="1191"/>
    </row>
    <row r="767" spans="1:21" ht="14.25" customHeight="1">
      <c r="A767" s="1102"/>
      <c r="B767" s="1102"/>
      <c r="C767" s="1102"/>
      <c r="D767" s="1102"/>
      <c r="E767" s="1102"/>
      <c r="F767" s="1102"/>
      <c r="G767" s="1102"/>
      <c r="H767" s="1102"/>
      <c r="I767" s="1102"/>
      <c r="J767" s="1102"/>
      <c r="K767" s="1102"/>
      <c r="L767" s="1102"/>
      <c r="M767" s="1102"/>
      <c r="N767" s="1102"/>
      <c r="O767" s="1102"/>
      <c r="P767" s="603" t="s">
        <v>3127</v>
      </c>
      <c r="Q767" s="601" t="s">
        <v>3128</v>
      </c>
      <c r="R767" s="602">
        <v>3770</v>
      </c>
      <c r="S767" s="602">
        <v>992</v>
      </c>
      <c r="T767" s="601">
        <v>4</v>
      </c>
      <c r="U767" s="1102"/>
    </row>
    <row r="768" spans="1:21" ht="14.25" customHeight="1">
      <c r="A768" s="1194">
        <v>2</v>
      </c>
      <c r="B768" s="1195">
        <v>43231</v>
      </c>
      <c r="C768" s="1190" t="s">
        <v>3129</v>
      </c>
      <c r="D768" s="1190" t="s">
        <v>3130</v>
      </c>
      <c r="E768" s="1192">
        <v>17177</v>
      </c>
      <c r="F768" s="1192">
        <v>4335</v>
      </c>
      <c r="G768" s="1192">
        <v>29</v>
      </c>
      <c r="H768" s="1192">
        <v>4306</v>
      </c>
      <c r="I768" s="1192" t="s">
        <v>52</v>
      </c>
      <c r="J768" s="1192" t="s">
        <v>52</v>
      </c>
      <c r="K768" s="1192" t="s">
        <v>52</v>
      </c>
      <c r="L768" s="1192" t="s">
        <v>52</v>
      </c>
      <c r="M768" s="1192">
        <v>158</v>
      </c>
      <c r="N768" s="1193">
        <v>63</v>
      </c>
      <c r="O768" s="1193">
        <v>10000</v>
      </c>
      <c r="P768" s="604" t="s">
        <v>3131</v>
      </c>
      <c r="Q768" s="601" t="s">
        <v>3132</v>
      </c>
      <c r="R768" s="602">
        <v>217</v>
      </c>
      <c r="S768" s="602">
        <v>16</v>
      </c>
      <c r="T768" s="601">
        <v>38</v>
      </c>
      <c r="U768" s="1197"/>
    </row>
    <row r="769" spans="1:21" ht="14.25" customHeight="1">
      <c r="A769" s="1191"/>
      <c r="B769" s="1191"/>
      <c r="C769" s="1191"/>
      <c r="D769" s="1191"/>
      <c r="E769" s="1191"/>
      <c r="F769" s="1191"/>
      <c r="G769" s="1191"/>
      <c r="H769" s="1191"/>
      <c r="I769" s="1191"/>
      <c r="J769" s="1191"/>
      <c r="K769" s="1191"/>
      <c r="L769" s="1191"/>
      <c r="M769" s="1191"/>
      <c r="N769" s="1191"/>
      <c r="O769" s="1191"/>
      <c r="P769" s="603" t="s">
        <v>3133</v>
      </c>
      <c r="Q769" s="601" t="s">
        <v>3134</v>
      </c>
      <c r="R769" s="602">
        <v>1318</v>
      </c>
      <c r="S769" s="602">
        <v>39</v>
      </c>
      <c r="T769" s="601">
        <v>61</v>
      </c>
      <c r="U769" s="1191"/>
    </row>
    <row r="770" spans="1:21" ht="14.25" customHeight="1">
      <c r="A770" s="1102"/>
      <c r="B770" s="1102"/>
      <c r="C770" s="1102"/>
      <c r="D770" s="1102"/>
      <c r="E770" s="1102"/>
      <c r="F770" s="1102"/>
      <c r="G770" s="1102"/>
      <c r="H770" s="1102"/>
      <c r="I770" s="1102"/>
      <c r="J770" s="1102"/>
      <c r="K770" s="1102"/>
      <c r="L770" s="1102"/>
      <c r="M770" s="1102"/>
      <c r="N770" s="1102"/>
      <c r="O770" s="1102"/>
      <c r="P770" s="603" t="s">
        <v>3135</v>
      </c>
      <c r="Q770" s="601" t="s">
        <v>3136</v>
      </c>
      <c r="R770" s="602">
        <v>1318</v>
      </c>
      <c r="S770" s="602">
        <v>39</v>
      </c>
      <c r="T770" s="601">
        <v>61</v>
      </c>
      <c r="U770" s="1102"/>
    </row>
    <row r="771" spans="1:21" ht="14.25" customHeight="1">
      <c r="A771" s="1194">
        <v>2</v>
      </c>
      <c r="B771" s="1195">
        <v>43231</v>
      </c>
      <c r="C771" s="1190" t="s">
        <v>3137</v>
      </c>
      <c r="D771" s="1190" t="s">
        <v>3138</v>
      </c>
      <c r="E771" s="1192">
        <v>23040</v>
      </c>
      <c r="F771" s="1192">
        <v>5242</v>
      </c>
      <c r="G771" s="1192">
        <v>380</v>
      </c>
      <c r="H771" s="1192">
        <v>4842</v>
      </c>
      <c r="I771" s="1192" t="s">
        <v>52</v>
      </c>
      <c r="J771" s="1192" t="s">
        <v>52</v>
      </c>
      <c r="K771" s="1192" t="s">
        <v>52</v>
      </c>
      <c r="L771" s="1192" t="s">
        <v>52</v>
      </c>
      <c r="M771" s="1192">
        <v>2470</v>
      </c>
      <c r="N771" s="1193">
        <v>4</v>
      </c>
      <c r="O771" s="1193">
        <v>10000</v>
      </c>
      <c r="P771" s="604" t="s">
        <v>3139</v>
      </c>
      <c r="Q771" s="601" t="s">
        <v>3140</v>
      </c>
      <c r="R771" s="602">
        <v>4302</v>
      </c>
      <c r="S771" s="602">
        <v>2184</v>
      </c>
      <c r="T771" s="601">
        <v>4</v>
      </c>
      <c r="U771" s="1197"/>
    </row>
    <row r="772" spans="1:21" ht="14.25" customHeight="1">
      <c r="A772" s="1191"/>
      <c r="B772" s="1191"/>
      <c r="C772" s="1191"/>
      <c r="D772" s="1191"/>
      <c r="E772" s="1191"/>
      <c r="F772" s="1191"/>
      <c r="G772" s="1191"/>
      <c r="H772" s="1191"/>
      <c r="I772" s="1191"/>
      <c r="J772" s="1191"/>
      <c r="K772" s="1191"/>
      <c r="L772" s="1191"/>
      <c r="M772" s="1191"/>
      <c r="N772" s="1191"/>
      <c r="O772" s="1191"/>
      <c r="P772" s="603" t="s">
        <v>3141</v>
      </c>
      <c r="Q772" s="601" t="s">
        <v>3142</v>
      </c>
      <c r="R772" s="602">
        <v>4302</v>
      </c>
      <c r="S772" s="602">
        <v>2184</v>
      </c>
      <c r="T772" s="601">
        <v>4</v>
      </c>
      <c r="U772" s="1191"/>
    </row>
    <row r="773" spans="1:21" ht="14.25" customHeight="1">
      <c r="A773" s="1102"/>
      <c r="B773" s="1102"/>
      <c r="C773" s="1102"/>
      <c r="D773" s="1102"/>
      <c r="E773" s="1102"/>
      <c r="F773" s="1102"/>
      <c r="G773" s="1102"/>
      <c r="H773" s="1102"/>
      <c r="I773" s="1102"/>
      <c r="J773" s="1102"/>
      <c r="K773" s="1102"/>
      <c r="L773" s="1102"/>
      <c r="M773" s="1102"/>
      <c r="N773" s="1102"/>
      <c r="O773" s="1102"/>
      <c r="P773" s="603" t="s">
        <v>3143</v>
      </c>
      <c r="Q773" s="601" t="s">
        <v>3144</v>
      </c>
      <c r="R773" s="602">
        <v>4302</v>
      </c>
      <c r="S773" s="602">
        <v>2184</v>
      </c>
      <c r="T773" s="601">
        <v>4</v>
      </c>
      <c r="U773" s="1102"/>
    </row>
    <row r="774" spans="1:21" ht="14.25" customHeight="1">
      <c r="A774" s="1194">
        <v>2</v>
      </c>
      <c r="B774" s="1195">
        <v>43231</v>
      </c>
      <c r="C774" s="1190" t="s">
        <v>3145</v>
      </c>
      <c r="D774" s="1190" t="s">
        <v>3146</v>
      </c>
      <c r="E774" s="1192" t="s">
        <v>52</v>
      </c>
      <c r="F774" s="1192">
        <v>32</v>
      </c>
      <c r="G774" s="1192">
        <v>1</v>
      </c>
      <c r="H774" s="1192">
        <v>31</v>
      </c>
      <c r="I774" s="1192" t="s">
        <v>52</v>
      </c>
      <c r="J774" s="1192" t="s">
        <v>52</v>
      </c>
      <c r="K774" s="1192" t="s">
        <v>52</v>
      </c>
      <c r="L774" s="1192" t="s">
        <v>52</v>
      </c>
      <c r="M774" s="1192" t="s">
        <v>52</v>
      </c>
      <c r="N774" s="1193">
        <v>162</v>
      </c>
      <c r="O774" s="1193">
        <v>323</v>
      </c>
      <c r="P774" s="1341" t="s">
        <v>3147</v>
      </c>
      <c r="Q774" s="1096"/>
      <c r="R774" s="1096"/>
      <c r="S774" s="1096"/>
      <c r="T774" s="1097"/>
      <c r="U774" s="1197" t="s">
        <v>3148</v>
      </c>
    </row>
    <row r="775" spans="1:21" ht="14.25" customHeight="1">
      <c r="A775" s="1191"/>
      <c r="B775" s="1191"/>
      <c r="C775" s="1191"/>
      <c r="D775" s="1191"/>
      <c r="E775" s="1191"/>
      <c r="F775" s="1191"/>
      <c r="G775" s="1191"/>
      <c r="H775" s="1191"/>
      <c r="I775" s="1191"/>
      <c r="J775" s="1191"/>
      <c r="K775" s="1191"/>
      <c r="L775" s="1191"/>
      <c r="M775" s="1191"/>
      <c r="N775" s="1191"/>
      <c r="O775" s="1191"/>
      <c r="P775" s="1310"/>
      <c r="Q775" s="1127"/>
      <c r="R775" s="1127"/>
      <c r="S775" s="1127"/>
      <c r="T775" s="1311"/>
      <c r="U775" s="1191"/>
    </row>
    <row r="776" spans="1:21" ht="14.25" customHeight="1">
      <c r="A776" s="1102"/>
      <c r="B776" s="1102"/>
      <c r="C776" s="1102"/>
      <c r="D776" s="1102"/>
      <c r="E776" s="1102"/>
      <c r="F776" s="1102"/>
      <c r="G776" s="1102"/>
      <c r="H776" s="1102"/>
      <c r="I776" s="1102"/>
      <c r="J776" s="1102"/>
      <c r="K776" s="1102"/>
      <c r="L776" s="1102"/>
      <c r="M776" s="1102"/>
      <c r="N776" s="1102"/>
      <c r="O776" s="1102"/>
      <c r="P776" s="1310"/>
      <c r="Q776" s="1127"/>
      <c r="R776" s="1127"/>
      <c r="S776" s="1127"/>
      <c r="T776" s="1311"/>
      <c r="U776" s="1102"/>
    </row>
    <row r="777" spans="1:21" ht="14.25" customHeight="1">
      <c r="A777" s="1194">
        <v>2</v>
      </c>
      <c r="B777" s="1195">
        <v>43231</v>
      </c>
      <c r="C777" s="1190" t="s">
        <v>3149</v>
      </c>
      <c r="D777" s="1190" t="s">
        <v>3150</v>
      </c>
      <c r="E777" s="1192" t="s">
        <v>52</v>
      </c>
      <c r="F777" s="1192">
        <v>28</v>
      </c>
      <c r="G777" s="1192">
        <v>1</v>
      </c>
      <c r="H777" s="1192">
        <v>27</v>
      </c>
      <c r="I777" s="1192" t="s">
        <v>52</v>
      </c>
      <c r="J777" s="1192" t="s">
        <v>52</v>
      </c>
      <c r="K777" s="1192" t="s">
        <v>52</v>
      </c>
      <c r="L777" s="1192" t="s">
        <v>52</v>
      </c>
      <c r="M777" s="1192">
        <v>2</v>
      </c>
      <c r="N777" s="1193" t="s">
        <v>52</v>
      </c>
      <c r="O777" s="1193">
        <v>163</v>
      </c>
      <c r="P777" s="1310"/>
      <c r="Q777" s="1127"/>
      <c r="R777" s="1127"/>
      <c r="S777" s="1127"/>
      <c r="T777" s="1311"/>
      <c r="U777" s="1197" t="s">
        <v>3151</v>
      </c>
    </row>
    <row r="778" spans="1:21" ht="14.25" customHeight="1">
      <c r="A778" s="1191"/>
      <c r="B778" s="1191"/>
      <c r="C778" s="1191"/>
      <c r="D778" s="1191"/>
      <c r="E778" s="1191"/>
      <c r="F778" s="1191"/>
      <c r="G778" s="1191"/>
      <c r="H778" s="1191"/>
      <c r="I778" s="1191"/>
      <c r="J778" s="1191"/>
      <c r="K778" s="1191"/>
      <c r="L778" s="1191"/>
      <c r="M778" s="1191"/>
      <c r="N778" s="1191"/>
      <c r="O778" s="1191"/>
      <c r="P778" s="1310"/>
      <c r="Q778" s="1127"/>
      <c r="R778" s="1127"/>
      <c r="S778" s="1127"/>
      <c r="T778" s="1311"/>
      <c r="U778" s="1191"/>
    </row>
    <row r="779" spans="1:21" ht="14.25" customHeight="1">
      <c r="A779" s="1102"/>
      <c r="B779" s="1102"/>
      <c r="C779" s="1102"/>
      <c r="D779" s="1102"/>
      <c r="E779" s="1102"/>
      <c r="F779" s="1102"/>
      <c r="G779" s="1102"/>
      <c r="H779" s="1102"/>
      <c r="I779" s="1102"/>
      <c r="J779" s="1102"/>
      <c r="K779" s="1102"/>
      <c r="L779" s="1102"/>
      <c r="M779" s="1102"/>
      <c r="N779" s="1102"/>
      <c r="O779" s="1102"/>
      <c r="P779" s="1098"/>
      <c r="Q779" s="1099"/>
      <c r="R779" s="1099"/>
      <c r="S779" s="1099"/>
      <c r="T779" s="1100"/>
      <c r="U779" s="1102"/>
    </row>
    <row r="780" spans="1:21" ht="14.25" customHeight="1">
      <c r="A780" s="1194">
        <v>2</v>
      </c>
      <c r="B780" s="503">
        <v>43231</v>
      </c>
      <c r="C780" s="498" t="s">
        <v>3152</v>
      </c>
      <c r="D780" s="1190" t="s">
        <v>3153</v>
      </c>
      <c r="E780" s="1192">
        <v>301964</v>
      </c>
      <c r="F780" s="502">
        <v>3038</v>
      </c>
      <c r="G780" s="502">
        <v>36</v>
      </c>
      <c r="H780" s="502">
        <v>3002</v>
      </c>
      <c r="I780" s="502" t="s">
        <v>52</v>
      </c>
      <c r="J780" s="502" t="s">
        <v>52</v>
      </c>
      <c r="K780" s="502" t="s">
        <v>52</v>
      </c>
      <c r="L780" s="502" t="s">
        <v>52</v>
      </c>
      <c r="M780" s="502">
        <v>145</v>
      </c>
      <c r="N780" s="513">
        <v>71</v>
      </c>
      <c r="O780" s="513">
        <v>10292</v>
      </c>
      <c r="P780" s="624" t="s">
        <v>3154</v>
      </c>
      <c r="Q780" s="502" t="s">
        <v>3155</v>
      </c>
      <c r="R780" s="602">
        <v>5080</v>
      </c>
      <c r="S780" s="602">
        <v>131</v>
      </c>
      <c r="T780" s="513">
        <v>36</v>
      </c>
      <c r="U780" s="1197" t="s">
        <v>3156</v>
      </c>
    </row>
    <row r="781" spans="1:21" ht="14.25" customHeight="1">
      <c r="A781" s="1191"/>
      <c r="B781" s="503">
        <v>43232</v>
      </c>
      <c r="C781" s="498" t="s">
        <v>3157</v>
      </c>
      <c r="D781" s="1191"/>
      <c r="E781" s="1191"/>
      <c r="F781" s="502">
        <v>27976</v>
      </c>
      <c r="G781" s="502">
        <v>112</v>
      </c>
      <c r="H781" s="502">
        <v>27864</v>
      </c>
      <c r="I781" s="502" t="s">
        <v>52</v>
      </c>
      <c r="J781" s="502" t="s">
        <v>52</v>
      </c>
      <c r="K781" s="502" t="s">
        <v>52</v>
      </c>
      <c r="L781" s="502" t="s">
        <v>52</v>
      </c>
      <c r="M781" s="502">
        <v>1070</v>
      </c>
      <c r="N781" s="513">
        <v>41</v>
      </c>
      <c r="O781" s="513">
        <v>43898</v>
      </c>
      <c r="P781" s="597" t="s">
        <v>3158</v>
      </c>
      <c r="Q781" s="502" t="s">
        <v>3159</v>
      </c>
      <c r="R781" s="602">
        <v>15210</v>
      </c>
      <c r="S781" s="602">
        <v>721</v>
      </c>
      <c r="T781" s="513">
        <v>40</v>
      </c>
      <c r="U781" s="1191"/>
    </row>
    <row r="782" spans="1:21" ht="14.25" customHeight="1">
      <c r="A782" s="1102"/>
      <c r="B782" s="503">
        <v>43233</v>
      </c>
      <c r="C782" s="498" t="s">
        <v>3160</v>
      </c>
      <c r="D782" s="1102"/>
      <c r="E782" s="1191"/>
      <c r="F782" s="502">
        <v>25336</v>
      </c>
      <c r="G782" s="502">
        <v>112</v>
      </c>
      <c r="H782" s="502">
        <v>25532</v>
      </c>
      <c r="I782" s="502"/>
      <c r="J782" s="502"/>
      <c r="K782" s="502"/>
      <c r="L782" s="502"/>
      <c r="M782" s="502">
        <v>809</v>
      </c>
      <c r="N782" s="513">
        <v>44</v>
      </c>
      <c r="O782" s="513">
        <v>35810</v>
      </c>
      <c r="P782" s="597" t="s">
        <v>3161</v>
      </c>
      <c r="Q782" s="502" t="s">
        <v>3162</v>
      </c>
      <c r="R782" s="602">
        <v>15210</v>
      </c>
      <c r="S782" s="602">
        <v>721</v>
      </c>
      <c r="T782" s="513">
        <v>40</v>
      </c>
      <c r="U782" s="1102"/>
    </row>
    <row r="783" spans="1:21" ht="14.25" customHeight="1">
      <c r="A783" s="1194">
        <v>2</v>
      </c>
      <c r="B783" s="503">
        <v>43231</v>
      </c>
      <c r="C783" s="498" t="s">
        <v>3163</v>
      </c>
      <c r="D783" s="1190" t="s">
        <v>3164</v>
      </c>
      <c r="E783" s="1191"/>
      <c r="F783" s="502">
        <v>3507</v>
      </c>
      <c r="G783" s="502">
        <v>20</v>
      </c>
      <c r="H783" s="502">
        <v>3487</v>
      </c>
      <c r="I783" s="502" t="s">
        <v>52</v>
      </c>
      <c r="J783" s="502" t="s">
        <v>52</v>
      </c>
      <c r="K783" s="502" t="s">
        <v>52</v>
      </c>
      <c r="L783" s="502" t="s">
        <v>52</v>
      </c>
      <c r="M783" s="502">
        <v>146</v>
      </c>
      <c r="N783" s="513">
        <v>65</v>
      </c>
      <c r="O783" s="513">
        <v>9538</v>
      </c>
      <c r="P783" s="624" t="s">
        <v>3165</v>
      </c>
      <c r="Q783" s="502" t="s">
        <v>3166</v>
      </c>
      <c r="R783" s="602">
        <v>4536</v>
      </c>
      <c r="S783" s="602">
        <v>348</v>
      </c>
      <c r="T783" s="513">
        <v>36</v>
      </c>
      <c r="U783" s="1197" t="s">
        <v>3167</v>
      </c>
    </row>
    <row r="784" spans="1:21" ht="14.25" customHeight="1">
      <c r="A784" s="1191"/>
      <c r="B784" s="503">
        <v>43232</v>
      </c>
      <c r="C784" s="498" t="s">
        <v>3168</v>
      </c>
      <c r="D784" s="1191"/>
      <c r="E784" s="1191"/>
      <c r="F784" s="502">
        <v>25512</v>
      </c>
      <c r="G784" s="502">
        <v>69</v>
      </c>
      <c r="H784" s="502">
        <v>25424</v>
      </c>
      <c r="I784" s="502" t="s">
        <v>52</v>
      </c>
      <c r="J784" s="502" t="s">
        <v>52</v>
      </c>
      <c r="K784" s="502" t="s">
        <v>52</v>
      </c>
      <c r="L784" s="502" t="s">
        <v>52</v>
      </c>
      <c r="M784" s="502">
        <v>1043</v>
      </c>
      <c r="N784" s="513">
        <v>41</v>
      </c>
      <c r="O784" s="513">
        <v>42631</v>
      </c>
      <c r="P784" s="597" t="s">
        <v>3169</v>
      </c>
      <c r="Q784" s="502" t="s">
        <v>3170</v>
      </c>
      <c r="R784" s="602">
        <v>13728</v>
      </c>
      <c r="S784" s="602">
        <v>841</v>
      </c>
      <c r="T784" s="513">
        <v>39</v>
      </c>
      <c r="U784" s="1191"/>
    </row>
    <row r="785" spans="1:21" ht="14.25" customHeight="1">
      <c r="A785" s="1102"/>
      <c r="B785" s="503">
        <v>43233</v>
      </c>
      <c r="C785" s="498" t="s">
        <v>3171</v>
      </c>
      <c r="D785" s="1102"/>
      <c r="E785" s="1102"/>
      <c r="F785" s="502">
        <v>24976</v>
      </c>
      <c r="G785" s="502">
        <v>160</v>
      </c>
      <c r="H785" s="502">
        <v>24816</v>
      </c>
      <c r="I785" s="502"/>
      <c r="J785" s="502"/>
      <c r="K785" s="502"/>
      <c r="L785" s="502"/>
      <c r="M785" s="502">
        <v>868</v>
      </c>
      <c r="N785" s="513">
        <v>44</v>
      </c>
      <c r="O785" s="513">
        <v>37831</v>
      </c>
      <c r="P785" s="597" t="s">
        <v>3172</v>
      </c>
      <c r="Q785" s="502" t="s">
        <v>3173</v>
      </c>
      <c r="R785" s="602">
        <v>13728</v>
      </c>
      <c r="S785" s="602">
        <v>841</v>
      </c>
      <c r="T785" s="513">
        <v>39</v>
      </c>
      <c r="U785" s="1102"/>
    </row>
    <row r="786" spans="1:21" ht="14.25" customHeight="1">
      <c r="A786" s="1194">
        <v>3</v>
      </c>
      <c r="B786" s="1195">
        <v>43234</v>
      </c>
      <c r="C786" s="1190" t="s">
        <v>3174</v>
      </c>
      <c r="D786" s="1190" t="s">
        <v>3175</v>
      </c>
      <c r="E786" s="1192">
        <v>17350</v>
      </c>
      <c r="F786" s="1192">
        <v>3679</v>
      </c>
      <c r="G786" s="1192">
        <v>86</v>
      </c>
      <c r="H786" s="1192">
        <v>3601</v>
      </c>
      <c r="I786" s="1192" t="s">
        <v>52</v>
      </c>
      <c r="J786" s="1192" t="s">
        <v>52</v>
      </c>
      <c r="K786" s="1192" t="s">
        <v>52</v>
      </c>
      <c r="L786" s="1192" t="s">
        <v>52</v>
      </c>
      <c r="M786" s="1192">
        <v>183</v>
      </c>
      <c r="N786" s="1193">
        <v>55</v>
      </c>
      <c r="O786" s="1193">
        <v>9998</v>
      </c>
      <c r="P786" s="604" t="s">
        <v>3176</v>
      </c>
      <c r="Q786" s="601" t="s">
        <v>3177</v>
      </c>
      <c r="R786" s="602">
        <v>377</v>
      </c>
      <c r="S786" s="602">
        <v>40</v>
      </c>
      <c r="T786" s="601">
        <v>41</v>
      </c>
      <c r="U786" s="1197"/>
    </row>
    <row r="787" spans="1:21" ht="14.25" customHeight="1">
      <c r="A787" s="1191"/>
      <c r="B787" s="1191"/>
      <c r="C787" s="1191"/>
      <c r="D787" s="1191"/>
      <c r="E787" s="1191"/>
      <c r="F787" s="1191"/>
      <c r="G787" s="1191"/>
      <c r="H787" s="1191"/>
      <c r="I787" s="1191"/>
      <c r="J787" s="1191"/>
      <c r="K787" s="1191"/>
      <c r="L787" s="1191"/>
      <c r="M787" s="1191"/>
      <c r="N787" s="1191"/>
      <c r="O787" s="1191"/>
      <c r="P787" s="603" t="s">
        <v>3178</v>
      </c>
      <c r="Q787" s="601" t="s">
        <v>3179</v>
      </c>
      <c r="R787" s="602">
        <v>531</v>
      </c>
      <c r="S787" s="602">
        <v>6</v>
      </c>
      <c r="T787" s="601">
        <v>75</v>
      </c>
      <c r="U787" s="1191"/>
    </row>
    <row r="788" spans="1:21" ht="14.25" customHeight="1">
      <c r="A788" s="1102"/>
      <c r="B788" s="1102"/>
      <c r="C788" s="1102"/>
      <c r="D788" s="1102"/>
      <c r="E788" s="1102"/>
      <c r="F788" s="1102"/>
      <c r="G788" s="1102"/>
      <c r="H788" s="1102"/>
      <c r="I788" s="1102"/>
      <c r="J788" s="1102"/>
      <c r="K788" s="1102"/>
      <c r="L788" s="1102"/>
      <c r="M788" s="1102"/>
      <c r="N788" s="1102"/>
      <c r="O788" s="1102"/>
      <c r="P788" s="603" t="s">
        <v>3180</v>
      </c>
      <c r="Q788" s="601" t="s">
        <v>3181</v>
      </c>
      <c r="R788" s="602">
        <v>405</v>
      </c>
      <c r="S788" s="602">
        <v>46</v>
      </c>
      <c r="T788" s="601">
        <v>55</v>
      </c>
      <c r="U788" s="1102"/>
    </row>
    <row r="789" spans="1:21" ht="14.25" customHeight="1">
      <c r="A789" s="1194">
        <v>3</v>
      </c>
      <c r="B789" s="1195">
        <v>43235</v>
      </c>
      <c r="C789" s="1190" t="s">
        <v>3182</v>
      </c>
      <c r="D789" s="1190" t="s">
        <v>3183</v>
      </c>
      <c r="E789" s="1192">
        <v>27473</v>
      </c>
      <c r="F789" s="1192">
        <v>8146</v>
      </c>
      <c r="G789" s="1192">
        <v>24</v>
      </c>
      <c r="H789" s="1192">
        <v>8122</v>
      </c>
      <c r="I789" s="1192" t="s">
        <v>52</v>
      </c>
      <c r="J789" s="1192" t="s">
        <v>52</v>
      </c>
      <c r="K789" s="1192" t="s">
        <v>52</v>
      </c>
      <c r="L789" s="1192" t="s">
        <v>52</v>
      </c>
      <c r="M789" s="1192">
        <v>1582</v>
      </c>
      <c r="N789" s="1193">
        <v>6</v>
      </c>
      <c r="O789" s="1193">
        <v>10000</v>
      </c>
      <c r="P789" s="604" t="s">
        <v>3184</v>
      </c>
      <c r="Q789" s="601" t="s">
        <v>3185</v>
      </c>
      <c r="R789" s="602">
        <v>4792</v>
      </c>
      <c r="S789" s="602">
        <v>987</v>
      </c>
      <c r="T789" s="601">
        <v>6</v>
      </c>
      <c r="U789" s="1197"/>
    </row>
    <row r="790" spans="1:21" ht="14.25" customHeight="1">
      <c r="A790" s="1191"/>
      <c r="B790" s="1191"/>
      <c r="C790" s="1191"/>
      <c r="D790" s="1191"/>
      <c r="E790" s="1191"/>
      <c r="F790" s="1191"/>
      <c r="G790" s="1191"/>
      <c r="H790" s="1191"/>
      <c r="I790" s="1191"/>
      <c r="J790" s="1191"/>
      <c r="K790" s="1191"/>
      <c r="L790" s="1191"/>
      <c r="M790" s="1191"/>
      <c r="N790" s="1191"/>
      <c r="O790" s="1191"/>
      <c r="P790" s="603" t="s">
        <v>3186</v>
      </c>
      <c r="Q790" s="601" t="s">
        <v>3187</v>
      </c>
      <c r="R790" s="602">
        <v>4792</v>
      </c>
      <c r="S790" s="602">
        <v>987</v>
      </c>
      <c r="T790" s="601">
        <v>6</v>
      </c>
      <c r="U790" s="1191"/>
    </row>
    <row r="791" spans="1:21" ht="14.25" customHeight="1">
      <c r="A791" s="1102"/>
      <c r="B791" s="1102"/>
      <c r="C791" s="1102"/>
      <c r="D791" s="1102"/>
      <c r="E791" s="1102"/>
      <c r="F791" s="1102"/>
      <c r="G791" s="1102"/>
      <c r="H791" s="1102"/>
      <c r="I791" s="1102"/>
      <c r="J791" s="1102"/>
      <c r="K791" s="1102"/>
      <c r="L791" s="1102"/>
      <c r="M791" s="1102"/>
      <c r="N791" s="1102"/>
      <c r="O791" s="1102"/>
      <c r="P791" s="603" t="s">
        <v>3188</v>
      </c>
      <c r="Q791" s="601" t="s">
        <v>3189</v>
      </c>
      <c r="R791" s="602">
        <v>4792</v>
      </c>
      <c r="S791" s="602">
        <v>987</v>
      </c>
      <c r="T791" s="601">
        <v>6</v>
      </c>
      <c r="U791" s="1102"/>
    </row>
    <row r="792" spans="1:21" ht="14.25" customHeight="1">
      <c r="A792" s="1194">
        <v>3</v>
      </c>
      <c r="B792" s="1195">
        <v>43236</v>
      </c>
      <c r="C792" s="1190" t="s">
        <v>3190</v>
      </c>
      <c r="D792" s="1190" t="s">
        <v>3191</v>
      </c>
      <c r="E792" s="1192">
        <v>27210</v>
      </c>
      <c r="F792" s="1192">
        <v>7189</v>
      </c>
      <c r="G792" s="1192">
        <v>148</v>
      </c>
      <c r="H792" s="1192">
        <v>7036</v>
      </c>
      <c r="I792" s="1192" t="s">
        <v>52</v>
      </c>
      <c r="J792" s="1192" t="s">
        <v>52</v>
      </c>
      <c r="K792" s="1192" t="s">
        <v>52</v>
      </c>
      <c r="L792" s="1192" t="s">
        <v>52</v>
      </c>
      <c r="M792" s="1192">
        <v>201</v>
      </c>
      <c r="N792" s="1193">
        <v>50</v>
      </c>
      <c r="O792" s="1193">
        <v>10000</v>
      </c>
      <c r="P792" s="604" t="s">
        <v>3192</v>
      </c>
      <c r="Q792" s="601" t="s">
        <v>3193</v>
      </c>
      <c r="R792" s="602">
        <v>2018</v>
      </c>
      <c r="S792" s="602">
        <v>72</v>
      </c>
      <c r="T792" s="601">
        <v>39</v>
      </c>
      <c r="U792" s="1197"/>
    </row>
    <row r="793" spans="1:21" ht="14.25" customHeight="1">
      <c r="A793" s="1191"/>
      <c r="B793" s="1191"/>
      <c r="C793" s="1191"/>
      <c r="D793" s="1191"/>
      <c r="E793" s="1191"/>
      <c r="F793" s="1191"/>
      <c r="G793" s="1191"/>
      <c r="H793" s="1191"/>
      <c r="I793" s="1191"/>
      <c r="J793" s="1191"/>
      <c r="K793" s="1191"/>
      <c r="L793" s="1191"/>
      <c r="M793" s="1191"/>
      <c r="N793" s="1191"/>
      <c r="O793" s="1191"/>
      <c r="P793" s="603" t="s">
        <v>3194</v>
      </c>
      <c r="Q793" s="601" t="s">
        <v>3195</v>
      </c>
      <c r="R793" s="602">
        <v>2018</v>
      </c>
      <c r="S793" s="602">
        <v>72</v>
      </c>
      <c r="T793" s="601">
        <v>39</v>
      </c>
      <c r="U793" s="1191"/>
    </row>
    <row r="794" spans="1:21" ht="14.25" customHeight="1">
      <c r="A794" s="1102"/>
      <c r="B794" s="1102"/>
      <c r="C794" s="1102"/>
      <c r="D794" s="1102"/>
      <c r="E794" s="1102"/>
      <c r="F794" s="1102"/>
      <c r="G794" s="1102"/>
      <c r="H794" s="1102"/>
      <c r="I794" s="1102"/>
      <c r="J794" s="1102"/>
      <c r="K794" s="1102"/>
      <c r="L794" s="1102"/>
      <c r="M794" s="1102"/>
      <c r="N794" s="1102"/>
      <c r="O794" s="1102"/>
      <c r="P794" s="603" t="s">
        <v>3196</v>
      </c>
      <c r="Q794" s="601" t="s">
        <v>3197</v>
      </c>
      <c r="R794" s="602">
        <v>2018</v>
      </c>
      <c r="S794" s="602">
        <v>72</v>
      </c>
      <c r="T794" s="601">
        <v>39</v>
      </c>
      <c r="U794" s="1102"/>
    </row>
    <row r="795" spans="1:21" ht="14.25" customHeight="1">
      <c r="A795" s="1194">
        <v>3</v>
      </c>
      <c r="B795" s="1195">
        <v>43237</v>
      </c>
      <c r="C795" s="1190" t="s">
        <v>3198</v>
      </c>
      <c r="D795" s="1190" t="s">
        <v>3199</v>
      </c>
      <c r="E795" s="1192">
        <v>22474</v>
      </c>
      <c r="F795" s="1192">
        <v>4747</v>
      </c>
      <c r="G795" s="1192">
        <v>30</v>
      </c>
      <c r="H795" s="1192">
        <v>4717</v>
      </c>
      <c r="I795" s="1192" t="s">
        <v>52</v>
      </c>
      <c r="J795" s="1192" t="s">
        <v>52</v>
      </c>
      <c r="K795" s="1192" t="s">
        <v>52</v>
      </c>
      <c r="L795" s="1192" t="s">
        <v>52</v>
      </c>
      <c r="M795" s="1192">
        <v>455</v>
      </c>
      <c r="N795" s="1193">
        <v>22</v>
      </c>
      <c r="O795" s="1193">
        <v>10000</v>
      </c>
      <c r="P795" s="604" t="s">
        <v>3200</v>
      </c>
      <c r="Q795" s="601" t="s">
        <v>3201</v>
      </c>
      <c r="R795" s="602">
        <v>1004</v>
      </c>
      <c r="S795" s="602">
        <v>163</v>
      </c>
      <c r="T795" s="601">
        <v>20</v>
      </c>
      <c r="U795" s="1197"/>
    </row>
    <row r="796" spans="1:21" ht="14.25" customHeight="1">
      <c r="A796" s="1191"/>
      <c r="B796" s="1191"/>
      <c r="C796" s="1191"/>
      <c r="D796" s="1191"/>
      <c r="E796" s="1191"/>
      <c r="F796" s="1191"/>
      <c r="G796" s="1191"/>
      <c r="H796" s="1191"/>
      <c r="I796" s="1191"/>
      <c r="J796" s="1191"/>
      <c r="K796" s="1191"/>
      <c r="L796" s="1191"/>
      <c r="M796" s="1191"/>
      <c r="N796" s="1191"/>
      <c r="O796" s="1191"/>
      <c r="P796" s="603" t="s">
        <v>3202</v>
      </c>
      <c r="Q796" s="601" t="s">
        <v>3203</v>
      </c>
      <c r="R796" s="602">
        <v>1004</v>
      </c>
      <c r="S796" s="602">
        <v>163</v>
      </c>
      <c r="T796" s="601">
        <v>20</v>
      </c>
      <c r="U796" s="1191"/>
    </row>
    <row r="797" spans="1:21" ht="14.25" customHeight="1">
      <c r="A797" s="1102"/>
      <c r="B797" s="1102"/>
      <c r="C797" s="1102"/>
      <c r="D797" s="1102"/>
      <c r="E797" s="1102"/>
      <c r="F797" s="1102"/>
      <c r="G797" s="1102"/>
      <c r="H797" s="1102"/>
      <c r="I797" s="1102"/>
      <c r="J797" s="1102"/>
      <c r="K797" s="1102"/>
      <c r="L797" s="1102"/>
      <c r="M797" s="1102"/>
      <c r="N797" s="1102"/>
      <c r="O797" s="1102"/>
      <c r="P797" s="603" t="s">
        <v>3204</v>
      </c>
      <c r="Q797" s="601" t="s">
        <v>3205</v>
      </c>
      <c r="R797" s="602">
        <v>1004</v>
      </c>
      <c r="S797" s="602">
        <v>163</v>
      </c>
      <c r="T797" s="601">
        <v>20</v>
      </c>
      <c r="U797" s="1102"/>
    </row>
    <row r="798" spans="1:21" ht="14.25" customHeight="1">
      <c r="A798" s="1194">
        <v>3</v>
      </c>
      <c r="B798" s="503">
        <v>43237</v>
      </c>
      <c r="C798" s="498" t="s">
        <v>3206</v>
      </c>
      <c r="D798" s="1190" t="s">
        <v>3207</v>
      </c>
      <c r="E798" s="1192">
        <v>442342</v>
      </c>
      <c r="F798" s="502">
        <v>14348</v>
      </c>
      <c r="G798" s="502">
        <v>194</v>
      </c>
      <c r="H798" s="502">
        <v>14140</v>
      </c>
      <c r="I798" s="502" t="s">
        <v>52</v>
      </c>
      <c r="J798" s="502" t="s">
        <v>52</v>
      </c>
      <c r="K798" s="502" t="s">
        <v>52</v>
      </c>
      <c r="L798" s="502" t="s">
        <v>52</v>
      </c>
      <c r="M798" s="502">
        <v>564</v>
      </c>
      <c r="N798" s="513">
        <v>51</v>
      </c>
      <c r="O798" s="513">
        <v>28986</v>
      </c>
      <c r="P798" s="1306" t="s">
        <v>3208</v>
      </c>
      <c r="Q798" s="1305" t="s">
        <v>3209</v>
      </c>
      <c r="R798" s="1305">
        <v>5361</v>
      </c>
      <c r="S798" s="1305">
        <v>136</v>
      </c>
      <c r="T798" s="1199">
        <v>52</v>
      </c>
      <c r="U798" s="1197" t="s">
        <v>3210</v>
      </c>
    </row>
    <row r="799" spans="1:21" ht="14.25" customHeight="1">
      <c r="A799" s="1191"/>
      <c r="B799" s="503">
        <v>43238</v>
      </c>
      <c r="C799" s="498" t="s">
        <v>3211</v>
      </c>
      <c r="D799" s="1191"/>
      <c r="E799" s="1191"/>
      <c r="F799" s="502">
        <v>18317</v>
      </c>
      <c r="G799" s="502">
        <v>160</v>
      </c>
      <c r="H799" s="502">
        <v>18161</v>
      </c>
      <c r="I799" s="502" t="s">
        <v>52</v>
      </c>
      <c r="J799" s="502" t="s">
        <v>52</v>
      </c>
      <c r="K799" s="502" t="s">
        <v>52</v>
      </c>
      <c r="L799" s="502" t="s">
        <v>52</v>
      </c>
      <c r="M799" s="502">
        <v>672</v>
      </c>
      <c r="N799" s="513">
        <v>44</v>
      </c>
      <c r="O799" s="513">
        <v>29532</v>
      </c>
      <c r="P799" s="1191"/>
      <c r="Q799" s="1191"/>
      <c r="R799" s="1191"/>
      <c r="S799" s="1191"/>
      <c r="T799" s="1191"/>
      <c r="U799" s="1191"/>
    </row>
    <row r="800" spans="1:21" ht="14.25" customHeight="1">
      <c r="A800" s="1191"/>
      <c r="B800" s="503">
        <v>43239</v>
      </c>
      <c r="C800" s="498" t="s">
        <v>3212</v>
      </c>
      <c r="D800" s="1191"/>
      <c r="E800" s="1191"/>
      <c r="F800" s="502">
        <v>20098</v>
      </c>
      <c r="G800" s="502">
        <v>88</v>
      </c>
      <c r="H800" s="502">
        <v>20010</v>
      </c>
      <c r="I800" s="502"/>
      <c r="J800" s="502"/>
      <c r="K800" s="502"/>
      <c r="L800" s="502"/>
      <c r="M800" s="502">
        <v>520</v>
      </c>
      <c r="N800" s="513">
        <v>56</v>
      </c>
      <c r="O800" s="513">
        <v>29015</v>
      </c>
      <c r="P800" s="1102"/>
      <c r="Q800" s="1102"/>
      <c r="R800" s="1102"/>
      <c r="S800" s="1102"/>
      <c r="T800" s="1102"/>
      <c r="U800" s="1191"/>
    </row>
    <row r="801" spans="1:21" ht="14.25" customHeight="1">
      <c r="A801" s="1191"/>
      <c r="B801" s="503">
        <v>43240</v>
      </c>
      <c r="C801" s="498" t="s">
        <v>3213</v>
      </c>
      <c r="D801" s="1191"/>
      <c r="E801" s="1191"/>
      <c r="F801" s="502">
        <v>27651</v>
      </c>
      <c r="G801" s="502">
        <v>129</v>
      </c>
      <c r="H801" s="502">
        <v>27523</v>
      </c>
      <c r="I801" s="502"/>
      <c r="J801" s="502"/>
      <c r="K801" s="502"/>
      <c r="L801" s="502"/>
      <c r="M801" s="502">
        <v>623</v>
      </c>
      <c r="N801" s="513">
        <v>51</v>
      </c>
      <c r="O801" s="513">
        <v>31767</v>
      </c>
      <c r="P801" s="1306" t="s">
        <v>3214</v>
      </c>
      <c r="Q801" s="1305" t="s">
        <v>3215</v>
      </c>
      <c r="R801" s="1305">
        <v>31843</v>
      </c>
      <c r="S801" s="1305">
        <v>1536</v>
      </c>
      <c r="T801" s="1199">
        <v>56</v>
      </c>
      <c r="U801" s="1191"/>
    </row>
    <row r="802" spans="1:21" ht="14.25" customHeight="1">
      <c r="A802" s="1191"/>
      <c r="B802" s="503">
        <v>43241</v>
      </c>
      <c r="C802" s="498" t="s">
        <v>3216</v>
      </c>
      <c r="D802" s="1191"/>
      <c r="E802" s="1191"/>
      <c r="F802" s="502">
        <v>29378</v>
      </c>
      <c r="G802" s="502"/>
      <c r="H802" s="502"/>
      <c r="I802" s="502"/>
      <c r="J802" s="502"/>
      <c r="K802" s="502"/>
      <c r="L802" s="502"/>
      <c r="M802" s="502">
        <v>489</v>
      </c>
      <c r="N802" s="513">
        <v>60</v>
      </c>
      <c r="O802" s="513">
        <v>29504</v>
      </c>
      <c r="P802" s="1191"/>
      <c r="Q802" s="1191"/>
      <c r="R802" s="1191"/>
      <c r="S802" s="1191"/>
      <c r="T802" s="1191"/>
      <c r="U802" s="1191"/>
    </row>
    <row r="803" spans="1:21" ht="14.25" customHeight="1">
      <c r="A803" s="1191"/>
      <c r="B803" s="503">
        <v>43242</v>
      </c>
      <c r="C803" s="498" t="s">
        <v>3217</v>
      </c>
      <c r="D803" s="1191"/>
      <c r="E803" s="1191"/>
      <c r="F803" s="502">
        <v>26777</v>
      </c>
      <c r="G803" s="502"/>
      <c r="H803" s="502"/>
      <c r="I803" s="502"/>
      <c r="J803" s="502"/>
      <c r="K803" s="502"/>
      <c r="L803" s="502"/>
      <c r="M803" s="502">
        <v>437</v>
      </c>
      <c r="N803" s="513">
        <v>70</v>
      </c>
      <c r="O803" s="513">
        <v>30436</v>
      </c>
      <c r="P803" s="1102"/>
      <c r="Q803" s="1102"/>
      <c r="R803" s="1102"/>
      <c r="S803" s="1102"/>
      <c r="T803" s="1102"/>
      <c r="U803" s="1191"/>
    </row>
    <row r="804" spans="1:21" ht="14.25" customHeight="1">
      <c r="A804" s="1191"/>
      <c r="B804" s="503">
        <v>43243</v>
      </c>
      <c r="C804" s="498" t="s">
        <v>3218</v>
      </c>
      <c r="D804" s="1191"/>
      <c r="E804" s="1191"/>
      <c r="F804" s="502">
        <v>21404</v>
      </c>
      <c r="G804" s="502"/>
      <c r="H804" s="502"/>
      <c r="I804" s="502"/>
      <c r="J804" s="502"/>
      <c r="K804" s="502"/>
      <c r="L804" s="502"/>
      <c r="M804" s="502">
        <v>345</v>
      </c>
      <c r="N804" s="513">
        <v>85</v>
      </c>
      <c r="O804" s="513">
        <v>29291</v>
      </c>
      <c r="P804" s="1306" t="s">
        <v>3219</v>
      </c>
      <c r="Q804" s="1305" t="s">
        <v>3220</v>
      </c>
      <c r="R804" s="1305">
        <v>31843</v>
      </c>
      <c r="S804" s="1305">
        <v>1536</v>
      </c>
      <c r="T804" s="1199">
        <v>56</v>
      </c>
      <c r="U804" s="1191"/>
    </row>
    <row r="805" spans="1:21" ht="14.25" customHeight="1">
      <c r="A805" s="1102"/>
      <c r="B805" s="503">
        <v>43244</v>
      </c>
      <c r="C805" s="498" t="s">
        <v>3221</v>
      </c>
      <c r="D805" s="1102"/>
      <c r="E805" s="1102"/>
      <c r="F805" s="502">
        <v>19484</v>
      </c>
      <c r="G805" s="502"/>
      <c r="H805" s="502"/>
      <c r="I805" s="502"/>
      <c r="J805" s="502"/>
      <c r="K805" s="502"/>
      <c r="L805" s="502"/>
      <c r="M805" s="502">
        <v>443</v>
      </c>
      <c r="N805" s="513">
        <v>71</v>
      </c>
      <c r="O805" s="513">
        <v>31469</v>
      </c>
      <c r="P805" s="1102"/>
      <c r="Q805" s="1102"/>
      <c r="R805" s="1102"/>
      <c r="S805" s="1102"/>
      <c r="T805" s="1102"/>
      <c r="U805" s="1102"/>
    </row>
    <row r="806" spans="1:21" ht="14.25" customHeight="1">
      <c r="A806" s="1194">
        <v>3</v>
      </c>
      <c r="B806" s="503">
        <v>43238</v>
      </c>
      <c r="C806" s="498" t="s">
        <v>3222</v>
      </c>
      <c r="D806" s="1190" t="s">
        <v>3223</v>
      </c>
      <c r="E806" s="1192">
        <v>53732</v>
      </c>
      <c r="F806" s="502">
        <v>5026</v>
      </c>
      <c r="G806" s="502">
        <v>25</v>
      </c>
      <c r="H806" s="502">
        <v>5001</v>
      </c>
      <c r="I806" s="502" t="s">
        <v>52</v>
      </c>
      <c r="J806" s="502" t="s">
        <v>52</v>
      </c>
      <c r="K806" s="502" t="s">
        <v>52</v>
      </c>
      <c r="L806" s="502" t="s">
        <v>52</v>
      </c>
      <c r="M806" s="502">
        <v>207</v>
      </c>
      <c r="N806" s="513">
        <v>58</v>
      </c>
      <c r="O806" s="513">
        <v>11990</v>
      </c>
      <c r="P806" s="624" t="s">
        <v>3224</v>
      </c>
      <c r="Q806" s="502" t="s">
        <v>3225</v>
      </c>
      <c r="R806" s="602">
        <v>1103</v>
      </c>
      <c r="S806" s="602">
        <v>84</v>
      </c>
      <c r="T806" s="513">
        <v>52</v>
      </c>
      <c r="U806" s="1197" t="s">
        <v>3226</v>
      </c>
    </row>
    <row r="807" spans="1:21" ht="14.25" customHeight="1">
      <c r="A807" s="1191"/>
      <c r="B807" s="503">
        <v>43239</v>
      </c>
      <c r="C807" s="498" t="s">
        <v>3227</v>
      </c>
      <c r="D807" s="1191"/>
      <c r="E807" s="1191"/>
      <c r="F807" s="502">
        <v>10058</v>
      </c>
      <c r="G807" s="502">
        <v>269</v>
      </c>
      <c r="H807" s="502">
        <v>9798</v>
      </c>
      <c r="I807" s="502" t="s">
        <v>52</v>
      </c>
      <c r="J807" s="502" t="s">
        <v>52</v>
      </c>
      <c r="K807" s="502" t="s">
        <v>52</v>
      </c>
      <c r="L807" s="502" t="s">
        <v>52</v>
      </c>
      <c r="M807" s="502">
        <v>583</v>
      </c>
      <c r="N807" s="513">
        <v>63</v>
      </c>
      <c r="O807" s="513">
        <v>36944</v>
      </c>
      <c r="P807" s="597" t="s">
        <v>3228</v>
      </c>
      <c r="Q807" s="502" t="s">
        <v>3229</v>
      </c>
      <c r="R807" s="602">
        <v>4942</v>
      </c>
      <c r="S807" s="602">
        <v>332</v>
      </c>
      <c r="T807" s="513">
        <v>63</v>
      </c>
      <c r="U807" s="1191"/>
    </row>
    <row r="808" spans="1:21" ht="14.25" customHeight="1">
      <c r="A808" s="1102"/>
      <c r="B808" s="503">
        <v>43240</v>
      </c>
      <c r="C808" s="498" t="s">
        <v>3230</v>
      </c>
      <c r="D808" s="1102"/>
      <c r="E808" s="1102"/>
      <c r="F808" s="502">
        <v>12375</v>
      </c>
      <c r="G808" s="502">
        <v>276</v>
      </c>
      <c r="H808" s="502">
        <v>12093</v>
      </c>
      <c r="I808" s="502"/>
      <c r="J808" s="502"/>
      <c r="K808" s="502"/>
      <c r="L808" s="502"/>
      <c r="M808" s="502">
        <v>668</v>
      </c>
      <c r="N808" s="513">
        <v>61</v>
      </c>
      <c r="O808" s="513">
        <v>41066</v>
      </c>
      <c r="P808" s="597" t="s">
        <v>3231</v>
      </c>
      <c r="Q808" s="502" t="s">
        <v>3232</v>
      </c>
      <c r="R808" s="602">
        <v>4942</v>
      </c>
      <c r="S808" s="602">
        <v>332</v>
      </c>
      <c r="T808" s="513">
        <v>63</v>
      </c>
      <c r="U808" s="1102"/>
    </row>
    <row r="809" spans="1:21" ht="14.25" customHeight="1">
      <c r="A809" s="1194">
        <v>3</v>
      </c>
      <c r="B809" s="1195">
        <v>43238</v>
      </c>
      <c r="C809" s="1190" t="s">
        <v>3233</v>
      </c>
      <c r="D809" s="1190" t="s">
        <v>3234</v>
      </c>
      <c r="E809" s="1192">
        <v>26860</v>
      </c>
      <c r="F809" s="1192">
        <v>6182</v>
      </c>
      <c r="G809" s="1192">
        <v>538</v>
      </c>
      <c r="H809" s="1192">
        <v>5653</v>
      </c>
      <c r="I809" s="1192" t="s">
        <v>52</v>
      </c>
      <c r="J809" s="1192" t="s">
        <v>52</v>
      </c>
      <c r="K809" s="1192" t="s">
        <v>52</v>
      </c>
      <c r="L809" s="1192" t="s">
        <v>52</v>
      </c>
      <c r="M809" s="1192">
        <v>1184</v>
      </c>
      <c r="N809" s="1193">
        <v>8</v>
      </c>
      <c r="O809" s="1193">
        <v>10000</v>
      </c>
      <c r="P809" s="604" t="s">
        <v>3235</v>
      </c>
      <c r="Q809" s="601" t="s">
        <v>3236</v>
      </c>
      <c r="R809" s="602">
        <v>1731</v>
      </c>
      <c r="S809" s="602">
        <v>393</v>
      </c>
      <c r="T809" s="601">
        <v>7</v>
      </c>
      <c r="U809" s="1197"/>
    </row>
    <row r="810" spans="1:21" ht="14.25" customHeight="1">
      <c r="A810" s="1191"/>
      <c r="B810" s="1191"/>
      <c r="C810" s="1191"/>
      <c r="D810" s="1191"/>
      <c r="E810" s="1191"/>
      <c r="F810" s="1191"/>
      <c r="G810" s="1191"/>
      <c r="H810" s="1191"/>
      <c r="I810" s="1191"/>
      <c r="J810" s="1191"/>
      <c r="K810" s="1191"/>
      <c r="L810" s="1191"/>
      <c r="M810" s="1191"/>
      <c r="N810" s="1191"/>
      <c r="O810" s="1191"/>
      <c r="P810" s="603" t="s">
        <v>3237</v>
      </c>
      <c r="Q810" s="601" t="s">
        <v>3238</v>
      </c>
      <c r="R810" s="602">
        <v>2668</v>
      </c>
      <c r="S810" s="602">
        <v>546</v>
      </c>
      <c r="T810" s="601">
        <v>9</v>
      </c>
      <c r="U810" s="1191"/>
    </row>
    <row r="811" spans="1:21" ht="14.25" customHeight="1">
      <c r="A811" s="1102"/>
      <c r="B811" s="1102"/>
      <c r="C811" s="1102"/>
      <c r="D811" s="1102"/>
      <c r="E811" s="1102"/>
      <c r="F811" s="1102"/>
      <c r="G811" s="1102"/>
      <c r="H811" s="1102"/>
      <c r="I811" s="1102"/>
      <c r="J811" s="1102"/>
      <c r="K811" s="1102"/>
      <c r="L811" s="1102"/>
      <c r="M811" s="1102"/>
      <c r="N811" s="1102"/>
      <c r="O811" s="1102"/>
      <c r="P811" s="603" t="s">
        <v>3239</v>
      </c>
      <c r="Q811" s="601" t="s">
        <v>3240</v>
      </c>
      <c r="R811" s="602">
        <v>2668</v>
      </c>
      <c r="S811" s="602">
        <v>546</v>
      </c>
      <c r="T811" s="601">
        <v>9</v>
      </c>
      <c r="U811" s="1102"/>
    </row>
    <row r="812" spans="1:21" ht="14.25" customHeight="1">
      <c r="A812" s="1194">
        <v>4</v>
      </c>
      <c r="B812" s="1195">
        <v>43241</v>
      </c>
      <c r="C812" s="1190" t="s">
        <v>3241</v>
      </c>
      <c r="D812" s="1190" t="s">
        <v>3242</v>
      </c>
      <c r="E812" s="1192">
        <v>19608</v>
      </c>
      <c r="F812" s="1192">
        <v>2445</v>
      </c>
      <c r="G812" s="1192"/>
      <c r="H812" s="1192"/>
      <c r="I812" s="1192" t="s">
        <v>52</v>
      </c>
      <c r="J812" s="1192" t="s">
        <v>52</v>
      </c>
      <c r="K812" s="1192" t="s">
        <v>52</v>
      </c>
      <c r="L812" s="1192" t="s">
        <v>52</v>
      </c>
      <c r="M812" s="1192">
        <v>151</v>
      </c>
      <c r="N812" s="1193">
        <v>66</v>
      </c>
      <c r="O812" s="1193">
        <v>10000</v>
      </c>
      <c r="P812" s="604" t="s">
        <v>3243</v>
      </c>
      <c r="Q812" s="601" t="s">
        <v>3244</v>
      </c>
      <c r="R812" s="602">
        <v>242</v>
      </c>
      <c r="S812" s="602">
        <v>7</v>
      </c>
      <c r="T812" s="601">
        <v>47</v>
      </c>
      <c r="U812" s="1197"/>
    </row>
    <row r="813" spans="1:21" ht="14.25" customHeight="1">
      <c r="A813" s="1191"/>
      <c r="B813" s="1191"/>
      <c r="C813" s="1191"/>
      <c r="D813" s="1191"/>
      <c r="E813" s="1191"/>
      <c r="F813" s="1191"/>
      <c r="G813" s="1191"/>
      <c r="H813" s="1191"/>
      <c r="I813" s="1191"/>
      <c r="J813" s="1191"/>
      <c r="K813" s="1191"/>
      <c r="L813" s="1191"/>
      <c r="M813" s="1191"/>
      <c r="N813" s="1191"/>
      <c r="O813" s="1191"/>
      <c r="P813" s="603" t="s">
        <v>3245</v>
      </c>
      <c r="Q813" s="601" t="s">
        <v>3246</v>
      </c>
      <c r="R813" s="602">
        <v>795</v>
      </c>
      <c r="S813" s="602">
        <v>17</v>
      </c>
      <c r="T813" s="601">
        <v>45</v>
      </c>
      <c r="U813" s="1191"/>
    </row>
    <row r="814" spans="1:21" ht="14.25" customHeight="1">
      <c r="A814" s="1102"/>
      <c r="B814" s="1102"/>
      <c r="C814" s="1102"/>
      <c r="D814" s="1102"/>
      <c r="E814" s="1102"/>
      <c r="F814" s="1102"/>
      <c r="G814" s="1102"/>
      <c r="H814" s="1102"/>
      <c r="I814" s="1102"/>
      <c r="J814" s="1102"/>
      <c r="K814" s="1102"/>
      <c r="L814" s="1102"/>
      <c r="M814" s="1102"/>
      <c r="N814" s="1102"/>
      <c r="O814" s="1102"/>
      <c r="P814" s="603" t="s">
        <v>3247</v>
      </c>
      <c r="Q814" s="601" t="s">
        <v>3248</v>
      </c>
      <c r="R814" s="602">
        <v>147</v>
      </c>
      <c r="S814" s="602">
        <v>36</v>
      </c>
      <c r="T814" s="601">
        <v>182</v>
      </c>
      <c r="U814" s="1102"/>
    </row>
    <row r="815" spans="1:21" ht="14.25" customHeight="1">
      <c r="A815" s="1194">
        <v>4</v>
      </c>
      <c r="B815" s="503">
        <v>43241</v>
      </c>
      <c r="C815" s="498" t="s">
        <v>3249</v>
      </c>
      <c r="D815" s="1190" t="s">
        <v>3250</v>
      </c>
      <c r="E815" s="1192">
        <v>442342</v>
      </c>
      <c r="F815" s="502">
        <v>15430</v>
      </c>
      <c r="G815" s="502"/>
      <c r="H815" s="502"/>
      <c r="I815" s="502" t="s">
        <v>52</v>
      </c>
      <c r="J815" s="502" t="s">
        <v>52</v>
      </c>
      <c r="K815" s="502" t="s">
        <v>52</v>
      </c>
      <c r="L815" s="502" t="s">
        <v>52</v>
      </c>
      <c r="M815" s="502">
        <v>461</v>
      </c>
      <c r="N815" s="513">
        <v>64</v>
      </c>
      <c r="O815" s="513">
        <v>29530</v>
      </c>
      <c r="P815" s="624" t="s">
        <v>3251</v>
      </c>
      <c r="Q815" s="502" t="s">
        <v>3252</v>
      </c>
      <c r="R815" s="602">
        <v>1103</v>
      </c>
      <c r="S815" s="602">
        <v>84</v>
      </c>
      <c r="T815" s="513">
        <v>52</v>
      </c>
      <c r="U815" s="1197" t="s">
        <v>3253</v>
      </c>
    </row>
    <row r="816" spans="1:21" ht="14.25" customHeight="1">
      <c r="A816" s="1191"/>
      <c r="B816" s="503">
        <v>43242</v>
      </c>
      <c r="C816" s="498" t="s">
        <v>3254</v>
      </c>
      <c r="D816" s="1191"/>
      <c r="E816" s="1191"/>
      <c r="F816" s="502">
        <v>15048</v>
      </c>
      <c r="G816" s="502"/>
      <c r="H816" s="502"/>
      <c r="I816" s="502" t="s">
        <v>52</v>
      </c>
      <c r="J816" s="502" t="s">
        <v>52</v>
      </c>
      <c r="K816" s="502" t="s">
        <v>52</v>
      </c>
      <c r="L816" s="502" t="s">
        <v>52</v>
      </c>
      <c r="M816" s="502">
        <v>413</v>
      </c>
      <c r="N816" s="513">
        <v>75</v>
      </c>
      <c r="O816" s="513">
        <v>30779</v>
      </c>
      <c r="P816" s="597" t="s">
        <v>3255</v>
      </c>
      <c r="Q816" s="502" t="s">
        <v>3256</v>
      </c>
      <c r="R816" s="602">
        <v>4942</v>
      </c>
      <c r="S816" s="602">
        <v>332</v>
      </c>
      <c r="T816" s="513">
        <v>63</v>
      </c>
      <c r="U816" s="1191"/>
    </row>
    <row r="817" spans="1:21" ht="14.25" customHeight="1">
      <c r="A817" s="1102"/>
      <c r="B817" s="503">
        <v>43243</v>
      </c>
      <c r="C817" s="498" t="s">
        <v>3257</v>
      </c>
      <c r="D817" s="1102"/>
      <c r="E817" s="1102"/>
      <c r="F817" s="502">
        <v>12980</v>
      </c>
      <c r="G817" s="502"/>
      <c r="H817" s="502"/>
      <c r="I817" s="502" t="s">
        <v>52</v>
      </c>
      <c r="J817" s="502" t="s">
        <v>52</v>
      </c>
      <c r="K817" s="502" t="s">
        <v>52</v>
      </c>
      <c r="L817" s="502" t="s">
        <v>52</v>
      </c>
      <c r="M817" s="502">
        <v>408</v>
      </c>
      <c r="N817" s="513">
        <v>733</v>
      </c>
      <c r="O817" s="513">
        <v>29691</v>
      </c>
      <c r="P817" s="597" t="s">
        <v>3258</v>
      </c>
      <c r="Q817" s="502" t="s">
        <v>3259</v>
      </c>
      <c r="R817" s="602">
        <v>4942</v>
      </c>
      <c r="S817" s="602">
        <v>332</v>
      </c>
      <c r="T817" s="513">
        <v>63</v>
      </c>
      <c r="U817" s="1102"/>
    </row>
    <row r="818" spans="1:21" ht="14.25" customHeight="1">
      <c r="A818" s="1194">
        <v>4</v>
      </c>
      <c r="B818" s="503">
        <v>43241</v>
      </c>
      <c r="C818" s="498" t="s">
        <v>3260</v>
      </c>
      <c r="D818" s="1197" t="s">
        <v>3261</v>
      </c>
      <c r="E818" s="1192">
        <v>46928</v>
      </c>
      <c r="F818" s="502">
        <v>3127</v>
      </c>
      <c r="G818" s="502"/>
      <c r="H818" s="502"/>
      <c r="I818" s="502" t="s">
        <v>52</v>
      </c>
      <c r="J818" s="502" t="s">
        <v>52</v>
      </c>
      <c r="K818" s="502" t="s">
        <v>52</v>
      </c>
      <c r="L818" s="502" t="s">
        <v>52</v>
      </c>
      <c r="M818" s="502">
        <v>229</v>
      </c>
      <c r="N818" s="513">
        <v>27</v>
      </c>
      <c r="O818" s="513">
        <v>6256</v>
      </c>
      <c r="P818" s="604" t="s">
        <v>3262</v>
      </c>
      <c r="Q818" s="601" t="s">
        <v>3263</v>
      </c>
      <c r="R818" s="602">
        <v>632</v>
      </c>
      <c r="S818" s="602">
        <v>114</v>
      </c>
      <c r="T818" s="601">
        <v>12</v>
      </c>
      <c r="U818" s="1197"/>
    </row>
    <row r="819" spans="1:21" ht="14.25" customHeight="1">
      <c r="A819" s="1191"/>
      <c r="B819" s="1195">
        <v>43242</v>
      </c>
      <c r="C819" s="1190" t="s">
        <v>3264</v>
      </c>
      <c r="D819" s="1191"/>
      <c r="E819" s="1191"/>
      <c r="F819" s="1192">
        <v>12068</v>
      </c>
      <c r="G819" s="1192"/>
      <c r="H819" s="1192"/>
      <c r="I819" s="1192" t="s">
        <v>52</v>
      </c>
      <c r="J819" s="1192" t="s">
        <v>52</v>
      </c>
      <c r="K819" s="1192" t="s">
        <v>52</v>
      </c>
      <c r="L819" s="1192" t="s">
        <v>52</v>
      </c>
      <c r="M819" s="1192">
        <v>1849</v>
      </c>
      <c r="N819" s="1196">
        <v>13</v>
      </c>
      <c r="O819" s="1196">
        <v>23744</v>
      </c>
      <c r="P819" s="603" t="s">
        <v>3265</v>
      </c>
      <c r="Q819" s="601" t="s">
        <v>3266</v>
      </c>
      <c r="R819" s="602">
        <v>5756</v>
      </c>
      <c r="S819" s="602">
        <v>770</v>
      </c>
      <c r="T819" s="601">
        <v>16</v>
      </c>
      <c r="U819" s="1191"/>
    </row>
    <row r="820" spans="1:21" ht="14.25" customHeight="1">
      <c r="A820" s="1102"/>
      <c r="B820" s="1102"/>
      <c r="C820" s="1102"/>
      <c r="D820" s="1102"/>
      <c r="E820" s="1102"/>
      <c r="F820" s="1102"/>
      <c r="G820" s="1102"/>
      <c r="H820" s="1102"/>
      <c r="I820" s="1102"/>
      <c r="J820" s="1102"/>
      <c r="K820" s="1102"/>
      <c r="L820" s="1102"/>
      <c r="M820" s="1102"/>
      <c r="N820" s="1102"/>
      <c r="O820" s="1102"/>
      <c r="P820" s="603" t="s">
        <v>3267</v>
      </c>
      <c r="Q820" s="601" t="s">
        <v>3268</v>
      </c>
      <c r="R820" s="602">
        <v>5756</v>
      </c>
      <c r="S820" s="602">
        <v>770</v>
      </c>
      <c r="T820" s="601">
        <v>16</v>
      </c>
      <c r="U820" s="1102"/>
    </row>
    <row r="821" spans="1:21" ht="14.25" customHeight="1">
      <c r="A821" s="1194">
        <v>4</v>
      </c>
      <c r="B821" s="1195">
        <v>43242</v>
      </c>
      <c r="C821" s="1190" t="s">
        <v>3269</v>
      </c>
      <c r="D821" s="1190" t="s">
        <v>3270</v>
      </c>
      <c r="E821" s="1192">
        <v>26260</v>
      </c>
      <c r="F821" s="1192">
        <v>4913</v>
      </c>
      <c r="G821" s="1192"/>
      <c r="H821" s="1192"/>
      <c r="I821" s="1192" t="s">
        <v>52</v>
      </c>
      <c r="J821" s="1192" t="s">
        <v>52</v>
      </c>
      <c r="K821" s="1192" t="s">
        <v>52</v>
      </c>
      <c r="L821" s="1192" t="s">
        <v>52</v>
      </c>
      <c r="M821" s="1192">
        <v>920</v>
      </c>
      <c r="N821" s="1193">
        <v>11</v>
      </c>
      <c r="O821" s="1193">
        <v>10000</v>
      </c>
      <c r="P821" s="604" t="s">
        <v>3271</v>
      </c>
      <c r="Q821" s="601" t="s">
        <v>3272</v>
      </c>
      <c r="R821" s="602">
        <v>978</v>
      </c>
      <c r="S821" s="602">
        <v>141</v>
      </c>
      <c r="T821" s="601">
        <v>10</v>
      </c>
      <c r="U821" s="1197"/>
    </row>
    <row r="822" spans="1:21" ht="14.25" customHeight="1">
      <c r="A822" s="1191"/>
      <c r="B822" s="1191"/>
      <c r="C822" s="1191"/>
      <c r="D822" s="1191"/>
      <c r="E822" s="1191"/>
      <c r="F822" s="1191"/>
      <c r="G822" s="1191"/>
      <c r="H822" s="1191"/>
      <c r="I822" s="1191"/>
      <c r="J822" s="1191"/>
      <c r="K822" s="1191"/>
      <c r="L822" s="1191"/>
      <c r="M822" s="1191"/>
      <c r="N822" s="1191"/>
      <c r="O822" s="1191"/>
      <c r="P822" s="603" t="s">
        <v>3273</v>
      </c>
      <c r="Q822" s="601" t="s">
        <v>3274</v>
      </c>
      <c r="R822" s="602">
        <v>2785</v>
      </c>
      <c r="S822" s="602">
        <v>594</v>
      </c>
      <c r="T822" s="601">
        <v>11</v>
      </c>
      <c r="U822" s="1191"/>
    </row>
    <row r="823" spans="1:21" ht="14.25" customHeight="1">
      <c r="A823" s="1102"/>
      <c r="B823" s="1102"/>
      <c r="C823" s="1102"/>
      <c r="D823" s="1102"/>
      <c r="E823" s="1102"/>
      <c r="F823" s="1102"/>
      <c r="G823" s="1102"/>
      <c r="H823" s="1102"/>
      <c r="I823" s="1102"/>
      <c r="J823" s="1102"/>
      <c r="K823" s="1102"/>
      <c r="L823" s="1102"/>
      <c r="M823" s="1102"/>
      <c r="N823" s="1102"/>
      <c r="O823" s="1102"/>
      <c r="P823" s="603" t="s">
        <v>3275</v>
      </c>
      <c r="Q823" s="601" t="s">
        <v>3276</v>
      </c>
      <c r="R823" s="602">
        <v>2785</v>
      </c>
      <c r="S823" s="602">
        <v>594</v>
      </c>
      <c r="T823" s="601">
        <v>11</v>
      </c>
      <c r="U823" s="1102"/>
    </row>
    <row r="824" spans="1:21" ht="14.25" customHeight="1">
      <c r="A824" s="1194">
        <v>4</v>
      </c>
      <c r="B824" s="1195">
        <v>43243</v>
      </c>
      <c r="C824" s="1190" t="s">
        <v>3277</v>
      </c>
      <c r="D824" s="1190" t="s">
        <v>3278</v>
      </c>
      <c r="E824" s="1192">
        <v>32678</v>
      </c>
      <c r="F824" s="1192">
        <v>7670</v>
      </c>
      <c r="G824" s="1192"/>
      <c r="H824" s="1192"/>
      <c r="I824" s="1192" t="s">
        <v>52</v>
      </c>
      <c r="J824" s="1192" t="s">
        <v>52</v>
      </c>
      <c r="K824" s="1192" t="s">
        <v>52</v>
      </c>
      <c r="L824" s="1192" t="s">
        <v>52</v>
      </c>
      <c r="M824" s="1192">
        <v>410</v>
      </c>
      <c r="N824" s="1193">
        <v>24</v>
      </c>
      <c r="O824" s="1193">
        <v>10000</v>
      </c>
      <c r="P824" s="604" t="s">
        <v>3279</v>
      </c>
      <c r="Q824" s="601" t="s">
        <v>3280</v>
      </c>
      <c r="R824" s="602">
        <v>3812</v>
      </c>
      <c r="S824" s="602">
        <v>250</v>
      </c>
      <c r="T824" s="601">
        <v>20</v>
      </c>
      <c r="U824" s="1197"/>
    </row>
    <row r="825" spans="1:21" ht="14.25" customHeight="1">
      <c r="A825" s="1191"/>
      <c r="B825" s="1191"/>
      <c r="C825" s="1191"/>
      <c r="D825" s="1191"/>
      <c r="E825" s="1191"/>
      <c r="F825" s="1191"/>
      <c r="G825" s="1191"/>
      <c r="H825" s="1191"/>
      <c r="I825" s="1191"/>
      <c r="J825" s="1191"/>
      <c r="K825" s="1191"/>
      <c r="L825" s="1191"/>
      <c r="M825" s="1191"/>
      <c r="N825" s="1191"/>
      <c r="O825" s="1191"/>
      <c r="P825" s="603" t="s">
        <v>3281</v>
      </c>
      <c r="Q825" s="601" t="s">
        <v>3282</v>
      </c>
      <c r="R825" s="602">
        <v>3812</v>
      </c>
      <c r="S825" s="602">
        <v>250</v>
      </c>
      <c r="T825" s="601">
        <v>20</v>
      </c>
      <c r="U825" s="1191"/>
    </row>
    <row r="826" spans="1:21" ht="14.25" customHeight="1">
      <c r="A826" s="1102"/>
      <c r="B826" s="1102"/>
      <c r="C826" s="1102"/>
      <c r="D826" s="1102"/>
      <c r="E826" s="1102"/>
      <c r="F826" s="1102"/>
      <c r="G826" s="1102"/>
      <c r="H826" s="1102"/>
      <c r="I826" s="1102"/>
      <c r="J826" s="1102"/>
      <c r="K826" s="1102"/>
      <c r="L826" s="1102"/>
      <c r="M826" s="1102"/>
      <c r="N826" s="1102"/>
      <c r="O826" s="1102"/>
      <c r="P826" s="603" t="s">
        <v>3283</v>
      </c>
      <c r="Q826" s="601" t="s">
        <v>3284</v>
      </c>
      <c r="R826" s="602">
        <v>3812</v>
      </c>
      <c r="S826" s="602">
        <v>250</v>
      </c>
      <c r="T826" s="601">
        <v>20</v>
      </c>
      <c r="U826" s="1102"/>
    </row>
    <row r="827" spans="1:21" ht="14.25" customHeight="1">
      <c r="A827" s="1194">
        <v>4</v>
      </c>
      <c r="B827" s="1195">
        <v>43244</v>
      </c>
      <c r="C827" s="1190" t="s">
        <v>3285</v>
      </c>
      <c r="D827" s="1190" t="s">
        <v>3286</v>
      </c>
      <c r="E827" s="1192">
        <v>43450</v>
      </c>
      <c r="F827" s="1192">
        <v>6766</v>
      </c>
      <c r="G827" s="1192"/>
      <c r="H827" s="1192"/>
      <c r="I827" s="1192" t="s">
        <v>52</v>
      </c>
      <c r="J827" s="1192" t="s">
        <v>52</v>
      </c>
      <c r="K827" s="1192" t="s">
        <v>52</v>
      </c>
      <c r="L827" s="1192" t="s">
        <v>52</v>
      </c>
      <c r="M827" s="1192">
        <v>1924</v>
      </c>
      <c r="N827" s="1193">
        <v>5</v>
      </c>
      <c r="O827" s="1193">
        <v>10000</v>
      </c>
      <c r="P827" s="604" t="s">
        <v>3287</v>
      </c>
      <c r="Q827" s="601" t="s">
        <v>3288</v>
      </c>
      <c r="R827" s="602">
        <v>3776</v>
      </c>
      <c r="S827" s="602">
        <v>1231</v>
      </c>
      <c r="T827" s="601">
        <v>5</v>
      </c>
      <c r="U827" s="1197"/>
    </row>
    <row r="828" spans="1:21" ht="14.25" customHeight="1">
      <c r="A828" s="1191"/>
      <c r="B828" s="1191"/>
      <c r="C828" s="1191"/>
      <c r="D828" s="1191"/>
      <c r="E828" s="1191"/>
      <c r="F828" s="1191"/>
      <c r="G828" s="1191"/>
      <c r="H828" s="1191"/>
      <c r="I828" s="1191"/>
      <c r="J828" s="1191"/>
      <c r="K828" s="1191"/>
      <c r="L828" s="1191"/>
      <c r="M828" s="1191"/>
      <c r="N828" s="1191"/>
      <c r="O828" s="1191"/>
      <c r="P828" s="603" t="s">
        <v>3289</v>
      </c>
      <c r="Q828" s="601" t="s">
        <v>3290</v>
      </c>
      <c r="R828" s="602">
        <v>3776</v>
      </c>
      <c r="S828" s="602">
        <v>1231</v>
      </c>
      <c r="T828" s="601">
        <v>5</v>
      </c>
      <c r="U828" s="1191"/>
    </row>
    <row r="829" spans="1:21" ht="14.25" customHeight="1">
      <c r="A829" s="1102"/>
      <c r="B829" s="1102"/>
      <c r="C829" s="1102"/>
      <c r="D829" s="1102"/>
      <c r="E829" s="1102"/>
      <c r="F829" s="1102"/>
      <c r="G829" s="1102"/>
      <c r="H829" s="1102"/>
      <c r="I829" s="1102"/>
      <c r="J829" s="1102"/>
      <c r="K829" s="1102"/>
      <c r="L829" s="1102"/>
      <c r="M829" s="1102"/>
      <c r="N829" s="1102"/>
      <c r="O829" s="1102"/>
      <c r="P829" s="603" t="s">
        <v>3291</v>
      </c>
      <c r="Q829" s="601" t="s">
        <v>3292</v>
      </c>
      <c r="R829" s="602">
        <v>3776</v>
      </c>
      <c r="S829" s="602">
        <v>1231</v>
      </c>
      <c r="T829" s="601">
        <v>5</v>
      </c>
      <c r="U829" s="1102"/>
    </row>
    <row r="830" spans="1:21" ht="14.25" customHeight="1">
      <c r="A830" s="1194">
        <v>4</v>
      </c>
      <c r="B830" s="503">
        <v>43244</v>
      </c>
      <c r="C830" s="498" t="s">
        <v>3293</v>
      </c>
      <c r="D830" s="1197" t="s">
        <v>3294</v>
      </c>
      <c r="E830" s="1192">
        <v>58896</v>
      </c>
      <c r="F830" s="502">
        <v>13512</v>
      </c>
      <c r="G830" s="502"/>
      <c r="H830" s="502"/>
      <c r="I830" s="502" t="s">
        <v>52</v>
      </c>
      <c r="J830" s="502" t="s">
        <v>52</v>
      </c>
      <c r="K830" s="502" t="s">
        <v>52</v>
      </c>
      <c r="L830" s="502" t="s">
        <v>52</v>
      </c>
      <c r="M830" s="502">
        <v>878</v>
      </c>
      <c r="N830" s="513">
        <v>28</v>
      </c>
      <c r="O830" s="513">
        <v>24332</v>
      </c>
      <c r="P830" s="604" t="s">
        <v>3295</v>
      </c>
      <c r="Q830" s="601" t="s">
        <v>3296</v>
      </c>
      <c r="R830" s="602">
        <v>8144</v>
      </c>
      <c r="S830" s="602">
        <v>885</v>
      </c>
      <c r="T830" s="601">
        <v>19</v>
      </c>
      <c r="U830" s="1197"/>
    </row>
    <row r="831" spans="1:21" ht="14.25" customHeight="1">
      <c r="A831" s="1191"/>
      <c r="B831" s="1195">
        <v>43245</v>
      </c>
      <c r="C831" s="1190" t="s">
        <v>3297</v>
      </c>
      <c r="D831" s="1191"/>
      <c r="E831" s="1191"/>
      <c r="F831" s="1192">
        <v>23280</v>
      </c>
      <c r="G831" s="1192"/>
      <c r="H831" s="1192"/>
      <c r="I831" s="1192" t="s">
        <v>52</v>
      </c>
      <c r="J831" s="1192" t="s">
        <v>52</v>
      </c>
      <c r="K831" s="1192" t="s">
        <v>52</v>
      </c>
      <c r="L831" s="1192" t="s">
        <v>52</v>
      </c>
      <c r="M831" s="1192">
        <v>1851</v>
      </c>
      <c r="N831" s="1196">
        <v>19</v>
      </c>
      <c r="O831" s="1196">
        <v>35668</v>
      </c>
      <c r="P831" s="603" t="s">
        <v>3298</v>
      </c>
      <c r="Q831" s="601" t="s">
        <v>3299</v>
      </c>
      <c r="R831" s="602">
        <v>11240</v>
      </c>
      <c r="S831" s="602">
        <v>748</v>
      </c>
      <c r="T831" s="601">
        <v>22</v>
      </c>
      <c r="U831" s="1191"/>
    </row>
    <row r="832" spans="1:21" ht="14.25" customHeight="1">
      <c r="A832" s="1102"/>
      <c r="B832" s="1102"/>
      <c r="C832" s="1102"/>
      <c r="D832" s="1102"/>
      <c r="E832" s="1102"/>
      <c r="F832" s="1102"/>
      <c r="G832" s="1102"/>
      <c r="H832" s="1102"/>
      <c r="I832" s="1102"/>
      <c r="J832" s="1102"/>
      <c r="K832" s="1102"/>
      <c r="L832" s="1102"/>
      <c r="M832" s="1102"/>
      <c r="N832" s="1102"/>
      <c r="O832" s="1102"/>
      <c r="P832" s="603" t="s">
        <v>3300</v>
      </c>
      <c r="Q832" s="601" t="s">
        <v>3301</v>
      </c>
      <c r="R832" s="602">
        <v>8144</v>
      </c>
      <c r="S832" s="602">
        <v>885</v>
      </c>
      <c r="T832" s="601">
        <v>19</v>
      </c>
      <c r="U832" s="1102"/>
    </row>
    <row r="833" spans="1:21" ht="14.25" customHeight="1">
      <c r="A833" s="1194">
        <v>4</v>
      </c>
      <c r="B833" s="1195">
        <v>43245</v>
      </c>
      <c r="C833" s="1190" t="s">
        <v>3302</v>
      </c>
      <c r="D833" s="1190" t="s">
        <v>3303</v>
      </c>
      <c r="E833" s="1192">
        <v>15896</v>
      </c>
      <c r="F833" s="1192">
        <v>2547</v>
      </c>
      <c r="G833" s="1192"/>
      <c r="H833" s="1192"/>
      <c r="I833" s="1192" t="s">
        <v>52</v>
      </c>
      <c r="J833" s="1192" t="s">
        <v>52</v>
      </c>
      <c r="K833" s="1192" t="s">
        <v>52</v>
      </c>
      <c r="L833" s="1192" t="s">
        <v>52</v>
      </c>
      <c r="M833" s="1192">
        <v>94</v>
      </c>
      <c r="N833" s="1193">
        <v>106</v>
      </c>
      <c r="O833" s="1193">
        <v>9998</v>
      </c>
      <c r="P833" s="604" t="s">
        <v>3304</v>
      </c>
      <c r="Q833" s="601" t="s">
        <v>3305</v>
      </c>
      <c r="R833" s="602">
        <v>537</v>
      </c>
      <c r="S833" s="602">
        <v>15</v>
      </c>
      <c r="T833" s="601">
        <v>78</v>
      </c>
      <c r="U833" s="1197"/>
    </row>
    <row r="834" spans="1:21" ht="14.25" customHeight="1">
      <c r="A834" s="1191"/>
      <c r="B834" s="1191"/>
      <c r="C834" s="1191"/>
      <c r="D834" s="1191"/>
      <c r="E834" s="1191"/>
      <c r="F834" s="1191"/>
      <c r="G834" s="1191"/>
      <c r="H834" s="1191"/>
      <c r="I834" s="1191"/>
      <c r="J834" s="1191"/>
      <c r="K834" s="1191"/>
      <c r="L834" s="1191"/>
      <c r="M834" s="1191"/>
      <c r="N834" s="1191"/>
      <c r="O834" s="1191"/>
      <c r="P834" s="603" t="s">
        <v>3306</v>
      </c>
      <c r="Q834" s="601" t="s">
        <v>3307</v>
      </c>
      <c r="R834" s="602">
        <v>624</v>
      </c>
      <c r="S834" s="602">
        <v>11</v>
      </c>
      <c r="T834" s="601">
        <v>121</v>
      </c>
      <c r="U834" s="1191"/>
    </row>
    <row r="835" spans="1:21" ht="14.25" customHeight="1">
      <c r="A835" s="1102"/>
      <c r="B835" s="1102"/>
      <c r="C835" s="1102"/>
      <c r="D835" s="1102"/>
      <c r="E835" s="1102"/>
      <c r="F835" s="1102"/>
      <c r="G835" s="1102"/>
      <c r="H835" s="1102"/>
      <c r="I835" s="1102"/>
      <c r="J835" s="1102"/>
      <c r="K835" s="1102"/>
      <c r="L835" s="1102"/>
      <c r="M835" s="1102"/>
      <c r="N835" s="1102"/>
      <c r="O835" s="1102"/>
      <c r="P835" s="603" t="s">
        <v>3308</v>
      </c>
      <c r="Q835" s="601" t="s">
        <v>3309</v>
      </c>
      <c r="R835" s="602">
        <v>405</v>
      </c>
      <c r="S835" s="602">
        <v>46</v>
      </c>
      <c r="T835" s="601">
        <v>55</v>
      </c>
      <c r="U835" s="1102"/>
    </row>
    <row r="836" spans="1:21" ht="14.25" customHeight="1">
      <c r="A836" s="1194">
        <v>5</v>
      </c>
      <c r="B836" s="1195">
        <v>43248</v>
      </c>
      <c r="C836" s="1190" t="s">
        <v>3310</v>
      </c>
      <c r="D836" s="1190" t="s">
        <v>3311</v>
      </c>
      <c r="E836" s="1192">
        <v>20021</v>
      </c>
      <c r="F836" s="1192">
        <v>3175</v>
      </c>
      <c r="G836" s="1192"/>
      <c r="H836" s="1192"/>
      <c r="I836" s="1192" t="s">
        <v>52</v>
      </c>
      <c r="J836" s="1192" t="s">
        <v>52</v>
      </c>
      <c r="K836" s="1192" t="s">
        <v>52</v>
      </c>
      <c r="L836" s="1192" t="s">
        <v>52</v>
      </c>
      <c r="M836" s="1192">
        <v>207</v>
      </c>
      <c r="N836" s="1193">
        <v>48</v>
      </c>
      <c r="O836" s="1193">
        <v>10000</v>
      </c>
      <c r="P836" s="604" t="s">
        <v>3312</v>
      </c>
      <c r="Q836" s="601" t="s">
        <v>3313</v>
      </c>
      <c r="R836" s="602">
        <v>267</v>
      </c>
      <c r="S836" s="602">
        <v>9</v>
      </c>
      <c r="T836" s="601">
        <v>36</v>
      </c>
      <c r="U836" s="1197"/>
    </row>
    <row r="837" spans="1:21" ht="14.25" customHeight="1">
      <c r="A837" s="1191"/>
      <c r="B837" s="1191"/>
      <c r="C837" s="1191"/>
      <c r="D837" s="1191"/>
      <c r="E837" s="1191"/>
      <c r="F837" s="1191"/>
      <c r="G837" s="1191"/>
      <c r="H837" s="1191"/>
      <c r="I837" s="1191"/>
      <c r="J837" s="1191"/>
      <c r="K837" s="1191"/>
      <c r="L837" s="1191"/>
      <c r="M837" s="1191"/>
      <c r="N837" s="1191"/>
      <c r="O837" s="1191"/>
      <c r="P837" s="603" t="s">
        <v>3314</v>
      </c>
      <c r="Q837" s="601" t="s">
        <v>3315</v>
      </c>
      <c r="R837" s="602">
        <v>462</v>
      </c>
      <c r="S837" s="602">
        <v>11</v>
      </c>
      <c r="T837" s="601">
        <v>63</v>
      </c>
      <c r="U837" s="1191"/>
    </row>
    <row r="838" spans="1:21" ht="14.25" customHeight="1">
      <c r="A838" s="1102"/>
      <c r="B838" s="1102"/>
      <c r="C838" s="1102"/>
      <c r="D838" s="1102"/>
      <c r="E838" s="1102"/>
      <c r="F838" s="1102"/>
      <c r="G838" s="1102"/>
      <c r="H838" s="1102"/>
      <c r="I838" s="1102"/>
      <c r="J838" s="1102"/>
      <c r="K838" s="1102"/>
      <c r="L838" s="1102"/>
      <c r="M838" s="1102"/>
      <c r="N838" s="1102"/>
      <c r="O838" s="1102"/>
      <c r="P838" s="603" t="s">
        <v>3316</v>
      </c>
      <c r="Q838" s="601" t="s">
        <v>3317</v>
      </c>
      <c r="R838" s="602">
        <v>382</v>
      </c>
      <c r="S838" s="602">
        <v>51</v>
      </c>
      <c r="T838" s="601">
        <v>40</v>
      </c>
      <c r="U838" s="1102"/>
    </row>
    <row r="839" spans="1:21" ht="14.25" customHeight="1">
      <c r="A839" s="1194">
        <v>5</v>
      </c>
      <c r="B839" s="503">
        <v>43248</v>
      </c>
      <c r="C839" s="498" t="s">
        <v>3318</v>
      </c>
      <c r="D839" s="1190" t="s">
        <v>3319</v>
      </c>
      <c r="E839" s="1192">
        <v>51885</v>
      </c>
      <c r="F839" s="502">
        <v>3440</v>
      </c>
      <c r="G839" s="502"/>
      <c r="H839" s="502"/>
      <c r="I839" s="502" t="s">
        <v>52</v>
      </c>
      <c r="J839" s="502" t="s">
        <v>52</v>
      </c>
      <c r="K839" s="502" t="s">
        <v>52</v>
      </c>
      <c r="L839" s="502" t="s">
        <v>52</v>
      </c>
      <c r="M839" s="502">
        <v>143</v>
      </c>
      <c r="N839" s="513">
        <v>52</v>
      </c>
      <c r="O839" s="513">
        <v>7483</v>
      </c>
      <c r="P839" s="624" t="s">
        <v>3320</v>
      </c>
      <c r="Q839" s="502" t="s">
        <v>3321</v>
      </c>
      <c r="R839" s="602">
        <v>2208</v>
      </c>
      <c r="S839" s="602">
        <v>111</v>
      </c>
      <c r="T839" s="513">
        <v>48</v>
      </c>
      <c r="U839" s="1197" t="s">
        <v>3322</v>
      </c>
    </row>
    <row r="840" spans="1:21" ht="14.25" customHeight="1">
      <c r="A840" s="1191"/>
      <c r="B840" s="503">
        <v>43249</v>
      </c>
      <c r="C840" s="498" t="s">
        <v>3323</v>
      </c>
      <c r="D840" s="1191"/>
      <c r="E840" s="1191"/>
      <c r="F840" s="502">
        <v>18084</v>
      </c>
      <c r="G840" s="502"/>
      <c r="H840" s="502"/>
      <c r="I840" s="502" t="s">
        <v>52</v>
      </c>
      <c r="J840" s="502" t="s">
        <v>52</v>
      </c>
      <c r="K840" s="502" t="s">
        <v>52</v>
      </c>
      <c r="L840" s="502" t="s">
        <v>52</v>
      </c>
      <c r="M840" s="502">
        <v>583</v>
      </c>
      <c r="N840" s="513">
        <v>59</v>
      </c>
      <c r="O840" s="513">
        <v>34392</v>
      </c>
      <c r="P840" s="597" t="s">
        <v>3324</v>
      </c>
      <c r="Q840" s="502" t="s">
        <v>3325</v>
      </c>
      <c r="R840" s="602">
        <v>8096</v>
      </c>
      <c r="S840" s="602">
        <v>322</v>
      </c>
      <c r="T840" s="513">
        <v>56</v>
      </c>
      <c r="U840" s="1191"/>
    </row>
    <row r="841" spans="1:21" ht="14.25" customHeight="1">
      <c r="A841" s="1102"/>
      <c r="B841" s="503">
        <v>43250</v>
      </c>
      <c r="C841" s="498" t="s">
        <v>3326</v>
      </c>
      <c r="D841" s="1102"/>
      <c r="E841" s="1102"/>
      <c r="F841" s="502">
        <v>11920</v>
      </c>
      <c r="G841" s="502"/>
      <c r="H841" s="502"/>
      <c r="I841" s="502" t="s">
        <v>52</v>
      </c>
      <c r="J841" s="502" t="s">
        <v>52</v>
      </c>
      <c r="K841" s="502" t="s">
        <v>52</v>
      </c>
      <c r="L841" s="502" t="s">
        <v>52</v>
      </c>
      <c r="M841" s="502">
        <v>281</v>
      </c>
      <c r="N841" s="513">
        <v>65</v>
      </c>
      <c r="O841" s="513">
        <v>18125</v>
      </c>
      <c r="P841" s="597" t="s">
        <v>3327</v>
      </c>
      <c r="Q841" s="502" t="s">
        <v>3328</v>
      </c>
      <c r="R841" s="602">
        <v>8096</v>
      </c>
      <c r="S841" s="602">
        <v>322</v>
      </c>
      <c r="T841" s="513">
        <v>56</v>
      </c>
      <c r="U841" s="1102"/>
    </row>
    <row r="842" spans="1:21" ht="14.25" customHeight="1">
      <c r="A842" s="1194">
        <v>5</v>
      </c>
      <c r="B842" s="1195">
        <v>43249</v>
      </c>
      <c r="C842" s="1190" t="s">
        <v>3329</v>
      </c>
      <c r="D842" s="1190" t="s">
        <v>3330</v>
      </c>
      <c r="E842" s="1192">
        <v>32742</v>
      </c>
      <c r="F842" s="1192">
        <v>5142</v>
      </c>
      <c r="G842" s="1192"/>
      <c r="H842" s="1192"/>
      <c r="I842" s="1192" t="s">
        <v>52</v>
      </c>
      <c r="J842" s="1192" t="s">
        <v>52</v>
      </c>
      <c r="K842" s="1192" t="s">
        <v>52</v>
      </c>
      <c r="L842" s="1192" t="s">
        <v>52</v>
      </c>
      <c r="M842" s="1192">
        <v>463</v>
      </c>
      <c r="N842" s="1193">
        <v>22</v>
      </c>
      <c r="O842" s="1193">
        <v>10000</v>
      </c>
      <c r="P842" s="604" t="s">
        <v>3331</v>
      </c>
      <c r="Q842" s="601" t="s">
        <v>3332</v>
      </c>
      <c r="R842" s="602">
        <v>422</v>
      </c>
      <c r="S842" s="602">
        <v>51</v>
      </c>
      <c r="T842" s="601">
        <v>15</v>
      </c>
      <c r="U842" s="1197"/>
    </row>
    <row r="843" spans="1:21" ht="14.25" customHeight="1">
      <c r="A843" s="1191"/>
      <c r="B843" s="1191"/>
      <c r="C843" s="1191"/>
      <c r="D843" s="1191"/>
      <c r="E843" s="1191"/>
      <c r="F843" s="1191"/>
      <c r="G843" s="1191"/>
      <c r="H843" s="1191"/>
      <c r="I843" s="1191"/>
      <c r="J843" s="1191"/>
      <c r="K843" s="1191"/>
      <c r="L843" s="1191"/>
      <c r="M843" s="1191"/>
      <c r="N843" s="1191"/>
      <c r="O843" s="1191"/>
      <c r="P843" s="603" t="s">
        <v>3333</v>
      </c>
      <c r="Q843" s="601" t="s">
        <v>3334</v>
      </c>
      <c r="R843" s="602">
        <v>1406</v>
      </c>
      <c r="S843" s="602">
        <v>73</v>
      </c>
      <c r="T843" s="601">
        <v>33</v>
      </c>
      <c r="U843" s="1191"/>
    </row>
    <row r="844" spans="1:21" ht="14.25" customHeight="1">
      <c r="A844" s="1102"/>
      <c r="B844" s="1102"/>
      <c r="C844" s="1102"/>
      <c r="D844" s="1102"/>
      <c r="E844" s="1102"/>
      <c r="F844" s="1102"/>
      <c r="G844" s="1102"/>
      <c r="H844" s="1102"/>
      <c r="I844" s="1102"/>
      <c r="J844" s="1102"/>
      <c r="K844" s="1102"/>
      <c r="L844" s="1102"/>
      <c r="M844" s="1102"/>
      <c r="N844" s="1102"/>
      <c r="O844" s="1102"/>
      <c r="P844" s="603" t="s">
        <v>3335</v>
      </c>
      <c r="Q844" s="601" t="s">
        <v>3336</v>
      </c>
      <c r="R844" s="602">
        <v>1334</v>
      </c>
      <c r="S844" s="602">
        <v>190</v>
      </c>
      <c r="T844" s="601">
        <v>18</v>
      </c>
      <c r="U844" s="1102"/>
    </row>
    <row r="845" spans="1:21" ht="14.25" customHeight="1">
      <c r="A845" s="1194">
        <v>5</v>
      </c>
      <c r="B845" s="1195">
        <v>43250</v>
      </c>
      <c r="C845" s="1190" t="s">
        <v>3337</v>
      </c>
      <c r="D845" s="1190" t="s">
        <v>3338</v>
      </c>
      <c r="E845" s="1192">
        <v>30147</v>
      </c>
      <c r="F845" s="1192">
        <v>4926</v>
      </c>
      <c r="G845" s="1192"/>
      <c r="H845" s="1192"/>
      <c r="I845" s="1192" t="s">
        <v>52</v>
      </c>
      <c r="J845" s="1192" t="s">
        <v>52</v>
      </c>
      <c r="K845" s="1192" t="s">
        <v>52</v>
      </c>
      <c r="L845" s="1192" t="s">
        <v>52</v>
      </c>
      <c r="M845" s="1192">
        <v>362</v>
      </c>
      <c r="N845" s="1193">
        <v>28</v>
      </c>
      <c r="O845" s="1193">
        <v>10000</v>
      </c>
      <c r="P845" s="604" t="s">
        <v>3339</v>
      </c>
      <c r="Q845" s="601" t="s">
        <v>3340</v>
      </c>
      <c r="R845" s="602">
        <v>1802</v>
      </c>
      <c r="S845" s="602">
        <v>216</v>
      </c>
      <c r="T845" s="601">
        <v>25</v>
      </c>
      <c r="U845" s="1197"/>
    </row>
    <row r="846" spans="1:21" ht="14.25" customHeight="1">
      <c r="A846" s="1191"/>
      <c r="B846" s="1191"/>
      <c r="C846" s="1191"/>
      <c r="D846" s="1191"/>
      <c r="E846" s="1191"/>
      <c r="F846" s="1191"/>
      <c r="G846" s="1191"/>
      <c r="H846" s="1191"/>
      <c r="I846" s="1191"/>
      <c r="J846" s="1191"/>
      <c r="K846" s="1191"/>
      <c r="L846" s="1191"/>
      <c r="M846" s="1191"/>
      <c r="N846" s="1191"/>
      <c r="O846" s="1191"/>
      <c r="P846" s="603" t="s">
        <v>3341</v>
      </c>
      <c r="Q846" s="601" t="s">
        <v>3342</v>
      </c>
      <c r="R846" s="602">
        <v>1802</v>
      </c>
      <c r="S846" s="602">
        <v>216</v>
      </c>
      <c r="T846" s="601">
        <v>25</v>
      </c>
      <c r="U846" s="1191"/>
    </row>
    <row r="847" spans="1:21" ht="14.25" customHeight="1">
      <c r="A847" s="1102"/>
      <c r="B847" s="1102"/>
      <c r="C847" s="1102"/>
      <c r="D847" s="1102"/>
      <c r="E847" s="1102"/>
      <c r="F847" s="1102"/>
      <c r="G847" s="1102"/>
      <c r="H847" s="1102"/>
      <c r="I847" s="1102"/>
      <c r="J847" s="1102"/>
      <c r="K847" s="1102"/>
      <c r="L847" s="1102"/>
      <c r="M847" s="1102"/>
      <c r="N847" s="1102"/>
      <c r="O847" s="1102"/>
      <c r="P847" s="603" t="s">
        <v>3343</v>
      </c>
      <c r="Q847" s="601" t="s">
        <v>3344</v>
      </c>
      <c r="R847" s="602">
        <v>1802</v>
      </c>
      <c r="S847" s="602">
        <v>216</v>
      </c>
      <c r="T847" s="601">
        <v>25</v>
      </c>
      <c r="U847" s="1102"/>
    </row>
    <row r="848" spans="1:21" ht="14.25" customHeight="1">
      <c r="A848" s="1194">
        <v>5</v>
      </c>
      <c r="B848" s="1195">
        <v>43251</v>
      </c>
      <c r="C848" s="1190" t="s">
        <v>3345</v>
      </c>
      <c r="D848" s="1190" t="s">
        <v>3346</v>
      </c>
      <c r="E848" s="1192">
        <v>18109</v>
      </c>
      <c r="F848" s="1192">
        <v>3158</v>
      </c>
      <c r="G848" s="1192"/>
      <c r="H848" s="1192"/>
      <c r="I848" s="1192" t="s">
        <v>52</v>
      </c>
      <c r="J848" s="1192" t="s">
        <v>52</v>
      </c>
      <c r="K848" s="1192" t="s">
        <v>52</v>
      </c>
      <c r="L848" s="1192" t="s">
        <v>52</v>
      </c>
      <c r="M848" s="1192">
        <v>379</v>
      </c>
      <c r="N848" s="1193">
        <v>26</v>
      </c>
      <c r="O848" s="1193">
        <v>10000</v>
      </c>
      <c r="P848" s="604" t="s">
        <v>3347</v>
      </c>
      <c r="Q848" s="601" t="s">
        <v>3348</v>
      </c>
      <c r="R848" s="602">
        <v>537</v>
      </c>
      <c r="S848" s="602">
        <v>45</v>
      </c>
      <c r="T848" s="601">
        <v>21</v>
      </c>
      <c r="U848" s="1197"/>
    </row>
    <row r="849" spans="1:21" ht="14.25" customHeight="1">
      <c r="A849" s="1191"/>
      <c r="B849" s="1191"/>
      <c r="C849" s="1191"/>
      <c r="D849" s="1191"/>
      <c r="E849" s="1191"/>
      <c r="F849" s="1191"/>
      <c r="G849" s="1191"/>
      <c r="H849" s="1191"/>
      <c r="I849" s="1191"/>
      <c r="J849" s="1191"/>
      <c r="K849" s="1191"/>
      <c r="L849" s="1191"/>
      <c r="M849" s="1191"/>
      <c r="N849" s="1191"/>
      <c r="O849" s="1191"/>
      <c r="P849" s="603" t="s">
        <v>3349</v>
      </c>
      <c r="Q849" s="601" t="s">
        <v>3350</v>
      </c>
      <c r="R849" s="602">
        <v>1595</v>
      </c>
      <c r="S849" s="602">
        <v>258</v>
      </c>
      <c r="T849" s="601">
        <v>23</v>
      </c>
      <c r="U849" s="1191"/>
    </row>
    <row r="850" spans="1:21" ht="14.25" customHeight="1">
      <c r="A850" s="1102"/>
      <c r="B850" s="1102"/>
      <c r="C850" s="1102"/>
      <c r="D850" s="1102"/>
      <c r="E850" s="1102"/>
      <c r="F850" s="1102"/>
      <c r="G850" s="1102"/>
      <c r="H850" s="1102"/>
      <c r="I850" s="1102"/>
      <c r="J850" s="1102"/>
      <c r="K850" s="1102"/>
      <c r="L850" s="1102"/>
      <c r="M850" s="1102"/>
      <c r="N850" s="1102"/>
      <c r="O850" s="1102"/>
      <c r="P850" s="603" t="s">
        <v>3351</v>
      </c>
      <c r="Q850" s="601" t="s">
        <v>3352</v>
      </c>
      <c r="R850" s="602">
        <v>1595</v>
      </c>
      <c r="S850" s="602">
        <v>258</v>
      </c>
      <c r="T850" s="601">
        <v>23</v>
      </c>
      <c r="U850" s="1102"/>
    </row>
    <row r="851" spans="1:21" ht="14.25" customHeight="1">
      <c r="A851" s="1194">
        <v>5</v>
      </c>
      <c r="B851" s="503">
        <v>43251</v>
      </c>
      <c r="C851" s="498" t="s">
        <v>3353</v>
      </c>
      <c r="D851" s="1197" t="s">
        <v>3354</v>
      </c>
      <c r="E851" s="1192">
        <v>17235</v>
      </c>
      <c r="F851" s="502">
        <v>3607</v>
      </c>
      <c r="G851" s="502"/>
      <c r="H851" s="502"/>
      <c r="I851" s="502" t="s">
        <v>52</v>
      </c>
      <c r="J851" s="502" t="s">
        <v>52</v>
      </c>
      <c r="K851" s="502" t="s">
        <v>52</v>
      </c>
      <c r="L851" s="502" t="s">
        <v>52</v>
      </c>
      <c r="M851" s="502">
        <v>120</v>
      </c>
      <c r="N851" s="513">
        <v>115</v>
      </c>
      <c r="O851" s="513">
        <v>13806</v>
      </c>
      <c r="P851" s="604" t="s">
        <v>3355</v>
      </c>
      <c r="Q851" s="601" t="s">
        <v>3356</v>
      </c>
      <c r="R851" s="602">
        <v>574</v>
      </c>
      <c r="S851" s="602">
        <v>48</v>
      </c>
      <c r="T851" s="601">
        <v>81</v>
      </c>
      <c r="U851" s="1197"/>
    </row>
    <row r="852" spans="1:21" ht="14.25" customHeight="1">
      <c r="A852" s="1191"/>
      <c r="B852" s="1195">
        <v>43252</v>
      </c>
      <c r="C852" s="1190" t="s">
        <v>3357</v>
      </c>
      <c r="D852" s="1191"/>
      <c r="E852" s="1191"/>
      <c r="F852" s="1192">
        <v>3509</v>
      </c>
      <c r="G852" s="1192"/>
      <c r="H852" s="1192"/>
      <c r="I852" s="1192" t="s">
        <v>52</v>
      </c>
      <c r="J852" s="1192" t="s">
        <v>52</v>
      </c>
      <c r="K852" s="1192" t="s">
        <v>52</v>
      </c>
      <c r="L852" s="1192" t="s">
        <v>52</v>
      </c>
      <c r="M852" s="1192">
        <v>137</v>
      </c>
      <c r="N852" s="1196">
        <v>118</v>
      </c>
      <c r="O852" s="1196">
        <v>16194</v>
      </c>
      <c r="P852" s="603" t="s">
        <v>3358</v>
      </c>
      <c r="Q852" s="601" t="s">
        <v>3359</v>
      </c>
      <c r="R852" s="602">
        <v>1000</v>
      </c>
      <c r="S852" s="602">
        <v>20</v>
      </c>
      <c r="T852" s="601">
        <v>150</v>
      </c>
      <c r="U852" s="1191"/>
    </row>
    <row r="853" spans="1:21" ht="14.25" customHeight="1">
      <c r="A853" s="1102"/>
      <c r="B853" s="1102"/>
      <c r="C853" s="1102"/>
      <c r="D853" s="1102"/>
      <c r="E853" s="1102"/>
      <c r="F853" s="1102"/>
      <c r="G853" s="1102"/>
      <c r="H853" s="1102"/>
      <c r="I853" s="1102"/>
      <c r="J853" s="1102"/>
      <c r="K853" s="1102"/>
      <c r="L853" s="1102"/>
      <c r="M853" s="1102"/>
      <c r="N853" s="1102"/>
      <c r="O853" s="1102"/>
      <c r="P853" s="603" t="s">
        <v>3360</v>
      </c>
      <c r="Q853" s="601" t="s">
        <v>3361</v>
      </c>
      <c r="R853" s="602">
        <v>604</v>
      </c>
      <c r="S853" s="602">
        <v>49</v>
      </c>
      <c r="T853" s="601">
        <v>127</v>
      </c>
      <c r="U853" s="1102"/>
    </row>
    <row r="854" spans="1:21" ht="14.25" customHeight="1">
      <c r="A854" s="1194">
        <v>5</v>
      </c>
      <c r="B854" s="503">
        <v>43251</v>
      </c>
      <c r="C854" s="498" t="s">
        <v>3362</v>
      </c>
      <c r="D854" s="1197" t="s">
        <v>3363</v>
      </c>
      <c r="E854" s="1192">
        <v>19510</v>
      </c>
      <c r="F854" s="502">
        <v>2899</v>
      </c>
      <c r="G854" s="502"/>
      <c r="H854" s="502"/>
      <c r="I854" s="502" t="s">
        <v>52</v>
      </c>
      <c r="J854" s="502" t="s">
        <v>52</v>
      </c>
      <c r="K854" s="502" t="s">
        <v>52</v>
      </c>
      <c r="L854" s="502" t="s">
        <v>52</v>
      </c>
      <c r="M854" s="502">
        <v>66</v>
      </c>
      <c r="N854" s="513">
        <v>135</v>
      </c>
      <c r="O854" s="513">
        <v>8919</v>
      </c>
      <c r="P854" s="604" t="s">
        <v>3364</v>
      </c>
      <c r="Q854" s="601" t="s">
        <v>3365</v>
      </c>
      <c r="R854" s="602">
        <v>428</v>
      </c>
      <c r="S854" s="602">
        <v>9</v>
      </c>
      <c r="T854" s="601">
        <v>93</v>
      </c>
      <c r="U854" s="1197"/>
    </row>
    <row r="855" spans="1:21" ht="14.25" customHeight="1">
      <c r="A855" s="1191"/>
      <c r="B855" s="1195">
        <v>43252</v>
      </c>
      <c r="C855" s="1190" t="s">
        <v>3366</v>
      </c>
      <c r="D855" s="1191"/>
      <c r="E855" s="1191"/>
      <c r="F855" s="1192">
        <v>4974</v>
      </c>
      <c r="G855" s="1192"/>
      <c r="H855" s="1192"/>
      <c r="I855" s="1192" t="s">
        <v>52</v>
      </c>
      <c r="J855" s="1192" t="s">
        <v>52</v>
      </c>
      <c r="K855" s="1192" t="s">
        <v>52</v>
      </c>
      <c r="L855" s="1192" t="s">
        <v>52</v>
      </c>
      <c r="M855" s="1192">
        <v>128</v>
      </c>
      <c r="N855" s="1196">
        <v>165</v>
      </c>
      <c r="O855" s="1196">
        <v>21081</v>
      </c>
      <c r="P855" s="603" t="s">
        <v>3367</v>
      </c>
      <c r="Q855" s="601" t="s">
        <v>3368</v>
      </c>
      <c r="R855" s="602">
        <v>1152</v>
      </c>
      <c r="S855" s="602">
        <v>10</v>
      </c>
      <c r="T855" s="601">
        <v>132</v>
      </c>
      <c r="U855" s="1191"/>
    </row>
    <row r="856" spans="1:21" ht="14.25" customHeight="1">
      <c r="A856" s="1102"/>
      <c r="B856" s="1102"/>
      <c r="C856" s="1102"/>
      <c r="D856" s="1102"/>
      <c r="E856" s="1102"/>
      <c r="F856" s="1102"/>
      <c r="G856" s="1102"/>
      <c r="H856" s="1102"/>
      <c r="I856" s="1102"/>
      <c r="J856" s="1102"/>
      <c r="K856" s="1102"/>
      <c r="L856" s="1102"/>
      <c r="M856" s="1102"/>
      <c r="N856" s="1102"/>
      <c r="O856" s="1102"/>
      <c r="P856" s="603" t="s">
        <v>3369</v>
      </c>
      <c r="Q856" s="601" t="s">
        <v>3370</v>
      </c>
      <c r="R856" s="602">
        <v>618</v>
      </c>
      <c r="S856" s="602">
        <v>30</v>
      </c>
      <c r="T856" s="601">
        <v>165</v>
      </c>
      <c r="U856" s="1102"/>
    </row>
    <row r="857" spans="1:21" ht="14.25" customHeight="1">
      <c r="A857" s="1194">
        <v>5</v>
      </c>
      <c r="B857" s="1312">
        <v>43252</v>
      </c>
      <c r="C857" s="1295" t="s">
        <v>3371</v>
      </c>
      <c r="D857" s="1295" t="s">
        <v>3372</v>
      </c>
      <c r="E857" s="1297">
        <v>23248</v>
      </c>
      <c r="F857" s="1297">
        <v>1475</v>
      </c>
      <c r="G857" s="1297"/>
      <c r="H857" s="1297"/>
      <c r="I857" s="1297" t="s">
        <v>52</v>
      </c>
      <c r="J857" s="1297" t="s">
        <v>52</v>
      </c>
      <c r="K857" s="1297" t="s">
        <v>52</v>
      </c>
      <c r="L857" s="1297" t="s">
        <v>52</v>
      </c>
      <c r="M857" s="1297">
        <v>58</v>
      </c>
      <c r="N857" s="1308">
        <v>33</v>
      </c>
      <c r="O857" s="1308">
        <v>1930</v>
      </c>
      <c r="P857" s="1309" t="s">
        <v>3373</v>
      </c>
      <c r="Q857" s="1096"/>
      <c r="R857" s="1096"/>
      <c r="S857" s="1096"/>
      <c r="T857" s="1097"/>
      <c r="U857" s="1234"/>
    </row>
    <row r="858" spans="1:21" ht="14.25" customHeight="1">
      <c r="A858" s="1191"/>
      <c r="B858" s="1191"/>
      <c r="C858" s="1191"/>
      <c r="D858" s="1191"/>
      <c r="E858" s="1191"/>
      <c r="F858" s="1191"/>
      <c r="G858" s="1191"/>
      <c r="H858" s="1191"/>
      <c r="I858" s="1191"/>
      <c r="J858" s="1191"/>
      <c r="K858" s="1191"/>
      <c r="L858" s="1191"/>
      <c r="M858" s="1191"/>
      <c r="N858" s="1191"/>
      <c r="O858" s="1191"/>
      <c r="P858" s="1310"/>
      <c r="Q858" s="1127"/>
      <c r="R858" s="1127"/>
      <c r="S858" s="1127"/>
      <c r="T858" s="1311"/>
      <c r="U858" s="1191"/>
    </row>
    <row r="859" spans="1:21" ht="14.25" customHeight="1">
      <c r="A859" s="1102"/>
      <c r="B859" s="1102"/>
      <c r="C859" s="1102"/>
      <c r="D859" s="1102"/>
      <c r="E859" s="1102"/>
      <c r="F859" s="1102"/>
      <c r="G859" s="1102"/>
      <c r="H859" s="1102"/>
      <c r="I859" s="1102"/>
      <c r="J859" s="1102"/>
      <c r="K859" s="1102"/>
      <c r="L859" s="1102"/>
      <c r="M859" s="1102"/>
      <c r="N859" s="1102"/>
      <c r="O859" s="1102"/>
      <c r="P859" s="1098"/>
      <c r="Q859" s="1099"/>
      <c r="R859" s="1099"/>
      <c r="S859" s="1099"/>
      <c r="T859" s="1100"/>
      <c r="U859" s="1102"/>
    </row>
    <row r="860" spans="1:21" ht="14.25" customHeight="1">
      <c r="A860" s="1194">
        <v>5</v>
      </c>
      <c r="B860" s="1195">
        <v>43252</v>
      </c>
      <c r="C860" s="1190" t="s">
        <v>3374</v>
      </c>
      <c r="D860" s="1190" t="s">
        <v>3375</v>
      </c>
      <c r="E860" s="1192">
        <v>23248</v>
      </c>
      <c r="F860" s="1192">
        <v>5952</v>
      </c>
      <c r="G860" s="1192"/>
      <c r="H860" s="1192"/>
      <c r="I860" s="1192" t="s">
        <v>52</v>
      </c>
      <c r="J860" s="1192" t="s">
        <v>52</v>
      </c>
      <c r="K860" s="1192" t="s">
        <v>52</v>
      </c>
      <c r="L860" s="1192" t="s">
        <v>52</v>
      </c>
      <c r="M860" s="1192">
        <v>258</v>
      </c>
      <c r="N860" s="1193">
        <v>39</v>
      </c>
      <c r="O860" s="1193">
        <v>10000</v>
      </c>
      <c r="P860" s="604" t="s">
        <v>3376</v>
      </c>
      <c r="Q860" s="601" t="s">
        <v>3377</v>
      </c>
      <c r="R860" s="602">
        <v>1415</v>
      </c>
      <c r="S860" s="602">
        <v>62</v>
      </c>
      <c r="T860" s="601">
        <v>38</v>
      </c>
      <c r="U860" s="1197"/>
    </row>
    <row r="861" spans="1:21" ht="14.25" customHeight="1">
      <c r="A861" s="1191"/>
      <c r="B861" s="1191"/>
      <c r="C861" s="1191"/>
      <c r="D861" s="1191"/>
      <c r="E861" s="1191"/>
      <c r="F861" s="1191"/>
      <c r="G861" s="1191"/>
      <c r="H861" s="1191"/>
      <c r="I861" s="1191"/>
      <c r="J861" s="1191"/>
      <c r="K861" s="1191"/>
      <c r="L861" s="1191"/>
      <c r="M861" s="1191"/>
      <c r="N861" s="1191"/>
      <c r="O861" s="1191"/>
      <c r="P861" s="603" t="s">
        <v>3378</v>
      </c>
      <c r="Q861" s="601" t="s">
        <v>3379</v>
      </c>
      <c r="R861" s="602">
        <v>3668</v>
      </c>
      <c r="S861" s="602">
        <v>165</v>
      </c>
      <c r="T861" s="601">
        <v>40</v>
      </c>
      <c r="U861" s="1191"/>
    </row>
    <row r="862" spans="1:21" ht="14.25" customHeight="1">
      <c r="A862" s="1102"/>
      <c r="B862" s="1102"/>
      <c r="C862" s="1102"/>
      <c r="D862" s="1102"/>
      <c r="E862" s="1102"/>
      <c r="F862" s="1102"/>
      <c r="G862" s="1102"/>
      <c r="H862" s="1102"/>
      <c r="I862" s="1102"/>
      <c r="J862" s="1102"/>
      <c r="K862" s="1102"/>
      <c r="L862" s="1102"/>
      <c r="M862" s="1102"/>
      <c r="N862" s="1102"/>
      <c r="O862" s="1102"/>
      <c r="P862" s="603" t="s">
        <v>3380</v>
      </c>
      <c r="Q862" s="601" t="s">
        <v>3381</v>
      </c>
      <c r="R862" s="602">
        <v>3668</v>
      </c>
      <c r="S862" s="602">
        <v>165</v>
      </c>
      <c r="T862" s="601">
        <v>40</v>
      </c>
      <c r="U862" s="1102"/>
    </row>
    <row r="863" spans="1:21" ht="14.25" customHeight="1">
      <c r="A863" s="1194">
        <v>5</v>
      </c>
      <c r="B863" s="503">
        <v>43252</v>
      </c>
      <c r="C863" s="498" t="s">
        <v>3382</v>
      </c>
      <c r="D863" s="1197" t="s">
        <v>3383</v>
      </c>
      <c r="E863" s="1192">
        <v>32916</v>
      </c>
      <c r="F863" s="502">
        <v>9490</v>
      </c>
      <c r="G863" s="502"/>
      <c r="H863" s="502"/>
      <c r="I863" s="502" t="s">
        <v>52</v>
      </c>
      <c r="J863" s="502" t="s">
        <v>52</v>
      </c>
      <c r="K863" s="502" t="s">
        <v>52</v>
      </c>
      <c r="L863" s="502" t="s">
        <v>52</v>
      </c>
      <c r="M863" s="502">
        <v>1609</v>
      </c>
      <c r="N863" s="513">
        <v>9</v>
      </c>
      <c r="O863" s="513">
        <v>15099</v>
      </c>
      <c r="P863" s="604" t="s">
        <v>3384</v>
      </c>
      <c r="Q863" s="601" t="s">
        <v>3385</v>
      </c>
      <c r="R863" s="602">
        <v>2048</v>
      </c>
      <c r="S863" s="602">
        <v>245</v>
      </c>
      <c r="T863" s="601">
        <v>6</v>
      </c>
      <c r="U863" s="1197"/>
    </row>
    <row r="864" spans="1:21" ht="14.25" customHeight="1">
      <c r="A864" s="1191"/>
      <c r="B864" s="1195">
        <v>43253</v>
      </c>
      <c r="C864" s="1190" t="s">
        <v>3386</v>
      </c>
      <c r="D864" s="1191"/>
      <c r="E864" s="1191"/>
      <c r="F864" s="1192">
        <v>9200</v>
      </c>
      <c r="G864" s="1192"/>
      <c r="H864" s="1192"/>
      <c r="I864" s="1192" t="s">
        <v>52</v>
      </c>
      <c r="J864" s="1192" t="s">
        <v>52</v>
      </c>
      <c r="K864" s="1192" t="s">
        <v>52</v>
      </c>
      <c r="L864" s="1192" t="s">
        <v>52</v>
      </c>
      <c r="M864" s="1192">
        <v>1880</v>
      </c>
      <c r="N864" s="1196">
        <v>8</v>
      </c>
      <c r="O864" s="1196">
        <v>14901</v>
      </c>
      <c r="P864" s="603" t="s">
        <v>3387</v>
      </c>
      <c r="Q864" s="601" t="s">
        <v>3388</v>
      </c>
      <c r="R864" s="602">
        <v>3612</v>
      </c>
      <c r="S864" s="602">
        <v>801</v>
      </c>
      <c r="T864" s="601">
        <v>10</v>
      </c>
      <c r="U864" s="1191"/>
    </row>
    <row r="865" spans="1:21" ht="14.25" customHeight="1">
      <c r="A865" s="1102"/>
      <c r="B865" s="1102"/>
      <c r="C865" s="1102"/>
      <c r="D865" s="1102"/>
      <c r="E865" s="1102"/>
      <c r="F865" s="1102"/>
      <c r="G865" s="1102"/>
      <c r="H865" s="1102"/>
      <c r="I865" s="1102"/>
      <c r="J865" s="1102"/>
      <c r="K865" s="1102"/>
      <c r="L865" s="1102"/>
      <c r="M865" s="1102"/>
      <c r="N865" s="1102"/>
      <c r="O865" s="1102"/>
      <c r="P865" s="603" t="s">
        <v>3389</v>
      </c>
      <c r="Q865" s="601" t="s">
        <v>3390</v>
      </c>
      <c r="R865" s="602">
        <v>3612</v>
      </c>
      <c r="S865" s="602">
        <v>801</v>
      </c>
      <c r="T865" s="601">
        <v>10</v>
      </c>
      <c r="U865" s="1102"/>
    </row>
    <row r="866" spans="1:21" ht="14.25" customHeight="1">
      <c r="A866" s="1194">
        <v>1</v>
      </c>
      <c r="B866" s="1195">
        <v>43255</v>
      </c>
      <c r="C866" s="1190" t="s">
        <v>3391</v>
      </c>
      <c r="D866" s="1190" t="s">
        <v>3392</v>
      </c>
      <c r="E866" s="1192">
        <v>23129</v>
      </c>
      <c r="F866" s="1192">
        <v>7786</v>
      </c>
      <c r="G866" s="1192"/>
      <c r="H866" s="1192"/>
      <c r="I866" s="1192" t="s">
        <v>52</v>
      </c>
      <c r="J866" s="1192" t="s">
        <v>52</v>
      </c>
      <c r="K866" s="1192" t="s">
        <v>52</v>
      </c>
      <c r="L866" s="1192" t="s">
        <v>52</v>
      </c>
      <c r="M866" s="1192">
        <v>276</v>
      </c>
      <c r="N866" s="1193">
        <v>36</v>
      </c>
      <c r="O866" s="1193">
        <v>10000</v>
      </c>
      <c r="P866" s="604" t="s">
        <v>3393</v>
      </c>
      <c r="Q866" s="601" t="s">
        <v>3394</v>
      </c>
      <c r="R866" s="602">
        <v>377</v>
      </c>
      <c r="S866" s="602">
        <v>40</v>
      </c>
      <c r="T866" s="601">
        <v>41</v>
      </c>
      <c r="U866" s="1197"/>
    </row>
    <row r="867" spans="1:21" ht="14.25" customHeight="1">
      <c r="A867" s="1191"/>
      <c r="B867" s="1191"/>
      <c r="C867" s="1191"/>
      <c r="D867" s="1191"/>
      <c r="E867" s="1191"/>
      <c r="F867" s="1191"/>
      <c r="G867" s="1191"/>
      <c r="H867" s="1191"/>
      <c r="I867" s="1191"/>
      <c r="J867" s="1191"/>
      <c r="K867" s="1191"/>
      <c r="L867" s="1191"/>
      <c r="M867" s="1191"/>
      <c r="N867" s="1191"/>
      <c r="O867" s="1191"/>
      <c r="P867" s="603" t="s">
        <v>3395</v>
      </c>
      <c r="Q867" s="601" t="s">
        <v>3396</v>
      </c>
      <c r="R867" s="602">
        <v>1210</v>
      </c>
      <c r="S867" s="602">
        <v>5</v>
      </c>
      <c r="T867" s="601">
        <v>76</v>
      </c>
      <c r="U867" s="1191"/>
    </row>
    <row r="868" spans="1:21" ht="14.25" customHeight="1">
      <c r="A868" s="1102"/>
      <c r="B868" s="1102"/>
      <c r="C868" s="1102"/>
      <c r="D868" s="1102"/>
      <c r="E868" s="1102"/>
      <c r="F868" s="1102"/>
      <c r="G868" s="1102"/>
      <c r="H868" s="1102"/>
      <c r="I868" s="1102"/>
      <c r="J868" s="1102"/>
      <c r="K868" s="1102"/>
      <c r="L868" s="1102"/>
      <c r="M868" s="1102"/>
      <c r="N868" s="1102"/>
      <c r="O868" s="1102"/>
      <c r="P868" s="603" t="s">
        <v>3397</v>
      </c>
      <c r="Q868" s="601" t="s">
        <v>3398</v>
      </c>
      <c r="R868" s="602">
        <v>377</v>
      </c>
      <c r="S868" s="602">
        <v>40</v>
      </c>
      <c r="T868" s="601">
        <v>41</v>
      </c>
      <c r="U868" s="1102"/>
    </row>
    <row r="869" spans="1:21" ht="14.25" customHeight="1">
      <c r="A869" s="1194">
        <v>1</v>
      </c>
      <c r="B869" s="1195">
        <v>43256</v>
      </c>
      <c r="C869" s="1190" t="s">
        <v>3399</v>
      </c>
      <c r="D869" s="1190" t="s">
        <v>3400</v>
      </c>
      <c r="E869" s="1192">
        <v>28232</v>
      </c>
      <c r="F869" s="1192">
        <v>7698</v>
      </c>
      <c r="G869" s="1192"/>
      <c r="H869" s="1192"/>
      <c r="I869" s="1192" t="s">
        <v>52</v>
      </c>
      <c r="J869" s="1192" t="s">
        <v>52</v>
      </c>
      <c r="K869" s="1192" t="s">
        <v>52</v>
      </c>
      <c r="L869" s="1192" t="s">
        <v>52</v>
      </c>
      <c r="M869" s="1192">
        <v>1244</v>
      </c>
      <c r="N869" s="1193">
        <v>8</v>
      </c>
      <c r="O869" s="1193">
        <v>10000</v>
      </c>
      <c r="P869" s="604" t="s">
        <v>3401</v>
      </c>
      <c r="Q869" s="601" t="s">
        <v>3402</v>
      </c>
      <c r="R869" s="602">
        <v>1644</v>
      </c>
      <c r="S869" s="602">
        <v>192</v>
      </c>
      <c r="T869" s="601">
        <v>6</v>
      </c>
      <c r="U869" s="1197"/>
    </row>
    <row r="870" spans="1:21" ht="14.25" customHeight="1">
      <c r="A870" s="1191"/>
      <c r="B870" s="1191"/>
      <c r="C870" s="1191"/>
      <c r="D870" s="1191"/>
      <c r="E870" s="1191"/>
      <c r="F870" s="1191"/>
      <c r="G870" s="1191"/>
      <c r="H870" s="1191"/>
      <c r="I870" s="1191"/>
      <c r="J870" s="1191"/>
      <c r="K870" s="1191"/>
      <c r="L870" s="1191"/>
      <c r="M870" s="1191"/>
      <c r="N870" s="1191"/>
      <c r="O870" s="1191"/>
      <c r="P870" s="603" t="s">
        <v>3403</v>
      </c>
      <c r="Q870" s="601" t="s">
        <v>3404</v>
      </c>
      <c r="R870" s="602">
        <v>4154</v>
      </c>
      <c r="S870" s="602">
        <v>770</v>
      </c>
      <c r="T870" s="601">
        <v>8</v>
      </c>
      <c r="U870" s="1191"/>
    </row>
    <row r="871" spans="1:21" ht="14.25" customHeight="1">
      <c r="A871" s="1102"/>
      <c r="B871" s="1102"/>
      <c r="C871" s="1102"/>
      <c r="D871" s="1102"/>
      <c r="E871" s="1102"/>
      <c r="F871" s="1102"/>
      <c r="G871" s="1102"/>
      <c r="H871" s="1102"/>
      <c r="I871" s="1102"/>
      <c r="J871" s="1102"/>
      <c r="K871" s="1102"/>
      <c r="L871" s="1102"/>
      <c r="M871" s="1102"/>
      <c r="N871" s="1102"/>
      <c r="O871" s="1102"/>
      <c r="P871" s="603" t="s">
        <v>3405</v>
      </c>
      <c r="Q871" s="601" t="s">
        <v>3406</v>
      </c>
      <c r="R871" s="602">
        <v>4154</v>
      </c>
      <c r="S871" s="602">
        <v>770</v>
      </c>
      <c r="T871" s="601">
        <v>8</v>
      </c>
      <c r="U871" s="1102"/>
    </row>
    <row r="872" spans="1:21" ht="14.25" customHeight="1">
      <c r="A872" s="1194">
        <v>1</v>
      </c>
      <c r="B872" s="1195">
        <v>43257</v>
      </c>
      <c r="C872" s="1190" t="s">
        <v>3407</v>
      </c>
      <c r="D872" s="1190" t="s">
        <v>3408</v>
      </c>
      <c r="E872" s="1192">
        <v>26552</v>
      </c>
      <c r="F872" s="1192">
        <v>9310</v>
      </c>
      <c r="G872" s="1192"/>
      <c r="H872" s="1192"/>
      <c r="I872" s="1192" t="s">
        <v>52</v>
      </c>
      <c r="J872" s="1192" t="s">
        <v>52</v>
      </c>
      <c r="K872" s="1192" t="s">
        <v>52</v>
      </c>
      <c r="L872" s="1192" t="s">
        <v>52</v>
      </c>
      <c r="M872" s="1192">
        <v>391</v>
      </c>
      <c r="N872" s="1193">
        <v>26</v>
      </c>
      <c r="O872" s="1193">
        <v>10000</v>
      </c>
      <c r="P872" s="604" t="s">
        <v>3409</v>
      </c>
      <c r="Q872" s="601" t="s">
        <v>3410</v>
      </c>
      <c r="R872" s="602">
        <v>514</v>
      </c>
      <c r="S872" s="602">
        <v>21</v>
      </c>
      <c r="T872" s="601">
        <v>21</v>
      </c>
      <c r="U872" s="1197"/>
    </row>
    <row r="873" spans="1:21" ht="14.25" customHeight="1">
      <c r="A873" s="1191"/>
      <c r="B873" s="1191"/>
      <c r="C873" s="1191"/>
      <c r="D873" s="1191"/>
      <c r="E873" s="1191"/>
      <c r="F873" s="1191"/>
      <c r="G873" s="1191"/>
      <c r="H873" s="1191"/>
      <c r="I873" s="1191"/>
      <c r="J873" s="1191"/>
      <c r="K873" s="1191"/>
      <c r="L873" s="1191"/>
      <c r="M873" s="1191"/>
      <c r="N873" s="1191"/>
      <c r="O873" s="1191"/>
      <c r="P873" s="603" t="s">
        <v>3411</v>
      </c>
      <c r="Q873" s="601" t="s">
        <v>3412</v>
      </c>
      <c r="R873" s="602">
        <v>3234</v>
      </c>
      <c r="S873" s="602">
        <v>97</v>
      </c>
      <c r="T873" s="601">
        <v>27</v>
      </c>
      <c r="U873" s="1191"/>
    </row>
    <row r="874" spans="1:21" ht="14.25" customHeight="1">
      <c r="A874" s="1102"/>
      <c r="B874" s="1102"/>
      <c r="C874" s="1102"/>
      <c r="D874" s="1102"/>
      <c r="E874" s="1102"/>
      <c r="F874" s="1102"/>
      <c r="G874" s="1102"/>
      <c r="H874" s="1102"/>
      <c r="I874" s="1102"/>
      <c r="J874" s="1102"/>
      <c r="K874" s="1102"/>
      <c r="L874" s="1102"/>
      <c r="M874" s="1102"/>
      <c r="N874" s="1102"/>
      <c r="O874" s="1102"/>
      <c r="P874" s="603" t="s">
        <v>3413</v>
      </c>
      <c r="Q874" s="601" t="s">
        <v>3414</v>
      </c>
      <c r="R874" s="602">
        <v>2892</v>
      </c>
      <c r="S874" s="602">
        <v>130</v>
      </c>
      <c r="T874" s="601">
        <v>25</v>
      </c>
      <c r="U874" s="1102"/>
    </row>
    <row r="875" spans="1:21" ht="14.25" customHeight="1">
      <c r="A875" s="1194">
        <v>1</v>
      </c>
      <c r="B875" s="1195">
        <v>43258</v>
      </c>
      <c r="C875" s="1190" t="s">
        <v>3415</v>
      </c>
      <c r="D875" s="1190" t="s">
        <v>3416</v>
      </c>
      <c r="E875" s="1192">
        <v>43059</v>
      </c>
      <c r="F875" s="1192">
        <v>9304</v>
      </c>
      <c r="G875" s="1192"/>
      <c r="H875" s="1192"/>
      <c r="I875" s="1192" t="s">
        <v>52</v>
      </c>
      <c r="J875" s="1192" t="s">
        <v>52</v>
      </c>
      <c r="K875" s="1192" t="s">
        <v>52</v>
      </c>
      <c r="L875" s="1192" t="s">
        <v>52</v>
      </c>
      <c r="M875" s="1192">
        <v>2733</v>
      </c>
      <c r="N875" s="1193">
        <v>4</v>
      </c>
      <c r="O875" s="1193">
        <v>10000</v>
      </c>
      <c r="P875" s="604" t="s">
        <v>3417</v>
      </c>
      <c r="Q875" s="601" t="s">
        <v>3418</v>
      </c>
      <c r="R875" s="602">
        <v>3392</v>
      </c>
      <c r="S875" s="602">
        <v>1096</v>
      </c>
      <c r="T875" s="601">
        <v>3</v>
      </c>
      <c r="U875" s="1197"/>
    </row>
    <row r="876" spans="1:21" ht="14.25" customHeight="1">
      <c r="A876" s="1191"/>
      <c r="B876" s="1191"/>
      <c r="C876" s="1191"/>
      <c r="D876" s="1191"/>
      <c r="E876" s="1191"/>
      <c r="F876" s="1191"/>
      <c r="G876" s="1191"/>
      <c r="H876" s="1191"/>
      <c r="I876" s="1191"/>
      <c r="J876" s="1191"/>
      <c r="K876" s="1191"/>
      <c r="L876" s="1191"/>
      <c r="M876" s="1191"/>
      <c r="N876" s="1191"/>
      <c r="O876" s="1191"/>
      <c r="P876" s="603" t="s">
        <v>3419</v>
      </c>
      <c r="Q876" s="601" t="s">
        <v>3420</v>
      </c>
      <c r="R876" s="602">
        <v>3392</v>
      </c>
      <c r="S876" s="602">
        <v>1096</v>
      </c>
      <c r="T876" s="601">
        <v>3</v>
      </c>
      <c r="U876" s="1191"/>
    </row>
    <row r="877" spans="1:21" ht="14.25" customHeight="1">
      <c r="A877" s="1102"/>
      <c r="B877" s="1102"/>
      <c r="C877" s="1102"/>
      <c r="D877" s="1102"/>
      <c r="E877" s="1102"/>
      <c r="F877" s="1102"/>
      <c r="G877" s="1102"/>
      <c r="H877" s="1102"/>
      <c r="I877" s="1102"/>
      <c r="J877" s="1102"/>
      <c r="K877" s="1102"/>
      <c r="L877" s="1102"/>
      <c r="M877" s="1102"/>
      <c r="N877" s="1102"/>
      <c r="O877" s="1102"/>
      <c r="P877" s="603" t="s">
        <v>3421</v>
      </c>
      <c r="Q877" s="601" t="s">
        <v>3422</v>
      </c>
      <c r="R877" s="602">
        <v>3392</v>
      </c>
      <c r="S877" s="602">
        <v>1096</v>
      </c>
      <c r="T877" s="601">
        <v>3</v>
      </c>
      <c r="U877" s="1102"/>
    </row>
    <row r="878" spans="1:21" ht="14.25" customHeight="1">
      <c r="A878" s="1194">
        <v>1</v>
      </c>
      <c r="B878" s="1195">
        <v>43259</v>
      </c>
      <c r="C878" s="1190" t="s">
        <v>3423</v>
      </c>
      <c r="D878" s="1190" t="s">
        <v>3424</v>
      </c>
      <c r="E878" s="1192">
        <v>21903</v>
      </c>
      <c r="F878" s="1192">
        <v>6998</v>
      </c>
      <c r="G878" s="1192"/>
      <c r="H878" s="1192"/>
      <c r="I878" s="1192" t="s">
        <v>52</v>
      </c>
      <c r="J878" s="1192" t="s">
        <v>52</v>
      </c>
      <c r="K878" s="1192" t="s">
        <v>52</v>
      </c>
      <c r="L878" s="1192" t="s">
        <v>52</v>
      </c>
      <c r="M878" s="1192">
        <v>1047</v>
      </c>
      <c r="N878" s="1193">
        <v>10</v>
      </c>
      <c r="O878" s="1193">
        <v>10000</v>
      </c>
      <c r="P878" s="604" t="s">
        <v>3425</v>
      </c>
      <c r="Q878" s="601" t="s">
        <v>3426</v>
      </c>
      <c r="R878" s="602">
        <v>364</v>
      </c>
      <c r="S878" s="602">
        <v>38</v>
      </c>
      <c r="T878" s="601">
        <v>9</v>
      </c>
      <c r="U878" s="1197"/>
    </row>
    <row r="879" spans="1:21" ht="14.25" customHeight="1">
      <c r="A879" s="1191"/>
      <c r="B879" s="1191"/>
      <c r="C879" s="1191"/>
      <c r="D879" s="1191"/>
      <c r="E879" s="1191"/>
      <c r="F879" s="1191"/>
      <c r="G879" s="1191"/>
      <c r="H879" s="1191"/>
      <c r="I879" s="1191"/>
      <c r="J879" s="1191"/>
      <c r="K879" s="1191"/>
      <c r="L879" s="1191"/>
      <c r="M879" s="1191"/>
      <c r="N879" s="1191"/>
      <c r="O879" s="1191"/>
      <c r="P879" s="603" t="s">
        <v>3427</v>
      </c>
      <c r="Q879" s="601" t="s">
        <v>3428</v>
      </c>
      <c r="R879" s="602">
        <v>3722</v>
      </c>
      <c r="S879" s="602">
        <v>655</v>
      </c>
      <c r="T879" s="601">
        <v>10</v>
      </c>
      <c r="U879" s="1191"/>
    </row>
    <row r="880" spans="1:21" ht="14.25" customHeight="1">
      <c r="A880" s="1102"/>
      <c r="B880" s="1102"/>
      <c r="C880" s="1102"/>
      <c r="D880" s="1102"/>
      <c r="E880" s="1102"/>
      <c r="F880" s="1102"/>
      <c r="G880" s="1102"/>
      <c r="H880" s="1102"/>
      <c r="I880" s="1102"/>
      <c r="J880" s="1102"/>
      <c r="K880" s="1102"/>
      <c r="L880" s="1102"/>
      <c r="M880" s="1102"/>
      <c r="N880" s="1102"/>
      <c r="O880" s="1102"/>
      <c r="P880" s="603" t="s">
        <v>3429</v>
      </c>
      <c r="Q880" s="601" t="s">
        <v>3430</v>
      </c>
      <c r="R880" s="602">
        <v>3722</v>
      </c>
      <c r="S880" s="602">
        <v>655</v>
      </c>
      <c r="T880" s="601">
        <v>10</v>
      </c>
      <c r="U880" s="1102"/>
    </row>
    <row r="881" spans="1:21" ht="14.25" customHeight="1">
      <c r="A881" s="1194">
        <v>2</v>
      </c>
      <c r="B881" s="1195">
        <v>43262</v>
      </c>
      <c r="C881" s="1190" t="s">
        <v>3431</v>
      </c>
      <c r="D881" s="1190" t="s">
        <v>3432</v>
      </c>
      <c r="E881" s="1192">
        <v>19647</v>
      </c>
      <c r="F881" s="1192">
        <v>4695</v>
      </c>
      <c r="G881" s="1192">
        <v>74</v>
      </c>
      <c r="H881" s="1192">
        <v>4627</v>
      </c>
      <c r="I881" s="1192" t="s">
        <v>52</v>
      </c>
      <c r="J881" s="1192" t="s">
        <v>52</v>
      </c>
      <c r="K881" s="1192" t="s">
        <v>52</v>
      </c>
      <c r="L881" s="1192" t="s">
        <v>52</v>
      </c>
      <c r="M881" s="1192">
        <v>161</v>
      </c>
      <c r="N881" s="1193">
        <v>62</v>
      </c>
      <c r="O881" s="1193">
        <v>10000</v>
      </c>
      <c r="P881" s="604" t="s">
        <v>3433</v>
      </c>
      <c r="Q881" s="601" t="s">
        <v>3434</v>
      </c>
      <c r="R881" s="602">
        <v>317</v>
      </c>
      <c r="S881" s="602">
        <v>40</v>
      </c>
      <c r="T881" s="601">
        <v>39</v>
      </c>
      <c r="U881" s="1197"/>
    </row>
    <row r="882" spans="1:21" ht="14.25" customHeight="1">
      <c r="A882" s="1191"/>
      <c r="B882" s="1191"/>
      <c r="C882" s="1191"/>
      <c r="D882" s="1191"/>
      <c r="E882" s="1191"/>
      <c r="F882" s="1191"/>
      <c r="G882" s="1191"/>
      <c r="H882" s="1191"/>
      <c r="I882" s="1191"/>
      <c r="J882" s="1191"/>
      <c r="K882" s="1191"/>
      <c r="L882" s="1191"/>
      <c r="M882" s="1191"/>
      <c r="N882" s="1191"/>
      <c r="O882" s="1191"/>
      <c r="P882" s="603" t="s">
        <v>3435</v>
      </c>
      <c r="Q882" s="601" t="s">
        <v>3436</v>
      </c>
      <c r="R882" s="602">
        <v>1150</v>
      </c>
      <c r="S882" s="602">
        <v>9</v>
      </c>
      <c r="T882" s="601">
        <v>94</v>
      </c>
      <c r="U882" s="1191"/>
    </row>
    <row r="883" spans="1:21" ht="14.25" customHeight="1">
      <c r="A883" s="1102"/>
      <c r="B883" s="1102"/>
      <c r="C883" s="1102"/>
      <c r="D883" s="1102"/>
      <c r="E883" s="1102"/>
      <c r="F883" s="1102"/>
      <c r="G883" s="1102"/>
      <c r="H883" s="1102"/>
      <c r="I883" s="1102"/>
      <c r="J883" s="1102"/>
      <c r="K883" s="1102"/>
      <c r="L883" s="1102"/>
      <c r="M883" s="1102"/>
      <c r="N883" s="1102"/>
      <c r="O883" s="1102"/>
      <c r="P883" s="603" t="s">
        <v>3437</v>
      </c>
      <c r="Q883" s="601" t="s">
        <v>3438</v>
      </c>
      <c r="R883" s="602">
        <v>317</v>
      </c>
      <c r="S883" s="602">
        <v>40</v>
      </c>
      <c r="T883" s="601">
        <v>39</v>
      </c>
      <c r="U883" s="1102"/>
    </row>
    <row r="884" spans="1:21" ht="14.25" customHeight="1">
      <c r="A884" s="1194">
        <v>2</v>
      </c>
      <c r="B884" s="1195">
        <v>43263</v>
      </c>
      <c r="C884" s="1190" t="s">
        <v>3439</v>
      </c>
      <c r="D884" s="1190" t="s">
        <v>3440</v>
      </c>
      <c r="E884" s="1192">
        <v>22189</v>
      </c>
      <c r="F884" s="1192">
        <v>4559</v>
      </c>
      <c r="G884" s="1192">
        <v>31</v>
      </c>
      <c r="H884" s="1192">
        <v>4529</v>
      </c>
      <c r="I884" s="1192" t="s">
        <v>52</v>
      </c>
      <c r="J884" s="1192" t="s">
        <v>52</v>
      </c>
      <c r="K884" s="1192" t="s">
        <v>52</v>
      </c>
      <c r="L884" s="1192" t="s">
        <v>52</v>
      </c>
      <c r="M884" s="1192">
        <v>465</v>
      </c>
      <c r="N884" s="1193">
        <v>22</v>
      </c>
      <c r="O884" s="1193">
        <v>10000</v>
      </c>
      <c r="P884" s="604" t="s">
        <v>3441</v>
      </c>
      <c r="Q884" s="601" t="s">
        <v>3442</v>
      </c>
      <c r="R884" s="602">
        <v>2660</v>
      </c>
      <c r="S884" s="602">
        <v>361</v>
      </c>
      <c r="T884" s="601">
        <v>18</v>
      </c>
      <c r="U884" s="1197"/>
    </row>
    <row r="885" spans="1:21" ht="14.25" customHeight="1">
      <c r="A885" s="1191"/>
      <c r="B885" s="1191"/>
      <c r="C885" s="1191"/>
      <c r="D885" s="1191"/>
      <c r="E885" s="1191"/>
      <c r="F885" s="1191"/>
      <c r="G885" s="1191"/>
      <c r="H885" s="1191"/>
      <c r="I885" s="1191"/>
      <c r="J885" s="1191"/>
      <c r="K885" s="1191"/>
      <c r="L885" s="1191"/>
      <c r="M885" s="1191"/>
      <c r="N885" s="1191"/>
      <c r="O885" s="1191"/>
      <c r="P885" s="603" t="s">
        <v>3443</v>
      </c>
      <c r="Q885" s="601" t="s">
        <v>3444</v>
      </c>
      <c r="R885" s="602">
        <v>2660</v>
      </c>
      <c r="S885" s="602">
        <v>361</v>
      </c>
      <c r="T885" s="601">
        <v>18</v>
      </c>
      <c r="U885" s="1191"/>
    </row>
    <row r="886" spans="1:21" ht="14.25" customHeight="1">
      <c r="A886" s="1102"/>
      <c r="B886" s="1102"/>
      <c r="C886" s="1102"/>
      <c r="D886" s="1102"/>
      <c r="E886" s="1102"/>
      <c r="F886" s="1102"/>
      <c r="G886" s="1102"/>
      <c r="H886" s="1102"/>
      <c r="I886" s="1102"/>
      <c r="J886" s="1102"/>
      <c r="K886" s="1102"/>
      <c r="L886" s="1102"/>
      <c r="M886" s="1102"/>
      <c r="N886" s="1102"/>
      <c r="O886" s="1102"/>
      <c r="P886" s="603" t="s">
        <v>3445</v>
      </c>
      <c r="Q886" s="601" t="s">
        <v>3446</v>
      </c>
      <c r="R886" s="602">
        <v>2660</v>
      </c>
      <c r="S886" s="602">
        <v>361</v>
      </c>
      <c r="T886" s="601">
        <v>18</v>
      </c>
      <c r="U886" s="1102"/>
    </row>
    <row r="887" spans="1:21" ht="14.25" customHeight="1">
      <c r="A887" s="1194">
        <v>2</v>
      </c>
      <c r="B887" s="1195">
        <v>43264</v>
      </c>
      <c r="C887" s="1190" t="s">
        <v>3447</v>
      </c>
      <c r="D887" s="1190" t="s">
        <v>3448</v>
      </c>
      <c r="E887" s="1192">
        <v>18260</v>
      </c>
      <c r="F887" s="1192">
        <v>2666</v>
      </c>
      <c r="G887" s="1192">
        <v>27</v>
      </c>
      <c r="H887" s="1192">
        <v>2641</v>
      </c>
      <c r="I887" s="1192" t="s">
        <v>52</v>
      </c>
      <c r="J887" s="1192" t="s">
        <v>52</v>
      </c>
      <c r="K887" s="1192" t="s">
        <v>52</v>
      </c>
      <c r="L887" s="1192" t="s">
        <v>52</v>
      </c>
      <c r="M887" s="1192">
        <v>89</v>
      </c>
      <c r="N887" s="1193">
        <v>112</v>
      </c>
      <c r="O887" s="1193">
        <v>10000</v>
      </c>
      <c r="P887" s="604" t="s">
        <v>3449</v>
      </c>
      <c r="Q887" s="601" t="s">
        <v>3450</v>
      </c>
      <c r="R887" s="602">
        <v>237</v>
      </c>
      <c r="S887" s="602">
        <v>4</v>
      </c>
      <c r="T887" s="601">
        <v>91</v>
      </c>
      <c r="U887" s="1197"/>
    </row>
    <row r="888" spans="1:21" ht="14.25" customHeight="1">
      <c r="A888" s="1191"/>
      <c r="B888" s="1191"/>
      <c r="C888" s="1191"/>
      <c r="D888" s="1191"/>
      <c r="E888" s="1191"/>
      <c r="F888" s="1191"/>
      <c r="G888" s="1191"/>
      <c r="H888" s="1191"/>
      <c r="I888" s="1191"/>
      <c r="J888" s="1191"/>
      <c r="K888" s="1191"/>
      <c r="L888" s="1191"/>
      <c r="M888" s="1191"/>
      <c r="N888" s="1191"/>
      <c r="O888" s="1191"/>
      <c r="P888" s="603" t="s">
        <v>3451</v>
      </c>
      <c r="Q888" s="601" t="s">
        <v>3452</v>
      </c>
      <c r="R888" s="602">
        <v>955</v>
      </c>
      <c r="S888" s="602">
        <v>10</v>
      </c>
      <c r="T888" s="601">
        <v>397</v>
      </c>
      <c r="U888" s="1191"/>
    </row>
    <row r="889" spans="1:21" ht="14.25" customHeight="1">
      <c r="A889" s="1102"/>
      <c r="B889" s="1102"/>
      <c r="C889" s="1102"/>
      <c r="D889" s="1102"/>
      <c r="E889" s="1102"/>
      <c r="F889" s="1102"/>
      <c r="G889" s="1102"/>
      <c r="H889" s="1102"/>
      <c r="I889" s="1102"/>
      <c r="J889" s="1102"/>
      <c r="K889" s="1102"/>
      <c r="L889" s="1102"/>
      <c r="M889" s="1102"/>
      <c r="N889" s="1102"/>
      <c r="O889" s="1102"/>
      <c r="P889" s="603" t="s">
        <v>3453</v>
      </c>
      <c r="Q889" s="601" t="s">
        <v>3454</v>
      </c>
      <c r="R889" s="602">
        <v>71</v>
      </c>
      <c r="S889" s="602">
        <v>20</v>
      </c>
      <c r="T889" s="601">
        <v>47</v>
      </c>
      <c r="U889" s="1102"/>
    </row>
    <row r="890" spans="1:21" ht="14.25" customHeight="1">
      <c r="A890" s="1194">
        <v>2</v>
      </c>
      <c r="B890" s="1195">
        <v>43265</v>
      </c>
      <c r="C890" s="1190" t="s">
        <v>3455</v>
      </c>
      <c r="D890" s="1190" t="s">
        <v>3456</v>
      </c>
      <c r="E890" s="1192">
        <v>130870</v>
      </c>
      <c r="F890" s="1192">
        <v>4678</v>
      </c>
      <c r="G890" s="1192">
        <v>61</v>
      </c>
      <c r="H890" s="1192">
        <v>4619</v>
      </c>
      <c r="I890" s="1192" t="s">
        <v>52</v>
      </c>
      <c r="J890" s="1192" t="s">
        <v>52</v>
      </c>
      <c r="K890" s="1192" t="s">
        <v>52</v>
      </c>
      <c r="L890" s="1192" t="s">
        <v>52</v>
      </c>
      <c r="M890" s="1192">
        <v>237</v>
      </c>
      <c r="N890" s="1193">
        <v>42</v>
      </c>
      <c r="O890" s="1193">
        <v>10000</v>
      </c>
      <c r="P890" s="604" t="s">
        <v>3457</v>
      </c>
      <c r="Q890" s="601" t="s">
        <v>3458</v>
      </c>
      <c r="R890" s="602">
        <v>2078</v>
      </c>
      <c r="S890" s="602">
        <v>144</v>
      </c>
      <c r="T890" s="601">
        <v>34</v>
      </c>
      <c r="U890" s="1197"/>
    </row>
    <row r="891" spans="1:21" ht="14.25" customHeight="1">
      <c r="A891" s="1191"/>
      <c r="B891" s="1191"/>
      <c r="C891" s="1191"/>
      <c r="D891" s="1191"/>
      <c r="E891" s="1191"/>
      <c r="F891" s="1191"/>
      <c r="G891" s="1191"/>
      <c r="H891" s="1191"/>
      <c r="I891" s="1191"/>
      <c r="J891" s="1191"/>
      <c r="K891" s="1191"/>
      <c r="L891" s="1191"/>
      <c r="M891" s="1191"/>
      <c r="N891" s="1191"/>
      <c r="O891" s="1191"/>
      <c r="P891" s="603" t="s">
        <v>3459</v>
      </c>
      <c r="Q891" s="601" t="s">
        <v>3460</v>
      </c>
      <c r="R891" s="602">
        <v>2078</v>
      </c>
      <c r="S891" s="602">
        <v>144</v>
      </c>
      <c r="T891" s="601">
        <v>34</v>
      </c>
      <c r="U891" s="1191"/>
    </row>
    <row r="892" spans="1:21" ht="14.25" customHeight="1">
      <c r="A892" s="1102"/>
      <c r="B892" s="1102"/>
      <c r="C892" s="1102"/>
      <c r="D892" s="1102"/>
      <c r="E892" s="1102"/>
      <c r="F892" s="1102"/>
      <c r="G892" s="1102"/>
      <c r="H892" s="1102"/>
      <c r="I892" s="1102"/>
      <c r="J892" s="1102"/>
      <c r="K892" s="1102"/>
      <c r="L892" s="1102"/>
      <c r="M892" s="1102"/>
      <c r="N892" s="1102"/>
      <c r="O892" s="1102"/>
      <c r="P892" s="603" t="s">
        <v>3461</v>
      </c>
      <c r="Q892" s="601" t="s">
        <v>3462</v>
      </c>
      <c r="R892" s="602">
        <v>2078</v>
      </c>
      <c r="S892" s="602">
        <v>144</v>
      </c>
      <c r="T892" s="601">
        <v>34</v>
      </c>
      <c r="U892" s="1102"/>
    </row>
    <row r="893" spans="1:21" ht="14.25" customHeight="1">
      <c r="A893" s="1194">
        <v>2</v>
      </c>
      <c r="B893" s="1195">
        <v>43266</v>
      </c>
      <c r="C893" s="1190" t="s">
        <v>3463</v>
      </c>
      <c r="D893" s="1190" t="s">
        <v>3464</v>
      </c>
      <c r="E893" s="1192">
        <v>19332</v>
      </c>
      <c r="F893" s="1192">
        <v>4008</v>
      </c>
      <c r="G893" s="1192">
        <v>93</v>
      </c>
      <c r="H893" s="1192">
        <v>3918</v>
      </c>
      <c r="I893" s="1192" t="s">
        <v>52</v>
      </c>
      <c r="J893" s="1192" t="s">
        <v>52</v>
      </c>
      <c r="K893" s="1192" t="s">
        <v>52</v>
      </c>
      <c r="L893" s="1192" t="s">
        <v>52</v>
      </c>
      <c r="M893" s="1192">
        <v>100</v>
      </c>
      <c r="N893" s="1193">
        <v>100</v>
      </c>
      <c r="O893" s="1193">
        <v>9995</v>
      </c>
      <c r="P893" s="604" t="s">
        <v>3465</v>
      </c>
      <c r="Q893" s="601" t="s">
        <v>3466</v>
      </c>
      <c r="R893" s="602">
        <v>291</v>
      </c>
      <c r="S893" s="602">
        <v>5</v>
      </c>
      <c r="T893" s="601">
        <v>76</v>
      </c>
      <c r="U893" s="1197"/>
    </row>
    <row r="894" spans="1:21" ht="14.25" customHeight="1">
      <c r="A894" s="1191"/>
      <c r="B894" s="1191"/>
      <c r="C894" s="1191"/>
      <c r="D894" s="1191"/>
      <c r="E894" s="1191"/>
      <c r="F894" s="1191"/>
      <c r="G894" s="1191"/>
      <c r="H894" s="1191"/>
      <c r="I894" s="1191"/>
      <c r="J894" s="1191"/>
      <c r="K894" s="1191"/>
      <c r="L894" s="1191"/>
      <c r="M894" s="1191"/>
      <c r="N894" s="1191"/>
      <c r="O894" s="1191"/>
      <c r="P894" s="603" t="s">
        <v>3467</v>
      </c>
      <c r="Q894" s="601" t="s">
        <v>3468</v>
      </c>
      <c r="R894" s="602">
        <v>1744</v>
      </c>
      <c r="S894" s="602">
        <v>25</v>
      </c>
      <c r="T894" s="601">
        <v>143</v>
      </c>
      <c r="U894" s="1191"/>
    </row>
    <row r="895" spans="1:21" ht="14.25" customHeight="1">
      <c r="A895" s="1102"/>
      <c r="B895" s="1102"/>
      <c r="C895" s="1102"/>
      <c r="D895" s="1102"/>
      <c r="E895" s="1102"/>
      <c r="F895" s="1102"/>
      <c r="G895" s="1102"/>
      <c r="H895" s="1102"/>
      <c r="I895" s="1102"/>
      <c r="J895" s="1102"/>
      <c r="K895" s="1102"/>
      <c r="L895" s="1102"/>
      <c r="M895" s="1102"/>
      <c r="N895" s="1102"/>
      <c r="O895" s="1102"/>
      <c r="P895" s="603" t="s">
        <v>3469</v>
      </c>
      <c r="Q895" s="601" t="s">
        <v>3470</v>
      </c>
      <c r="R895" s="602">
        <v>1744</v>
      </c>
      <c r="S895" s="602">
        <v>25</v>
      </c>
      <c r="T895" s="601">
        <v>143</v>
      </c>
      <c r="U895" s="1102"/>
    </row>
    <row r="896" spans="1:21" ht="14.25" customHeight="1">
      <c r="A896" s="1194">
        <v>3</v>
      </c>
      <c r="B896" s="1195">
        <v>43270</v>
      </c>
      <c r="C896" s="1190" t="s">
        <v>3471</v>
      </c>
      <c r="D896" s="1190" t="s">
        <v>3472</v>
      </c>
      <c r="E896" s="1192">
        <v>17137</v>
      </c>
      <c r="F896" s="1192">
        <v>3274</v>
      </c>
      <c r="G896" s="1192">
        <v>28</v>
      </c>
      <c r="H896" s="1192">
        <v>3247</v>
      </c>
      <c r="I896" s="1192" t="s">
        <v>52</v>
      </c>
      <c r="J896" s="1192" t="s">
        <v>52</v>
      </c>
      <c r="K896" s="1192" t="s">
        <v>52</v>
      </c>
      <c r="L896" s="1192" t="s">
        <v>52</v>
      </c>
      <c r="M896" s="1192">
        <v>311</v>
      </c>
      <c r="N896" s="1193">
        <v>32</v>
      </c>
      <c r="O896" s="1193">
        <v>10000</v>
      </c>
      <c r="P896" s="604" t="s">
        <v>3473</v>
      </c>
      <c r="Q896" s="601" t="s">
        <v>3474</v>
      </c>
      <c r="R896" s="602">
        <v>646</v>
      </c>
      <c r="S896" s="602">
        <v>32</v>
      </c>
      <c r="T896" s="601">
        <v>26</v>
      </c>
      <c r="U896" s="1197"/>
    </row>
    <row r="897" spans="1:21" ht="14.25" customHeight="1">
      <c r="A897" s="1191"/>
      <c r="B897" s="1191"/>
      <c r="C897" s="1191"/>
      <c r="D897" s="1191"/>
      <c r="E897" s="1191"/>
      <c r="F897" s="1191"/>
      <c r="G897" s="1191"/>
      <c r="H897" s="1191"/>
      <c r="I897" s="1191"/>
      <c r="J897" s="1191"/>
      <c r="K897" s="1191"/>
      <c r="L897" s="1191"/>
      <c r="M897" s="1191"/>
      <c r="N897" s="1191"/>
      <c r="O897" s="1191"/>
      <c r="P897" s="603" t="s">
        <v>3475</v>
      </c>
      <c r="Q897" s="601" t="s">
        <v>3476</v>
      </c>
      <c r="R897" s="602">
        <v>1733</v>
      </c>
      <c r="S897" s="602">
        <v>215</v>
      </c>
      <c r="T897" s="601">
        <v>27</v>
      </c>
      <c r="U897" s="1191"/>
    </row>
    <row r="898" spans="1:21" ht="14.25" customHeight="1">
      <c r="A898" s="1102"/>
      <c r="B898" s="1102"/>
      <c r="C898" s="1102"/>
      <c r="D898" s="1102"/>
      <c r="E898" s="1102"/>
      <c r="F898" s="1102"/>
      <c r="G898" s="1102"/>
      <c r="H898" s="1102"/>
      <c r="I898" s="1102"/>
      <c r="J898" s="1102"/>
      <c r="K898" s="1102"/>
      <c r="L898" s="1102"/>
      <c r="M898" s="1102"/>
      <c r="N898" s="1102"/>
      <c r="O898" s="1102"/>
      <c r="P898" s="603" t="s">
        <v>3477</v>
      </c>
      <c r="Q898" s="601" t="s">
        <v>3478</v>
      </c>
      <c r="R898" s="602">
        <v>1733</v>
      </c>
      <c r="S898" s="602">
        <v>215</v>
      </c>
      <c r="T898" s="601">
        <v>27</v>
      </c>
      <c r="U898" s="1102"/>
    </row>
    <row r="899" spans="1:21" ht="14.25" customHeight="1">
      <c r="A899" s="1194">
        <v>3</v>
      </c>
      <c r="B899" s="503">
        <v>43270</v>
      </c>
      <c r="C899" s="498" t="s">
        <v>3479</v>
      </c>
      <c r="D899" s="1197" t="s">
        <v>3480</v>
      </c>
      <c r="E899" s="1192">
        <v>17330</v>
      </c>
      <c r="F899" s="502">
        <v>5592</v>
      </c>
      <c r="G899" s="502">
        <v>3074</v>
      </c>
      <c r="H899" s="502">
        <v>2530</v>
      </c>
      <c r="I899" s="502" t="s">
        <v>52</v>
      </c>
      <c r="J899" s="502" t="s">
        <v>52</v>
      </c>
      <c r="K899" s="502" t="s">
        <v>52</v>
      </c>
      <c r="L899" s="502" t="s">
        <v>52</v>
      </c>
      <c r="M899" s="502">
        <v>792</v>
      </c>
      <c r="N899" s="513">
        <v>18</v>
      </c>
      <c r="O899" s="513">
        <v>14129</v>
      </c>
      <c r="P899" s="604" t="s">
        <v>3481</v>
      </c>
      <c r="Q899" s="601" t="s">
        <v>3482</v>
      </c>
      <c r="R899" s="602">
        <v>2048</v>
      </c>
      <c r="S899" s="602">
        <v>245</v>
      </c>
      <c r="T899" s="601">
        <v>6</v>
      </c>
      <c r="U899" s="1197"/>
    </row>
    <row r="900" spans="1:21" ht="14.25" customHeight="1">
      <c r="A900" s="1191"/>
      <c r="B900" s="1195">
        <v>43271</v>
      </c>
      <c r="C900" s="1190" t="s">
        <v>3483</v>
      </c>
      <c r="D900" s="1191"/>
      <c r="E900" s="1191"/>
      <c r="F900" s="1192">
        <v>4417</v>
      </c>
      <c r="G900" s="1192">
        <v>3176</v>
      </c>
      <c r="H900" s="1192">
        <v>1246</v>
      </c>
      <c r="I900" s="1192" t="s">
        <v>52</v>
      </c>
      <c r="J900" s="1192" t="s">
        <v>52</v>
      </c>
      <c r="K900" s="1192" t="s">
        <v>52</v>
      </c>
      <c r="L900" s="1192" t="s">
        <v>52</v>
      </c>
      <c r="M900" s="1192">
        <v>691</v>
      </c>
      <c r="N900" s="1196">
        <v>23</v>
      </c>
      <c r="O900" s="1196">
        <v>15871</v>
      </c>
      <c r="P900" s="603" t="s">
        <v>3484</v>
      </c>
      <c r="Q900" s="601" t="s">
        <v>3485</v>
      </c>
      <c r="R900" s="602">
        <v>3612</v>
      </c>
      <c r="S900" s="602">
        <v>801</v>
      </c>
      <c r="T900" s="601">
        <v>10</v>
      </c>
      <c r="U900" s="1191"/>
    </row>
    <row r="901" spans="1:21" ht="14.25" customHeight="1">
      <c r="A901" s="1102"/>
      <c r="B901" s="1102"/>
      <c r="C901" s="1102"/>
      <c r="D901" s="1102"/>
      <c r="E901" s="1102"/>
      <c r="F901" s="1102"/>
      <c r="G901" s="1102"/>
      <c r="H901" s="1102"/>
      <c r="I901" s="1102"/>
      <c r="J901" s="1102"/>
      <c r="K901" s="1102"/>
      <c r="L901" s="1102"/>
      <c r="M901" s="1102"/>
      <c r="N901" s="1102"/>
      <c r="O901" s="1102"/>
      <c r="P901" s="603" t="s">
        <v>3486</v>
      </c>
      <c r="Q901" s="601" t="s">
        <v>3487</v>
      </c>
      <c r="R901" s="602">
        <v>3612</v>
      </c>
      <c r="S901" s="602">
        <v>801</v>
      </c>
      <c r="T901" s="601">
        <v>10</v>
      </c>
      <c r="U901" s="1102"/>
    </row>
    <row r="902" spans="1:21" ht="14.25" customHeight="1">
      <c r="A902" s="1194">
        <v>3</v>
      </c>
      <c r="B902" s="1195">
        <v>43271</v>
      </c>
      <c r="C902" s="1190" t="s">
        <v>3488</v>
      </c>
      <c r="D902" s="1190" t="s">
        <v>3489</v>
      </c>
      <c r="E902" s="1192">
        <v>23804</v>
      </c>
      <c r="F902" s="1192">
        <v>5424</v>
      </c>
      <c r="G902" s="1192">
        <v>250</v>
      </c>
      <c r="H902" s="1192">
        <v>5174</v>
      </c>
      <c r="I902" s="1192" t="s">
        <v>52</v>
      </c>
      <c r="J902" s="1192" t="s">
        <v>52</v>
      </c>
      <c r="K902" s="1192" t="s">
        <v>52</v>
      </c>
      <c r="L902" s="1192" t="s">
        <v>52</v>
      </c>
      <c r="M902" s="1192">
        <v>1223</v>
      </c>
      <c r="N902" s="1193">
        <v>8</v>
      </c>
      <c r="O902" s="1193">
        <v>10000</v>
      </c>
      <c r="P902" s="604" t="s">
        <v>3490</v>
      </c>
      <c r="Q902" s="601" t="s">
        <v>3491</v>
      </c>
      <c r="R902" s="602">
        <v>2454</v>
      </c>
      <c r="S902" s="602">
        <v>718</v>
      </c>
      <c r="T902" s="601">
        <v>8</v>
      </c>
      <c r="U902" s="1197"/>
    </row>
    <row r="903" spans="1:21" ht="14.25" customHeight="1">
      <c r="A903" s="1191"/>
      <c r="B903" s="1191"/>
      <c r="C903" s="1191"/>
      <c r="D903" s="1191"/>
      <c r="E903" s="1191"/>
      <c r="F903" s="1191"/>
      <c r="G903" s="1191"/>
      <c r="H903" s="1191"/>
      <c r="I903" s="1191"/>
      <c r="J903" s="1191"/>
      <c r="K903" s="1191"/>
      <c r="L903" s="1191"/>
      <c r="M903" s="1191"/>
      <c r="N903" s="1191"/>
      <c r="O903" s="1191"/>
      <c r="P903" s="603" t="s">
        <v>3492</v>
      </c>
      <c r="Q903" s="601" t="s">
        <v>3493</v>
      </c>
      <c r="R903" s="602">
        <v>2454</v>
      </c>
      <c r="S903" s="602">
        <v>718</v>
      </c>
      <c r="T903" s="601">
        <v>8</v>
      </c>
      <c r="U903" s="1191"/>
    </row>
    <row r="904" spans="1:21" ht="14.25" customHeight="1">
      <c r="A904" s="1102"/>
      <c r="B904" s="1102"/>
      <c r="C904" s="1102"/>
      <c r="D904" s="1102"/>
      <c r="E904" s="1102"/>
      <c r="F904" s="1102"/>
      <c r="G904" s="1102"/>
      <c r="H904" s="1102"/>
      <c r="I904" s="1102"/>
      <c r="J904" s="1102"/>
      <c r="K904" s="1102"/>
      <c r="L904" s="1102"/>
      <c r="M904" s="1102"/>
      <c r="N904" s="1102"/>
      <c r="O904" s="1102"/>
      <c r="P904" s="603" t="s">
        <v>3494</v>
      </c>
      <c r="Q904" s="601" t="s">
        <v>3495</v>
      </c>
      <c r="R904" s="602">
        <v>2454</v>
      </c>
      <c r="S904" s="602">
        <v>718</v>
      </c>
      <c r="T904" s="601">
        <v>8</v>
      </c>
      <c r="U904" s="1102"/>
    </row>
    <row r="905" spans="1:21" ht="14.25" customHeight="1">
      <c r="A905" s="1194">
        <v>3</v>
      </c>
      <c r="B905" s="503">
        <v>43271</v>
      </c>
      <c r="C905" s="498" t="s">
        <v>3496</v>
      </c>
      <c r="D905" s="1190" t="s">
        <v>3497</v>
      </c>
      <c r="E905" s="1192">
        <v>96137</v>
      </c>
      <c r="F905" s="502">
        <v>5340</v>
      </c>
      <c r="G905" s="502">
        <v>78</v>
      </c>
      <c r="H905" s="502">
        <v>5268</v>
      </c>
      <c r="I905" s="502" t="s">
        <v>52</v>
      </c>
      <c r="J905" s="502" t="s">
        <v>52</v>
      </c>
      <c r="K905" s="502" t="s">
        <v>52</v>
      </c>
      <c r="L905" s="502" t="s">
        <v>52</v>
      </c>
      <c r="M905" s="502">
        <v>257</v>
      </c>
      <c r="N905" s="513">
        <v>165</v>
      </c>
      <c r="O905" s="513">
        <v>42450</v>
      </c>
      <c r="P905" s="1306" t="s">
        <v>3498</v>
      </c>
      <c r="Q905" s="1305" t="s">
        <v>3499</v>
      </c>
      <c r="R905" s="1200">
        <v>1032</v>
      </c>
      <c r="S905" s="1200">
        <v>158</v>
      </c>
      <c r="T905" s="1199">
        <v>133</v>
      </c>
      <c r="U905" s="1197" t="s">
        <v>3500</v>
      </c>
    </row>
    <row r="906" spans="1:21" ht="14.25" customHeight="1">
      <c r="A906" s="1191"/>
      <c r="B906" s="503">
        <v>43272</v>
      </c>
      <c r="C906" s="498" t="s">
        <v>3501</v>
      </c>
      <c r="D906" s="1191"/>
      <c r="E906" s="1191"/>
      <c r="F906" s="502">
        <v>12240</v>
      </c>
      <c r="G906" s="502">
        <v>672</v>
      </c>
      <c r="H906" s="502">
        <v>11628</v>
      </c>
      <c r="I906" s="502" t="s">
        <v>52</v>
      </c>
      <c r="J906" s="502" t="s">
        <v>52</v>
      </c>
      <c r="K906" s="502" t="s">
        <v>52</v>
      </c>
      <c r="L906" s="502" t="s">
        <v>52</v>
      </c>
      <c r="M906" s="502">
        <v>577</v>
      </c>
      <c r="N906" s="513">
        <v>179</v>
      </c>
      <c r="O906" s="513">
        <v>103320</v>
      </c>
      <c r="P906" s="1102"/>
      <c r="Q906" s="1102"/>
      <c r="R906" s="1102"/>
      <c r="S906" s="1102"/>
      <c r="T906" s="1102"/>
      <c r="U906" s="1191"/>
    </row>
    <row r="907" spans="1:21" ht="14.25" customHeight="1">
      <c r="A907" s="1191"/>
      <c r="B907" s="503">
        <v>43273</v>
      </c>
      <c r="C907" s="498" t="s">
        <v>3502</v>
      </c>
      <c r="D907" s="1191"/>
      <c r="E907" s="1191"/>
      <c r="F907" s="502">
        <v>15156</v>
      </c>
      <c r="G907" s="502">
        <v>840</v>
      </c>
      <c r="H907" s="502">
        <v>14352</v>
      </c>
      <c r="I907" s="502"/>
      <c r="J907" s="502"/>
      <c r="K907" s="502"/>
      <c r="L907" s="502"/>
      <c r="M907" s="502">
        <v>706</v>
      </c>
      <c r="N907" s="513">
        <v>260</v>
      </c>
      <c r="O907" s="513">
        <v>183371</v>
      </c>
      <c r="P907" s="1306" t="s">
        <v>3503</v>
      </c>
      <c r="Q907" s="1313" t="s">
        <v>3504</v>
      </c>
      <c r="R907" s="1200">
        <v>8088</v>
      </c>
      <c r="S907" s="1200">
        <v>565</v>
      </c>
      <c r="T907" s="1199">
        <v>322</v>
      </c>
      <c r="U907" s="1191"/>
    </row>
    <row r="908" spans="1:21" ht="14.25" customHeight="1">
      <c r="A908" s="1191"/>
      <c r="B908" s="503">
        <v>43274</v>
      </c>
      <c r="C908" s="498" t="s">
        <v>3505</v>
      </c>
      <c r="D908" s="1191"/>
      <c r="E908" s="1191"/>
      <c r="F908" s="502">
        <v>14904</v>
      </c>
      <c r="G908" s="502">
        <v>784</v>
      </c>
      <c r="H908" s="502">
        <v>14156</v>
      </c>
      <c r="I908" s="502"/>
      <c r="J908" s="502"/>
      <c r="K908" s="502"/>
      <c r="L908" s="502"/>
      <c r="M908" s="502">
        <v>761</v>
      </c>
      <c r="N908" s="513">
        <v>324</v>
      </c>
      <c r="O908" s="513">
        <v>246430</v>
      </c>
      <c r="P908" s="1102"/>
      <c r="Q908" s="1102"/>
      <c r="R908" s="1102"/>
      <c r="S908" s="1102"/>
      <c r="T908" s="1102"/>
      <c r="U908" s="1191"/>
    </row>
    <row r="909" spans="1:21" ht="14.25" customHeight="1">
      <c r="A909" s="1102"/>
      <c r="B909" s="503">
        <v>43275</v>
      </c>
      <c r="C909" s="498" t="s">
        <v>3506</v>
      </c>
      <c r="D909" s="1102"/>
      <c r="E909" s="1102"/>
      <c r="F909" s="502">
        <v>16064</v>
      </c>
      <c r="G909" s="502">
        <v>436</v>
      </c>
      <c r="H909" s="502">
        <v>15644</v>
      </c>
      <c r="I909" s="502"/>
      <c r="J909" s="502"/>
      <c r="K909" s="502"/>
      <c r="L909" s="502"/>
      <c r="M909" s="502">
        <v>657</v>
      </c>
      <c r="N909" s="513">
        <v>342</v>
      </c>
      <c r="O909" s="513">
        <v>224429</v>
      </c>
      <c r="P909" s="624" t="s">
        <v>3507</v>
      </c>
      <c r="Q909" s="625" t="s">
        <v>3508</v>
      </c>
      <c r="R909" s="602">
        <v>8088</v>
      </c>
      <c r="S909" s="602">
        <v>565</v>
      </c>
      <c r="T909" s="626">
        <v>32</v>
      </c>
      <c r="U909" s="1102"/>
    </row>
    <row r="910" spans="1:21" ht="14.25" customHeight="1">
      <c r="A910" s="1194">
        <v>3</v>
      </c>
      <c r="B910" s="1195">
        <v>43272</v>
      </c>
      <c r="C910" s="1190" t="s">
        <v>3509</v>
      </c>
      <c r="D910" s="1190" t="s">
        <v>3510</v>
      </c>
      <c r="E910" s="1192">
        <v>18400</v>
      </c>
      <c r="F910" s="1192">
        <v>4920</v>
      </c>
      <c r="G910" s="1192">
        <v>14</v>
      </c>
      <c r="H910" s="1192">
        <v>4906</v>
      </c>
      <c r="I910" s="1192" t="s">
        <v>52</v>
      </c>
      <c r="J910" s="1192" t="s">
        <v>52</v>
      </c>
      <c r="K910" s="1192" t="s">
        <v>52</v>
      </c>
      <c r="L910" s="1192" t="s">
        <v>52</v>
      </c>
      <c r="M910" s="1192">
        <v>306</v>
      </c>
      <c r="N910" s="1193">
        <v>33</v>
      </c>
      <c r="O910" s="1193">
        <v>10000</v>
      </c>
      <c r="P910" s="604" t="s">
        <v>3511</v>
      </c>
      <c r="Q910" s="601" t="s">
        <v>3512</v>
      </c>
      <c r="R910" s="602">
        <v>1440</v>
      </c>
      <c r="S910" s="602">
        <v>122</v>
      </c>
      <c r="T910" s="601">
        <v>23</v>
      </c>
      <c r="U910" s="1197"/>
    </row>
    <row r="911" spans="1:21" ht="14.25" customHeight="1">
      <c r="A911" s="1191"/>
      <c r="B911" s="1191"/>
      <c r="C911" s="1191"/>
      <c r="D911" s="1191"/>
      <c r="E911" s="1191"/>
      <c r="F911" s="1191"/>
      <c r="G911" s="1191"/>
      <c r="H911" s="1191"/>
      <c r="I911" s="1191"/>
      <c r="J911" s="1191"/>
      <c r="K911" s="1191"/>
      <c r="L911" s="1191"/>
      <c r="M911" s="1191"/>
      <c r="N911" s="1191"/>
      <c r="O911" s="1191"/>
      <c r="P911" s="603" t="s">
        <v>3513</v>
      </c>
      <c r="Q911" s="601" t="s">
        <v>3514</v>
      </c>
      <c r="R911" s="602">
        <v>2144</v>
      </c>
      <c r="S911" s="602">
        <v>137</v>
      </c>
      <c r="T911" s="601">
        <v>36</v>
      </c>
      <c r="U911" s="1191"/>
    </row>
    <row r="912" spans="1:21" ht="14.25" customHeight="1">
      <c r="A912" s="1102"/>
      <c r="B912" s="1102"/>
      <c r="C912" s="1102"/>
      <c r="D912" s="1102"/>
      <c r="E912" s="1102"/>
      <c r="F912" s="1102"/>
      <c r="G912" s="1102"/>
      <c r="H912" s="1102"/>
      <c r="I912" s="1102"/>
      <c r="J912" s="1102"/>
      <c r="K912" s="1102"/>
      <c r="L912" s="1102"/>
      <c r="M912" s="1102"/>
      <c r="N912" s="1102"/>
      <c r="O912" s="1102"/>
      <c r="P912" s="603" t="s">
        <v>3515</v>
      </c>
      <c r="Q912" s="601" t="s">
        <v>3516</v>
      </c>
      <c r="R912" s="602">
        <v>2144</v>
      </c>
      <c r="S912" s="602">
        <v>137</v>
      </c>
      <c r="T912" s="601">
        <v>36</v>
      </c>
      <c r="U912" s="1102"/>
    </row>
    <row r="913" spans="1:21" ht="14.25" customHeight="1">
      <c r="A913" s="1194">
        <v>3</v>
      </c>
      <c r="B913" s="1195">
        <v>43273</v>
      </c>
      <c r="C913" s="1190" t="s">
        <v>3517</v>
      </c>
      <c r="D913" s="1190" t="s">
        <v>3518</v>
      </c>
      <c r="E913" s="1192">
        <v>21444</v>
      </c>
      <c r="F913" s="1192">
        <v>5546</v>
      </c>
      <c r="G913" s="1192">
        <v>1036</v>
      </c>
      <c r="H913" s="1192">
        <v>4510</v>
      </c>
      <c r="I913" s="1192" t="s">
        <v>52</v>
      </c>
      <c r="J913" s="1192" t="s">
        <v>52</v>
      </c>
      <c r="K913" s="1192" t="s">
        <v>52</v>
      </c>
      <c r="L913" s="1192" t="s">
        <v>52</v>
      </c>
      <c r="M913" s="1192">
        <v>1534</v>
      </c>
      <c r="N913" s="1193">
        <v>7</v>
      </c>
      <c r="O913" s="1193">
        <v>10000</v>
      </c>
      <c r="P913" s="604" t="s">
        <v>3519</v>
      </c>
      <c r="Q913" s="601" t="s">
        <v>3520</v>
      </c>
      <c r="R913" s="602">
        <v>238</v>
      </c>
      <c r="S913" s="602">
        <v>74</v>
      </c>
      <c r="T913" s="601">
        <v>4</v>
      </c>
      <c r="U913" s="1197"/>
    </row>
    <row r="914" spans="1:21" ht="14.25" customHeight="1">
      <c r="A914" s="1191"/>
      <c r="B914" s="1191"/>
      <c r="C914" s="1191"/>
      <c r="D914" s="1191"/>
      <c r="E914" s="1191"/>
      <c r="F914" s="1191"/>
      <c r="G914" s="1191"/>
      <c r="H914" s="1191"/>
      <c r="I914" s="1191"/>
      <c r="J914" s="1191"/>
      <c r="K914" s="1191"/>
      <c r="L914" s="1191"/>
      <c r="M914" s="1191"/>
      <c r="N914" s="1191"/>
      <c r="O914" s="1191"/>
      <c r="P914" s="603" t="s">
        <v>3521</v>
      </c>
      <c r="Q914" s="601" t="s">
        <v>3522</v>
      </c>
      <c r="R914" s="602">
        <v>2018</v>
      </c>
      <c r="S914" s="602">
        <v>712</v>
      </c>
      <c r="T914" s="601">
        <v>7</v>
      </c>
      <c r="U914" s="1191"/>
    </row>
    <row r="915" spans="1:21" ht="14.25" customHeight="1">
      <c r="A915" s="1102"/>
      <c r="B915" s="1102"/>
      <c r="C915" s="1102"/>
      <c r="D915" s="1102"/>
      <c r="E915" s="1102"/>
      <c r="F915" s="1102"/>
      <c r="G915" s="1102"/>
      <c r="H915" s="1102"/>
      <c r="I915" s="1102"/>
      <c r="J915" s="1102"/>
      <c r="K915" s="1102"/>
      <c r="L915" s="1102"/>
      <c r="M915" s="1102"/>
      <c r="N915" s="1102"/>
      <c r="O915" s="1102"/>
      <c r="P915" s="603" t="s">
        <v>3523</v>
      </c>
      <c r="Q915" s="601" t="s">
        <v>3524</v>
      </c>
      <c r="R915" s="602">
        <v>2018</v>
      </c>
      <c r="S915" s="602">
        <v>712</v>
      </c>
      <c r="T915" s="601">
        <v>7</v>
      </c>
      <c r="U915" s="1102"/>
    </row>
    <row r="916" spans="1:21" ht="14.25" customHeight="1">
      <c r="A916" s="1194">
        <v>4</v>
      </c>
      <c r="B916" s="1195">
        <v>43276</v>
      </c>
      <c r="C916" s="1190" t="s">
        <v>3525</v>
      </c>
      <c r="D916" s="1190" t="s">
        <v>3526</v>
      </c>
      <c r="E916" s="1192">
        <v>15038</v>
      </c>
      <c r="F916" s="1192">
        <v>3463</v>
      </c>
      <c r="G916" s="1192">
        <v>38</v>
      </c>
      <c r="H916" s="1192">
        <v>3429</v>
      </c>
      <c r="I916" s="1192" t="s">
        <v>52</v>
      </c>
      <c r="J916" s="1192" t="s">
        <v>52</v>
      </c>
      <c r="K916" s="1192" t="s">
        <v>52</v>
      </c>
      <c r="L916" s="1192" t="s">
        <v>52</v>
      </c>
      <c r="M916" s="1192">
        <v>168</v>
      </c>
      <c r="N916" s="1193">
        <v>60</v>
      </c>
      <c r="O916" s="1193">
        <v>10000</v>
      </c>
      <c r="P916" s="604" t="s">
        <v>3527</v>
      </c>
      <c r="Q916" s="601" t="s">
        <v>3528</v>
      </c>
      <c r="R916" s="602">
        <v>242</v>
      </c>
      <c r="S916" s="602">
        <v>38</v>
      </c>
      <c r="T916" s="601">
        <v>47</v>
      </c>
      <c r="U916" s="1197"/>
    </row>
    <row r="917" spans="1:21" ht="14.25" customHeight="1">
      <c r="A917" s="1191"/>
      <c r="B917" s="1191"/>
      <c r="C917" s="1191"/>
      <c r="D917" s="1191"/>
      <c r="E917" s="1191"/>
      <c r="F917" s="1191"/>
      <c r="G917" s="1191"/>
      <c r="H917" s="1191"/>
      <c r="I917" s="1191"/>
      <c r="J917" s="1191"/>
      <c r="K917" s="1191"/>
      <c r="L917" s="1191"/>
      <c r="M917" s="1191"/>
      <c r="N917" s="1191"/>
      <c r="O917" s="1191"/>
      <c r="P917" s="603" t="s">
        <v>3529</v>
      </c>
      <c r="Q917" s="601" t="s">
        <v>3530</v>
      </c>
      <c r="R917" s="602">
        <v>772</v>
      </c>
      <c r="S917" s="602">
        <v>12</v>
      </c>
      <c r="T917" s="601">
        <v>86</v>
      </c>
      <c r="U917" s="1191"/>
    </row>
    <row r="918" spans="1:21" ht="14.25" customHeight="1">
      <c r="A918" s="1102"/>
      <c r="B918" s="1102"/>
      <c r="C918" s="1102"/>
      <c r="D918" s="1102"/>
      <c r="E918" s="1102"/>
      <c r="F918" s="1102"/>
      <c r="G918" s="1102"/>
      <c r="H918" s="1102"/>
      <c r="I918" s="1102"/>
      <c r="J918" s="1102"/>
      <c r="K918" s="1102"/>
      <c r="L918" s="1102"/>
      <c r="M918" s="1102"/>
      <c r="N918" s="1102"/>
      <c r="O918" s="1102"/>
      <c r="P918" s="603" t="s">
        <v>3531</v>
      </c>
      <c r="Q918" s="601" t="s">
        <v>3532</v>
      </c>
      <c r="R918" s="602">
        <v>242</v>
      </c>
      <c r="S918" s="602">
        <v>38</v>
      </c>
      <c r="T918" s="601">
        <v>47</v>
      </c>
      <c r="U918" s="1102"/>
    </row>
    <row r="919" spans="1:21" ht="14.25" customHeight="1">
      <c r="A919" s="1194">
        <v>4</v>
      </c>
      <c r="B919" s="1195">
        <v>43277</v>
      </c>
      <c r="C919" s="1190" t="s">
        <v>3533</v>
      </c>
      <c r="D919" s="1190" t="s">
        <v>3534</v>
      </c>
      <c r="E919" s="1192">
        <v>14120</v>
      </c>
      <c r="F919" s="1192">
        <v>4118</v>
      </c>
      <c r="G919" s="1192">
        <v>20</v>
      </c>
      <c r="H919" s="1192">
        <v>4098</v>
      </c>
      <c r="I919" s="1192" t="s">
        <v>52</v>
      </c>
      <c r="J919" s="1192" t="s">
        <v>52</v>
      </c>
      <c r="K919" s="1192" t="s">
        <v>52</v>
      </c>
      <c r="L919" s="1192" t="s">
        <v>52</v>
      </c>
      <c r="M919" s="1192">
        <v>789</v>
      </c>
      <c r="N919" s="1193">
        <v>13</v>
      </c>
      <c r="O919" s="1193">
        <v>10000</v>
      </c>
      <c r="P919" s="604" t="s">
        <v>3535</v>
      </c>
      <c r="Q919" s="601" t="s">
        <v>3536</v>
      </c>
      <c r="R919" s="602">
        <v>1193</v>
      </c>
      <c r="S919" s="602">
        <v>186</v>
      </c>
      <c r="T919" s="601">
        <v>11</v>
      </c>
      <c r="U919" s="1197"/>
    </row>
    <row r="920" spans="1:21" ht="14.25" customHeight="1">
      <c r="A920" s="1191"/>
      <c r="B920" s="1191"/>
      <c r="C920" s="1191"/>
      <c r="D920" s="1191"/>
      <c r="E920" s="1191"/>
      <c r="F920" s="1191"/>
      <c r="G920" s="1191"/>
      <c r="H920" s="1191"/>
      <c r="I920" s="1191"/>
      <c r="J920" s="1191"/>
      <c r="K920" s="1191"/>
      <c r="L920" s="1191"/>
      <c r="M920" s="1191"/>
      <c r="N920" s="1191"/>
      <c r="O920" s="1191"/>
      <c r="P920" s="603" t="s">
        <v>3537</v>
      </c>
      <c r="Q920" s="601" t="s">
        <v>3538</v>
      </c>
      <c r="R920" s="602">
        <v>2096</v>
      </c>
      <c r="S920" s="602">
        <v>466</v>
      </c>
      <c r="T920" s="601">
        <v>13</v>
      </c>
      <c r="U920" s="1191"/>
    </row>
    <row r="921" spans="1:21" ht="14.25" customHeight="1">
      <c r="A921" s="1102"/>
      <c r="B921" s="1102"/>
      <c r="C921" s="1102"/>
      <c r="D921" s="1102"/>
      <c r="E921" s="1102"/>
      <c r="F921" s="1102"/>
      <c r="G921" s="1102"/>
      <c r="H921" s="1102"/>
      <c r="I921" s="1102"/>
      <c r="J921" s="1102"/>
      <c r="K921" s="1102"/>
      <c r="L921" s="1102"/>
      <c r="M921" s="1102"/>
      <c r="N921" s="1102"/>
      <c r="O921" s="1102"/>
      <c r="P921" s="603" t="s">
        <v>3539</v>
      </c>
      <c r="Q921" s="601" t="s">
        <v>3540</v>
      </c>
      <c r="R921" s="602">
        <v>2096</v>
      </c>
      <c r="S921" s="602">
        <v>466</v>
      </c>
      <c r="T921" s="601">
        <v>13</v>
      </c>
      <c r="U921" s="1102"/>
    </row>
    <row r="922" spans="1:21" ht="14.25" customHeight="1">
      <c r="A922" s="1194">
        <v>3</v>
      </c>
      <c r="B922" s="1195">
        <v>43327</v>
      </c>
      <c r="C922" s="1190" t="s">
        <v>3541</v>
      </c>
      <c r="D922" s="1190" t="s">
        <v>3542</v>
      </c>
      <c r="E922" s="1192">
        <v>2655</v>
      </c>
      <c r="F922" s="1192">
        <v>2418</v>
      </c>
      <c r="G922" s="1192">
        <v>61</v>
      </c>
      <c r="H922" s="1192">
        <v>2360</v>
      </c>
      <c r="I922" s="1192" t="s">
        <v>52</v>
      </c>
      <c r="J922" s="1192" t="s">
        <v>52</v>
      </c>
      <c r="K922" s="1192" t="s">
        <v>52</v>
      </c>
      <c r="L922" s="1192" t="s">
        <v>52</v>
      </c>
      <c r="M922" s="1192">
        <v>330</v>
      </c>
      <c r="N922" s="1193">
        <v>30</v>
      </c>
      <c r="O922" s="1193">
        <v>10000</v>
      </c>
      <c r="P922" s="604" t="s">
        <v>3543</v>
      </c>
      <c r="Q922" s="601" t="s">
        <v>3544</v>
      </c>
      <c r="R922" s="602">
        <v>222</v>
      </c>
      <c r="S922" s="602">
        <v>51</v>
      </c>
      <c r="T922" s="601">
        <v>23</v>
      </c>
      <c r="U922" s="1197"/>
    </row>
    <row r="923" spans="1:21" ht="14.25" customHeight="1">
      <c r="A923" s="1191"/>
      <c r="B923" s="1191"/>
      <c r="C923" s="1191"/>
      <c r="D923" s="1191"/>
      <c r="E923" s="1191"/>
      <c r="F923" s="1191"/>
      <c r="G923" s="1191"/>
      <c r="H923" s="1191"/>
      <c r="I923" s="1191"/>
      <c r="J923" s="1191"/>
      <c r="K923" s="1191"/>
      <c r="L923" s="1191"/>
      <c r="M923" s="1191"/>
      <c r="N923" s="1191"/>
      <c r="O923" s="1191"/>
      <c r="P923" s="603" t="s">
        <v>3545</v>
      </c>
      <c r="Q923" s="601" t="s">
        <v>3546</v>
      </c>
      <c r="R923" s="602">
        <v>450</v>
      </c>
      <c r="S923" s="602">
        <v>16</v>
      </c>
      <c r="T923" s="601">
        <v>30</v>
      </c>
      <c r="U923" s="1191"/>
    </row>
    <row r="924" spans="1:21" ht="14.25" customHeight="1">
      <c r="A924" s="1102"/>
      <c r="B924" s="1102"/>
      <c r="C924" s="1102"/>
      <c r="D924" s="1102"/>
      <c r="E924" s="1102"/>
      <c r="F924" s="1102"/>
      <c r="G924" s="1102"/>
      <c r="H924" s="1102"/>
      <c r="I924" s="1102"/>
      <c r="J924" s="1102"/>
      <c r="K924" s="1102"/>
      <c r="L924" s="1102"/>
      <c r="M924" s="1102"/>
      <c r="N924" s="1102"/>
      <c r="O924" s="1102"/>
      <c r="P924" s="603" t="s">
        <v>3547</v>
      </c>
      <c r="Q924" s="601" t="s">
        <v>3548</v>
      </c>
      <c r="R924" s="602">
        <v>408</v>
      </c>
      <c r="S924" s="602">
        <v>90</v>
      </c>
      <c r="T924" s="601">
        <v>29</v>
      </c>
      <c r="U924" s="1102"/>
    </row>
    <row r="925" spans="1:21" ht="14.25" customHeight="1">
      <c r="A925" s="1194">
        <v>4</v>
      </c>
      <c r="B925" s="1195">
        <v>43332</v>
      </c>
      <c r="C925" s="1190" t="s">
        <v>3549</v>
      </c>
      <c r="D925" s="1190" t="s">
        <v>3550</v>
      </c>
      <c r="E925" s="1192">
        <v>2643</v>
      </c>
      <c r="F925" s="1192">
        <v>2349</v>
      </c>
      <c r="G925" s="1192">
        <v>63</v>
      </c>
      <c r="H925" s="1192">
        <v>2291</v>
      </c>
      <c r="I925" s="1192" t="s">
        <v>52</v>
      </c>
      <c r="J925" s="1192" t="s">
        <v>52</v>
      </c>
      <c r="K925" s="1192" t="s">
        <v>52</v>
      </c>
      <c r="L925" s="1192" t="s">
        <v>52</v>
      </c>
      <c r="M925" s="1192">
        <v>253</v>
      </c>
      <c r="N925" s="1193">
        <v>40</v>
      </c>
      <c r="O925" s="1193">
        <v>10000</v>
      </c>
      <c r="P925" s="604" t="s">
        <v>3551</v>
      </c>
      <c r="Q925" s="601" t="s">
        <v>3552</v>
      </c>
      <c r="R925" s="602">
        <v>257</v>
      </c>
      <c r="S925" s="602">
        <v>16</v>
      </c>
      <c r="T925" s="630">
        <v>25</v>
      </c>
      <c r="U925" s="1197"/>
    </row>
    <row r="926" spans="1:21" ht="14.25" customHeight="1">
      <c r="A926" s="1191"/>
      <c r="B926" s="1191"/>
      <c r="C926" s="1191"/>
      <c r="D926" s="1191"/>
      <c r="E926" s="1191"/>
      <c r="F926" s="1191"/>
      <c r="G926" s="1191"/>
      <c r="H926" s="1191"/>
      <c r="I926" s="1191"/>
      <c r="J926" s="1191"/>
      <c r="K926" s="1191"/>
      <c r="L926" s="1191"/>
      <c r="M926" s="1191"/>
      <c r="N926" s="1191"/>
      <c r="O926" s="1191"/>
      <c r="P926" s="603" t="s">
        <v>3553</v>
      </c>
      <c r="Q926" s="601" t="s">
        <v>3554</v>
      </c>
      <c r="R926" s="602">
        <v>423</v>
      </c>
      <c r="S926" s="602">
        <v>67</v>
      </c>
      <c r="T926" s="630">
        <v>51</v>
      </c>
      <c r="U926" s="1191"/>
    </row>
    <row r="927" spans="1:21" ht="14.25" customHeight="1">
      <c r="A927" s="1102"/>
      <c r="B927" s="1102"/>
      <c r="C927" s="1102"/>
      <c r="D927" s="1102"/>
      <c r="E927" s="1102"/>
      <c r="F927" s="1102"/>
      <c r="G927" s="1102"/>
      <c r="H927" s="1102"/>
      <c r="I927" s="1102"/>
      <c r="J927" s="1102"/>
      <c r="K927" s="1102"/>
      <c r="L927" s="1102"/>
      <c r="M927" s="1102"/>
      <c r="N927" s="1102"/>
      <c r="O927" s="1102"/>
      <c r="P927" s="603" t="s">
        <v>3555</v>
      </c>
      <c r="Q927" s="601" t="s">
        <v>3556</v>
      </c>
      <c r="R927" s="602">
        <v>423</v>
      </c>
      <c r="S927" s="602">
        <v>67</v>
      </c>
      <c r="T927" s="630">
        <v>51</v>
      </c>
      <c r="U927" s="1102"/>
    </row>
    <row r="928" spans="1:21" ht="14.25" customHeight="1">
      <c r="A928" s="1194">
        <v>4</v>
      </c>
      <c r="B928" s="1195">
        <v>43333</v>
      </c>
      <c r="C928" s="1190" t="s">
        <v>3557</v>
      </c>
      <c r="D928" s="1190" t="s">
        <v>3558</v>
      </c>
      <c r="E928" s="1192">
        <v>1950</v>
      </c>
      <c r="F928" s="1192">
        <v>1757</v>
      </c>
      <c r="G928" s="1192">
        <v>28</v>
      </c>
      <c r="H928" s="1192">
        <v>1730</v>
      </c>
      <c r="I928" s="1192" t="s">
        <v>52</v>
      </c>
      <c r="J928" s="1192" t="s">
        <v>52</v>
      </c>
      <c r="K928" s="1192" t="s">
        <v>52</v>
      </c>
      <c r="L928" s="1192" t="s">
        <v>52</v>
      </c>
      <c r="M928" s="1192">
        <v>114</v>
      </c>
      <c r="N928" s="1193">
        <v>88</v>
      </c>
      <c r="O928" s="1317">
        <v>9996</v>
      </c>
      <c r="P928" s="604" t="s">
        <v>3559</v>
      </c>
      <c r="Q928" s="601" t="s">
        <v>3560</v>
      </c>
      <c r="R928" s="602">
        <v>218</v>
      </c>
      <c r="S928" s="602">
        <v>3</v>
      </c>
      <c r="T928" s="630">
        <v>310</v>
      </c>
      <c r="U928" s="1197"/>
    </row>
    <row r="929" spans="1:21" ht="14.25" customHeight="1">
      <c r="A929" s="1191"/>
      <c r="B929" s="1191"/>
      <c r="C929" s="1191"/>
      <c r="D929" s="1191"/>
      <c r="E929" s="1191"/>
      <c r="F929" s="1191"/>
      <c r="G929" s="1191"/>
      <c r="H929" s="1191"/>
      <c r="I929" s="1191"/>
      <c r="J929" s="1191"/>
      <c r="K929" s="1191"/>
      <c r="L929" s="1191"/>
      <c r="M929" s="1191"/>
      <c r="N929" s="1191"/>
      <c r="O929" s="1191"/>
      <c r="P929" s="603" t="s">
        <v>3561</v>
      </c>
      <c r="Q929" s="601" t="s">
        <v>3562</v>
      </c>
      <c r="R929" s="602">
        <v>695</v>
      </c>
      <c r="S929" s="602">
        <v>24</v>
      </c>
      <c r="T929" s="630">
        <v>110</v>
      </c>
      <c r="U929" s="1191"/>
    </row>
    <row r="930" spans="1:21" ht="14.25" customHeight="1">
      <c r="A930" s="1102"/>
      <c r="B930" s="1102"/>
      <c r="C930" s="1102"/>
      <c r="D930" s="1102"/>
      <c r="E930" s="1102"/>
      <c r="F930" s="1102"/>
      <c r="G930" s="1102"/>
      <c r="H930" s="1102"/>
      <c r="I930" s="1102"/>
      <c r="J930" s="1102"/>
      <c r="K930" s="1102"/>
      <c r="L930" s="1102"/>
      <c r="M930" s="1102"/>
      <c r="N930" s="1102"/>
      <c r="O930" s="1102"/>
      <c r="P930" s="603" t="s">
        <v>3563</v>
      </c>
      <c r="Q930" s="601" t="s">
        <v>3564</v>
      </c>
      <c r="R930" s="602">
        <v>695</v>
      </c>
      <c r="S930" s="602">
        <v>24</v>
      </c>
      <c r="T930" s="630">
        <v>110</v>
      </c>
      <c r="U930" s="1102"/>
    </row>
    <row r="931" spans="1:21" ht="14.25" customHeight="1">
      <c r="A931" s="1194">
        <v>4</v>
      </c>
      <c r="B931" s="1195">
        <v>43334</v>
      </c>
      <c r="C931" s="1190" t="s">
        <v>3565</v>
      </c>
      <c r="D931" s="1190" t="s">
        <v>3566</v>
      </c>
      <c r="E931" s="1192">
        <v>3285</v>
      </c>
      <c r="F931" s="1192">
        <v>3080</v>
      </c>
      <c r="G931" s="1192">
        <v>15</v>
      </c>
      <c r="H931" s="1192">
        <v>3066</v>
      </c>
      <c r="I931" s="1192" t="s">
        <v>52</v>
      </c>
      <c r="J931" s="1192" t="s">
        <v>52</v>
      </c>
      <c r="K931" s="1192" t="s">
        <v>52</v>
      </c>
      <c r="L931" s="1192" t="s">
        <v>52</v>
      </c>
      <c r="M931" s="1192">
        <v>150</v>
      </c>
      <c r="N931" s="1317">
        <v>52</v>
      </c>
      <c r="O931" s="1193">
        <v>10000</v>
      </c>
      <c r="P931" s="604" t="s">
        <v>3567</v>
      </c>
      <c r="Q931" s="601" t="s">
        <v>3568</v>
      </c>
      <c r="R931" s="602">
        <v>1950</v>
      </c>
      <c r="S931" s="602">
        <v>126</v>
      </c>
      <c r="T931" s="631">
        <v>43</v>
      </c>
      <c r="U931" s="1197"/>
    </row>
    <row r="932" spans="1:21" ht="14.25" customHeight="1">
      <c r="A932" s="1191"/>
      <c r="B932" s="1191"/>
      <c r="C932" s="1191"/>
      <c r="D932" s="1191"/>
      <c r="E932" s="1191"/>
      <c r="F932" s="1191"/>
      <c r="G932" s="1191"/>
      <c r="H932" s="1191"/>
      <c r="I932" s="1191"/>
      <c r="J932" s="1191"/>
      <c r="K932" s="1191"/>
      <c r="L932" s="1191"/>
      <c r="M932" s="1191"/>
      <c r="N932" s="1191"/>
      <c r="O932" s="1191"/>
      <c r="P932" s="603" t="s">
        <v>3569</v>
      </c>
      <c r="Q932" s="601" t="s">
        <v>3570</v>
      </c>
      <c r="R932" s="602">
        <v>1950</v>
      </c>
      <c r="S932" s="602">
        <v>126</v>
      </c>
      <c r="T932" s="631">
        <v>43</v>
      </c>
      <c r="U932" s="1191"/>
    </row>
    <row r="933" spans="1:21" ht="14.25" customHeight="1">
      <c r="A933" s="1102"/>
      <c r="B933" s="1102"/>
      <c r="C933" s="1102"/>
      <c r="D933" s="1102"/>
      <c r="E933" s="1102"/>
      <c r="F933" s="1102"/>
      <c r="G933" s="1102"/>
      <c r="H933" s="1102"/>
      <c r="I933" s="1102"/>
      <c r="J933" s="1102"/>
      <c r="K933" s="1102"/>
      <c r="L933" s="1102"/>
      <c r="M933" s="1102"/>
      <c r="N933" s="1102"/>
      <c r="O933" s="1102"/>
      <c r="P933" s="603" t="s">
        <v>3571</v>
      </c>
      <c r="Q933" s="601" t="s">
        <v>3572</v>
      </c>
      <c r="R933" s="602">
        <v>1950</v>
      </c>
      <c r="S933" s="602">
        <v>126</v>
      </c>
      <c r="T933" s="631">
        <v>43</v>
      </c>
      <c r="U933" s="1102"/>
    </row>
    <row r="934" spans="1:21" ht="14.25" customHeight="1">
      <c r="A934" s="1194">
        <v>4</v>
      </c>
      <c r="B934" s="1195">
        <v>43335</v>
      </c>
      <c r="C934" s="1190" t="s">
        <v>3573</v>
      </c>
      <c r="D934" s="1190" t="s">
        <v>3574</v>
      </c>
      <c r="E934" s="1192">
        <v>4633</v>
      </c>
      <c r="F934" s="1305">
        <v>4496</v>
      </c>
      <c r="G934" s="1192">
        <v>2</v>
      </c>
      <c r="H934" s="1192">
        <v>521</v>
      </c>
      <c r="I934" s="1192" t="s">
        <v>52</v>
      </c>
      <c r="J934" s="1192" t="s">
        <v>52</v>
      </c>
      <c r="K934" s="1192" t="s">
        <v>52</v>
      </c>
      <c r="L934" s="1192" t="s">
        <v>52</v>
      </c>
      <c r="M934" s="1192">
        <v>523</v>
      </c>
      <c r="N934" s="1317">
        <v>19</v>
      </c>
      <c r="O934" s="1193">
        <v>10000</v>
      </c>
      <c r="P934" s="604" t="s">
        <v>3575</v>
      </c>
      <c r="Q934" s="601" t="s">
        <v>3576</v>
      </c>
      <c r="R934" s="602">
        <v>2124</v>
      </c>
      <c r="S934" s="602">
        <v>292</v>
      </c>
      <c r="T934" s="631">
        <v>17</v>
      </c>
      <c r="U934" s="1197"/>
    </row>
    <row r="935" spans="1:21" ht="14.25" customHeight="1">
      <c r="A935" s="1191"/>
      <c r="B935" s="1191"/>
      <c r="C935" s="1191"/>
      <c r="D935" s="1191"/>
      <c r="E935" s="1191"/>
      <c r="F935" s="1191"/>
      <c r="G935" s="1191"/>
      <c r="H935" s="1191"/>
      <c r="I935" s="1191"/>
      <c r="J935" s="1191"/>
      <c r="K935" s="1191"/>
      <c r="L935" s="1191"/>
      <c r="M935" s="1191"/>
      <c r="N935" s="1191"/>
      <c r="O935" s="1191"/>
      <c r="P935" s="603" t="s">
        <v>3577</v>
      </c>
      <c r="Q935" s="601" t="s">
        <v>3578</v>
      </c>
      <c r="R935" s="602">
        <v>2124</v>
      </c>
      <c r="S935" s="602">
        <v>292</v>
      </c>
      <c r="T935" s="631">
        <v>17</v>
      </c>
      <c r="U935" s="1191"/>
    </row>
    <row r="936" spans="1:21" ht="14.25" customHeight="1">
      <c r="A936" s="1102"/>
      <c r="B936" s="1102"/>
      <c r="C936" s="1102"/>
      <c r="D936" s="1102"/>
      <c r="E936" s="1102"/>
      <c r="F936" s="1102"/>
      <c r="G936" s="1102"/>
      <c r="H936" s="1102"/>
      <c r="I936" s="1102"/>
      <c r="J936" s="1102"/>
      <c r="K936" s="1102"/>
      <c r="L936" s="1102"/>
      <c r="M936" s="1102"/>
      <c r="N936" s="1102"/>
      <c r="O936" s="1102"/>
      <c r="P936" s="603" t="s">
        <v>3579</v>
      </c>
      <c r="Q936" s="601" t="s">
        <v>3580</v>
      </c>
      <c r="R936" s="602">
        <v>2124</v>
      </c>
      <c r="S936" s="602">
        <v>292</v>
      </c>
      <c r="T936" s="631">
        <v>17</v>
      </c>
      <c r="U936" s="1102"/>
    </row>
    <row r="937" spans="1:21" ht="14.25" customHeight="1">
      <c r="A937" s="1194">
        <v>4</v>
      </c>
      <c r="B937" s="1195">
        <v>43336</v>
      </c>
      <c r="C937" s="1190" t="s">
        <v>3581</v>
      </c>
      <c r="D937" s="1190" t="s">
        <v>3582</v>
      </c>
      <c r="E937" s="1192">
        <v>2374</v>
      </c>
      <c r="F937" s="1192">
        <v>2138</v>
      </c>
      <c r="G937" s="1192">
        <v>19</v>
      </c>
      <c r="H937" s="1192">
        <v>2119</v>
      </c>
      <c r="I937" s="1192" t="s">
        <v>52</v>
      </c>
      <c r="J937" s="1192" t="s">
        <v>52</v>
      </c>
      <c r="K937" s="1192" t="s">
        <v>52</v>
      </c>
      <c r="L937" s="1192" t="s">
        <v>52</v>
      </c>
      <c r="M937" s="1192">
        <v>295</v>
      </c>
      <c r="N937" s="1317">
        <v>34</v>
      </c>
      <c r="O937" s="1193">
        <v>10000</v>
      </c>
      <c r="P937" s="604" t="s">
        <v>3583</v>
      </c>
      <c r="Q937" s="601" t="s">
        <v>3584</v>
      </c>
      <c r="R937" s="602">
        <v>991</v>
      </c>
      <c r="S937" s="602">
        <v>173</v>
      </c>
      <c r="T937" s="631">
        <v>31</v>
      </c>
      <c r="U937" s="1197"/>
    </row>
    <row r="938" spans="1:21" ht="14.25" customHeight="1">
      <c r="A938" s="1191"/>
      <c r="B938" s="1191"/>
      <c r="C938" s="1191"/>
      <c r="D938" s="1191"/>
      <c r="E938" s="1191"/>
      <c r="F938" s="1191"/>
      <c r="G938" s="1191"/>
      <c r="H938" s="1191"/>
      <c r="I938" s="1191"/>
      <c r="J938" s="1191"/>
      <c r="K938" s="1191"/>
      <c r="L938" s="1191"/>
      <c r="M938" s="1191"/>
      <c r="N938" s="1191"/>
      <c r="O938" s="1191"/>
      <c r="P938" s="603" t="s">
        <v>3585</v>
      </c>
      <c r="Q938" s="601" t="s">
        <v>3586</v>
      </c>
      <c r="R938" s="602">
        <v>991</v>
      </c>
      <c r="S938" s="602">
        <v>173</v>
      </c>
      <c r="T938" s="631">
        <v>31</v>
      </c>
      <c r="U938" s="1191"/>
    </row>
    <row r="939" spans="1:21" ht="14.25" customHeight="1">
      <c r="A939" s="1102"/>
      <c r="B939" s="1102"/>
      <c r="C939" s="1102"/>
      <c r="D939" s="1102"/>
      <c r="E939" s="1102"/>
      <c r="F939" s="1102"/>
      <c r="G939" s="1102"/>
      <c r="H939" s="1102"/>
      <c r="I939" s="1102"/>
      <c r="J939" s="1102"/>
      <c r="K939" s="1102"/>
      <c r="L939" s="1102"/>
      <c r="M939" s="1102"/>
      <c r="N939" s="1102"/>
      <c r="O939" s="1102"/>
      <c r="P939" s="603" t="s">
        <v>3587</v>
      </c>
      <c r="Q939" s="601" t="s">
        <v>3588</v>
      </c>
      <c r="R939" s="602">
        <v>991</v>
      </c>
      <c r="S939" s="602">
        <v>173</v>
      </c>
      <c r="T939" s="631">
        <v>31</v>
      </c>
      <c r="U939" s="1102"/>
    </row>
    <row r="940" spans="1:21" ht="14.25" customHeight="1">
      <c r="A940" s="1194">
        <v>5</v>
      </c>
      <c r="B940" s="1195">
        <v>43339</v>
      </c>
      <c r="C940" s="1190" t="s">
        <v>3589</v>
      </c>
      <c r="D940" s="1190" t="s">
        <v>3590</v>
      </c>
      <c r="E940" s="1192">
        <v>2599</v>
      </c>
      <c r="F940" s="1192">
        <v>2236</v>
      </c>
      <c r="G940" s="1192">
        <v>35</v>
      </c>
      <c r="H940" s="1192">
        <v>2313</v>
      </c>
      <c r="I940" s="1192" t="s">
        <v>52</v>
      </c>
      <c r="J940" s="1192" t="s">
        <v>52</v>
      </c>
      <c r="K940" s="1192" t="s">
        <v>52</v>
      </c>
      <c r="L940" s="1192" t="s">
        <v>52</v>
      </c>
      <c r="M940" s="1192">
        <v>223</v>
      </c>
      <c r="N940" s="1317">
        <v>45</v>
      </c>
      <c r="O940" s="1193">
        <v>10000</v>
      </c>
      <c r="P940" s="604" t="s">
        <v>3591</v>
      </c>
      <c r="Q940" s="601" t="s">
        <v>3592</v>
      </c>
      <c r="R940" s="602">
        <v>277</v>
      </c>
      <c r="S940" s="602">
        <v>17</v>
      </c>
      <c r="T940" s="631">
        <v>46</v>
      </c>
      <c r="U940" s="1197"/>
    </row>
    <row r="941" spans="1:21" ht="14.25" customHeight="1">
      <c r="A941" s="1191"/>
      <c r="B941" s="1191"/>
      <c r="C941" s="1191"/>
      <c r="D941" s="1191"/>
      <c r="E941" s="1191"/>
      <c r="F941" s="1191"/>
      <c r="G941" s="1191"/>
      <c r="H941" s="1191"/>
      <c r="I941" s="1191"/>
      <c r="J941" s="1191"/>
      <c r="K941" s="1191"/>
      <c r="L941" s="1191"/>
      <c r="M941" s="1191"/>
      <c r="N941" s="1191"/>
      <c r="O941" s="1191"/>
      <c r="P941" s="603" t="s">
        <v>3593</v>
      </c>
      <c r="Q941" s="601" t="s">
        <v>3594</v>
      </c>
      <c r="R941" s="602">
        <v>643</v>
      </c>
      <c r="S941" s="602">
        <v>18</v>
      </c>
      <c r="T941" s="631">
        <v>72</v>
      </c>
      <c r="U941" s="1191"/>
    </row>
    <row r="942" spans="1:21" ht="14.25" customHeight="1">
      <c r="A942" s="1102"/>
      <c r="B942" s="1102"/>
      <c r="C942" s="1102"/>
      <c r="D942" s="1102"/>
      <c r="E942" s="1102"/>
      <c r="F942" s="1102"/>
      <c r="G942" s="1102"/>
      <c r="H942" s="1102"/>
      <c r="I942" s="1102"/>
      <c r="J942" s="1102"/>
      <c r="K942" s="1102"/>
      <c r="L942" s="1102"/>
      <c r="M942" s="1102"/>
      <c r="N942" s="1102"/>
      <c r="O942" s="1102"/>
      <c r="P942" s="603" t="s">
        <v>3595</v>
      </c>
      <c r="Q942" s="601" t="s">
        <v>3596</v>
      </c>
      <c r="R942" s="602">
        <v>172</v>
      </c>
      <c r="S942" s="602">
        <v>48</v>
      </c>
      <c r="T942" s="631">
        <v>29</v>
      </c>
      <c r="U942" s="1102"/>
    </row>
    <row r="943" spans="1:21" ht="14.25" customHeight="1">
      <c r="A943" s="1194">
        <v>5</v>
      </c>
      <c r="B943" s="1195">
        <v>43340</v>
      </c>
      <c r="C943" s="1190" t="s">
        <v>3597</v>
      </c>
      <c r="D943" s="1190" t="s">
        <v>3598</v>
      </c>
      <c r="E943" s="1192">
        <v>3384</v>
      </c>
      <c r="F943" s="1192">
        <v>3129</v>
      </c>
      <c r="G943" s="1192">
        <v>10</v>
      </c>
      <c r="H943" s="1192">
        <v>3120</v>
      </c>
      <c r="I943" s="1192" t="s">
        <v>52</v>
      </c>
      <c r="J943" s="1192" t="s">
        <v>52</v>
      </c>
      <c r="K943" s="1192" t="s">
        <v>52</v>
      </c>
      <c r="L943" s="1192" t="s">
        <v>52</v>
      </c>
      <c r="M943" s="1192">
        <v>846</v>
      </c>
      <c r="N943" s="1317">
        <v>12</v>
      </c>
      <c r="O943" s="1193">
        <v>10000</v>
      </c>
      <c r="P943" s="604" t="s">
        <v>3599</v>
      </c>
      <c r="Q943" s="601" t="s">
        <v>3600</v>
      </c>
      <c r="R943" s="602">
        <v>1929</v>
      </c>
      <c r="S943" s="602">
        <v>588</v>
      </c>
      <c r="T943" s="631">
        <v>11</v>
      </c>
      <c r="U943" s="1197"/>
    </row>
    <row r="944" spans="1:21" ht="14.25" customHeight="1">
      <c r="A944" s="1191"/>
      <c r="B944" s="1191"/>
      <c r="C944" s="1191"/>
      <c r="D944" s="1191"/>
      <c r="E944" s="1191"/>
      <c r="F944" s="1191"/>
      <c r="G944" s="1191"/>
      <c r="H944" s="1191"/>
      <c r="I944" s="1191"/>
      <c r="J944" s="1191"/>
      <c r="K944" s="1191"/>
      <c r="L944" s="1191"/>
      <c r="M944" s="1191"/>
      <c r="N944" s="1191"/>
      <c r="O944" s="1191"/>
      <c r="P944" s="603" t="s">
        <v>3601</v>
      </c>
      <c r="Q944" s="601" t="s">
        <v>3602</v>
      </c>
      <c r="R944" s="602">
        <v>1929</v>
      </c>
      <c r="S944" s="602">
        <v>588</v>
      </c>
      <c r="T944" s="631">
        <v>11</v>
      </c>
      <c r="U944" s="1191"/>
    </row>
    <row r="945" spans="1:21" ht="14.25" customHeight="1">
      <c r="A945" s="1102"/>
      <c r="B945" s="1102"/>
      <c r="C945" s="1102"/>
      <c r="D945" s="1102"/>
      <c r="E945" s="1102"/>
      <c r="F945" s="1102"/>
      <c r="G945" s="1102"/>
      <c r="H945" s="1102"/>
      <c r="I945" s="1102"/>
      <c r="J945" s="1102"/>
      <c r="K945" s="1102"/>
      <c r="L945" s="1102"/>
      <c r="M945" s="1102"/>
      <c r="N945" s="1102"/>
      <c r="O945" s="1102"/>
      <c r="P945" s="603" t="s">
        <v>3603</v>
      </c>
      <c r="Q945" s="601" t="s">
        <v>3604</v>
      </c>
      <c r="R945" s="602">
        <v>1929</v>
      </c>
      <c r="S945" s="602">
        <v>588</v>
      </c>
      <c r="T945" s="631">
        <v>11</v>
      </c>
      <c r="U945" s="1102"/>
    </row>
    <row r="946" spans="1:21" ht="14.25" customHeight="1">
      <c r="A946" s="1194">
        <v>5</v>
      </c>
      <c r="B946" s="1195">
        <v>43341</v>
      </c>
      <c r="C946" s="1190" t="s">
        <v>3605</v>
      </c>
      <c r="D946" s="1190" t="s">
        <v>3606</v>
      </c>
      <c r="E946" s="1192">
        <v>2508</v>
      </c>
      <c r="F946" s="1192">
        <v>2410</v>
      </c>
      <c r="G946" s="1192">
        <v>25</v>
      </c>
      <c r="H946" s="1192">
        <v>697</v>
      </c>
      <c r="I946" s="1192" t="s">
        <v>52</v>
      </c>
      <c r="J946" s="1192" t="s">
        <v>52</v>
      </c>
      <c r="K946" s="1192" t="s">
        <v>52</v>
      </c>
      <c r="L946" s="1192" t="s">
        <v>52</v>
      </c>
      <c r="M946" s="1192">
        <v>722</v>
      </c>
      <c r="N946" s="1317">
        <v>14</v>
      </c>
      <c r="O946" s="1193">
        <v>10000</v>
      </c>
      <c r="P946" s="604" t="s">
        <v>3607</v>
      </c>
      <c r="Q946" s="601" t="s">
        <v>3608</v>
      </c>
      <c r="R946" s="602">
        <v>1434</v>
      </c>
      <c r="S946" s="602">
        <v>475</v>
      </c>
      <c r="T946" s="631">
        <v>14</v>
      </c>
      <c r="U946" s="1197"/>
    </row>
    <row r="947" spans="1:21" ht="14.25" customHeight="1">
      <c r="A947" s="1191"/>
      <c r="B947" s="1191"/>
      <c r="C947" s="1191"/>
      <c r="D947" s="1191"/>
      <c r="E947" s="1191"/>
      <c r="F947" s="1191"/>
      <c r="G947" s="1191"/>
      <c r="H947" s="1191"/>
      <c r="I947" s="1191"/>
      <c r="J947" s="1191"/>
      <c r="K947" s="1191"/>
      <c r="L947" s="1191"/>
      <c r="M947" s="1191"/>
      <c r="N947" s="1191"/>
      <c r="O947" s="1191"/>
      <c r="P947" s="603" t="s">
        <v>3609</v>
      </c>
      <c r="Q947" s="601" t="s">
        <v>3610</v>
      </c>
      <c r="R947" s="602">
        <v>1434</v>
      </c>
      <c r="S947" s="602">
        <v>475</v>
      </c>
      <c r="T947" s="631">
        <v>14</v>
      </c>
      <c r="U947" s="1191"/>
    </row>
    <row r="948" spans="1:21" ht="14.25" customHeight="1">
      <c r="A948" s="1102"/>
      <c r="B948" s="1102"/>
      <c r="C948" s="1102"/>
      <c r="D948" s="1102"/>
      <c r="E948" s="1102"/>
      <c r="F948" s="1102"/>
      <c r="G948" s="1102"/>
      <c r="H948" s="1102"/>
      <c r="I948" s="1102"/>
      <c r="J948" s="1102"/>
      <c r="K948" s="1102"/>
      <c r="L948" s="1102"/>
      <c r="M948" s="1102"/>
      <c r="N948" s="1102"/>
      <c r="O948" s="1102"/>
      <c r="P948" s="603" t="s">
        <v>3611</v>
      </c>
      <c r="Q948" s="601" t="s">
        <v>3612</v>
      </c>
      <c r="R948" s="602">
        <v>1434</v>
      </c>
      <c r="S948" s="602">
        <v>475</v>
      </c>
      <c r="T948" s="631">
        <v>14</v>
      </c>
      <c r="U948" s="1102"/>
    </row>
    <row r="949" spans="1:21" ht="14.25" customHeight="1">
      <c r="A949" s="1194">
        <v>5</v>
      </c>
      <c r="B949" s="1195">
        <v>43341</v>
      </c>
      <c r="C949" s="1190" t="s">
        <v>3613</v>
      </c>
      <c r="D949" s="1190" t="s">
        <v>3614</v>
      </c>
      <c r="E949" s="1192">
        <v>6668</v>
      </c>
      <c r="F949" s="1192">
        <v>6101</v>
      </c>
      <c r="G949" s="1192">
        <v>1063</v>
      </c>
      <c r="H949" s="1192">
        <v>84</v>
      </c>
      <c r="I949" s="1192" t="s">
        <v>52</v>
      </c>
      <c r="J949" s="1192" t="s">
        <v>52</v>
      </c>
      <c r="K949" s="1192" t="s">
        <v>52</v>
      </c>
      <c r="L949" s="1192" t="s">
        <v>52</v>
      </c>
      <c r="M949" s="1192">
        <v>1147</v>
      </c>
      <c r="N949" s="1317">
        <v>26</v>
      </c>
      <c r="O949" s="1193">
        <v>29911</v>
      </c>
      <c r="P949" s="604" t="s">
        <v>3615</v>
      </c>
      <c r="Q949" s="601" t="s">
        <v>3616</v>
      </c>
      <c r="R949" s="602">
        <v>209</v>
      </c>
      <c r="S949" s="602">
        <v>192</v>
      </c>
      <c r="T949" s="631">
        <v>22</v>
      </c>
      <c r="U949" s="1197"/>
    </row>
    <row r="950" spans="1:21" ht="14.25" customHeight="1">
      <c r="A950" s="1191"/>
      <c r="B950" s="1191"/>
      <c r="C950" s="1191"/>
      <c r="D950" s="1191"/>
      <c r="E950" s="1191"/>
      <c r="F950" s="1191"/>
      <c r="G950" s="1191"/>
      <c r="H950" s="1191"/>
      <c r="I950" s="1191"/>
      <c r="J950" s="1191"/>
      <c r="K950" s="1191"/>
      <c r="L950" s="1191"/>
      <c r="M950" s="1191"/>
      <c r="N950" s="1191"/>
      <c r="O950" s="1191"/>
      <c r="P950" s="603" t="s">
        <v>3617</v>
      </c>
      <c r="Q950" s="601" t="s">
        <v>3618</v>
      </c>
      <c r="R950" s="602">
        <v>2158</v>
      </c>
      <c r="S950" s="602">
        <v>381</v>
      </c>
      <c r="T950" s="631">
        <v>26</v>
      </c>
      <c r="U950" s="1191"/>
    </row>
    <row r="951" spans="1:21" ht="14.25" customHeight="1">
      <c r="A951" s="1102"/>
      <c r="B951" s="1102"/>
      <c r="C951" s="1102"/>
      <c r="D951" s="1102"/>
      <c r="E951" s="1102"/>
      <c r="F951" s="1102"/>
      <c r="G951" s="1102"/>
      <c r="H951" s="1102"/>
      <c r="I951" s="1102"/>
      <c r="J951" s="1102"/>
      <c r="K951" s="1102"/>
      <c r="L951" s="1102"/>
      <c r="M951" s="1102"/>
      <c r="N951" s="1102"/>
      <c r="O951" s="1102"/>
      <c r="P951" s="603" t="s">
        <v>3619</v>
      </c>
      <c r="Q951" s="601" t="s">
        <v>3620</v>
      </c>
      <c r="R951" s="602">
        <v>2158</v>
      </c>
      <c r="S951" s="602">
        <v>381</v>
      </c>
      <c r="T951" s="631">
        <v>26</v>
      </c>
      <c r="U951" s="1102"/>
    </row>
    <row r="952" spans="1:21" ht="14.25" customHeight="1">
      <c r="A952" s="1194">
        <v>5</v>
      </c>
      <c r="B952" s="1195">
        <v>43342</v>
      </c>
      <c r="C952" s="1190" t="s">
        <v>3621</v>
      </c>
      <c r="D952" s="1190" t="s">
        <v>3622</v>
      </c>
      <c r="E952" s="1192">
        <v>1268</v>
      </c>
      <c r="F952" s="1192">
        <v>1127</v>
      </c>
      <c r="G952" s="1192">
        <v>5</v>
      </c>
      <c r="H952" s="1192">
        <v>110</v>
      </c>
      <c r="I952" s="1192" t="s">
        <v>52</v>
      </c>
      <c r="J952" s="1192" t="s">
        <v>52</v>
      </c>
      <c r="K952" s="1192" t="s">
        <v>52</v>
      </c>
      <c r="L952" s="1192" t="s">
        <v>52</v>
      </c>
      <c r="M952" s="1192">
        <v>115</v>
      </c>
      <c r="N952" s="1317">
        <v>87</v>
      </c>
      <c r="O952" s="1193">
        <v>10000</v>
      </c>
      <c r="P952" s="604" t="s">
        <v>3623</v>
      </c>
      <c r="Q952" s="601" t="s">
        <v>3624</v>
      </c>
      <c r="R952" s="602">
        <v>209</v>
      </c>
      <c r="S952" s="602">
        <v>20</v>
      </c>
      <c r="T952" s="631">
        <v>64</v>
      </c>
      <c r="U952" s="1197"/>
    </row>
    <row r="953" spans="1:21" ht="14.25" customHeight="1">
      <c r="A953" s="1191"/>
      <c r="B953" s="1191"/>
      <c r="C953" s="1191"/>
      <c r="D953" s="1191"/>
      <c r="E953" s="1191"/>
      <c r="F953" s="1191"/>
      <c r="G953" s="1191"/>
      <c r="H953" s="1191"/>
      <c r="I953" s="1191"/>
      <c r="J953" s="1191"/>
      <c r="K953" s="1191"/>
      <c r="L953" s="1191"/>
      <c r="M953" s="1191"/>
      <c r="N953" s="1191"/>
      <c r="O953" s="1191"/>
      <c r="P953" s="603" t="s">
        <v>3625</v>
      </c>
      <c r="Q953" s="601" t="s">
        <v>3626</v>
      </c>
      <c r="R953" s="602">
        <v>209</v>
      </c>
      <c r="S953" s="602">
        <v>20</v>
      </c>
      <c r="T953" s="631">
        <v>64</v>
      </c>
      <c r="U953" s="1191"/>
    </row>
    <row r="954" spans="1:21" ht="14.25" customHeight="1">
      <c r="A954" s="1102"/>
      <c r="B954" s="1102"/>
      <c r="C954" s="1102"/>
      <c r="D954" s="1102"/>
      <c r="E954" s="1102"/>
      <c r="F954" s="1102"/>
      <c r="G954" s="1102"/>
      <c r="H954" s="1102"/>
      <c r="I954" s="1102"/>
      <c r="J954" s="1102"/>
      <c r="K954" s="1102"/>
      <c r="L954" s="1102"/>
      <c r="M954" s="1102"/>
      <c r="N954" s="1102"/>
      <c r="O954" s="1102"/>
      <c r="P954" s="603" t="s">
        <v>3627</v>
      </c>
      <c r="Q954" s="601" t="s">
        <v>3628</v>
      </c>
      <c r="R954" s="602">
        <v>162</v>
      </c>
      <c r="S954" s="602">
        <v>31</v>
      </c>
      <c r="T954" s="631">
        <v>89</v>
      </c>
      <c r="U954" s="1102"/>
    </row>
    <row r="955" spans="1:21" ht="14.25" customHeight="1">
      <c r="A955" s="1194">
        <v>5</v>
      </c>
      <c r="B955" s="1195">
        <v>43342</v>
      </c>
      <c r="C955" s="1190" t="s">
        <v>3629</v>
      </c>
      <c r="D955" s="1190" t="s">
        <v>3630</v>
      </c>
      <c r="E955" s="1192">
        <v>6760</v>
      </c>
      <c r="F955" s="1192">
        <v>6324</v>
      </c>
      <c r="G955" s="1192">
        <v>6460</v>
      </c>
      <c r="H955" s="1192">
        <v>66</v>
      </c>
      <c r="I955" s="1192" t="s">
        <v>52</v>
      </c>
      <c r="J955" s="1192" t="s">
        <v>52</v>
      </c>
      <c r="K955" s="1192" t="s">
        <v>52</v>
      </c>
      <c r="L955" s="1192" t="s">
        <v>52</v>
      </c>
      <c r="M955" s="1192">
        <v>1136</v>
      </c>
      <c r="N955" s="1317">
        <v>26</v>
      </c>
      <c r="O955" s="1193">
        <v>30000</v>
      </c>
      <c r="P955" s="604" t="s">
        <v>3631</v>
      </c>
      <c r="Q955" s="601" t="s">
        <v>3632</v>
      </c>
      <c r="R955" s="602">
        <v>242</v>
      </c>
      <c r="S955" s="602">
        <v>66</v>
      </c>
      <c r="T955" s="631">
        <v>23</v>
      </c>
      <c r="U955" s="1197"/>
    </row>
    <row r="956" spans="1:21" ht="14.25" customHeight="1">
      <c r="A956" s="1191"/>
      <c r="B956" s="1191"/>
      <c r="C956" s="1191"/>
      <c r="D956" s="1191"/>
      <c r="E956" s="1191"/>
      <c r="F956" s="1191"/>
      <c r="G956" s="1191"/>
      <c r="H956" s="1191"/>
      <c r="I956" s="1191"/>
      <c r="J956" s="1191"/>
      <c r="K956" s="1191"/>
      <c r="L956" s="1191"/>
      <c r="M956" s="1191"/>
      <c r="N956" s="1191"/>
      <c r="O956" s="1191"/>
      <c r="P956" s="603" t="s">
        <v>3633</v>
      </c>
      <c r="Q956" s="601" t="s">
        <v>3634</v>
      </c>
      <c r="R956" s="602">
        <v>2225</v>
      </c>
      <c r="S956" s="602">
        <v>401</v>
      </c>
      <c r="T956" s="631">
        <v>25</v>
      </c>
      <c r="U956" s="1191"/>
    </row>
    <row r="957" spans="1:21" ht="14.25" customHeight="1">
      <c r="A957" s="1102"/>
      <c r="B957" s="1102"/>
      <c r="C957" s="1102"/>
      <c r="D957" s="1102"/>
      <c r="E957" s="1102"/>
      <c r="F957" s="1102"/>
      <c r="G957" s="1102"/>
      <c r="H957" s="1102"/>
      <c r="I957" s="1102"/>
      <c r="J957" s="1102"/>
      <c r="K957" s="1102"/>
      <c r="L957" s="1102"/>
      <c r="M957" s="1102"/>
      <c r="N957" s="1102"/>
      <c r="O957" s="1102"/>
      <c r="P957" s="603" t="s">
        <v>3635</v>
      </c>
      <c r="Q957" s="601" t="s">
        <v>3636</v>
      </c>
      <c r="R957" s="602">
        <v>2225</v>
      </c>
      <c r="S957" s="602">
        <v>401</v>
      </c>
      <c r="T957" s="631">
        <v>25</v>
      </c>
      <c r="U957" s="1102"/>
    </row>
    <row r="958" spans="1:21" ht="14.25" customHeight="1">
      <c r="A958" s="1194">
        <v>5</v>
      </c>
      <c r="B958" s="1195">
        <v>43343</v>
      </c>
      <c r="C958" s="1190" t="s">
        <v>3637</v>
      </c>
      <c r="D958" s="1190" t="s">
        <v>3638</v>
      </c>
      <c r="E958" s="1192">
        <v>2648</v>
      </c>
      <c r="F958" s="1192">
        <v>2419</v>
      </c>
      <c r="G958" s="1192">
        <v>6</v>
      </c>
      <c r="H958" s="1192">
        <v>250</v>
      </c>
      <c r="I958" s="1192" t="s">
        <v>52</v>
      </c>
      <c r="J958" s="1192" t="s">
        <v>52</v>
      </c>
      <c r="K958" s="1192" t="s">
        <v>52</v>
      </c>
      <c r="L958" s="1192" t="s">
        <v>52</v>
      </c>
      <c r="M958" s="1192">
        <v>256</v>
      </c>
      <c r="N958" s="1317">
        <v>39</v>
      </c>
      <c r="O958" s="1193">
        <v>10000</v>
      </c>
      <c r="P958" s="604" t="s">
        <v>3639</v>
      </c>
      <c r="Q958" s="601" t="s">
        <v>3640</v>
      </c>
      <c r="R958" s="602">
        <v>867</v>
      </c>
      <c r="S958" s="602">
        <v>61</v>
      </c>
      <c r="T958" s="631">
        <v>50</v>
      </c>
      <c r="U958" s="1197"/>
    </row>
    <row r="959" spans="1:21" ht="14.25" customHeight="1">
      <c r="A959" s="1191"/>
      <c r="B959" s="1191"/>
      <c r="C959" s="1191"/>
      <c r="D959" s="1191"/>
      <c r="E959" s="1191"/>
      <c r="F959" s="1191"/>
      <c r="G959" s="1191"/>
      <c r="H959" s="1191"/>
      <c r="I959" s="1191"/>
      <c r="J959" s="1191"/>
      <c r="K959" s="1191"/>
      <c r="L959" s="1191"/>
      <c r="M959" s="1191"/>
      <c r="N959" s="1191"/>
      <c r="O959" s="1191"/>
      <c r="P959" s="603" t="s">
        <v>3641</v>
      </c>
      <c r="Q959" s="601" t="s">
        <v>3642</v>
      </c>
      <c r="R959" s="602">
        <v>867</v>
      </c>
      <c r="S959" s="602">
        <v>61</v>
      </c>
      <c r="T959" s="631">
        <v>50</v>
      </c>
      <c r="U959" s="1191"/>
    </row>
    <row r="960" spans="1:21" ht="14.25" customHeight="1">
      <c r="A960" s="1102"/>
      <c r="B960" s="1102"/>
      <c r="C960" s="1102"/>
      <c r="D960" s="1102"/>
      <c r="E960" s="1102"/>
      <c r="F960" s="1102"/>
      <c r="G960" s="1102"/>
      <c r="H960" s="1102"/>
      <c r="I960" s="1102"/>
      <c r="J960" s="1102"/>
      <c r="K960" s="1102"/>
      <c r="L960" s="1102"/>
      <c r="M960" s="1102"/>
      <c r="N960" s="1102"/>
      <c r="O960" s="1102"/>
      <c r="P960" s="603" t="s">
        <v>3643</v>
      </c>
      <c r="Q960" s="601" t="s">
        <v>3644</v>
      </c>
      <c r="R960" s="602">
        <v>867</v>
      </c>
      <c r="S960" s="602">
        <v>61</v>
      </c>
      <c r="T960" s="631">
        <v>50</v>
      </c>
      <c r="U960" s="1102"/>
    </row>
    <row r="961" spans="1:21" ht="14.25" customHeight="1">
      <c r="A961" s="1194">
        <v>5</v>
      </c>
      <c r="B961" s="1195">
        <v>43343</v>
      </c>
      <c r="C961" s="1190" t="s">
        <v>3645</v>
      </c>
      <c r="D961" s="1190" t="s">
        <v>3646</v>
      </c>
      <c r="E961" s="1192">
        <v>31440</v>
      </c>
      <c r="F961" s="1192">
        <v>22840</v>
      </c>
      <c r="G961" s="1192">
        <v>704</v>
      </c>
      <c r="H961" s="1192">
        <v>22168</v>
      </c>
      <c r="I961" s="1192" t="s">
        <v>52</v>
      </c>
      <c r="J961" s="1192" t="s">
        <v>52</v>
      </c>
      <c r="K961" s="1192" t="s">
        <v>52</v>
      </c>
      <c r="L961" s="1192" t="s">
        <v>52</v>
      </c>
      <c r="M961" s="1192">
        <v>22168</v>
      </c>
      <c r="N961" s="1314" t="s">
        <v>3647</v>
      </c>
      <c r="O961" s="1193">
        <v>30000</v>
      </c>
      <c r="P961" s="604" t="s">
        <v>3648</v>
      </c>
      <c r="Q961" s="601" t="s">
        <v>3649</v>
      </c>
      <c r="R961" s="602">
        <v>1000</v>
      </c>
      <c r="S961" s="602">
        <v>1000</v>
      </c>
      <c r="T961" s="631">
        <v>1128</v>
      </c>
      <c r="U961" s="1197" t="s">
        <v>3650</v>
      </c>
    </row>
    <row r="962" spans="1:21" ht="14.25" customHeight="1">
      <c r="A962" s="1191"/>
      <c r="B962" s="1191"/>
      <c r="C962" s="1191"/>
      <c r="D962" s="1191"/>
      <c r="E962" s="1191"/>
      <c r="F962" s="1191"/>
      <c r="G962" s="1191"/>
      <c r="H962" s="1191"/>
      <c r="I962" s="1191"/>
      <c r="J962" s="1191"/>
      <c r="K962" s="1191"/>
      <c r="L962" s="1191"/>
      <c r="M962" s="1191"/>
      <c r="N962" s="1191"/>
      <c r="O962" s="1191"/>
      <c r="P962" s="603" t="s">
        <v>3651</v>
      </c>
      <c r="Q962" s="601" t="s">
        <v>3652</v>
      </c>
      <c r="R962" s="602">
        <v>7400</v>
      </c>
      <c r="S962" s="602">
        <v>7400</v>
      </c>
      <c r="T962" s="631">
        <v>1444</v>
      </c>
      <c r="U962" s="1191"/>
    </row>
    <row r="963" spans="1:21" ht="14.25" customHeight="1">
      <c r="A963" s="1102"/>
      <c r="B963" s="1102"/>
      <c r="C963" s="1102"/>
      <c r="D963" s="1102"/>
      <c r="E963" s="1102"/>
      <c r="F963" s="1102"/>
      <c r="G963" s="1102"/>
      <c r="H963" s="1102"/>
      <c r="I963" s="1102"/>
      <c r="J963" s="1102"/>
      <c r="K963" s="1102"/>
      <c r="L963" s="1102"/>
      <c r="M963" s="1102"/>
      <c r="N963" s="1102"/>
      <c r="O963" s="1102"/>
      <c r="P963" s="603" t="s">
        <v>3653</v>
      </c>
      <c r="Q963" s="601" t="s">
        <v>3654</v>
      </c>
      <c r="R963" s="602">
        <v>7400</v>
      </c>
      <c r="S963" s="602">
        <v>7400</v>
      </c>
      <c r="T963" s="631">
        <v>1444</v>
      </c>
      <c r="U963" s="1102"/>
    </row>
    <row r="964" spans="1:21" ht="14.25" customHeight="1">
      <c r="A964" s="1194">
        <v>1</v>
      </c>
      <c r="B964" s="1195">
        <v>43346</v>
      </c>
      <c r="C964" s="1190" t="s">
        <v>3655</v>
      </c>
      <c r="D964" s="1190" t="s">
        <v>3656</v>
      </c>
      <c r="E964" s="1192">
        <v>2063</v>
      </c>
      <c r="F964" s="1192">
        <v>1815</v>
      </c>
      <c r="G964" s="1192">
        <v>5</v>
      </c>
      <c r="H964" s="1192">
        <v>191</v>
      </c>
      <c r="I964" s="1192" t="s">
        <v>52</v>
      </c>
      <c r="J964" s="1192" t="s">
        <v>52</v>
      </c>
      <c r="K964" s="1192" t="s">
        <v>52</v>
      </c>
      <c r="L964" s="1192" t="s">
        <v>52</v>
      </c>
      <c r="M964" s="1192">
        <v>196</v>
      </c>
      <c r="N964" s="1314">
        <v>51</v>
      </c>
      <c r="O964" s="1315">
        <v>9953</v>
      </c>
      <c r="P964" s="604" t="s">
        <v>3657</v>
      </c>
      <c r="Q964" s="601" t="s">
        <v>3658</v>
      </c>
      <c r="R964" s="602">
        <v>890</v>
      </c>
      <c r="S964" s="602">
        <v>116</v>
      </c>
      <c r="T964" s="631">
        <v>41</v>
      </c>
      <c r="U964" s="1197"/>
    </row>
    <row r="965" spans="1:21" ht="14.25" customHeight="1">
      <c r="A965" s="1191"/>
      <c r="B965" s="1191"/>
      <c r="C965" s="1191"/>
      <c r="D965" s="1191"/>
      <c r="E965" s="1191"/>
      <c r="F965" s="1191"/>
      <c r="G965" s="1191"/>
      <c r="H965" s="1191"/>
      <c r="I965" s="1191"/>
      <c r="J965" s="1191"/>
      <c r="K965" s="1191"/>
      <c r="L965" s="1191"/>
      <c r="M965" s="1191"/>
      <c r="N965" s="1191"/>
      <c r="O965" s="1191"/>
      <c r="P965" s="603" t="s">
        <v>3659</v>
      </c>
      <c r="Q965" s="601" t="s">
        <v>3660</v>
      </c>
      <c r="R965" s="602">
        <v>890</v>
      </c>
      <c r="S965" s="602">
        <v>116</v>
      </c>
      <c r="T965" s="631">
        <v>41</v>
      </c>
      <c r="U965" s="1191"/>
    </row>
    <row r="966" spans="1:21" ht="14.25" customHeight="1">
      <c r="A966" s="1102"/>
      <c r="B966" s="1102"/>
      <c r="C966" s="1102"/>
      <c r="D966" s="1102"/>
      <c r="E966" s="1102"/>
      <c r="F966" s="1102"/>
      <c r="G966" s="1102"/>
      <c r="H966" s="1102"/>
      <c r="I966" s="1102"/>
      <c r="J966" s="1102"/>
      <c r="K966" s="1102"/>
      <c r="L966" s="1102"/>
      <c r="M966" s="1102"/>
      <c r="N966" s="1102"/>
      <c r="O966" s="1102"/>
      <c r="P966" s="603" t="s">
        <v>3661</v>
      </c>
      <c r="Q966" s="601" t="s">
        <v>3662</v>
      </c>
      <c r="R966" s="602">
        <v>890</v>
      </c>
      <c r="S966" s="602">
        <v>116</v>
      </c>
      <c r="T966" s="631">
        <v>41</v>
      </c>
      <c r="U966" s="1102"/>
    </row>
    <row r="967" spans="1:21" ht="14.25" customHeight="1">
      <c r="A967" s="1194">
        <v>1</v>
      </c>
      <c r="B967" s="1195">
        <v>43346</v>
      </c>
      <c r="C967" s="1190" t="s">
        <v>3663</v>
      </c>
      <c r="D967" s="1190" t="s">
        <v>3664</v>
      </c>
      <c r="E967" s="1192">
        <v>8249</v>
      </c>
      <c r="F967" s="1192">
        <v>7652</v>
      </c>
      <c r="G967" s="1192">
        <v>6434</v>
      </c>
      <c r="H967" s="1192">
        <v>1246</v>
      </c>
      <c r="I967" s="1192" t="s">
        <v>52</v>
      </c>
      <c r="J967" s="1192" t="s">
        <v>52</v>
      </c>
      <c r="K967" s="1192" t="s">
        <v>52</v>
      </c>
      <c r="L967" s="1192" t="s">
        <v>52</v>
      </c>
      <c r="M967" s="1192">
        <v>1264</v>
      </c>
      <c r="N967" s="1314">
        <v>24</v>
      </c>
      <c r="O967" s="1315">
        <v>30000</v>
      </c>
      <c r="P967" s="604" t="s">
        <v>3665</v>
      </c>
      <c r="Q967" s="601" t="s">
        <v>3666</v>
      </c>
      <c r="R967" s="602">
        <v>223</v>
      </c>
      <c r="S967" s="602">
        <v>18</v>
      </c>
      <c r="T967" s="631">
        <v>18</v>
      </c>
      <c r="U967" s="1197"/>
    </row>
    <row r="968" spans="1:21" ht="14.25" customHeight="1">
      <c r="A968" s="1191"/>
      <c r="B968" s="1191"/>
      <c r="C968" s="1191"/>
      <c r="D968" s="1191"/>
      <c r="E968" s="1191"/>
      <c r="F968" s="1191"/>
      <c r="G968" s="1191"/>
      <c r="H968" s="1191"/>
      <c r="I968" s="1191"/>
      <c r="J968" s="1191"/>
      <c r="K968" s="1191"/>
      <c r="L968" s="1191"/>
      <c r="M968" s="1191"/>
      <c r="N968" s="1191"/>
      <c r="O968" s="1191"/>
      <c r="P968" s="603" t="s">
        <v>3667</v>
      </c>
      <c r="Q968" s="601" t="s">
        <v>3668</v>
      </c>
      <c r="R968" s="602">
        <v>3187</v>
      </c>
      <c r="S968" s="602">
        <v>478</v>
      </c>
      <c r="T968" s="631">
        <v>26</v>
      </c>
      <c r="U968" s="1191"/>
    </row>
    <row r="969" spans="1:21" ht="14.25" customHeight="1">
      <c r="A969" s="1102"/>
      <c r="B969" s="1102"/>
      <c r="C969" s="1102"/>
      <c r="D969" s="1102"/>
      <c r="E969" s="1102"/>
      <c r="F969" s="1102"/>
      <c r="G969" s="1102"/>
      <c r="H969" s="1102"/>
      <c r="I969" s="1102"/>
      <c r="J969" s="1102"/>
      <c r="K969" s="1102"/>
      <c r="L969" s="1102"/>
      <c r="M969" s="1102"/>
      <c r="N969" s="1102"/>
      <c r="O969" s="1102"/>
      <c r="P969" s="603" t="s">
        <v>3669</v>
      </c>
      <c r="Q969" s="601" t="s">
        <v>3670</v>
      </c>
      <c r="R969" s="602">
        <v>3187</v>
      </c>
      <c r="S969" s="602">
        <v>478</v>
      </c>
      <c r="T969" s="631">
        <v>26</v>
      </c>
      <c r="U969" s="1102"/>
    </row>
    <row r="970" spans="1:21" ht="14.25" customHeight="1">
      <c r="A970" s="1194">
        <v>1</v>
      </c>
      <c r="B970" s="1195">
        <v>43347</v>
      </c>
      <c r="C970" s="1190" t="s">
        <v>3671</v>
      </c>
      <c r="D970" s="1190" t="s">
        <v>3672</v>
      </c>
      <c r="E970" s="1192">
        <v>2429</v>
      </c>
      <c r="F970" s="1192">
        <v>2099</v>
      </c>
      <c r="G970" s="1192">
        <v>28</v>
      </c>
      <c r="H970" s="1192">
        <v>2072</v>
      </c>
      <c r="I970" s="1192" t="s">
        <v>52</v>
      </c>
      <c r="J970" s="1192" t="s">
        <v>52</v>
      </c>
      <c r="K970" s="1192" t="s">
        <v>52</v>
      </c>
      <c r="L970" s="1192" t="s">
        <v>52</v>
      </c>
      <c r="M970" s="1192">
        <v>252</v>
      </c>
      <c r="N970" s="1314">
        <v>40</v>
      </c>
      <c r="O970" s="1315">
        <v>9999</v>
      </c>
      <c r="P970" s="604" t="s">
        <v>3673</v>
      </c>
      <c r="Q970" s="601" t="s">
        <v>3674</v>
      </c>
      <c r="R970" s="602">
        <v>232</v>
      </c>
      <c r="S970" s="602">
        <v>50</v>
      </c>
      <c r="T970" s="631">
        <v>32</v>
      </c>
      <c r="U970" s="1197"/>
    </row>
    <row r="971" spans="1:21" ht="14.25" customHeight="1">
      <c r="A971" s="1191"/>
      <c r="B971" s="1191"/>
      <c r="C971" s="1191"/>
      <c r="D971" s="1191"/>
      <c r="E971" s="1191"/>
      <c r="F971" s="1191"/>
      <c r="G971" s="1191"/>
      <c r="H971" s="1191"/>
      <c r="I971" s="1191"/>
      <c r="J971" s="1191"/>
      <c r="K971" s="1191"/>
      <c r="L971" s="1191"/>
      <c r="M971" s="1191"/>
      <c r="N971" s="1191"/>
      <c r="O971" s="1191"/>
      <c r="P971" s="603" t="s">
        <v>3675</v>
      </c>
      <c r="Q971" s="601" t="s">
        <v>3676</v>
      </c>
      <c r="R971" s="602">
        <v>553</v>
      </c>
      <c r="S971" s="602">
        <v>18</v>
      </c>
      <c r="T971" s="631">
        <v>63</v>
      </c>
      <c r="U971" s="1191"/>
    </row>
    <row r="972" spans="1:21" ht="14.25" customHeight="1">
      <c r="A972" s="1102"/>
      <c r="B972" s="1102"/>
      <c r="C972" s="1102"/>
      <c r="D972" s="1102"/>
      <c r="E972" s="1102"/>
      <c r="F972" s="1102"/>
      <c r="G972" s="1102"/>
      <c r="H972" s="1102"/>
      <c r="I972" s="1102"/>
      <c r="J972" s="1102"/>
      <c r="K972" s="1102"/>
      <c r="L972" s="1102"/>
      <c r="M972" s="1102"/>
      <c r="N972" s="1102"/>
      <c r="O972" s="1102"/>
      <c r="P972" s="603" t="s">
        <v>3677</v>
      </c>
      <c r="Q972" s="601" t="s">
        <v>3678</v>
      </c>
      <c r="R972" s="602">
        <v>232</v>
      </c>
      <c r="S972" s="602">
        <v>50</v>
      </c>
      <c r="T972" s="631">
        <v>32</v>
      </c>
      <c r="U972" s="1102"/>
    </row>
    <row r="973" spans="1:21" ht="14.25" customHeight="1">
      <c r="A973" s="1194">
        <v>1</v>
      </c>
      <c r="B973" s="1195">
        <v>43348</v>
      </c>
      <c r="C973" s="1190" t="s">
        <v>3679</v>
      </c>
      <c r="D973" s="1190" t="s">
        <v>3680</v>
      </c>
      <c r="E973" s="1192">
        <v>2881</v>
      </c>
      <c r="F973" s="1192">
        <v>2730</v>
      </c>
      <c r="G973" s="1192">
        <v>58</v>
      </c>
      <c r="H973" s="1192">
        <v>2672</v>
      </c>
      <c r="I973" s="1192" t="s">
        <v>52</v>
      </c>
      <c r="J973" s="1192" t="s">
        <v>52</v>
      </c>
      <c r="K973" s="1192" t="s">
        <v>52</v>
      </c>
      <c r="L973" s="1192" t="s">
        <v>52</v>
      </c>
      <c r="M973" s="1192">
        <v>270</v>
      </c>
      <c r="N973" s="1314">
        <v>37</v>
      </c>
      <c r="O973" s="1315">
        <v>10000</v>
      </c>
      <c r="P973" s="604" t="s">
        <v>3681</v>
      </c>
      <c r="Q973" s="601" t="s">
        <v>3682</v>
      </c>
      <c r="R973" s="602">
        <v>211</v>
      </c>
      <c r="S973" s="602">
        <v>20</v>
      </c>
      <c r="T973" s="631">
        <v>35</v>
      </c>
      <c r="U973" s="1197"/>
    </row>
    <row r="974" spans="1:21" ht="14.25" customHeight="1">
      <c r="A974" s="1191"/>
      <c r="B974" s="1191"/>
      <c r="C974" s="1191"/>
      <c r="D974" s="1191"/>
      <c r="E974" s="1191"/>
      <c r="F974" s="1191"/>
      <c r="G974" s="1191"/>
      <c r="H974" s="1191"/>
      <c r="I974" s="1191"/>
      <c r="J974" s="1191"/>
      <c r="K974" s="1191"/>
      <c r="L974" s="1191"/>
      <c r="M974" s="1191"/>
      <c r="N974" s="1191"/>
      <c r="O974" s="1191"/>
      <c r="P974" s="603" t="s">
        <v>3683</v>
      </c>
      <c r="Q974" s="601" t="s">
        <v>3684</v>
      </c>
      <c r="R974" s="602">
        <v>525</v>
      </c>
      <c r="S974" s="602">
        <v>59</v>
      </c>
      <c r="T974" s="631">
        <v>37</v>
      </c>
      <c r="U974" s="1191"/>
    </row>
    <row r="975" spans="1:21" ht="14.25" customHeight="1">
      <c r="A975" s="1102"/>
      <c r="B975" s="1102"/>
      <c r="C975" s="1102"/>
      <c r="D975" s="1102"/>
      <c r="E975" s="1102"/>
      <c r="F975" s="1102"/>
      <c r="G975" s="1102"/>
      <c r="H975" s="1102"/>
      <c r="I975" s="1102"/>
      <c r="J975" s="1102"/>
      <c r="K975" s="1102"/>
      <c r="L975" s="1102"/>
      <c r="M975" s="1102"/>
      <c r="N975" s="1102"/>
      <c r="O975" s="1102"/>
      <c r="P975" s="603" t="s">
        <v>3685</v>
      </c>
      <c r="Q975" s="601" t="s">
        <v>3686</v>
      </c>
      <c r="R975" s="602">
        <v>347</v>
      </c>
      <c r="S975" s="602">
        <v>61</v>
      </c>
      <c r="T975" s="631">
        <v>27</v>
      </c>
      <c r="U975" s="1102"/>
    </row>
    <row r="976" spans="1:21" ht="14.25" customHeight="1">
      <c r="A976" s="1194">
        <v>1</v>
      </c>
      <c r="B976" s="1195">
        <v>43348</v>
      </c>
      <c r="C976" s="1190" t="s">
        <v>3687</v>
      </c>
      <c r="D976" s="1190" t="s">
        <v>3688</v>
      </c>
      <c r="E976" s="1192">
        <v>6976</v>
      </c>
      <c r="F976" s="1192">
        <v>6174</v>
      </c>
      <c r="G976" s="1192">
        <v>5656</v>
      </c>
      <c r="H976" s="1192">
        <v>522</v>
      </c>
      <c r="I976" s="1192" t="s">
        <v>52</v>
      </c>
      <c r="J976" s="1192" t="s">
        <v>52</v>
      </c>
      <c r="K976" s="1192" t="s">
        <v>52</v>
      </c>
      <c r="L976" s="1192" t="s">
        <v>52</v>
      </c>
      <c r="M976" s="1192">
        <v>1087</v>
      </c>
      <c r="N976" s="1314">
        <v>28</v>
      </c>
      <c r="O976" s="1315">
        <v>30000</v>
      </c>
      <c r="P976" s="604" t="s">
        <v>3689</v>
      </c>
      <c r="Q976" s="601" t="s">
        <v>3690</v>
      </c>
      <c r="R976" s="602">
        <v>2822</v>
      </c>
      <c r="S976" s="602">
        <v>470</v>
      </c>
      <c r="T976" s="631">
        <v>28</v>
      </c>
      <c r="U976" s="1197"/>
    </row>
    <row r="977" spans="1:21" ht="14.25" customHeight="1">
      <c r="A977" s="1191"/>
      <c r="B977" s="1191"/>
      <c r="C977" s="1191"/>
      <c r="D977" s="1191"/>
      <c r="E977" s="1191"/>
      <c r="F977" s="1191"/>
      <c r="G977" s="1191"/>
      <c r="H977" s="1191"/>
      <c r="I977" s="1191"/>
      <c r="J977" s="1191"/>
      <c r="K977" s="1191"/>
      <c r="L977" s="1191"/>
      <c r="M977" s="1191"/>
      <c r="N977" s="1191"/>
      <c r="O977" s="1191"/>
      <c r="P977" s="603" t="s">
        <v>3691</v>
      </c>
      <c r="Q977" s="601" t="s">
        <v>3692</v>
      </c>
      <c r="R977" s="602">
        <v>2822</v>
      </c>
      <c r="S977" s="602">
        <v>470</v>
      </c>
      <c r="T977" s="631">
        <v>28</v>
      </c>
      <c r="U977" s="1191"/>
    </row>
    <row r="978" spans="1:21" ht="14.25" customHeight="1">
      <c r="A978" s="1102"/>
      <c r="B978" s="1102"/>
      <c r="C978" s="1102"/>
      <c r="D978" s="1102"/>
      <c r="E978" s="1102"/>
      <c r="F978" s="1102"/>
      <c r="G978" s="1102"/>
      <c r="H978" s="1102"/>
      <c r="I978" s="1102"/>
      <c r="J978" s="1102"/>
      <c r="K978" s="1102"/>
      <c r="L978" s="1102"/>
      <c r="M978" s="1102"/>
      <c r="N978" s="1102"/>
      <c r="O978" s="1102"/>
      <c r="P978" s="603" t="s">
        <v>3693</v>
      </c>
      <c r="Q978" s="601" t="s">
        <v>3694</v>
      </c>
      <c r="R978" s="602">
        <v>2822</v>
      </c>
      <c r="S978" s="602">
        <v>470</v>
      </c>
      <c r="T978" s="631">
        <v>28</v>
      </c>
      <c r="U978" s="1102"/>
    </row>
    <row r="979" spans="1:21" ht="14.25" customHeight="1">
      <c r="A979" s="1194">
        <v>1</v>
      </c>
      <c r="B979" s="1195">
        <v>43349</v>
      </c>
      <c r="C979" s="1190" t="s">
        <v>3695</v>
      </c>
      <c r="D979" s="1190" t="s">
        <v>3696</v>
      </c>
      <c r="E979" s="1192">
        <v>5759</v>
      </c>
      <c r="F979" s="1192">
        <v>4835</v>
      </c>
      <c r="G979" s="1192">
        <v>38</v>
      </c>
      <c r="H979" s="1192">
        <v>4798</v>
      </c>
      <c r="I979" s="1192" t="s">
        <v>52</v>
      </c>
      <c r="J979" s="1192" t="s">
        <v>52</v>
      </c>
      <c r="K979" s="1192" t="s">
        <v>52</v>
      </c>
      <c r="L979" s="1192" t="s">
        <v>52</v>
      </c>
      <c r="M979" s="1316" t="s">
        <v>3697</v>
      </c>
      <c r="N979" s="1314">
        <v>74</v>
      </c>
      <c r="O979" s="1315">
        <v>30000</v>
      </c>
      <c r="P979" s="604" t="s">
        <v>3698</v>
      </c>
      <c r="Q979" s="601" t="s">
        <v>3699</v>
      </c>
      <c r="R979" s="602">
        <v>1462</v>
      </c>
      <c r="S979" s="602">
        <v>128</v>
      </c>
      <c r="T979" s="631">
        <v>67</v>
      </c>
      <c r="U979" s="1197"/>
    </row>
    <row r="980" spans="1:21" ht="14.25" customHeight="1">
      <c r="A980" s="1191"/>
      <c r="B980" s="1191"/>
      <c r="C980" s="1191"/>
      <c r="D980" s="1191"/>
      <c r="E980" s="1191"/>
      <c r="F980" s="1191"/>
      <c r="G980" s="1191"/>
      <c r="H980" s="1191"/>
      <c r="I980" s="1191"/>
      <c r="J980" s="1191"/>
      <c r="K980" s="1191"/>
      <c r="L980" s="1191"/>
      <c r="M980" s="1191"/>
      <c r="N980" s="1191"/>
      <c r="O980" s="1191"/>
      <c r="P980" s="603" t="s">
        <v>3700</v>
      </c>
      <c r="Q980" s="601" t="s">
        <v>3701</v>
      </c>
      <c r="R980" s="602">
        <v>2311</v>
      </c>
      <c r="S980" s="602">
        <v>219</v>
      </c>
      <c r="T980" s="631">
        <v>68</v>
      </c>
      <c r="U980" s="1191"/>
    </row>
    <row r="981" spans="1:21" ht="14.25" customHeight="1">
      <c r="A981" s="1102"/>
      <c r="B981" s="1102"/>
      <c r="C981" s="1102"/>
      <c r="D981" s="1102"/>
      <c r="E981" s="1102"/>
      <c r="F981" s="1102"/>
      <c r="G981" s="1102"/>
      <c r="H981" s="1102"/>
      <c r="I981" s="1102"/>
      <c r="J981" s="1102"/>
      <c r="K981" s="1102"/>
      <c r="L981" s="1102"/>
      <c r="M981" s="1102"/>
      <c r="N981" s="1102"/>
      <c r="O981" s="1102"/>
      <c r="P981" s="603" t="s">
        <v>3702</v>
      </c>
      <c r="Q981" s="601" t="s">
        <v>3703</v>
      </c>
      <c r="R981" s="602">
        <v>2311</v>
      </c>
      <c r="S981" s="602">
        <v>219</v>
      </c>
      <c r="T981" s="631">
        <v>68</v>
      </c>
      <c r="U981" s="1102"/>
    </row>
    <row r="982" spans="1:21" ht="14.25" customHeight="1">
      <c r="A982" s="1194">
        <v>1</v>
      </c>
      <c r="B982" s="1195">
        <v>43349</v>
      </c>
      <c r="C982" s="1190" t="s">
        <v>3704</v>
      </c>
      <c r="D982" s="1190" t="s">
        <v>3705</v>
      </c>
      <c r="E982" s="1192">
        <v>11684</v>
      </c>
      <c r="F982" s="1192">
        <v>10868</v>
      </c>
      <c r="G982" s="1192">
        <v>60</v>
      </c>
      <c r="H982" s="1192">
        <v>10812</v>
      </c>
      <c r="I982" s="1192" t="s">
        <v>52</v>
      </c>
      <c r="J982" s="1192" t="s">
        <v>52</v>
      </c>
      <c r="K982" s="1192" t="s">
        <v>52</v>
      </c>
      <c r="L982" s="1192" t="s">
        <v>52</v>
      </c>
      <c r="M982" s="1192">
        <v>1194</v>
      </c>
      <c r="N982" s="1314">
        <v>25</v>
      </c>
      <c r="O982" s="1315">
        <v>30000</v>
      </c>
      <c r="P982" s="604" t="s">
        <v>3706</v>
      </c>
      <c r="Q982" s="601" t="s">
        <v>3707</v>
      </c>
      <c r="R982" s="602">
        <v>3396</v>
      </c>
      <c r="S982" s="602">
        <v>448</v>
      </c>
      <c r="T982" s="631">
        <v>20</v>
      </c>
      <c r="U982" s="1197"/>
    </row>
    <row r="983" spans="1:21" ht="14.25" customHeight="1">
      <c r="A983" s="1191"/>
      <c r="B983" s="1191"/>
      <c r="C983" s="1191"/>
      <c r="D983" s="1191"/>
      <c r="E983" s="1191"/>
      <c r="F983" s="1191"/>
      <c r="G983" s="1191"/>
      <c r="H983" s="1191"/>
      <c r="I983" s="1191"/>
      <c r="J983" s="1191"/>
      <c r="K983" s="1191"/>
      <c r="L983" s="1191"/>
      <c r="M983" s="1191"/>
      <c r="N983" s="1191"/>
      <c r="O983" s="1191"/>
      <c r="P983" s="603" t="s">
        <v>3708</v>
      </c>
      <c r="Q983" s="601" t="s">
        <v>3709</v>
      </c>
      <c r="R983" s="602">
        <v>3396</v>
      </c>
      <c r="S983" s="602">
        <v>448</v>
      </c>
      <c r="T983" s="631">
        <v>20</v>
      </c>
      <c r="U983" s="1191"/>
    </row>
    <row r="984" spans="1:21" ht="14.25" customHeight="1">
      <c r="A984" s="1102"/>
      <c r="B984" s="1102"/>
      <c r="C984" s="1102"/>
      <c r="D984" s="1102"/>
      <c r="E984" s="1102"/>
      <c r="F984" s="1102"/>
      <c r="G984" s="1102"/>
      <c r="H984" s="1102"/>
      <c r="I984" s="1102"/>
      <c r="J984" s="1102"/>
      <c r="K984" s="1102"/>
      <c r="L984" s="1102"/>
      <c r="M984" s="1102"/>
      <c r="N984" s="1102"/>
      <c r="O984" s="1102"/>
      <c r="P984" s="603" t="s">
        <v>3710</v>
      </c>
      <c r="Q984" s="601" t="s">
        <v>3711</v>
      </c>
      <c r="R984" s="602">
        <v>3396</v>
      </c>
      <c r="S984" s="602">
        <v>448</v>
      </c>
      <c r="T984" s="631">
        <v>20</v>
      </c>
      <c r="U984" s="1102"/>
    </row>
    <row r="985" spans="1:21" ht="14.25" customHeight="1">
      <c r="A985" s="1194">
        <v>1</v>
      </c>
      <c r="B985" s="1195">
        <v>43350</v>
      </c>
      <c r="C985" s="1190" t="s">
        <v>3712</v>
      </c>
      <c r="D985" s="1190" t="s">
        <v>3713</v>
      </c>
      <c r="E985" s="1192">
        <v>7371</v>
      </c>
      <c r="F985" s="1192">
        <v>7178</v>
      </c>
      <c r="G985" s="1192">
        <v>3538</v>
      </c>
      <c r="H985" s="1192">
        <v>3644</v>
      </c>
      <c r="I985" s="1192" t="s">
        <v>52</v>
      </c>
      <c r="J985" s="1192" t="s">
        <v>52</v>
      </c>
      <c r="K985" s="1192" t="s">
        <v>52</v>
      </c>
      <c r="L985" s="1192" t="s">
        <v>52</v>
      </c>
      <c r="M985" s="1192">
        <v>675</v>
      </c>
      <c r="N985" s="1314">
        <v>44</v>
      </c>
      <c r="O985" s="1315">
        <v>30000</v>
      </c>
      <c r="P985" s="604" t="s">
        <v>3714</v>
      </c>
      <c r="Q985" s="601" t="s">
        <v>3715</v>
      </c>
      <c r="R985" s="602">
        <v>2496</v>
      </c>
      <c r="S985" s="602">
        <v>278</v>
      </c>
      <c r="T985" s="631">
        <v>41</v>
      </c>
      <c r="U985" s="1197"/>
    </row>
    <row r="986" spans="1:21" ht="14.25" customHeight="1">
      <c r="A986" s="1191"/>
      <c r="B986" s="1191"/>
      <c r="C986" s="1191"/>
      <c r="D986" s="1191"/>
      <c r="E986" s="1191"/>
      <c r="F986" s="1191"/>
      <c r="G986" s="1191"/>
      <c r="H986" s="1191"/>
      <c r="I986" s="1191"/>
      <c r="J986" s="1191"/>
      <c r="K986" s="1191"/>
      <c r="L986" s="1191"/>
      <c r="M986" s="1191"/>
      <c r="N986" s="1191"/>
      <c r="O986" s="1191"/>
      <c r="P986" s="603" t="s">
        <v>3716</v>
      </c>
      <c r="Q986" s="601" t="s">
        <v>3717</v>
      </c>
      <c r="R986" s="602">
        <v>4076</v>
      </c>
      <c r="S986" s="602">
        <v>349</v>
      </c>
      <c r="T986" s="631">
        <v>45</v>
      </c>
      <c r="U986" s="1191"/>
    </row>
    <row r="987" spans="1:21" ht="14.25" customHeight="1">
      <c r="A987" s="1102"/>
      <c r="B987" s="1102"/>
      <c r="C987" s="1102"/>
      <c r="D987" s="1102"/>
      <c r="E987" s="1102"/>
      <c r="F987" s="1102"/>
      <c r="G987" s="1102"/>
      <c r="H987" s="1102"/>
      <c r="I987" s="1102"/>
      <c r="J987" s="1102"/>
      <c r="K987" s="1102"/>
      <c r="L987" s="1102"/>
      <c r="M987" s="1102"/>
      <c r="N987" s="1102"/>
      <c r="O987" s="1102"/>
      <c r="P987" s="603" t="s">
        <v>3718</v>
      </c>
      <c r="Q987" s="601" t="s">
        <v>3719</v>
      </c>
      <c r="R987" s="602">
        <v>4076</v>
      </c>
      <c r="S987" s="602">
        <v>349</v>
      </c>
      <c r="T987" s="631">
        <v>45</v>
      </c>
      <c r="U987" s="1102"/>
    </row>
    <row r="988" spans="1:21" ht="14.25" customHeight="1">
      <c r="A988" s="1194">
        <v>1</v>
      </c>
      <c r="B988" s="1195">
        <v>43350</v>
      </c>
      <c r="C988" s="1190" t="s">
        <v>3720</v>
      </c>
      <c r="D988" s="1190" t="s">
        <v>3721</v>
      </c>
      <c r="E988" s="1192">
        <v>6891</v>
      </c>
      <c r="F988" s="1192">
        <v>6382</v>
      </c>
      <c r="G988" s="1192">
        <v>5752</v>
      </c>
      <c r="H988" s="1192">
        <v>630</v>
      </c>
      <c r="I988" s="1192" t="s">
        <v>52</v>
      </c>
      <c r="J988" s="1192" t="s">
        <v>52</v>
      </c>
      <c r="K988" s="1192" t="s">
        <v>52</v>
      </c>
      <c r="L988" s="1192" t="s">
        <v>52</v>
      </c>
      <c r="M988" s="1192">
        <v>1015</v>
      </c>
      <c r="N988" s="1314">
        <v>30</v>
      </c>
      <c r="O988" s="1315">
        <v>30000</v>
      </c>
      <c r="P988" s="604" t="s">
        <v>3722</v>
      </c>
      <c r="Q988" s="601" t="s">
        <v>3723</v>
      </c>
      <c r="R988" s="602">
        <v>282</v>
      </c>
      <c r="S988" s="602">
        <v>64</v>
      </c>
      <c r="T988" s="631">
        <v>27.859375</v>
      </c>
      <c r="U988" s="1197"/>
    </row>
    <row r="989" spans="1:21" ht="14.25" customHeight="1">
      <c r="A989" s="1191"/>
      <c r="B989" s="1191"/>
      <c r="C989" s="1191"/>
      <c r="D989" s="1191"/>
      <c r="E989" s="1191"/>
      <c r="F989" s="1191"/>
      <c r="G989" s="1191"/>
      <c r="H989" s="1191"/>
      <c r="I989" s="1191"/>
      <c r="J989" s="1191"/>
      <c r="K989" s="1191"/>
      <c r="L989" s="1191"/>
      <c r="M989" s="1191"/>
      <c r="N989" s="1191"/>
      <c r="O989" s="1191"/>
      <c r="P989" s="603" t="s">
        <v>3724</v>
      </c>
      <c r="Q989" s="601" t="s">
        <v>3725</v>
      </c>
      <c r="R989" s="602">
        <v>5332</v>
      </c>
      <c r="S989" s="602">
        <v>802</v>
      </c>
      <c r="T989" s="631">
        <v>30</v>
      </c>
      <c r="U989" s="1191"/>
    </row>
    <row r="990" spans="1:21" ht="14.25" customHeight="1">
      <c r="A990" s="1102"/>
      <c r="B990" s="1102"/>
      <c r="C990" s="1102"/>
      <c r="D990" s="1102"/>
      <c r="E990" s="1102"/>
      <c r="F990" s="1102"/>
      <c r="G990" s="1102"/>
      <c r="H990" s="1102"/>
      <c r="I990" s="1102"/>
      <c r="J990" s="1102"/>
      <c r="K990" s="1102"/>
      <c r="L990" s="1102"/>
      <c r="M990" s="1102"/>
      <c r="N990" s="1102"/>
      <c r="O990" s="1102"/>
      <c r="P990" s="603" t="s">
        <v>3726</v>
      </c>
      <c r="Q990" s="601" t="s">
        <v>3727</v>
      </c>
      <c r="R990" s="602">
        <v>5332</v>
      </c>
      <c r="S990" s="602">
        <v>802</v>
      </c>
      <c r="T990" s="631">
        <v>30</v>
      </c>
      <c r="U990" s="1102"/>
    </row>
    <row r="991" spans="1:21" ht="14.25" customHeight="1">
      <c r="A991" s="1194">
        <v>2</v>
      </c>
      <c r="B991" s="1195">
        <v>43353</v>
      </c>
      <c r="C991" s="1190" t="s">
        <v>3728</v>
      </c>
      <c r="D991" s="1190" t="s">
        <v>3729</v>
      </c>
      <c r="E991" s="1192">
        <v>2295</v>
      </c>
      <c r="F991" s="1192">
        <v>1977</v>
      </c>
      <c r="G991" s="1192">
        <v>46</v>
      </c>
      <c r="H991" s="1192">
        <v>1932</v>
      </c>
      <c r="I991" s="1192" t="s">
        <v>52</v>
      </c>
      <c r="J991" s="1192" t="s">
        <v>52</v>
      </c>
      <c r="K991" s="1192" t="s">
        <v>52</v>
      </c>
      <c r="L991" s="1192" t="s">
        <v>52</v>
      </c>
      <c r="M991" s="1192">
        <v>324</v>
      </c>
      <c r="N991" s="1314">
        <v>31</v>
      </c>
      <c r="O991" s="1315">
        <v>10000</v>
      </c>
      <c r="P991" s="604" t="s">
        <v>3730</v>
      </c>
      <c r="Q991" s="601" t="s">
        <v>3731</v>
      </c>
      <c r="R991" s="602">
        <v>326</v>
      </c>
      <c r="S991" s="602">
        <v>71</v>
      </c>
      <c r="T991" s="631">
        <v>26</v>
      </c>
      <c r="U991" s="1197"/>
    </row>
    <row r="992" spans="1:21" ht="14.25" customHeight="1">
      <c r="A992" s="1191"/>
      <c r="B992" s="1191"/>
      <c r="C992" s="1191"/>
      <c r="D992" s="1191"/>
      <c r="E992" s="1191"/>
      <c r="F992" s="1191"/>
      <c r="G992" s="1191"/>
      <c r="H992" s="1191"/>
      <c r="I992" s="1191"/>
      <c r="J992" s="1191"/>
      <c r="K992" s="1191"/>
      <c r="L992" s="1191"/>
      <c r="M992" s="1191"/>
      <c r="N992" s="1191"/>
      <c r="O992" s="1191"/>
      <c r="P992" s="603" t="s">
        <v>3732</v>
      </c>
      <c r="Q992" s="601" t="s">
        <v>3733</v>
      </c>
      <c r="R992" s="602">
        <v>326</v>
      </c>
      <c r="S992" s="602">
        <v>71</v>
      </c>
      <c r="T992" s="631">
        <v>26</v>
      </c>
      <c r="U992" s="1191"/>
    </row>
    <row r="993" spans="1:21" ht="14.25" customHeight="1">
      <c r="A993" s="1102"/>
      <c r="B993" s="1102"/>
      <c r="C993" s="1102"/>
      <c r="D993" s="1102"/>
      <c r="E993" s="1102"/>
      <c r="F993" s="1102"/>
      <c r="G993" s="1102"/>
      <c r="H993" s="1102"/>
      <c r="I993" s="1102"/>
      <c r="J993" s="1102"/>
      <c r="K993" s="1102"/>
      <c r="L993" s="1102"/>
      <c r="M993" s="1102"/>
      <c r="N993" s="1102"/>
      <c r="O993" s="1102"/>
      <c r="P993" s="603" t="s">
        <v>3734</v>
      </c>
      <c r="Q993" s="601" t="s">
        <v>3735</v>
      </c>
      <c r="R993" s="602">
        <v>301</v>
      </c>
      <c r="S993" s="602">
        <v>75</v>
      </c>
      <c r="T993" s="631">
        <v>30</v>
      </c>
      <c r="U993" s="1102"/>
    </row>
    <row r="994" spans="1:21" ht="14.25" customHeight="1">
      <c r="A994" s="1194">
        <v>2</v>
      </c>
      <c r="B994" s="1195">
        <v>43354</v>
      </c>
      <c r="C994" s="1190" t="s">
        <v>3736</v>
      </c>
      <c r="D994" s="1190" t="s">
        <v>3737</v>
      </c>
      <c r="E994" s="1192">
        <v>1967</v>
      </c>
      <c r="F994" s="1192">
        <v>1719</v>
      </c>
      <c r="G994" s="1192">
        <v>15</v>
      </c>
      <c r="H994" s="1192">
        <v>1705</v>
      </c>
      <c r="I994" s="1192" t="s">
        <v>52</v>
      </c>
      <c r="J994" s="1192" t="s">
        <v>52</v>
      </c>
      <c r="K994" s="1192" t="s">
        <v>52</v>
      </c>
      <c r="L994" s="1192" t="s">
        <v>52</v>
      </c>
      <c r="M994" s="1192">
        <v>312</v>
      </c>
      <c r="N994" s="1314">
        <v>32</v>
      </c>
      <c r="O994" s="1315">
        <v>10000</v>
      </c>
      <c r="P994" s="604" t="s">
        <v>3738</v>
      </c>
      <c r="Q994" s="601" t="s">
        <v>3739</v>
      </c>
      <c r="R994" s="602">
        <v>1015</v>
      </c>
      <c r="S994" s="602">
        <v>207</v>
      </c>
      <c r="T994" s="631">
        <v>26</v>
      </c>
      <c r="U994" s="1197"/>
    </row>
    <row r="995" spans="1:21" ht="14.25" customHeight="1">
      <c r="A995" s="1191"/>
      <c r="B995" s="1191"/>
      <c r="C995" s="1191"/>
      <c r="D995" s="1191"/>
      <c r="E995" s="1191"/>
      <c r="F995" s="1191"/>
      <c r="G995" s="1191"/>
      <c r="H995" s="1191"/>
      <c r="I995" s="1191"/>
      <c r="J995" s="1191"/>
      <c r="K995" s="1191"/>
      <c r="L995" s="1191"/>
      <c r="M995" s="1191"/>
      <c r="N995" s="1191"/>
      <c r="O995" s="1191"/>
      <c r="P995" s="603" t="s">
        <v>3740</v>
      </c>
      <c r="Q995" s="601" t="s">
        <v>3741</v>
      </c>
      <c r="R995" s="602">
        <v>1015</v>
      </c>
      <c r="S995" s="602">
        <v>207</v>
      </c>
      <c r="T995" s="631">
        <v>26</v>
      </c>
      <c r="U995" s="1191"/>
    </row>
    <row r="996" spans="1:21" ht="14.25" customHeight="1">
      <c r="A996" s="1102"/>
      <c r="B996" s="1102"/>
      <c r="C996" s="1102"/>
      <c r="D996" s="1102"/>
      <c r="E996" s="1102"/>
      <c r="F996" s="1102"/>
      <c r="G996" s="1102"/>
      <c r="H996" s="1102"/>
      <c r="I996" s="1102"/>
      <c r="J996" s="1102"/>
      <c r="K996" s="1102"/>
      <c r="L996" s="1102"/>
      <c r="M996" s="1102"/>
      <c r="N996" s="1102"/>
      <c r="O996" s="1102"/>
      <c r="P996" s="603" t="s">
        <v>3742</v>
      </c>
      <c r="Q996" s="601" t="s">
        <v>3743</v>
      </c>
      <c r="R996" s="602">
        <v>1015</v>
      </c>
      <c r="S996" s="602">
        <v>207</v>
      </c>
      <c r="T996" s="631">
        <v>26</v>
      </c>
      <c r="U996" s="1102"/>
    </row>
    <row r="997" spans="1:21" ht="14.25" customHeight="1">
      <c r="A997" s="1194">
        <v>2</v>
      </c>
      <c r="B997" s="1195">
        <v>43355</v>
      </c>
      <c r="C997" s="1190" t="s">
        <v>3744</v>
      </c>
      <c r="D997" s="1190" t="s">
        <v>3745</v>
      </c>
      <c r="E997" s="1192">
        <v>2239</v>
      </c>
      <c r="F997" s="1192">
        <v>2160</v>
      </c>
      <c r="G997" s="1192">
        <v>10</v>
      </c>
      <c r="H997" s="1192">
        <v>2151</v>
      </c>
      <c r="I997" s="1192" t="s">
        <v>52</v>
      </c>
      <c r="J997" s="1192" t="s">
        <v>52</v>
      </c>
      <c r="K997" s="1192" t="s">
        <v>52</v>
      </c>
      <c r="L997" s="1192" t="s">
        <v>52</v>
      </c>
      <c r="M997" s="1192">
        <v>187</v>
      </c>
      <c r="N997" s="1314">
        <v>53</v>
      </c>
      <c r="O997" s="1315">
        <v>9962</v>
      </c>
      <c r="P997" s="604" t="s">
        <v>3746</v>
      </c>
      <c r="Q997" s="601" t="s">
        <v>3747</v>
      </c>
      <c r="R997" s="602">
        <v>655</v>
      </c>
      <c r="S997" s="602">
        <v>86</v>
      </c>
      <c r="T997" s="631">
        <v>43</v>
      </c>
      <c r="U997" s="1197"/>
    </row>
    <row r="998" spans="1:21" ht="14.25" customHeight="1">
      <c r="A998" s="1191"/>
      <c r="B998" s="1191"/>
      <c r="C998" s="1191"/>
      <c r="D998" s="1191"/>
      <c r="E998" s="1191"/>
      <c r="F998" s="1191"/>
      <c r="G998" s="1191"/>
      <c r="H998" s="1191"/>
      <c r="I998" s="1191"/>
      <c r="J998" s="1191"/>
      <c r="K998" s="1191"/>
      <c r="L998" s="1191"/>
      <c r="M998" s="1191"/>
      <c r="N998" s="1191"/>
      <c r="O998" s="1191"/>
      <c r="P998" s="603" t="s">
        <v>3748</v>
      </c>
      <c r="Q998" s="601" t="s">
        <v>3749</v>
      </c>
      <c r="R998" s="602">
        <v>785</v>
      </c>
      <c r="S998" s="602">
        <v>54</v>
      </c>
      <c r="T998" s="631">
        <v>62</v>
      </c>
      <c r="U998" s="1191"/>
    </row>
    <row r="999" spans="1:21" ht="14.25" customHeight="1">
      <c r="A999" s="1102"/>
      <c r="B999" s="1102"/>
      <c r="C999" s="1102"/>
      <c r="D999" s="1102"/>
      <c r="E999" s="1102"/>
      <c r="F999" s="1102"/>
      <c r="G999" s="1102"/>
      <c r="H999" s="1102"/>
      <c r="I999" s="1102"/>
      <c r="J999" s="1102"/>
      <c r="K999" s="1102"/>
      <c r="L999" s="1102"/>
      <c r="M999" s="1102"/>
      <c r="N999" s="1102"/>
      <c r="O999" s="1102"/>
      <c r="P999" s="603" t="s">
        <v>3750</v>
      </c>
      <c r="Q999" s="601" t="s">
        <v>3751</v>
      </c>
      <c r="R999" s="602">
        <v>655</v>
      </c>
      <c r="S999" s="602">
        <v>86</v>
      </c>
      <c r="T999" s="631">
        <v>43</v>
      </c>
      <c r="U999" s="1102"/>
    </row>
    <row r="1000" spans="1:21" ht="14.25" customHeight="1">
      <c r="A1000" s="1194">
        <v>2</v>
      </c>
      <c r="B1000" s="1195">
        <v>43356</v>
      </c>
      <c r="C1000" s="1190" t="s">
        <v>3752</v>
      </c>
      <c r="D1000" s="1190" t="s">
        <v>3753</v>
      </c>
      <c r="E1000" s="1192">
        <v>2915</v>
      </c>
      <c r="F1000" s="1192">
        <v>2815</v>
      </c>
      <c r="G1000" s="1192">
        <v>169</v>
      </c>
      <c r="H1000" s="1192">
        <v>2647</v>
      </c>
      <c r="I1000" s="1192" t="s">
        <v>52</v>
      </c>
      <c r="J1000" s="1192" t="s">
        <v>52</v>
      </c>
      <c r="K1000" s="1192" t="s">
        <v>52</v>
      </c>
      <c r="L1000" s="1192" t="s">
        <v>52</v>
      </c>
      <c r="M1000" s="1192">
        <v>993</v>
      </c>
      <c r="N1000" s="1314">
        <v>10</v>
      </c>
      <c r="O1000" s="1315">
        <v>10000</v>
      </c>
      <c r="P1000" s="604" t="s">
        <v>3754</v>
      </c>
      <c r="Q1000" s="601" t="s">
        <v>3755</v>
      </c>
      <c r="R1000" s="602">
        <v>610</v>
      </c>
      <c r="S1000" s="602">
        <v>189</v>
      </c>
      <c r="T1000" s="631">
        <v>10</v>
      </c>
      <c r="U1000" s="1197"/>
    </row>
    <row r="1001" spans="1:21" ht="14.25" customHeight="1">
      <c r="A1001" s="1191"/>
      <c r="B1001" s="1191"/>
      <c r="C1001" s="1191"/>
      <c r="D1001" s="1191"/>
      <c r="E1001" s="1191"/>
      <c r="F1001" s="1191"/>
      <c r="G1001" s="1191"/>
      <c r="H1001" s="1191"/>
      <c r="I1001" s="1191"/>
      <c r="J1001" s="1191"/>
      <c r="K1001" s="1191"/>
      <c r="L1001" s="1191"/>
      <c r="M1001" s="1191"/>
      <c r="N1001" s="1191"/>
      <c r="O1001" s="1191"/>
      <c r="P1001" s="603" t="s">
        <v>3756</v>
      </c>
      <c r="Q1001" s="601" t="s">
        <v>3757</v>
      </c>
      <c r="R1001" s="602">
        <v>1983</v>
      </c>
      <c r="S1001" s="602">
        <v>720</v>
      </c>
      <c r="T1001" s="631">
        <v>10</v>
      </c>
      <c r="U1001" s="1191"/>
    </row>
    <row r="1002" spans="1:21" ht="14.25" customHeight="1">
      <c r="A1002" s="1102"/>
      <c r="B1002" s="1102"/>
      <c r="C1002" s="1102"/>
      <c r="D1002" s="1102"/>
      <c r="E1002" s="1102"/>
      <c r="F1002" s="1102"/>
      <c r="G1002" s="1102"/>
      <c r="H1002" s="1102"/>
      <c r="I1002" s="1102"/>
      <c r="J1002" s="1102"/>
      <c r="K1002" s="1102"/>
      <c r="L1002" s="1102"/>
      <c r="M1002" s="1102"/>
      <c r="N1002" s="1102"/>
      <c r="O1002" s="1102"/>
      <c r="P1002" s="603" t="s">
        <v>3758</v>
      </c>
      <c r="Q1002" s="601" t="s">
        <v>3759</v>
      </c>
      <c r="R1002" s="602">
        <v>1983</v>
      </c>
      <c r="S1002" s="602">
        <v>720</v>
      </c>
      <c r="T1002" s="631">
        <v>10</v>
      </c>
      <c r="U1002" s="1102"/>
    </row>
    <row r="1003" spans="1:21" ht="14.25" customHeight="1">
      <c r="A1003" s="1194">
        <v>2</v>
      </c>
      <c r="B1003" s="1195">
        <v>43357</v>
      </c>
      <c r="C1003" s="1190" t="s">
        <v>3760</v>
      </c>
      <c r="D1003" s="1190" t="s">
        <v>3761</v>
      </c>
      <c r="E1003" s="1192">
        <v>2709</v>
      </c>
      <c r="F1003" s="1192">
        <v>2531</v>
      </c>
      <c r="G1003" s="1192">
        <v>12</v>
      </c>
      <c r="H1003" s="1192">
        <v>2519</v>
      </c>
      <c r="I1003" s="1192" t="s">
        <v>52</v>
      </c>
      <c r="J1003" s="1192" t="s">
        <v>52</v>
      </c>
      <c r="K1003" s="1192" t="s">
        <v>52</v>
      </c>
      <c r="L1003" s="1192" t="s">
        <v>52</v>
      </c>
      <c r="M1003" s="1192">
        <v>136</v>
      </c>
      <c r="N1003" s="1314">
        <v>73</v>
      </c>
      <c r="O1003" s="1315">
        <v>10000</v>
      </c>
      <c r="P1003" s="604" t="s">
        <v>3762</v>
      </c>
      <c r="Q1003" s="601" t="s">
        <v>3763</v>
      </c>
      <c r="R1003" s="602">
        <v>1478</v>
      </c>
      <c r="S1003" s="602">
        <v>77</v>
      </c>
      <c r="T1003" s="631">
        <v>76</v>
      </c>
      <c r="U1003" s="1197"/>
    </row>
    <row r="1004" spans="1:21" ht="14.25" customHeight="1">
      <c r="A1004" s="1191"/>
      <c r="B1004" s="1191"/>
      <c r="C1004" s="1191"/>
      <c r="D1004" s="1191"/>
      <c r="E1004" s="1191"/>
      <c r="F1004" s="1191"/>
      <c r="G1004" s="1191"/>
      <c r="H1004" s="1191"/>
      <c r="I1004" s="1191"/>
      <c r="J1004" s="1191"/>
      <c r="K1004" s="1191"/>
      <c r="L1004" s="1191"/>
      <c r="M1004" s="1191"/>
      <c r="N1004" s="1191"/>
      <c r="O1004" s="1191"/>
      <c r="P1004" s="603" t="s">
        <v>3764</v>
      </c>
      <c r="Q1004" s="601" t="s">
        <v>3765</v>
      </c>
      <c r="R1004" s="602">
        <v>1478</v>
      </c>
      <c r="S1004" s="602">
        <v>77</v>
      </c>
      <c r="T1004" s="631">
        <v>76</v>
      </c>
      <c r="U1004" s="1191"/>
    </row>
    <row r="1005" spans="1:21" ht="14.25" customHeight="1">
      <c r="A1005" s="1102"/>
      <c r="B1005" s="1102"/>
      <c r="C1005" s="1102"/>
      <c r="D1005" s="1102"/>
      <c r="E1005" s="1102"/>
      <c r="F1005" s="1102"/>
      <c r="G1005" s="1102"/>
      <c r="H1005" s="1102"/>
      <c r="I1005" s="1102"/>
      <c r="J1005" s="1102"/>
      <c r="K1005" s="1102"/>
      <c r="L1005" s="1102"/>
      <c r="M1005" s="1102"/>
      <c r="N1005" s="1102"/>
      <c r="O1005" s="1102"/>
      <c r="P1005" s="603" t="s">
        <v>3766</v>
      </c>
      <c r="Q1005" s="601" t="s">
        <v>3767</v>
      </c>
      <c r="R1005" s="602">
        <v>1478</v>
      </c>
      <c r="S1005" s="602">
        <v>77</v>
      </c>
      <c r="T1005" s="631">
        <v>76</v>
      </c>
      <c r="U1005" s="1102"/>
    </row>
    <row r="1006" spans="1:21" ht="14.25" customHeight="1">
      <c r="A1006" s="1194">
        <v>2</v>
      </c>
      <c r="B1006" s="1195">
        <v>43357</v>
      </c>
      <c r="C1006" s="1190" t="s">
        <v>3768</v>
      </c>
      <c r="D1006" s="1190" t="s">
        <v>3769</v>
      </c>
      <c r="E1006" s="1192">
        <v>5539</v>
      </c>
      <c r="F1006" s="1192">
        <v>2815</v>
      </c>
      <c r="G1006" s="1305">
        <v>169</v>
      </c>
      <c r="H1006" s="1192">
        <v>2647</v>
      </c>
      <c r="I1006" s="1192" t="s">
        <v>52</v>
      </c>
      <c r="J1006" s="1192" t="s">
        <v>52</v>
      </c>
      <c r="K1006" s="1192" t="s">
        <v>52</v>
      </c>
      <c r="L1006" s="1192" t="s">
        <v>52</v>
      </c>
      <c r="M1006" s="1192">
        <v>436</v>
      </c>
      <c r="N1006" s="1314">
        <v>69</v>
      </c>
      <c r="O1006" s="1315">
        <v>30000</v>
      </c>
      <c r="P1006" s="604" t="s">
        <v>3770</v>
      </c>
      <c r="Q1006" s="601" t="s">
        <v>3771</v>
      </c>
      <c r="R1006" s="602">
        <v>450</v>
      </c>
      <c r="S1006" s="602">
        <v>36</v>
      </c>
      <c r="T1006" s="631">
        <v>46</v>
      </c>
      <c r="U1006" s="1197"/>
    </row>
    <row r="1007" spans="1:21" ht="14.25" customHeight="1">
      <c r="A1007" s="1191"/>
      <c r="B1007" s="1191"/>
      <c r="C1007" s="1191"/>
      <c r="D1007" s="1191"/>
      <c r="E1007" s="1191"/>
      <c r="F1007" s="1191"/>
      <c r="G1007" s="1191"/>
      <c r="H1007" s="1191"/>
      <c r="I1007" s="1191"/>
      <c r="J1007" s="1191"/>
      <c r="K1007" s="1191"/>
      <c r="L1007" s="1191"/>
      <c r="M1007" s="1191"/>
      <c r="N1007" s="1191"/>
      <c r="O1007" s="1191"/>
      <c r="P1007" s="603" t="s">
        <v>3772</v>
      </c>
      <c r="Q1007" s="601" t="s">
        <v>3773</v>
      </c>
      <c r="R1007" s="602">
        <v>1006</v>
      </c>
      <c r="S1007" s="602">
        <v>53</v>
      </c>
      <c r="T1007" s="631">
        <v>70</v>
      </c>
      <c r="U1007" s="1191"/>
    </row>
    <row r="1008" spans="1:21" ht="14.25" customHeight="1">
      <c r="A1008" s="1102"/>
      <c r="B1008" s="1102"/>
      <c r="C1008" s="1102"/>
      <c r="D1008" s="1102"/>
      <c r="E1008" s="1102"/>
      <c r="F1008" s="1102"/>
      <c r="G1008" s="1102"/>
      <c r="H1008" s="1102"/>
      <c r="I1008" s="1102"/>
      <c r="J1008" s="1102"/>
      <c r="K1008" s="1102"/>
      <c r="L1008" s="1102"/>
      <c r="M1008" s="1102"/>
      <c r="N1008" s="1102"/>
      <c r="O1008" s="1102"/>
      <c r="P1008" s="603" t="s">
        <v>3774</v>
      </c>
      <c r="Q1008" s="601" t="s">
        <v>3775</v>
      </c>
      <c r="R1008" s="602">
        <v>650</v>
      </c>
      <c r="S1008" s="602">
        <v>94</v>
      </c>
      <c r="T1008" s="631">
        <v>76</v>
      </c>
      <c r="U1008" s="1102"/>
    </row>
    <row r="1009" spans="1:21" ht="14.25" customHeight="1">
      <c r="A1009" s="1194">
        <v>3</v>
      </c>
      <c r="B1009" s="1195">
        <v>43360</v>
      </c>
      <c r="C1009" s="1190" t="s">
        <v>3776</v>
      </c>
      <c r="D1009" s="1190" t="s">
        <v>3777</v>
      </c>
      <c r="E1009" s="1192">
        <v>2267</v>
      </c>
      <c r="F1009" s="1305">
        <v>2030</v>
      </c>
      <c r="G1009" s="1305">
        <v>26</v>
      </c>
      <c r="H1009" s="1192">
        <v>2004</v>
      </c>
      <c r="I1009" s="1192" t="s">
        <v>52</v>
      </c>
      <c r="J1009" s="1192" t="s">
        <v>52</v>
      </c>
      <c r="K1009" s="1192" t="s">
        <v>52</v>
      </c>
      <c r="L1009" s="1192" t="s">
        <v>52</v>
      </c>
      <c r="M1009" s="1192">
        <v>319</v>
      </c>
      <c r="N1009" s="1314">
        <v>31</v>
      </c>
      <c r="O1009" s="1315">
        <v>10000</v>
      </c>
      <c r="P1009" s="604" t="s">
        <v>3778</v>
      </c>
      <c r="Q1009" s="601" t="s">
        <v>3779</v>
      </c>
      <c r="R1009" s="602">
        <v>312</v>
      </c>
      <c r="S1009" s="602">
        <v>64</v>
      </c>
      <c r="T1009" s="631">
        <v>26</v>
      </c>
      <c r="U1009" s="1197"/>
    </row>
    <row r="1010" spans="1:21" ht="14.25" customHeight="1">
      <c r="A1010" s="1191"/>
      <c r="B1010" s="1191"/>
      <c r="C1010" s="1191"/>
      <c r="D1010" s="1191"/>
      <c r="E1010" s="1191"/>
      <c r="F1010" s="1191"/>
      <c r="G1010" s="1191"/>
      <c r="H1010" s="1191"/>
      <c r="I1010" s="1191"/>
      <c r="J1010" s="1191"/>
      <c r="K1010" s="1191"/>
      <c r="L1010" s="1191"/>
      <c r="M1010" s="1191"/>
      <c r="N1010" s="1191"/>
      <c r="O1010" s="1191"/>
      <c r="P1010" s="603" t="s">
        <v>3780</v>
      </c>
      <c r="Q1010" s="601" t="s">
        <v>3781</v>
      </c>
      <c r="R1010" s="602">
        <v>312</v>
      </c>
      <c r="S1010" s="602">
        <v>70</v>
      </c>
      <c r="T1010" s="631">
        <v>30</v>
      </c>
      <c r="U1010" s="1191"/>
    </row>
    <row r="1011" spans="1:21" ht="14.25" customHeight="1">
      <c r="A1011" s="1102"/>
      <c r="B1011" s="1102"/>
      <c r="C1011" s="1102"/>
      <c r="D1011" s="1102"/>
      <c r="E1011" s="1102"/>
      <c r="F1011" s="1102"/>
      <c r="G1011" s="1102"/>
      <c r="H1011" s="1102"/>
      <c r="I1011" s="1102"/>
      <c r="J1011" s="1102"/>
      <c r="K1011" s="1102"/>
      <c r="L1011" s="1102"/>
      <c r="M1011" s="1102"/>
      <c r="N1011" s="1102"/>
      <c r="O1011" s="1102"/>
      <c r="P1011" s="603" t="s">
        <v>3782</v>
      </c>
      <c r="Q1011" s="601" t="s">
        <v>3783</v>
      </c>
      <c r="R1011" s="602">
        <v>312</v>
      </c>
      <c r="S1011" s="602">
        <v>70</v>
      </c>
      <c r="T1011" s="631">
        <v>30</v>
      </c>
      <c r="U1011" s="1102"/>
    </row>
    <row r="1012" spans="1:21" ht="14.25" customHeight="1">
      <c r="A1012" s="1194">
        <v>3</v>
      </c>
      <c r="B1012" s="1195">
        <v>43361</v>
      </c>
      <c r="C1012" s="1190" t="s">
        <v>3784</v>
      </c>
      <c r="D1012" s="1190" t="s">
        <v>3785</v>
      </c>
      <c r="E1012" s="1192">
        <v>1587</v>
      </c>
      <c r="F1012" s="1305">
        <v>1493</v>
      </c>
      <c r="G1012" s="1305">
        <v>34</v>
      </c>
      <c r="H1012" s="1192">
        <v>1461</v>
      </c>
      <c r="I1012" s="1192" t="s">
        <v>52</v>
      </c>
      <c r="J1012" s="1192" t="s">
        <v>52</v>
      </c>
      <c r="K1012" s="1192" t="s">
        <v>52</v>
      </c>
      <c r="L1012" s="1192" t="s">
        <v>52</v>
      </c>
      <c r="M1012" s="1192">
        <v>106</v>
      </c>
      <c r="N1012" s="1314">
        <v>94</v>
      </c>
      <c r="O1012" s="1315">
        <v>10000</v>
      </c>
      <c r="P1012" s="604" t="s">
        <v>3786</v>
      </c>
      <c r="Q1012" s="601" t="s">
        <v>3787</v>
      </c>
      <c r="R1012" s="602">
        <v>485</v>
      </c>
      <c r="S1012" s="602">
        <v>41</v>
      </c>
      <c r="T1012" s="631">
        <v>88</v>
      </c>
      <c r="U1012" s="1197"/>
    </row>
    <row r="1013" spans="1:21" ht="14.25" customHeight="1">
      <c r="A1013" s="1191"/>
      <c r="B1013" s="1191"/>
      <c r="C1013" s="1191"/>
      <c r="D1013" s="1191"/>
      <c r="E1013" s="1191"/>
      <c r="F1013" s="1191"/>
      <c r="G1013" s="1191"/>
      <c r="H1013" s="1191"/>
      <c r="I1013" s="1191"/>
      <c r="J1013" s="1191"/>
      <c r="K1013" s="1191"/>
      <c r="L1013" s="1191"/>
      <c r="M1013" s="1191"/>
      <c r="N1013" s="1191"/>
      <c r="O1013" s="1191"/>
      <c r="P1013" s="603" t="s">
        <v>3788</v>
      </c>
      <c r="Q1013" s="601" t="s">
        <v>3789</v>
      </c>
      <c r="R1013" s="602">
        <v>497</v>
      </c>
      <c r="S1013" s="602">
        <v>28</v>
      </c>
      <c r="T1013" s="631">
        <v>113</v>
      </c>
      <c r="U1013" s="1191"/>
    </row>
    <row r="1014" spans="1:21" ht="14.25" customHeight="1">
      <c r="A1014" s="1102"/>
      <c r="B1014" s="1102"/>
      <c r="C1014" s="1102"/>
      <c r="D1014" s="1102"/>
      <c r="E1014" s="1102"/>
      <c r="F1014" s="1102"/>
      <c r="G1014" s="1102"/>
      <c r="H1014" s="1102"/>
      <c r="I1014" s="1102"/>
      <c r="J1014" s="1102"/>
      <c r="K1014" s="1102"/>
      <c r="L1014" s="1102"/>
      <c r="M1014" s="1102"/>
      <c r="N1014" s="1102"/>
      <c r="O1014" s="1102"/>
      <c r="P1014" s="603" t="s">
        <v>3790</v>
      </c>
      <c r="Q1014" s="601" t="s">
        <v>3791</v>
      </c>
      <c r="R1014" s="602">
        <v>485</v>
      </c>
      <c r="S1014" s="602">
        <v>41</v>
      </c>
      <c r="T1014" s="631">
        <v>88</v>
      </c>
      <c r="U1014" s="1102"/>
    </row>
    <row r="1015" spans="1:21" ht="14.25" customHeight="1">
      <c r="A1015" s="1194">
        <v>3</v>
      </c>
      <c r="B1015" s="1195">
        <v>43362</v>
      </c>
      <c r="C1015" s="1190" t="s">
        <v>3792</v>
      </c>
      <c r="D1015" s="1190" t="s">
        <v>3793</v>
      </c>
      <c r="E1015" s="1192">
        <v>3058</v>
      </c>
      <c r="F1015" s="1305">
        <v>2901</v>
      </c>
      <c r="G1015" s="1305">
        <v>17</v>
      </c>
      <c r="H1015" s="1192">
        <v>2885</v>
      </c>
      <c r="I1015" s="1192" t="s">
        <v>52</v>
      </c>
      <c r="J1015" s="1192" t="s">
        <v>52</v>
      </c>
      <c r="K1015" s="1192" t="s">
        <v>52</v>
      </c>
      <c r="L1015" s="1192" t="s">
        <v>52</v>
      </c>
      <c r="M1015" s="1192">
        <v>395</v>
      </c>
      <c r="N1015" s="1314">
        <v>25</v>
      </c>
      <c r="O1015" s="1315">
        <v>10000</v>
      </c>
      <c r="P1015" s="604" t="s">
        <v>3794</v>
      </c>
      <c r="Q1015" s="601" t="s">
        <v>3795</v>
      </c>
      <c r="R1015" s="602">
        <v>355</v>
      </c>
      <c r="S1015" s="602">
        <v>58</v>
      </c>
      <c r="T1015" s="631">
        <v>19</v>
      </c>
      <c r="U1015" s="1197"/>
    </row>
    <row r="1016" spans="1:21" ht="14.25" customHeight="1">
      <c r="A1016" s="1191"/>
      <c r="B1016" s="1191"/>
      <c r="C1016" s="1191"/>
      <c r="D1016" s="1191"/>
      <c r="E1016" s="1191"/>
      <c r="F1016" s="1191"/>
      <c r="G1016" s="1191"/>
      <c r="H1016" s="1191"/>
      <c r="I1016" s="1191"/>
      <c r="J1016" s="1191"/>
      <c r="K1016" s="1191"/>
      <c r="L1016" s="1191"/>
      <c r="M1016" s="1191"/>
      <c r="N1016" s="1191"/>
      <c r="O1016" s="1191"/>
      <c r="P1016" s="603" t="s">
        <v>3796</v>
      </c>
      <c r="Q1016" s="601" t="s">
        <v>3797</v>
      </c>
      <c r="R1016" s="602">
        <v>1081</v>
      </c>
      <c r="S1016" s="602">
        <v>134</v>
      </c>
      <c r="T1016" s="631">
        <v>23</v>
      </c>
      <c r="U1016" s="1191"/>
    </row>
    <row r="1017" spans="1:21" ht="14.25" customHeight="1">
      <c r="A1017" s="1102"/>
      <c r="B1017" s="1102"/>
      <c r="C1017" s="1102"/>
      <c r="D1017" s="1102"/>
      <c r="E1017" s="1102"/>
      <c r="F1017" s="1102"/>
      <c r="G1017" s="1102"/>
      <c r="H1017" s="1102"/>
      <c r="I1017" s="1102"/>
      <c r="J1017" s="1102"/>
      <c r="K1017" s="1102"/>
      <c r="L1017" s="1102"/>
      <c r="M1017" s="1102"/>
      <c r="N1017" s="1102"/>
      <c r="O1017" s="1102"/>
      <c r="P1017" s="603" t="s">
        <v>3798</v>
      </c>
      <c r="Q1017" s="601" t="s">
        <v>3799</v>
      </c>
      <c r="R1017" s="602">
        <v>1081</v>
      </c>
      <c r="S1017" s="602">
        <v>134</v>
      </c>
      <c r="T1017" s="631">
        <v>23</v>
      </c>
      <c r="U1017" s="1102"/>
    </row>
    <row r="1018" spans="1:21" ht="14.25" customHeight="1">
      <c r="A1018" s="1194">
        <v>3</v>
      </c>
      <c r="B1018" s="1195">
        <v>43363</v>
      </c>
      <c r="C1018" s="1190" t="s">
        <v>3800</v>
      </c>
      <c r="D1018" s="1190" t="s">
        <v>3801</v>
      </c>
      <c r="E1018" s="1192">
        <v>1475</v>
      </c>
      <c r="F1018" s="1305">
        <v>1269</v>
      </c>
      <c r="G1018" s="1305">
        <v>4</v>
      </c>
      <c r="H1018" s="1192">
        <v>1265</v>
      </c>
      <c r="I1018" s="1192" t="s">
        <v>52</v>
      </c>
      <c r="J1018" s="1192" t="s">
        <v>52</v>
      </c>
      <c r="K1018" s="1192" t="s">
        <v>52</v>
      </c>
      <c r="L1018" s="1192" t="s">
        <v>52</v>
      </c>
      <c r="M1018" s="1192">
        <v>260</v>
      </c>
      <c r="N1018" s="1314">
        <v>38</v>
      </c>
      <c r="O1018" s="1315">
        <v>10000</v>
      </c>
      <c r="P1018" s="604" t="s">
        <v>3802</v>
      </c>
      <c r="Q1018" s="601" t="s">
        <v>3803</v>
      </c>
      <c r="R1018" s="602">
        <v>785</v>
      </c>
      <c r="S1018" s="602">
        <v>159</v>
      </c>
      <c r="T1018" s="631">
        <v>37</v>
      </c>
      <c r="U1018" s="1197"/>
    </row>
    <row r="1019" spans="1:21" ht="14.25" customHeight="1">
      <c r="A1019" s="1191"/>
      <c r="B1019" s="1191"/>
      <c r="C1019" s="1191"/>
      <c r="D1019" s="1191"/>
      <c r="E1019" s="1191"/>
      <c r="F1019" s="1191"/>
      <c r="G1019" s="1191"/>
      <c r="H1019" s="1191"/>
      <c r="I1019" s="1191"/>
      <c r="J1019" s="1191"/>
      <c r="K1019" s="1191"/>
      <c r="L1019" s="1191"/>
      <c r="M1019" s="1191"/>
      <c r="N1019" s="1191"/>
      <c r="O1019" s="1191"/>
      <c r="P1019" s="603" t="s">
        <v>3804</v>
      </c>
      <c r="Q1019" s="601" t="s">
        <v>3805</v>
      </c>
      <c r="R1019" s="602">
        <v>785</v>
      </c>
      <c r="S1019" s="602">
        <v>159</v>
      </c>
      <c r="T1019" s="631">
        <v>37</v>
      </c>
      <c r="U1019" s="1191"/>
    </row>
    <row r="1020" spans="1:21" ht="14.25" customHeight="1">
      <c r="A1020" s="1102"/>
      <c r="B1020" s="1102"/>
      <c r="C1020" s="1102"/>
      <c r="D1020" s="1102"/>
      <c r="E1020" s="1102"/>
      <c r="F1020" s="1102"/>
      <c r="G1020" s="1102"/>
      <c r="H1020" s="1102"/>
      <c r="I1020" s="1102"/>
      <c r="J1020" s="1102"/>
      <c r="K1020" s="1102"/>
      <c r="L1020" s="1102"/>
      <c r="M1020" s="1102"/>
      <c r="N1020" s="1102"/>
      <c r="O1020" s="1102"/>
      <c r="P1020" s="603" t="s">
        <v>3806</v>
      </c>
      <c r="Q1020" s="601" t="s">
        <v>3807</v>
      </c>
      <c r="R1020" s="602">
        <v>785</v>
      </c>
      <c r="S1020" s="602">
        <v>159</v>
      </c>
      <c r="T1020" s="631">
        <v>37</v>
      </c>
      <c r="U1020" s="1102"/>
    </row>
    <row r="1021" spans="1:21" ht="14.25" customHeight="1">
      <c r="A1021" s="1194">
        <v>3</v>
      </c>
      <c r="B1021" s="1195">
        <v>43364</v>
      </c>
      <c r="C1021" s="1190" t="s">
        <v>3808</v>
      </c>
      <c r="D1021" s="1190" t="s">
        <v>3809</v>
      </c>
      <c r="E1021" s="1192">
        <v>2557</v>
      </c>
      <c r="F1021" s="1305">
        <v>2464</v>
      </c>
      <c r="G1021" s="1305">
        <v>522</v>
      </c>
      <c r="H1021" s="1192">
        <v>1943</v>
      </c>
      <c r="I1021" s="1192" t="s">
        <v>52</v>
      </c>
      <c r="J1021" s="1192" t="s">
        <v>52</v>
      </c>
      <c r="K1021" s="1192" t="s">
        <v>52</v>
      </c>
      <c r="L1021" s="1192" t="s">
        <v>52</v>
      </c>
      <c r="M1021" s="1192">
        <v>494</v>
      </c>
      <c r="N1021" s="1314">
        <v>20</v>
      </c>
      <c r="O1021" s="1315">
        <v>10000</v>
      </c>
      <c r="P1021" s="604" t="s">
        <v>3810</v>
      </c>
      <c r="Q1021" s="601" t="s">
        <v>3811</v>
      </c>
      <c r="R1021" s="602">
        <v>205</v>
      </c>
      <c r="S1021" s="602">
        <v>46</v>
      </c>
      <c r="T1021" s="631">
        <v>17</v>
      </c>
      <c r="U1021" s="1197"/>
    </row>
    <row r="1022" spans="1:21" ht="14.25" customHeight="1">
      <c r="A1022" s="1191"/>
      <c r="B1022" s="1191"/>
      <c r="C1022" s="1191"/>
      <c r="D1022" s="1191"/>
      <c r="E1022" s="1191"/>
      <c r="F1022" s="1191"/>
      <c r="G1022" s="1191"/>
      <c r="H1022" s="1191"/>
      <c r="I1022" s="1191"/>
      <c r="J1022" s="1191"/>
      <c r="K1022" s="1191"/>
      <c r="L1022" s="1191"/>
      <c r="M1022" s="1191"/>
      <c r="N1022" s="1191"/>
      <c r="O1022" s="1191"/>
      <c r="P1022" s="603" t="s">
        <v>3812</v>
      </c>
      <c r="Q1022" s="601" t="s">
        <v>3813</v>
      </c>
      <c r="R1022" s="602">
        <v>1021</v>
      </c>
      <c r="S1022" s="602">
        <v>223</v>
      </c>
      <c r="T1022" s="631">
        <v>21</v>
      </c>
      <c r="U1022" s="1191"/>
    </row>
    <row r="1023" spans="1:21" ht="14.25" customHeight="1">
      <c r="A1023" s="1102"/>
      <c r="B1023" s="1102"/>
      <c r="C1023" s="1102"/>
      <c r="D1023" s="1102"/>
      <c r="E1023" s="1102"/>
      <c r="F1023" s="1102"/>
      <c r="G1023" s="1102"/>
      <c r="H1023" s="1102"/>
      <c r="I1023" s="1102"/>
      <c r="J1023" s="1102"/>
      <c r="K1023" s="1102"/>
      <c r="L1023" s="1102"/>
      <c r="M1023" s="1102"/>
      <c r="N1023" s="1102"/>
      <c r="O1023" s="1102"/>
      <c r="P1023" s="603" t="s">
        <v>3814</v>
      </c>
      <c r="Q1023" s="601" t="s">
        <v>3815</v>
      </c>
      <c r="R1023" s="602">
        <v>1021</v>
      </c>
      <c r="S1023" s="602">
        <v>223</v>
      </c>
      <c r="T1023" s="631">
        <v>21</v>
      </c>
      <c r="U1023" s="1102"/>
    </row>
    <row r="1024" spans="1:21" ht="14.25" customHeight="1">
      <c r="A1024" s="1194">
        <v>3</v>
      </c>
      <c r="B1024" s="1195">
        <v>43364</v>
      </c>
      <c r="C1024" s="1190" t="s">
        <v>3816</v>
      </c>
      <c r="D1024" s="1190" t="s">
        <v>3817</v>
      </c>
      <c r="E1024" s="1192">
        <v>21183</v>
      </c>
      <c r="F1024" s="1305">
        <v>17428</v>
      </c>
      <c r="G1024" s="1305">
        <v>24</v>
      </c>
      <c r="H1024" s="1192">
        <v>17412</v>
      </c>
      <c r="I1024" s="1192" t="s">
        <v>52</v>
      </c>
      <c r="J1024" s="1192" t="s">
        <v>52</v>
      </c>
      <c r="K1024" s="1192" t="s">
        <v>52</v>
      </c>
      <c r="L1024" s="1192" t="s">
        <v>52</v>
      </c>
      <c r="M1024" s="1192">
        <v>1504</v>
      </c>
      <c r="N1024" s="1314">
        <v>71</v>
      </c>
      <c r="O1024" s="1315">
        <v>107270</v>
      </c>
      <c r="P1024" s="604" t="s">
        <v>3818</v>
      </c>
      <c r="Q1024" s="601" t="s">
        <v>3819</v>
      </c>
      <c r="R1024" s="602">
        <v>13376</v>
      </c>
      <c r="S1024" s="602">
        <v>1222</v>
      </c>
      <c r="T1024" s="631">
        <v>67</v>
      </c>
      <c r="U1024" s="1197"/>
    </row>
    <row r="1025" spans="1:21" ht="14.25" customHeight="1">
      <c r="A1025" s="1191"/>
      <c r="B1025" s="1191"/>
      <c r="C1025" s="1191"/>
      <c r="D1025" s="1191"/>
      <c r="E1025" s="1191"/>
      <c r="F1025" s="1191"/>
      <c r="G1025" s="1191"/>
      <c r="H1025" s="1191"/>
      <c r="I1025" s="1191"/>
      <c r="J1025" s="1191"/>
      <c r="K1025" s="1191"/>
      <c r="L1025" s="1191"/>
      <c r="M1025" s="1191"/>
      <c r="N1025" s="1191"/>
      <c r="O1025" s="1191"/>
      <c r="P1025" s="603" t="s">
        <v>3820</v>
      </c>
      <c r="Q1025" s="601" t="s">
        <v>3821</v>
      </c>
      <c r="R1025" s="602">
        <v>13376</v>
      </c>
      <c r="S1025" s="602">
        <v>1222</v>
      </c>
      <c r="T1025" s="631">
        <v>67</v>
      </c>
      <c r="U1025" s="1191"/>
    </row>
    <row r="1026" spans="1:21" ht="14.25" customHeight="1">
      <c r="A1026" s="1102"/>
      <c r="B1026" s="1102"/>
      <c r="C1026" s="1102"/>
      <c r="D1026" s="1102"/>
      <c r="E1026" s="1102"/>
      <c r="F1026" s="1102"/>
      <c r="G1026" s="1102"/>
      <c r="H1026" s="1102"/>
      <c r="I1026" s="1102"/>
      <c r="J1026" s="1102"/>
      <c r="K1026" s="1102"/>
      <c r="L1026" s="1102"/>
      <c r="M1026" s="1102"/>
      <c r="N1026" s="1102"/>
      <c r="O1026" s="1102"/>
      <c r="P1026" s="603" t="s">
        <v>3822</v>
      </c>
      <c r="Q1026" s="601" t="s">
        <v>3823</v>
      </c>
      <c r="R1026" s="602">
        <v>13376</v>
      </c>
      <c r="S1026" s="602">
        <v>1222</v>
      </c>
      <c r="T1026" s="631">
        <v>67</v>
      </c>
      <c r="U1026" s="1102"/>
    </row>
    <row r="1027" spans="1:21" ht="14.25" customHeight="1">
      <c r="A1027" s="1194">
        <v>4</v>
      </c>
      <c r="B1027" s="1195">
        <v>43367</v>
      </c>
      <c r="C1027" s="1190" t="s">
        <v>3824</v>
      </c>
      <c r="D1027" s="1190" t="s">
        <v>3825</v>
      </c>
      <c r="E1027" s="1305">
        <v>1200</v>
      </c>
      <c r="F1027" s="1305">
        <v>966</v>
      </c>
      <c r="G1027" s="1305">
        <v>7</v>
      </c>
      <c r="H1027" s="1192">
        <v>961</v>
      </c>
      <c r="I1027" s="1192" t="s">
        <v>52</v>
      </c>
      <c r="J1027" s="1192" t="s">
        <v>52</v>
      </c>
      <c r="K1027" s="1192" t="s">
        <v>52</v>
      </c>
      <c r="L1027" s="1192" t="s">
        <v>52</v>
      </c>
      <c r="M1027" s="1192">
        <v>182</v>
      </c>
      <c r="N1027" s="1314">
        <v>55</v>
      </c>
      <c r="O1027" s="1315">
        <v>10000</v>
      </c>
      <c r="P1027" s="604" t="s">
        <v>3826</v>
      </c>
      <c r="Q1027" s="601" t="s">
        <v>3827</v>
      </c>
      <c r="R1027" s="602">
        <v>323</v>
      </c>
      <c r="S1027" s="602">
        <v>77</v>
      </c>
      <c r="T1027" s="631">
        <v>54</v>
      </c>
      <c r="U1027" s="1197"/>
    </row>
    <row r="1028" spans="1:21" ht="14.25" customHeight="1">
      <c r="A1028" s="1191"/>
      <c r="B1028" s="1191"/>
      <c r="C1028" s="1191"/>
      <c r="D1028" s="1191"/>
      <c r="E1028" s="1191"/>
      <c r="F1028" s="1191"/>
      <c r="G1028" s="1191"/>
      <c r="H1028" s="1191"/>
      <c r="I1028" s="1191"/>
      <c r="J1028" s="1191"/>
      <c r="K1028" s="1191"/>
      <c r="L1028" s="1191"/>
      <c r="M1028" s="1191"/>
      <c r="N1028" s="1191"/>
      <c r="O1028" s="1191"/>
      <c r="P1028" s="603" t="s">
        <v>3828</v>
      </c>
      <c r="Q1028" s="601" t="s">
        <v>3829</v>
      </c>
      <c r="R1028" s="602">
        <v>323</v>
      </c>
      <c r="S1028" s="602">
        <v>77</v>
      </c>
      <c r="T1028" s="631">
        <v>54</v>
      </c>
      <c r="U1028" s="1191"/>
    </row>
    <row r="1029" spans="1:21" ht="14.25" customHeight="1">
      <c r="A1029" s="1102"/>
      <c r="B1029" s="1102"/>
      <c r="C1029" s="1102"/>
      <c r="D1029" s="1102"/>
      <c r="E1029" s="1102"/>
      <c r="F1029" s="1102"/>
      <c r="G1029" s="1102"/>
      <c r="H1029" s="1102"/>
      <c r="I1029" s="1102"/>
      <c r="J1029" s="1102"/>
      <c r="K1029" s="1102"/>
      <c r="L1029" s="1102"/>
      <c r="M1029" s="1102"/>
      <c r="N1029" s="1102"/>
      <c r="O1029" s="1102"/>
      <c r="P1029" s="603" t="s">
        <v>3830</v>
      </c>
      <c r="Q1029" s="601" t="s">
        <v>3831</v>
      </c>
      <c r="R1029" s="602">
        <v>323</v>
      </c>
      <c r="S1029" s="602">
        <v>77</v>
      </c>
      <c r="T1029" s="631">
        <v>54</v>
      </c>
      <c r="U1029" s="1102"/>
    </row>
    <row r="1030" spans="1:21" ht="14.25" customHeight="1">
      <c r="A1030" s="1194">
        <v>4</v>
      </c>
      <c r="B1030" s="1195">
        <v>43368</v>
      </c>
      <c r="C1030" s="1190" t="s">
        <v>3832</v>
      </c>
      <c r="D1030" s="1190" t="s">
        <v>3833</v>
      </c>
      <c r="E1030" s="1192">
        <v>1321</v>
      </c>
      <c r="F1030" s="1305">
        <v>1149</v>
      </c>
      <c r="G1030" s="1305">
        <v>10</v>
      </c>
      <c r="H1030" s="1192">
        <v>1139</v>
      </c>
      <c r="I1030" s="1192" t="s">
        <v>52</v>
      </c>
      <c r="J1030" s="1192" t="s">
        <v>52</v>
      </c>
      <c r="K1030" s="1192" t="s">
        <v>52</v>
      </c>
      <c r="L1030" s="1192" t="s">
        <v>52</v>
      </c>
      <c r="M1030" s="1192">
        <v>185</v>
      </c>
      <c r="N1030" s="1314">
        <v>54</v>
      </c>
      <c r="O1030" s="1315">
        <v>9999</v>
      </c>
      <c r="P1030" s="604" t="s">
        <v>3834</v>
      </c>
      <c r="Q1030" s="601" t="s">
        <v>3835</v>
      </c>
      <c r="R1030" s="602">
        <v>213</v>
      </c>
      <c r="S1030" s="602">
        <v>38</v>
      </c>
      <c r="T1030" s="631">
        <v>56</v>
      </c>
      <c r="U1030" s="1197"/>
    </row>
    <row r="1031" spans="1:21" ht="14.25" customHeight="1">
      <c r="A1031" s="1191"/>
      <c r="B1031" s="1191"/>
      <c r="C1031" s="1191"/>
      <c r="D1031" s="1191"/>
      <c r="E1031" s="1191"/>
      <c r="F1031" s="1191"/>
      <c r="G1031" s="1191"/>
      <c r="H1031" s="1191"/>
      <c r="I1031" s="1191"/>
      <c r="J1031" s="1191"/>
      <c r="K1031" s="1191"/>
      <c r="L1031" s="1191"/>
      <c r="M1031" s="1191"/>
      <c r="N1031" s="1191"/>
      <c r="O1031" s="1191"/>
      <c r="P1031" s="603" t="s">
        <v>3836</v>
      </c>
      <c r="Q1031" s="601" t="s">
        <v>3837</v>
      </c>
      <c r="R1031" s="602">
        <v>266</v>
      </c>
      <c r="S1031" s="602">
        <v>53</v>
      </c>
      <c r="T1031" s="631">
        <v>60</v>
      </c>
      <c r="U1031" s="1191"/>
    </row>
    <row r="1032" spans="1:21" ht="14.25" customHeight="1">
      <c r="A1032" s="1102"/>
      <c r="B1032" s="1102"/>
      <c r="C1032" s="1102"/>
      <c r="D1032" s="1102"/>
      <c r="E1032" s="1102"/>
      <c r="F1032" s="1102"/>
      <c r="G1032" s="1102"/>
      <c r="H1032" s="1102"/>
      <c r="I1032" s="1102"/>
      <c r="J1032" s="1102"/>
      <c r="K1032" s="1102"/>
      <c r="L1032" s="1102"/>
      <c r="M1032" s="1102"/>
      <c r="N1032" s="1102"/>
      <c r="O1032" s="1102"/>
      <c r="P1032" s="603" t="s">
        <v>3838</v>
      </c>
      <c r="Q1032" s="601" t="s">
        <v>3839</v>
      </c>
      <c r="R1032" s="602">
        <v>266</v>
      </c>
      <c r="S1032" s="602">
        <v>53</v>
      </c>
      <c r="T1032" s="631">
        <v>60</v>
      </c>
      <c r="U1032" s="1102"/>
    </row>
    <row r="1033" spans="1:21" ht="14.25" customHeight="1">
      <c r="A1033" s="1194">
        <v>4</v>
      </c>
      <c r="B1033" s="1195">
        <v>43369</v>
      </c>
      <c r="C1033" s="1190" t="s">
        <v>3840</v>
      </c>
      <c r="D1033" s="1190" t="s">
        <v>3841</v>
      </c>
      <c r="E1033" s="1192">
        <v>1583</v>
      </c>
      <c r="F1033" s="1305">
        <v>1319</v>
      </c>
      <c r="G1033" s="1305">
        <v>4</v>
      </c>
      <c r="H1033" s="1192">
        <v>1316</v>
      </c>
      <c r="I1033" s="1192" t="s">
        <v>52</v>
      </c>
      <c r="J1033" s="1192" t="s">
        <v>52</v>
      </c>
      <c r="K1033" s="1192" t="s">
        <v>52</v>
      </c>
      <c r="L1033" s="1192" t="s">
        <v>52</v>
      </c>
      <c r="M1033" s="1192">
        <v>169</v>
      </c>
      <c r="N1033" s="1314">
        <v>59</v>
      </c>
      <c r="O1033" s="1315">
        <v>10000</v>
      </c>
      <c r="P1033" s="604" t="s">
        <v>3842</v>
      </c>
      <c r="Q1033" s="601" t="s">
        <v>3843</v>
      </c>
      <c r="R1033" s="602">
        <v>845</v>
      </c>
      <c r="S1033" s="602">
        <v>118</v>
      </c>
      <c r="T1033" s="631">
        <v>58</v>
      </c>
      <c r="U1033" s="1197"/>
    </row>
    <row r="1034" spans="1:21" ht="14.25" customHeight="1">
      <c r="A1034" s="1191"/>
      <c r="B1034" s="1191"/>
      <c r="C1034" s="1191"/>
      <c r="D1034" s="1191"/>
      <c r="E1034" s="1191"/>
      <c r="F1034" s="1191"/>
      <c r="G1034" s="1191"/>
      <c r="H1034" s="1191"/>
      <c r="I1034" s="1191"/>
      <c r="J1034" s="1191"/>
      <c r="K1034" s="1191"/>
      <c r="L1034" s="1191"/>
      <c r="M1034" s="1191"/>
      <c r="N1034" s="1191"/>
      <c r="O1034" s="1191"/>
      <c r="P1034" s="603" t="s">
        <v>3844</v>
      </c>
      <c r="Q1034" s="601" t="s">
        <v>3845</v>
      </c>
      <c r="R1034" s="602">
        <v>845</v>
      </c>
      <c r="S1034" s="602">
        <v>118</v>
      </c>
      <c r="T1034" s="631">
        <v>58</v>
      </c>
      <c r="U1034" s="1191"/>
    </row>
    <row r="1035" spans="1:21" ht="14.25" customHeight="1">
      <c r="A1035" s="1102"/>
      <c r="B1035" s="1102"/>
      <c r="C1035" s="1102"/>
      <c r="D1035" s="1102"/>
      <c r="E1035" s="1102"/>
      <c r="F1035" s="1102"/>
      <c r="G1035" s="1102"/>
      <c r="H1035" s="1102"/>
      <c r="I1035" s="1102"/>
      <c r="J1035" s="1102"/>
      <c r="K1035" s="1102"/>
      <c r="L1035" s="1102"/>
      <c r="M1035" s="1102"/>
      <c r="N1035" s="1102"/>
      <c r="O1035" s="1102"/>
      <c r="P1035" s="603" t="s">
        <v>3846</v>
      </c>
      <c r="Q1035" s="601" t="s">
        <v>3847</v>
      </c>
      <c r="R1035" s="602">
        <v>845</v>
      </c>
      <c r="S1035" s="602">
        <v>118</v>
      </c>
      <c r="T1035" s="631">
        <v>58</v>
      </c>
      <c r="U1035" s="1102"/>
    </row>
    <row r="1036" spans="1:21" ht="14.25" customHeight="1">
      <c r="A1036" s="1194">
        <v>4</v>
      </c>
      <c r="B1036" s="1195">
        <v>43370</v>
      </c>
      <c r="C1036" s="1190" t="s">
        <v>3848</v>
      </c>
      <c r="D1036" s="1190" t="s">
        <v>3849</v>
      </c>
      <c r="E1036" s="1192">
        <v>2517</v>
      </c>
      <c r="F1036" s="1305">
        <v>2417</v>
      </c>
      <c r="G1036" s="1305">
        <v>34</v>
      </c>
      <c r="H1036" s="1192">
        <v>665</v>
      </c>
      <c r="I1036" s="1192" t="s">
        <v>52</v>
      </c>
      <c r="J1036" s="1192" t="s">
        <v>52</v>
      </c>
      <c r="K1036" s="1192" t="s">
        <v>52</v>
      </c>
      <c r="L1036" s="1192" t="s">
        <v>52</v>
      </c>
      <c r="M1036" s="1192">
        <v>699</v>
      </c>
      <c r="N1036" s="1314">
        <v>14</v>
      </c>
      <c r="O1036" s="1315">
        <v>10000</v>
      </c>
      <c r="P1036" s="604" t="s">
        <v>3850</v>
      </c>
      <c r="Q1036" s="601" t="s">
        <v>3851</v>
      </c>
      <c r="R1036" s="602">
        <v>748</v>
      </c>
      <c r="S1036" s="602">
        <v>234</v>
      </c>
      <c r="T1036" s="631">
        <v>14</v>
      </c>
      <c r="U1036" s="1197"/>
    </row>
    <row r="1037" spans="1:21" ht="14.25" customHeight="1">
      <c r="A1037" s="1191"/>
      <c r="B1037" s="1191"/>
      <c r="C1037" s="1191"/>
      <c r="D1037" s="1191"/>
      <c r="E1037" s="1191"/>
      <c r="F1037" s="1191"/>
      <c r="G1037" s="1191"/>
      <c r="H1037" s="1191"/>
      <c r="I1037" s="1191"/>
      <c r="J1037" s="1191"/>
      <c r="K1037" s="1191"/>
      <c r="L1037" s="1191"/>
      <c r="M1037" s="1191"/>
      <c r="N1037" s="1191"/>
      <c r="O1037" s="1191"/>
      <c r="P1037" s="603" t="s">
        <v>3852</v>
      </c>
      <c r="Q1037" s="601" t="s">
        <v>3853</v>
      </c>
      <c r="R1037" s="602">
        <v>748</v>
      </c>
      <c r="S1037" s="602">
        <v>234</v>
      </c>
      <c r="T1037" s="631">
        <v>14</v>
      </c>
      <c r="U1037" s="1191"/>
    </row>
    <row r="1038" spans="1:21" ht="14.25" customHeight="1">
      <c r="A1038" s="1102"/>
      <c r="B1038" s="1102"/>
      <c r="C1038" s="1102"/>
      <c r="D1038" s="1102"/>
      <c r="E1038" s="1102"/>
      <c r="F1038" s="1102"/>
      <c r="G1038" s="1102"/>
      <c r="H1038" s="1102"/>
      <c r="I1038" s="1102"/>
      <c r="J1038" s="1102"/>
      <c r="K1038" s="1102"/>
      <c r="L1038" s="1102"/>
      <c r="M1038" s="1102"/>
      <c r="N1038" s="1102"/>
      <c r="O1038" s="1102"/>
      <c r="P1038" s="603" t="s">
        <v>3854</v>
      </c>
      <c r="Q1038" s="601" t="s">
        <v>3855</v>
      </c>
      <c r="R1038" s="602">
        <v>748</v>
      </c>
      <c r="S1038" s="602">
        <v>234</v>
      </c>
      <c r="T1038" s="631">
        <v>14</v>
      </c>
      <c r="U1038" s="1102"/>
    </row>
    <row r="1039" spans="1:21" ht="14.25" customHeight="1">
      <c r="A1039" s="1194">
        <v>4</v>
      </c>
      <c r="B1039" s="1195">
        <v>43371</v>
      </c>
      <c r="C1039" s="1190" t="s">
        <v>3856</v>
      </c>
      <c r="D1039" s="1190" t="s">
        <v>3857</v>
      </c>
      <c r="E1039" s="1192">
        <v>8948</v>
      </c>
      <c r="F1039" s="1305">
        <v>7500</v>
      </c>
      <c r="G1039" s="1305">
        <v>71</v>
      </c>
      <c r="H1039" s="1192">
        <v>7428</v>
      </c>
      <c r="I1039" s="1192" t="s">
        <v>52</v>
      </c>
      <c r="J1039" s="1192" t="s">
        <v>52</v>
      </c>
      <c r="K1039" s="1192" t="s">
        <v>52</v>
      </c>
      <c r="L1039" s="1192" t="s">
        <v>52</v>
      </c>
      <c r="M1039" s="1192">
        <v>77</v>
      </c>
      <c r="N1039" s="1314">
        <v>390</v>
      </c>
      <c r="O1039" s="1315">
        <v>30000</v>
      </c>
      <c r="P1039" s="604" t="s">
        <v>3858</v>
      </c>
      <c r="Q1039" s="601" t="s">
        <v>3859</v>
      </c>
      <c r="R1039" s="602">
        <v>1530</v>
      </c>
      <c r="S1039" s="602">
        <v>33</v>
      </c>
      <c r="T1039" s="631">
        <v>233</v>
      </c>
      <c r="U1039" s="1197"/>
    </row>
    <row r="1040" spans="1:21" ht="14.25" customHeight="1">
      <c r="A1040" s="1191"/>
      <c r="B1040" s="1191"/>
      <c r="C1040" s="1191"/>
      <c r="D1040" s="1191"/>
      <c r="E1040" s="1191"/>
      <c r="F1040" s="1191"/>
      <c r="G1040" s="1191"/>
      <c r="H1040" s="1191"/>
      <c r="I1040" s="1191"/>
      <c r="J1040" s="1191"/>
      <c r="K1040" s="1191"/>
      <c r="L1040" s="1191"/>
      <c r="M1040" s="1191"/>
      <c r="N1040" s="1191"/>
      <c r="O1040" s="1191"/>
      <c r="P1040" s="603" t="s">
        <v>3860</v>
      </c>
      <c r="Q1040" s="601" t="s">
        <v>3861</v>
      </c>
      <c r="R1040" s="602">
        <v>1530</v>
      </c>
      <c r="S1040" s="602">
        <v>33</v>
      </c>
      <c r="T1040" s="631">
        <v>233</v>
      </c>
      <c r="U1040" s="1191"/>
    </row>
    <row r="1041" spans="1:21" ht="14.25" customHeight="1">
      <c r="A1041" s="1102"/>
      <c r="B1041" s="1102"/>
      <c r="C1041" s="1102"/>
      <c r="D1041" s="1102"/>
      <c r="E1041" s="1102"/>
      <c r="F1041" s="1102"/>
      <c r="G1041" s="1102"/>
      <c r="H1041" s="1102"/>
      <c r="I1041" s="1102"/>
      <c r="J1041" s="1102"/>
      <c r="K1041" s="1102"/>
      <c r="L1041" s="1102"/>
      <c r="M1041" s="1102"/>
      <c r="N1041" s="1102"/>
      <c r="O1041" s="1102"/>
      <c r="P1041" s="603" t="s">
        <v>3862</v>
      </c>
      <c r="Q1041" s="601" t="s">
        <v>3863</v>
      </c>
      <c r="R1041" s="602">
        <v>1530</v>
      </c>
      <c r="S1041" s="602">
        <v>33</v>
      </c>
      <c r="T1041" s="631">
        <v>233</v>
      </c>
      <c r="U1041" s="1102"/>
    </row>
    <row r="1042" spans="1:21" ht="14.25" customHeight="1">
      <c r="A1042" s="1194">
        <v>4</v>
      </c>
      <c r="B1042" s="1195">
        <v>43371</v>
      </c>
      <c r="C1042" s="1190" t="s">
        <v>3864</v>
      </c>
      <c r="D1042" s="1190" t="s">
        <v>3865</v>
      </c>
      <c r="E1042" s="1192">
        <v>4164</v>
      </c>
      <c r="F1042" s="1305">
        <v>4033</v>
      </c>
      <c r="G1042" s="1305">
        <v>7</v>
      </c>
      <c r="H1042" s="1192">
        <v>4027</v>
      </c>
      <c r="I1042" s="1192" t="s">
        <v>52</v>
      </c>
      <c r="J1042" s="1192" t="s">
        <v>52</v>
      </c>
      <c r="K1042" s="1192" t="s">
        <v>52</v>
      </c>
      <c r="L1042" s="1192" t="s">
        <v>52</v>
      </c>
      <c r="M1042" s="1192">
        <v>457</v>
      </c>
      <c r="N1042" s="1314">
        <v>22</v>
      </c>
      <c r="O1042" s="1315">
        <v>10000</v>
      </c>
      <c r="P1042" s="604" t="s">
        <v>3866</v>
      </c>
      <c r="Q1042" s="601" t="s">
        <v>3867</v>
      </c>
      <c r="R1042" s="602">
        <v>1209</v>
      </c>
      <c r="S1042" s="602">
        <v>144</v>
      </c>
      <c r="T1042" s="631">
        <v>19</v>
      </c>
      <c r="U1042" s="1197"/>
    </row>
    <row r="1043" spans="1:21" ht="14.25" customHeight="1">
      <c r="A1043" s="1191"/>
      <c r="B1043" s="1191"/>
      <c r="C1043" s="1191"/>
      <c r="D1043" s="1191"/>
      <c r="E1043" s="1191"/>
      <c r="F1043" s="1191"/>
      <c r="G1043" s="1191"/>
      <c r="H1043" s="1191"/>
      <c r="I1043" s="1191"/>
      <c r="J1043" s="1191"/>
      <c r="K1043" s="1191"/>
      <c r="L1043" s="1191"/>
      <c r="M1043" s="1191"/>
      <c r="N1043" s="1191"/>
      <c r="O1043" s="1191"/>
      <c r="P1043" s="603" t="s">
        <v>3868</v>
      </c>
      <c r="Q1043" s="601" t="s">
        <v>3869</v>
      </c>
      <c r="R1043" s="602">
        <v>1209</v>
      </c>
      <c r="S1043" s="602">
        <v>144</v>
      </c>
      <c r="T1043" s="631">
        <v>19</v>
      </c>
      <c r="U1043" s="1191"/>
    </row>
    <row r="1044" spans="1:21" ht="14.25" customHeight="1">
      <c r="A1044" s="1102"/>
      <c r="B1044" s="1102"/>
      <c r="C1044" s="1102"/>
      <c r="D1044" s="1102"/>
      <c r="E1044" s="1102"/>
      <c r="F1044" s="1102"/>
      <c r="G1044" s="1102"/>
      <c r="H1044" s="1102"/>
      <c r="I1044" s="1102"/>
      <c r="J1044" s="1102"/>
      <c r="K1044" s="1102"/>
      <c r="L1044" s="1102"/>
      <c r="M1044" s="1102"/>
      <c r="N1044" s="1102"/>
      <c r="O1044" s="1102"/>
      <c r="P1044" s="603" t="s">
        <v>3870</v>
      </c>
      <c r="Q1044" s="601" t="s">
        <v>3871</v>
      </c>
      <c r="R1044" s="602">
        <v>1209</v>
      </c>
      <c r="S1044" s="602">
        <v>144</v>
      </c>
      <c r="T1044" s="631">
        <v>19</v>
      </c>
      <c r="U1044" s="1102"/>
    </row>
    <row r="1045" spans="1:21" ht="14.25" customHeight="1">
      <c r="A1045" s="1194">
        <v>1</v>
      </c>
      <c r="B1045" s="1195">
        <v>43374</v>
      </c>
      <c r="C1045" s="1190" t="s">
        <v>3872</v>
      </c>
      <c r="D1045" s="1190" t="s">
        <v>3873</v>
      </c>
      <c r="E1045" s="1192">
        <v>1956</v>
      </c>
      <c r="F1045" s="1305">
        <v>1652</v>
      </c>
      <c r="G1045" s="1305">
        <v>15</v>
      </c>
      <c r="H1045" s="1192">
        <v>1637</v>
      </c>
      <c r="I1045" s="1192" t="s">
        <v>52</v>
      </c>
      <c r="J1045" s="1192" t="s">
        <v>52</v>
      </c>
      <c r="K1045" s="1192" t="s">
        <v>52</v>
      </c>
      <c r="L1045" s="1192" t="s">
        <v>52</v>
      </c>
      <c r="M1045" s="1192">
        <v>292</v>
      </c>
      <c r="N1045" s="1314">
        <v>34</v>
      </c>
      <c r="O1045" s="1315">
        <v>10000</v>
      </c>
      <c r="P1045" s="604" t="s">
        <v>3874</v>
      </c>
      <c r="Q1045" s="601" t="s">
        <v>3875</v>
      </c>
      <c r="R1045" s="602">
        <v>268</v>
      </c>
      <c r="S1045" s="602">
        <v>59</v>
      </c>
      <c r="T1045" s="631">
        <v>38</v>
      </c>
      <c r="U1045" s="1197"/>
    </row>
    <row r="1046" spans="1:21" ht="14.25" customHeight="1">
      <c r="A1046" s="1191"/>
      <c r="B1046" s="1191"/>
      <c r="C1046" s="1191"/>
      <c r="D1046" s="1191"/>
      <c r="E1046" s="1191"/>
      <c r="F1046" s="1191"/>
      <c r="G1046" s="1191"/>
      <c r="H1046" s="1191"/>
      <c r="I1046" s="1191"/>
      <c r="J1046" s="1191"/>
      <c r="K1046" s="1191"/>
      <c r="L1046" s="1191"/>
      <c r="M1046" s="1191"/>
      <c r="N1046" s="1191"/>
      <c r="O1046" s="1191"/>
      <c r="P1046" s="603" t="s">
        <v>3876</v>
      </c>
      <c r="Q1046" s="601" t="s">
        <v>3877</v>
      </c>
      <c r="R1046" s="602">
        <v>268</v>
      </c>
      <c r="S1046" s="602">
        <v>59</v>
      </c>
      <c r="T1046" s="631">
        <v>38</v>
      </c>
      <c r="U1046" s="1191"/>
    </row>
    <row r="1047" spans="1:21" ht="14.25" customHeight="1">
      <c r="A1047" s="1102"/>
      <c r="B1047" s="1102"/>
      <c r="C1047" s="1102"/>
      <c r="D1047" s="1102"/>
      <c r="E1047" s="1102"/>
      <c r="F1047" s="1102"/>
      <c r="G1047" s="1102"/>
      <c r="H1047" s="1102"/>
      <c r="I1047" s="1102"/>
      <c r="J1047" s="1102"/>
      <c r="K1047" s="1102"/>
      <c r="L1047" s="1102"/>
      <c r="M1047" s="1102"/>
      <c r="N1047" s="1102"/>
      <c r="O1047" s="1102"/>
      <c r="P1047" s="603" t="s">
        <v>3878</v>
      </c>
      <c r="Q1047" s="601" t="s">
        <v>3879</v>
      </c>
      <c r="R1047" s="602">
        <v>268</v>
      </c>
      <c r="S1047" s="602">
        <v>59</v>
      </c>
      <c r="T1047" s="631">
        <v>38</v>
      </c>
      <c r="U1047" s="1102"/>
    </row>
    <row r="1048" spans="1:21" ht="14.25" customHeight="1">
      <c r="A1048" s="1194">
        <v>1</v>
      </c>
      <c r="B1048" s="1195">
        <v>43375</v>
      </c>
      <c r="C1048" s="1190" t="s">
        <v>3880</v>
      </c>
      <c r="D1048" s="1190" t="s">
        <v>3881</v>
      </c>
      <c r="E1048" s="1192">
        <v>1746</v>
      </c>
      <c r="F1048" s="1305">
        <v>1556</v>
      </c>
      <c r="G1048" s="1305">
        <v>10</v>
      </c>
      <c r="H1048" s="1192">
        <v>1548</v>
      </c>
      <c r="I1048" s="1192" t="s">
        <v>52</v>
      </c>
      <c r="J1048" s="1192" t="s">
        <v>52</v>
      </c>
      <c r="K1048" s="1192" t="s">
        <v>52</v>
      </c>
      <c r="L1048" s="1192" t="s">
        <v>52</v>
      </c>
      <c r="M1048" s="1192">
        <v>170</v>
      </c>
      <c r="N1048" s="1314">
        <v>59</v>
      </c>
      <c r="O1048" s="1315">
        <v>10000</v>
      </c>
      <c r="P1048" s="604" t="s">
        <v>3882</v>
      </c>
      <c r="Q1048" s="601" t="s">
        <v>3883</v>
      </c>
      <c r="R1048" s="602">
        <v>475</v>
      </c>
      <c r="S1048" s="602">
        <v>48</v>
      </c>
      <c r="T1048" s="631">
        <v>50</v>
      </c>
      <c r="U1048" s="1197"/>
    </row>
    <row r="1049" spans="1:21" ht="14.25" customHeight="1">
      <c r="A1049" s="1191"/>
      <c r="B1049" s="1191"/>
      <c r="C1049" s="1191"/>
      <c r="D1049" s="1191"/>
      <c r="E1049" s="1191"/>
      <c r="F1049" s="1191"/>
      <c r="G1049" s="1191"/>
      <c r="H1049" s="1191"/>
      <c r="I1049" s="1191"/>
      <c r="J1049" s="1191"/>
      <c r="K1049" s="1191"/>
      <c r="L1049" s="1191"/>
      <c r="M1049" s="1191"/>
      <c r="N1049" s="1191"/>
      <c r="O1049" s="1191"/>
      <c r="P1049" s="603" t="s">
        <v>3884</v>
      </c>
      <c r="Q1049" s="601" t="s">
        <v>3885</v>
      </c>
      <c r="R1049" s="602">
        <v>475</v>
      </c>
      <c r="S1049" s="602">
        <v>48</v>
      </c>
      <c r="T1049" s="631">
        <v>50</v>
      </c>
      <c r="U1049" s="1191"/>
    </row>
    <row r="1050" spans="1:21" ht="14.25" customHeight="1">
      <c r="A1050" s="1102"/>
      <c r="B1050" s="1102"/>
      <c r="C1050" s="1102"/>
      <c r="D1050" s="1102"/>
      <c r="E1050" s="1102"/>
      <c r="F1050" s="1102"/>
      <c r="G1050" s="1102"/>
      <c r="H1050" s="1102"/>
      <c r="I1050" s="1102"/>
      <c r="J1050" s="1102"/>
      <c r="K1050" s="1102"/>
      <c r="L1050" s="1102"/>
      <c r="M1050" s="1102"/>
      <c r="N1050" s="1102"/>
      <c r="O1050" s="1102"/>
      <c r="P1050" s="603" t="s">
        <v>3886</v>
      </c>
      <c r="Q1050" s="601" t="s">
        <v>3887</v>
      </c>
      <c r="R1050" s="602">
        <v>475</v>
      </c>
      <c r="S1050" s="602">
        <v>48</v>
      </c>
      <c r="T1050" s="631">
        <v>50</v>
      </c>
      <c r="U1050" s="1102"/>
    </row>
    <row r="1051" spans="1:21" ht="14.25" customHeight="1">
      <c r="A1051" s="1194">
        <v>1</v>
      </c>
      <c r="B1051" s="1195">
        <v>43376</v>
      </c>
      <c r="C1051" s="1190" t="s">
        <v>3888</v>
      </c>
      <c r="D1051" s="1190" t="s">
        <v>3889</v>
      </c>
      <c r="E1051" s="1192">
        <v>1495</v>
      </c>
      <c r="F1051" s="1305">
        <v>1277</v>
      </c>
      <c r="G1051" s="1305">
        <v>62</v>
      </c>
      <c r="H1051" s="1192">
        <v>1216</v>
      </c>
      <c r="I1051" s="1192" t="s">
        <v>52</v>
      </c>
      <c r="J1051" s="1192" t="s">
        <v>52</v>
      </c>
      <c r="K1051" s="1192" t="s">
        <v>52</v>
      </c>
      <c r="L1051" s="1192" t="s">
        <v>52</v>
      </c>
      <c r="M1051" s="1192">
        <v>201</v>
      </c>
      <c r="N1051" s="1314">
        <v>50</v>
      </c>
      <c r="O1051" s="1315">
        <v>10000</v>
      </c>
      <c r="P1051" s="604" t="s">
        <v>3890</v>
      </c>
      <c r="Q1051" s="601" t="s">
        <v>3891</v>
      </c>
      <c r="R1051" s="602">
        <v>319</v>
      </c>
      <c r="S1051" s="602">
        <v>71</v>
      </c>
      <c r="T1051" s="631">
        <v>49</v>
      </c>
      <c r="U1051" s="1197"/>
    </row>
    <row r="1052" spans="1:21" ht="14.25" customHeight="1">
      <c r="A1052" s="1191"/>
      <c r="B1052" s="1191"/>
      <c r="C1052" s="1191"/>
      <c r="D1052" s="1191"/>
      <c r="E1052" s="1191"/>
      <c r="F1052" s="1191"/>
      <c r="G1052" s="1191"/>
      <c r="H1052" s="1191"/>
      <c r="I1052" s="1191"/>
      <c r="J1052" s="1191"/>
      <c r="K1052" s="1191"/>
      <c r="L1052" s="1191"/>
      <c r="M1052" s="1191"/>
      <c r="N1052" s="1191"/>
      <c r="O1052" s="1191"/>
      <c r="P1052" s="603" t="s">
        <v>3892</v>
      </c>
      <c r="Q1052" s="601" t="s">
        <v>3893</v>
      </c>
      <c r="R1052" s="602">
        <v>319</v>
      </c>
      <c r="S1052" s="602">
        <v>71</v>
      </c>
      <c r="T1052" s="631">
        <v>49</v>
      </c>
      <c r="U1052" s="1191"/>
    </row>
    <row r="1053" spans="1:21" ht="14.25" customHeight="1">
      <c r="A1053" s="1102"/>
      <c r="B1053" s="1102"/>
      <c r="C1053" s="1102"/>
      <c r="D1053" s="1102"/>
      <c r="E1053" s="1102"/>
      <c r="F1053" s="1102"/>
      <c r="G1053" s="1102"/>
      <c r="H1053" s="1102"/>
      <c r="I1053" s="1102"/>
      <c r="J1053" s="1102"/>
      <c r="K1053" s="1102"/>
      <c r="L1053" s="1102"/>
      <c r="M1053" s="1102"/>
      <c r="N1053" s="1102"/>
      <c r="O1053" s="1102"/>
      <c r="P1053" s="603" t="s">
        <v>3894</v>
      </c>
      <c r="Q1053" s="601" t="s">
        <v>3895</v>
      </c>
      <c r="R1053" s="602">
        <v>319</v>
      </c>
      <c r="S1053" s="602">
        <v>71</v>
      </c>
      <c r="T1053" s="631">
        <v>49</v>
      </c>
      <c r="U1053" s="1102"/>
    </row>
    <row r="1054" spans="1:21" ht="14.25" customHeight="1">
      <c r="A1054" s="1194">
        <v>1</v>
      </c>
      <c r="B1054" s="1195">
        <v>43377</v>
      </c>
      <c r="C1054" s="1190" t="s">
        <v>3896</v>
      </c>
      <c r="D1054" s="1190" t="s">
        <v>3897</v>
      </c>
      <c r="E1054" s="1192">
        <v>2646</v>
      </c>
      <c r="F1054" s="1305">
        <v>2467</v>
      </c>
      <c r="G1054" s="1305">
        <v>18</v>
      </c>
      <c r="H1054" s="1192">
        <f>F1054-G1054</f>
        <v>2449</v>
      </c>
      <c r="I1054" s="1192" t="s">
        <v>52</v>
      </c>
      <c r="J1054" s="1192" t="s">
        <v>52</v>
      </c>
      <c r="K1054" s="1192" t="s">
        <v>52</v>
      </c>
      <c r="L1054" s="1192" t="s">
        <v>52</v>
      </c>
      <c r="M1054" s="1192">
        <v>223</v>
      </c>
      <c r="N1054" s="1314">
        <v>45</v>
      </c>
      <c r="O1054" s="1315">
        <v>10000</v>
      </c>
      <c r="P1054" s="604" t="s">
        <v>3898</v>
      </c>
      <c r="Q1054" s="601" t="s">
        <v>3899</v>
      </c>
      <c r="R1054" s="602">
        <v>535</v>
      </c>
      <c r="S1054" s="602">
        <v>48</v>
      </c>
      <c r="T1054" s="631">
        <v>34</v>
      </c>
      <c r="U1054" s="1197"/>
    </row>
    <row r="1055" spans="1:21" ht="14.25" customHeight="1">
      <c r="A1055" s="1191"/>
      <c r="B1055" s="1191"/>
      <c r="C1055" s="1191"/>
      <c r="D1055" s="1191"/>
      <c r="E1055" s="1191"/>
      <c r="F1055" s="1191"/>
      <c r="G1055" s="1191"/>
      <c r="H1055" s="1191"/>
      <c r="I1055" s="1191"/>
      <c r="J1055" s="1191"/>
      <c r="K1055" s="1191"/>
      <c r="L1055" s="1191"/>
      <c r="M1055" s="1191"/>
      <c r="N1055" s="1191"/>
      <c r="O1055" s="1191"/>
      <c r="P1055" s="603" t="s">
        <v>3900</v>
      </c>
      <c r="Q1055" s="601" t="s">
        <v>3901</v>
      </c>
      <c r="R1055" s="602">
        <v>955</v>
      </c>
      <c r="S1055" s="602">
        <v>73</v>
      </c>
      <c r="T1055" s="631">
        <v>49</v>
      </c>
      <c r="U1055" s="1191"/>
    </row>
    <row r="1056" spans="1:21" ht="14.25" customHeight="1">
      <c r="A1056" s="1102"/>
      <c r="B1056" s="1102"/>
      <c r="C1056" s="1102"/>
      <c r="D1056" s="1102"/>
      <c r="E1056" s="1102"/>
      <c r="F1056" s="1102"/>
      <c r="G1056" s="1102"/>
      <c r="H1056" s="1102"/>
      <c r="I1056" s="1102"/>
      <c r="J1056" s="1102"/>
      <c r="K1056" s="1102"/>
      <c r="L1056" s="1102"/>
      <c r="M1056" s="1102"/>
      <c r="N1056" s="1102"/>
      <c r="O1056" s="1102"/>
      <c r="P1056" s="603" t="s">
        <v>3902</v>
      </c>
      <c r="Q1056" s="601" t="s">
        <v>3903</v>
      </c>
      <c r="R1056" s="602">
        <v>955</v>
      </c>
      <c r="S1056" s="602">
        <v>73</v>
      </c>
      <c r="T1056" s="631">
        <v>49</v>
      </c>
      <c r="U1056" s="1102"/>
    </row>
    <row r="1057" spans="1:21" ht="14.25" customHeight="1">
      <c r="A1057" s="1194">
        <v>1</v>
      </c>
      <c r="B1057" s="1195">
        <v>43377</v>
      </c>
      <c r="C1057" s="1190" t="s">
        <v>3904</v>
      </c>
      <c r="D1057" s="1190" t="s">
        <v>3905</v>
      </c>
      <c r="E1057" s="1192">
        <v>1952</v>
      </c>
      <c r="F1057" s="1305">
        <v>1718</v>
      </c>
      <c r="G1057" s="1305">
        <v>20</v>
      </c>
      <c r="H1057" s="1192">
        <f>F1057-G1057</f>
        <v>1698</v>
      </c>
      <c r="I1057" s="1192" t="s">
        <v>52</v>
      </c>
      <c r="J1057" s="1192" t="s">
        <v>52</v>
      </c>
      <c r="K1057" s="1192" t="s">
        <v>52</v>
      </c>
      <c r="L1057" s="1192" t="s">
        <v>52</v>
      </c>
      <c r="M1057" s="1192">
        <v>246</v>
      </c>
      <c r="N1057" s="1314">
        <v>41</v>
      </c>
      <c r="O1057" s="1315">
        <v>10000</v>
      </c>
      <c r="P1057" s="604" t="s">
        <v>3906</v>
      </c>
      <c r="Q1057" s="601" t="s">
        <v>3907</v>
      </c>
      <c r="R1057" s="602">
        <v>219</v>
      </c>
      <c r="S1057" s="602">
        <v>39</v>
      </c>
      <c r="T1057" s="631">
        <v>33</v>
      </c>
      <c r="U1057" s="1197"/>
    </row>
    <row r="1058" spans="1:21" ht="14.25" customHeight="1">
      <c r="A1058" s="1191"/>
      <c r="B1058" s="1191"/>
      <c r="C1058" s="1191"/>
      <c r="D1058" s="1191"/>
      <c r="E1058" s="1191"/>
      <c r="F1058" s="1191"/>
      <c r="G1058" s="1191"/>
      <c r="H1058" s="1191"/>
      <c r="I1058" s="1191"/>
      <c r="J1058" s="1191"/>
      <c r="K1058" s="1191"/>
      <c r="L1058" s="1191"/>
      <c r="M1058" s="1191"/>
      <c r="N1058" s="1191"/>
      <c r="O1058" s="1191"/>
      <c r="P1058" s="603" t="s">
        <v>3908</v>
      </c>
      <c r="Q1058" s="601" t="s">
        <v>3909</v>
      </c>
      <c r="R1058" s="602">
        <v>240</v>
      </c>
      <c r="S1058" s="602">
        <v>16</v>
      </c>
      <c r="T1058" s="631">
        <v>45</v>
      </c>
      <c r="U1058" s="1191"/>
    </row>
    <row r="1059" spans="1:21" ht="14.25" customHeight="1">
      <c r="A1059" s="1102"/>
      <c r="B1059" s="1102"/>
      <c r="C1059" s="1102"/>
      <c r="D1059" s="1102"/>
      <c r="E1059" s="1102"/>
      <c r="F1059" s="1102"/>
      <c r="G1059" s="1102"/>
      <c r="H1059" s="1102"/>
      <c r="I1059" s="1102"/>
      <c r="J1059" s="1102"/>
      <c r="K1059" s="1102"/>
      <c r="L1059" s="1102"/>
      <c r="M1059" s="1102"/>
      <c r="N1059" s="1102"/>
      <c r="O1059" s="1102"/>
      <c r="P1059" s="603" t="s">
        <v>3910</v>
      </c>
      <c r="Q1059" s="601" t="s">
        <v>3911</v>
      </c>
      <c r="R1059" s="602">
        <v>215</v>
      </c>
      <c r="S1059" s="602">
        <v>42</v>
      </c>
      <c r="T1059" s="631">
        <v>49</v>
      </c>
      <c r="U1059" s="1102"/>
    </row>
    <row r="1060" spans="1:21" ht="14.25" customHeight="1">
      <c r="A1060" s="1194">
        <v>1</v>
      </c>
      <c r="B1060" s="1195">
        <v>43378</v>
      </c>
      <c r="C1060" s="1190" t="s">
        <v>3912</v>
      </c>
      <c r="D1060" s="1190" t="s">
        <v>3913</v>
      </c>
      <c r="E1060" s="1192">
        <v>4305</v>
      </c>
      <c r="F1060" s="1305">
        <v>2870</v>
      </c>
      <c r="G1060" s="1305">
        <v>128</v>
      </c>
      <c r="H1060" s="1192">
        <v>2760</v>
      </c>
      <c r="I1060" s="1192" t="s">
        <v>52</v>
      </c>
      <c r="J1060" s="1192" t="s">
        <v>52</v>
      </c>
      <c r="K1060" s="1192" t="s">
        <v>52</v>
      </c>
      <c r="L1060" s="1192" t="s">
        <v>52</v>
      </c>
      <c r="M1060" s="1192">
        <v>650</v>
      </c>
      <c r="N1060" s="1314">
        <v>135</v>
      </c>
      <c r="O1060" s="1317">
        <v>87562</v>
      </c>
      <c r="P1060" s="604" t="s">
        <v>3914</v>
      </c>
      <c r="Q1060" s="601" t="s">
        <v>3915</v>
      </c>
      <c r="R1060" s="602">
        <v>237</v>
      </c>
      <c r="S1060" s="602">
        <v>76</v>
      </c>
      <c r="T1060" s="631">
        <v>109</v>
      </c>
      <c r="U1060" s="1197"/>
    </row>
    <row r="1061" spans="1:21" ht="14.25" customHeight="1">
      <c r="A1061" s="1191"/>
      <c r="B1061" s="1191"/>
      <c r="C1061" s="1191"/>
      <c r="D1061" s="1191"/>
      <c r="E1061" s="1191"/>
      <c r="F1061" s="1191"/>
      <c r="G1061" s="1191"/>
      <c r="H1061" s="1191"/>
      <c r="I1061" s="1191"/>
      <c r="J1061" s="1191"/>
      <c r="K1061" s="1191"/>
      <c r="L1061" s="1191"/>
      <c r="M1061" s="1191"/>
      <c r="N1061" s="1191"/>
      <c r="O1061" s="1191"/>
      <c r="P1061" s="603" t="s">
        <v>3916</v>
      </c>
      <c r="Q1061" s="601" t="s">
        <v>3917</v>
      </c>
      <c r="R1061" s="602">
        <v>570</v>
      </c>
      <c r="S1061" s="602">
        <v>118</v>
      </c>
      <c r="T1061" s="631">
        <v>153</v>
      </c>
      <c r="U1061" s="1191"/>
    </row>
    <row r="1062" spans="1:21" ht="14.25" customHeight="1">
      <c r="A1062" s="1102"/>
      <c r="B1062" s="1102"/>
      <c r="C1062" s="1102"/>
      <c r="D1062" s="1102"/>
      <c r="E1062" s="1102"/>
      <c r="F1062" s="1102"/>
      <c r="G1062" s="1102"/>
      <c r="H1062" s="1102"/>
      <c r="I1062" s="1102"/>
      <c r="J1062" s="1102"/>
      <c r="K1062" s="1102"/>
      <c r="L1062" s="1102"/>
      <c r="M1062" s="1102"/>
      <c r="N1062" s="1102"/>
      <c r="O1062" s="1102"/>
      <c r="P1062" s="603" t="s">
        <v>3918</v>
      </c>
      <c r="Q1062" s="601" t="s">
        <v>3919</v>
      </c>
      <c r="R1062" s="602">
        <v>570</v>
      </c>
      <c r="S1062" s="602">
        <v>118</v>
      </c>
      <c r="T1062" s="631">
        <v>153</v>
      </c>
      <c r="U1062" s="1102"/>
    </row>
    <row r="1063" spans="1:21" ht="14.25" customHeight="1">
      <c r="A1063" s="1194">
        <v>2</v>
      </c>
      <c r="B1063" s="1195">
        <v>43381</v>
      </c>
      <c r="C1063" s="1190" t="s">
        <v>3920</v>
      </c>
      <c r="D1063" s="1190" t="s">
        <v>3921</v>
      </c>
      <c r="E1063" s="1192">
        <v>1714</v>
      </c>
      <c r="F1063" s="1305">
        <v>1378</v>
      </c>
      <c r="G1063" s="1305">
        <v>19</v>
      </c>
      <c r="H1063" s="1192">
        <v>1361</v>
      </c>
      <c r="I1063" s="1192" t="s">
        <v>52</v>
      </c>
      <c r="J1063" s="1192" t="s">
        <v>52</v>
      </c>
      <c r="K1063" s="1192" t="s">
        <v>52</v>
      </c>
      <c r="L1063" s="1192" t="s">
        <v>52</v>
      </c>
      <c r="M1063" s="1192">
        <v>232</v>
      </c>
      <c r="N1063" s="1314">
        <v>43</v>
      </c>
      <c r="O1063" s="1315">
        <v>10000</v>
      </c>
      <c r="P1063" s="604" t="s">
        <v>3922</v>
      </c>
      <c r="Q1063" s="601" t="s">
        <v>3923</v>
      </c>
      <c r="R1063" s="602">
        <v>227</v>
      </c>
      <c r="S1063" s="602">
        <v>47</v>
      </c>
      <c r="T1063" s="631">
        <v>35</v>
      </c>
      <c r="U1063" s="1197"/>
    </row>
    <row r="1064" spans="1:21" ht="14.25" customHeight="1">
      <c r="A1064" s="1191"/>
      <c r="B1064" s="1191"/>
      <c r="C1064" s="1191"/>
      <c r="D1064" s="1191"/>
      <c r="E1064" s="1191"/>
      <c r="F1064" s="1191"/>
      <c r="G1064" s="1191"/>
      <c r="H1064" s="1191"/>
      <c r="I1064" s="1191"/>
      <c r="J1064" s="1191"/>
      <c r="K1064" s="1191"/>
      <c r="L1064" s="1191"/>
      <c r="M1064" s="1191"/>
      <c r="N1064" s="1191"/>
      <c r="O1064" s="1191"/>
      <c r="P1064" s="603" t="s">
        <v>3924</v>
      </c>
      <c r="Q1064" s="601" t="s">
        <v>3925</v>
      </c>
      <c r="R1064" s="602">
        <v>268</v>
      </c>
      <c r="S1064" s="602">
        <v>67</v>
      </c>
      <c r="T1064" s="631">
        <v>39</v>
      </c>
      <c r="U1064" s="1191"/>
    </row>
    <row r="1065" spans="1:21" ht="14.25" customHeight="1">
      <c r="A1065" s="1102"/>
      <c r="B1065" s="1102"/>
      <c r="C1065" s="1102"/>
      <c r="D1065" s="1102"/>
      <c r="E1065" s="1102"/>
      <c r="F1065" s="1102"/>
      <c r="G1065" s="1102"/>
      <c r="H1065" s="1102"/>
      <c r="I1065" s="1102"/>
      <c r="J1065" s="1102"/>
      <c r="K1065" s="1102"/>
      <c r="L1065" s="1102"/>
      <c r="M1065" s="1102"/>
      <c r="N1065" s="1102"/>
      <c r="O1065" s="1102"/>
      <c r="P1065" s="603" t="s">
        <v>3926</v>
      </c>
      <c r="Q1065" s="601" t="s">
        <v>3927</v>
      </c>
      <c r="R1065" s="602">
        <v>268</v>
      </c>
      <c r="S1065" s="602">
        <v>67</v>
      </c>
      <c r="T1065" s="631">
        <v>39</v>
      </c>
      <c r="U1065" s="1102"/>
    </row>
    <row r="1066" spans="1:21" ht="14.25" customHeight="1">
      <c r="A1066" s="1194">
        <v>2</v>
      </c>
      <c r="B1066" s="1195">
        <v>43382</v>
      </c>
      <c r="C1066" s="1190" t="s">
        <v>3928</v>
      </c>
      <c r="D1066" s="1190" t="s">
        <v>3929</v>
      </c>
      <c r="E1066" s="1192">
        <v>1569</v>
      </c>
      <c r="F1066" s="1305">
        <v>1361</v>
      </c>
      <c r="G1066" s="1305">
        <v>10</v>
      </c>
      <c r="H1066" s="1192">
        <v>1352</v>
      </c>
      <c r="I1066" s="1192" t="s">
        <v>52</v>
      </c>
      <c r="J1066" s="1192" t="s">
        <v>52</v>
      </c>
      <c r="K1066" s="1192" t="s">
        <v>52</v>
      </c>
      <c r="L1066" s="1192" t="s">
        <v>52</v>
      </c>
      <c r="M1066" s="1192">
        <v>193</v>
      </c>
      <c r="N1066" s="1314">
        <v>52</v>
      </c>
      <c r="O1066" s="1315">
        <v>10000</v>
      </c>
      <c r="P1066" s="604" t="s">
        <v>3930</v>
      </c>
      <c r="Q1066" s="601" t="s">
        <v>3931</v>
      </c>
      <c r="R1066" s="602">
        <v>337</v>
      </c>
      <c r="S1066" s="602">
        <v>83</v>
      </c>
      <c r="T1066" s="631">
        <v>41</v>
      </c>
      <c r="U1066" s="1197"/>
    </row>
    <row r="1067" spans="1:21" ht="14.25" customHeight="1">
      <c r="A1067" s="1191"/>
      <c r="B1067" s="1191"/>
      <c r="C1067" s="1191"/>
      <c r="D1067" s="1191"/>
      <c r="E1067" s="1191"/>
      <c r="F1067" s="1191"/>
      <c r="G1067" s="1191"/>
      <c r="H1067" s="1191"/>
      <c r="I1067" s="1191"/>
      <c r="J1067" s="1191"/>
      <c r="K1067" s="1191"/>
      <c r="L1067" s="1191"/>
      <c r="M1067" s="1191"/>
      <c r="N1067" s="1191"/>
      <c r="O1067" s="1191"/>
      <c r="P1067" s="603" t="s">
        <v>3932</v>
      </c>
      <c r="Q1067" s="601" t="s">
        <v>3933</v>
      </c>
      <c r="R1067" s="602">
        <v>337</v>
      </c>
      <c r="S1067" s="602">
        <v>83</v>
      </c>
      <c r="T1067" s="631">
        <v>41</v>
      </c>
      <c r="U1067" s="1191"/>
    </row>
    <row r="1068" spans="1:21" ht="14.25" customHeight="1">
      <c r="A1068" s="1102"/>
      <c r="B1068" s="1102"/>
      <c r="C1068" s="1102"/>
      <c r="D1068" s="1102"/>
      <c r="E1068" s="1102"/>
      <c r="F1068" s="1102"/>
      <c r="G1068" s="1102"/>
      <c r="H1068" s="1102"/>
      <c r="I1068" s="1102"/>
      <c r="J1068" s="1102"/>
      <c r="K1068" s="1102"/>
      <c r="L1068" s="1102"/>
      <c r="M1068" s="1102"/>
      <c r="N1068" s="1102"/>
      <c r="O1068" s="1102"/>
      <c r="P1068" s="603" t="s">
        <v>3934</v>
      </c>
      <c r="Q1068" s="601" t="s">
        <v>3935</v>
      </c>
      <c r="R1068" s="602">
        <v>337</v>
      </c>
      <c r="S1068" s="602">
        <v>83</v>
      </c>
      <c r="T1068" s="631">
        <v>41</v>
      </c>
      <c r="U1068" s="1102"/>
    </row>
    <row r="1069" spans="1:21" ht="14.25" customHeight="1">
      <c r="A1069" s="1194">
        <v>2</v>
      </c>
      <c r="B1069" s="1195">
        <v>43383</v>
      </c>
      <c r="C1069" s="1190" t="s">
        <v>3936</v>
      </c>
      <c r="D1069" s="1190" t="s">
        <v>3937</v>
      </c>
      <c r="E1069" s="1192">
        <v>3011</v>
      </c>
      <c r="F1069" s="1305">
        <v>2550</v>
      </c>
      <c r="G1069" s="1305">
        <v>3</v>
      </c>
      <c r="H1069" s="1192">
        <v>548</v>
      </c>
      <c r="I1069" s="1192" t="s">
        <v>52</v>
      </c>
      <c r="J1069" s="1192" t="s">
        <v>52</v>
      </c>
      <c r="K1069" s="1192" t="s">
        <v>52</v>
      </c>
      <c r="L1069" s="1192" t="s">
        <v>52</v>
      </c>
      <c r="M1069" s="1192">
        <v>551</v>
      </c>
      <c r="N1069" s="1314">
        <v>18</v>
      </c>
      <c r="O1069" s="1315">
        <v>10000</v>
      </c>
      <c r="P1069" s="604" t="s">
        <v>3938</v>
      </c>
      <c r="Q1069" s="601" t="s">
        <v>3939</v>
      </c>
      <c r="R1069" s="602">
        <v>791</v>
      </c>
      <c r="S1069" s="602">
        <v>156</v>
      </c>
      <c r="T1069" s="631">
        <v>16</v>
      </c>
      <c r="U1069" s="1197"/>
    </row>
    <row r="1070" spans="1:21" ht="14.25" customHeight="1">
      <c r="A1070" s="1191"/>
      <c r="B1070" s="1191"/>
      <c r="C1070" s="1191"/>
      <c r="D1070" s="1191"/>
      <c r="E1070" s="1191"/>
      <c r="F1070" s="1191"/>
      <c r="G1070" s="1191"/>
      <c r="H1070" s="1191"/>
      <c r="I1070" s="1191"/>
      <c r="J1070" s="1191"/>
      <c r="K1070" s="1191"/>
      <c r="L1070" s="1191"/>
      <c r="M1070" s="1191"/>
      <c r="N1070" s="1191"/>
      <c r="O1070" s="1191"/>
      <c r="P1070" s="603" t="s">
        <v>3940</v>
      </c>
      <c r="Q1070" s="601" t="s">
        <v>3941</v>
      </c>
      <c r="R1070" s="602">
        <v>962</v>
      </c>
      <c r="S1070" s="602">
        <v>216</v>
      </c>
      <c r="T1070" s="631">
        <v>18</v>
      </c>
      <c r="U1070" s="1191"/>
    </row>
    <row r="1071" spans="1:21" ht="14.25" customHeight="1">
      <c r="A1071" s="1102"/>
      <c r="B1071" s="1102"/>
      <c r="C1071" s="1102"/>
      <c r="D1071" s="1102"/>
      <c r="E1071" s="1102"/>
      <c r="F1071" s="1102"/>
      <c r="G1071" s="1102"/>
      <c r="H1071" s="1102"/>
      <c r="I1071" s="1102"/>
      <c r="J1071" s="1102"/>
      <c r="K1071" s="1102"/>
      <c r="L1071" s="1102"/>
      <c r="M1071" s="1102"/>
      <c r="N1071" s="1102"/>
      <c r="O1071" s="1102"/>
      <c r="P1071" s="603" t="s">
        <v>3942</v>
      </c>
      <c r="Q1071" s="601" t="s">
        <v>3943</v>
      </c>
      <c r="R1071" s="602">
        <v>962</v>
      </c>
      <c r="S1071" s="602">
        <v>216</v>
      </c>
      <c r="T1071" s="631">
        <v>18</v>
      </c>
      <c r="U1071" s="1102"/>
    </row>
    <row r="1072" spans="1:21" ht="14.25" customHeight="1">
      <c r="A1072" s="1194">
        <v>2</v>
      </c>
      <c r="B1072" s="1195">
        <v>43384</v>
      </c>
      <c r="C1072" s="1190" t="s">
        <v>3944</v>
      </c>
      <c r="D1072" s="1190" t="s">
        <v>3945</v>
      </c>
      <c r="E1072" s="1192">
        <v>6139</v>
      </c>
      <c r="F1072" s="1305">
        <v>4541</v>
      </c>
      <c r="G1072" s="1305">
        <v>162</v>
      </c>
      <c r="H1072" s="1305">
        <v>4401</v>
      </c>
      <c r="I1072" s="1192" t="s">
        <v>52</v>
      </c>
      <c r="J1072" s="1192" t="s">
        <v>52</v>
      </c>
      <c r="K1072" s="1192" t="s">
        <v>52</v>
      </c>
      <c r="L1072" s="1192" t="s">
        <v>52</v>
      </c>
      <c r="M1072" s="1192">
        <v>546</v>
      </c>
      <c r="N1072" s="1314">
        <v>165</v>
      </c>
      <c r="O1072" s="1315">
        <v>90000</v>
      </c>
      <c r="P1072" s="604" t="s">
        <v>3946</v>
      </c>
      <c r="Q1072" s="601" t="s">
        <v>3947</v>
      </c>
      <c r="R1072" s="602">
        <v>383</v>
      </c>
      <c r="S1072" s="602">
        <v>68</v>
      </c>
      <c r="T1072" s="631">
        <v>132</v>
      </c>
      <c r="U1072" s="1197"/>
    </row>
    <row r="1073" spans="1:21" ht="14.25" customHeight="1">
      <c r="A1073" s="1191"/>
      <c r="B1073" s="1191"/>
      <c r="C1073" s="1191"/>
      <c r="D1073" s="1191"/>
      <c r="E1073" s="1191"/>
      <c r="F1073" s="1191"/>
      <c r="G1073" s="1191"/>
      <c r="H1073" s="1191"/>
      <c r="I1073" s="1191"/>
      <c r="J1073" s="1191"/>
      <c r="K1073" s="1191"/>
      <c r="L1073" s="1191"/>
      <c r="M1073" s="1191"/>
      <c r="N1073" s="1191"/>
      <c r="O1073" s="1191"/>
      <c r="P1073" s="603" t="s">
        <v>3948</v>
      </c>
      <c r="Q1073" s="601" t="s">
        <v>3949</v>
      </c>
      <c r="R1073" s="602">
        <v>810</v>
      </c>
      <c r="S1073" s="602">
        <v>91</v>
      </c>
      <c r="T1073" s="631">
        <v>182</v>
      </c>
      <c r="U1073" s="1191"/>
    </row>
    <row r="1074" spans="1:21" ht="14.25" customHeight="1">
      <c r="A1074" s="1102"/>
      <c r="B1074" s="1102"/>
      <c r="C1074" s="1102"/>
      <c r="D1074" s="1102"/>
      <c r="E1074" s="1102"/>
      <c r="F1074" s="1102"/>
      <c r="G1074" s="1102"/>
      <c r="H1074" s="1102"/>
      <c r="I1074" s="1102"/>
      <c r="J1074" s="1102"/>
      <c r="K1074" s="1102"/>
      <c r="L1074" s="1102"/>
      <c r="M1074" s="1102"/>
      <c r="N1074" s="1102"/>
      <c r="O1074" s="1102"/>
      <c r="P1074" s="603" t="s">
        <v>3950</v>
      </c>
      <c r="Q1074" s="601" t="s">
        <v>3951</v>
      </c>
      <c r="R1074" s="602">
        <v>535</v>
      </c>
      <c r="S1074" s="602">
        <v>112</v>
      </c>
      <c r="T1074" s="631">
        <v>171</v>
      </c>
      <c r="U1074" s="1102"/>
    </row>
    <row r="1075" spans="1:21" ht="14.25" customHeight="1">
      <c r="A1075" s="1194">
        <v>2</v>
      </c>
      <c r="B1075" s="1195">
        <v>43386</v>
      </c>
      <c r="C1075" s="1190" t="s">
        <v>3952</v>
      </c>
      <c r="D1075" s="1190" t="s">
        <v>3953</v>
      </c>
      <c r="E1075" s="1192">
        <v>9696</v>
      </c>
      <c r="F1075" s="1305">
        <v>8272</v>
      </c>
      <c r="G1075" s="1305">
        <v>32</v>
      </c>
      <c r="H1075" s="1192">
        <v>8242</v>
      </c>
      <c r="I1075" s="1192" t="s">
        <v>52</v>
      </c>
      <c r="J1075" s="1192" t="s">
        <v>52</v>
      </c>
      <c r="K1075" s="1192" t="s">
        <v>52</v>
      </c>
      <c r="L1075" s="1192" t="s">
        <v>52</v>
      </c>
      <c r="M1075" s="1192">
        <v>467</v>
      </c>
      <c r="N1075" s="1314">
        <v>64</v>
      </c>
      <c r="O1075" s="1315">
        <v>30000</v>
      </c>
      <c r="P1075" s="604" t="s">
        <v>3954</v>
      </c>
      <c r="Q1075" s="601" t="s">
        <v>3955</v>
      </c>
      <c r="R1075" s="602">
        <v>1006</v>
      </c>
      <c r="S1075" s="602">
        <v>77</v>
      </c>
      <c r="T1075" s="631">
        <v>50</v>
      </c>
      <c r="U1075" s="1197"/>
    </row>
    <row r="1076" spans="1:21" ht="14.25" customHeight="1">
      <c r="A1076" s="1191"/>
      <c r="B1076" s="1191"/>
      <c r="C1076" s="1191"/>
      <c r="D1076" s="1191"/>
      <c r="E1076" s="1191"/>
      <c r="F1076" s="1191"/>
      <c r="G1076" s="1191"/>
      <c r="H1076" s="1191"/>
      <c r="I1076" s="1191"/>
      <c r="J1076" s="1191"/>
      <c r="K1076" s="1191"/>
      <c r="L1076" s="1191"/>
      <c r="M1076" s="1191"/>
      <c r="N1076" s="1191"/>
      <c r="O1076" s="1191"/>
      <c r="P1076" s="603" t="s">
        <v>3956</v>
      </c>
      <c r="Q1076" s="601" t="s">
        <v>3957</v>
      </c>
      <c r="R1076" s="602">
        <v>3572</v>
      </c>
      <c r="S1076" s="602">
        <v>182</v>
      </c>
      <c r="T1076" s="631">
        <v>64</v>
      </c>
      <c r="U1076" s="1191"/>
    </row>
    <row r="1077" spans="1:21" ht="14.25" customHeight="1">
      <c r="A1077" s="1102"/>
      <c r="B1077" s="1102"/>
      <c r="C1077" s="1102"/>
      <c r="D1077" s="1102"/>
      <c r="E1077" s="1102"/>
      <c r="F1077" s="1102"/>
      <c r="G1077" s="1102"/>
      <c r="H1077" s="1102"/>
      <c r="I1077" s="1102"/>
      <c r="J1077" s="1102"/>
      <c r="K1077" s="1102"/>
      <c r="L1077" s="1102"/>
      <c r="M1077" s="1102"/>
      <c r="N1077" s="1102"/>
      <c r="O1077" s="1102"/>
      <c r="P1077" s="603" t="s">
        <v>3958</v>
      </c>
      <c r="Q1077" s="601" t="s">
        <v>3959</v>
      </c>
      <c r="R1077" s="602">
        <v>3572</v>
      </c>
      <c r="S1077" s="602">
        <v>182</v>
      </c>
      <c r="T1077" s="631">
        <v>64</v>
      </c>
      <c r="U1077" s="1102"/>
    </row>
    <row r="1078" spans="1:21" ht="14.25" customHeight="1">
      <c r="A1078" s="1194">
        <v>3</v>
      </c>
      <c r="B1078" s="1195">
        <v>43388</v>
      </c>
      <c r="C1078" s="1190" t="s">
        <v>3960</v>
      </c>
      <c r="D1078" s="1190" t="s">
        <v>3961</v>
      </c>
      <c r="E1078" s="1192">
        <v>1685</v>
      </c>
      <c r="F1078" s="1305">
        <v>1387</v>
      </c>
      <c r="G1078" s="1305">
        <v>23</v>
      </c>
      <c r="H1078" s="1192">
        <v>1367</v>
      </c>
      <c r="I1078" s="1192" t="s">
        <v>52</v>
      </c>
      <c r="J1078" s="1192" t="s">
        <v>52</v>
      </c>
      <c r="K1078" s="1192" t="s">
        <v>52</v>
      </c>
      <c r="L1078" s="1192" t="s">
        <v>52</v>
      </c>
      <c r="M1078" s="1192">
        <v>207</v>
      </c>
      <c r="N1078" s="1314">
        <v>48</v>
      </c>
      <c r="O1078" s="1315">
        <v>10000</v>
      </c>
      <c r="P1078" s="604" t="s">
        <v>3962</v>
      </c>
      <c r="Q1078" s="601" t="s">
        <v>3963</v>
      </c>
      <c r="R1078" s="602">
        <v>240</v>
      </c>
      <c r="S1078" s="602">
        <v>37</v>
      </c>
      <c r="T1078" s="631">
        <v>46</v>
      </c>
      <c r="U1078" s="1197"/>
    </row>
    <row r="1079" spans="1:21" ht="14.25" customHeight="1">
      <c r="A1079" s="1191"/>
      <c r="B1079" s="1191"/>
      <c r="C1079" s="1191"/>
      <c r="D1079" s="1191"/>
      <c r="E1079" s="1191"/>
      <c r="F1079" s="1191"/>
      <c r="G1079" s="1191"/>
      <c r="H1079" s="1191"/>
      <c r="I1079" s="1191"/>
      <c r="J1079" s="1191"/>
      <c r="K1079" s="1191"/>
      <c r="L1079" s="1191"/>
      <c r="M1079" s="1191"/>
      <c r="N1079" s="1191"/>
      <c r="O1079" s="1191"/>
      <c r="P1079" s="603" t="s">
        <v>3964</v>
      </c>
      <c r="Q1079" s="601" t="s">
        <v>3965</v>
      </c>
      <c r="R1079" s="602">
        <v>309</v>
      </c>
      <c r="S1079" s="602">
        <v>62</v>
      </c>
      <c r="T1079" s="631">
        <v>56</v>
      </c>
      <c r="U1079" s="1191"/>
    </row>
    <row r="1080" spans="1:21" ht="14.25" customHeight="1">
      <c r="A1080" s="1102"/>
      <c r="B1080" s="1102"/>
      <c r="C1080" s="1102"/>
      <c r="D1080" s="1102"/>
      <c r="E1080" s="1102"/>
      <c r="F1080" s="1102"/>
      <c r="G1080" s="1102"/>
      <c r="H1080" s="1102"/>
      <c r="I1080" s="1102"/>
      <c r="J1080" s="1102"/>
      <c r="K1080" s="1102"/>
      <c r="L1080" s="1102"/>
      <c r="M1080" s="1102"/>
      <c r="N1080" s="1102"/>
      <c r="O1080" s="1102"/>
      <c r="P1080" s="603" t="s">
        <v>3966</v>
      </c>
      <c r="Q1080" s="601" t="s">
        <v>3967</v>
      </c>
      <c r="R1080" s="602">
        <v>309</v>
      </c>
      <c r="S1080" s="602">
        <v>62</v>
      </c>
      <c r="T1080" s="631">
        <v>56</v>
      </c>
      <c r="U1080" s="1102"/>
    </row>
    <row r="1081" spans="1:21" ht="14.25" customHeight="1">
      <c r="A1081" s="1194">
        <v>3</v>
      </c>
      <c r="B1081" s="1195">
        <v>43389</v>
      </c>
      <c r="C1081" s="1190" t="s">
        <v>3968</v>
      </c>
      <c r="D1081" s="1190" t="s">
        <v>3969</v>
      </c>
      <c r="E1081" s="1192">
        <v>2294</v>
      </c>
      <c r="F1081" s="1305">
        <v>2146</v>
      </c>
      <c r="G1081" s="1305">
        <v>15</v>
      </c>
      <c r="H1081" s="1192">
        <v>2131</v>
      </c>
      <c r="I1081" s="1192" t="s">
        <v>52</v>
      </c>
      <c r="J1081" s="1192" t="s">
        <v>52</v>
      </c>
      <c r="K1081" s="1192" t="s">
        <v>52</v>
      </c>
      <c r="L1081" s="1192" t="s">
        <v>52</v>
      </c>
      <c r="M1081" s="1192">
        <v>133</v>
      </c>
      <c r="N1081" s="1314">
        <v>75</v>
      </c>
      <c r="O1081" s="1315">
        <v>10000</v>
      </c>
      <c r="P1081" s="604" t="s">
        <v>3970</v>
      </c>
      <c r="Q1081" s="601" t="s">
        <v>3971</v>
      </c>
      <c r="R1081" s="602">
        <v>749</v>
      </c>
      <c r="S1081" s="602">
        <v>81</v>
      </c>
      <c r="T1081" s="631">
        <v>53</v>
      </c>
      <c r="U1081" s="1197"/>
    </row>
    <row r="1082" spans="1:21" ht="14.25" customHeight="1">
      <c r="A1082" s="1191"/>
      <c r="B1082" s="1191"/>
      <c r="C1082" s="1191"/>
      <c r="D1082" s="1191"/>
      <c r="E1082" s="1191"/>
      <c r="F1082" s="1191"/>
      <c r="G1082" s="1191"/>
      <c r="H1082" s="1191"/>
      <c r="I1082" s="1191"/>
      <c r="J1082" s="1191"/>
      <c r="K1082" s="1191"/>
      <c r="L1082" s="1191"/>
      <c r="M1082" s="1191"/>
      <c r="N1082" s="1191"/>
      <c r="O1082" s="1191"/>
      <c r="P1082" s="603" t="s">
        <v>3972</v>
      </c>
      <c r="Q1082" s="601" t="s">
        <v>3973</v>
      </c>
      <c r="R1082" s="602">
        <v>1066</v>
      </c>
      <c r="S1082" s="602">
        <v>29</v>
      </c>
      <c r="T1082" s="631">
        <v>123</v>
      </c>
      <c r="U1082" s="1191"/>
    </row>
    <row r="1083" spans="1:21" ht="14.25" customHeight="1">
      <c r="A1083" s="1102"/>
      <c r="B1083" s="1102"/>
      <c r="C1083" s="1102"/>
      <c r="D1083" s="1102"/>
      <c r="E1083" s="1102"/>
      <c r="F1083" s="1102"/>
      <c r="G1083" s="1102"/>
      <c r="H1083" s="1102"/>
      <c r="I1083" s="1102"/>
      <c r="J1083" s="1102"/>
      <c r="K1083" s="1102"/>
      <c r="L1083" s="1102"/>
      <c r="M1083" s="1102"/>
      <c r="N1083" s="1102"/>
      <c r="O1083" s="1102"/>
      <c r="P1083" s="603" t="s">
        <v>3974</v>
      </c>
      <c r="Q1083" s="601" t="s">
        <v>3975</v>
      </c>
      <c r="R1083" s="602">
        <v>749</v>
      </c>
      <c r="S1083" s="602">
        <v>81</v>
      </c>
      <c r="T1083" s="631">
        <v>53</v>
      </c>
      <c r="U1083" s="1102"/>
    </row>
    <row r="1084" spans="1:21" ht="14.25" customHeight="1">
      <c r="A1084" s="1194">
        <v>3</v>
      </c>
      <c r="B1084" s="1195">
        <v>43392</v>
      </c>
      <c r="C1084" s="1190" t="s">
        <v>3976</v>
      </c>
      <c r="D1084" s="1190" t="s">
        <v>3977</v>
      </c>
      <c r="E1084" s="1192">
        <v>5117</v>
      </c>
      <c r="F1084" s="1305">
        <v>4370</v>
      </c>
      <c r="G1084" s="1305">
        <v>19</v>
      </c>
      <c r="H1084" s="1192">
        <v>4351</v>
      </c>
      <c r="I1084" s="1192" t="s">
        <v>52</v>
      </c>
      <c r="J1084" s="1192" t="s">
        <v>52</v>
      </c>
      <c r="K1084" s="1192" t="s">
        <v>52</v>
      </c>
      <c r="L1084" s="1192" t="s">
        <v>52</v>
      </c>
      <c r="M1084" s="1192">
        <v>287</v>
      </c>
      <c r="N1084" s="1314">
        <v>105</v>
      </c>
      <c r="O1084" s="1315">
        <v>30000</v>
      </c>
      <c r="P1084" s="604" t="s">
        <v>3978</v>
      </c>
      <c r="Q1084" s="601" t="s">
        <v>3979</v>
      </c>
      <c r="R1084" s="602">
        <v>1370</v>
      </c>
      <c r="S1084" s="602">
        <v>112</v>
      </c>
      <c r="T1084" s="631">
        <v>76</v>
      </c>
      <c r="U1084" s="1197"/>
    </row>
    <row r="1085" spans="1:21" ht="14.25" customHeight="1">
      <c r="A1085" s="1191"/>
      <c r="B1085" s="1191"/>
      <c r="C1085" s="1191"/>
      <c r="D1085" s="1191"/>
      <c r="E1085" s="1191"/>
      <c r="F1085" s="1191"/>
      <c r="G1085" s="1191"/>
      <c r="H1085" s="1191"/>
      <c r="I1085" s="1191"/>
      <c r="J1085" s="1191"/>
      <c r="K1085" s="1191"/>
      <c r="L1085" s="1191"/>
      <c r="M1085" s="1191"/>
      <c r="N1085" s="1191"/>
      <c r="O1085" s="1191"/>
      <c r="P1085" s="603" t="s">
        <v>3980</v>
      </c>
      <c r="Q1085" s="601" t="s">
        <v>3981</v>
      </c>
      <c r="R1085" s="602">
        <v>1961</v>
      </c>
      <c r="S1085" s="602">
        <v>139</v>
      </c>
      <c r="T1085" s="631">
        <v>103</v>
      </c>
      <c r="U1085" s="1191"/>
    </row>
    <row r="1086" spans="1:21" ht="14.25" customHeight="1">
      <c r="A1086" s="1102"/>
      <c r="B1086" s="1102"/>
      <c r="C1086" s="1102"/>
      <c r="D1086" s="1102"/>
      <c r="E1086" s="1102"/>
      <c r="F1086" s="1102"/>
      <c r="G1086" s="1102"/>
      <c r="H1086" s="1102"/>
      <c r="I1086" s="1102"/>
      <c r="J1086" s="1102"/>
      <c r="K1086" s="1102"/>
      <c r="L1086" s="1102"/>
      <c r="M1086" s="1102"/>
      <c r="N1086" s="1102"/>
      <c r="O1086" s="1102"/>
      <c r="P1086" s="603" t="s">
        <v>3982</v>
      </c>
      <c r="Q1086" s="601" t="s">
        <v>3983</v>
      </c>
      <c r="R1086" s="602">
        <v>1961</v>
      </c>
      <c r="S1086" s="602">
        <v>139</v>
      </c>
      <c r="T1086" s="631">
        <v>103</v>
      </c>
      <c r="U1086" s="1102"/>
    </row>
    <row r="1087" spans="1:21" ht="14.25" customHeight="1">
      <c r="A1087" s="1194">
        <v>3</v>
      </c>
      <c r="B1087" s="1318" t="s">
        <v>3984</v>
      </c>
      <c r="C1087" s="1190" t="s">
        <v>3985</v>
      </c>
      <c r="D1087" s="1190" t="s">
        <v>3986</v>
      </c>
      <c r="E1087" s="1305">
        <v>10509</v>
      </c>
      <c r="F1087" s="1305">
        <v>5492</v>
      </c>
      <c r="G1087" s="1305">
        <v>242</v>
      </c>
      <c r="H1087" s="1305">
        <v>5294</v>
      </c>
      <c r="I1087" s="1192" t="s">
        <v>52</v>
      </c>
      <c r="J1087" s="1192" t="s">
        <v>52</v>
      </c>
      <c r="K1087" s="1192" t="s">
        <v>52</v>
      </c>
      <c r="L1087" s="1192" t="s">
        <v>52</v>
      </c>
      <c r="M1087" s="1192">
        <v>1583</v>
      </c>
      <c r="N1087" s="1314">
        <v>183</v>
      </c>
      <c r="O1087" s="1315">
        <v>290372</v>
      </c>
      <c r="P1087" s="604" t="s">
        <v>3987</v>
      </c>
      <c r="Q1087" s="601" t="s">
        <v>3988</v>
      </c>
      <c r="R1087" s="602">
        <v>362</v>
      </c>
      <c r="S1087" s="602">
        <v>136</v>
      </c>
      <c r="T1087" s="631">
        <v>152</v>
      </c>
      <c r="U1087" s="1197"/>
    </row>
    <row r="1088" spans="1:21" ht="14.25" customHeight="1">
      <c r="A1088" s="1191"/>
      <c r="B1088" s="1191"/>
      <c r="C1088" s="1191"/>
      <c r="D1088" s="1191"/>
      <c r="E1088" s="1191"/>
      <c r="F1088" s="1191"/>
      <c r="G1088" s="1191"/>
      <c r="H1088" s="1191"/>
      <c r="I1088" s="1191"/>
      <c r="J1088" s="1191"/>
      <c r="K1088" s="1191"/>
      <c r="L1088" s="1191"/>
      <c r="M1088" s="1191"/>
      <c r="N1088" s="1191"/>
      <c r="O1088" s="1191"/>
      <c r="P1088" s="603" t="s">
        <v>3989</v>
      </c>
      <c r="Q1088" s="601" t="s">
        <v>3990</v>
      </c>
      <c r="R1088" s="602">
        <v>1076</v>
      </c>
      <c r="S1088" s="602">
        <v>320</v>
      </c>
      <c r="T1088" s="631">
        <v>204</v>
      </c>
      <c r="U1088" s="1191"/>
    </row>
    <row r="1089" spans="1:21" ht="14.25" customHeight="1">
      <c r="A1089" s="1102"/>
      <c r="B1089" s="1102"/>
      <c r="C1089" s="1102"/>
      <c r="D1089" s="1102"/>
      <c r="E1089" s="1102"/>
      <c r="F1089" s="1102"/>
      <c r="G1089" s="1102"/>
      <c r="H1089" s="1102"/>
      <c r="I1089" s="1102"/>
      <c r="J1089" s="1102"/>
      <c r="K1089" s="1102"/>
      <c r="L1089" s="1102"/>
      <c r="M1089" s="1102"/>
      <c r="N1089" s="1102"/>
      <c r="O1089" s="1102"/>
      <c r="P1089" s="603" t="s">
        <v>3991</v>
      </c>
      <c r="Q1089" s="601" t="s">
        <v>3992</v>
      </c>
      <c r="R1089" s="602">
        <v>1076</v>
      </c>
      <c r="S1089" s="602">
        <v>320</v>
      </c>
      <c r="T1089" s="631">
        <v>204</v>
      </c>
      <c r="U1089" s="1102"/>
    </row>
    <row r="1090" spans="1:21" ht="14.25" customHeight="1">
      <c r="A1090" s="1194">
        <v>4</v>
      </c>
      <c r="B1090" s="1318">
        <v>43395</v>
      </c>
      <c r="C1090" s="1190" t="s">
        <v>3993</v>
      </c>
      <c r="D1090" s="1190" t="s">
        <v>3994</v>
      </c>
      <c r="E1090" s="1305">
        <v>1143</v>
      </c>
      <c r="F1090" s="1305">
        <v>913</v>
      </c>
      <c r="G1090" s="1305">
        <v>16</v>
      </c>
      <c r="H1090" s="1305">
        <v>888</v>
      </c>
      <c r="I1090" s="1192" t="s">
        <v>52</v>
      </c>
      <c r="J1090" s="1192" t="s">
        <v>52</v>
      </c>
      <c r="K1090" s="1192" t="s">
        <v>52</v>
      </c>
      <c r="L1090" s="1192" t="s">
        <v>52</v>
      </c>
      <c r="M1090" s="1192">
        <v>120</v>
      </c>
      <c r="N1090" s="1314">
        <v>83</v>
      </c>
      <c r="O1090" s="1315">
        <v>10000</v>
      </c>
      <c r="P1090" s="604" t="s">
        <v>3995</v>
      </c>
      <c r="Q1090" s="601" t="s">
        <v>3996</v>
      </c>
      <c r="R1090" s="602">
        <v>120</v>
      </c>
      <c r="S1090" s="602">
        <v>20</v>
      </c>
      <c r="T1090" s="631">
        <v>62</v>
      </c>
      <c r="U1090" s="1197"/>
    </row>
    <row r="1091" spans="1:21" ht="14.25" customHeight="1">
      <c r="A1091" s="1191"/>
      <c r="B1091" s="1191"/>
      <c r="C1091" s="1191"/>
      <c r="D1091" s="1191"/>
      <c r="E1091" s="1191"/>
      <c r="F1091" s="1191"/>
      <c r="G1091" s="1191"/>
      <c r="H1091" s="1191"/>
      <c r="I1091" s="1191"/>
      <c r="J1091" s="1191"/>
      <c r="K1091" s="1191"/>
      <c r="L1091" s="1191"/>
      <c r="M1091" s="1191"/>
      <c r="N1091" s="1191"/>
      <c r="O1091" s="1191"/>
      <c r="P1091" s="603" t="s">
        <v>3997</v>
      </c>
      <c r="Q1091" s="601" t="s">
        <v>3998</v>
      </c>
      <c r="R1091" s="602">
        <v>145</v>
      </c>
      <c r="S1091" s="602">
        <v>31</v>
      </c>
      <c r="T1091" s="631">
        <v>88</v>
      </c>
      <c r="U1091" s="1191"/>
    </row>
    <row r="1092" spans="1:21" ht="14.25" customHeight="1">
      <c r="A1092" s="1102"/>
      <c r="B1092" s="1102"/>
      <c r="C1092" s="1102"/>
      <c r="D1092" s="1102"/>
      <c r="E1092" s="1102"/>
      <c r="F1092" s="1102"/>
      <c r="G1092" s="1102"/>
      <c r="H1092" s="1102"/>
      <c r="I1092" s="1102"/>
      <c r="J1092" s="1102"/>
      <c r="K1092" s="1102"/>
      <c r="L1092" s="1102"/>
      <c r="M1092" s="1102"/>
      <c r="N1092" s="1102"/>
      <c r="O1092" s="1102"/>
      <c r="P1092" s="603" t="s">
        <v>3999</v>
      </c>
      <c r="Q1092" s="601" t="s">
        <v>4000</v>
      </c>
      <c r="R1092" s="602">
        <v>145</v>
      </c>
      <c r="S1092" s="602">
        <v>31</v>
      </c>
      <c r="T1092" s="631">
        <v>88</v>
      </c>
      <c r="U1092" s="1102"/>
    </row>
    <row r="1093" spans="1:21" ht="14.25" customHeight="1">
      <c r="A1093" s="1194">
        <v>4</v>
      </c>
      <c r="B1093" s="1318">
        <v>43396</v>
      </c>
      <c r="C1093" s="1190" t="s">
        <v>4001</v>
      </c>
      <c r="D1093" s="1190" t="s">
        <v>4002</v>
      </c>
      <c r="E1093" s="1305">
        <v>2086</v>
      </c>
      <c r="F1093" s="1305">
        <v>1828</v>
      </c>
      <c r="G1093" s="1305">
        <v>2</v>
      </c>
      <c r="H1093" s="1305">
        <v>1826</v>
      </c>
      <c r="I1093" s="1192" t="s">
        <v>52</v>
      </c>
      <c r="J1093" s="1192" t="s">
        <v>52</v>
      </c>
      <c r="K1093" s="1192" t="s">
        <v>52</v>
      </c>
      <c r="L1093" s="1192" t="s">
        <v>52</v>
      </c>
      <c r="M1093" s="1192">
        <v>441</v>
      </c>
      <c r="N1093" s="1314">
        <v>23</v>
      </c>
      <c r="O1093" s="1315">
        <v>10000</v>
      </c>
      <c r="P1093" s="604" t="s">
        <v>4003</v>
      </c>
      <c r="Q1093" s="601" t="s">
        <v>4004</v>
      </c>
      <c r="R1093" s="602">
        <v>954</v>
      </c>
      <c r="S1093" s="602">
        <v>242</v>
      </c>
      <c r="T1093" s="631">
        <v>20</v>
      </c>
      <c r="U1093" s="1197"/>
    </row>
    <row r="1094" spans="1:21" ht="14.25" customHeight="1">
      <c r="A1094" s="1191"/>
      <c r="B1094" s="1191"/>
      <c r="C1094" s="1191"/>
      <c r="D1094" s="1191"/>
      <c r="E1094" s="1191"/>
      <c r="F1094" s="1191"/>
      <c r="G1094" s="1191"/>
      <c r="H1094" s="1191"/>
      <c r="I1094" s="1191"/>
      <c r="J1094" s="1191"/>
      <c r="K1094" s="1191"/>
      <c r="L1094" s="1191"/>
      <c r="M1094" s="1191"/>
      <c r="N1094" s="1191"/>
      <c r="O1094" s="1191"/>
      <c r="P1094" s="603" t="s">
        <v>4005</v>
      </c>
      <c r="Q1094" s="601" t="s">
        <v>4006</v>
      </c>
      <c r="R1094" s="602">
        <v>954</v>
      </c>
      <c r="S1094" s="602">
        <v>242</v>
      </c>
      <c r="T1094" s="631">
        <v>20</v>
      </c>
      <c r="U1094" s="1191"/>
    </row>
    <row r="1095" spans="1:21" ht="14.25" customHeight="1">
      <c r="A1095" s="1102"/>
      <c r="B1095" s="1102"/>
      <c r="C1095" s="1102"/>
      <c r="D1095" s="1102"/>
      <c r="E1095" s="1102"/>
      <c r="F1095" s="1102"/>
      <c r="G1095" s="1102"/>
      <c r="H1095" s="1102"/>
      <c r="I1095" s="1102"/>
      <c r="J1095" s="1102"/>
      <c r="K1095" s="1102"/>
      <c r="L1095" s="1102"/>
      <c r="M1095" s="1102"/>
      <c r="N1095" s="1102"/>
      <c r="O1095" s="1102"/>
      <c r="P1095" s="603" t="s">
        <v>4007</v>
      </c>
      <c r="Q1095" s="601" t="s">
        <v>4008</v>
      </c>
      <c r="R1095" s="602">
        <v>954</v>
      </c>
      <c r="S1095" s="602">
        <v>242</v>
      </c>
      <c r="T1095" s="631">
        <v>20</v>
      </c>
      <c r="U1095" s="1102"/>
    </row>
    <row r="1096" spans="1:21" ht="14.25" customHeight="1">
      <c r="A1096" s="1194">
        <v>4</v>
      </c>
      <c r="B1096" s="1318">
        <v>43396</v>
      </c>
      <c r="C1096" s="1190" t="s">
        <v>4009</v>
      </c>
      <c r="D1096" s="1190" t="s">
        <v>4010</v>
      </c>
      <c r="E1096" s="1305">
        <v>6429</v>
      </c>
      <c r="F1096" s="1305">
        <v>5018</v>
      </c>
      <c r="G1096" s="1305">
        <v>206</v>
      </c>
      <c r="H1096" s="1305">
        <v>4828</v>
      </c>
      <c r="I1096" s="1192" t="s">
        <v>52</v>
      </c>
      <c r="J1096" s="1192" t="s">
        <v>52</v>
      </c>
      <c r="K1096" s="1192" t="s">
        <v>52</v>
      </c>
      <c r="L1096" s="1192" t="s">
        <v>52</v>
      </c>
      <c r="M1096" s="1192">
        <v>361</v>
      </c>
      <c r="N1096" s="1314">
        <v>156</v>
      </c>
      <c r="O1096" s="1315">
        <v>56381</v>
      </c>
      <c r="P1096" s="604" t="s">
        <v>4011</v>
      </c>
      <c r="Q1096" s="601" t="s">
        <v>4012</v>
      </c>
      <c r="R1096" s="602">
        <v>216</v>
      </c>
      <c r="S1096" s="602">
        <v>25</v>
      </c>
      <c r="T1096" s="631">
        <v>71</v>
      </c>
      <c r="U1096" s="1197"/>
    </row>
    <row r="1097" spans="1:21" ht="14.25" customHeight="1">
      <c r="A1097" s="1191"/>
      <c r="B1097" s="1191"/>
      <c r="C1097" s="1191"/>
      <c r="D1097" s="1191"/>
      <c r="E1097" s="1191"/>
      <c r="F1097" s="1191"/>
      <c r="G1097" s="1191"/>
      <c r="H1097" s="1191"/>
      <c r="I1097" s="1191"/>
      <c r="J1097" s="1191"/>
      <c r="K1097" s="1191"/>
      <c r="L1097" s="1191"/>
      <c r="M1097" s="1191"/>
      <c r="N1097" s="1191"/>
      <c r="O1097" s="1191"/>
      <c r="P1097" s="603" t="s">
        <v>4013</v>
      </c>
      <c r="Q1097" s="601" t="s">
        <v>4014</v>
      </c>
      <c r="R1097" s="602">
        <v>1400</v>
      </c>
      <c r="S1097" s="602">
        <v>55</v>
      </c>
      <c r="T1097" s="631">
        <v>156</v>
      </c>
      <c r="U1097" s="1191"/>
    </row>
    <row r="1098" spans="1:21" ht="14.25" customHeight="1">
      <c r="A1098" s="1102"/>
      <c r="B1098" s="1102"/>
      <c r="C1098" s="1102"/>
      <c r="D1098" s="1102"/>
      <c r="E1098" s="1102"/>
      <c r="F1098" s="1102"/>
      <c r="G1098" s="1102"/>
      <c r="H1098" s="1102"/>
      <c r="I1098" s="1102"/>
      <c r="J1098" s="1102"/>
      <c r="K1098" s="1102"/>
      <c r="L1098" s="1102"/>
      <c r="M1098" s="1102"/>
      <c r="N1098" s="1102"/>
      <c r="O1098" s="1102"/>
      <c r="P1098" s="603" t="s">
        <v>4015</v>
      </c>
      <c r="Q1098" s="601" t="s">
        <v>4016</v>
      </c>
      <c r="R1098" s="602">
        <v>254</v>
      </c>
      <c r="S1098" s="602">
        <v>88</v>
      </c>
      <c r="T1098" s="631">
        <v>140</v>
      </c>
      <c r="U1098" s="1102"/>
    </row>
    <row r="1099" spans="1:21" ht="14.25" customHeight="1">
      <c r="A1099" s="1194">
        <v>4</v>
      </c>
      <c r="B1099" s="1318">
        <v>43398</v>
      </c>
      <c r="C1099" s="1190" t="s">
        <v>4017</v>
      </c>
      <c r="D1099" s="1190" t="s">
        <v>4018</v>
      </c>
      <c r="E1099" s="1305">
        <v>2374</v>
      </c>
      <c r="F1099" s="1305">
        <v>2183</v>
      </c>
      <c r="G1099" s="1305">
        <v>54</v>
      </c>
      <c r="H1099" s="1305">
        <v>2130</v>
      </c>
      <c r="I1099" s="1192" t="s">
        <v>52</v>
      </c>
      <c r="J1099" s="1192" t="s">
        <v>52</v>
      </c>
      <c r="K1099" s="1192" t="s">
        <v>52</v>
      </c>
      <c r="L1099" s="1192" t="s">
        <v>52</v>
      </c>
      <c r="M1099" s="1192">
        <v>93</v>
      </c>
      <c r="N1099" s="1314">
        <v>173</v>
      </c>
      <c r="O1099" s="1317">
        <v>16046</v>
      </c>
      <c r="P1099" s="604" t="s">
        <v>4019</v>
      </c>
      <c r="Q1099" s="601" t="s">
        <v>4020</v>
      </c>
      <c r="R1099" s="602">
        <v>376</v>
      </c>
      <c r="S1099" s="602">
        <v>7</v>
      </c>
      <c r="T1099" s="631">
        <v>248</v>
      </c>
      <c r="U1099" s="1197"/>
    </row>
    <row r="1100" spans="1:21" ht="14.25" customHeight="1">
      <c r="A1100" s="1191"/>
      <c r="B1100" s="1191"/>
      <c r="C1100" s="1191"/>
      <c r="D1100" s="1191"/>
      <c r="E1100" s="1191"/>
      <c r="F1100" s="1191"/>
      <c r="G1100" s="1191"/>
      <c r="H1100" s="1191"/>
      <c r="I1100" s="1191"/>
      <c r="J1100" s="1191"/>
      <c r="K1100" s="1191"/>
      <c r="L1100" s="1191"/>
      <c r="M1100" s="1191"/>
      <c r="N1100" s="1191"/>
      <c r="O1100" s="1191"/>
      <c r="P1100" s="603" t="s">
        <v>4021</v>
      </c>
      <c r="Q1100" s="601" t="s">
        <v>4022</v>
      </c>
      <c r="R1100" s="602">
        <v>376</v>
      </c>
      <c r="S1100" s="602">
        <v>7</v>
      </c>
      <c r="T1100" s="631">
        <v>248</v>
      </c>
      <c r="U1100" s="1191"/>
    </row>
    <row r="1101" spans="1:21" ht="14.25" customHeight="1">
      <c r="A1101" s="1102"/>
      <c r="B1101" s="1102"/>
      <c r="C1101" s="1102"/>
      <c r="D1101" s="1102"/>
      <c r="E1101" s="1102"/>
      <c r="F1101" s="1102"/>
      <c r="G1101" s="1102"/>
      <c r="H1101" s="1102"/>
      <c r="I1101" s="1102"/>
      <c r="J1101" s="1102"/>
      <c r="K1101" s="1102"/>
      <c r="L1101" s="1102"/>
      <c r="M1101" s="1102"/>
      <c r="N1101" s="1102"/>
      <c r="O1101" s="1102"/>
      <c r="P1101" s="603" t="s">
        <v>4023</v>
      </c>
      <c r="Q1101" s="601" t="s">
        <v>4024</v>
      </c>
      <c r="R1101" s="602">
        <v>82</v>
      </c>
      <c r="S1101" s="602">
        <v>21</v>
      </c>
      <c r="T1101" s="631">
        <v>128</v>
      </c>
      <c r="U1101" s="1102"/>
    </row>
    <row r="1102" spans="1:21" ht="14.25" customHeight="1">
      <c r="A1102" s="1194">
        <v>4</v>
      </c>
      <c r="B1102" s="1318">
        <v>43399</v>
      </c>
      <c r="C1102" s="1190" t="s">
        <v>4025</v>
      </c>
      <c r="D1102" s="1190" t="s">
        <v>4026</v>
      </c>
      <c r="E1102" s="1305">
        <v>2765</v>
      </c>
      <c r="F1102" s="1305">
        <v>2455</v>
      </c>
      <c r="G1102" s="1305">
        <v>84</v>
      </c>
      <c r="H1102" s="1305">
        <v>2375</v>
      </c>
      <c r="I1102" s="1192" t="s">
        <v>52</v>
      </c>
      <c r="J1102" s="1192" t="s">
        <v>52</v>
      </c>
      <c r="K1102" s="1192" t="s">
        <v>52</v>
      </c>
      <c r="L1102" s="1192" t="s">
        <v>52</v>
      </c>
      <c r="M1102" s="1192">
        <v>429</v>
      </c>
      <c r="N1102" s="1314">
        <v>233</v>
      </c>
      <c r="O1102" s="1317">
        <v>100000</v>
      </c>
      <c r="P1102" s="604" t="s">
        <v>4027</v>
      </c>
      <c r="Q1102" s="601" t="s">
        <v>4028</v>
      </c>
      <c r="R1102" s="602">
        <v>303</v>
      </c>
      <c r="S1102" s="602">
        <v>65</v>
      </c>
      <c r="T1102" s="631">
        <v>214</v>
      </c>
      <c r="U1102" s="1197"/>
    </row>
    <row r="1103" spans="1:21" ht="14.25" customHeight="1">
      <c r="A1103" s="1191"/>
      <c r="B1103" s="1191"/>
      <c r="C1103" s="1191"/>
      <c r="D1103" s="1191"/>
      <c r="E1103" s="1191"/>
      <c r="F1103" s="1191"/>
      <c r="G1103" s="1191"/>
      <c r="H1103" s="1191"/>
      <c r="I1103" s="1191"/>
      <c r="J1103" s="1191"/>
      <c r="K1103" s="1191"/>
      <c r="L1103" s="1191"/>
      <c r="M1103" s="1191"/>
      <c r="N1103" s="1191"/>
      <c r="O1103" s="1191"/>
      <c r="P1103" s="603" t="s">
        <v>4029</v>
      </c>
      <c r="Q1103" s="601" t="s">
        <v>4030</v>
      </c>
      <c r="R1103" s="602">
        <v>529</v>
      </c>
      <c r="S1103" s="602">
        <v>115</v>
      </c>
      <c r="T1103" s="631">
        <v>218</v>
      </c>
      <c r="U1103" s="1191"/>
    </row>
    <row r="1104" spans="1:21" ht="14.25" customHeight="1">
      <c r="A1104" s="1102"/>
      <c r="B1104" s="1102"/>
      <c r="C1104" s="1102"/>
      <c r="D1104" s="1102"/>
      <c r="E1104" s="1102"/>
      <c r="F1104" s="1102"/>
      <c r="G1104" s="1102"/>
      <c r="H1104" s="1102"/>
      <c r="I1104" s="1102"/>
      <c r="J1104" s="1102"/>
      <c r="K1104" s="1102"/>
      <c r="L1104" s="1102"/>
      <c r="M1104" s="1102"/>
      <c r="N1104" s="1102"/>
      <c r="O1104" s="1102"/>
      <c r="P1104" s="603" t="s">
        <v>4031</v>
      </c>
      <c r="Q1104" s="601" t="s">
        <v>4032</v>
      </c>
      <c r="R1104" s="602">
        <v>529</v>
      </c>
      <c r="S1104" s="602">
        <v>115</v>
      </c>
      <c r="T1104" s="631">
        <v>218</v>
      </c>
      <c r="U1104" s="1102"/>
    </row>
    <row r="1105" spans="1:21" ht="14.25" customHeight="1">
      <c r="A1105" s="1194">
        <v>5</v>
      </c>
      <c r="B1105" s="1318">
        <v>43402</v>
      </c>
      <c r="C1105" s="1190" t="s">
        <v>4033</v>
      </c>
      <c r="D1105" s="1190" t="s">
        <v>4034</v>
      </c>
      <c r="E1105" s="1305">
        <v>1889</v>
      </c>
      <c r="F1105" s="1305">
        <v>1592</v>
      </c>
      <c r="G1105" s="1305">
        <v>10</v>
      </c>
      <c r="H1105" s="1305">
        <v>1879</v>
      </c>
      <c r="I1105" s="1192" t="s">
        <v>52</v>
      </c>
      <c r="J1105" s="1192" t="s">
        <v>52</v>
      </c>
      <c r="K1105" s="1192" t="s">
        <v>52</v>
      </c>
      <c r="L1105" s="1192" t="s">
        <v>52</v>
      </c>
      <c r="M1105" s="1192">
        <v>278</v>
      </c>
      <c r="N1105" s="1314">
        <v>36</v>
      </c>
      <c r="O1105" s="1317">
        <v>10000</v>
      </c>
      <c r="P1105" s="604" t="s">
        <v>4035</v>
      </c>
      <c r="Q1105" s="601" t="s">
        <v>4036</v>
      </c>
      <c r="R1105" s="602">
        <v>176</v>
      </c>
      <c r="S1105" s="602">
        <v>44</v>
      </c>
      <c r="T1105" s="631">
        <v>30</v>
      </c>
      <c r="U1105" s="1197"/>
    </row>
    <row r="1106" spans="1:21" ht="14.25" customHeight="1">
      <c r="A1106" s="1191"/>
      <c r="B1106" s="1191"/>
      <c r="C1106" s="1191"/>
      <c r="D1106" s="1191"/>
      <c r="E1106" s="1191"/>
      <c r="F1106" s="1191"/>
      <c r="G1106" s="1191"/>
      <c r="H1106" s="1191"/>
      <c r="I1106" s="1191"/>
      <c r="J1106" s="1191"/>
      <c r="K1106" s="1191"/>
      <c r="L1106" s="1191"/>
      <c r="M1106" s="1191"/>
      <c r="N1106" s="1191"/>
      <c r="O1106" s="1191"/>
      <c r="P1106" s="603" t="s">
        <v>4037</v>
      </c>
      <c r="Q1106" s="601" t="s">
        <v>4038</v>
      </c>
      <c r="R1106" s="602">
        <v>194</v>
      </c>
      <c r="S1106" s="602">
        <v>13</v>
      </c>
      <c r="T1106" s="631">
        <v>57</v>
      </c>
      <c r="U1106" s="1191"/>
    </row>
    <row r="1107" spans="1:21" ht="14.25" customHeight="1">
      <c r="A1107" s="1102"/>
      <c r="B1107" s="1102"/>
      <c r="C1107" s="1102"/>
      <c r="D1107" s="1102"/>
      <c r="E1107" s="1102"/>
      <c r="F1107" s="1102"/>
      <c r="G1107" s="1102"/>
      <c r="H1107" s="1102"/>
      <c r="I1107" s="1102"/>
      <c r="J1107" s="1102"/>
      <c r="K1107" s="1102"/>
      <c r="L1107" s="1102"/>
      <c r="M1107" s="1102"/>
      <c r="N1107" s="1102"/>
      <c r="O1107" s="1102"/>
      <c r="P1107" s="603" t="s">
        <v>4039</v>
      </c>
      <c r="Q1107" s="601" t="s">
        <v>4040</v>
      </c>
      <c r="R1107" s="602">
        <v>176</v>
      </c>
      <c r="S1107" s="602">
        <v>44</v>
      </c>
      <c r="T1107" s="631">
        <v>30</v>
      </c>
      <c r="U1107" s="1102"/>
    </row>
    <row r="1108" spans="1:21" ht="14.25" customHeight="1">
      <c r="A1108" s="1194">
        <v>5</v>
      </c>
      <c r="B1108" s="1318">
        <v>43403</v>
      </c>
      <c r="C1108" s="1190" t="s">
        <v>4041</v>
      </c>
      <c r="D1108" s="1190" t="s">
        <v>4042</v>
      </c>
      <c r="E1108" s="1305">
        <v>1870</v>
      </c>
      <c r="F1108" s="1305">
        <v>1746</v>
      </c>
      <c r="G1108" s="1305">
        <v>8</v>
      </c>
      <c r="H1108" s="1305">
        <v>1738</v>
      </c>
      <c r="I1108" s="1192" t="s">
        <v>52</v>
      </c>
      <c r="J1108" s="1192" t="s">
        <v>52</v>
      </c>
      <c r="K1108" s="1192" t="s">
        <v>52</v>
      </c>
      <c r="L1108" s="1192" t="s">
        <v>52</v>
      </c>
      <c r="M1108" s="1192">
        <v>421</v>
      </c>
      <c r="N1108" s="1314">
        <v>24</v>
      </c>
      <c r="O1108" s="1317">
        <v>10000</v>
      </c>
      <c r="P1108" s="604" t="s">
        <v>4043</v>
      </c>
      <c r="Q1108" s="601" t="s">
        <v>4044</v>
      </c>
      <c r="R1108" s="602">
        <v>387</v>
      </c>
      <c r="S1108" s="602">
        <v>113</v>
      </c>
      <c r="T1108" s="631">
        <v>22</v>
      </c>
      <c r="U1108" s="1197"/>
    </row>
    <row r="1109" spans="1:21" ht="14.25" customHeight="1">
      <c r="A1109" s="1191"/>
      <c r="B1109" s="1191"/>
      <c r="C1109" s="1191"/>
      <c r="D1109" s="1191"/>
      <c r="E1109" s="1191"/>
      <c r="F1109" s="1191"/>
      <c r="G1109" s="1191"/>
      <c r="H1109" s="1191"/>
      <c r="I1109" s="1191"/>
      <c r="J1109" s="1191"/>
      <c r="K1109" s="1191"/>
      <c r="L1109" s="1191"/>
      <c r="M1109" s="1191"/>
      <c r="N1109" s="1191"/>
      <c r="O1109" s="1191"/>
      <c r="P1109" s="603" t="s">
        <v>4045</v>
      </c>
      <c r="Q1109" s="601" t="s">
        <v>4046</v>
      </c>
      <c r="R1109" s="602">
        <v>1203</v>
      </c>
      <c r="S1109" s="602">
        <v>278</v>
      </c>
      <c r="T1109" s="631">
        <v>24</v>
      </c>
      <c r="U1109" s="1191"/>
    </row>
    <row r="1110" spans="1:21" ht="14.25" customHeight="1">
      <c r="A1110" s="1102"/>
      <c r="B1110" s="1102"/>
      <c r="C1110" s="1102"/>
      <c r="D1110" s="1102"/>
      <c r="E1110" s="1102"/>
      <c r="F1110" s="1102"/>
      <c r="G1110" s="1102"/>
      <c r="H1110" s="1102"/>
      <c r="I1110" s="1102"/>
      <c r="J1110" s="1102"/>
      <c r="K1110" s="1102"/>
      <c r="L1110" s="1102"/>
      <c r="M1110" s="1102"/>
      <c r="N1110" s="1102"/>
      <c r="O1110" s="1102"/>
      <c r="P1110" s="603" t="s">
        <v>4047</v>
      </c>
      <c r="Q1110" s="601" t="s">
        <v>4048</v>
      </c>
      <c r="R1110" s="602">
        <v>1203</v>
      </c>
      <c r="S1110" s="602">
        <v>278</v>
      </c>
      <c r="T1110" s="631">
        <v>24</v>
      </c>
      <c r="U1110" s="1102"/>
    </row>
    <row r="1111" spans="1:21" ht="14.25" customHeight="1">
      <c r="A1111" s="1194">
        <v>5</v>
      </c>
      <c r="B1111" s="1318">
        <v>43404</v>
      </c>
      <c r="C1111" s="1190" t="s">
        <v>4049</v>
      </c>
      <c r="D1111" s="1190" t="s">
        <v>4050</v>
      </c>
      <c r="E1111" s="1305">
        <v>45469</v>
      </c>
      <c r="F1111" s="1305">
        <v>31871</v>
      </c>
      <c r="G1111" s="1305">
        <v>93</v>
      </c>
      <c r="H1111" s="1305">
        <v>31807</v>
      </c>
      <c r="I1111" s="1192" t="s">
        <v>52</v>
      </c>
      <c r="J1111" s="1192" t="s">
        <v>52</v>
      </c>
      <c r="K1111" s="1192" t="s">
        <v>52</v>
      </c>
      <c r="L1111" s="1192" t="s">
        <v>52</v>
      </c>
      <c r="M1111" s="1192">
        <v>4557</v>
      </c>
      <c r="N1111" s="1314">
        <v>33</v>
      </c>
      <c r="O1111" s="1317">
        <v>150000</v>
      </c>
      <c r="P1111" s="604" t="s">
        <v>4051</v>
      </c>
      <c r="Q1111" s="601" t="s">
        <v>4052</v>
      </c>
      <c r="R1111" s="602">
        <v>240</v>
      </c>
      <c r="S1111" s="602">
        <v>37</v>
      </c>
      <c r="T1111" s="631">
        <v>27</v>
      </c>
      <c r="U1111" s="1197"/>
    </row>
    <row r="1112" spans="1:21" ht="14.25" customHeight="1">
      <c r="A1112" s="1191"/>
      <c r="B1112" s="1191"/>
      <c r="C1112" s="1191"/>
      <c r="D1112" s="1191"/>
      <c r="E1112" s="1191"/>
      <c r="F1112" s="1191"/>
      <c r="G1112" s="1191"/>
      <c r="H1112" s="1191"/>
      <c r="I1112" s="1191"/>
      <c r="J1112" s="1191"/>
      <c r="K1112" s="1191"/>
      <c r="L1112" s="1191"/>
      <c r="M1112" s="1191"/>
      <c r="N1112" s="1191"/>
      <c r="O1112" s="1191"/>
      <c r="P1112" s="603" t="s">
        <v>4053</v>
      </c>
      <c r="Q1112" s="601" t="s">
        <v>4054</v>
      </c>
      <c r="R1112" s="602">
        <v>12944</v>
      </c>
      <c r="S1112" s="602">
        <v>1854</v>
      </c>
      <c r="T1112" s="631">
        <v>30</v>
      </c>
      <c r="U1112" s="1191"/>
    </row>
    <row r="1113" spans="1:21" ht="14.25" customHeight="1">
      <c r="A1113" s="1102"/>
      <c r="B1113" s="1102"/>
      <c r="C1113" s="1102"/>
      <c r="D1113" s="1102"/>
      <c r="E1113" s="1102"/>
      <c r="F1113" s="1102"/>
      <c r="G1113" s="1102"/>
      <c r="H1113" s="1102"/>
      <c r="I1113" s="1102"/>
      <c r="J1113" s="1102"/>
      <c r="K1113" s="1102"/>
      <c r="L1113" s="1102"/>
      <c r="M1113" s="1102"/>
      <c r="N1113" s="1102"/>
      <c r="O1113" s="1102"/>
      <c r="P1113" s="603" t="s">
        <v>4055</v>
      </c>
      <c r="Q1113" s="601" t="s">
        <v>4056</v>
      </c>
      <c r="R1113" s="602">
        <v>12944</v>
      </c>
      <c r="S1113" s="602">
        <v>1854</v>
      </c>
      <c r="T1113" s="631">
        <v>30</v>
      </c>
      <c r="U1113" s="1102"/>
    </row>
    <row r="1114" spans="1:21" ht="14.25" customHeight="1">
      <c r="A1114" s="1194">
        <v>5</v>
      </c>
      <c r="B1114" s="1318">
        <v>43406</v>
      </c>
      <c r="C1114" s="1190" t="s">
        <v>4057</v>
      </c>
      <c r="D1114" s="1190" t="s">
        <v>4058</v>
      </c>
      <c r="E1114" s="1305">
        <v>5723</v>
      </c>
      <c r="F1114" s="1305">
        <v>5126</v>
      </c>
      <c r="G1114" s="1305">
        <v>274</v>
      </c>
      <c r="H1114" s="1305">
        <v>4858</v>
      </c>
      <c r="I1114" s="1192" t="s">
        <v>52</v>
      </c>
      <c r="J1114" s="1192" t="s">
        <v>52</v>
      </c>
      <c r="K1114" s="1192" t="s">
        <v>52</v>
      </c>
      <c r="L1114" s="1192" t="s">
        <v>52</v>
      </c>
      <c r="M1114" s="1192">
        <v>254</v>
      </c>
      <c r="N1114" s="1314">
        <v>118</v>
      </c>
      <c r="O1114" s="1317">
        <v>30000</v>
      </c>
      <c r="P1114" s="604" t="s">
        <v>4059</v>
      </c>
      <c r="Q1114" s="601" t="s">
        <v>4060</v>
      </c>
      <c r="R1114" s="602">
        <v>208</v>
      </c>
      <c r="S1114" s="602">
        <v>33</v>
      </c>
      <c r="T1114" s="631">
        <v>95</v>
      </c>
      <c r="U1114" s="1197"/>
    </row>
    <row r="1115" spans="1:21" ht="14.25" customHeight="1">
      <c r="A1115" s="1191"/>
      <c r="B1115" s="1191"/>
      <c r="C1115" s="1191"/>
      <c r="D1115" s="1191"/>
      <c r="E1115" s="1191"/>
      <c r="F1115" s="1191"/>
      <c r="G1115" s="1191"/>
      <c r="H1115" s="1191"/>
      <c r="I1115" s="1191"/>
      <c r="J1115" s="1191"/>
      <c r="K1115" s="1191"/>
      <c r="L1115" s="1191"/>
      <c r="M1115" s="1191"/>
      <c r="N1115" s="1191"/>
      <c r="O1115" s="1191"/>
      <c r="P1115" s="603" t="s">
        <v>4061</v>
      </c>
      <c r="Q1115" s="601" t="s">
        <v>4062</v>
      </c>
      <c r="R1115" s="602">
        <v>2438</v>
      </c>
      <c r="S1115" s="602">
        <v>53</v>
      </c>
      <c r="T1115" s="631">
        <v>122</v>
      </c>
      <c r="U1115" s="1191"/>
    </row>
    <row r="1116" spans="1:21" ht="14.25" customHeight="1">
      <c r="A1116" s="1102"/>
      <c r="B1116" s="1102"/>
      <c r="C1116" s="1102"/>
      <c r="D1116" s="1102"/>
      <c r="E1116" s="1102"/>
      <c r="F1116" s="1102"/>
      <c r="G1116" s="1102"/>
      <c r="H1116" s="1102"/>
      <c r="I1116" s="1102"/>
      <c r="J1116" s="1102"/>
      <c r="K1116" s="1102"/>
      <c r="L1116" s="1102"/>
      <c r="M1116" s="1102"/>
      <c r="N1116" s="1102"/>
      <c r="O1116" s="1102"/>
      <c r="P1116" s="603" t="s">
        <v>4063</v>
      </c>
      <c r="Q1116" s="601" t="s">
        <v>4064</v>
      </c>
      <c r="R1116" s="602">
        <v>370</v>
      </c>
      <c r="S1116" s="602">
        <v>84</v>
      </c>
      <c r="T1116" s="631">
        <v>101</v>
      </c>
      <c r="U1116" s="1102"/>
    </row>
    <row r="1117" spans="1:21" ht="14.25" customHeight="1">
      <c r="A1117" s="1194">
        <v>1</v>
      </c>
      <c r="B1117" s="1318">
        <v>43409</v>
      </c>
      <c r="C1117" s="1190" t="s">
        <v>4065</v>
      </c>
      <c r="D1117" s="1190" t="s">
        <v>4066</v>
      </c>
      <c r="E1117" s="1305">
        <v>1782</v>
      </c>
      <c r="F1117" s="1305">
        <v>1515</v>
      </c>
      <c r="G1117" s="1305">
        <v>18</v>
      </c>
      <c r="H1117" s="1305">
        <v>1497</v>
      </c>
      <c r="I1117" s="1192" t="s">
        <v>52</v>
      </c>
      <c r="J1117" s="1192" t="s">
        <v>52</v>
      </c>
      <c r="K1117" s="1192" t="s">
        <v>52</v>
      </c>
      <c r="L1117" s="1192" t="s">
        <v>52</v>
      </c>
      <c r="M1117" s="1192">
        <v>260</v>
      </c>
      <c r="N1117" s="1314">
        <v>38</v>
      </c>
      <c r="O1117" s="1317">
        <v>10000</v>
      </c>
      <c r="P1117" s="604" t="s">
        <v>4067</v>
      </c>
      <c r="Q1117" s="601" t="s">
        <v>4068</v>
      </c>
      <c r="R1117" s="602">
        <v>195</v>
      </c>
      <c r="S1117" s="602">
        <v>14</v>
      </c>
      <c r="T1117" s="631">
        <v>47</v>
      </c>
      <c r="U1117" s="1197"/>
    </row>
    <row r="1118" spans="1:21" ht="14.25" customHeight="1">
      <c r="A1118" s="1191"/>
      <c r="B1118" s="1191"/>
      <c r="C1118" s="1191"/>
      <c r="D1118" s="1191"/>
      <c r="E1118" s="1191"/>
      <c r="F1118" s="1191"/>
      <c r="G1118" s="1191"/>
      <c r="H1118" s="1191"/>
      <c r="I1118" s="1191"/>
      <c r="J1118" s="1191"/>
      <c r="K1118" s="1191"/>
      <c r="L1118" s="1191"/>
      <c r="M1118" s="1191"/>
      <c r="N1118" s="1191"/>
      <c r="O1118" s="1191"/>
      <c r="P1118" s="603" t="s">
        <v>4069</v>
      </c>
      <c r="Q1118" s="601" t="s">
        <v>4070</v>
      </c>
      <c r="R1118" s="602">
        <v>301</v>
      </c>
      <c r="S1118" s="602">
        <v>18</v>
      </c>
      <c r="T1118" s="631">
        <v>86</v>
      </c>
      <c r="U1118" s="1191"/>
    </row>
    <row r="1119" spans="1:21" ht="14.25" customHeight="1">
      <c r="A1119" s="1102"/>
      <c r="B1119" s="1102"/>
      <c r="C1119" s="1102"/>
      <c r="D1119" s="1102"/>
      <c r="E1119" s="1102"/>
      <c r="F1119" s="1102"/>
      <c r="G1119" s="1102"/>
      <c r="H1119" s="1102"/>
      <c r="I1119" s="1102"/>
      <c r="J1119" s="1102"/>
      <c r="K1119" s="1102"/>
      <c r="L1119" s="1102"/>
      <c r="M1119" s="1102"/>
      <c r="N1119" s="1102"/>
      <c r="O1119" s="1102"/>
      <c r="P1119" s="603" t="s">
        <v>4071</v>
      </c>
      <c r="Q1119" s="601" t="s">
        <v>4072</v>
      </c>
      <c r="R1119" s="602">
        <v>222</v>
      </c>
      <c r="S1119" s="602">
        <v>43</v>
      </c>
      <c r="T1119" s="631">
        <v>53</v>
      </c>
      <c r="U1119" s="1102"/>
    </row>
    <row r="1120" spans="1:21" ht="14.25" customHeight="1">
      <c r="A1120" s="1194">
        <v>1</v>
      </c>
      <c r="B1120" s="1318">
        <v>43410</v>
      </c>
      <c r="C1120" s="1190" t="s">
        <v>4073</v>
      </c>
      <c r="D1120" s="1190" t="s">
        <v>4074</v>
      </c>
      <c r="E1120" s="1305">
        <v>3417</v>
      </c>
      <c r="F1120" s="1305">
        <v>3224</v>
      </c>
      <c r="G1120" s="1305">
        <v>5</v>
      </c>
      <c r="H1120" s="1305">
        <v>3220</v>
      </c>
      <c r="I1120" s="1192" t="s">
        <v>52</v>
      </c>
      <c r="J1120" s="1192" t="s">
        <v>52</v>
      </c>
      <c r="K1120" s="1192" t="s">
        <v>52</v>
      </c>
      <c r="L1120" s="1192" t="s">
        <v>52</v>
      </c>
      <c r="M1120" s="1192">
        <v>254</v>
      </c>
      <c r="N1120" s="1314">
        <v>39</v>
      </c>
      <c r="O1120" s="1317">
        <v>10000</v>
      </c>
      <c r="P1120" s="604" t="s">
        <v>4075</v>
      </c>
      <c r="Q1120" s="601" t="s">
        <v>4076</v>
      </c>
      <c r="R1120" s="602">
        <v>1993</v>
      </c>
      <c r="S1120" s="602">
        <v>176</v>
      </c>
      <c r="T1120" s="631">
        <v>34</v>
      </c>
      <c r="U1120" s="1197"/>
    </row>
    <row r="1121" spans="1:21" ht="14.25" customHeight="1">
      <c r="A1121" s="1191"/>
      <c r="B1121" s="1191"/>
      <c r="C1121" s="1191"/>
      <c r="D1121" s="1191"/>
      <c r="E1121" s="1191"/>
      <c r="F1121" s="1191"/>
      <c r="G1121" s="1191"/>
      <c r="H1121" s="1191"/>
      <c r="I1121" s="1191"/>
      <c r="J1121" s="1191"/>
      <c r="K1121" s="1191"/>
      <c r="L1121" s="1191"/>
      <c r="M1121" s="1191"/>
      <c r="N1121" s="1191"/>
      <c r="O1121" s="1191"/>
      <c r="P1121" s="603" t="s">
        <v>4077</v>
      </c>
      <c r="Q1121" s="601" t="s">
        <v>4078</v>
      </c>
      <c r="R1121" s="602">
        <v>1993</v>
      </c>
      <c r="S1121" s="602">
        <v>176</v>
      </c>
      <c r="T1121" s="631">
        <v>34</v>
      </c>
      <c r="U1121" s="1191"/>
    </row>
    <row r="1122" spans="1:21" ht="14.25" customHeight="1">
      <c r="A1122" s="1102"/>
      <c r="B1122" s="1102"/>
      <c r="C1122" s="1102"/>
      <c r="D1122" s="1102"/>
      <c r="E1122" s="1102"/>
      <c r="F1122" s="1102"/>
      <c r="G1122" s="1102"/>
      <c r="H1122" s="1102"/>
      <c r="I1122" s="1102"/>
      <c r="J1122" s="1102"/>
      <c r="K1122" s="1102"/>
      <c r="L1122" s="1102"/>
      <c r="M1122" s="1102"/>
      <c r="N1122" s="1102"/>
      <c r="O1122" s="1102"/>
      <c r="P1122" s="603" t="s">
        <v>4079</v>
      </c>
      <c r="Q1122" s="601" t="s">
        <v>4080</v>
      </c>
      <c r="R1122" s="602">
        <v>1993</v>
      </c>
      <c r="S1122" s="602">
        <v>176</v>
      </c>
      <c r="T1122" s="631">
        <v>34</v>
      </c>
      <c r="U1122" s="1102"/>
    </row>
    <row r="1123" spans="1:21" ht="14.25" customHeight="1">
      <c r="A1123" s="1194">
        <v>1</v>
      </c>
      <c r="B1123" s="1318">
        <v>43410</v>
      </c>
      <c r="C1123" s="1190" t="s">
        <v>4081</v>
      </c>
      <c r="D1123" s="1190" t="s">
        <v>4082</v>
      </c>
      <c r="E1123" s="1305">
        <v>3802</v>
      </c>
      <c r="F1123" s="1305">
        <v>3415</v>
      </c>
      <c r="G1123" s="1305">
        <v>117</v>
      </c>
      <c r="H1123" s="1305">
        <v>3303</v>
      </c>
      <c r="I1123" s="1192" t="s">
        <v>52</v>
      </c>
      <c r="J1123" s="1192" t="s">
        <v>52</v>
      </c>
      <c r="K1123" s="1192" t="s">
        <v>52</v>
      </c>
      <c r="L1123" s="1192" t="s">
        <v>52</v>
      </c>
      <c r="M1123" s="1192">
        <v>248</v>
      </c>
      <c r="N1123" s="1314">
        <v>121</v>
      </c>
      <c r="O1123" s="1317">
        <v>30000</v>
      </c>
      <c r="P1123" s="604" t="s">
        <v>4083</v>
      </c>
      <c r="Q1123" s="601" t="s">
        <v>4084</v>
      </c>
      <c r="R1123" s="602">
        <v>299</v>
      </c>
      <c r="S1123" s="602">
        <v>16</v>
      </c>
      <c r="T1123" s="631">
        <v>88</v>
      </c>
      <c r="U1123" s="1197"/>
    </row>
    <row r="1124" spans="1:21" ht="14.25" customHeight="1">
      <c r="A1124" s="1191"/>
      <c r="B1124" s="1191"/>
      <c r="C1124" s="1191"/>
      <c r="D1124" s="1191"/>
      <c r="E1124" s="1191"/>
      <c r="F1124" s="1191"/>
      <c r="G1124" s="1191"/>
      <c r="H1124" s="1191"/>
      <c r="I1124" s="1191"/>
      <c r="J1124" s="1191"/>
      <c r="K1124" s="1191"/>
      <c r="L1124" s="1191"/>
      <c r="M1124" s="1191"/>
      <c r="N1124" s="1191"/>
      <c r="O1124" s="1191"/>
      <c r="P1124" s="603" t="s">
        <v>4085</v>
      </c>
      <c r="Q1124" s="601" t="s">
        <v>4086</v>
      </c>
      <c r="R1124" s="602">
        <v>777</v>
      </c>
      <c r="S1124" s="602">
        <v>13</v>
      </c>
      <c r="T1124" s="631">
        <v>247</v>
      </c>
      <c r="U1124" s="1191"/>
    </row>
    <row r="1125" spans="1:21" ht="14.25" customHeight="1">
      <c r="A1125" s="1102"/>
      <c r="B1125" s="1102"/>
      <c r="C1125" s="1102"/>
      <c r="D1125" s="1102"/>
      <c r="E1125" s="1102"/>
      <c r="F1125" s="1102"/>
      <c r="G1125" s="1102"/>
      <c r="H1125" s="1102"/>
      <c r="I1125" s="1102"/>
      <c r="J1125" s="1102"/>
      <c r="K1125" s="1102"/>
      <c r="L1125" s="1102"/>
      <c r="M1125" s="1102"/>
      <c r="N1125" s="1102"/>
      <c r="O1125" s="1102"/>
      <c r="P1125" s="603" t="s">
        <v>4087</v>
      </c>
      <c r="Q1125" s="601" t="s">
        <v>4088</v>
      </c>
      <c r="R1125" s="602">
        <v>243</v>
      </c>
      <c r="S1125" s="602">
        <v>81</v>
      </c>
      <c r="T1125" s="631">
        <v>100</v>
      </c>
      <c r="U1125" s="1102"/>
    </row>
    <row r="1126" spans="1:21" ht="14.25" customHeight="1">
      <c r="A1126" s="1194">
        <v>1</v>
      </c>
      <c r="B1126" s="1318">
        <v>43411</v>
      </c>
      <c r="C1126" s="1190" t="s">
        <v>4089</v>
      </c>
      <c r="D1126" s="1190" t="s">
        <v>4090</v>
      </c>
      <c r="E1126" s="1305">
        <v>1578</v>
      </c>
      <c r="F1126" s="1305">
        <v>1422</v>
      </c>
      <c r="G1126" s="1305">
        <v>11</v>
      </c>
      <c r="H1126" s="1305">
        <v>1412</v>
      </c>
      <c r="I1126" s="1192" t="s">
        <v>52</v>
      </c>
      <c r="J1126" s="1192" t="s">
        <v>52</v>
      </c>
      <c r="K1126" s="1192" t="s">
        <v>52</v>
      </c>
      <c r="L1126" s="1192" t="s">
        <v>52</v>
      </c>
      <c r="M1126" s="1192">
        <v>222</v>
      </c>
      <c r="N1126" s="1314">
        <v>45</v>
      </c>
      <c r="O1126" s="1317">
        <v>9995</v>
      </c>
      <c r="P1126" s="604" t="s">
        <v>4091</v>
      </c>
      <c r="Q1126" s="601" t="s">
        <v>4092</v>
      </c>
      <c r="R1126" s="602">
        <v>181</v>
      </c>
      <c r="S1126" s="602">
        <v>35</v>
      </c>
      <c r="T1126" s="631">
        <v>41</v>
      </c>
      <c r="U1126" s="1197"/>
    </row>
    <row r="1127" spans="1:21" ht="14.25" customHeight="1">
      <c r="A1127" s="1191"/>
      <c r="B1127" s="1191"/>
      <c r="C1127" s="1191"/>
      <c r="D1127" s="1191"/>
      <c r="E1127" s="1191"/>
      <c r="F1127" s="1191"/>
      <c r="G1127" s="1191"/>
      <c r="H1127" s="1191"/>
      <c r="I1127" s="1191"/>
      <c r="J1127" s="1191"/>
      <c r="K1127" s="1191"/>
      <c r="L1127" s="1191"/>
      <c r="M1127" s="1191"/>
      <c r="N1127" s="1191"/>
      <c r="O1127" s="1191"/>
      <c r="P1127" s="603" t="s">
        <v>4093</v>
      </c>
      <c r="Q1127" s="601" t="s">
        <v>4094</v>
      </c>
      <c r="R1127" s="602">
        <v>309</v>
      </c>
      <c r="S1127" s="602">
        <v>85</v>
      </c>
      <c r="T1127" s="631">
        <v>37</v>
      </c>
      <c r="U1127" s="1191"/>
    </row>
    <row r="1128" spans="1:21" ht="14.25" customHeight="1">
      <c r="A1128" s="1102"/>
      <c r="B1128" s="1102"/>
      <c r="C1128" s="1102"/>
      <c r="D1128" s="1102"/>
      <c r="E1128" s="1102"/>
      <c r="F1128" s="1102"/>
      <c r="G1128" s="1102"/>
      <c r="H1128" s="1102"/>
      <c r="I1128" s="1102"/>
      <c r="J1128" s="1102"/>
      <c r="K1128" s="1102"/>
      <c r="L1128" s="1102"/>
      <c r="M1128" s="1102"/>
      <c r="N1128" s="1102"/>
      <c r="O1128" s="1102"/>
      <c r="P1128" s="603" t="s">
        <v>4095</v>
      </c>
      <c r="Q1128" s="601" t="s">
        <v>4096</v>
      </c>
      <c r="R1128" s="602">
        <v>309</v>
      </c>
      <c r="S1128" s="602">
        <v>85</v>
      </c>
      <c r="T1128" s="631">
        <v>37</v>
      </c>
      <c r="U1128" s="1102"/>
    </row>
    <row r="1129" spans="1:21" ht="14.25" customHeight="1">
      <c r="A1129" s="1194">
        <v>1</v>
      </c>
      <c r="B1129" s="1318">
        <v>43412</v>
      </c>
      <c r="C1129" s="1190" t="s">
        <v>4097</v>
      </c>
      <c r="D1129" s="1190" t="s">
        <v>4098</v>
      </c>
      <c r="E1129" s="1305">
        <v>4133</v>
      </c>
      <c r="F1129" s="1305">
        <v>3890</v>
      </c>
      <c r="G1129" s="1305">
        <v>187</v>
      </c>
      <c r="H1129" s="1305">
        <v>3704</v>
      </c>
      <c r="I1129" s="1192" t="s">
        <v>52</v>
      </c>
      <c r="J1129" s="1192" t="s">
        <v>52</v>
      </c>
      <c r="K1129" s="1192" t="s">
        <v>52</v>
      </c>
      <c r="L1129" s="1192" t="s">
        <v>52</v>
      </c>
      <c r="M1129" s="1192">
        <v>1242</v>
      </c>
      <c r="N1129" s="1314">
        <v>8</v>
      </c>
      <c r="O1129" s="1317">
        <v>10000</v>
      </c>
      <c r="P1129" s="604" t="s">
        <v>4099</v>
      </c>
      <c r="Q1129" s="601" t="s">
        <v>4100</v>
      </c>
      <c r="R1129" s="602">
        <v>2489</v>
      </c>
      <c r="S1129" s="602">
        <v>875</v>
      </c>
      <c r="T1129" s="631">
        <v>8</v>
      </c>
      <c r="U1129" s="1197"/>
    </row>
    <row r="1130" spans="1:21" ht="14.25" customHeight="1">
      <c r="A1130" s="1191"/>
      <c r="B1130" s="1191"/>
      <c r="C1130" s="1191"/>
      <c r="D1130" s="1191"/>
      <c r="E1130" s="1191"/>
      <c r="F1130" s="1191"/>
      <c r="G1130" s="1191"/>
      <c r="H1130" s="1191"/>
      <c r="I1130" s="1191"/>
      <c r="J1130" s="1191"/>
      <c r="K1130" s="1191"/>
      <c r="L1130" s="1191"/>
      <c r="M1130" s="1191"/>
      <c r="N1130" s="1191"/>
      <c r="O1130" s="1191"/>
      <c r="P1130" s="603" t="s">
        <v>4101</v>
      </c>
      <c r="Q1130" s="601" t="s">
        <v>4102</v>
      </c>
      <c r="R1130" s="602">
        <v>2489</v>
      </c>
      <c r="S1130" s="602">
        <v>875</v>
      </c>
      <c r="T1130" s="631">
        <v>8</v>
      </c>
      <c r="U1130" s="1191"/>
    </row>
    <row r="1131" spans="1:21" ht="14.25" customHeight="1">
      <c r="A1131" s="1102"/>
      <c r="B1131" s="1102"/>
      <c r="C1131" s="1102"/>
      <c r="D1131" s="1102"/>
      <c r="E1131" s="1102"/>
      <c r="F1131" s="1102"/>
      <c r="G1131" s="1102"/>
      <c r="H1131" s="1102"/>
      <c r="I1131" s="1102"/>
      <c r="J1131" s="1102"/>
      <c r="K1131" s="1102"/>
      <c r="L1131" s="1102"/>
      <c r="M1131" s="1102"/>
      <c r="N1131" s="1102"/>
      <c r="O1131" s="1102"/>
      <c r="P1131" s="603" t="s">
        <v>4103</v>
      </c>
      <c r="Q1131" s="601" t="s">
        <v>4104</v>
      </c>
      <c r="R1131" s="602">
        <v>2489</v>
      </c>
      <c r="S1131" s="602">
        <v>875</v>
      </c>
      <c r="T1131" s="631">
        <v>8</v>
      </c>
      <c r="U1131" s="1102"/>
    </row>
    <row r="1132" spans="1:21" ht="14.25" customHeight="1">
      <c r="A1132" s="1194">
        <v>1</v>
      </c>
      <c r="B1132" s="1318">
        <v>43412</v>
      </c>
      <c r="C1132" s="1190" t="s">
        <v>4105</v>
      </c>
      <c r="D1132" s="1190" t="s">
        <v>4106</v>
      </c>
      <c r="E1132" s="1305">
        <v>38802</v>
      </c>
      <c r="F1132" s="1305">
        <v>27855</v>
      </c>
      <c r="G1132" s="1305">
        <v>56</v>
      </c>
      <c r="H1132" s="1305">
        <v>27799</v>
      </c>
      <c r="I1132" s="1192" t="s">
        <v>52</v>
      </c>
      <c r="J1132" s="1192" t="s">
        <v>52</v>
      </c>
      <c r="K1132" s="1192" t="s">
        <v>52</v>
      </c>
      <c r="L1132" s="1192" t="s">
        <v>52</v>
      </c>
      <c r="M1132" s="1192">
        <v>4270</v>
      </c>
      <c r="N1132" s="1314">
        <v>28</v>
      </c>
      <c r="O1132" s="1317">
        <v>12000</v>
      </c>
      <c r="P1132" s="604" t="s">
        <v>4107</v>
      </c>
      <c r="Q1132" s="601" t="s">
        <v>4108</v>
      </c>
      <c r="R1132" s="602">
        <v>2280</v>
      </c>
      <c r="S1132" s="602">
        <v>416</v>
      </c>
      <c r="T1132" s="631">
        <v>26</v>
      </c>
      <c r="U1132" s="1197"/>
    </row>
    <row r="1133" spans="1:21" ht="14.25" customHeight="1">
      <c r="A1133" s="1191"/>
      <c r="B1133" s="1191"/>
      <c r="C1133" s="1191"/>
      <c r="D1133" s="1191"/>
      <c r="E1133" s="1191"/>
      <c r="F1133" s="1191"/>
      <c r="G1133" s="1191"/>
      <c r="H1133" s="1191"/>
      <c r="I1133" s="1191"/>
      <c r="J1133" s="1191"/>
      <c r="K1133" s="1191"/>
      <c r="L1133" s="1191"/>
      <c r="M1133" s="1191"/>
      <c r="N1133" s="1191"/>
      <c r="O1133" s="1191"/>
      <c r="P1133" s="603" t="s">
        <v>4109</v>
      </c>
      <c r="Q1133" s="601" t="s">
        <v>4110</v>
      </c>
      <c r="R1133" s="602">
        <v>10936</v>
      </c>
      <c r="S1133" s="602">
        <v>1587</v>
      </c>
      <c r="T1133" s="631">
        <v>28</v>
      </c>
      <c r="U1133" s="1191"/>
    </row>
    <row r="1134" spans="1:21" ht="14.25" customHeight="1">
      <c r="A1134" s="1102"/>
      <c r="B1134" s="1102"/>
      <c r="C1134" s="1102"/>
      <c r="D1134" s="1102"/>
      <c r="E1134" s="1102"/>
      <c r="F1134" s="1102"/>
      <c r="G1134" s="1102"/>
      <c r="H1134" s="1102"/>
      <c r="I1134" s="1102"/>
      <c r="J1134" s="1102"/>
      <c r="K1134" s="1102"/>
      <c r="L1134" s="1102"/>
      <c r="M1134" s="1102"/>
      <c r="N1134" s="1102"/>
      <c r="O1134" s="1102"/>
      <c r="P1134" s="603" t="s">
        <v>4111</v>
      </c>
      <c r="Q1134" s="601" t="s">
        <v>4112</v>
      </c>
      <c r="R1134" s="602">
        <v>10936</v>
      </c>
      <c r="S1134" s="602">
        <v>1587</v>
      </c>
      <c r="T1134" s="631">
        <v>28</v>
      </c>
      <c r="U1134" s="1102"/>
    </row>
    <row r="1135" spans="1:21" ht="14.25" customHeight="1">
      <c r="A1135" s="1194">
        <v>1</v>
      </c>
      <c r="B1135" s="1318">
        <v>43413</v>
      </c>
      <c r="C1135" s="1190" t="s">
        <v>4113</v>
      </c>
      <c r="D1135" s="1190" t="s">
        <v>4114</v>
      </c>
      <c r="E1135" s="1305">
        <v>2569</v>
      </c>
      <c r="F1135" s="1305">
        <v>2360</v>
      </c>
      <c r="G1135" s="1305">
        <v>2</v>
      </c>
      <c r="H1135" s="1305">
        <v>2358</v>
      </c>
      <c r="I1135" s="1192" t="s">
        <v>52</v>
      </c>
      <c r="J1135" s="1192" t="s">
        <v>52</v>
      </c>
      <c r="K1135" s="1192" t="s">
        <v>52</v>
      </c>
      <c r="L1135" s="1192" t="s">
        <v>52</v>
      </c>
      <c r="M1135" s="1192">
        <v>805</v>
      </c>
      <c r="N1135" s="1314">
        <v>12</v>
      </c>
      <c r="O1135" s="1317">
        <v>10000</v>
      </c>
      <c r="P1135" s="604" t="s">
        <v>4115</v>
      </c>
      <c r="Q1135" s="601" t="s">
        <v>4116</v>
      </c>
      <c r="R1135" s="602">
        <v>1440</v>
      </c>
      <c r="S1135" s="602">
        <v>494</v>
      </c>
      <c r="T1135" s="631">
        <v>12</v>
      </c>
      <c r="U1135" s="1197"/>
    </row>
    <row r="1136" spans="1:21" ht="14.25" customHeight="1">
      <c r="A1136" s="1191"/>
      <c r="B1136" s="1191"/>
      <c r="C1136" s="1191"/>
      <c r="D1136" s="1191"/>
      <c r="E1136" s="1191"/>
      <c r="F1136" s="1191"/>
      <c r="G1136" s="1191"/>
      <c r="H1136" s="1191"/>
      <c r="I1136" s="1191"/>
      <c r="J1136" s="1191"/>
      <c r="K1136" s="1191"/>
      <c r="L1136" s="1191"/>
      <c r="M1136" s="1191"/>
      <c r="N1136" s="1191"/>
      <c r="O1136" s="1191"/>
      <c r="P1136" s="603" t="s">
        <v>4117</v>
      </c>
      <c r="Q1136" s="601" t="s">
        <v>4118</v>
      </c>
      <c r="R1136" s="602">
        <v>1440</v>
      </c>
      <c r="S1136" s="602">
        <v>494</v>
      </c>
      <c r="T1136" s="631">
        <v>12</v>
      </c>
      <c r="U1136" s="1191"/>
    </row>
    <row r="1137" spans="1:21" ht="14.25" customHeight="1">
      <c r="A1137" s="1102"/>
      <c r="B1137" s="1102"/>
      <c r="C1137" s="1102"/>
      <c r="D1137" s="1102"/>
      <c r="E1137" s="1102"/>
      <c r="F1137" s="1102"/>
      <c r="G1137" s="1102"/>
      <c r="H1137" s="1102"/>
      <c r="I1137" s="1102"/>
      <c r="J1137" s="1102"/>
      <c r="K1137" s="1102"/>
      <c r="L1137" s="1102"/>
      <c r="M1137" s="1102"/>
      <c r="N1137" s="1102"/>
      <c r="O1137" s="1102"/>
      <c r="P1137" s="603" t="s">
        <v>4119</v>
      </c>
      <c r="Q1137" s="601" t="s">
        <v>4120</v>
      </c>
      <c r="R1137" s="602">
        <v>1440</v>
      </c>
      <c r="S1137" s="602">
        <v>494</v>
      </c>
      <c r="T1137" s="631">
        <v>12</v>
      </c>
      <c r="U1137" s="1102"/>
    </row>
    <row r="1138" spans="1:21" ht="14.25" customHeight="1">
      <c r="A1138" s="1194">
        <v>3</v>
      </c>
      <c r="B1138" s="1318">
        <v>43416</v>
      </c>
      <c r="C1138" s="1190" t="s">
        <v>4121</v>
      </c>
      <c r="D1138" s="1190" t="s">
        <v>4122</v>
      </c>
      <c r="E1138" s="1305">
        <v>7283</v>
      </c>
      <c r="F1138" s="1305">
        <v>4751</v>
      </c>
      <c r="G1138" s="1305">
        <v>177</v>
      </c>
      <c r="H1138" s="1305">
        <v>4609</v>
      </c>
      <c r="I1138" s="1192" t="s">
        <v>52</v>
      </c>
      <c r="J1138" s="1192" t="s">
        <v>52</v>
      </c>
      <c r="K1138" s="1192" t="s">
        <v>52</v>
      </c>
      <c r="L1138" s="1192" t="s">
        <v>52</v>
      </c>
      <c r="M1138" s="1192">
        <v>927</v>
      </c>
      <c r="N1138" s="1319">
        <v>227</v>
      </c>
      <c r="O1138" s="1320">
        <v>210000</v>
      </c>
      <c r="P1138" s="601" t="s">
        <v>4123</v>
      </c>
      <c r="Q1138" s="601" t="s">
        <v>4124</v>
      </c>
      <c r="R1138" s="602">
        <v>236</v>
      </c>
      <c r="S1138" s="602">
        <v>47</v>
      </c>
      <c r="T1138" s="631">
        <v>141</v>
      </c>
      <c r="U1138" s="1197"/>
    </row>
    <row r="1139" spans="1:21" ht="14.25" customHeight="1">
      <c r="A1139" s="1191"/>
      <c r="B1139" s="1191"/>
      <c r="C1139" s="1191"/>
      <c r="D1139" s="1191"/>
      <c r="E1139" s="1191"/>
      <c r="F1139" s="1191"/>
      <c r="G1139" s="1191"/>
      <c r="H1139" s="1191"/>
      <c r="I1139" s="1191"/>
      <c r="J1139" s="1191"/>
      <c r="K1139" s="1191"/>
      <c r="L1139" s="1191"/>
      <c r="M1139" s="1191"/>
      <c r="N1139" s="1191"/>
      <c r="O1139" s="1191"/>
      <c r="P1139" s="498" t="s">
        <v>4125</v>
      </c>
      <c r="Q1139" s="601" t="s">
        <v>4126</v>
      </c>
      <c r="R1139" s="602">
        <v>1025</v>
      </c>
      <c r="S1139" s="602">
        <v>145</v>
      </c>
      <c r="T1139" s="631">
        <v>238</v>
      </c>
      <c r="U1139" s="1191"/>
    </row>
    <row r="1140" spans="1:21" ht="14.25" customHeight="1">
      <c r="A1140" s="1102"/>
      <c r="B1140" s="1102"/>
      <c r="C1140" s="1102"/>
      <c r="D1140" s="1102"/>
      <c r="E1140" s="1102"/>
      <c r="F1140" s="1102"/>
      <c r="G1140" s="1102"/>
      <c r="H1140" s="1102"/>
      <c r="I1140" s="1102"/>
      <c r="J1140" s="1102"/>
      <c r="K1140" s="1102"/>
      <c r="L1140" s="1102"/>
      <c r="M1140" s="1102"/>
      <c r="N1140" s="1102"/>
      <c r="O1140" s="1102"/>
      <c r="P1140" s="498" t="s">
        <v>4127</v>
      </c>
      <c r="Q1140" s="601" t="s">
        <v>4128</v>
      </c>
      <c r="R1140" s="602">
        <v>479</v>
      </c>
      <c r="S1140" s="602">
        <v>153</v>
      </c>
      <c r="T1140" s="631">
        <v>234</v>
      </c>
      <c r="U1140" s="1102"/>
    </row>
    <row r="1141" spans="1:21" ht="14.25" customHeight="1">
      <c r="A1141" s="1194">
        <v>2</v>
      </c>
      <c r="B1141" s="1318">
        <v>43416</v>
      </c>
      <c r="C1141" s="1190" t="s">
        <v>4129</v>
      </c>
      <c r="D1141" s="1190" t="s">
        <v>4130</v>
      </c>
      <c r="E1141" s="1305">
        <v>2927</v>
      </c>
      <c r="F1141" s="1305">
        <v>2832</v>
      </c>
      <c r="G1141" s="1305">
        <v>44</v>
      </c>
      <c r="H1141" s="1305">
        <v>2789</v>
      </c>
      <c r="I1141" s="1192" t="s">
        <v>52</v>
      </c>
      <c r="J1141" s="1192" t="s">
        <v>52</v>
      </c>
      <c r="K1141" s="1192" t="s">
        <v>52</v>
      </c>
      <c r="L1141" s="1192" t="s">
        <v>52</v>
      </c>
      <c r="M1141" s="1192">
        <v>172</v>
      </c>
      <c r="N1141" s="1314">
        <v>58</v>
      </c>
      <c r="O1141" s="1317">
        <v>10000</v>
      </c>
      <c r="P1141" s="604" t="s">
        <v>4131</v>
      </c>
      <c r="Q1141" s="601" t="s">
        <v>4132</v>
      </c>
      <c r="R1141" s="602">
        <v>307</v>
      </c>
      <c r="S1141" s="602">
        <v>22</v>
      </c>
      <c r="T1141" s="631">
        <v>55</v>
      </c>
      <c r="U1141" s="1197"/>
    </row>
    <row r="1142" spans="1:21" ht="14.25" customHeight="1">
      <c r="A1142" s="1191"/>
      <c r="B1142" s="1191"/>
      <c r="C1142" s="1191"/>
      <c r="D1142" s="1191"/>
      <c r="E1142" s="1191"/>
      <c r="F1142" s="1191"/>
      <c r="G1142" s="1191"/>
      <c r="H1142" s="1191"/>
      <c r="I1142" s="1191"/>
      <c r="J1142" s="1191"/>
      <c r="K1142" s="1191"/>
      <c r="L1142" s="1191"/>
      <c r="M1142" s="1191"/>
      <c r="N1142" s="1191"/>
      <c r="O1142" s="1191"/>
      <c r="P1142" s="603" t="s">
        <v>4133</v>
      </c>
      <c r="Q1142" s="601" t="s">
        <v>4134</v>
      </c>
      <c r="R1142" s="602">
        <v>1051</v>
      </c>
      <c r="S1142" s="602">
        <v>47</v>
      </c>
      <c r="T1142" s="631">
        <v>12</v>
      </c>
      <c r="U1142" s="1191"/>
    </row>
    <row r="1143" spans="1:21" ht="14.25" customHeight="1">
      <c r="A1143" s="1102"/>
      <c r="B1143" s="1102"/>
      <c r="C1143" s="1102"/>
      <c r="D1143" s="1102"/>
      <c r="E1143" s="1102"/>
      <c r="F1143" s="1102"/>
      <c r="G1143" s="1102"/>
      <c r="H1143" s="1102"/>
      <c r="I1143" s="1102"/>
      <c r="J1143" s="1102"/>
      <c r="K1143" s="1102"/>
      <c r="L1143" s="1102"/>
      <c r="M1143" s="1102"/>
      <c r="N1143" s="1102"/>
      <c r="O1143" s="1102"/>
      <c r="P1143" s="603" t="s">
        <v>4135</v>
      </c>
      <c r="Q1143" s="601" t="s">
        <v>4136</v>
      </c>
      <c r="R1143" s="602">
        <v>1051</v>
      </c>
      <c r="S1143" s="602">
        <v>47</v>
      </c>
      <c r="T1143" s="631">
        <v>12</v>
      </c>
      <c r="U1143" s="1102"/>
    </row>
    <row r="1144" spans="1:21" ht="14.25" customHeight="1">
      <c r="A1144" s="1194">
        <v>2</v>
      </c>
      <c r="B1144" s="1318">
        <v>43417</v>
      </c>
      <c r="C1144" s="1190" t="s">
        <v>4137</v>
      </c>
      <c r="D1144" s="1190" t="s">
        <v>4138</v>
      </c>
      <c r="E1144" s="1305">
        <v>2317</v>
      </c>
      <c r="F1144" s="1305">
        <v>2138</v>
      </c>
      <c r="G1144" s="1305">
        <v>17</v>
      </c>
      <c r="H1144" s="1305">
        <v>2121</v>
      </c>
      <c r="I1144" s="1192" t="s">
        <v>52</v>
      </c>
      <c r="J1144" s="1192" t="s">
        <v>52</v>
      </c>
      <c r="K1144" s="1192" t="s">
        <v>52</v>
      </c>
      <c r="L1144" s="1192" t="s">
        <v>52</v>
      </c>
      <c r="M1144" s="1192">
        <v>233</v>
      </c>
      <c r="N1144" s="1314">
        <v>43</v>
      </c>
      <c r="O1144" s="1317">
        <v>10000</v>
      </c>
      <c r="P1144" s="604" t="s">
        <v>4139</v>
      </c>
      <c r="Q1144" s="601" t="s">
        <v>4140</v>
      </c>
      <c r="R1144" s="602">
        <v>274</v>
      </c>
      <c r="S1144" s="602">
        <v>46</v>
      </c>
      <c r="T1144" s="631">
        <v>36</v>
      </c>
      <c r="U1144" s="1197"/>
    </row>
    <row r="1145" spans="1:21" ht="14.25" customHeight="1">
      <c r="A1145" s="1191"/>
      <c r="B1145" s="1191"/>
      <c r="C1145" s="1191"/>
      <c r="D1145" s="1191"/>
      <c r="E1145" s="1191"/>
      <c r="F1145" s="1191"/>
      <c r="G1145" s="1191"/>
      <c r="H1145" s="1191"/>
      <c r="I1145" s="1191"/>
      <c r="J1145" s="1191"/>
      <c r="K1145" s="1191"/>
      <c r="L1145" s="1191"/>
      <c r="M1145" s="1191"/>
      <c r="N1145" s="1191"/>
      <c r="O1145" s="1191"/>
      <c r="P1145" s="603" t="s">
        <v>4141</v>
      </c>
      <c r="Q1145" s="601" t="s">
        <v>4142</v>
      </c>
      <c r="R1145" s="602">
        <v>1157</v>
      </c>
      <c r="S1145" s="602">
        <v>150</v>
      </c>
      <c r="T1145" s="631">
        <v>38</v>
      </c>
      <c r="U1145" s="1191"/>
    </row>
    <row r="1146" spans="1:21" ht="14.25" customHeight="1">
      <c r="A1146" s="1102"/>
      <c r="B1146" s="1102"/>
      <c r="C1146" s="1102"/>
      <c r="D1146" s="1102"/>
      <c r="E1146" s="1102"/>
      <c r="F1146" s="1102"/>
      <c r="G1146" s="1102"/>
      <c r="H1146" s="1102"/>
      <c r="I1146" s="1102"/>
      <c r="J1146" s="1102"/>
      <c r="K1146" s="1102"/>
      <c r="L1146" s="1102"/>
      <c r="M1146" s="1102"/>
      <c r="N1146" s="1102"/>
      <c r="O1146" s="1102"/>
      <c r="P1146" s="603" t="s">
        <v>4143</v>
      </c>
      <c r="Q1146" s="601" t="s">
        <v>4144</v>
      </c>
      <c r="R1146" s="602">
        <v>1157</v>
      </c>
      <c r="S1146" s="602">
        <v>150</v>
      </c>
      <c r="T1146" s="631">
        <v>38</v>
      </c>
      <c r="U1146" s="1102"/>
    </row>
    <row r="1147" spans="1:21" ht="14.25" customHeight="1">
      <c r="A1147" s="1194">
        <v>2</v>
      </c>
      <c r="B1147" s="1318">
        <v>43418</v>
      </c>
      <c r="C1147" s="1190" t="s">
        <v>4145</v>
      </c>
      <c r="D1147" s="1190" t="s">
        <v>4146</v>
      </c>
      <c r="E1147" s="1305">
        <v>5885</v>
      </c>
      <c r="F1147" s="1305">
        <v>5574</v>
      </c>
      <c r="G1147" s="1305">
        <v>4</v>
      </c>
      <c r="H1147" s="1305">
        <v>5570</v>
      </c>
      <c r="I1147" s="1192" t="s">
        <v>52</v>
      </c>
      <c r="J1147" s="1192" t="s">
        <v>52</v>
      </c>
      <c r="K1147" s="1192" t="s">
        <v>52</v>
      </c>
      <c r="L1147" s="1192" t="s">
        <v>52</v>
      </c>
      <c r="M1147" s="1192">
        <v>1656</v>
      </c>
      <c r="N1147" s="1314">
        <v>6</v>
      </c>
      <c r="O1147" s="1317">
        <v>10000</v>
      </c>
      <c r="P1147" s="604" t="s">
        <v>4147</v>
      </c>
      <c r="Q1147" s="601" t="s">
        <v>4148</v>
      </c>
      <c r="R1147" s="602">
        <v>1326</v>
      </c>
      <c r="S1147" s="602">
        <v>385</v>
      </c>
      <c r="T1147" s="631">
        <v>5</v>
      </c>
      <c r="U1147" s="1197"/>
    </row>
    <row r="1148" spans="1:21" ht="14.25" customHeight="1">
      <c r="A1148" s="1191"/>
      <c r="B1148" s="1191"/>
      <c r="C1148" s="1191"/>
      <c r="D1148" s="1191"/>
      <c r="E1148" s="1191"/>
      <c r="F1148" s="1191"/>
      <c r="G1148" s="1191"/>
      <c r="H1148" s="1191"/>
      <c r="I1148" s="1191"/>
      <c r="J1148" s="1191"/>
      <c r="K1148" s="1191"/>
      <c r="L1148" s="1191"/>
      <c r="M1148" s="1191"/>
      <c r="N1148" s="1191"/>
      <c r="O1148" s="1191"/>
      <c r="P1148" s="603" t="s">
        <v>4149</v>
      </c>
      <c r="Q1148" s="601" t="s">
        <v>4150</v>
      </c>
      <c r="R1148" s="602">
        <v>1790</v>
      </c>
      <c r="S1148" s="602">
        <v>396</v>
      </c>
      <c r="T1148" s="631">
        <v>7</v>
      </c>
      <c r="U1148" s="1191"/>
    </row>
    <row r="1149" spans="1:21" ht="14.25" customHeight="1">
      <c r="A1149" s="1102"/>
      <c r="B1149" s="1102"/>
      <c r="C1149" s="1102"/>
      <c r="D1149" s="1102"/>
      <c r="E1149" s="1102"/>
      <c r="F1149" s="1102"/>
      <c r="G1149" s="1102"/>
      <c r="H1149" s="1102"/>
      <c r="I1149" s="1102"/>
      <c r="J1149" s="1102"/>
      <c r="K1149" s="1102"/>
      <c r="L1149" s="1102"/>
      <c r="M1149" s="1102"/>
      <c r="N1149" s="1102"/>
      <c r="O1149" s="1102"/>
      <c r="P1149" s="603" t="s">
        <v>4151</v>
      </c>
      <c r="Q1149" s="601" t="s">
        <v>4152</v>
      </c>
      <c r="R1149" s="602">
        <v>1572</v>
      </c>
      <c r="S1149" s="602">
        <v>538</v>
      </c>
      <c r="T1149" s="631">
        <v>6</v>
      </c>
      <c r="U1149" s="1102"/>
    </row>
    <row r="1150" spans="1:21" ht="14.25" customHeight="1">
      <c r="A1150" s="1194">
        <v>2</v>
      </c>
      <c r="B1150" s="1318">
        <v>43419</v>
      </c>
      <c r="C1150" s="1190" t="s">
        <v>4153</v>
      </c>
      <c r="D1150" s="1190" t="s">
        <v>4154</v>
      </c>
      <c r="E1150" s="1305">
        <v>2194</v>
      </c>
      <c r="F1150" s="1305">
        <v>2003</v>
      </c>
      <c r="G1150" s="1305">
        <v>3</v>
      </c>
      <c r="H1150" s="1305">
        <v>2000</v>
      </c>
      <c r="I1150" s="1192" t="s">
        <v>52</v>
      </c>
      <c r="J1150" s="1192" t="s">
        <v>52</v>
      </c>
      <c r="K1150" s="1192" t="s">
        <v>52</v>
      </c>
      <c r="L1150" s="1192" t="s">
        <v>52</v>
      </c>
      <c r="M1150" s="1192">
        <v>315</v>
      </c>
      <c r="N1150" s="1314">
        <v>32</v>
      </c>
      <c r="O1150" s="1317">
        <v>10000</v>
      </c>
      <c r="P1150" s="604" t="s">
        <v>4155</v>
      </c>
      <c r="Q1150" s="601" t="s">
        <v>4156</v>
      </c>
      <c r="R1150" s="602">
        <v>364</v>
      </c>
      <c r="S1150" s="602">
        <v>17</v>
      </c>
      <c r="T1150" s="631">
        <v>61</v>
      </c>
      <c r="U1150" s="1197"/>
    </row>
    <row r="1151" spans="1:21" ht="14.25" customHeight="1">
      <c r="A1151" s="1191"/>
      <c r="B1151" s="1191"/>
      <c r="C1151" s="1191"/>
      <c r="D1151" s="1191"/>
      <c r="E1151" s="1191"/>
      <c r="F1151" s="1191"/>
      <c r="G1151" s="1191"/>
      <c r="H1151" s="1191"/>
      <c r="I1151" s="1191"/>
      <c r="J1151" s="1191"/>
      <c r="K1151" s="1191"/>
      <c r="L1151" s="1191"/>
      <c r="M1151" s="1191"/>
      <c r="N1151" s="1191"/>
      <c r="O1151" s="1191"/>
      <c r="P1151" s="603" t="s">
        <v>4157</v>
      </c>
      <c r="Q1151" s="601" t="s">
        <v>4158</v>
      </c>
      <c r="R1151" s="602">
        <v>219</v>
      </c>
      <c r="S1151" s="602">
        <v>63</v>
      </c>
      <c r="T1151" s="631">
        <v>31</v>
      </c>
      <c r="U1151" s="1191"/>
    </row>
    <row r="1152" spans="1:21" ht="14.25" customHeight="1">
      <c r="A1152" s="1102"/>
      <c r="B1152" s="1102"/>
      <c r="C1152" s="1102"/>
      <c r="D1152" s="1102"/>
      <c r="E1152" s="1102"/>
      <c r="F1152" s="1102"/>
      <c r="G1152" s="1102"/>
      <c r="H1152" s="1102"/>
      <c r="I1152" s="1102"/>
      <c r="J1152" s="1102"/>
      <c r="K1152" s="1102"/>
      <c r="L1152" s="1102"/>
      <c r="M1152" s="1102"/>
      <c r="N1152" s="1102"/>
      <c r="O1152" s="1102"/>
      <c r="P1152" s="603" t="s">
        <v>4159</v>
      </c>
      <c r="Q1152" s="601" t="s">
        <v>4160</v>
      </c>
      <c r="R1152" s="602">
        <v>219</v>
      </c>
      <c r="S1152" s="602">
        <v>63</v>
      </c>
      <c r="T1152" s="631">
        <v>31</v>
      </c>
      <c r="U1152" s="1102"/>
    </row>
    <row r="1153" spans="1:21" ht="14.25" customHeight="1">
      <c r="A1153" s="1194">
        <v>2</v>
      </c>
      <c r="B1153" s="1318">
        <v>43420</v>
      </c>
      <c r="C1153" s="1190" t="s">
        <v>4161</v>
      </c>
      <c r="D1153" s="1190" t="s">
        <v>4162</v>
      </c>
      <c r="E1153" s="1305">
        <v>3568</v>
      </c>
      <c r="F1153" s="1305">
        <v>3433</v>
      </c>
      <c r="G1153" s="1305">
        <v>1421</v>
      </c>
      <c r="H1153" s="1305">
        <v>2013</v>
      </c>
      <c r="I1153" s="1192" t="s">
        <v>52</v>
      </c>
      <c r="J1153" s="1192" t="s">
        <v>52</v>
      </c>
      <c r="K1153" s="1192" t="s">
        <v>52</v>
      </c>
      <c r="L1153" s="1192" t="s">
        <v>52</v>
      </c>
      <c r="M1153" s="1192">
        <v>656</v>
      </c>
      <c r="N1153" s="1314">
        <v>15</v>
      </c>
      <c r="O1153" s="1317">
        <v>10000</v>
      </c>
      <c r="P1153" s="604" t="s">
        <v>4163</v>
      </c>
      <c r="Q1153" s="601" t="s">
        <v>4164</v>
      </c>
      <c r="R1153" s="602">
        <v>1246</v>
      </c>
      <c r="S1153" s="602">
        <v>229</v>
      </c>
      <c r="T1153" s="631">
        <v>15</v>
      </c>
      <c r="U1153" s="1197"/>
    </row>
    <row r="1154" spans="1:21" ht="14.25" customHeight="1">
      <c r="A1154" s="1191"/>
      <c r="B1154" s="1191"/>
      <c r="C1154" s="1191"/>
      <c r="D1154" s="1191"/>
      <c r="E1154" s="1191"/>
      <c r="F1154" s="1191"/>
      <c r="G1154" s="1191"/>
      <c r="H1154" s="1191"/>
      <c r="I1154" s="1191"/>
      <c r="J1154" s="1191"/>
      <c r="K1154" s="1191"/>
      <c r="L1154" s="1191"/>
      <c r="M1154" s="1191"/>
      <c r="N1154" s="1191"/>
      <c r="O1154" s="1191"/>
      <c r="P1154" s="603" t="s">
        <v>4165</v>
      </c>
      <c r="Q1154" s="601" t="s">
        <v>4166</v>
      </c>
      <c r="R1154" s="602">
        <v>1246</v>
      </c>
      <c r="S1154" s="602">
        <v>229</v>
      </c>
      <c r="T1154" s="631">
        <v>15</v>
      </c>
      <c r="U1154" s="1191"/>
    </row>
    <row r="1155" spans="1:21" ht="14.25" customHeight="1">
      <c r="A1155" s="1102"/>
      <c r="B1155" s="1102"/>
      <c r="C1155" s="1102"/>
      <c r="D1155" s="1102"/>
      <c r="E1155" s="1102"/>
      <c r="F1155" s="1102"/>
      <c r="G1155" s="1102"/>
      <c r="H1155" s="1102"/>
      <c r="I1155" s="1102"/>
      <c r="J1155" s="1102"/>
      <c r="K1155" s="1102"/>
      <c r="L1155" s="1102"/>
      <c r="M1155" s="1102"/>
      <c r="N1155" s="1102"/>
      <c r="O1155" s="1102"/>
      <c r="P1155" s="603" t="s">
        <v>4167</v>
      </c>
      <c r="Q1155" s="601" t="s">
        <v>4168</v>
      </c>
      <c r="R1155" s="602">
        <v>1239</v>
      </c>
      <c r="S1155" s="602">
        <v>287</v>
      </c>
      <c r="T1155" s="631">
        <v>15</v>
      </c>
      <c r="U1155" s="1102"/>
    </row>
    <row r="1156" spans="1:21" ht="14.25" customHeight="1">
      <c r="A1156" s="1194">
        <v>3</v>
      </c>
      <c r="B1156" s="1318">
        <v>43423</v>
      </c>
      <c r="C1156" s="1190" t="s">
        <v>4169</v>
      </c>
      <c r="D1156" s="1190" t="s">
        <v>4170</v>
      </c>
      <c r="E1156" s="1305">
        <v>2097</v>
      </c>
      <c r="F1156" s="1305">
        <v>1835</v>
      </c>
      <c r="G1156" s="1305">
        <v>2</v>
      </c>
      <c r="H1156" s="1305">
        <v>1833</v>
      </c>
      <c r="I1156" s="1192" t="s">
        <v>52</v>
      </c>
      <c r="J1156" s="1192" t="s">
        <v>52</v>
      </c>
      <c r="K1156" s="1192" t="s">
        <v>52</v>
      </c>
      <c r="L1156" s="1192" t="s">
        <v>52</v>
      </c>
      <c r="M1156" s="1192">
        <v>382</v>
      </c>
      <c r="N1156" s="1314">
        <v>26</v>
      </c>
      <c r="O1156" s="1317">
        <v>10000</v>
      </c>
      <c r="P1156" s="604" t="s">
        <v>4171</v>
      </c>
      <c r="Q1156" s="601" t="s">
        <v>4172</v>
      </c>
      <c r="R1156" s="602">
        <v>267</v>
      </c>
      <c r="S1156" s="602">
        <v>75</v>
      </c>
      <c r="T1156" s="631">
        <v>22</v>
      </c>
      <c r="U1156" s="1197"/>
    </row>
    <row r="1157" spans="1:21" ht="14.25" customHeight="1">
      <c r="A1157" s="1191"/>
      <c r="B1157" s="1191"/>
      <c r="C1157" s="1191"/>
      <c r="D1157" s="1191"/>
      <c r="E1157" s="1191"/>
      <c r="F1157" s="1191"/>
      <c r="G1157" s="1191"/>
      <c r="H1157" s="1191"/>
      <c r="I1157" s="1191"/>
      <c r="J1157" s="1191"/>
      <c r="K1157" s="1191"/>
      <c r="L1157" s="1191"/>
      <c r="M1157" s="1191"/>
      <c r="N1157" s="1191"/>
      <c r="O1157" s="1191"/>
      <c r="P1157" s="603" t="s">
        <v>4173</v>
      </c>
      <c r="Q1157" s="601" t="s">
        <v>4174</v>
      </c>
      <c r="R1157" s="602">
        <v>282</v>
      </c>
      <c r="S1157" s="602">
        <v>75</v>
      </c>
      <c r="T1157" s="631">
        <v>27</v>
      </c>
      <c r="U1157" s="1191"/>
    </row>
    <row r="1158" spans="1:21" ht="14.25" customHeight="1">
      <c r="A1158" s="1102"/>
      <c r="B1158" s="1102"/>
      <c r="C1158" s="1102"/>
      <c r="D1158" s="1102"/>
      <c r="E1158" s="1102"/>
      <c r="F1158" s="1102"/>
      <c r="G1158" s="1102"/>
      <c r="H1158" s="1102"/>
      <c r="I1158" s="1102"/>
      <c r="J1158" s="1102"/>
      <c r="K1158" s="1102"/>
      <c r="L1158" s="1102"/>
      <c r="M1158" s="1102"/>
      <c r="N1158" s="1102"/>
      <c r="O1158" s="1102"/>
      <c r="P1158" s="603" t="s">
        <v>4175</v>
      </c>
      <c r="Q1158" s="601" t="s">
        <v>4176</v>
      </c>
      <c r="R1158" s="602">
        <v>267</v>
      </c>
      <c r="S1158" s="602">
        <v>75</v>
      </c>
      <c r="T1158" s="631">
        <v>22</v>
      </c>
      <c r="U1158" s="1102"/>
    </row>
    <row r="1159" spans="1:21" ht="14.25" customHeight="1">
      <c r="A1159" s="1194">
        <v>3</v>
      </c>
      <c r="B1159" s="1318">
        <v>43424</v>
      </c>
      <c r="C1159" s="1190" t="s">
        <v>4177</v>
      </c>
      <c r="D1159" s="1190" t="s">
        <v>4178</v>
      </c>
      <c r="E1159" s="1305">
        <v>2820</v>
      </c>
      <c r="F1159" s="1305">
        <v>2549</v>
      </c>
      <c r="G1159" s="1305">
        <v>6</v>
      </c>
      <c r="H1159" s="1305">
        <v>2546</v>
      </c>
      <c r="I1159" s="1192" t="s">
        <v>52</v>
      </c>
      <c r="J1159" s="1192" t="s">
        <v>52</v>
      </c>
      <c r="K1159" s="1192" t="s">
        <v>52</v>
      </c>
      <c r="L1159" s="1192" t="s">
        <v>52</v>
      </c>
      <c r="M1159" s="1192">
        <v>539</v>
      </c>
      <c r="N1159" s="1314">
        <v>18</v>
      </c>
      <c r="O1159" s="1317">
        <v>10000</v>
      </c>
      <c r="P1159" s="604" t="s">
        <v>4179</v>
      </c>
      <c r="Q1159" s="601" t="s">
        <v>4180</v>
      </c>
      <c r="R1159" s="602">
        <v>1087</v>
      </c>
      <c r="S1159" s="602">
        <v>273</v>
      </c>
      <c r="T1159" s="631">
        <v>15</v>
      </c>
      <c r="U1159" s="1197"/>
    </row>
    <row r="1160" spans="1:21" ht="14.25" customHeight="1">
      <c r="A1160" s="1191"/>
      <c r="B1160" s="1191"/>
      <c r="C1160" s="1191"/>
      <c r="D1160" s="1191"/>
      <c r="E1160" s="1191"/>
      <c r="F1160" s="1191"/>
      <c r="G1160" s="1191"/>
      <c r="H1160" s="1191"/>
      <c r="I1160" s="1191"/>
      <c r="J1160" s="1191"/>
      <c r="K1160" s="1191"/>
      <c r="L1160" s="1191"/>
      <c r="M1160" s="1191"/>
      <c r="N1160" s="1191"/>
      <c r="O1160" s="1191"/>
      <c r="P1160" s="603" t="s">
        <v>4181</v>
      </c>
      <c r="Q1160" s="601" t="s">
        <v>4182</v>
      </c>
      <c r="R1160" s="602">
        <v>1087</v>
      </c>
      <c r="S1160" s="602">
        <v>273</v>
      </c>
      <c r="T1160" s="631">
        <v>15</v>
      </c>
      <c r="U1160" s="1191"/>
    </row>
    <row r="1161" spans="1:21" ht="14.25" customHeight="1">
      <c r="A1161" s="1102"/>
      <c r="B1161" s="1102"/>
      <c r="C1161" s="1102"/>
      <c r="D1161" s="1102"/>
      <c r="E1161" s="1102"/>
      <c r="F1161" s="1102"/>
      <c r="G1161" s="1102"/>
      <c r="H1161" s="1102"/>
      <c r="I1161" s="1102"/>
      <c r="J1161" s="1102"/>
      <c r="K1161" s="1102"/>
      <c r="L1161" s="1102"/>
      <c r="M1161" s="1102"/>
      <c r="N1161" s="1102"/>
      <c r="O1161" s="1102"/>
      <c r="P1161" s="603" t="s">
        <v>4183</v>
      </c>
      <c r="Q1161" s="601" t="s">
        <v>4184</v>
      </c>
      <c r="R1161" s="602">
        <v>1087</v>
      </c>
      <c r="S1161" s="602">
        <v>273</v>
      </c>
      <c r="T1161" s="631">
        <v>15</v>
      </c>
      <c r="U1161" s="1102"/>
    </row>
    <row r="1162" spans="1:21" ht="14.25" customHeight="1">
      <c r="A1162" s="1194">
        <v>3</v>
      </c>
      <c r="B1162" s="1318">
        <v>43425</v>
      </c>
      <c r="C1162" s="1190" t="s">
        <v>4185</v>
      </c>
      <c r="D1162" s="1190" t="s">
        <v>4186</v>
      </c>
      <c r="E1162" s="1305">
        <v>1380</v>
      </c>
      <c r="F1162" s="1305">
        <v>1333</v>
      </c>
      <c r="G1162" s="1305">
        <v>11</v>
      </c>
      <c r="H1162" s="1305">
        <v>1323</v>
      </c>
      <c r="I1162" s="1192" t="s">
        <v>52</v>
      </c>
      <c r="J1162" s="1192" t="s">
        <v>52</v>
      </c>
      <c r="K1162" s="1192" t="s">
        <v>52</v>
      </c>
      <c r="L1162" s="1192" t="s">
        <v>52</v>
      </c>
      <c r="M1162" s="1192">
        <v>108</v>
      </c>
      <c r="N1162" s="1314">
        <v>93</v>
      </c>
      <c r="O1162" s="1317">
        <v>10000</v>
      </c>
      <c r="P1162" s="604" t="s">
        <v>4187</v>
      </c>
      <c r="Q1162" s="601" t="s">
        <v>4188</v>
      </c>
      <c r="R1162" s="602">
        <v>158</v>
      </c>
      <c r="S1162" s="602">
        <v>22</v>
      </c>
      <c r="T1162" s="631">
        <v>78</v>
      </c>
      <c r="U1162" s="1197"/>
    </row>
    <row r="1163" spans="1:21" ht="14.25" customHeight="1">
      <c r="A1163" s="1191"/>
      <c r="B1163" s="1191"/>
      <c r="C1163" s="1191"/>
      <c r="D1163" s="1191"/>
      <c r="E1163" s="1191"/>
      <c r="F1163" s="1191"/>
      <c r="G1163" s="1191"/>
      <c r="H1163" s="1191"/>
      <c r="I1163" s="1191"/>
      <c r="J1163" s="1191"/>
      <c r="K1163" s="1191"/>
      <c r="L1163" s="1191"/>
      <c r="M1163" s="1191"/>
      <c r="N1163" s="1191"/>
      <c r="O1163" s="1191"/>
      <c r="P1163" s="603" t="s">
        <v>4189</v>
      </c>
      <c r="Q1163" s="601" t="s">
        <v>4190</v>
      </c>
      <c r="R1163" s="602">
        <v>947</v>
      </c>
      <c r="S1163" s="602">
        <v>59</v>
      </c>
      <c r="T1163" s="631">
        <v>107</v>
      </c>
      <c r="U1163" s="1191"/>
    </row>
    <row r="1164" spans="1:21" ht="14.25" customHeight="1">
      <c r="A1164" s="1102"/>
      <c r="B1164" s="1102"/>
      <c r="C1164" s="1102"/>
      <c r="D1164" s="1102"/>
      <c r="E1164" s="1102"/>
      <c r="F1164" s="1102"/>
      <c r="G1164" s="1102"/>
      <c r="H1164" s="1102"/>
      <c r="I1164" s="1102"/>
      <c r="J1164" s="1102"/>
      <c r="K1164" s="1102"/>
      <c r="L1164" s="1102"/>
      <c r="M1164" s="1102"/>
      <c r="N1164" s="1102"/>
      <c r="O1164" s="1102"/>
      <c r="P1164" s="603" t="s">
        <v>4191</v>
      </c>
      <c r="Q1164" s="601" t="s">
        <v>4192</v>
      </c>
      <c r="R1164" s="602">
        <v>947</v>
      </c>
      <c r="S1164" s="602">
        <v>59</v>
      </c>
      <c r="T1164" s="631">
        <v>107</v>
      </c>
      <c r="U1164" s="1102"/>
    </row>
    <row r="1165" spans="1:21" ht="14.25" customHeight="1">
      <c r="A1165" s="1194">
        <v>3</v>
      </c>
      <c r="B1165" s="1318">
        <v>43426</v>
      </c>
      <c r="C1165" s="1190" t="s">
        <v>4193</v>
      </c>
      <c r="D1165" s="1190" t="s">
        <v>4194</v>
      </c>
      <c r="E1165" s="1305">
        <v>956</v>
      </c>
      <c r="F1165" s="1305">
        <v>948</v>
      </c>
      <c r="G1165" s="1305">
        <v>10</v>
      </c>
      <c r="H1165" s="1305">
        <v>938</v>
      </c>
      <c r="I1165" s="1192" t="s">
        <v>52</v>
      </c>
      <c r="J1165" s="1192" t="s">
        <v>52</v>
      </c>
      <c r="K1165" s="1192" t="s">
        <v>52</v>
      </c>
      <c r="L1165" s="1192" t="s">
        <v>52</v>
      </c>
      <c r="M1165" s="1192">
        <v>30</v>
      </c>
      <c r="N1165" s="1314">
        <v>332</v>
      </c>
      <c r="O1165" s="1317">
        <v>9966</v>
      </c>
      <c r="P1165" s="604" t="s">
        <v>4195</v>
      </c>
      <c r="Q1165" s="601" t="s">
        <v>4196</v>
      </c>
      <c r="R1165" s="602">
        <v>230</v>
      </c>
      <c r="S1165" s="602">
        <v>2</v>
      </c>
      <c r="T1165" s="631">
        <v>536</v>
      </c>
      <c r="U1165" s="1197"/>
    </row>
    <row r="1166" spans="1:21" ht="14.25" customHeight="1">
      <c r="A1166" s="1191"/>
      <c r="B1166" s="1191"/>
      <c r="C1166" s="1191"/>
      <c r="D1166" s="1191"/>
      <c r="E1166" s="1191"/>
      <c r="F1166" s="1191"/>
      <c r="G1166" s="1191"/>
      <c r="H1166" s="1191"/>
      <c r="I1166" s="1191"/>
      <c r="J1166" s="1191"/>
      <c r="K1166" s="1191"/>
      <c r="L1166" s="1191"/>
      <c r="M1166" s="1191"/>
      <c r="N1166" s="1191"/>
      <c r="O1166" s="1191"/>
      <c r="P1166" s="603" t="s">
        <v>4197</v>
      </c>
      <c r="Q1166" s="601" t="s">
        <v>4198</v>
      </c>
      <c r="R1166" s="602">
        <v>230</v>
      </c>
      <c r="S1166" s="602">
        <v>2</v>
      </c>
      <c r="T1166" s="631">
        <v>536</v>
      </c>
      <c r="U1166" s="1191"/>
    </row>
    <row r="1167" spans="1:21" ht="14.25" customHeight="1">
      <c r="A1167" s="1102"/>
      <c r="B1167" s="1102"/>
      <c r="C1167" s="1102"/>
      <c r="D1167" s="1102"/>
      <c r="E1167" s="1102"/>
      <c r="F1167" s="1102"/>
      <c r="G1167" s="1102"/>
      <c r="H1167" s="1102"/>
      <c r="I1167" s="1102"/>
      <c r="J1167" s="1102"/>
      <c r="K1167" s="1102"/>
      <c r="L1167" s="1102"/>
      <c r="M1167" s="1102"/>
      <c r="N1167" s="1102"/>
      <c r="O1167" s="1102"/>
      <c r="P1167" s="603" t="s">
        <v>4199</v>
      </c>
      <c r="Q1167" s="601" t="s">
        <v>4200</v>
      </c>
      <c r="R1167" s="602">
        <v>78</v>
      </c>
      <c r="S1167" s="602">
        <v>9</v>
      </c>
      <c r="T1167" s="631">
        <v>212</v>
      </c>
      <c r="U1167" s="1102"/>
    </row>
    <row r="1168" spans="1:21" ht="14.25" customHeight="1">
      <c r="A1168" s="1194">
        <v>3</v>
      </c>
      <c r="B1168" s="1318">
        <v>43426</v>
      </c>
      <c r="C1168" s="1190" t="s">
        <v>4201</v>
      </c>
      <c r="D1168" s="1190" t="s">
        <v>4202</v>
      </c>
      <c r="E1168" s="1305">
        <v>838</v>
      </c>
      <c r="F1168" s="1305">
        <v>742</v>
      </c>
      <c r="G1168" s="1305">
        <v>6</v>
      </c>
      <c r="H1168" s="1305">
        <v>736</v>
      </c>
      <c r="I1168" s="1192" t="s">
        <v>52</v>
      </c>
      <c r="J1168" s="1192" t="s">
        <v>52</v>
      </c>
      <c r="K1168" s="1192" t="s">
        <v>52</v>
      </c>
      <c r="L1168" s="1192" t="s">
        <v>52</v>
      </c>
      <c r="M1168" s="1192">
        <v>108</v>
      </c>
      <c r="N1168" s="1314">
        <v>93</v>
      </c>
      <c r="O1168" s="1317">
        <v>10000</v>
      </c>
      <c r="P1168" s="604" t="s">
        <v>4203</v>
      </c>
      <c r="Q1168" s="601" t="s">
        <v>4204</v>
      </c>
      <c r="R1168" s="602">
        <v>230</v>
      </c>
      <c r="S1168" s="602">
        <v>2</v>
      </c>
      <c r="T1168" s="631">
        <v>536</v>
      </c>
      <c r="U1168" s="1197"/>
    </row>
    <row r="1169" spans="1:21" ht="14.25" customHeight="1">
      <c r="A1169" s="1191"/>
      <c r="B1169" s="1191"/>
      <c r="C1169" s="1191"/>
      <c r="D1169" s="1191"/>
      <c r="E1169" s="1191"/>
      <c r="F1169" s="1191"/>
      <c r="G1169" s="1191"/>
      <c r="H1169" s="1191"/>
      <c r="I1169" s="1191"/>
      <c r="J1169" s="1191"/>
      <c r="K1169" s="1191"/>
      <c r="L1169" s="1191"/>
      <c r="M1169" s="1191"/>
      <c r="N1169" s="1191"/>
      <c r="O1169" s="1191"/>
      <c r="P1169" s="603" t="s">
        <v>4205</v>
      </c>
      <c r="Q1169" s="601" t="s">
        <v>4206</v>
      </c>
      <c r="R1169" s="602">
        <v>230</v>
      </c>
      <c r="S1169" s="602">
        <v>2</v>
      </c>
      <c r="T1169" s="631">
        <v>536</v>
      </c>
      <c r="U1169" s="1191"/>
    </row>
    <row r="1170" spans="1:21" ht="14.25" customHeight="1">
      <c r="A1170" s="1102"/>
      <c r="B1170" s="1102"/>
      <c r="C1170" s="1102"/>
      <c r="D1170" s="1102"/>
      <c r="E1170" s="1102"/>
      <c r="F1170" s="1102"/>
      <c r="G1170" s="1102"/>
      <c r="H1170" s="1102"/>
      <c r="I1170" s="1102"/>
      <c r="J1170" s="1102"/>
      <c r="K1170" s="1102"/>
      <c r="L1170" s="1102"/>
      <c r="M1170" s="1102"/>
      <c r="N1170" s="1102"/>
      <c r="O1170" s="1102"/>
      <c r="P1170" s="603" t="s">
        <v>4207</v>
      </c>
      <c r="Q1170" s="601" t="s">
        <v>4208</v>
      </c>
      <c r="R1170" s="602">
        <v>78</v>
      </c>
      <c r="S1170" s="602">
        <v>9</v>
      </c>
      <c r="T1170" s="631">
        <v>212</v>
      </c>
      <c r="U1170" s="1102"/>
    </row>
    <row r="1171" spans="1:21" ht="14.25" customHeight="1">
      <c r="A1171" s="1194">
        <v>3</v>
      </c>
      <c r="B1171" s="1318" t="s">
        <v>4209</v>
      </c>
      <c r="C1171" s="1190" t="s">
        <v>4210</v>
      </c>
      <c r="D1171" s="1190" t="s">
        <v>4211</v>
      </c>
      <c r="E1171" s="1305">
        <v>43980</v>
      </c>
      <c r="F1171" s="1305">
        <v>27551</v>
      </c>
      <c r="G1171" s="1305">
        <v>143</v>
      </c>
      <c r="H1171" s="1305">
        <v>27447</v>
      </c>
      <c r="I1171" s="1192" t="s">
        <v>52</v>
      </c>
      <c r="J1171" s="1192" t="s">
        <v>52</v>
      </c>
      <c r="K1171" s="1192" t="s">
        <v>52</v>
      </c>
      <c r="L1171" s="1192" t="s">
        <v>52</v>
      </c>
      <c r="M1171" s="1192">
        <v>5810</v>
      </c>
      <c r="N1171" s="1314">
        <v>26</v>
      </c>
      <c r="O1171" s="1317">
        <v>149817</v>
      </c>
      <c r="P1171" s="604" t="s">
        <v>4212</v>
      </c>
      <c r="Q1171" s="601" t="s">
        <v>4213</v>
      </c>
      <c r="R1171" s="602">
        <v>10092</v>
      </c>
      <c r="S1171" s="602">
        <v>2278</v>
      </c>
      <c r="T1171" s="631">
        <v>24</v>
      </c>
      <c r="U1171" s="1197"/>
    </row>
    <row r="1172" spans="1:21" ht="14.25" customHeight="1">
      <c r="A1172" s="1191"/>
      <c r="B1172" s="1191"/>
      <c r="C1172" s="1191"/>
      <c r="D1172" s="1191"/>
      <c r="E1172" s="1191"/>
      <c r="F1172" s="1191"/>
      <c r="G1172" s="1191"/>
      <c r="H1172" s="1191"/>
      <c r="I1172" s="1191"/>
      <c r="J1172" s="1191"/>
      <c r="K1172" s="1191"/>
      <c r="L1172" s="1191"/>
      <c r="M1172" s="1191"/>
      <c r="N1172" s="1191"/>
      <c r="O1172" s="1191"/>
      <c r="P1172" s="603" t="s">
        <v>4214</v>
      </c>
      <c r="Q1172" s="601" t="s">
        <v>4215</v>
      </c>
      <c r="R1172" s="602">
        <v>11065</v>
      </c>
      <c r="S1172" s="602">
        <v>2318</v>
      </c>
      <c r="T1172" s="631">
        <v>26</v>
      </c>
      <c r="U1172" s="1191"/>
    </row>
    <row r="1173" spans="1:21" ht="14.25" customHeight="1">
      <c r="A1173" s="1102"/>
      <c r="B1173" s="1102"/>
      <c r="C1173" s="1102"/>
      <c r="D1173" s="1102"/>
      <c r="E1173" s="1102"/>
      <c r="F1173" s="1102"/>
      <c r="G1173" s="1102"/>
      <c r="H1173" s="1102"/>
      <c r="I1173" s="1102"/>
      <c r="J1173" s="1102"/>
      <c r="K1173" s="1102"/>
      <c r="L1173" s="1102"/>
      <c r="M1173" s="1102"/>
      <c r="N1173" s="1102"/>
      <c r="O1173" s="1102"/>
      <c r="P1173" s="603" t="s">
        <v>4216</v>
      </c>
      <c r="Q1173" s="601" t="s">
        <v>4217</v>
      </c>
      <c r="R1173" s="602">
        <v>11065</v>
      </c>
      <c r="S1173" s="602">
        <v>2318</v>
      </c>
      <c r="T1173" s="631">
        <v>26</v>
      </c>
      <c r="U1173" s="1102"/>
    </row>
    <row r="1174" spans="1:21" ht="14.25" customHeight="1">
      <c r="A1174" s="1194">
        <v>3</v>
      </c>
      <c r="B1174" s="1318">
        <v>43426</v>
      </c>
      <c r="C1174" s="1190" t="s">
        <v>4218</v>
      </c>
      <c r="D1174" s="1190" t="s">
        <v>4219</v>
      </c>
      <c r="E1174" s="1305">
        <v>13362</v>
      </c>
      <c r="F1174" s="1305">
        <v>12452</v>
      </c>
      <c r="G1174" s="1305">
        <v>72</v>
      </c>
      <c r="H1174" s="1305">
        <v>12384</v>
      </c>
      <c r="I1174" s="1192" t="s">
        <v>52</v>
      </c>
      <c r="J1174" s="1192" t="s">
        <v>52</v>
      </c>
      <c r="K1174" s="1192" t="s">
        <v>52</v>
      </c>
      <c r="L1174" s="1192" t="s">
        <v>52</v>
      </c>
      <c r="M1174" s="1192">
        <v>1102</v>
      </c>
      <c r="N1174" s="1314">
        <v>27</v>
      </c>
      <c r="O1174" s="1317">
        <v>30000</v>
      </c>
      <c r="P1174" s="604" t="s">
        <v>4220</v>
      </c>
      <c r="Q1174" s="601" t="s">
        <v>4221</v>
      </c>
      <c r="R1174" s="602">
        <v>268</v>
      </c>
      <c r="S1174" s="602">
        <v>36</v>
      </c>
      <c r="T1174" s="631">
        <v>20</v>
      </c>
      <c r="U1174" s="1197"/>
    </row>
    <row r="1175" spans="1:21" ht="14.25" customHeight="1">
      <c r="A1175" s="1191"/>
      <c r="B1175" s="1191"/>
      <c r="C1175" s="1191"/>
      <c r="D1175" s="1191"/>
      <c r="E1175" s="1191"/>
      <c r="F1175" s="1191"/>
      <c r="G1175" s="1191"/>
      <c r="H1175" s="1191"/>
      <c r="I1175" s="1191"/>
      <c r="J1175" s="1191"/>
      <c r="K1175" s="1191"/>
      <c r="L1175" s="1191"/>
      <c r="M1175" s="1191"/>
      <c r="N1175" s="1191"/>
      <c r="O1175" s="1191"/>
      <c r="P1175" s="603" t="s">
        <v>4222</v>
      </c>
      <c r="Q1175" s="601" t="s">
        <v>4223</v>
      </c>
      <c r="R1175" s="602">
        <v>4448</v>
      </c>
      <c r="S1175" s="602">
        <v>413</v>
      </c>
      <c r="T1175" s="631">
        <v>24</v>
      </c>
      <c r="U1175" s="1191"/>
    </row>
    <row r="1176" spans="1:21" ht="14.25" customHeight="1">
      <c r="A1176" s="1102"/>
      <c r="B1176" s="1102"/>
      <c r="C1176" s="1102"/>
      <c r="D1176" s="1102"/>
      <c r="E1176" s="1102"/>
      <c r="F1176" s="1102"/>
      <c r="G1176" s="1102"/>
      <c r="H1176" s="1102"/>
      <c r="I1176" s="1102"/>
      <c r="J1176" s="1102"/>
      <c r="K1176" s="1102"/>
      <c r="L1176" s="1102"/>
      <c r="M1176" s="1102"/>
      <c r="N1176" s="1102"/>
      <c r="O1176" s="1102"/>
      <c r="P1176" s="603" t="s">
        <v>4224</v>
      </c>
      <c r="Q1176" s="601" t="s">
        <v>4225</v>
      </c>
      <c r="R1176" s="602">
        <v>4448</v>
      </c>
      <c r="S1176" s="602">
        <v>413</v>
      </c>
      <c r="T1176" s="631">
        <v>24</v>
      </c>
      <c r="U1176" s="1102"/>
    </row>
    <row r="1177" spans="1:21" ht="14.25" customHeight="1">
      <c r="A1177" s="1194">
        <v>3</v>
      </c>
      <c r="B1177" s="1318">
        <v>43427</v>
      </c>
      <c r="C1177" s="1190" t="s">
        <v>4226</v>
      </c>
      <c r="D1177" s="1190" t="s">
        <v>4227</v>
      </c>
      <c r="E1177" s="1305">
        <v>2604</v>
      </c>
      <c r="F1177" s="1305">
        <v>2510</v>
      </c>
      <c r="G1177" s="1305">
        <v>622</v>
      </c>
      <c r="H1177" s="1305">
        <v>1889</v>
      </c>
      <c r="I1177" s="1192" t="s">
        <v>52</v>
      </c>
      <c r="J1177" s="1192" t="s">
        <v>52</v>
      </c>
      <c r="K1177" s="1192" t="s">
        <v>52</v>
      </c>
      <c r="L1177" s="1192" t="s">
        <v>52</v>
      </c>
      <c r="M1177" s="1192">
        <v>780</v>
      </c>
      <c r="N1177" s="1314">
        <v>13</v>
      </c>
      <c r="O1177" s="1317">
        <v>10000</v>
      </c>
      <c r="P1177" s="604" t="s">
        <v>4228</v>
      </c>
      <c r="Q1177" s="601" t="s">
        <v>4229</v>
      </c>
      <c r="R1177" s="602">
        <v>588</v>
      </c>
      <c r="S1177" s="602">
        <v>154</v>
      </c>
      <c r="T1177" s="631">
        <v>12</v>
      </c>
      <c r="U1177" s="1197"/>
    </row>
    <row r="1178" spans="1:21" ht="14.25" customHeight="1">
      <c r="A1178" s="1191"/>
      <c r="B1178" s="1191"/>
      <c r="C1178" s="1191"/>
      <c r="D1178" s="1191"/>
      <c r="E1178" s="1191"/>
      <c r="F1178" s="1191"/>
      <c r="G1178" s="1191"/>
      <c r="H1178" s="1191"/>
      <c r="I1178" s="1191"/>
      <c r="J1178" s="1191"/>
      <c r="K1178" s="1191"/>
      <c r="L1178" s="1191"/>
      <c r="M1178" s="1191"/>
      <c r="N1178" s="1191"/>
      <c r="O1178" s="1191"/>
      <c r="P1178" s="603" t="s">
        <v>4230</v>
      </c>
      <c r="Q1178" s="601" t="s">
        <v>4231</v>
      </c>
      <c r="R1178" s="602">
        <v>1447</v>
      </c>
      <c r="S1178" s="602">
        <v>480</v>
      </c>
      <c r="T1178" s="631">
        <v>13</v>
      </c>
      <c r="U1178" s="1191"/>
    </row>
    <row r="1179" spans="1:21" ht="14.25" customHeight="1">
      <c r="A1179" s="1102"/>
      <c r="B1179" s="1102"/>
      <c r="C1179" s="1102"/>
      <c r="D1179" s="1102"/>
      <c r="E1179" s="1102"/>
      <c r="F1179" s="1102"/>
      <c r="G1179" s="1102"/>
      <c r="H1179" s="1102"/>
      <c r="I1179" s="1102"/>
      <c r="J1179" s="1102"/>
      <c r="K1179" s="1102"/>
      <c r="L1179" s="1102"/>
      <c r="M1179" s="1102"/>
      <c r="N1179" s="1102"/>
      <c r="O1179" s="1102"/>
      <c r="P1179" s="603" t="s">
        <v>4232</v>
      </c>
      <c r="Q1179" s="601" t="s">
        <v>4233</v>
      </c>
      <c r="R1179" s="602">
        <v>1447</v>
      </c>
      <c r="S1179" s="602">
        <v>480</v>
      </c>
      <c r="T1179" s="631">
        <v>13</v>
      </c>
      <c r="U1179" s="1102"/>
    </row>
    <row r="1180" spans="1:21" ht="14.25" customHeight="1">
      <c r="A1180" s="1194">
        <v>4</v>
      </c>
      <c r="B1180" s="1318">
        <v>43430</v>
      </c>
      <c r="C1180" s="1190" t="s">
        <v>4234</v>
      </c>
      <c r="D1180" s="1190" t="s">
        <v>4235</v>
      </c>
      <c r="E1180" s="1305">
        <v>1819</v>
      </c>
      <c r="F1180" s="1305">
        <v>1594</v>
      </c>
      <c r="G1180" s="1305">
        <v>7</v>
      </c>
      <c r="H1180" s="1305">
        <v>1588</v>
      </c>
      <c r="I1180" s="1192" t="s">
        <v>52</v>
      </c>
      <c r="J1180" s="1192" t="s">
        <v>52</v>
      </c>
      <c r="K1180" s="1192" t="s">
        <v>52</v>
      </c>
      <c r="L1180" s="1192" t="s">
        <v>52</v>
      </c>
      <c r="M1180" s="1192">
        <v>367</v>
      </c>
      <c r="N1180" s="1314">
        <v>27</v>
      </c>
      <c r="O1180" s="1317">
        <v>10000</v>
      </c>
      <c r="P1180" s="604" t="s">
        <v>4236</v>
      </c>
      <c r="Q1180" s="601" t="s">
        <v>4237</v>
      </c>
      <c r="R1180" s="602">
        <v>244</v>
      </c>
      <c r="S1180" s="602">
        <v>80</v>
      </c>
      <c r="T1180" s="631">
        <v>20</v>
      </c>
      <c r="U1180" s="1197"/>
    </row>
    <row r="1181" spans="1:21" ht="14.25" customHeight="1">
      <c r="A1181" s="1191"/>
      <c r="B1181" s="1191"/>
      <c r="C1181" s="1191"/>
      <c r="D1181" s="1191"/>
      <c r="E1181" s="1191"/>
      <c r="F1181" s="1191"/>
      <c r="G1181" s="1191"/>
      <c r="H1181" s="1191"/>
      <c r="I1181" s="1191"/>
      <c r="J1181" s="1191"/>
      <c r="K1181" s="1191"/>
      <c r="L1181" s="1191"/>
      <c r="M1181" s="1191"/>
      <c r="N1181" s="1191"/>
      <c r="O1181" s="1191"/>
      <c r="P1181" s="603" t="s">
        <v>4238</v>
      </c>
      <c r="Q1181" s="601" t="s">
        <v>4239</v>
      </c>
      <c r="R1181" s="602">
        <v>307</v>
      </c>
      <c r="S1181" s="602">
        <v>82</v>
      </c>
      <c r="T1181" s="631">
        <v>29</v>
      </c>
      <c r="U1181" s="1191"/>
    </row>
    <row r="1182" spans="1:21" ht="14.25" customHeight="1">
      <c r="A1182" s="1102"/>
      <c r="B1182" s="1102"/>
      <c r="C1182" s="1102"/>
      <c r="D1182" s="1102"/>
      <c r="E1182" s="1102"/>
      <c r="F1182" s="1102"/>
      <c r="G1182" s="1102"/>
      <c r="H1182" s="1102"/>
      <c r="I1182" s="1102"/>
      <c r="J1182" s="1102"/>
      <c r="K1182" s="1102"/>
      <c r="L1182" s="1102"/>
      <c r="M1182" s="1102"/>
      <c r="N1182" s="1102"/>
      <c r="O1182" s="1102"/>
      <c r="P1182" s="603" t="s">
        <v>4240</v>
      </c>
      <c r="Q1182" s="601" t="s">
        <v>4241</v>
      </c>
      <c r="R1182" s="602">
        <v>307</v>
      </c>
      <c r="S1182" s="602">
        <v>82</v>
      </c>
      <c r="T1182" s="631">
        <v>29</v>
      </c>
      <c r="U1182" s="1102"/>
    </row>
    <row r="1183" spans="1:21" ht="14.25" customHeight="1">
      <c r="A1183" s="1194">
        <v>4</v>
      </c>
      <c r="B1183" s="1318">
        <v>43431</v>
      </c>
      <c r="C1183" s="1190" t="s">
        <v>4242</v>
      </c>
      <c r="D1183" s="1190" t="s">
        <v>4243</v>
      </c>
      <c r="E1183" s="1305">
        <v>2841</v>
      </c>
      <c r="F1183" s="1305">
        <v>2682</v>
      </c>
      <c r="G1183" s="1305">
        <v>6</v>
      </c>
      <c r="H1183" s="1305">
        <v>2676</v>
      </c>
      <c r="I1183" s="1192" t="s">
        <v>52</v>
      </c>
      <c r="J1183" s="1192" t="s">
        <v>52</v>
      </c>
      <c r="K1183" s="1192" t="s">
        <v>52</v>
      </c>
      <c r="L1183" s="1192" t="s">
        <v>52</v>
      </c>
      <c r="M1183" s="1192">
        <v>951</v>
      </c>
      <c r="N1183" s="1314">
        <v>11</v>
      </c>
      <c r="O1183" s="1317">
        <v>10000</v>
      </c>
      <c r="P1183" s="604" t="s">
        <v>4244</v>
      </c>
      <c r="Q1183" s="601" t="s">
        <v>4245</v>
      </c>
      <c r="R1183" s="602">
        <v>329</v>
      </c>
      <c r="S1183" s="602">
        <v>98</v>
      </c>
      <c r="T1183" s="631">
        <v>9</v>
      </c>
      <c r="U1183" s="1197"/>
    </row>
    <row r="1184" spans="1:21" ht="14.25" customHeight="1">
      <c r="A1184" s="1191"/>
      <c r="B1184" s="1191"/>
      <c r="C1184" s="1191"/>
      <c r="D1184" s="1191"/>
      <c r="E1184" s="1191"/>
      <c r="F1184" s="1191"/>
      <c r="G1184" s="1191"/>
      <c r="H1184" s="1191"/>
      <c r="I1184" s="1191"/>
      <c r="J1184" s="1191"/>
      <c r="K1184" s="1191"/>
      <c r="L1184" s="1191"/>
      <c r="M1184" s="1191"/>
      <c r="N1184" s="1191"/>
      <c r="O1184" s="1191"/>
      <c r="P1184" s="603" t="s">
        <v>4246</v>
      </c>
      <c r="Q1184" s="601" t="s">
        <v>4247</v>
      </c>
      <c r="R1184" s="602">
        <v>1710</v>
      </c>
      <c r="S1184" s="602">
        <v>621</v>
      </c>
      <c r="T1184" s="631">
        <v>10</v>
      </c>
      <c r="U1184" s="1191"/>
    </row>
    <row r="1185" spans="1:21" ht="14.25" customHeight="1">
      <c r="A1185" s="1102"/>
      <c r="B1185" s="1102"/>
      <c r="C1185" s="1102"/>
      <c r="D1185" s="1102"/>
      <c r="E1185" s="1102"/>
      <c r="F1185" s="1102"/>
      <c r="G1185" s="1102"/>
      <c r="H1185" s="1102"/>
      <c r="I1185" s="1102"/>
      <c r="J1185" s="1102"/>
      <c r="K1185" s="1102"/>
      <c r="L1185" s="1102"/>
      <c r="M1185" s="1102"/>
      <c r="N1185" s="1102"/>
      <c r="O1185" s="1102"/>
      <c r="P1185" s="603" t="s">
        <v>4248</v>
      </c>
      <c r="Q1185" s="601" t="s">
        <v>4249</v>
      </c>
      <c r="R1185" s="602">
        <v>1710</v>
      </c>
      <c r="S1185" s="602">
        <v>621</v>
      </c>
      <c r="T1185" s="631">
        <v>10</v>
      </c>
      <c r="U1185" s="1102"/>
    </row>
    <row r="1186" spans="1:21" ht="14.25" customHeight="1">
      <c r="A1186" s="1194">
        <v>4</v>
      </c>
      <c r="B1186" s="1318">
        <v>43432</v>
      </c>
      <c r="C1186" s="1190" t="s">
        <v>4250</v>
      </c>
      <c r="D1186" s="1190" t="s">
        <v>4251</v>
      </c>
      <c r="E1186" s="1305">
        <v>2679</v>
      </c>
      <c r="F1186" s="1305">
        <v>2552</v>
      </c>
      <c r="G1186" s="1305">
        <v>30</v>
      </c>
      <c r="H1186" s="1305">
        <v>2522</v>
      </c>
      <c r="I1186" s="1192" t="s">
        <v>52</v>
      </c>
      <c r="J1186" s="1192" t="s">
        <v>52</v>
      </c>
      <c r="K1186" s="1192" t="s">
        <v>52</v>
      </c>
      <c r="L1186" s="1192" t="s">
        <v>52</v>
      </c>
      <c r="M1186" s="1192">
        <v>142</v>
      </c>
      <c r="N1186" s="1314">
        <v>70</v>
      </c>
      <c r="O1186" s="1317">
        <v>10000</v>
      </c>
      <c r="P1186" s="604" t="s">
        <v>4252</v>
      </c>
      <c r="Q1186" s="601" t="s">
        <v>4253</v>
      </c>
      <c r="R1186" s="602">
        <v>467</v>
      </c>
      <c r="S1186" s="602">
        <v>37</v>
      </c>
      <c r="T1186" s="631">
        <v>60</v>
      </c>
      <c r="U1186" s="1197"/>
    </row>
    <row r="1187" spans="1:21" ht="14.25" customHeight="1">
      <c r="A1187" s="1191"/>
      <c r="B1187" s="1191"/>
      <c r="C1187" s="1191"/>
      <c r="D1187" s="1191"/>
      <c r="E1187" s="1191"/>
      <c r="F1187" s="1191"/>
      <c r="G1187" s="1191"/>
      <c r="H1187" s="1191"/>
      <c r="I1187" s="1191"/>
      <c r="J1187" s="1191"/>
      <c r="K1187" s="1191"/>
      <c r="L1187" s="1191"/>
      <c r="M1187" s="1191"/>
      <c r="N1187" s="1191"/>
      <c r="O1187" s="1191"/>
      <c r="P1187" s="603" t="s">
        <v>4254</v>
      </c>
      <c r="Q1187" s="601" t="s">
        <v>4255</v>
      </c>
      <c r="R1187" s="602">
        <v>794</v>
      </c>
      <c r="S1187" s="602">
        <v>38</v>
      </c>
      <c r="T1187" s="631">
        <v>83</v>
      </c>
      <c r="U1187" s="1191"/>
    </row>
    <row r="1188" spans="1:21" ht="14.25" customHeight="1">
      <c r="A1188" s="1102"/>
      <c r="B1188" s="1102"/>
      <c r="C1188" s="1102"/>
      <c r="D1188" s="1102"/>
      <c r="E1188" s="1102"/>
      <c r="F1188" s="1102"/>
      <c r="G1188" s="1102"/>
      <c r="H1188" s="1102"/>
      <c r="I1188" s="1102"/>
      <c r="J1188" s="1102"/>
      <c r="K1188" s="1102"/>
      <c r="L1188" s="1102"/>
      <c r="M1188" s="1102"/>
      <c r="N1188" s="1102"/>
      <c r="O1188" s="1102"/>
      <c r="P1188" s="603" t="s">
        <v>4256</v>
      </c>
      <c r="Q1188" s="601" t="s">
        <v>4257</v>
      </c>
      <c r="R1188" s="602">
        <v>794</v>
      </c>
      <c r="S1188" s="602">
        <v>38</v>
      </c>
      <c r="T1188" s="631">
        <v>83</v>
      </c>
      <c r="U1188" s="1102"/>
    </row>
    <row r="1189" spans="1:21" ht="14.25" customHeight="1">
      <c r="A1189" s="1194">
        <v>4</v>
      </c>
      <c r="B1189" s="1318">
        <v>43433</v>
      </c>
      <c r="C1189" s="1190" t="s">
        <v>4258</v>
      </c>
      <c r="D1189" s="1190" t="s">
        <v>4259</v>
      </c>
      <c r="E1189" s="1305">
        <v>941</v>
      </c>
      <c r="F1189" s="1305">
        <v>902</v>
      </c>
      <c r="G1189" s="1305">
        <v>10</v>
      </c>
      <c r="H1189" s="1305">
        <v>892</v>
      </c>
      <c r="I1189" s="1192" t="s">
        <v>52</v>
      </c>
      <c r="J1189" s="1192" t="s">
        <v>52</v>
      </c>
      <c r="K1189" s="1192" t="s">
        <v>52</v>
      </c>
      <c r="L1189" s="1192" t="s">
        <v>52</v>
      </c>
      <c r="M1189" s="1192">
        <v>51</v>
      </c>
      <c r="N1189" s="1314">
        <v>196</v>
      </c>
      <c r="O1189" s="1317">
        <v>9993</v>
      </c>
      <c r="P1189" s="604" t="s">
        <v>4260</v>
      </c>
      <c r="Q1189" s="601" t="s">
        <v>4261</v>
      </c>
      <c r="R1189" s="602">
        <v>141</v>
      </c>
      <c r="S1189" s="602">
        <v>12</v>
      </c>
      <c r="T1189" s="631">
        <v>157</v>
      </c>
      <c r="U1189" s="1197"/>
    </row>
    <row r="1190" spans="1:21" ht="14.25" customHeight="1">
      <c r="A1190" s="1191"/>
      <c r="B1190" s="1191"/>
      <c r="C1190" s="1191"/>
      <c r="D1190" s="1191"/>
      <c r="E1190" s="1191"/>
      <c r="F1190" s="1191"/>
      <c r="G1190" s="1191"/>
      <c r="H1190" s="1191"/>
      <c r="I1190" s="1191"/>
      <c r="J1190" s="1191"/>
      <c r="K1190" s="1191"/>
      <c r="L1190" s="1191"/>
      <c r="M1190" s="1191"/>
      <c r="N1190" s="1191"/>
      <c r="O1190" s="1191"/>
      <c r="P1190" s="603" t="s">
        <v>4262</v>
      </c>
      <c r="Q1190" s="601" t="s">
        <v>4263</v>
      </c>
      <c r="R1190" s="602">
        <v>368</v>
      </c>
      <c r="S1190" s="602">
        <v>16</v>
      </c>
      <c r="T1190" s="631">
        <v>186</v>
      </c>
      <c r="U1190" s="1191"/>
    </row>
    <row r="1191" spans="1:21" ht="14.25" customHeight="1">
      <c r="A1191" s="1102"/>
      <c r="B1191" s="1102"/>
      <c r="C1191" s="1102"/>
      <c r="D1191" s="1102"/>
      <c r="E1191" s="1102"/>
      <c r="F1191" s="1102"/>
      <c r="G1191" s="1102"/>
      <c r="H1191" s="1102"/>
      <c r="I1191" s="1102"/>
      <c r="J1191" s="1102"/>
      <c r="K1191" s="1102"/>
      <c r="L1191" s="1102"/>
      <c r="M1191" s="1102"/>
      <c r="N1191" s="1102"/>
      <c r="O1191" s="1102"/>
      <c r="P1191" s="603" t="s">
        <v>4264</v>
      </c>
      <c r="Q1191" s="601" t="s">
        <v>4265</v>
      </c>
      <c r="R1191" s="602">
        <v>368</v>
      </c>
      <c r="S1191" s="602">
        <v>16</v>
      </c>
      <c r="T1191" s="631">
        <v>186</v>
      </c>
      <c r="U1191" s="1102"/>
    </row>
    <row r="1192" spans="1:21" ht="14.25" customHeight="1">
      <c r="A1192" s="1194">
        <v>4</v>
      </c>
      <c r="B1192" s="1318">
        <v>43434</v>
      </c>
      <c r="C1192" s="1190" t="s">
        <v>4266</v>
      </c>
      <c r="D1192" s="1190" t="s">
        <v>4267</v>
      </c>
      <c r="E1192" s="1305">
        <v>3258</v>
      </c>
      <c r="F1192" s="1305">
        <v>3109</v>
      </c>
      <c r="G1192" s="1305">
        <v>345</v>
      </c>
      <c r="H1192" s="1305">
        <v>2764</v>
      </c>
      <c r="I1192" s="1192" t="s">
        <v>52</v>
      </c>
      <c r="J1192" s="1192" t="s">
        <v>52</v>
      </c>
      <c r="K1192" s="1192" t="s">
        <v>52</v>
      </c>
      <c r="L1192" s="1192" t="s">
        <v>52</v>
      </c>
      <c r="M1192" s="1192">
        <v>1339</v>
      </c>
      <c r="N1192" s="1314">
        <v>7</v>
      </c>
      <c r="O1192" s="1317">
        <v>10000</v>
      </c>
      <c r="P1192" s="604" t="s">
        <v>4268</v>
      </c>
      <c r="Q1192" s="601" t="s">
        <v>4269</v>
      </c>
      <c r="R1192" s="602">
        <v>1573</v>
      </c>
      <c r="S1192" s="602">
        <v>747</v>
      </c>
      <c r="T1192" s="631">
        <v>7</v>
      </c>
      <c r="U1192" s="1197"/>
    </row>
    <row r="1193" spans="1:21" ht="14.25" customHeight="1">
      <c r="A1193" s="1191"/>
      <c r="B1193" s="1191"/>
      <c r="C1193" s="1191"/>
      <c r="D1193" s="1191"/>
      <c r="E1193" s="1191"/>
      <c r="F1193" s="1191"/>
      <c r="G1193" s="1191"/>
      <c r="H1193" s="1191"/>
      <c r="I1193" s="1191"/>
      <c r="J1193" s="1191"/>
      <c r="K1193" s="1191"/>
      <c r="L1193" s="1191"/>
      <c r="M1193" s="1191"/>
      <c r="N1193" s="1191"/>
      <c r="O1193" s="1191"/>
      <c r="P1193" s="603" t="s">
        <v>4270</v>
      </c>
      <c r="Q1193" s="601" t="s">
        <v>4271</v>
      </c>
      <c r="R1193" s="602">
        <v>1573</v>
      </c>
      <c r="S1193" s="602">
        <v>747</v>
      </c>
      <c r="T1193" s="631">
        <v>7</v>
      </c>
      <c r="U1193" s="1191"/>
    </row>
    <row r="1194" spans="1:21" ht="14.25" customHeight="1">
      <c r="A1194" s="1102"/>
      <c r="B1194" s="1102"/>
      <c r="C1194" s="1102"/>
      <c r="D1194" s="1102"/>
      <c r="E1194" s="1102"/>
      <c r="F1194" s="1102"/>
      <c r="G1194" s="1102"/>
      <c r="H1194" s="1102"/>
      <c r="I1194" s="1102"/>
      <c r="J1194" s="1102"/>
      <c r="K1194" s="1102"/>
      <c r="L1194" s="1102"/>
      <c r="M1194" s="1102"/>
      <c r="N1194" s="1102"/>
      <c r="O1194" s="1102"/>
      <c r="P1194" s="603" t="s">
        <v>4272</v>
      </c>
      <c r="Q1194" s="601" t="s">
        <v>4273</v>
      </c>
      <c r="R1194" s="602">
        <v>1573</v>
      </c>
      <c r="S1194" s="602">
        <v>747</v>
      </c>
      <c r="T1194" s="631">
        <v>7</v>
      </c>
      <c r="U1194" s="1102"/>
    </row>
    <row r="1195" spans="1:21" ht="14.25" customHeight="1">
      <c r="A1195" s="1194">
        <v>1</v>
      </c>
      <c r="B1195" s="1318">
        <v>43437</v>
      </c>
      <c r="C1195" s="1190" t="s">
        <v>4274</v>
      </c>
      <c r="D1195" s="1190" t="s">
        <v>4275</v>
      </c>
      <c r="E1195" s="1305">
        <v>2162</v>
      </c>
      <c r="F1195" s="1305">
        <v>1867</v>
      </c>
      <c r="G1195" s="1305">
        <v>21</v>
      </c>
      <c r="H1195" s="1305">
        <v>1847</v>
      </c>
      <c r="I1195" s="1192" t="s">
        <v>52</v>
      </c>
      <c r="J1195" s="1192" t="s">
        <v>52</v>
      </c>
      <c r="K1195" s="1192" t="s">
        <v>52</v>
      </c>
      <c r="L1195" s="1192" t="s">
        <v>52</v>
      </c>
      <c r="M1195" s="1192">
        <v>320</v>
      </c>
      <c r="N1195" s="1314">
        <v>31</v>
      </c>
      <c r="O1195" s="1317">
        <v>9997</v>
      </c>
      <c r="P1195" s="604" t="s">
        <v>4276</v>
      </c>
      <c r="Q1195" s="601" t="s">
        <v>4277</v>
      </c>
      <c r="R1195" s="602">
        <v>231</v>
      </c>
      <c r="S1195" s="602">
        <v>59</v>
      </c>
      <c r="T1195" s="631">
        <v>33</v>
      </c>
      <c r="U1195" s="1197"/>
    </row>
    <row r="1196" spans="1:21" ht="14.25" customHeight="1">
      <c r="A1196" s="1191"/>
      <c r="B1196" s="1191"/>
      <c r="C1196" s="1191"/>
      <c r="D1196" s="1191"/>
      <c r="E1196" s="1191"/>
      <c r="F1196" s="1191"/>
      <c r="G1196" s="1191"/>
      <c r="H1196" s="1191"/>
      <c r="I1196" s="1191"/>
      <c r="J1196" s="1191"/>
      <c r="K1196" s="1191"/>
      <c r="L1196" s="1191"/>
      <c r="M1196" s="1191"/>
      <c r="N1196" s="1191"/>
      <c r="O1196" s="1191"/>
      <c r="P1196" s="603" t="s">
        <v>4278</v>
      </c>
      <c r="Q1196" s="601" t="s">
        <v>4279</v>
      </c>
      <c r="R1196" s="602">
        <v>3502</v>
      </c>
      <c r="S1196" s="602">
        <v>16</v>
      </c>
      <c r="T1196" s="631">
        <v>57</v>
      </c>
      <c r="U1196" s="1191"/>
    </row>
    <row r="1197" spans="1:21" ht="14.25" customHeight="1">
      <c r="A1197" s="1102"/>
      <c r="B1197" s="1102"/>
      <c r="C1197" s="1102"/>
      <c r="D1197" s="1102"/>
      <c r="E1197" s="1102"/>
      <c r="F1197" s="1102"/>
      <c r="G1197" s="1102"/>
      <c r="H1197" s="1102"/>
      <c r="I1197" s="1102"/>
      <c r="J1197" s="1102"/>
      <c r="K1197" s="1102"/>
      <c r="L1197" s="1102"/>
      <c r="M1197" s="1102"/>
      <c r="N1197" s="1102"/>
      <c r="O1197" s="1102"/>
      <c r="P1197" s="603" t="s">
        <v>4280</v>
      </c>
      <c r="Q1197" s="601" t="s">
        <v>4281</v>
      </c>
      <c r="R1197" s="602">
        <v>198</v>
      </c>
      <c r="S1197" s="602">
        <v>63</v>
      </c>
      <c r="T1197" s="631">
        <v>23</v>
      </c>
      <c r="U1197" s="1102"/>
    </row>
    <row r="1198" spans="1:21" ht="14.25" customHeight="1">
      <c r="A1198" s="1194">
        <v>1</v>
      </c>
      <c r="B1198" s="1318">
        <v>43438</v>
      </c>
      <c r="C1198" s="1190" t="s">
        <v>4282</v>
      </c>
      <c r="D1198" s="1190" t="s">
        <v>4283</v>
      </c>
      <c r="E1198" s="1305">
        <v>1944</v>
      </c>
      <c r="F1198" s="1305">
        <v>1757</v>
      </c>
      <c r="G1198" s="1305">
        <v>15</v>
      </c>
      <c r="H1198" s="1305">
        <v>1742</v>
      </c>
      <c r="I1198" s="1192" t="s">
        <v>52</v>
      </c>
      <c r="J1198" s="1192" t="s">
        <v>52</v>
      </c>
      <c r="K1198" s="1192" t="s">
        <v>52</v>
      </c>
      <c r="L1198" s="1192" t="s">
        <v>52</v>
      </c>
      <c r="M1198" s="1192">
        <v>317</v>
      </c>
      <c r="N1198" s="1314">
        <v>32</v>
      </c>
      <c r="O1198" s="1317">
        <v>10000</v>
      </c>
      <c r="P1198" s="604" t="s">
        <v>4284</v>
      </c>
      <c r="Q1198" s="601" t="s">
        <v>4285</v>
      </c>
      <c r="R1198" s="602">
        <v>1018</v>
      </c>
      <c r="S1198" s="602">
        <v>195</v>
      </c>
      <c r="T1198" s="631">
        <v>27</v>
      </c>
      <c r="U1198" s="1197"/>
    </row>
    <row r="1199" spans="1:21" ht="14.25" customHeight="1">
      <c r="A1199" s="1191"/>
      <c r="B1199" s="1191"/>
      <c r="C1199" s="1191"/>
      <c r="D1199" s="1191"/>
      <c r="E1199" s="1191"/>
      <c r="F1199" s="1191"/>
      <c r="G1199" s="1191"/>
      <c r="H1199" s="1191"/>
      <c r="I1199" s="1191"/>
      <c r="J1199" s="1191"/>
      <c r="K1199" s="1191"/>
      <c r="L1199" s="1191"/>
      <c r="M1199" s="1191"/>
      <c r="N1199" s="1191"/>
      <c r="O1199" s="1191"/>
      <c r="P1199" s="603" t="s">
        <v>4286</v>
      </c>
      <c r="Q1199" s="601" t="s">
        <v>4287</v>
      </c>
      <c r="R1199" s="602">
        <v>1018</v>
      </c>
      <c r="S1199" s="602">
        <v>195</v>
      </c>
      <c r="T1199" s="631">
        <v>27</v>
      </c>
      <c r="U1199" s="1191"/>
    </row>
    <row r="1200" spans="1:21" ht="14.25" customHeight="1">
      <c r="A1200" s="1102"/>
      <c r="B1200" s="1102"/>
      <c r="C1200" s="1102"/>
      <c r="D1200" s="1102"/>
      <c r="E1200" s="1102"/>
      <c r="F1200" s="1102"/>
      <c r="G1200" s="1102"/>
      <c r="H1200" s="1102"/>
      <c r="I1200" s="1102"/>
      <c r="J1200" s="1102"/>
      <c r="K1200" s="1102"/>
      <c r="L1200" s="1102"/>
      <c r="M1200" s="1102"/>
      <c r="N1200" s="1102"/>
      <c r="O1200" s="1102"/>
      <c r="P1200" s="603" t="s">
        <v>4288</v>
      </c>
      <c r="Q1200" s="601" t="s">
        <v>4289</v>
      </c>
      <c r="R1200" s="602">
        <v>1018</v>
      </c>
      <c r="S1200" s="602">
        <v>195</v>
      </c>
      <c r="T1200" s="631">
        <v>27</v>
      </c>
      <c r="U1200" s="1102"/>
    </row>
    <row r="1201" spans="1:21" ht="14.25" customHeight="1">
      <c r="A1201" s="1194">
        <v>1</v>
      </c>
      <c r="B1201" s="1318">
        <v>43439</v>
      </c>
      <c r="C1201" s="1190" t="s">
        <v>4290</v>
      </c>
      <c r="D1201" s="1190" t="s">
        <v>4291</v>
      </c>
      <c r="E1201" s="1305">
        <v>2913</v>
      </c>
      <c r="F1201" s="1305">
        <v>2535</v>
      </c>
      <c r="G1201" s="1305">
        <v>109</v>
      </c>
      <c r="H1201" s="1305">
        <v>2431</v>
      </c>
      <c r="I1201" s="1192" t="s">
        <v>52</v>
      </c>
      <c r="J1201" s="1192" t="s">
        <v>52</v>
      </c>
      <c r="K1201" s="1192" t="s">
        <v>52</v>
      </c>
      <c r="L1201" s="1192" t="s">
        <v>52</v>
      </c>
      <c r="M1201" s="1192">
        <v>279</v>
      </c>
      <c r="N1201" s="1314">
        <v>108</v>
      </c>
      <c r="O1201" s="1317">
        <v>30000</v>
      </c>
      <c r="P1201" s="604" t="s">
        <v>4292</v>
      </c>
      <c r="Q1201" s="601" t="s">
        <v>4293</v>
      </c>
      <c r="R1201" s="602">
        <v>536</v>
      </c>
      <c r="S1201" s="602">
        <v>123</v>
      </c>
      <c r="T1201" s="631">
        <v>86</v>
      </c>
      <c r="U1201" s="1197"/>
    </row>
    <row r="1202" spans="1:21" ht="14.25" customHeight="1">
      <c r="A1202" s="1191"/>
      <c r="B1202" s="1191"/>
      <c r="C1202" s="1191"/>
      <c r="D1202" s="1191"/>
      <c r="E1202" s="1191"/>
      <c r="F1202" s="1191"/>
      <c r="G1202" s="1191"/>
      <c r="H1202" s="1191"/>
      <c r="I1202" s="1191"/>
      <c r="J1202" s="1191"/>
      <c r="K1202" s="1191"/>
      <c r="L1202" s="1191"/>
      <c r="M1202" s="1191"/>
      <c r="N1202" s="1191"/>
      <c r="O1202" s="1191"/>
      <c r="P1202" s="603" t="s">
        <v>4294</v>
      </c>
      <c r="Q1202" s="601" t="s">
        <v>4295</v>
      </c>
      <c r="R1202" s="602">
        <v>536</v>
      </c>
      <c r="S1202" s="602">
        <v>123</v>
      </c>
      <c r="T1202" s="631">
        <v>86</v>
      </c>
      <c r="U1202" s="1191"/>
    </row>
    <row r="1203" spans="1:21" ht="14.25" customHeight="1">
      <c r="A1203" s="1102"/>
      <c r="B1203" s="1102"/>
      <c r="C1203" s="1102"/>
      <c r="D1203" s="1102"/>
      <c r="E1203" s="1102"/>
      <c r="F1203" s="1102"/>
      <c r="G1203" s="1102"/>
      <c r="H1203" s="1102"/>
      <c r="I1203" s="1102"/>
      <c r="J1203" s="1102"/>
      <c r="K1203" s="1102"/>
      <c r="L1203" s="1102"/>
      <c r="M1203" s="1102"/>
      <c r="N1203" s="1102"/>
      <c r="O1203" s="1102"/>
      <c r="P1203" s="603" t="s">
        <v>4296</v>
      </c>
      <c r="Q1203" s="601" t="s">
        <v>4297</v>
      </c>
      <c r="R1203" s="602">
        <v>536</v>
      </c>
      <c r="S1203" s="602">
        <v>123</v>
      </c>
      <c r="T1203" s="631">
        <v>86</v>
      </c>
      <c r="U1203" s="1102"/>
    </row>
    <row r="1204" spans="1:21" ht="14.25" customHeight="1">
      <c r="A1204" s="1194">
        <v>1</v>
      </c>
      <c r="B1204" s="1318">
        <v>43439</v>
      </c>
      <c r="C1204" s="1190" t="s">
        <v>4298</v>
      </c>
      <c r="D1204" s="1190" t="s">
        <v>4299</v>
      </c>
      <c r="E1204" s="1305">
        <v>2803</v>
      </c>
      <c r="F1204" s="1305">
        <v>2643</v>
      </c>
      <c r="G1204" s="1305">
        <v>57</v>
      </c>
      <c r="H1204" s="1305">
        <v>2587</v>
      </c>
      <c r="I1204" s="1192" t="s">
        <v>52</v>
      </c>
      <c r="J1204" s="1192" t="s">
        <v>52</v>
      </c>
      <c r="K1204" s="1192" t="s">
        <v>52</v>
      </c>
      <c r="L1204" s="1192" t="s">
        <v>52</v>
      </c>
      <c r="M1204" s="1192">
        <v>153</v>
      </c>
      <c r="N1204" s="1314">
        <v>65</v>
      </c>
      <c r="O1204" s="1317">
        <v>10000</v>
      </c>
      <c r="P1204" s="604" t="s">
        <v>4300</v>
      </c>
      <c r="Q1204" s="601" t="s">
        <v>4301</v>
      </c>
      <c r="R1204" s="602">
        <v>1133</v>
      </c>
      <c r="S1204" s="602">
        <v>60</v>
      </c>
      <c r="T1204" s="631">
        <v>59</v>
      </c>
      <c r="U1204" s="1197"/>
    </row>
    <row r="1205" spans="1:21" ht="14.25" customHeight="1">
      <c r="A1205" s="1191"/>
      <c r="B1205" s="1191"/>
      <c r="C1205" s="1191"/>
      <c r="D1205" s="1191"/>
      <c r="E1205" s="1191"/>
      <c r="F1205" s="1191"/>
      <c r="G1205" s="1191"/>
      <c r="H1205" s="1191"/>
      <c r="I1205" s="1191"/>
      <c r="J1205" s="1191"/>
      <c r="K1205" s="1191"/>
      <c r="L1205" s="1191"/>
      <c r="M1205" s="1191"/>
      <c r="N1205" s="1191"/>
      <c r="O1205" s="1191"/>
      <c r="P1205" s="603" t="s">
        <v>4302</v>
      </c>
      <c r="Q1205" s="601" t="s">
        <v>4303</v>
      </c>
      <c r="R1205" s="602">
        <v>1133</v>
      </c>
      <c r="S1205" s="602">
        <v>60</v>
      </c>
      <c r="T1205" s="631">
        <v>59</v>
      </c>
      <c r="U1205" s="1191"/>
    </row>
    <row r="1206" spans="1:21" ht="14.25" customHeight="1">
      <c r="A1206" s="1102"/>
      <c r="B1206" s="1102"/>
      <c r="C1206" s="1102"/>
      <c r="D1206" s="1102"/>
      <c r="E1206" s="1102"/>
      <c r="F1206" s="1102"/>
      <c r="G1206" s="1102"/>
      <c r="H1206" s="1102"/>
      <c r="I1206" s="1102"/>
      <c r="J1206" s="1102"/>
      <c r="K1206" s="1102"/>
      <c r="L1206" s="1102"/>
      <c r="M1206" s="1102"/>
      <c r="N1206" s="1102"/>
      <c r="O1206" s="1102"/>
      <c r="P1206" s="603" t="s">
        <v>4304</v>
      </c>
      <c r="Q1206" s="601" t="s">
        <v>4305</v>
      </c>
      <c r="R1206" s="602">
        <v>1133</v>
      </c>
      <c r="S1206" s="602">
        <v>60</v>
      </c>
      <c r="T1206" s="631">
        <v>59</v>
      </c>
      <c r="U1206" s="1102"/>
    </row>
    <row r="1207" spans="1:21" ht="14.25" customHeight="1">
      <c r="A1207" s="1194">
        <v>1</v>
      </c>
      <c r="B1207" s="1318">
        <v>43440</v>
      </c>
      <c r="C1207" s="1190" t="s">
        <v>4306</v>
      </c>
      <c r="D1207" s="1190" t="s">
        <v>4307</v>
      </c>
      <c r="E1207" s="1305">
        <v>1077</v>
      </c>
      <c r="F1207" s="1305">
        <v>1027</v>
      </c>
      <c r="G1207" s="1305">
        <v>22</v>
      </c>
      <c r="H1207" s="1305">
        <v>1008</v>
      </c>
      <c r="I1207" s="1192" t="s">
        <v>52</v>
      </c>
      <c r="J1207" s="1192" t="s">
        <v>52</v>
      </c>
      <c r="K1207" s="1192" t="s">
        <v>52</v>
      </c>
      <c r="L1207" s="1192" t="s">
        <v>52</v>
      </c>
      <c r="M1207" s="1192">
        <v>115</v>
      </c>
      <c r="N1207" s="1314">
        <v>87</v>
      </c>
      <c r="O1207" s="1317">
        <v>10000</v>
      </c>
      <c r="P1207" s="604" t="s">
        <v>4308</v>
      </c>
      <c r="Q1207" s="601" t="s">
        <v>4309</v>
      </c>
      <c r="R1207" s="602">
        <v>285</v>
      </c>
      <c r="S1207" s="602">
        <v>17</v>
      </c>
      <c r="T1207" s="631">
        <v>99</v>
      </c>
      <c r="U1207" s="1197"/>
    </row>
    <row r="1208" spans="1:21" ht="14.25" customHeight="1">
      <c r="A1208" s="1191"/>
      <c r="B1208" s="1191"/>
      <c r="C1208" s="1191"/>
      <c r="D1208" s="1191"/>
      <c r="E1208" s="1191"/>
      <c r="F1208" s="1191"/>
      <c r="G1208" s="1191"/>
      <c r="H1208" s="1191"/>
      <c r="I1208" s="1191"/>
      <c r="J1208" s="1191"/>
      <c r="K1208" s="1191"/>
      <c r="L1208" s="1191"/>
      <c r="M1208" s="1191"/>
      <c r="N1208" s="1191"/>
      <c r="O1208" s="1191"/>
      <c r="P1208" s="603" t="s">
        <v>4310</v>
      </c>
      <c r="Q1208" s="601" t="s">
        <v>4311</v>
      </c>
      <c r="R1208" s="602">
        <v>285</v>
      </c>
      <c r="S1208" s="602">
        <v>17</v>
      </c>
      <c r="T1208" s="631">
        <v>99</v>
      </c>
      <c r="U1208" s="1191"/>
    </row>
    <row r="1209" spans="1:21" ht="14.25" customHeight="1">
      <c r="A1209" s="1102"/>
      <c r="B1209" s="1102"/>
      <c r="C1209" s="1102"/>
      <c r="D1209" s="1102"/>
      <c r="E1209" s="1102"/>
      <c r="F1209" s="1102"/>
      <c r="G1209" s="1102"/>
      <c r="H1209" s="1102"/>
      <c r="I1209" s="1102"/>
      <c r="J1209" s="1102"/>
      <c r="K1209" s="1102"/>
      <c r="L1209" s="1102"/>
      <c r="M1209" s="1102"/>
      <c r="N1209" s="1102"/>
      <c r="O1209" s="1102"/>
      <c r="P1209" s="603" t="s">
        <v>4312</v>
      </c>
      <c r="Q1209" s="601" t="s">
        <v>4313</v>
      </c>
      <c r="R1209" s="602">
        <v>230</v>
      </c>
      <c r="S1209" s="602">
        <v>24</v>
      </c>
      <c r="T1209" s="631">
        <v>84</v>
      </c>
      <c r="U1209" s="1102"/>
    </row>
    <row r="1210" spans="1:21" ht="14.25" customHeight="1">
      <c r="A1210" s="1194">
        <v>1</v>
      </c>
      <c r="B1210" s="1318">
        <v>43441</v>
      </c>
      <c r="C1210" s="1190" t="s">
        <v>4314</v>
      </c>
      <c r="D1210" s="1190" t="s">
        <v>4315</v>
      </c>
      <c r="E1210" s="1305">
        <v>3129</v>
      </c>
      <c r="F1210" s="1305">
        <v>3004</v>
      </c>
      <c r="G1210" s="1305">
        <v>429</v>
      </c>
      <c r="H1210" s="1305">
        <v>2575</v>
      </c>
      <c r="I1210" s="1192" t="s">
        <v>52</v>
      </c>
      <c r="J1210" s="1192" t="s">
        <v>52</v>
      </c>
      <c r="K1210" s="1192" t="s">
        <v>52</v>
      </c>
      <c r="L1210" s="1192" t="s">
        <v>52</v>
      </c>
      <c r="M1210" s="1192">
        <v>896</v>
      </c>
      <c r="N1210" s="1314">
        <v>11</v>
      </c>
      <c r="O1210" s="1317">
        <v>10000</v>
      </c>
      <c r="P1210" s="604" t="s">
        <v>4316</v>
      </c>
      <c r="Q1210" s="601" t="s">
        <v>4317</v>
      </c>
      <c r="R1210" s="602">
        <v>2181</v>
      </c>
      <c r="S1210" s="602">
        <v>732</v>
      </c>
      <c r="T1210" s="631">
        <v>11</v>
      </c>
      <c r="U1210" s="1197"/>
    </row>
    <row r="1211" spans="1:21" ht="14.25" customHeight="1">
      <c r="A1211" s="1191"/>
      <c r="B1211" s="1191"/>
      <c r="C1211" s="1191"/>
      <c r="D1211" s="1191"/>
      <c r="E1211" s="1191"/>
      <c r="F1211" s="1191"/>
      <c r="G1211" s="1191"/>
      <c r="H1211" s="1191"/>
      <c r="I1211" s="1191"/>
      <c r="J1211" s="1191"/>
      <c r="K1211" s="1191"/>
      <c r="L1211" s="1191"/>
      <c r="M1211" s="1191"/>
      <c r="N1211" s="1191"/>
      <c r="O1211" s="1191"/>
      <c r="P1211" s="603" t="s">
        <v>4318</v>
      </c>
      <c r="Q1211" s="601" t="s">
        <v>4319</v>
      </c>
      <c r="R1211" s="602">
        <v>2181</v>
      </c>
      <c r="S1211" s="602">
        <v>732</v>
      </c>
      <c r="T1211" s="631">
        <v>11</v>
      </c>
      <c r="U1211" s="1191"/>
    </row>
    <row r="1212" spans="1:21" ht="14.25" customHeight="1">
      <c r="A1212" s="1102"/>
      <c r="B1212" s="1102"/>
      <c r="C1212" s="1102"/>
      <c r="D1212" s="1102"/>
      <c r="E1212" s="1102"/>
      <c r="F1212" s="1102"/>
      <c r="G1212" s="1102"/>
      <c r="H1212" s="1102"/>
      <c r="I1212" s="1102"/>
      <c r="J1212" s="1102"/>
      <c r="K1212" s="1102"/>
      <c r="L1212" s="1102"/>
      <c r="M1212" s="1102"/>
      <c r="N1212" s="1102"/>
      <c r="O1212" s="1102"/>
      <c r="P1212" s="603" t="s">
        <v>4320</v>
      </c>
      <c r="Q1212" s="601" t="s">
        <v>4321</v>
      </c>
      <c r="R1212" s="602">
        <v>2181</v>
      </c>
      <c r="S1212" s="602">
        <v>732</v>
      </c>
      <c r="T1212" s="631">
        <v>11</v>
      </c>
      <c r="U1212" s="1102"/>
    </row>
    <row r="1213" spans="1:21" ht="14.25" customHeight="1">
      <c r="A1213" s="1194">
        <v>2</v>
      </c>
      <c r="B1213" s="1318">
        <v>43444</v>
      </c>
      <c r="C1213" s="1190" t="s">
        <v>4322</v>
      </c>
      <c r="D1213" s="1190" t="s">
        <v>4323</v>
      </c>
      <c r="E1213" s="1305">
        <v>3563</v>
      </c>
      <c r="F1213" s="1305">
        <v>3365</v>
      </c>
      <c r="G1213" s="1305">
        <v>21</v>
      </c>
      <c r="H1213" s="1305">
        <v>3346</v>
      </c>
      <c r="I1213" s="1192" t="s">
        <v>52</v>
      </c>
      <c r="J1213" s="1192" t="s">
        <v>52</v>
      </c>
      <c r="K1213" s="1192" t="s">
        <v>52</v>
      </c>
      <c r="L1213" s="1192" t="s">
        <v>52</v>
      </c>
      <c r="M1213" s="1192">
        <v>224</v>
      </c>
      <c r="N1213" s="1314">
        <v>45</v>
      </c>
      <c r="O1213" s="1317">
        <v>10000</v>
      </c>
      <c r="P1213" s="604" t="s">
        <v>4324</v>
      </c>
      <c r="Q1213" s="601" t="s">
        <v>4325</v>
      </c>
      <c r="R1213" s="602">
        <v>221</v>
      </c>
      <c r="S1213" s="602">
        <v>16</v>
      </c>
      <c r="T1213" s="631">
        <v>43</v>
      </c>
      <c r="U1213" s="1197"/>
    </row>
    <row r="1214" spans="1:21" ht="14.25" customHeight="1">
      <c r="A1214" s="1191"/>
      <c r="B1214" s="1191"/>
      <c r="C1214" s="1191"/>
      <c r="D1214" s="1191"/>
      <c r="E1214" s="1191"/>
      <c r="F1214" s="1191"/>
      <c r="G1214" s="1191"/>
      <c r="H1214" s="1191"/>
      <c r="I1214" s="1191"/>
      <c r="J1214" s="1191"/>
      <c r="K1214" s="1191"/>
      <c r="L1214" s="1191"/>
      <c r="M1214" s="1191"/>
      <c r="N1214" s="1191"/>
      <c r="O1214" s="1191"/>
      <c r="P1214" s="603" t="s">
        <v>4326</v>
      </c>
      <c r="Q1214" s="601" t="s">
        <v>4327</v>
      </c>
      <c r="R1214" s="602">
        <v>1805</v>
      </c>
      <c r="S1214" s="602">
        <v>135</v>
      </c>
      <c r="T1214" s="631">
        <v>38</v>
      </c>
      <c r="U1214" s="1191"/>
    </row>
    <row r="1215" spans="1:21" ht="14.25" customHeight="1">
      <c r="A1215" s="1102"/>
      <c r="B1215" s="1102"/>
      <c r="C1215" s="1102"/>
      <c r="D1215" s="1102"/>
      <c r="E1215" s="1102"/>
      <c r="F1215" s="1102"/>
      <c r="G1215" s="1102"/>
      <c r="H1215" s="1102"/>
      <c r="I1215" s="1102"/>
      <c r="J1215" s="1102"/>
      <c r="K1215" s="1102"/>
      <c r="L1215" s="1102"/>
      <c r="M1215" s="1102"/>
      <c r="N1215" s="1102"/>
      <c r="O1215" s="1102"/>
      <c r="P1215" s="603" t="s">
        <v>4328</v>
      </c>
      <c r="Q1215" s="601" t="s">
        <v>4329</v>
      </c>
      <c r="R1215" s="602">
        <v>1805</v>
      </c>
      <c r="S1215" s="602">
        <v>135</v>
      </c>
      <c r="T1215" s="631">
        <v>38</v>
      </c>
      <c r="U1215" s="1102"/>
    </row>
    <row r="1216" spans="1:21" ht="14.25" customHeight="1">
      <c r="A1216" s="1194">
        <v>2</v>
      </c>
      <c r="B1216" s="1318">
        <v>43445</v>
      </c>
      <c r="C1216" s="1190" t="s">
        <v>4330</v>
      </c>
      <c r="D1216" s="1190" t="s">
        <v>4331</v>
      </c>
      <c r="E1216" s="1305">
        <v>2719</v>
      </c>
      <c r="F1216" s="1305">
        <v>2440</v>
      </c>
      <c r="G1216" s="1305">
        <v>2</v>
      </c>
      <c r="H1216" s="1305">
        <v>2439</v>
      </c>
      <c r="I1216" s="1192" t="s">
        <v>52</v>
      </c>
      <c r="J1216" s="1192" t="s">
        <v>52</v>
      </c>
      <c r="K1216" s="1192" t="s">
        <v>52</v>
      </c>
      <c r="L1216" s="1192" t="s">
        <v>52</v>
      </c>
      <c r="M1216" s="1192">
        <v>678</v>
      </c>
      <c r="N1216" s="1314">
        <v>15</v>
      </c>
      <c r="O1216" s="1317">
        <v>9995</v>
      </c>
      <c r="P1216" s="604" t="s">
        <v>4332</v>
      </c>
      <c r="Q1216" s="601" t="s">
        <v>4333</v>
      </c>
      <c r="R1216" s="602">
        <v>341</v>
      </c>
      <c r="S1216" s="602">
        <v>89</v>
      </c>
      <c r="T1216" s="631">
        <v>13</v>
      </c>
      <c r="U1216" s="1197"/>
    </row>
    <row r="1217" spans="1:21" ht="14.25" customHeight="1">
      <c r="A1217" s="1191"/>
      <c r="B1217" s="1191"/>
      <c r="C1217" s="1191"/>
      <c r="D1217" s="1191"/>
      <c r="E1217" s="1191"/>
      <c r="F1217" s="1191"/>
      <c r="G1217" s="1191"/>
      <c r="H1217" s="1191"/>
      <c r="I1217" s="1191"/>
      <c r="J1217" s="1191"/>
      <c r="K1217" s="1191"/>
      <c r="L1217" s="1191"/>
      <c r="M1217" s="1191"/>
      <c r="N1217" s="1191"/>
      <c r="O1217" s="1191"/>
      <c r="P1217" s="603" t="s">
        <v>4334</v>
      </c>
      <c r="Q1217" s="601" t="s">
        <v>4335</v>
      </c>
      <c r="R1217" s="602">
        <v>1393</v>
      </c>
      <c r="S1217" s="602">
        <v>396</v>
      </c>
      <c r="T1217" s="631">
        <v>15</v>
      </c>
      <c r="U1217" s="1191"/>
    </row>
    <row r="1218" spans="1:21" ht="14.25" customHeight="1">
      <c r="A1218" s="1102"/>
      <c r="B1218" s="1102"/>
      <c r="C1218" s="1102"/>
      <c r="D1218" s="1102"/>
      <c r="E1218" s="1102"/>
      <c r="F1218" s="1102"/>
      <c r="G1218" s="1102"/>
      <c r="H1218" s="1102"/>
      <c r="I1218" s="1102"/>
      <c r="J1218" s="1102"/>
      <c r="K1218" s="1102"/>
      <c r="L1218" s="1102"/>
      <c r="M1218" s="1102"/>
      <c r="N1218" s="1102"/>
      <c r="O1218" s="1102"/>
      <c r="P1218" s="603" t="s">
        <v>4336</v>
      </c>
      <c r="Q1218" s="601" t="s">
        <v>4337</v>
      </c>
      <c r="R1218" s="602">
        <v>1393</v>
      </c>
      <c r="S1218" s="602">
        <v>396</v>
      </c>
      <c r="T1218" s="631">
        <v>15</v>
      </c>
      <c r="U1218" s="1102"/>
    </row>
    <row r="1219" spans="1:21" ht="14.25" customHeight="1">
      <c r="A1219" s="1194">
        <v>2</v>
      </c>
      <c r="B1219" s="1318">
        <v>43446</v>
      </c>
      <c r="C1219" s="1190" t="s">
        <v>4338</v>
      </c>
      <c r="D1219" s="1190" t="s">
        <v>4339</v>
      </c>
      <c r="E1219" s="1305">
        <v>1123</v>
      </c>
      <c r="F1219" s="1305">
        <v>1076</v>
      </c>
      <c r="G1219" s="1305">
        <v>22</v>
      </c>
      <c r="H1219" s="1305">
        <v>1055</v>
      </c>
      <c r="I1219" s="1192" t="s">
        <v>52</v>
      </c>
      <c r="J1219" s="1192" t="s">
        <v>52</v>
      </c>
      <c r="K1219" s="1192" t="s">
        <v>52</v>
      </c>
      <c r="L1219" s="1192" t="s">
        <v>52</v>
      </c>
      <c r="M1219" s="1192">
        <v>110</v>
      </c>
      <c r="N1219" s="1314">
        <v>91</v>
      </c>
      <c r="O1219" s="1317">
        <v>10000</v>
      </c>
      <c r="P1219" s="604" t="s">
        <v>4340</v>
      </c>
      <c r="Q1219" s="601" t="s">
        <v>4341</v>
      </c>
      <c r="R1219" s="602">
        <v>180</v>
      </c>
      <c r="S1219" s="602">
        <v>5</v>
      </c>
      <c r="T1219" s="631">
        <v>199</v>
      </c>
      <c r="U1219" s="1197"/>
    </row>
    <row r="1220" spans="1:21" ht="14.25" customHeight="1">
      <c r="A1220" s="1191"/>
      <c r="B1220" s="1191"/>
      <c r="C1220" s="1191"/>
      <c r="D1220" s="1191"/>
      <c r="E1220" s="1191"/>
      <c r="F1220" s="1191"/>
      <c r="G1220" s="1191"/>
      <c r="H1220" s="1191"/>
      <c r="I1220" s="1191"/>
      <c r="J1220" s="1191"/>
      <c r="K1220" s="1191"/>
      <c r="L1220" s="1191"/>
      <c r="M1220" s="1191"/>
      <c r="N1220" s="1191"/>
      <c r="O1220" s="1191"/>
      <c r="P1220" s="603" t="s">
        <v>4342</v>
      </c>
      <c r="Q1220" s="601" t="s">
        <v>4343</v>
      </c>
      <c r="R1220" s="602">
        <v>219</v>
      </c>
      <c r="S1220" s="602">
        <v>11</v>
      </c>
      <c r="T1220" s="631">
        <v>114</v>
      </c>
      <c r="U1220" s="1191"/>
    </row>
    <row r="1221" spans="1:21" ht="14.25" customHeight="1">
      <c r="A1221" s="1102"/>
      <c r="B1221" s="1102"/>
      <c r="C1221" s="1102"/>
      <c r="D1221" s="1102"/>
      <c r="E1221" s="1102"/>
      <c r="F1221" s="1102"/>
      <c r="G1221" s="1102"/>
      <c r="H1221" s="1102"/>
      <c r="I1221" s="1102"/>
      <c r="J1221" s="1102"/>
      <c r="K1221" s="1102"/>
      <c r="L1221" s="1102"/>
      <c r="M1221" s="1102"/>
      <c r="N1221" s="1102"/>
      <c r="O1221" s="1102"/>
      <c r="P1221" s="603" t="s">
        <v>4344</v>
      </c>
      <c r="Q1221" s="601" t="s">
        <v>4345</v>
      </c>
      <c r="R1221" s="602">
        <v>174</v>
      </c>
      <c r="S1221" s="602">
        <v>35</v>
      </c>
      <c r="T1221" s="631">
        <v>75</v>
      </c>
      <c r="U1221" s="1102"/>
    </row>
    <row r="1222" spans="1:21" ht="14.25" customHeight="1">
      <c r="A1222" s="1194">
        <v>2</v>
      </c>
      <c r="B1222" s="1318">
        <v>43448</v>
      </c>
      <c r="C1222" s="1190" t="s">
        <v>4346</v>
      </c>
      <c r="D1222" s="1190" t="s">
        <v>4347</v>
      </c>
      <c r="E1222" s="1305">
        <v>1192</v>
      </c>
      <c r="F1222" s="1305">
        <v>1016</v>
      </c>
      <c r="G1222" s="1305">
        <v>5</v>
      </c>
      <c r="H1222" s="1305">
        <v>1011</v>
      </c>
      <c r="I1222" s="1192" t="s">
        <v>52</v>
      </c>
      <c r="J1222" s="1192" t="s">
        <v>52</v>
      </c>
      <c r="K1222" s="1192" t="s">
        <v>52</v>
      </c>
      <c r="L1222" s="1192" t="s">
        <v>52</v>
      </c>
      <c r="M1222" s="1192">
        <v>164</v>
      </c>
      <c r="N1222" s="1314">
        <v>61</v>
      </c>
      <c r="O1222" s="1317">
        <v>10000</v>
      </c>
      <c r="P1222" s="604" t="s">
        <v>4348</v>
      </c>
      <c r="Q1222" s="601" t="s">
        <v>4349</v>
      </c>
      <c r="R1222" s="602">
        <v>175</v>
      </c>
      <c r="S1222" s="602">
        <v>41</v>
      </c>
      <c r="T1222" s="631">
        <v>51</v>
      </c>
      <c r="U1222" s="1197"/>
    </row>
    <row r="1223" spans="1:21" ht="14.25" customHeight="1">
      <c r="A1223" s="1191"/>
      <c r="B1223" s="1191"/>
      <c r="C1223" s="1191"/>
      <c r="D1223" s="1191"/>
      <c r="E1223" s="1191"/>
      <c r="F1223" s="1191"/>
      <c r="G1223" s="1191"/>
      <c r="H1223" s="1191"/>
      <c r="I1223" s="1191"/>
      <c r="J1223" s="1191"/>
      <c r="K1223" s="1191"/>
      <c r="L1223" s="1191"/>
      <c r="M1223" s="1191"/>
      <c r="N1223" s="1191"/>
      <c r="O1223" s="1191"/>
      <c r="P1223" s="603" t="s">
        <v>4350</v>
      </c>
      <c r="Q1223" s="601" t="s">
        <v>4351</v>
      </c>
      <c r="R1223" s="602">
        <v>227</v>
      </c>
      <c r="S1223" s="602">
        <v>54</v>
      </c>
      <c r="T1223" s="631">
        <v>58</v>
      </c>
      <c r="U1223" s="1191"/>
    </row>
    <row r="1224" spans="1:21" ht="14.25" customHeight="1">
      <c r="A1224" s="1102"/>
      <c r="B1224" s="1102"/>
      <c r="C1224" s="1102"/>
      <c r="D1224" s="1102"/>
      <c r="E1224" s="1102"/>
      <c r="F1224" s="1102"/>
      <c r="G1224" s="1102"/>
      <c r="H1224" s="1102"/>
      <c r="I1224" s="1102"/>
      <c r="J1224" s="1102"/>
      <c r="K1224" s="1102"/>
      <c r="L1224" s="1102"/>
      <c r="M1224" s="1102"/>
      <c r="N1224" s="1102"/>
      <c r="O1224" s="1102"/>
      <c r="P1224" s="603" t="s">
        <v>4352</v>
      </c>
      <c r="Q1224" s="601" t="s">
        <v>4353</v>
      </c>
      <c r="R1224" s="602">
        <v>227</v>
      </c>
      <c r="S1224" s="602">
        <v>54</v>
      </c>
      <c r="T1224" s="631">
        <v>58</v>
      </c>
      <c r="U1224" s="1102"/>
    </row>
    <row r="1225" spans="1:21" ht="14.25" customHeight="1">
      <c r="A1225" s="1194">
        <v>2</v>
      </c>
      <c r="B1225" s="1318" t="s">
        <v>4354</v>
      </c>
      <c r="C1225" s="1190" t="s">
        <v>4355</v>
      </c>
      <c r="D1225" s="1190" t="s">
        <v>4356</v>
      </c>
      <c r="E1225" s="1305">
        <v>4342</v>
      </c>
      <c r="F1225" s="1305">
        <v>2916</v>
      </c>
      <c r="G1225" s="1305">
        <v>48</v>
      </c>
      <c r="H1225" s="1305">
        <v>2877</v>
      </c>
      <c r="I1225" s="1192" t="s">
        <v>52</v>
      </c>
      <c r="J1225" s="1192" t="s">
        <v>52</v>
      </c>
      <c r="K1225" s="1192" t="s">
        <v>52</v>
      </c>
      <c r="L1225" s="1192" t="s">
        <v>52</v>
      </c>
      <c r="M1225" s="1192">
        <v>759</v>
      </c>
      <c r="N1225" s="1314">
        <v>264</v>
      </c>
      <c r="O1225" s="1317">
        <v>200000</v>
      </c>
      <c r="P1225" s="604" t="s">
        <v>4357</v>
      </c>
      <c r="Q1225" s="601" t="s">
        <v>4358</v>
      </c>
      <c r="R1225" s="602">
        <v>543</v>
      </c>
      <c r="S1225" s="602">
        <v>212</v>
      </c>
      <c r="T1225" s="631">
        <v>235</v>
      </c>
      <c r="U1225" s="1197"/>
    </row>
    <row r="1226" spans="1:21" ht="14.25" customHeight="1">
      <c r="A1226" s="1191"/>
      <c r="B1226" s="1191"/>
      <c r="C1226" s="1191"/>
      <c r="D1226" s="1191"/>
      <c r="E1226" s="1191"/>
      <c r="F1226" s="1191"/>
      <c r="G1226" s="1191"/>
      <c r="H1226" s="1191"/>
      <c r="I1226" s="1191"/>
      <c r="J1226" s="1191"/>
      <c r="K1226" s="1191"/>
      <c r="L1226" s="1191"/>
      <c r="M1226" s="1191"/>
      <c r="N1226" s="1191"/>
      <c r="O1226" s="1191"/>
      <c r="P1226" s="603" t="s">
        <v>4359</v>
      </c>
      <c r="Q1226" s="601" t="s">
        <v>4360</v>
      </c>
      <c r="R1226" s="602">
        <v>543</v>
      </c>
      <c r="S1226" s="602">
        <v>212</v>
      </c>
      <c r="T1226" s="631">
        <v>235</v>
      </c>
      <c r="U1226" s="1191"/>
    </row>
    <row r="1227" spans="1:21" ht="14.25" customHeight="1">
      <c r="A1227" s="1102"/>
      <c r="B1227" s="1102"/>
      <c r="C1227" s="1102"/>
      <c r="D1227" s="1102"/>
      <c r="E1227" s="1102"/>
      <c r="F1227" s="1102"/>
      <c r="G1227" s="1102"/>
      <c r="H1227" s="1102"/>
      <c r="I1227" s="1102"/>
      <c r="J1227" s="1102"/>
      <c r="K1227" s="1102"/>
      <c r="L1227" s="1102"/>
      <c r="M1227" s="1102"/>
      <c r="N1227" s="1102"/>
      <c r="O1227" s="1102"/>
      <c r="P1227" s="603" t="s">
        <v>4361</v>
      </c>
      <c r="Q1227" s="601" t="s">
        <v>4362</v>
      </c>
      <c r="R1227" s="602">
        <v>543</v>
      </c>
      <c r="S1227" s="602">
        <v>212</v>
      </c>
      <c r="T1227" s="631">
        <v>235</v>
      </c>
      <c r="U1227" s="1102"/>
    </row>
    <row r="1228" spans="1:21" ht="14.25" customHeight="1">
      <c r="A1228" s="1194">
        <v>3</v>
      </c>
      <c r="B1228" s="1318">
        <v>43451</v>
      </c>
      <c r="C1228" s="1190" t="s">
        <v>4363</v>
      </c>
      <c r="D1228" s="1190" t="s">
        <v>4364</v>
      </c>
      <c r="E1228" s="1305">
        <v>2096</v>
      </c>
      <c r="F1228" s="1305">
        <v>1813</v>
      </c>
      <c r="G1228" s="1305">
        <v>6</v>
      </c>
      <c r="H1228" s="1305">
        <v>1807</v>
      </c>
      <c r="I1228" s="1192" t="s">
        <v>52</v>
      </c>
      <c r="J1228" s="1192" t="s">
        <v>52</v>
      </c>
      <c r="K1228" s="1192" t="s">
        <v>52</v>
      </c>
      <c r="L1228" s="1192" t="s">
        <v>52</v>
      </c>
      <c r="M1228" s="1192">
        <v>296</v>
      </c>
      <c r="N1228" s="1314">
        <v>34</v>
      </c>
      <c r="O1228" s="1317">
        <v>10000</v>
      </c>
      <c r="P1228" s="604" t="s">
        <v>4365</v>
      </c>
      <c r="Q1228" s="601" t="s">
        <v>4366</v>
      </c>
      <c r="R1228" s="602">
        <v>214</v>
      </c>
      <c r="S1228" s="602">
        <v>33</v>
      </c>
      <c r="T1228" s="631">
        <v>28</v>
      </c>
      <c r="U1228" s="1197"/>
    </row>
    <row r="1229" spans="1:21" ht="14.25" customHeight="1">
      <c r="A1229" s="1191"/>
      <c r="B1229" s="1191"/>
      <c r="C1229" s="1191"/>
      <c r="D1229" s="1191"/>
      <c r="E1229" s="1191"/>
      <c r="F1229" s="1191"/>
      <c r="G1229" s="1191"/>
      <c r="H1229" s="1191"/>
      <c r="I1229" s="1191"/>
      <c r="J1229" s="1191"/>
      <c r="K1229" s="1191"/>
      <c r="L1229" s="1191"/>
      <c r="M1229" s="1191"/>
      <c r="N1229" s="1191"/>
      <c r="O1229" s="1191"/>
      <c r="P1229" s="603" t="s">
        <v>4367</v>
      </c>
      <c r="Q1229" s="601" t="s">
        <v>4368</v>
      </c>
      <c r="R1229" s="602">
        <v>257</v>
      </c>
      <c r="S1229" s="602">
        <v>60</v>
      </c>
      <c r="T1229" s="631">
        <v>31</v>
      </c>
      <c r="U1229" s="1191"/>
    </row>
    <row r="1230" spans="1:21" ht="14.25" customHeight="1">
      <c r="A1230" s="1102"/>
      <c r="B1230" s="1102"/>
      <c r="C1230" s="1102"/>
      <c r="D1230" s="1102"/>
      <c r="E1230" s="1102"/>
      <c r="F1230" s="1102"/>
      <c r="G1230" s="1102"/>
      <c r="H1230" s="1102"/>
      <c r="I1230" s="1102"/>
      <c r="J1230" s="1102"/>
      <c r="K1230" s="1102"/>
      <c r="L1230" s="1102"/>
      <c r="M1230" s="1102"/>
      <c r="N1230" s="1102"/>
      <c r="O1230" s="1102"/>
      <c r="P1230" s="603" t="s">
        <v>4369</v>
      </c>
      <c r="Q1230" s="601" t="s">
        <v>4370</v>
      </c>
      <c r="R1230" s="602">
        <v>257</v>
      </c>
      <c r="S1230" s="602">
        <v>60</v>
      </c>
      <c r="T1230" s="631">
        <v>31</v>
      </c>
      <c r="U1230" s="1102"/>
    </row>
    <row r="1231" spans="1:21" ht="14.25" customHeight="1">
      <c r="A1231" s="1194">
        <v>3</v>
      </c>
      <c r="B1231" s="1318">
        <v>43452</v>
      </c>
      <c r="C1231" s="1190" t="s">
        <v>4371</v>
      </c>
      <c r="D1231" s="1190" t="s">
        <v>4372</v>
      </c>
      <c r="E1231" s="1305">
        <v>1458</v>
      </c>
      <c r="F1231" s="1305">
        <v>1257</v>
      </c>
      <c r="G1231" s="1305">
        <v>6</v>
      </c>
      <c r="H1231" s="1305">
        <v>1252</v>
      </c>
      <c r="I1231" s="1192" t="s">
        <v>52</v>
      </c>
      <c r="J1231" s="1192" t="s">
        <v>52</v>
      </c>
      <c r="K1231" s="1192" t="s">
        <v>52</v>
      </c>
      <c r="L1231" s="1192" t="s">
        <v>52</v>
      </c>
      <c r="M1231" s="1192">
        <v>165</v>
      </c>
      <c r="N1231" s="1314">
        <v>61</v>
      </c>
      <c r="O1231" s="1317">
        <v>10000</v>
      </c>
      <c r="P1231" s="604" t="s">
        <v>4373</v>
      </c>
      <c r="Q1231" s="601" t="s">
        <v>4374</v>
      </c>
      <c r="R1231" s="602">
        <v>687</v>
      </c>
      <c r="S1231" s="602">
        <v>95</v>
      </c>
      <c r="T1231" s="631">
        <v>49</v>
      </c>
      <c r="U1231" s="1197"/>
    </row>
    <row r="1232" spans="1:21" ht="14.25" customHeight="1">
      <c r="A1232" s="1191"/>
      <c r="B1232" s="1191"/>
      <c r="C1232" s="1191"/>
      <c r="D1232" s="1191"/>
      <c r="E1232" s="1191"/>
      <c r="F1232" s="1191"/>
      <c r="G1232" s="1191"/>
      <c r="H1232" s="1191"/>
      <c r="I1232" s="1191"/>
      <c r="J1232" s="1191"/>
      <c r="K1232" s="1191"/>
      <c r="L1232" s="1191"/>
      <c r="M1232" s="1191"/>
      <c r="N1232" s="1191"/>
      <c r="O1232" s="1191"/>
      <c r="P1232" s="603" t="s">
        <v>4375</v>
      </c>
      <c r="Q1232" s="601" t="s">
        <v>4376</v>
      </c>
      <c r="R1232" s="602">
        <v>687</v>
      </c>
      <c r="S1232" s="602">
        <v>95</v>
      </c>
      <c r="T1232" s="631">
        <v>49</v>
      </c>
      <c r="U1232" s="1191"/>
    </row>
    <row r="1233" spans="1:21" ht="14.25" customHeight="1">
      <c r="A1233" s="1102"/>
      <c r="B1233" s="1102"/>
      <c r="C1233" s="1102"/>
      <c r="D1233" s="1102"/>
      <c r="E1233" s="1102"/>
      <c r="F1233" s="1102"/>
      <c r="G1233" s="1102"/>
      <c r="H1233" s="1102"/>
      <c r="I1233" s="1102"/>
      <c r="J1233" s="1102"/>
      <c r="K1233" s="1102"/>
      <c r="L1233" s="1102"/>
      <c r="M1233" s="1102"/>
      <c r="N1233" s="1102"/>
      <c r="O1233" s="1102"/>
      <c r="P1233" s="603" t="s">
        <v>4377</v>
      </c>
      <c r="Q1233" s="601" t="s">
        <v>4378</v>
      </c>
      <c r="R1233" s="602">
        <v>687</v>
      </c>
      <c r="S1233" s="602">
        <v>95</v>
      </c>
      <c r="T1233" s="631">
        <v>49</v>
      </c>
      <c r="U1233" s="1102"/>
    </row>
    <row r="1234" spans="1:21" ht="14.25" customHeight="1">
      <c r="A1234" s="1194">
        <v>3</v>
      </c>
      <c r="B1234" s="1318">
        <v>43453</v>
      </c>
      <c r="C1234" s="1190" t="s">
        <v>4379</v>
      </c>
      <c r="D1234" s="1197" t="s">
        <v>4380</v>
      </c>
      <c r="E1234" s="1305">
        <v>2222</v>
      </c>
      <c r="F1234" s="1305">
        <v>1942</v>
      </c>
      <c r="G1234" s="1305">
        <v>8</v>
      </c>
      <c r="H1234" s="1305">
        <v>1935</v>
      </c>
      <c r="I1234" s="1192" t="s">
        <v>52</v>
      </c>
      <c r="J1234" s="1192" t="s">
        <v>52</v>
      </c>
      <c r="K1234" s="1192" t="s">
        <v>52</v>
      </c>
      <c r="L1234" s="1192" t="s">
        <v>52</v>
      </c>
      <c r="M1234" s="1192">
        <v>150</v>
      </c>
      <c r="N1234" s="1314">
        <v>67</v>
      </c>
      <c r="O1234" s="1317">
        <v>10000</v>
      </c>
      <c r="P1234" s="604" t="s">
        <v>4381</v>
      </c>
      <c r="Q1234" s="601" t="s">
        <v>4382</v>
      </c>
      <c r="R1234" s="602">
        <v>946</v>
      </c>
      <c r="S1234" s="602">
        <v>56</v>
      </c>
      <c r="T1234" s="631">
        <v>68</v>
      </c>
      <c r="U1234" s="1197"/>
    </row>
    <row r="1235" spans="1:21" ht="14.25" customHeight="1">
      <c r="A1235" s="1191"/>
      <c r="B1235" s="1191"/>
      <c r="C1235" s="1191"/>
      <c r="D1235" s="1191"/>
      <c r="E1235" s="1191"/>
      <c r="F1235" s="1191"/>
      <c r="G1235" s="1191"/>
      <c r="H1235" s="1191"/>
      <c r="I1235" s="1191"/>
      <c r="J1235" s="1191"/>
      <c r="K1235" s="1191"/>
      <c r="L1235" s="1191"/>
      <c r="M1235" s="1191"/>
      <c r="N1235" s="1191"/>
      <c r="O1235" s="1191"/>
      <c r="P1235" s="603" t="s">
        <v>4383</v>
      </c>
      <c r="Q1235" s="601" t="s">
        <v>4384</v>
      </c>
      <c r="R1235" s="602">
        <v>946</v>
      </c>
      <c r="S1235" s="602">
        <v>56</v>
      </c>
      <c r="T1235" s="631">
        <v>68</v>
      </c>
      <c r="U1235" s="1191"/>
    </row>
    <row r="1236" spans="1:21" ht="14.25" customHeight="1">
      <c r="A1236" s="1102"/>
      <c r="B1236" s="1102"/>
      <c r="C1236" s="1102"/>
      <c r="D1236" s="1102"/>
      <c r="E1236" s="1102"/>
      <c r="F1236" s="1102"/>
      <c r="G1236" s="1102"/>
      <c r="H1236" s="1102"/>
      <c r="I1236" s="1102"/>
      <c r="J1236" s="1102"/>
      <c r="K1236" s="1102"/>
      <c r="L1236" s="1102"/>
      <c r="M1236" s="1102"/>
      <c r="N1236" s="1102"/>
      <c r="O1236" s="1102"/>
      <c r="P1236" s="603" t="s">
        <v>4385</v>
      </c>
      <c r="Q1236" s="601" t="s">
        <v>4386</v>
      </c>
      <c r="R1236" s="602">
        <v>946</v>
      </c>
      <c r="S1236" s="602">
        <v>56</v>
      </c>
      <c r="T1236" s="631">
        <v>68</v>
      </c>
      <c r="U1236" s="1102"/>
    </row>
    <row r="1237" spans="1:21" ht="14.25" customHeight="1">
      <c r="A1237" s="1194">
        <v>3</v>
      </c>
      <c r="B1237" s="1318">
        <v>43455</v>
      </c>
      <c r="C1237" s="1190" t="s">
        <v>4387</v>
      </c>
      <c r="D1237" s="1197" t="s">
        <v>4388</v>
      </c>
      <c r="E1237" s="1305">
        <v>2585</v>
      </c>
      <c r="F1237" s="1305">
        <v>2450</v>
      </c>
      <c r="G1237" s="1305">
        <v>1089</v>
      </c>
      <c r="H1237" s="1305">
        <v>1365</v>
      </c>
      <c r="I1237" s="1192" t="s">
        <v>52</v>
      </c>
      <c r="J1237" s="1192" t="s">
        <v>52</v>
      </c>
      <c r="K1237" s="1192" t="s">
        <v>52</v>
      </c>
      <c r="L1237" s="1192" t="s">
        <v>52</v>
      </c>
      <c r="M1237" s="1192">
        <v>318</v>
      </c>
      <c r="N1237" s="1314">
        <v>31</v>
      </c>
      <c r="O1237" s="1317">
        <v>10000</v>
      </c>
      <c r="P1237" s="604" t="s">
        <v>4389</v>
      </c>
      <c r="Q1237" s="601" t="s">
        <v>4390</v>
      </c>
      <c r="R1237" s="602">
        <v>915</v>
      </c>
      <c r="S1237" s="602">
        <v>122</v>
      </c>
      <c r="T1237" s="631">
        <v>28</v>
      </c>
      <c r="U1237" s="1197"/>
    </row>
    <row r="1238" spans="1:21" ht="14.25" customHeight="1">
      <c r="A1238" s="1191"/>
      <c r="B1238" s="1191"/>
      <c r="C1238" s="1191"/>
      <c r="D1238" s="1191"/>
      <c r="E1238" s="1191"/>
      <c r="F1238" s="1191"/>
      <c r="G1238" s="1191"/>
      <c r="H1238" s="1191"/>
      <c r="I1238" s="1191"/>
      <c r="J1238" s="1191"/>
      <c r="K1238" s="1191"/>
      <c r="L1238" s="1191"/>
      <c r="M1238" s="1191"/>
      <c r="N1238" s="1191"/>
      <c r="O1238" s="1191"/>
      <c r="P1238" s="603" t="s">
        <v>4391</v>
      </c>
      <c r="Q1238" s="601" t="s">
        <v>4392</v>
      </c>
      <c r="R1238" s="602">
        <v>915</v>
      </c>
      <c r="S1238" s="602">
        <v>122</v>
      </c>
      <c r="T1238" s="631">
        <v>28</v>
      </c>
      <c r="U1238" s="1191"/>
    </row>
    <row r="1239" spans="1:21" ht="14.25" customHeight="1">
      <c r="A1239" s="1102"/>
      <c r="B1239" s="1102"/>
      <c r="C1239" s="1102"/>
      <c r="D1239" s="1102"/>
      <c r="E1239" s="1102"/>
      <c r="F1239" s="1102"/>
      <c r="G1239" s="1102"/>
      <c r="H1239" s="1102"/>
      <c r="I1239" s="1102"/>
      <c r="J1239" s="1102"/>
      <c r="K1239" s="1102"/>
      <c r="L1239" s="1102"/>
      <c r="M1239" s="1102"/>
      <c r="N1239" s="1102"/>
      <c r="O1239" s="1102"/>
      <c r="P1239" s="603" t="s">
        <v>4393</v>
      </c>
      <c r="Q1239" s="601" t="s">
        <v>4394</v>
      </c>
      <c r="R1239" s="602">
        <v>915</v>
      </c>
      <c r="S1239" s="602">
        <v>122</v>
      </c>
      <c r="T1239" s="631">
        <v>28</v>
      </c>
      <c r="U1239" s="1102"/>
    </row>
    <row r="1240" spans="1:21" ht="14.25" customHeight="1">
      <c r="A1240" s="1194">
        <v>3</v>
      </c>
      <c r="B1240" s="1318">
        <v>43455</v>
      </c>
      <c r="C1240" s="1190" t="s">
        <v>4395</v>
      </c>
      <c r="D1240" s="1197" t="s">
        <v>4396</v>
      </c>
      <c r="E1240" s="1305">
        <v>6227</v>
      </c>
      <c r="F1240" s="1305">
        <v>3767</v>
      </c>
      <c r="G1240" s="1305">
        <v>96</v>
      </c>
      <c r="H1240" s="1305">
        <v>3688</v>
      </c>
      <c r="I1240" s="1192" t="s">
        <v>52</v>
      </c>
      <c r="J1240" s="1192" t="s">
        <v>52</v>
      </c>
      <c r="K1240" s="1192" t="s">
        <v>52</v>
      </c>
      <c r="L1240" s="1192" t="s">
        <v>52</v>
      </c>
      <c r="M1240" s="1192">
        <v>1165</v>
      </c>
      <c r="N1240" s="1314">
        <v>215</v>
      </c>
      <c r="O1240" s="1317">
        <v>250000</v>
      </c>
      <c r="P1240" s="604" t="s">
        <v>4397</v>
      </c>
      <c r="Q1240" s="601" t="s">
        <v>4398</v>
      </c>
      <c r="R1240" s="602">
        <v>367</v>
      </c>
      <c r="S1240" s="602">
        <v>131</v>
      </c>
      <c r="T1240" s="631">
        <v>165</v>
      </c>
      <c r="U1240" s="1197"/>
    </row>
    <row r="1241" spans="1:21" ht="14.25" customHeight="1">
      <c r="A1241" s="1191"/>
      <c r="B1241" s="1191"/>
      <c r="C1241" s="1191"/>
      <c r="D1241" s="1191"/>
      <c r="E1241" s="1191"/>
      <c r="F1241" s="1191"/>
      <c r="G1241" s="1191"/>
      <c r="H1241" s="1191"/>
      <c r="I1241" s="1191"/>
      <c r="J1241" s="1191"/>
      <c r="K1241" s="1191"/>
      <c r="L1241" s="1191"/>
      <c r="M1241" s="1191"/>
      <c r="N1241" s="1191"/>
      <c r="O1241" s="1191"/>
      <c r="P1241" s="603" t="s">
        <v>4399</v>
      </c>
      <c r="Q1241" s="601" t="s">
        <v>4400</v>
      </c>
      <c r="R1241" s="602">
        <v>1008</v>
      </c>
      <c r="S1241" s="602">
        <v>320</v>
      </c>
      <c r="T1241" s="631">
        <v>241</v>
      </c>
      <c r="U1241" s="1191"/>
    </row>
    <row r="1242" spans="1:21" ht="14.25" customHeight="1">
      <c r="A1242" s="1102"/>
      <c r="B1242" s="1102"/>
      <c r="C1242" s="1102"/>
      <c r="D1242" s="1102"/>
      <c r="E1242" s="1102"/>
      <c r="F1242" s="1102"/>
      <c r="G1242" s="1102"/>
      <c r="H1242" s="1102"/>
      <c r="I1242" s="1102"/>
      <c r="J1242" s="1102"/>
      <c r="K1242" s="1102"/>
      <c r="L1242" s="1102"/>
      <c r="M1242" s="1102"/>
      <c r="N1242" s="1102"/>
      <c r="O1242" s="1102"/>
      <c r="P1242" s="603" t="s">
        <v>4401</v>
      </c>
      <c r="Q1242" s="601" t="s">
        <v>4402</v>
      </c>
      <c r="R1242" s="602">
        <v>1008</v>
      </c>
      <c r="S1242" s="602">
        <v>320</v>
      </c>
      <c r="T1242" s="631">
        <v>241</v>
      </c>
      <c r="U1242" s="1102"/>
    </row>
    <row r="1243" spans="1:21" ht="14.25" customHeight="1">
      <c r="A1243" s="1194">
        <v>4</v>
      </c>
      <c r="B1243" s="1318">
        <v>43458</v>
      </c>
      <c r="C1243" s="1190" t="s">
        <v>4403</v>
      </c>
      <c r="D1243" s="1197" t="s">
        <v>4404</v>
      </c>
      <c r="E1243" s="1305">
        <v>1649</v>
      </c>
      <c r="F1243" s="1305">
        <v>1356</v>
      </c>
      <c r="G1243" s="1305">
        <v>6</v>
      </c>
      <c r="H1243" s="1305">
        <v>1350</v>
      </c>
      <c r="I1243" s="1192" t="s">
        <v>52</v>
      </c>
      <c r="J1243" s="1192" t="s">
        <v>52</v>
      </c>
      <c r="K1243" s="1192" t="s">
        <v>52</v>
      </c>
      <c r="L1243" s="1192" t="s">
        <v>52</v>
      </c>
      <c r="M1243" s="1192">
        <v>212</v>
      </c>
      <c r="N1243" s="1314">
        <v>47</v>
      </c>
      <c r="O1243" s="1317">
        <v>10000</v>
      </c>
      <c r="P1243" s="604" t="s">
        <v>4405</v>
      </c>
      <c r="Q1243" s="601" t="s">
        <v>4406</v>
      </c>
      <c r="R1243" s="602">
        <v>156</v>
      </c>
      <c r="S1243" s="602">
        <v>39</v>
      </c>
      <c r="T1243" s="631">
        <v>40</v>
      </c>
      <c r="U1243" s="1197"/>
    </row>
    <row r="1244" spans="1:21" ht="14.25" customHeight="1">
      <c r="A1244" s="1191"/>
      <c r="B1244" s="1191"/>
      <c r="C1244" s="1191"/>
      <c r="D1244" s="1191"/>
      <c r="E1244" s="1191"/>
      <c r="F1244" s="1191"/>
      <c r="G1244" s="1191"/>
      <c r="H1244" s="1191"/>
      <c r="I1244" s="1191"/>
      <c r="J1244" s="1191"/>
      <c r="K1244" s="1191"/>
      <c r="L1244" s="1191"/>
      <c r="M1244" s="1191"/>
      <c r="N1244" s="1191"/>
      <c r="O1244" s="1191"/>
      <c r="P1244" s="603" t="s">
        <v>4407</v>
      </c>
      <c r="Q1244" s="601" t="s">
        <v>4408</v>
      </c>
      <c r="R1244" s="602">
        <v>225</v>
      </c>
      <c r="S1244" s="602">
        <v>51</v>
      </c>
      <c r="T1244" s="631">
        <v>47</v>
      </c>
      <c r="U1244" s="1191"/>
    </row>
    <row r="1245" spans="1:21" ht="14.25" customHeight="1">
      <c r="A1245" s="1102"/>
      <c r="B1245" s="1102"/>
      <c r="C1245" s="1102"/>
      <c r="D1245" s="1102"/>
      <c r="E1245" s="1102"/>
      <c r="F1245" s="1102"/>
      <c r="G1245" s="1102"/>
      <c r="H1245" s="1102"/>
      <c r="I1245" s="1102"/>
      <c r="J1245" s="1102"/>
      <c r="K1245" s="1102"/>
      <c r="L1245" s="1102"/>
      <c r="M1245" s="1102"/>
      <c r="N1245" s="1102"/>
      <c r="O1245" s="1102"/>
      <c r="P1245" s="603" t="s">
        <v>4409</v>
      </c>
      <c r="Q1245" s="601" t="s">
        <v>4410</v>
      </c>
      <c r="R1245" s="602">
        <v>225</v>
      </c>
      <c r="S1245" s="602">
        <v>51</v>
      </c>
      <c r="T1245" s="631">
        <v>47</v>
      </c>
      <c r="U1245" s="1102"/>
    </row>
    <row r="1246" spans="1:21" ht="14.25" customHeight="1">
      <c r="A1246" s="1194">
        <v>4</v>
      </c>
      <c r="B1246" s="1318">
        <v>43459</v>
      </c>
      <c r="C1246" s="1190" t="s">
        <v>4411</v>
      </c>
      <c r="D1246" s="1197" t="s">
        <v>4412</v>
      </c>
      <c r="E1246" s="1305">
        <v>1786</v>
      </c>
      <c r="F1246" s="1305">
        <v>1603</v>
      </c>
      <c r="G1246" s="1305">
        <v>1</v>
      </c>
      <c r="H1246" s="1305">
        <v>1602</v>
      </c>
      <c r="I1246" s="1192" t="s">
        <v>52</v>
      </c>
      <c r="J1246" s="1192" t="s">
        <v>52</v>
      </c>
      <c r="K1246" s="1192" t="s">
        <v>52</v>
      </c>
      <c r="L1246" s="1192" t="s">
        <v>52</v>
      </c>
      <c r="M1246" s="1192">
        <v>194</v>
      </c>
      <c r="N1246" s="1314">
        <v>52</v>
      </c>
      <c r="O1246" s="1317">
        <v>10000</v>
      </c>
      <c r="P1246" s="604" t="s">
        <v>4413</v>
      </c>
      <c r="Q1246" s="601" t="s">
        <v>4414</v>
      </c>
      <c r="R1246" s="602">
        <v>290</v>
      </c>
      <c r="S1246" s="602">
        <v>57</v>
      </c>
      <c r="T1246" s="631">
        <v>47</v>
      </c>
      <c r="U1246" s="1197"/>
    </row>
    <row r="1247" spans="1:21" ht="14.25" customHeight="1">
      <c r="A1247" s="1191"/>
      <c r="B1247" s="1191"/>
      <c r="C1247" s="1191"/>
      <c r="D1247" s="1191"/>
      <c r="E1247" s="1191"/>
      <c r="F1247" s="1191"/>
      <c r="G1247" s="1191"/>
      <c r="H1247" s="1191"/>
      <c r="I1247" s="1191"/>
      <c r="J1247" s="1191"/>
      <c r="K1247" s="1191"/>
      <c r="L1247" s="1191"/>
      <c r="M1247" s="1191"/>
      <c r="N1247" s="1191"/>
      <c r="O1247" s="1191"/>
      <c r="P1247" s="603" t="s">
        <v>4415</v>
      </c>
      <c r="Q1247" s="601" t="s">
        <v>4416</v>
      </c>
      <c r="R1247" s="602">
        <v>290</v>
      </c>
      <c r="S1247" s="602">
        <v>57</v>
      </c>
      <c r="T1247" s="631">
        <v>47</v>
      </c>
      <c r="U1247" s="1191"/>
    </row>
    <row r="1248" spans="1:21" ht="14.25" customHeight="1">
      <c r="A1248" s="1102"/>
      <c r="B1248" s="1102"/>
      <c r="C1248" s="1102"/>
      <c r="D1248" s="1102"/>
      <c r="E1248" s="1102"/>
      <c r="F1248" s="1102"/>
      <c r="G1248" s="1102"/>
      <c r="H1248" s="1102"/>
      <c r="I1248" s="1102"/>
      <c r="J1248" s="1102"/>
      <c r="K1248" s="1102"/>
      <c r="L1248" s="1102"/>
      <c r="M1248" s="1102"/>
      <c r="N1248" s="1102"/>
      <c r="O1248" s="1102"/>
      <c r="P1248" s="603" t="s">
        <v>4417</v>
      </c>
      <c r="Q1248" s="601" t="s">
        <v>4418</v>
      </c>
      <c r="R1248" s="602">
        <v>290</v>
      </c>
      <c r="S1248" s="602">
        <v>57</v>
      </c>
      <c r="T1248" s="631">
        <v>47</v>
      </c>
      <c r="U1248" s="1102"/>
    </row>
    <row r="1249" spans="1:21" ht="14.25" customHeight="1">
      <c r="A1249" s="1194">
        <v>4</v>
      </c>
      <c r="B1249" s="1318">
        <v>43460</v>
      </c>
      <c r="C1249" s="1190" t="s">
        <v>4419</v>
      </c>
      <c r="D1249" s="1197" t="s">
        <v>4420</v>
      </c>
      <c r="E1249" s="1305">
        <v>799</v>
      </c>
      <c r="F1249" s="1305">
        <v>671</v>
      </c>
      <c r="G1249" s="1305">
        <v>15</v>
      </c>
      <c r="H1249" s="1305">
        <v>659</v>
      </c>
      <c r="I1249" s="1192" t="s">
        <v>52</v>
      </c>
      <c r="J1249" s="1192" t="s">
        <v>52</v>
      </c>
      <c r="K1249" s="1192" t="s">
        <v>52</v>
      </c>
      <c r="L1249" s="1192" t="s">
        <v>52</v>
      </c>
      <c r="M1249" s="1192">
        <v>103</v>
      </c>
      <c r="N1249" s="1314">
        <v>97</v>
      </c>
      <c r="O1249" s="1317">
        <v>10000</v>
      </c>
      <c r="P1249" s="604" t="s">
        <v>4421</v>
      </c>
      <c r="Q1249" s="601" t="s">
        <v>4422</v>
      </c>
      <c r="R1249" s="602">
        <v>111</v>
      </c>
      <c r="S1249" s="602">
        <v>19</v>
      </c>
      <c r="T1249" s="631">
        <v>92</v>
      </c>
      <c r="U1249" s="1197"/>
    </row>
    <row r="1250" spans="1:21" ht="14.25" customHeight="1">
      <c r="A1250" s="1191"/>
      <c r="B1250" s="1191"/>
      <c r="C1250" s="1191"/>
      <c r="D1250" s="1191"/>
      <c r="E1250" s="1191"/>
      <c r="F1250" s="1191"/>
      <c r="G1250" s="1191"/>
      <c r="H1250" s="1191"/>
      <c r="I1250" s="1191"/>
      <c r="J1250" s="1191"/>
      <c r="K1250" s="1191"/>
      <c r="L1250" s="1191"/>
      <c r="M1250" s="1191"/>
      <c r="N1250" s="1191"/>
      <c r="O1250" s="1191"/>
      <c r="P1250" s="603" t="s">
        <v>4423</v>
      </c>
      <c r="Q1250" s="601" t="s">
        <v>4424</v>
      </c>
      <c r="R1250" s="602">
        <v>165</v>
      </c>
      <c r="S1250" s="602">
        <v>27</v>
      </c>
      <c r="T1250" s="631">
        <v>121</v>
      </c>
      <c r="U1250" s="1191"/>
    </row>
    <row r="1251" spans="1:21" ht="14.25" customHeight="1">
      <c r="A1251" s="1102"/>
      <c r="B1251" s="1102"/>
      <c r="C1251" s="1102"/>
      <c r="D1251" s="1102"/>
      <c r="E1251" s="1102"/>
      <c r="F1251" s="1102"/>
      <c r="G1251" s="1102"/>
      <c r="H1251" s="1102"/>
      <c r="I1251" s="1102"/>
      <c r="J1251" s="1102"/>
      <c r="K1251" s="1102"/>
      <c r="L1251" s="1102"/>
      <c r="M1251" s="1102"/>
      <c r="N1251" s="1102"/>
      <c r="O1251" s="1102"/>
      <c r="P1251" s="603" t="s">
        <v>4425</v>
      </c>
      <c r="Q1251" s="601" t="s">
        <v>4426</v>
      </c>
      <c r="R1251" s="602">
        <v>165</v>
      </c>
      <c r="S1251" s="602">
        <v>27</v>
      </c>
      <c r="T1251" s="631">
        <v>121</v>
      </c>
      <c r="U1251" s="1102"/>
    </row>
    <row r="1252" spans="1:21" ht="14.25" customHeight="1">
      <c r="A1252" s="1194">
        <v>4</v>
      </c>
      <c r="B1252" s="1318">
        <v>43461</v>
      </c>
      <c r="C1252" s="1190" t="s">
        <v>4427</v>
      </c>
      <c r="D1252" s="1197" t="s">
        <v>4428</v>
      </c>
      <c r="E1252" s="1305">
        <v>752</v>
      </c>
      <c r="F1252" s="1305">
        <v>676</v>
      </c>
      <c r="G1252" s="1305">
        <v>13</v>
      </c>
      <c r="H1252" s="1305">
        <v>664</v>
      </c>
      <c r="I1252" s="1192" t="s">
        <v>52</v>
      </c>
      <c r="J1252" s="1192" t="s">
        <v>52</v>
      </c>
      <c r="K1252" s="1192" t="s">
        <v>52</v>
      </c>
      <c r="L1252" s="1192" t="s">
        <v>52</v>
      </c>
      <c r="M1252" s="1192">
        <v>151</v>
      </c>
      <c r="N1252" s="1314">
        <v>66</v>
      </c>
      <c r="O1252" s="1317">
        <v>10000</v>
      </c>
      <c r="P1252" s="604" t="s">
        <v>4429</v>
      </c>
      <c r="Q1252" s="601" t="s">
        <v>4430</v>
      </c>
      <c r="R1252" s="602">
        <v>184</v>
      </c>
      <c r="S1252" s="602">
        <v>54</v>
      </c>
      <c r="T1252" s="631">
        <v>65</v>
      </c>
      <c r="U1252" s="1197"/>
    </row>
    <row r="1253" spans="1:21" ht="14.25" customHeight="1">
      <c r="A1253" s="1191"/>
      <c r="B1253" s="1191"/>
      <c r="C1253" s="1191"/>
      <c r="D1253" s="1191"/>
      <c r="E1253" s="1191"/>
      <c r="F1253" s="1191"/>
      <c r="G1253" s="1191"/>
      <c r="H1253" s="1191"/>
      <c r="I1253" s="1191"/>
      <c r="J1253" s="1191"/>
      <c r="K1253" s="1191"/>
      <c r="L1253" s="1191"/>
      <c r="M1253" s="1191"/>
      <c r="N1253" s="1191"/>
      <c r="O1253" s="1191"/>
      <c r="P1253" s="603" t="s">
        <v>4431</v>
      </c>
      <c r="Q1253" s="601" t="s">
        <v>4432</v>
      </c>
      <c r="R1253" s="602">
        <v>184</v>
      </c>
      <c r="S1253" s="602">
        <v>54</v>
      </c>
      <c r="T1253" s="631">
        <v>65</v>
      </c>
      <c r="U1253" s="1191"/>
    </row>
    <row r="1254" spans="1:21" ht="14.25" customHeight="1">
      <c r="A1254" s="1102"/>
      <c r="B1254" s="1102"/>
      <c r="C1254" s="1102"/>
      <c r="D1254" s="1102"/>
      <c r="E1254" s="1102"/>
      <c r="F1254" s="1102"/>
      <c r="G1254" s="1102"/>
      <c r="H1254" s="1102"/>
      <c r="I1254" s="1102"/>
      <c r="J1254" s="1102"/>
      <c r="K1254" s="1102"/>
      <c r="L1254" s="1102"/>
      <c r="M1254" s="1102"/>
      <c r="N1254" s="1102"/>
      <c r="O1254" s="1102"/>
      <c r="P1254" s="603" t="s">
        <v>4433</v>
      </c>
      <c r="Q1254" s="601" t="s">
        <v>4434</v>
      </c>
      <c r="R1254" s="602">
        <v>184</v>
      </c>
      <c r="S1254" s="602">
        <v>54</v>
      </c>
      <c r="T1254" s="631">
        <v>65</v>
      </c>
      <c r="U1254" s="1102"/>
    </row>
    <row r="1255" spans="1:21" ht="14.25" customHeight="1">
      <c r="A1255" s="1194">
        <v>4</v>
      </c>
      <c r="B1255" s="1318">
        <v>43462</v>
      </c>
      <c r="C1255" s="1190" t="s">
        <v>4435</v>
      </c>
      <c r="D1255" s="1197" t="s">
        <v>4436</v>
      </c>
      <c r="E1255" s="1305">
        <v>2591</v>
      </c>
      <c r="F1255" s="1305">
        <v>2508</v>
      </c>
      <c r="G1255" s="1305">
        <v>45</v>
      </c>
      <c r="H1255" s="1305">
        <v>2463</v>
      </c>
      <c r="I1255" s="1192" t="s">
        <v>52</v>
      </c>
      <c r="J1255" s="1192" t="s">
        <v>52</v>
      </c>
      <c r="K1255" s="1192" t="s">
        <v>52</v>
      </c>
      <c r="L1255" s="1192" t="s">
        <v>52</v>
      </c>
      <c r="M1255" s="1192">
        <v>859</v>
      </c>
      <c r="N1255" s="1314">
        <v>12</v>
      </c>
      <c r="O1255" s="1317">
        <v>10000</v>
      </c>
      <c r="P1255" s="604" t="s">
        <v>4437</v>
      </c>
      <c r="Q1255" s="601" t="s">
        <v>4438</v>
      </c>
      <c r="R1255" s="602">
        <v>1906</v>
      </c>
      <c r="S1255" s="602">
        <v>671</v>
      </c>
      <c r="T1255" s="631">
        <v>11</v>
      </c>
      <c r="U1255" s="1197"/>
    </row>
    <row r="1256" spans="1:21" ht="14.25" customHeight="1">
      <c r="A1256" s="1191"/>
      <c r="B1256" s="1191"/>
      <c r="C1256" s="1191"/>
      <c r="D1256" s="1191"/>
      <c r="E1256" s="1191"/>
      <c r="F1256" s="1191"/>
      <c r="G1256" s="1191"/>
      <c r="H1256" s="1191"/>
      <c r="I1256" s="1191"/>
      <c r="J1256" s="1191"/>
      <c r="K1256" s="1191"/>
      <c r="L1256" s="1191"/>
      <c r="M1256" s="1191"/>
      <c r="N1256" s="1191"/>
      <c r="O1256" s="1191"/>
      <c r="P1256" s="603" t="s">
        <v>4439</v>
      </c>
      <c r="Q1256" s="601" t="s">
        <v>4440</v>
      </c>
      <c r="R1256" s="602">
        <v>1906</v>
      </c>
      <c r="S1256" s="602">
        <v>671</v>
      </c>
      <c r="T1256" s="631">
        <v>11</v>
      </c>
      <c r="U1256" s="1191"/>
    </row>
    <row r="1257" spans="1:21" ht="14.25" customHeight="1">
      <c r="A1257" s="1102"/>
      <c r="B1257" s="1102"/>
      <c r="C1257" s="1102"/>
      <c r="D1257" s="1102"/>
      <c r="E1257" s="1102"/>
      <c r="F1257" s="1102"/>
      <c r="G1257" s="1102"/>
      <c r="H1257" s="1102"/>
      <c r="I1257" s="1102"/>
      <c r="J1257" s="1102"/>
      <c r="K1257" s="1102"/>
      <c r="L1257" s="1102"/>
      <c r="M1257" s="1102"/>
      <c r="N1257" s="1102"/>
      <c r="O1257" s="1102"/>
      <c r="P1257" s="603" t="s">
        <v>4441</v>
      </c>
      <c r="Q1257" s="601" t="s">
        <v>4442</v>
      </c>
      <c r="R1257" s="602">
        <v>1906</v>
      </c>
      <c r="S1257" s="602">
        <v>671</v>
      </c>
      <c r="T1257" s="631">
        <v>11</v>
      </c>
      <c r="U1257" s="1102"/>
    </row>
    <row r="1258" spans="1:21" ht="14.25" customHeight="1">
      <c r="A1258" s="1194">
        <v>1</v>
      </c>
      <c r="B1258" s="1318">
        <v>43465</v>
      </c>
      <c r="C1258" s="1190" t="s">
        <v>4443</v>
      </c>
      <c r="D1258" s="1197" t="s">
        <v>4444</v>
      </c>
      <c r="E1258" s="1305">
        <v>3004</v>
      </c>
      <c r="F1258" s="1305">
        <v>2614</v>
      </c>
      <c r="G1258" s="1305">
        <v>9</v>
      </c>
      <c r="H1258" s="1305">
        <v>2606</v>
      </c>
      <c r="I1258" s="1192" t="s">
        <v>52</v>
      </c>
      <c r="J1258" s="1192" t="s">
        <v>52</v>
      </c>
      <c r="K1258" s="1192" t="s">
        <v>52</v>
      </c>
      <c r="L1258" s="1192" t="s">
        <v>52</v>
      </c>
      <c r="M1258" s="1192">
        <v>397</v>
      </c>
      <c r="N1258" s="1314">
        <v>25</v>
      </c>
      <c r="O1258" s="1317">
        <v>10000</v>
      </c>
      <c r="P1258" s="604" t="s">
        <v>4445</v>
      </c>
      <c r="Q1258" s="601" t="s">
        <v>4446</v>
      </c>
      <c r="R1258" s="602">
        <v>218</v>
      </c>
      <c r="S1258" s="602">
        <v>41</v>
      </c>
      <c r="T1258" s="631">
        <v>19</v>
      </c>
      <c r="U1258" s="1197"/>
    </row>
    <row r="1259" spans="1:21" ht="14.25" customHeight="1">
      <c r="A1259" s="1191"/>
      <c r="B1259" s="1191"/>
      <c r="C1259" s="1191"/>
      <c r="D1259" s="1191"/>
      <c r="E1259" s="1191"/>
      <c r="F1259" s="1191"/>
      <c r="G1259" s="1191"/>
      <c r="H1259" s="1191"/>
      <c r="I1259" s="1191"/>
      <c r="J1259" s="1191"/>
      <c r="K1259" s="1191"/>
      <c r="L1259" s="1191"/>
      <c r="M1259" s="1191"/>
      <c r="N1259" s="1191"/>
      <c r="O1259" s="1191"/>
      <c r="P1259" s="603" t="s">
        <v>4447</v>
      </c>
      <c r="Q1259" s="601" t="s">
        <v>4448</v>
      </c>
      <c r="R1259" s="602">
        <v>368</v>
      </c>
      <c r="S1259" s="602">
        <v>42</v>
      </c>
      <c r="T1259" s="631">
        <v>22</v>
      </c>
      <c r="U1259" s="1191"/>
    </row>
    <row r="1260" spans="1:21" ht="14.25" customHeight="1">
      <c r="A1260" s="1102"/>
      <c r="B1260" s="1102"/>
      <c r="C1260" s="1102"/>
      <c r="D1260" s="1102"/>
      <c r="E1260" s="1102"/>
      <c r="F1260" s="1102"/>
      <c r="G1260" s="1102"/>
      <c r="H1260" s="1102"/>
      <c r="I1260" s="1102"/>
      <c r="J1260" s="1102"/>
      <c r="K1260" s="1102"/>
      <c r="L1260" s="1102"/>
      <c r="M1260" s="1102"/>
      <c r="N1260" s="1102"/>
      <c r="O1260" s="1102"/>
      <c r="P1260" s="603" t="s">
        <v>4449</v>
      </c>
      <c r="Q1260" s="601" t="s">
        <v>4450</v>
      </c>
      <c r="R1260" s="602">
        <v>280</v>
      </c>
      <c r="S1260" s="602">
        <v>65</v>
      </c>
      <c r="T1260" s="631">
        <v>27</v>
      </c>
      <c r="U1260" s="1102"/>
    </row>
    <row r="1261" spans="1:21" ht="14.25" customHeight="1">
      <c r="A1261" s="1194">
        <v>1</v>
      </c>
      <c r="B1261" s="1318">
        <v>43465</v>
      </c>
      <c r="C1261" s="1190" t="s">
        <v>4451</v>
      </c>
      <c r="D1261" s="1197" t="s">
        <v>4452</v>
      </c>
      <c r="E1261" s="1305">
        <v>6347</v>
      </c>
      <c r="F1261" s="1305">
        <v>5728</v>
      </c>
      <c r="G1261" s="1305">
        <v>38</v>
      </c>
      <c r="H1261" s="1305">
        <v>5690</v>
      </c>
      <c r="I1261" s="1192" t="s">
        <v>52</v>
      </c>
      <c r="J1261" s="1192" t="s">
        <v>52</v>
      </c>
      <c r="K1261" s="1192" t="s">
        <v>52</v>
      </c>
      <c r="L1261" s="1192" t="s">
        <v>52</v>
      </c>
      <c r="M1261" s="1192">
        <v>36</v>
      </c>
      <c r="N1261" s="1314">
        <v>278</v>
      </c>
      <c r="O1261" s="1317">
        <v>10000</v>
      </c>
      <c r="P1261" s="604" t="s">
        <v>4453</v>
      </c>
      <c r="Q1261" s="601" t="s">
        <v>4454</v>
      </c>
      <c r="R1261" s="602">
        <v>1856</v>
      </c>
      <c r="S1261" s="602">
        <v>5</v>
      </c>
      <c r="T1261" s="631">
        <v>475</v>
      </c>
      <c r="U1261" s="1197"/>
    </row>
    <row r="1262" spans="1:21" ht="14.25" customHeight="1">
      <c r="A1262" s="1191"/>
      <c r="B1262" s="1191"/>
      <c r="C1262" s="1191"/>
      <c r="D1262" s="1191"/>
      <c r="E1262" s="1191"/>
      <c r="F1262" s="1191"/>
      <c r="G1262" s="1191"/>
      <c r="H1262" s="1191"/>
      <c r="I1262" s="1191"/>
      <c r="J1262" s="1191"/>
      <c r="K1262" s="1191"/>
      <c r="L1262" s="1191"/>
      <c r="M1262" s="1191"/>
      <c r="N1262" s="1191"/>
      <c r="O1262" s="1191"/>
      <c r="P1262" s="603" t="s">
        <v>4455</v>
      </c>
      <c r="Q1262" s="601" t="s">
        <v>4456</v>
      </c>
      <c r="R1262" s="602">
        <v>1382</v>
      </c>
      <c r="S1262" s="602">
        <v>13</v>
      </c>
      <c r="T1262" s="631">
        <v>160</v>
      </c>
      <c r="U1262" s="1191"/>
    </row>
    <row r="1263" spans="1:21" ht="14.25" customHeight="1">
      <c r="A1263" s="1102"/>
      <c r="B1263" s="1102"/>
      <c r="C1263" s="1102"/>
      <c r="D1263" s="1102"/>
      <c r="E1263" s="1102"/>
      <c r="F1263" s="1102"/>
      <c r="G1263" s="1102"/>
      <c r="H1263" s="1102"/>
      <c r="I1263" s="1102"/>
      <c r="J1263" s="1102"/>
      <c r="K1263" s="1102"/>
      <c r="L1263" s="1102"/>
      <c r="M1263" s="1102"/>
      <c r="N1263" s="1102"/>
      <c r="O1263" s="1102"/>
      <c r="P1263" s="603" t="s">
        <v>4457</v>
      </c>
      <c r="Q1263" s="601" t="s">
        <v>4458</v>
      </c>
      <c r="R1263" s="602">
        <v>1382</v>
      </c>
      <c r="S1263" s="602">
        <v>13</v>
      </c>
      <c r="T1263" s="631">
        <v>160</v>
      </c>
      <c r="U1263" s="1102"/>
    </row>
    <row r="1264" spans="1:21" ht="14.25" customHeight="1">
      <c r="A1264" s="1194">
        <v>1</v>
      </c>
      <c r="B1264" s="1318">
        <v>43466</v>
      </c>
      <c r="C1264" s="1190" t="s">
        <v>4459</v>
      </c>
      <c r="D1264" s="1197" t="s">
        <v>4460</v>
      </c>
      <c r="E1264" s="1305">
        <v>5880</v>
      </c>
      <c r="F1264" s="1305">
        <v>5178</v>
      </c>
      <c r="G1264" s="1305">
        <v>34</v>
      </c>
      <c r="H1264" s="1305">
        <v>5144</v>
      </c>
      <c r="I1264" s="1192" t="s">
        <v>52</v>
      </c>
      <c r="J1264" s="1192" t="s">
        <v>52</v>
      </c>
      <c r="K1264" s="1192" t="s">
        <v>52</v>
      </c>
      <c r="L1264" s="1192" t="s">
        <v>52</v>
      </c>
      <c r="M1264" s="1192">
        <v>67</v>
      </c>
      <c r="N1264" s="1314">
        <v>149</v>
      </c>
      <c r="O1264" s="1317">
        <v>10000</v>
      </c>
      <c r="P1264" s="604" t="s">
        <v>4461</v>
      </c>
      <c r="Q1264" s="601" t="s">
        <v>4462</v>
      </c>
      <c r="R1264" s="602">
        <v>234</v>
      </c>
      <c r="S1264" s="602">
        <v>8</v>
      </c>
      <c r="T1264" s="631">
        <v>90</v>
      </c>
      <c r="U1264" s="1197"/>
    </row>
    <row r="1265" spans="1:21" ht="14.25" customHeight="1">
      <c r="A1265" s="1191"/>
      <c r="B1265" s="1191"/>
      <c r="C1265" s="1191"/>
      <c r="D1265" s="1191"/>
      <c r="E1265" s="1191"/>
      <c r="F1265" s="1191"/>
      <c r="G1265" s="1191"/>
      <c r="H1265" s="1191"/>
      <c r="I1265" s="1191"/>
      <c r="J1265" s="1191"/>
      <c r="K1265" s="1191"/>
      <c r="L1265" s="1191"/>
      <c r="M1265" s="1191"/>
      <c r="N1265" s="1191"/>
      <c r="O1265" s="1191"/>
      <c r="P1265" s="603" t="s">
        <v>4463</v>
      </c>
      <c r="Q1265" s="601" t="s">
        <v>4464</v>
      </c>
      <c r="R1265" s="602">
        <v>1722</v>
      </c>
      <c r="S1265" s="602">
        <v>17</v>
      </c>
      <c r="T1265" s="631">
        <v>169</v>
      </c>
      <c r="U1265" s="1191"/>
    </row>
    <row r="1266" spans="1:21" ht="14.25" customHeight="1">
      <c r="A1266" s="1102"/>
      <c r="B1266" s="1102"/>
      <c r="C1266" s="1102"/>
      <c r="D1266" s="1102"/>
      <c r="E1266" s="1102"/>
      <c r="F1266" s="1102"/>
      <c r="G1266" s="1102"/>
      <c r="H1266" s="1102"/>
      <c r="I1266" s="1102"/>
      <c r="J1266" s="1102"/>
      <c r="K1266" s="1102"/>
      <c r="L1266" s="1102"/>
      <c r="M1266" s="1102"/>
      <c r="N1266" s="1102"/>
      <c r="O1266" s="1102"/>
      <c r="P1266" s="603" t="s">
        <v>4465</v>
      </c>
      <c r="Q1266" s="601" t="s">
        <v>4466</v>
      </c>
      <c r="R1266" s="602">
        <v>1100</v>
      </c>
      <c r="S1266" s="602">
        <v>22</v>
      </c>
      <c r="T1266" s="631">
        <v>139</v>
      </c>
      <c r="U1266" s="1102"/>
    </row>
    <row r="1267" spans="1:21" ht="14.25" customHeight="1">
      <c r="A1267" s="1194">
        <v>1</v>
      </c>
      <c r="B1267" s="1318">
        <v>43467</v>
      </c>
      <c r="C1267" s="1190" t="s">
        <v>4467</v>
      </c>
      <c r="D1267" s="1197" t="s">
        <v>4468</v>
      </c>
      <c r="E1267" s="1305">
        <v>10917</v>
      </c>
      <c r="F1267" s="1305">
        <v>9676</v>
      </c>
      <c r="G1267" s="1305">
        <v>3434</v>
      </c>
      <c r="H1267" s="1305">
        <v>6262</v>
      </c>
      <c r="I1267" s="1192" t="s">
        <v>52</v>
      </c>
      <c r="J1267" s="1192" t="s">
        <v>52</v>
      </c>
      <c r="K1267" s="1192" t="s">
        <v>52</v>
      </c>
      <c r="L1267" s="1192" t="s">
        <v>52</v>
      </c>
      <c r="M1267" s="1192">
        <v>1732</v>
      </c>
      <c r="N1267" s="1314">
        <v>17</v>
      </c>
      <c r="O1267" s="1317">
        <v>30000</v>
      </c>
      <c r="P1267" s="604" t="s">
        <v>4469</v>
      </c>
      <c r="Q1267" s="601" t="s">
        <v>4470</v>
      </c>
      <c r="R1267" s="602">
        <v>728</v>
      </c>
      <c r="S1267" s="602">
        <v>85</v>
      </c>
      <c r="T1267" s="631">
        <v>17</v>
      </c>
      <c r="U1267" s="1197"/>
    </row>
    <row r="1268" spans="1:21" ht="14.25" customHeight="1">
      <c r="A1268" s="1191"/>
      <c r="B1268" s="1191"/>
      <c r="C1268" s="1191"/>
      <c r="D1268" s="1191"/>
      <c r="E1268" s="1191"/>
      <c r="F1268" s="1191"/>
      <c r="G1268" s="1191"/>
      <c r="H1268" s="1191"/>
      <c r="I1268" s="1191"/>
      <c r="J1268" s="1191"/>
      <c r="K1268" s="1191"/>
      <c r="L1268" s="1191"/>
      <c r="M1268" s="1191"/>
      <c r="N1268" s="1191"/>
      <c r="O1268" s="1191"/>
      <c r="P1268" s="603" t="s">
        <v>4471</v>
      </c>
      <c r="Q1268" s="601" t="s">
        <v>4472</v>
      </c>
      <c r="R1268" s="602">
        <v>2352</v>
      </c>
      <c r="S1268" s="602">
        <v>429</v>
      </c>
      <c r="T1268" s="631">
        <v>18</v>
      </c>
      <c r="U1268" s="1191"/>
    </row>
    <row r="1269" spans="1:21" ht="14.25" customHeight="1">
      <c r="A1269" s="1102"/>
      <c r="B1269" s="1102"/>
      <c r="C1269" s="1102"/>
      <c r="D1269" s="1102"/>
      <c r="E1269" s="1102"/>
      <c r="F1269" s="1102"/>
      <c r="G1269" s="1102"/>
      <c r="H1269" s="1102"/>
      <c r="I1269" s="1102"/>
      <c r="J1269" s="1102"/>
      <c r="K1269" s="1102"/>
      <c r="L1269" s="1102"/>
      <c r="M1269" s="1102"/>
      <c r="N1269" s="1102"/>
      <c r="O1269" s="1102"/>
      <c r="P1269" s="603" t="s">
        <v>4473</v>
      </c>
      <c r="Q1269" s="601" t="s">
        <v>4474</v>
      </c>
      <c r="R1269" s="602">
        <v>2352</v>
      </c>
      <c r="S1269" s="602">
        <v>429</v>
      </c>
      <c r="T1269" s="631">
        <v>18</v>
      </c>
      <c r="U1269" s="1102"/>
    </row>
    <row r="1270" spans="1:21" ht="14.25" customHeight="1">
      <c r="A1270" s="1194">
        <v>1</v>
      </c>
      <c r="B1270" s="1318">
        <v>43468</v>
      </c>
      <c r="C1270" s="1190" t="s">
        <v>4475</v>
      </c>
      <c r="D1270" s="1197" t="s">
        <v>4476</v>
      </c>
      <c r="E1270" s="1305">
        <v>955</v>
      </c>
      <c r="F1270" s="1305">
        <v>847</v>
      </c>
      <c r="G1270" s="1305">
        <v>14</v>
      </c>
      <c r="H1270" s="1305">
        <v>837</v>
      </c>
      <c r="I1270" s="1192" t="s">
        <v>52</v>
      </c>
      <c r="J1270" s="1192" t="s">
        <v>52</v>
      </c>
      <c r="K1270" s="1192" t="s">
        <v>52</v>
      </c>
      <c r="L1270" s="1192" t="s">
        <v>52</v>
      </c>
      <c r="M1270" s="1192">
        <v>172</v>
      </c>
      <c r="N1270" s="1314">
        <v>58</v>
      </c>
      <c r="O1270" s="1317">
        <v>10000</v>
      </c>
      <c r="P1270" s="604" t="s">
        <v>4477</v>
      </c>
      <c r="Q1270" s="601" t="s">
        <v>4478</v>
      </c>
      <c r="R1270" s="602">
        <v>172</v>
      </c>
      <c r="S1270" s="602">
        <v>44</v>
      </c>
      <c r="T1270" s="631">
        <v>48</v>
      </c>
      <c r="U1270" s="1197"/>
    </row>
    <row r="1271" spans="1:21" ht="14.25" customHeight="1">
      <c r="A1271" s="1191"/>
      <c r="B1271" s="1191"/>
      <c r="C1271" s="1191"/>
      <c r="D1271" s="1191"/>
      <c r="E1271" s="1191"/>
      <c r="F1271" s="1191"/>
      <c r="G1271" s="1191"/>
      <c r="H1271" s="1191"/>
      <c r="I1271" s="1191"/>
      <c r="J1271" s="1191"/>
      <c r="K1271" s="1191"/>
      <c r="L1271" s="1191"/>
      <c r="M1271" s="1191"/>
      <c r="N1271" s="1191"/>
      <c r="O1271" s="1191"/>
      <c r="P1271" s="603" t="s">
        <v>4479</v>
      </c>
      <c r="Q1271" s="601" t="s">
        <v>4480</v>
      </c>
      <c r="R1271" s="602">
        <v>351</v>
      </c>
      <c r="S1271" s="602">
        <v>90</v>
      </c>
      <c r="T1271" s="631">
        <v>60</v>
      </c>
      <c r="U1271" s="1191"/>
    </row>
    <row r="1272" spans="1:21" ht="14.25" customHeight="1">
      <c r="A1272" s="1102"/>
      <c r="B1272" s="1102"/>
      <c r="C1272" s="1102"/>
      <c r="D1272" s="1102"/>
      <c r="E1272" s="1102"/>
      <c r="F1272" s="1102"/>
      <c r="G1272" s="1102"/>
      <c r="H1272" s="1102"/>
      <c r="I1272" s="1102"/>
      <c r="J1272" s="1102"/>
      <c r="K1272" s="1102"/>
      <c r="L1272" s="1102"/>
      <c r="M1272" s="1102"/>
      <c r="N1272" s="1102"/>
      <c r="O1272" s="1102"/>
      <c r="P1272" s="603" t="s">
        <v>4481</v>
      </c>
      <c r="Q1272" s="601" t="s">
        <v>4482</v>
      </c>
      <c r="R1272" s="602">
        <v>351</v>
      </c>
      <c r="S1272" s="602">
        <v>90</v>
      </c>
      <c r="T1272" s="631">
        <v>60</v>
      </c>
      <c r="U1272" s="1102"/>
    </row>
    <row r="1273" spans="1:21" ht="14.25" customHeight="1">
      <c r="A1273" s="1194">
        <v>1</v>
      </c>
      <c r="B1273" s="1318">
        <v>43469</v>
      </c>
      <c r="C1273" s="1190" t="s">
        <v>4483</v>
      </c>
      <c r="D1273" s="1197" t="s">
        <v>4484</v>
      </c>
      <c r="E1273" s="1305">
        <v>6605</v>
      </c>
      <c r="F1273" s="1305">
        <v>6394</v>
      </c>
      <c r="G1273" s="1305">
        <v>54</v>
      </c>
      <c r="H1273" s="1305">
        <v>6340</v>
      </c>
      <c r="I1273" s="1192" t="s">
        <v>52</v>
      </c>
      <c r="J1273" s="1192" t="s">
        <v>52</v>
      </c>
      <c r="K1273" s="1192" t="s">
        <v>52</v>
      </c>
      <c r="L1273" s="1192" t="s">
        <v>52</v>
      </c>
      <c r="M1273" s="1192">
        <v>2417</v>
      </c>
      <c r="N1273" s="1314">
        <v>4</v>
      </c>
      <c r="O1273" s="1317">
        <v>10000</v>
      </c>
      <c r="P1273" s="604" t="s">
        <v>4485</v>
      </c>
      <c r="Q1273" s="601" t="s">
        <v>4486</v>
      </c>
      <c r="R1273" s="602">
        <v>848</v>
      </c>
      <c r="S1273" s="602">
        <v>297</v>
      </c>
      <c r="T1273" s="631">
        <v>3</v>
      </c>
      <c r="U1273" s="1197"/>
    </row>
    <row r="1274" spans="1:21" ht="14.25" customHeight="1">
      <c r="A1274" s="1191"/>
      <c r="B1274" s="1191"/>
      <c r="C1274" s="1191"/>
      <c r="D1274" s="1191"/>
      <c r="E1274" s="1191"/>
      <c r="F1274" s="1191"/>
      <c r="G1274" s="1191"/>
      <c r="H1274" s="1191"/>
      <c r="I1274" s="1191"/>
      <c r="J1274" s="1191"/>
      <c r="K1274" s="1191"/>
      <c r="L1274" s="1191"/>
      <c r="M1274" s="1191"/>
      <c r="N1274" s="1191"/>
      <c r="O1274" s="1191"/>
      <c r="P1274" s="603" t="s">
        <v>4487</v>
      </c>
      <c r="Q1274" s="601" t="s">
        <v>4488</v>
      </c>
      <c r="R1274" s="602">
        <v>5394</v>
      </c>
      <c r="S1274" s="602">
        <v>2068</v>
      </c>
      <c r="T1274" s="631">
        <v>4</v>
      </c>
      <c r="U1274" s="1191"/>
    </row>
    <row r="1275" spans="1:21" ht="14.25" customHeight="1">
      <c r="A1275" s="1102"/>
      <c r="B1275" s="1102"/>
      <c r="C1275" s="1102"/>
      <c r="D1275" s="1102"/>
      <c r="E1275" s="1102"/>
      <c r="F1275" s="1102"/>
      <c r="G1275" s="1102"/>
      <c r="H1275" s="1102"/>
      <c r="I1275" s="1102"/>
      <c r="J1275" s="1102"/>
      <c r="K1275" s="1102"/>
      <c r="L1275" s="1102"/>
      <c r="M1275" s="1102"/>
      <c r="N1275" s="1102"/>
      <c r="O1275" s="1102"/>
      <c r="P1275" s="603" t="s">
        <v>4489</v>
      </c>
      <c r="Q1275" s="601" t="s">
        <v>4490</v>
      </c>
      <c r="R1275" s="602">
        <v>5394</v>
      </c>
      <c r="S1275" s="602">
        <v>2068</v>
      </c>
      <c r="T1275" s="631">
        <v>4</v>
      </c>
      <c r="U1275" s="1102"/>
    </row>
    <row r="1276" spans="1:21" ht="14.25" customHeight="1">
      <c r="A1276" s="1194">
        <v>2</v>
      </c>
      <c r="B1276" s="1318">
        <v>43472</v>
      </c>
      <c r="C1276" s="1190" t="s">
        <v>4491</v>
      </c>
      <c r="D1276" s="1197" t="s">
        <v>4492</v>
      </c>
      <c r="E1276" s="1305">
        <v>1414</v>
      </c>
      <c r="F1276" s="1305">
        <v>1237</v>
      </c>
      <c r="G1276" s="1305">
        <v>31</v>
      </c>
      <c r="H1276" s="1305">
        <v>1208</v>
      </c>
      <c r="I1276" s="1192" t="s">
        <v>52</v>
      </c>
      <c r="J1276" s="1192" t="s">
        <v>52</v>
      </c>
      <c r="K1276" s="1192" t="s">
        <v>52</v>
      </c>
      <c r="L1276" s="1192" t="s">
        <v>52</v>
      </c>
      <c r="M1276" s="1192">
        <v>182</v>
      </c>
      <c r="N1276" s="1314">
        <v>55</v>
      </c>
      <c r="O1276" s="1317">
        <v>9985</v>
      </c>
      <c r="P1276" s="604" t="s">
        <v>4493</v>
      </c>
      <c r="Q1276" s="601" t="s">
        <v>4494</v>
      </c>
      <c r="R1276" s="602">
        <v>189</v>
      </c>
      <c r="S1276" s="602">
        <v>34</v>
      </c>
      <c r="T1276" s="631">
        <v>46</v>
      </c>
      <c r="U1276" s="1197"/>
    </row>
    <row r="1277" spans="1:21" ht="14.25" customHeight="1">
      <c r="A1277" s="1191"/>
      <c r="B1277" s="1191"/>
      <c r="C1277" s="1191"/>
      <c r="D1277" s="1191"/>
      <c r="E1277" s="1191"/>
      <c r="F1277" s="1191"/>
      <c r="G1277" s="1191"/>
      <c r="H1277" s="1191"/>
      <c r="I1277" s="1191"/>
      <c r="J1277" s="1191"/>
      <c r="K1277" s="1191"/>
      <c r="L1277" s="1191"/>
      <c r="M1277" s="1191"/>
      <c r="N1277" s="1191"/>
      <c r="O1277" s="1191"/>
      <c r="P1277" s="603" t="s">
        <v>4495</v>
      </c>
      <c r="Q1277" s="601" t="s">
        <v>4496</v>
      </c>
      <c r="R1277" s="602">
        <v>378</v>
      </c>
      <c r="S1277" s="602">
        <v>64</v>
      </c>
      <c r="T1277" s="631">
        <v>66</v>
      </c>
      <c r="U1277" s="1191"/>
    </row>
    <row r="1278" spans="1:21" ht="14.25" customHeight="1">
      <c r="A1278" s="1102"/>
      <c r="B1278" s="1102"/>
      <c r="C1278" s="1102"/>
      <c r="D1278" s="1102"/>
      <c r="E1278" s="1102"/>
      <c r="F1278" s="1102"/>
      <c r="G1278" s="1102"/>
      <c r="H1278" s="1102"/>
      <c r="I1278" s="1102"/>
      <c r="J1278" s="1102"/>
      <c r="K1278" s="1102"/>
      <c r="L1278" s="1102"/>
      <c r="M1278" s="1102"/>
      <c r="N1278" s="1102"/>
      <c r="O1278" s="1102"/>
      <c r="P1278" s="603" t="s">
        <v>4497</v>
      </c>
      <c r="Q1278" s="601" t="s">
        <v>4498</v>
      </c>
      <c r="R1278" s="602">
        <v>378</v>
      </c>
      <c r="S1278" s="602">
        <v>64</v>
      </c>
      <c r="T1278" s="631">
        <v>66</v>
      </c>
      <c r="U1278" s="1102"/>
    </row>
    <row r="1279" spans="1:21" ht="14.25" customHeight="1">
      <c r="A1279" s="1194">
        <v>2</v>
      </c>
      <c r="B1279" s="1318">
        <v>43473</v>
      </c>
      <c r="C1279" s="1190" t="s">
        <v>4499</v>
      </c>
      <c r="D1279" s="1197" t="s">
        <v>4500</v>
      </c>
      <c r="E1279" s="1305">
        <v>2944</v>
      </c>
      <c r="F1279" s="1305">
        <v>2474</v>
      </c>
      <c r="G1279" s="1305">
        <v>10</v>
      </c>
      <c r="H1279" s="1305">
        <v>2464</v>
      </c>
      <c r="I1279" s="1192" t="s">
        <v>52</v>
      </c>
      <c r="J1279" s="1192" t="s">
        <v>52</v>
      </c>
      <c r="K1279" s="1192" t="s">
        <v>52</v>
      </c>
      <c r="L1279" s="1192" t="s">
        <v>52</v>
      </c>
      <c r="M1279" s="1192">
        <v>465</v>
      </c>
      <c r="N1279" s="1314">
        <v>22</v>
      </c>
      <c r="O1279" s="1317">
        <v>10000</v>
      </c>
      <c r="P1279" s="604" t="s">
        <v>4501</v>
      </c>
      <c r="Q1279" s="601" t="s">
        <v>4502</v>
      </c>
      <c r="R1279" s="602">
        <v>320</v>
      </c>
      <c r="S1279" s="602">
        <v>60</v>
      </c>
      <c r="T1279" s="631">
        <v>16</v>
      </c>
      <c r="U1279" s="1197"/>
    </row>
    <row r="1280" spans="1:21" ht="14.25" customHeight="1">
      <c r="A1280" s="1191"/>
      <c r="B1280" s="1191"/>
      <c r="C1280" s="1191"/>
      <c r="D1280" s="1191"/>
      <c r="E1280" s="1191"/>
      <c r="F1280" s="1191"/>
      <c r="G1280" s="1191"/>
      <c r="H1280" s="1191"/>
      <c r="I1280" s="1191"/>
      <c r="J1280" s="1191"/>
      <c r="K1280" s="1191"/>
      <c r="L1280" s="1191"/>
      <c r="M1280" s="1191"/>
      <c r="N1280" s="1191"/>
      <c r="O1280" s="1191"/>
      <c r="P1280" s="603" t="s">
        <v>4503</v>
      </c>
      <c r="Q1280" s="601" t="s">
        <v>4504</v>
      </c>
      <c r="R1280" s="602">
        <v>1847</v>
      </c>
      <c r="S1280" s="602">
        <v>343</v>
      </c>
      <c r="T1280" s="631">
        <v>23</v>
      </c>
      <c r="U1280" s="1191"/>
    </row>
    <row r="1281" spans="1:21" ht="14.25" customHeight="1">
      <c r="A1281" s="1102"/>
      <c r="B1281" s="1102"/>
      <c r="C1281" s="1102"/>
      <c r="D1281" s="1102"/>
      <c r="E1281" s="1102"/>
      <c r="F1281" s="1102"/>
      <c r="G1281" s="1102"/>
      <c r="H1281" s="1102"/>
      <c r="I1281" s="1102"/>
      <c r="J1281" s="1102"/>
      <c r="K1281" s="1102"/>
      <c r="L1281" s="1102"/>
      <c r="M1281" s="1102"/>
      <c r="N1281" s="1102"/>
      <c r="O1281" s="1102"/>
      <c r="P1281" s="603" t="s">
        <v>4505</v>
      </c>
      <c r="Q1281" s="601" t="s">
        <v>4506</v>
      </c>
      <c r="R1281" s="602">
        <v>1847</v>
      </c>
      <c r="S1281" s="602">
        <v>343</v>
      </c>
      <c r="T1281" s="631">
        <v>23</v>
      </c>
      <c r="U1281" s="1102"/>
    </row>
    <row r="1282" spans="1:21" ht="14.25" customHeight="1">
      <c r="A1282" s="1194">
        <v>2</v>
      </c>
      <c r="B1282" s="1318">
        <v>43474</v>
      </c>
      <c r="C1282" s="1190" t="s">
        <v>4507</v>
      </c>
      <c r="D1282" s="1197" t="s">
        <v>4508</v>
      </c>
      <c r="E1282" s="1305">
        <v>5445</v>
      </c>
      <c r="F1282" s="1305">
        <v>4568</v>
      </c>
      <c r="G1282" s="1305">
        <v>179</v>
      </c>
      <c r="H1282" s="1305">
        <v>4405</v>
      </c>
      <c r="I1282" s="1192" t="s">
        <v>52</v>
      </c>
      <c r="J1282" s="1192" t="s">
        <v>52</v>
      </c>
      <c r="K1282" s="1192" t="s">
        <v>52</v>
      </c>
      <c r="L1282" s="1192" t="s">
        <v>52</v>
      </c>
      <c r="M1282" s="1192">
        <v>581</v>
      </c>
      <c r="N1282" s="1314">
        <v>103</v>
      </c>
      <c r="O1282" s="1317">
        <v>60000</v>
      </c>
      <c r="P1282" s="604" t="s">
        <v>4509</v>
      </c>
      <c r="Q1282" s="601" t="s">
        <v>4510</v>
      </c>
      <c r="R1282" s="602">
        <v>467</v>
      </c>
      <c r="S1282" s="602">
        <v>41</v>
      </c>
      <c r="T1282" s="631">
        <v>89</v>
      </c>
      <c r="U1282" s="1197"/>
    </row>
    <row r="1283" spans="1:21" ht="14.25" customHeight="1">
      <c r="A1283" s="1191"/>
      <c r="B1283" s="1191"/>
      <c r="C1283" s="1191"/>
      <c r="D1283" s="1191"/>
      <c r="E1283" s="1191"/>
      <c r="F1283" s="1191"/>
      <c r="G1283" s="1191"/>
      <c r="H1283" s="1191"/>
      <c r="I1283" s="1191"/>
      <c r="J1283" s="1191"/>
      <c r="K1283" s="1191"/>
      <c r="L1283" s="1191"/>
      <c r="M1283" s="1191"/>
      <c r="N1283" s="1191"/>
      <c r="O1283" s="1191"/>
      <c r="P1283" s="603" t="s">
        <v>4511</v>
      </c>
      <c r="Q1283" s="601" t="s">
        <v>4512</v>
      </c>
      <c r="R1283" s="602">
        <v>940</v>
      </c>
      <c r="S1283" s="602">
        <v>68</v>
      </c>
      <c r="T1283" s="631">
        <v>101</v>
      </c>
      <c r="U1283" s="1191"/>
    </row>
    <row r="1284" spans="1:21" ht="14.25" customHeight="1">
      <c r="A1284" s="1102"/>
      <c r="B1284" s="1102"/>
      <c r="C1284" s="1102"/>
      <c r="D1284" s="1102"/>
      <c r="E1284" s="1102"/>
      <c r="F1284" s="1102"/>
      <c r="G1284" s="1102"/>
      <c r="H1284" s="1102"/>
      <c r="I1284" s="1102"/>
      <c r="J1284" s="1102"/>
      <c r="K1284" s="1102"/>
      <c r="L1284" s="1102"/>
      <c r="M1284" s="1102"/>
      <c r="N1284" s="1102"/>
      <c r="O1284" s="1102"/>
      <c r="P1284" s="603" t="s">
        <v>4513</v>
      </c>
      <c r="Q1284" s="601" t="s">
        <v>4514</v>
      </c>
      <c r="R1284" s="602">
        <v>775</v>
      </c>
      <c r="S1284" s="602">
        <v>180</v>
      </c>
      <c r="T1284" s="631">
        <v>94</v>
      </c>
      <c r="U1284" s="1102"/>
    </row>
    <row r="1285" spans="1:21" ht="14.25" customHeight="1">
      <c r="A1285" s="1194">
        <v>2</v>
      </c>
      <c r="B1285" s="1318">
        <v>43475</v>
      </c>
      <c r="C1285" s="1190" t="s">
        <v>4515</v>
      </c>
      <c r="D1285" s="1197" t="s">
        <v>4516</v>
      </c>
      <c r="E1285" s="1305">
        <v>4086</v>
      </c>
      <c r="F1285" s="1305">
        <v>3888</v>
      </c>
      <c r="G1285" s="1305">
        <v>15</v>
      </c>
      <c r="H1285" s="1305">
        <v>3873</v>
      </c>
      <c r="I1285" s="1192" t="s">
        <v>52</v>
      </c>
      <c r="J1285" s="1192" t="s">
        <v>52</v>
      </c>
      <c r="K1285" s="1192" t="s">
        <v>52</v>
      </c>
      <c r="L1285" s="1192" t="s">
        <v>52</v>
      </c>
      <c r="M1285" s="1192">
        <v>562</v>
      </c>
      <c r="N1285" s="1314">
        <v>18</v>
      </c>
      <c r="O1285" s="1317">
        <v>10000</v>
      </c>
      <c r="P1285" s="604" t="s">
        <v>4517</v>
      </c>
      <c r="Q1285" s="601" t="s">
        <v>4518</v>
      </c>
      <c r="R1285" s="602">
        <v>1406</v>
      </c>
      <c r="S1285" s="602">
        <v>212</v>
      </c>
      <c r="T1285" s="631">
        <v>16</v>
      </c>
      <c r="U1285" s="1197"/>
    </row>
    <row r="1286" spans="1:21" ht="14.25" customHeight="1">
      <c r="A1286" s="1191"/>
      <c r="B1286" s="1191"/>
      <c r="C1286" s="1191"/>
      <c r="D1286" s="1191"/>
      <c r="E1286" s="1191"/>
      <c r="F1286" s="1191"/>
      <c r="G1286" s="1191"/>
      <c r="H1286" s="1191"/>
      <c r="I1286" s="1191"/>
      <c r="J1286" s="1191"/>
      <c r="K1286" s="1191"/>
      <c r="L1286" s="1191"/>
      <c r="M1286" s="1191"/>
      <c r="N1286" s="1191"/>
      <c r="O1286" s="1191"/>
      <c r="P1286" s="603" t="s">
        <v>4519</v>
      </c>
      <c r="Q1286" s="601" t="s">
        <v>4520</v>
      </c>
      <c r="R1286" s="602">
        <v>1406</v>
      </c>
      <c r="S1286" s="602">
        <v>212</v>
      </c>
      <c r="T1286" s="631">
        <v>16</v>
      </c>
      <c r="U1286" s="1191"/>
    </row>
    <row r="1287" spans="1:21" ht="14.25" customHeight="1">
      <c r="A1287" s="1102"/>
      <c r="B1287" s="1102"/>
      <c r="C1287" s="1102"/>
      <c r="D1287" s="1102"/>
      <c r="E1287" s="1102"/>
      <c r="F1287" s="1102"/>
      <c r="G1287" s="1102"/>
      <c r="H1287" s="1102"/>
      <c r="I1287" s="1102"/>
      <c r="J1287" s="1102"/>
      <c r="K1287" s="1102"/>
      <c r="L1287" s="1102"/>
      <c r="M1287" s="1102"/>
      <c r="N1287" s="1102"/>
      <c r="O1287" s="1102"/>
      <c r="P1287" s="603" t="s">
        <v>4521</v>
      </c>
      <c r="Q1287" s="601" t="s">
        <v>4522</v>
      </c>
      <c r="R1287" s="602">
        <v>1406</v>
      </c>
      <c r="S1287" s="602">
        <v>212</v>
      </c>
      <c r="T1287" s="631">
        <v>16</v>
      </c>
      <c r="U1287" s="1102"/>
    </row>
    <row r="1288" spans="1:21" ht="14.25" customHeight="1">
      <c r="A1288" s="1194">
        <v>2</v>
      </c>
      <c r="B1288" s="1321">
        <v>43476</v>
      </c>
      <c r="C1288" s="1194" t="s">
        <v>4523</v>
      </c>
      <c r="D1288" s="1322" t="s">
        <v>4524</v>
      </c>
      <c r="E1288" s="1323">
        <v>13035</v>
      </c>
      <c r="F1288" s="1323">
        <v>12668</v>
      </c>
      <c r="G1288" s="1323">
        <v>85</v>
      </c>
      <c r="H1288" s="1323">
        <v>12560</v>
      </c>
      <c r="I1288" s="1203" t="s">
        <v>52</v>
      </c>
      <c r="J1288" s="1203" t="s">
        <v>52</v>
      </c>
      <c r="K1288" s="1203" t="s">
        <v>52</v>
      </c>
      <c r="L1288" s="1203" t="s">
        <v>52</v>
      </c>
      <c r="M1288" s="1203">
        <v>4918</v>
      </c>
      <c r="N1288" s="1314">
        <v>6</v>
      </c>
      <c r="O1288" s="1317">
        <v>30000</v>
      </c>
      <c r="P1288" s="604" t="s">
        <v>4525</v>
      </c>
      <c r="Q1288" s="632" t="s">
        <v>4526</v>
      </c>
      <c r="R1288" s="621">
        <v>578</v>
      </c>
      <c r="S1288" s="621">
        <v>264</v>
      </c>
      <c r="T1288" s="633">
        <v>5</v>
      </c>
      <c r="U1288" s="1197"/>
    </row>
    <row r="1289" spans="1:21" ht="14.25" customHeight="1">
      <c r="A1289" s="1191"/>
      <c r="B1289" s="1191"/>
      <c r="C1289" s="1191"/>
      <c r="D1289" s="1191"/>
      <c r="E1289" s="1191"/>
      <c r="F1289" s="1191"/>
      <c r="G1289" s="1191"/>
      <c r="H1289" s="1191"/>
      <c r="I1289" s="1191"/>
      <c r="J1289" s="1191"/>
      <c r="K1289" s="1191"/>
      <c r="L1289" s="1191"/>
      <c r="M1289" s="1191"/>
      <c r="N1289" s="1191"/>
      <c r="O1289" s="1191"/>
      <c r="P1289" s="603" t="s">
        <v>4527</v>
      </c>
      <c r="Q1289" s="632" t="s">
        <v>4528</v>
      </c>
      <c r="R1289" s="621">
        <v>4056</v>
      </c>
      <c r="S1289" s="621">
        <v>1525</v>
      </c>
      <c r="T1289" s="633">
        <v>6</v>
      </c>
      <c r="U1289" s="1191"/>
    </row>
    <row r="1290" spans="1:21" ht="14.25" customHeight="1">
      <c r="A1290" s="1102"/>
      <c r="B1290" s="1102"/>
      <c r="C1290" s="1102"/>
      <c r="D1290" s="1102"/>
      <c r="E1290" s="1102"/>
      <c r="F1290" s="1102"/>
      <c r="G1290" s="1102"/>
      <c r="H1290" s="1102"/>
      <c r="I1290" s="1102"/>
      <c r="J1290" s="1102"/>
      <c r="K1290" s="1102"/>
      <c r="L1290" s="1102"/>
      <c r="M1290" s="1102"/>
      <c r="N1290" s="1102"/>
      <c r="O1290" s="1102"/>
      <c r="P1290" s="603" t="s">
        <v>4529</v>
      </c>
      <c r="Q1290" s="632" t="s">
        <v>4530</v>
      </c>
      <c r="R1290" s="621">
        <v>4056</v>
      </c>
      <c r="S1290" s="621">
        <v>1525</v>
      </c>
      <c r="T1290" s="633">
        <v>6</v>
      </c>
      <c r="U1290" s="1102"/>
    </row>
    <row r="1291" spans="1:21" ht="14.25" customHeight="1">
      <c r="A1291" s="1194">
        <v>2</v>
      </c>
      <c r="B1291" s="1321">
        <v>43476</v>
      </c>
      <c r="C1291" s="1194" t="s">
        <v>4531</v>
      </c>
      <c r="D1291" s="1322" t="s">
        <v>4532</v>
      </c>
      <c r="E1291" s="1323">
        <v>4916</v>
      </c>
      <c r="F1291" s="1323">
        <v>4772</v>
      </c>
      <c r="G1291" s="1323">
        <v>410</v>
      </c>
      <c r="H1291" s="1323">
        <v>4363</v>
      </c>
      <c r="I1291" s="1203" t="s">
        <v>52</v>
      </c>
      <c r="J1291" s="1203" t="s">
        <v>52</v>
      </c>
      <c r="K1291" s="1203" t="s">
        <v>52</v>
      </c>
      <c r="L1291" s="1203" t="s">
        <v>52</v>
      </c>
      <c r="M1291" s="1203">
        <v>2110</v>
      </c>
      <c r="N1291" s="1314">
        <v>5</v>
      </c>
      <c r="O1291" s="1317">
        <v>10000</v>
      </c>
      <c r="P1291" s="604" t="s">
        <v>4533</v>
      </c>
      <c r="Q1291" s="632" t="s">
        <v>4534</v>
      </c>
      <c r="R1291" s="621">
        <v>1106</v>
      </c>
      <c r="S1291" s="621">
        <v>470</v>
      </c>
      <c r="T1291" s="633">
        <v>4</v>
      </c>
      <c r="U1291" s="1197"/>
    </row>
    <row r="1292" spans="1:21" ht="14.25" customHeight="1">
      <c r="A1292" s="1191"/>
      <c r="B1292" s="1191"/>
      <c r="C1292" s="1191"/>
      <c r="D1292" s="1191"/>
      <c r="E1292" s="1191"/>
      <c r="F1292" s="1191"/>
      <c r="G1292" s="1191"/>
      <c r="H1292" s="1191"/>
      <c r="I1292" s="1191"/>
      <c r="J1292" s="1191"/>
      <c r="K1292" s="1191"/>
      <c r="L1292" s="1191"/>
      <c r="M1292" s="1191"/>
      <c r="N1292" s="1191"/>
      <c r="O1292" s="1191"/>
      <c r="P1292" s="603" t="s">
        <v>4535</v>
      </c>
      <c r="Q1292" s="632" t="s">
        <v>4536</v>
      </c>
      <c r="R1292" s="621">
        <v>3181</v>
      </c>
      <c r="S1292" s="621">
        <v>1411</v>
      </c>
      <c r="T1292" s="633">
        <v>5</v>
      </c>
      <c r="U1292" s="1191"/>
    </row>
    <row r="1293" spans="1:21" ht="14.25" customHeight="1">
      <c r="A1293" s="1102"/>
      <c r="B1293" s="1102"/>
      <c r="C1293" s="1102"/>
      <c r="D1293" s="1102"/>
      <c r="E1293" s="1102"/>
      <c r="F1293" s="1102"/>
      <c r="G1293" s="1102"/>
      <c r="H1293" s="1102"/>
      <c r="I1293" s="1102"/>
      <c r="J1293" s="1102"/>
      <c r="K1293" s="1102"/>
      <c r="L1293" s="1102"/>
      <c r="M1293" s="1102"/>
      <c r="N1293" s="1102"/>
      <c r="O1293" s="1102"/>
      <c r="P1293" s="603" t="s">
        <v>4537</v>
      </c>
      <c r="Q1293" s="632" t="s">
        <v>4538</v>
      </c>
      <c r="R1293" s="621">
        <v>3181</v>
      </c>
      <c r="S1293" s="621">
        <v>1411</v>
      </c>
      <c r="T1293" s="633">
        <v>5</v>
      </c>
      <c r="U1293" s="1102"/>
    </row>
    <row r="1294" spans="1:21" ht="14.25" customHeight="1">
      <c r="A1294" s="1194">
        <v>3</v>
      </c>
      <c r="B1294" s="1321">
        <v>43479</v>
      </c>
      <c r="C1294" s="1194" t="s">
        <v>4539</v>
      </c>
      <c r="D1294" s="1322" t="s">
        <v>4540</v>
      </c>
      <c r="E1294" s="1323">
        <v>2855</v>
      </c>
      <c r="F1294" s="1323">
        <v>2422</v>
      </c>
      <c r="G1294" s="1323">
        <v>33</v>
      </c>
      <c r="H1294" s="1323">
        <v>2389</v>
      </c>
      <c r="I1294" s="1203" t="s">
        <v>52</v>
      </c>
      <c r="J1294" s="1203" t="s">
        <v>52</v>
      </c>
      <c r="K1294" s="1203" t="s">
        <v>52</v>
      </c>
      <c r="L1294" s="1203" t="s">
        <v>52</v>
      </c>
      <c r="M1294" s="1203">
        <v>402</v>
      </c>
      <c r="N1294" s="1314">
        <v>25</v>
      </c>
      <c r="O1294" s="1317">
        <v>9991</v>
      </c>
      <c r="P1294" s="604" t="s">
        <v>4541</v>
      </c>
      <c r="Q1294" s="632" t="s">
        <v>4542</v>
      </c>
      <c r="R1294" s="621">
        <v>230</v>
      </c>
      <c r="S1294" s="621">
        <v>59</v>
      </c>
      <c r="T1294" s="633">
        <v>22</v>
      </c>
      <c r="U1294" s="1197"/>
    </row>
    <row r="1295" spans="1:21" ht="14.25" customHeight="1">
      <c r="A1295" s="1191"/>
      <c r="B1295" s="1191"/>
      <c r="C1295" s="1191"/>
      <c r="D1295" s="1191"/>
      <c r="E1295" s="1191"/>
      <c r="F1295" s="1191"/>
      <c r="G1295" s="1191"/>
      <c r="H1295" s="1191"/>
      <c r="I1295" s="1191"/>
      <c r="J1295" s="1191"/>
      <c r="K1295" s="1191"/>
      <c r="L1295" s="1191"/>
      <c r="M1295" s="1191"/>
      <c r="N1295" s="1191"/>
      <c r="O1295" s="1191"/>
      <c r="P1295" s="603" t="s">
        <v>4543</v>
      </c>
      <c r="Q1295" s="632" t="s">
        <v>4544</v>
      </c>
      <c r="R1295" s="621">
        <v>559</v>
      </c>
      <c r="S1295" s="621">
        <v>36</v>
      </c>
      <c r="T1295" s="633">
        <v>33</v>
      </c>
      <c r="U1295" s="1191"/>
    </row>
    <row r="1296" spans="1:21" ht="14.25" customHeight="1">
      <c r="A1296" s="1102"/>
      <c r="B1296" s="1102"/>
      <c r="C1296" s="1102"/>
      <c r="D1296" s="1102"/>
      <c r="E1296" s="1102"/>
      <c r="F1296" s="1102"/>
      <c r="G1296" s="1102"/>
      <c r="H1296" s="1102"/>
      <c r="I1296" s="1102"/>
      <c r="J1296" s="1102"/>
      <c r="K1296" s="1102"/>
      <c r="L1296" s="1102"/>
      <c r="M1296" s="1102"/>
      <c r="N1296" s="1102"/>
      <c r="O1296" s="1102"/>
      <c r="P1296" s="603" t="s">
        <v>4545</v>
      </c>
      <c r="Q1296" s="632" t="s">
        <v>4546</v>
      </c>
      <c r="R1296" s="621">
        <v>272</v>
      </c>
      <c r="S1296" s="621">
        <v>66</v>
      </c>
      <c r="T1296" s="633">
        <v>27</v>
      </c>
      <c r="U1296" s="1102"/>
    </row>
    <row r="1297" spans="1:21" ht="14.25" customHeight="1">
      <c r="A1297" s="1194">
        <v>3</v>
      </c>
      <c r="B1297" s="1321">
        <v>43480</v>
      </c>
      <c r="C1297" s="1194" t="s">
        <v>4547</v>
      </c>
      <c r="D1297" s="1322" t="s">
        <v>4548</v>
      </c>
      <c r="E1297" s="1323">
        <v>3048</v>
      </c>
      <c r="F1297" s="1323">
        <v>2736</v>
      </c>
      <c r="G1297" s="1323">
        <v>3</v>
      </c>
      <c r="H1297" s="1323">
        <v>2733</v>
      </c>
      <c r="I1297" s="1203" t="s">
        <v>52</v>
      </c>
      <c r="J1297" s="1203" t="s">
        <v>52</v>
      </c>
      <c r="K1297" s="1203" t="s">
        <v>52</v>
      </c>
      <c r="L1297" s="1203" t="s">
        <v>52</v>
      </c>
      <c r="M1297" s="1203">
        <v>626</v>
      </c>
      <c r="N1297" s="1314">
        <v>16</v>
      </c>
      <c r="O1297" s="1317">
        <v>10000</v>
      </c>
      <c r="P1297" s="604" t="s">
        <v>4549</v>
      </c>
      <c r="Q1297" s="632" t="s">
        <v>4550</v>
      </c>
      <c r="R1297" s="621">
        <v>1722</v>
      </c>
      <c r="S1297" s="621">
        <v>419</v>
      </c>
      <c r="T1297" s="633">
        <v>16</v>
      </c>
      <c r="U1297" s="1197"/>
    </row>
    <row r="1298" spans="1:21" ht="14.25" customHeight="1">
      <c r="A1298" s="1191"/>
      <c r="B1298" s="1191"/>
      <c r="C1298" s="1191"/>
      <c r="D1298" s="1191"/>
      <c r="E1298" s="1191"/>
      <c r="F1298" s="1191"/>
      <c r="G1298" s="1191"/>
      <c r="H1298" s="1191"/>
      <c r="I1298" s="1191"/>
      <c r="J1298" s="1191"/>
      <c r="K1298" s="1191"/>
      <c r="L1298" s="1191"/>
      <c r="M1298" s="1191"/>
      <c r="N1298" s="1191"/>
      <c r="O1298" s="1191"/>
      <c r="P1298" s="603" t="s">
        <v>4551</v>
      </c>
      <c r="Q1298" s="632" t="s">
        <v>4552</v>
      </c>
      <c r="R1298" s="621">
        <v>1722</v>
      </c>
      <c r="S1298" s="621">
        <v>419</v>
      </c>
      <c r="T1298" s="633">
        <v>16</v>
      </c>
      <c r="U1298" s="1191"/>
    </row>
    <row r="1299" spans="1:21" ht="14.25" customHeight="1">
      <c r="A1299" s="1102"/>
      <c r="B1299" s="1102"/>
      <c r="C1299" s="1102"/>
      <c r="D1299" s="1102"/>
      <c r="E1299" s="1102"/>
      <c r="F1299" s="1102"/>
      <c r="G1299" s="1102"/>
      <c r="H1299" s="1102"/>
      <c r="I1299" s="1102"/>
      <c r="J1299" s="1102"/>
      <c r="K1299" s="1102"/>
      <c r="L1299" s="1102"/>
      <c r="M1299" s="1102"/>
      <c r="N1299" s="1102"/>
      <c r="O1299" s="1102"/>
      <c r="P1299" s="603" t="s">
        <v>4553</v>
      </c>
      <c r="Q1299" s="632" t="s">
        <v>4554</v>
      </c>
      <c r="R1299" s="621">
        <v>1722</v>
      </c>
      <c r="S1299" s="621">
        <v>419</v>
      </c>
      <c r="T1299" s="633">
        <v>16</v>
      </c>
      <c r="U1299" s="1102"/>
    </row>
    <row r="1300" spans="1:21" ht="14.25" customHeight="1">
      <c r="A1300" s="1194">
        <v>3</v>
      </c>
      <c r="B1300" s="1321" t="s">
        <v>4555</v>
      </c>
      <c r="C1300" s="1194" t="s">
        <v>4556</v>
      </c>
      <c r="D1300" s="1322" t="s">
        <v>4557</v>
      </c>
      <c r="E1300" s="1323">
        <v>3021</v>
      </c>
      <c r="F1300" s="1323">
        <v>2751</v>
      </c>
      <c r="G1300" s="1323">
        <v>26</v>
      </c>
      <c r="H1300" s="1323">
        <v>2726</v>
      </c>
      <c r="I1300" s="1203" t="s">
        <v>52</v>
      </c>
      <c r="J1300" s="1203" t="s">
        <v>52</v>
      </c>
      <c r="K1300" s="1203" t="s">
        <v>52</v>
      </c>
      <c r="L1300" s="1203" t="s">
        <v>52</v>
      </c>
      <c r="M1300" s="1203">
        <v>153</v>
      </c>
      <c r="N1300" s="1314">
        <v>65</v>
      </c>
      <c r="O1300" s="1317">
        <v>10000</v>
      </c>
      <c r="P1300" s="604" t="s">
        <v>4558</v>
      </c>
      <c r="Q1300" s="632" t="s">
        <v>4559</v>
      </c>
      <c r="R1300" s="621">
        <v>303</v>
      </c>
      <c r="S1300" s="621">
        <v>18</v>
      </c>
      <c r="T1300" s="633">
        <v>68</v>
      </c>
      <c r="U1300" s="1197"/>
    </row>
    <row r="1301" spans="1:21" ht="14.25" customHeight="1">
      <c r="A1301" s="1191"/>
      <c r="B1301" s="1191"/>
      <c r="C1301" s="1191"/>
      <c r="D1301" s="1191"/>
      <c r="E1301" s="1191"/>
      <c r="F1301" s="1191"/>
      <c r="G1301" s="1191"/>
      <c r="H1301" s="1191"/>
      <c r="I1301" s="1191"/>
      <c r="J1301" s="1191"/>
      <c r="K1301" s="1191"/>
      <c r="L1301" s="1191"/>
      <c r="M1301" s="1191"/>
      <c r="N1301" s="1191"/>
      <c r="O1301" s="1191"/>
      <c r="P1301" s="603" t="s">
        <v>4560</v>
      </c>
      <c r="Q1301" s="632" t="s">
        <v>4561</v>
      </c>
      <c r="R1301" s="621">
        <v>887</v>
      </c>
      <c r="S1301" s="621">
        <v>18</v>
      </c>
      <c r="T1301" s="633">
        <v>112</v>
      </c>
      <c r="U1301" s="1191"/>
    </row>
    <row r="1302" spans="1:21" ht="14.25" customHeight="1">
      <c r="A1302" s="1102"/>
      <c r="B1302" s="1102"/>
      <c r="C1302" s="1102"/>
      <c r="D1302" s="1102"/>
      <c r="E1302" s="1102"/>
      <c r="F1302" s="1102"/>
      <c r="G1302" s="1102"/>
      <c r="H1302" s="1102"/>
      <c r="I1302" s="1102"/>
      <c r="J1302" s="1102"/>
      <c r="K1302" s="1102"/>
      <c r="L1302" s="1102"/>
      <c r="M1302" s="1102"/>
      <c r="N1302" s="1102"/>
      <c r="O1302" s="1102"/>
      <c r="P1302" s="603" t="s">
        <v>4562</v>
      </c>
      <c r="Q1302" s="632" t="s">
        <v>4563</v>
      </c>
      <c r="R1302" s="621">
        <v>652</v>
      </c>
      <c r="S1302" s="621">
        <v>20</v>
      </c>
      <c r="T1302" s="633">
        <v>86</v>
      </c>
      <c r="U1302" s="1102"/>
    </row>
    <row r="1303" spans="1:21" ht="14.25" customHeight="1">
      <c r="A1303" s="1194">
        <v>3</v>
      </c>
      <c r="B1303" s="1321">
        <v>43482</v>
      </c>
      <c r="C1303" s="1194" t="s">
        <v>4564</v>
      </c>
      <c r="D1303" s="1322" t="s">
        <v>4565</v>
      </c>
      <c r="E1303" s="1323">
        <v>1832</v>
      </c>
      <c r="F1303" s="1323">
        <v>1668</v>
      </c>
      <c r="G1303" s="1323">
        <v>24</v>
      </c>
      <c r="H1303" s="1323">
        <v>1645</v>
      </c>
      <c r="I1303" s="1203" t="s">
        <v>52</v>
      </c>
      <c r="J1303" s="1203" t="s">
        <v>52</v>
      </c>
      <c r="K1303" s="1203" t="s">
        <v>52</v>
      </c>
      <c r="L1303" s="1203" t="s">
        <v>52</v>
      </c>
      <c r="M1303" s="1203">
        <v>161</v>
      </c>
      <c r="N1303" s="1314">
        <v>62</v>
      </c>
      <c r="O1303" s="1317">
        <v>10000</v>
      </c>
      <c r="P1303" s="604" t="s">
        <v>4566</v>
      </c>
      <c r="Q1303" s="632" t="s">
        <v>4567</v>
      </c>
      <c r="R1303" s="621">
        <v>331</v>
      </c>
      <c r="S1303" s="621">
        <v>24</v>
      </c>
      <c r="T1303" s="633">
        <v>46</v>
      </c>
      <c r="U1303" s="1197"/>
    </row>
    <row r="1304" spans="1:21" ht="14.25" customHeight="1">
      <c r="A1304" s="1191"/>
      <c r="B1304" s="1191"/>
      <c r="C1304" s="1191"/>
      <c r="D1304" s="1191"/>
      <c r="E1304" s="1191"/>
      <c r="F1304" s="1191"/>
      <c r="G1304" s="1191"/>
      <c r="H1304" s="1191"/>
      <c r="I1304" s="1191"/>
      <c r="J1304" s="1191"/>
      <c r="K1304" s="1191"/>
      <c r="L1304" s="1191"/>
      <c r="M1304" s="1191"/>
      <c r="N1304" s="1191"/>
      <c r="O1304" s="1191"/>
      <c r="P1304" s="603" t="s">
        <v>4568</v>
      </c>
      <c r="Q1304" s="632" t="s">
        <v>4569</v>
      </c>
      <c r="R1304" s="621">
        <v>453</v>
      </c>
      <c r="S1304" s="621">
        <v>17</v>
      </c>
      <c r="T1304" s="633">
        <v>74</v>
      </c>
      <c r="U1304" s="1191"/>
    </row>
    <row r="1305" spans="1:21" ht="14.25" customHeight="1">
      <c r="A1305" s="1102"/>
      <c r="B1305" s="1102"/>
      <c r="C1305" s="1102"/>
      <c r="D1305" s="1102"/>
      <c r="E1305" s="1102"/>
      <c r="F1305" s="1102"/>
      <c r="G1305" s="1102"/>
      <c r="H1305" s="1102"/>
      <c r="I1305" s="1102"/>
      <c r="J1305" s="1102"/>
      <c r="K1305" s="1102"/>
      <c r="L1305" s="1102"/>
      <c r="M1305" s="1102"/>
      <c r="N1305" s="1102"/>
      <c r="O1305" s="1102"/>
      <c r="P1305" s="603" t="s">
        <v>4570</v>
      </c>
      <c r="Q1305" s="632" t="s">
        <v>4571</v>
      </c>
      <c r="R1305" s="621">
        <v>257</v>
      </c>
      <c r="S1305" s="621">
        <v>42</v>
      </c>
      <c r="T1305" s="633">
        <v>72</v>
      </c>
      <c r="U1305" s="1102"/>
    </row>
    <row r="1306" spans="1:21" ht="14.25" customHeight="1">
      <c r="A1306" s="1194">
        <v>3</v>
      </c>
      <c r="B1306" s="1321">
        <v>43483</v>
      </c>
      <c r="C1306" s="1194" t="s">
        <v>4572</v>
      </c>
      <c r="D1306" s="1322" t="s">
        <v>4573</v>
      </c>
      <c r="E1306" s="1323">
        <v>4997</v>
      </c>
      <c r="F1306" s="1323">
        <v>4832</v>
      </c>
      <c r="G1306" s="1323">
        <v>12</v>
      </c>
      <c r="H1306" s="1323">
        <v>4820</v>
      </c>
      <c r="I1306" s="1203" t="s">
        <v>52</v>
      </c>
      <c r="J1306" s="1203" t="s">
        <v>52</v>
      </c>
      <c r="K1306" s="1203" t="s">
        <v>52</v>
      </c>
      <c r="L1306" s="1203" t="s">
        <v>52</v>
      </c>
      <c r="M1306" s="1203">
        <v>2374</v>
      </c>
      <c r="N1306" s="1314">
        <v>4</v>
      </c>
      <c r="O1306" s="1317">
        <v>10000</v>
      </c>
      <c r="P1306" s="604" t="s">
        <v>4574</v>
      </c>
      <c r="Q1306" s="632" t="s">
        <v>4575</v>
      </c>
      <c r="R1306" s="621">
        <v>3642</v>
      </c>
      <c r="S1306" s="621">
        <v>1825</v>
      </c>
      <c r="T1306" s="633">
        <v>4</v>
      </c>
      <c r="U1306" s="1197"/>
    </row>
    <row r="1307" spans="1:21" ht="14.25" customHeight="1">
      <c r="A1307" s="1191"/>
      <c r="B1307" s="1191"/>
      <c r="C1307" s="1191"/>
      <c r="D1307" s="1191"/>
      <c r="E1307" s="1191"/>
      <c r="F1307" s="1191"/>
      <c r="G1307" s="1191"/>
      <c r="H1307" s="1191"/>
      <c r="I1307" s="1191"/>
      <c r="J1307" s="1191"/>
      <c r="K1307" s="1191"/>
      <c r="L1307" s="1191"/>
      <c r="M1307" s="1191"/>
      <c r="N1307" s="1191"/>
      <c r="O1307" s="1191"/>
      <c r="P1307" s="603" t="s">
        <v>4576</v>
      </c>
      <c r="Q1307" s="632" t="s">
        <v>4577</v>
      </c>
      <c r="R1307" s="621">
        <v>3642</v>
      </c>
      <c r="S1307" s="621">
        <v>1825</v>
      </c>
      <c r="T1307" s="633">
        <v>4</v>
      </c>
      <c r="U1307" s="1191"/>
    </row>
    <row r="1308" spans="1:21" ht="14.25" customHeight="1">
      <c r="A1308" s="1102"/>
      <c r="B1308" s="1102"/>
      <c r="C1308" s="1102"/>
      <c r="D1308" s="1102"/>
      <c r="E1308" s="1102"/>
      <c r="F1308" s="1102"/>
      <c r="G1308" s="1102"/>
      <c r="H1308" s="1102"/>
      <c r="I1308" s="1102"/>
      <c r="J1308" s="1102"/>
      <c r="K1308" s="1102"/>
      <c r="L1308" s="1102"/>
      <c r="M1308" s="1102"/>
      <c r="N1308" s="1102"/>
      <c r="O1308" s="1102"/>
      <c r="P1308" s="603" t="s">
        <v>4578</v>
      </c>
      <c r="Q1308" s="632" t="s">
        <v>4579</v>
      </c>
      <c r="R1308" s="621">
        <v>3642</v>
      </c>
      <c r="S1308" s="621">
        <v>1825</v>
      </c>
      <c r="T1308" s="633">
        <v>4</v>
      </c>
      <c r="U1308" s="1102"/>
    </row>
    <row r="1309" spans="1:21" ht="14.25" customHeight="1">
      <c r="A1309" s="1194">
        <v>4</v>
      </c>
      <c r="B1309" s="1321">
        <v>43486</v>
      </c>
      <c r="C1309" s="1194" t="s">
        <v>4580</v>
      </c>
      <c r="D1309" s="1322" t="s">
        <v>4581</v>
      </c>
      <c r="E1309" s="1323">
        <v>2076</v>
      </c>
      <c r="F1309" s="1323">
        <v>1718</v>
      </c>
      <c r="G1309" s="1323">
        <v>37</v>
      </c>
      <c r="H1309" s="1323">
        <v>1685</v>
      </c>
      <c r="I1309" s="1203" t="s">
        <v>52</v>
      </c>
      <c r="J1309" s="1203" t="s">
        <v>52</v>
      </c>
      <c r="K1309" s="1203" t="s">
        <v>52</v>
      </c>
      <c r="L1309" s="1203" t="s">
        <v>52</v>
      </c>
      <c r="M1309" s="1203">
        <v>312</v>
      </c>
      <c r="N1309" s="1314">
        <v>32</v>
      </c>
      <c r="O1309" s="1317">
        <v>10000</v>
      </c>
      <c r="P1309" s="604" t="s">
        <v>4582</v>
      </c>
      <c r="Q1309" s="632" t="s">
        <v>4583</v>
      </c>
      <c r="R1309" s="621">
        <v>223</v>
      </c>
      <c r="S1309" s="621">
        <v>60</v>
      </c>
      <c r="T1309" s="633">
        <v>31</v>
      </c>
      <c r="U1309" s="1197"/>
    </row>
    <row r="1310" spans="1:21" ht="14.25" customHeight="1">
      <c r="A1310" s="1191"/>
      <c r="B1310" s="1191"/>
      <c r="C1310" s="1191"/>
      <c r="D1310" s="1191"/>
      <c r="E1310" s="1191"/>
      <c r="F1310" s="1191"/>
      <c r="G1310" s="1191"/>
      <c r="H1310" s="1191"/>
      <c r="I1310" s="1191"/>
      <c r="J1310" s="1191"/>
      <c r="K1310" s="1191"/>
      <c r="L1310" s="1191"/>
      <c r="M1310" s="1191"/>
      <c r="N1310" s="1191"/>
      <c r="O1310" s="1191"/>
      <c r="P1310" s="603" t="s">
        <v>4584</v>
      </c>
      <c r="Q1310" s="632" t="s">
        <v>4585</v>
      </c>
      <c r="R1310" s="621">
        <v>264</v>
      </c>
      <c r="S1310" s="621">
        <v>15</v>
      </c>
      <c r="T1310" s="633">
        <v>51</v>
      </c>
      <c r="U1310" s="1191"/>
    </row>
    <row r="1311" spans="1:21" ht="14.25" customHeight="1">
      <c r="A1311" s="1102"/>
      <c r="B1311" s="1102"/>
      <c r="C1311" s="1102"/>
      <c r="D1311" s="1102"/>
      <c r="E1311" s="1102"/>
      <c r="F1311" s="1102"/>
      <c r="G1311" s="1102"/>
      <c r="H1311" s="1102"/>
      <c r="I1311" s="1102"/>
      <c r="J1311" s="1102"/>
      <c r="K1311" s="1102"/>
      <c r="L1311" s="1102"/>
      <c r="M1311" s="1102"/>
      <c r="N1311" s="1102"/>
      <c r="O1311" s="1102"/>
      <c r="P1311" s="603" t="s">
        <v>4586</v>
      </c>
      <c r="Q1311" s="632" t="s">
        <v>4587</v>
      </c>
      <c r="R1311" s="621">
        <v>223</v>
      </c>
      <c r="S1311" s="621">
        <v>60</v>
      </c>
      <c r="T1311" s="633">
        <v>31</v>
      </c>
      <c r="U1311" s="1102"/>
    </row>
    <row r="1312" spans="1:21" ht="14.25" customHeight="1">
      <c r="A1312" s="1194">
        <v>4</v>
      </c>
      <c r="B1312" s="1321" t="s">
        <v>4588</v>
      </c>
      <c r="C1312" s="1194" t="s">
        <v>4589</v>
      </c>
      <c r="D1312" s="1322" t="s">
        <v>4590</v>
      </c>
      <c r="E1312" s="1323">
        <v>3311</v>
      </c>
      <c r="F1312" s="1323">
        <v>2978</v>
      </c>
      <c r="G1312" s="1323">
        <v>5</v>
      </c>
      <c r="H1312" s="1323">
        <v>2973</v>
      </c>
      <c r="I1312" s="1203" t="s">
        <v>52</v>
      </c>
      <c r="J1312" s="1203" t="s">
        <v>52</v>
      </c>
      <c r="K1312" s="1203" t="s">
        <v>52</v>
      </c>
      <c r="L1312" s="1203" t="s">
        <v>52</v>
      </c>
      <c r="M1312" s="1203">
        <v>600</v>
      </c>
      <c r="N1312" s="1314">
        <v>17</v>
      </c>
      <c r="O1312" s="1317">
        <v>10000</v>
      </c>
      <c r="P1312" s="604" t="s">
        <v>4591</v>
      </c>
      <c r="Q1312" s="632" t="s">
        <v>4592</v>
      </c>
      <c r="R1312" s="621">
        <v>518</v>
      </c>
      <c r="S1312" s="621">
        <v>79</v>
      </c>
      <c r="T1312" s="633">
        <v>16</v>
      </c>
      <c r="U1312" s="1197"/>
    </row>
    <row r="1313" spans="1:21" ht="14.25" customHeight="1">
      <c r="A1313" s="1191"/>
      <c r="B1313" s="1191"/>
      <c r="C1313" s="1191"/>
      <c r="D1313" s="1191"/>
      <c r="E1313" s="1191"/>
      <c r="F1313" s="1191"/>
      <c r="G1313" s="1191"/>
      <c r="H1313" s="1191"/>
      <c r="I1313" s="1191"/>
      <c r="J1313" s="1191"/>
      <c r="K1313" s="1191"/>
      <c r="L1313" s="1191"/>
      <c r="M1313" s="1191"/>
      <c r="N1313" s="1191"/>
      <c r="O1313" s="1191"/>
      <c r="P1313" s="603" t="s">
        <v>4593</v>
      </c>
      <c r="Q1313" s="632" t="s">
        <v>4594</v>
      </c>
      <c r="R1313" s="621">
        <v>1872</v>
      </c>
      <c r="S1313" s="621">
        <v>385</v>
      </c>
      <c r="T1313" s="633">
        <v>17</v>
      </c>
      <c r="U1313" s="1191"/>
    </row>
    <row r="1314" spans="1:21" ht="14.25" customHeight="1">
      <c r="A1314" s="1102"/>
      <c r="B1314" s="1102"/>
      <c r="C1314" s="1102"/>
      <c r="D1314" s="1102"/>
      <c r="E1314" s="1102"/>
      <c r="F1314" s="1102"/>
      <c r="G1314" s="1102"/>
      <c r="H1314" s="1102"/>
      <c r="I1314" s="1102"/>
      <c r="J1314" s="1102"/>
      <c r="K1314" s="1102"/>
      <c r="L1314" s="1102"/>
      <c r="M1314" s="1102"/>
      <c r="N1314" s="1102"/>
      <c r="O1314" s="1102"/>
      <c r="P1314" s="603" t="s">
        <v>4595</v>
      </c>
      <c r="Q1314" s="632" t="s">
        <v>4596</v>
      </c>
      <c r="R1314" s="621">
        <v>1872</v>
      </c>
      <c r="S1314" s="621">
        <v>385</v>
      </c>
      <c r="T1314" s="633">
        <v>17</v>
      </c>
      <c r="U1314" s="1102"/>
    </row>
    <row r="1315" spans="1:21" ht="14.25" customHeight="1">
      <c r="A1315" s="1194">
        <v>4</v>
      </c>
      <c r="B1315" s="1321">
        <v>43488</v>
      </c>
      <c r="C1315" s="1194" t="s">
        <v>4597</v>
      </c>
      <c r="D1315" s="1322" t="s">
        <v>4598</v>
      </c>
      <c r="E1315" s="1323">
        <v>2839</v>
      </c>
      <c r="F1315" s="1323">
        <v>2719</v>
      </c>
      <c r="G1315" s="1323">
        <v>2</v>
      </c>
      <c r="H1315" s="1323">
        <v>2717</v>
      </c>
      <c r="I1315" s="1203" t="s">
        <v>52</v>
      </c>
      <c r="J1315" s="1203" t="s">
        <v>52</v>
      </c>
      <c r="K1315" s="1203" t="s">
        <v>52</v>
      </c>
      <c r="L1315" s="1203" t="s">
        <v>52</v>
      </c>
      <c r="M1315" s="1203">
        <v>240</v>
      </c>
      <c r="N1315" s="1314">
        <v>42</v>
      </c>
      <c r="O1315" s="1317">
        <v>10000</v>
      </c>
      <c r="P1315" s="604" t="s">
        <v>4599</v>
      </c>
      <c r="Q1315" s="632" t="s">
        <v>4600</v>
      </c>
      <c r="R1315" s="621">
        <v>2211</v>
      </c>
      <c r="S1315" s="621">
        <v>215</v>
      </c>
      <c r="T1315" s="633">
        <v>38</v>
      </c>
      <c r="U1315" s="1197"/>
    </row>
    <row r="1316" spans="1:21" ht="14.25" customHeight="1">
      <c r="A1316" s="1191"/>
      <c r="B1316" s="1191"/>
      <c r="C1316" s="1191"/>
      <c r="D1316" s="1191"/>
      <c r="E1316" s="1191"/>
      <c r="F1316" s="1191"/>
      <c r="G1316" s="1191"/>
      <c r="H1316" s="1191"/>
      <c r="I1316" s="1191"/>
      <c r="J1316" s="1191"/>
      <c r="K1316" s="1191"/>
      <c r="L1316" s="1191"/>
      <c r="M1316" s="1191"/>
      <c r="N1316" s="1191"/>
      <c r="O1316" s="1191"/>
      <c r="P1316" s="603" t="s">
        <v>4601</v>
      </c>
      <c r="Q1316" s="632" t="s">
        <v>4602</v>
      </c>
      <c r="R1316" s="621">
        <v>2211</v>
      </c>
      <c r="S1316" s="621">
        <v>215</v>
      </c>
      <c r="T1316" s="633">
        <v>38</v>
      </c>
      <c r="U1316" s="1191"/>
    </row>
    <row r="1317" spans="1:21" ht="14.25" customHeight="1">
      <c r="A1317" s="1102"/>
      <c r="B1317" s="1102"/>
      <c r="C1317" s="1102"/>
      <c r="D1317" s="1102"/>
      <c r="E1317" s="1102"/>
      <c r="F1317" s="1102"/>
      <c r="G1317" s="1102"/>
      <c r="H1317" s="1102"/>
      <c r="I1317" s="1102"/>
      <c r="J1317" s="1102"/>
      <c r="K1317" s="1102"/>
      <c r="L1317" s="1102"/>
      <c r="M1317" s="1102"/>
      <c r="N1317" s="1102"/>
      <c r="O1317" s="1102"/>
      <c r="P1317" s="603" t="s">
        <v>4603</v>
      </c>
      <c r="Q1317" s="632" t="s">
        <v>4604</v>
      </c>
      <c r="R1317" s="621">
        <v>2211</v>
      </c>
      <c r="S1317" s="621">
        <v>215</v>
      </c>
      <c r="T1317" s="633">
        <v>38</v>
      </c>
      <c r="U1317" s="1102"/>
    </row>
    <row r="1318" spans="1:21" ht="14.25" customHeight="1">
      <c r="A1318" s="1194">
        <v>4</v>
      </c>
      <c r="B1318" s="1321">
        <v>43489</v>
      </c>
      <c r="C1318" s="1194" t="s">
        <v>4605</v>
      </c>
      <c r="D1318" s="1322" t="s">
        <v>4606</v>
      </c>
      <c r="E1318" s="1323">
        <v>2926</v>
      </c>
      <c r="F1318" s="1323">
        <v>2563</v>
      </c>
      <c r="G1318" s="1323">
        <v>4</v>
      </c>
      <c r="H1318" s="1323">
        <v>2559</v>
      </c>
      <c r="I1318" s="1203" t="s">
        <v>52</v>
      </c>
      <c r="J1318" s="1203" t="s">
        <v>52</v>
      </c>
      <c r="K1318" s="1203" t="s">
        <v>52</v>
      </c>
      <c r="L1318" s="1203" t="s">
        <v>52</v>
      </c>
      <c r="M1318" s="1203">
        <v>322</v>
      </c>
      <c r="N1318" s="1314">
        <v>31</v>
      </c>
      <c r="O1318" s="1317">
        <v>10000</v>
      </c>
      <c r="P1318" s="604" t="s">
        <v>4607</v>
      </c>
      <c r="Q1318" s="632" t="s">
        <v>4608</v>
      </c>
      <c r="R1318" s="621">
        <v>318</v>
      </c>
      <c r="S1318" s="621">
        <v>58</v>
      </c>
      <c r="T1318" s="633">
        <v>28</v>
      </c>
      <c r="U1318" s="1197"/>
    </row>
    <row r="1319" spans="1:21" ht="14.25" customHeight="1">
      <c r="A1319" s="1191"/>
      <c r="B1319" s="1191"/>
      <c r="C1319" s="1191"/>
      <c r="D1319" s="1191"/>
      <c r="E1319" s="1191"/>
      <c r="F1319" s="1191"/>
      <c r="G1319" s="1191"/>
      <c r="H1319" s="1191"/>
      <c r="I1319" s="1191"/>
      <c r="J1319" s="1191"/>
      <c r="K1319" s="1191"/>
      <c r="L1319" s="1191"/>
      <c r="M1319" s="1191"/>
      <c r="N1319" s="1191"/>
      <c r="O1319" s="1191"/>
      <c r="P1319" s="603" t="s">
        <v>4609</v>
      </c>
      <c r="Q1319" s="632" t="s">
        <v>4610</v>
      </c>
      <c r="R1319" s="621">
        <v>1089</v>
      </c>
      <c r="S1319" s="621">
        <v>108</v>
      </c>
      <c r="T1319" s="633">
        <v>30</v>
      </c>
      <c r="U1319" s="1191"/>
    </row>
    <row r="1320" spans="1:21" ht="14.25" customHeight="1">
      <c r="A1320" s="1102"/>
      <c r="B1320" s="1102"/>
      <c r="C1320" s="1102"/>
      <c r="D1320" s="1102"/>
      <c r="E1320" s="1102"/>
      <c r="F1320" s="1102"/>
      <c r="G1320" s="1102"/>
      <c r="H1320" s="1102"/>
      <c r="I1320" s="1102"/>
      <c r="J1320" s="1102"/>
      <c r="K1320" s="1102"/>
      <c r="L1320" s="1102"/>
      <c r="M1320" s="1102"/>
      <c r="N1320" s="1102"/>
      <c r="O1320" s="1102"/>
      <c r="P1320" s="603" t="s">
        <v>4611</v>
      </c>
      <c r="Q1320" s="632" t="s">
        <v>4612</v>
      </c>
      <c r="R1320" s="621">
        <v>1089</v>
      </c>
      <c r="S1320" s="621">
        <v>108</v>
      </c>
      <c r="T1320" s="633">
        <v>30</v>
      </c>
      <c r="U1320" s="1102"/>
    </row>
    <row r="1321" spans="1:21" ht="14.25" customHeight="1">
      <c r="A1321" s="1194">
        <v>4</v>
      </c>
      <c r="B1321" s="1321" t="s">
        <v>4613</v>
      </c>
      <c r="C1321" s="1194" t="s">
        <v>4614</v>
      </c>
      <c r="D1321" s="1322" t="s">
        <v>4615</v>
      </c>
      <c r="E1321" s="1323">
        <v>46614</v>
      </c>
      <c r="F1321" s="1323">
        <v>40072</v>
      </c>
      <c r="G1321" s="1323">
        <v>81</v>
      </c>
      <c r="H1321" s="1323">
        <v>40000</v>
      </c>
      <c r="I1321" s="1203" t="s">
        <v>52</v>
      </c>
      <c r="J1321" s="1203" t="s">
        <v>52</v>
      </c>
      <c r="K1321" s="1203" t="s">
        <v>52</v>
      </c>
      <c r="L1321" s="1203" t="s">
        <v>52</v>
      </c>
      <c r="M1321" s="1203">
        <v>5920</v>
      </c>
      <c r="N1321" s="1314">
        <v>25</v>
      </c>
      <c r="O1321" s="1317">
        <v>150000</v>
      </c>
      <c r="P1321" s="604" t="s">
        <v>4616</v>
      </c>
      <c r="Q1321" s="632" t="s">
        <v>4617</v>
      </c>
      <c r="R1321" s="621">
        <v>704</v>
      </c>
      <c r="S1321" s="621">
        <v>113</v>
      </c>
      <c r="T1321" s="633">
        <v>19</v>
      </c>
      <c r="U1321" s="1197"/>
    </row>
    <row r="1322" spans="1:21" ht="14.25" customHeight="1">
      <c r="A1322" s="1191"/>
      <c r="B1322" s="1191"/>
      <c r="C1322" s="1191"/>
      <c r="D1322" s="1191"/>
      <c r="E1322" s="1191"/>
      <c r="F1322" s="1191"/>
      <c r="G1322" s="1191"/>
      <c r="H1322" s="1191"/>
      <c r="I1322" s="1191"/>
      <c r="J1322" s="1191"/>
      <c r="K1322" s="1191"/>
      <c r="L1322" s="1191"/>
      <c r="M1322" s="1191"/>
      <c r="N1322" s="1191"/>
      <c r="O1322" s="1191"/>
      <c r="P1322" s="603" t="s">
        <v>4618</v>
      </c>
      <c r="Q1322" s="632" t="s">
        <v>4619</v>
      </c>
      <c r="R1322" s="621">
        <v>22152</v>
      </c>
      <c r="S1322" s="621">
        <v>3458</v>
      </c>
      <c r="T1322" s="633">
        <v>24</v>
      </c>
      <c r="U1322" s="1191"/>
    </row>
    <row r="1323" spans="1:21" ht="14.25" customHeight="1">
      <c r="A1323" s="1102"/>
      <c r="B1323" s="1102"/>
      <c r="C1323" s="1102"/>
      <c r="D1323" s="1102"/>
      <c r="E1323" s="1102"/>
      <c r="F1323" s="1102"/>
      <c r="G1323" s="1102"/>
      <c r="H1323" s="1102"/>
      <c r="I1323" s="1102"/>
      <c r="J1323" s="1102"/>
      <c r="K1323" s="1102"/>
      <c r="L1323" s="1102"/>
      <c r="M1323" s="1102"/>
      <c r="N1323" s="1102"/>
      <c r="O1323" s="1102"/>
      <c r="P1323" s="603" t="s">
        <v>4620</v>
      </c>
      <c r="Q1323" s="632" t="s">
        <v>4621</v>
      </c>
      <c r="R1323" s="621">
        <v>22152</v>
      </c>
      <c r="S1323" s="621">
        <v>3458</v>
      </c>
      <c r="T1323" s="633">
        <v>24</v>
      </c>
      <c r="U1323" s="1102"/>
    </row>
    <row r="1324" spans="1:21" ht="14.25" customHeight="1">
      <c r="A1324" s="1194">
        <v>4</v>
      </c>
      <c r="B1324" s="1321">
        <v>43490</v>
      </c>
      <c r="C1324" s="1194" t="s">
        <v>4622</v>
      </c>
      <c r="D1324" s="1322" t="s">
        <v>4623</v>
      </c>
      <c r="E1324" s="1323">
        <v>7393</v>
      </c>
      <c r="F1324" s="1323">
        <v>7048</v>
      </c>
      <c r="G1324" s="1323">
        <v>4</v>
      </c>
      <c r="H1324" s="1323">
        <v>7044</v>
      </c>
      <c r="I1324" s="1203" t="s">
        <v>52</v>
      </c>
      <c r="J1324" s="1203" t="s">
        <v>52</v>
      </c>
      <c r="K1324" s="1203" t="s">
        <v>52</v>
      </c>
      <c r="L1324" s="1203" t="s">
        <v>52</v>
      </c>
      <c r="M1324" s="1203">
        <v>4977</v>
      </c>
      <c r="N1324" s="1314">
        <v>2</v>
      </c>
      <c r="O1324" s="1317">
        <v>10000</v>
      </c>
      <c r="P1324" s="604" t="s">
        <v>4624</v>
      </c>
      <c r="Q1324" s="632" t="s">
        <v>4625</v>
      </c>
      <c r="R1324" s="621">
        <v>3694</v>
      </c>
      <c r="S1324" s="621">
        <v>2577</v>
      </c>
      <c r="T1324" s="633">
        <v>2</v>
      </c>
      <c r="U1324" s="1197"/>
    </row>
    <row r="1325" spans="1:21" ht="14.25" customHeight="1">
      <c r="A1325" s="1191"/>
      <c r="B1325" s="1191"/>
      <c r="C1325" s="1191"/>
      <c r="D1325" s="1191"/>
      <c r="E1325" s="1191"/>
      <c r="F1325" s="1191"/>
      <c r="G1325" s="1191"/>
      <c r="H1325" s="1191"/>
      <c r="I1325" s="1191"/>
      <c r="J1325" s="1191"/>
      <c r="K1325" s="1191"/>
      <c r="L1325" s="1191"/>
      <c r="M1325" s="1191"/>
      <c r="N1325" s="1191"/>
      <c r="O1325" s="1191"/>
      <c r="P1325" s="603" t="s">
        <v>4626</v>
      </c>
      <c r="Q1325" s="632" t="s">
        <v>4627</v>
      </c>
      <c r="R1325" s="621">
        <v>3694</v>
      </c>
      <c r="S1325" s="621">
        <v>2577</v>
      </c>
      <c r="T1325" s="633">
        <v>2</v>
      </c>
      <c r="U1325" s="1191"/>
    </row>
    <row r="1326" spans="1:21" ht="14.25" customHeight="1">
      <c r="A1326" s="1102"/>
      <c r="B1326" s="1102"/>
      <c r="C1326" s="1102"/>
      <c r="D1326" s="1102"/>
      <c r="E1326" s="1102"/>
      <c r="F1326" s="1102"/>
      <c r="G1326" s="1102"/>
      <c r="H1326" s="1102"/>
      <c r="I1326" s="1102"/>
      <c r="J1326" s="1102"/>
      <c r="K1326" s="1102"/>
      <c r="L1326" s="1102"/>
      <c r="M1326" s="1102"/>
      <c r="N1326" s="1102"/>
      <c r="O1326" s="1102"/>
      <c r="P1326" s="603" t="s">
        <v>4628</v>
      </c>
      <c r="Q1326" s="632" t="s">
        <v>4629</v>
      </c>
      <c r="R1326" s="621">
        <v>3694</v>
      </c>
      <c r="S1326" s="621">
        <v>2577</v>
      </c>
      <c r="T1326" s="633">
        <v>2</v>
      </c>
      <c r="U1326" s="1102"/>
    </row>
    <row r="1327" spans="1:21" ht="14.25" customHeight="1">
      <c r="A1327" s="1194">
        <v>5</v>
      </c>
      <c r="B1327" s="1321">
        <v>43493</v>
      </c>
      <c r="C1327" s="1194" t="s">
        <v>4630</v>
      </c>
      <c r="D1327" s="1322" t="s">
        <v>4631</v>
      </c>
      <c r="E1327" s="1323">
        <v>1826</v>
      </c>
      <c r="F1327" s="1323">
        <v>1547</v>
      </c>
      <c r="G1327" s="1323">
        <v>14</v>
      </c>
      <c r="H1327" s="1323">
        <v>1535</v>
      </c>
      <c r="I1327" s="1203" t="s">
        <v>52</v>
      </c>
      <c r="J1327" s="1203" t="s">
        <v>52</v>
      </c>
      <c r="K1327" s="1203" t="s">
        <v>52</v>
      </c>
      <c r="L1327" s="1203" t="s">
        <v>52</v>
      </c>
      <c r="M1327" s="1203">
        <v>217</v>
      </c>
      <c r="N1327" s="1314">
        <v>46</v>
      </c>
      <c r="O1327" s="1317">
        <v>9995</v>
      </c>
      <c r="P1327" s="604" t="s">
        <v>4632</v>
      </c>
      <c r="Q1327" s="632" t="s">
        <v>4633</v>
      </c>
      <c r="R1327" s="621">
        <v>221</v>
      </c>
      <c r="S1327" s="621">
        <v>50</v>
      </c>
      <c r="T1327" s="633">
        <v>48</v>
      </c>
      <c r="U1327" s="1197"/>
    </row>
    <row r="1328" spans="1:21" ht="14.25" customHeight="1">
      <c r="A1328" s="1191"/>
      <c r="B1328" s="1191"/>
      <c r="C1328" s="1191"/>
      <c r="D1328" s="1191"/>
      <c r="E1328" s="1191"/>
      <c r="F1328" s="1191"/>
      <c r="G1328" s="1191"/>
      <c r="H1328" s="1191"/>
      <c r="I1328" s="1191"/>
      <c r="J1328" s="1191"/>
      <c r="K1328" s="1191"/>
      <c r="L1328" s="1191"/>
      <c r="M1328" s="1191"/>
      <c r="N1328" s="1191"/>
      <c r="O1328" s="1191"/>
      <c r="P1328" s="603" t="s">
        <v>4634</v>
      </c>
      <c r="Q1328" s="632" t="s">
        <v>4635</v>
      </c>
      <c r="R1328" s="621">
        <v>250</v>
      </c>
      <c r="S1328" s="621">
        <v>9</v>
      </c>
      <c r="T1328" s="633">
        <v>121</v>
      </c>
      <c r="U1328" s="1191"/>
    </row>
    <row r="1329" spans="1:21" ht="14.25" customHeight="1">
      <c r="A1329" s="1102"/>
      <c r="B1329" s="1102"/>
      <c r="C1329" s="1102"/>
      <c r="D1329" s="1102"/>
      <c r="E1329" s="1102"/>
      <c r="F1329" s="1102"/>
      <c r="G1329" s="1102"/>
      <c r="H1329" s="1102"/>
      <c r="I1329" s="1102"/>
      <c r="J1329" s="1102"/>
      <c r="K1329" s="1102"/>
      <c r="L1329" s="1102"/>
      <c r="M1329" s="1102"/>
      <c r="N1329" s="1102"/>
      <c r="O1329" s="1102"/>
      <c r="P1329" s="603" t="s">
        <v>4636</v>
      </c>
      <c r="Q1329" s="632" t="s">
        <v>4637</v>
      </c>
      <c r="R1329" s="621">
        <v>221</v>
      </c>
      <c r="S1329" s="621">
        <v>50</v>
      </c>
      <c r="T1329" s="633">
        <v>48</v>
      </c>
      <c r="U1329" s="1102"/>
    </row>
    <row r="1330" spans="1:21" ht="14.25" customHeight="1">
      <c r="A1330" s="1194">
        <v>5</v>
      </c>
      <c r="B1330" s="1321">
        <v>43494</v>
      </c>
      <c r="C1330" s="1194" t="s">
        <v>4638</v>
      </c>
      <c r="D1330" s="1322" t="s">
        <v>4639</v>
      </c>
      <c r="E1330" s="1323">
        <v>3317</v>
      </c>
      <c r="F1330" s="1323">
        <v>3166</v>
      </c>
      <c r="G1330" s="1323">
        <v>10</v>
      </c>
      <c r="H1330" s="1323">
        <v>3157</v>
      </c>
      <c r="I1330" s="1203" t="s">
        <v>52</v>
      </c>
      <c r="J1330" s="1203" t="s">
        <v>52</v>
      </c>
      <c r="K1330" s="1203" t="s">
        <v>52</v>
      </c>
      <c r="L1330" s="1203" t="s">
        <v>52</v>
      </c>
      <c r="M1330" s="1203">
        <v>454</v>
      </c>
      <c r="N1330" s="1314">
        <v>22</v>
      </c>
      <c r="O1330" s="1317">
        <v>10000</v>
      </c>
      <c r="P1330" s="604" t="s">
        <v>4640</v>
      </c>
      <c r="Q1330" s="632" t="s">
        <v>4641</v>
      </c>
      <c r="R1330" s="621">
        <v>1106</v>
      </c>
      <c r="S1330" s="621">
        <v>182</v>
      </c>
      <c r="T1330" s="633">
        <v>19</v>
      </c>
      <c r="U1330" s="1197"/>
    </row>
    <row r="1331" spans="1:21" ht="14.25" customHeight="1">
      <c r="A1331" s="1191"/>
      <c r="B1331" s="1191"/>
      <c r="C1331" s="1191"/>
      <c r="D1331" s="1191"/>
      <c r="E1331" s="1191"/>
      <c r="F1331" s="1191"/>
      <c r="G1331" s="1191"/>
      <c r="H1331" s="1191"/>
      <c r="I1331" s="1191"/>
      <c r="J1331" s="1191"/>
      <c r="K1331" s="1191"/>
      <c r="L1331" s="1191"/>
      <c r="M1331" s="1191"/>
      <c r="N1331" s="1191"/>
      <c r="O1331" s="1191"/>
      <c r="P1331" s="603" t="s">
        <v>4642</v>
      </c>
      <c r="Q1331" s="632" t="s">
        <v>4643</v>
      </c>
      <c r="R1331" s="621">
        <v>1641</v>
      </c>
      <c r="S1331" s="621">
        <v>212</v>
      </c>
      <c r="T1331" s="633">
        <v>23</v>
      </c>
      <c r="U1331" s="1191"/>
    </row>
    <row r="1332" spans="1:21" ht="14.25" customHeight="1">
      <c r="A1332" s="1102"/>
      <c r="B1332" s="1102"/>
      <c r="C1332" s="1102"/>
      <c r="D1332" s="1102"/>
      <c r="E1332" s="1102"/>
      <c r="F1332" s="1102"/>
      <c r="G1332" s="1102"/>
      <c r="H1332" s="1102"/>
      <c r="I1332" s="1102"/>
      <c r="J1332" s="1102"/>
      <c r="K1332" s="1102"/>
      <c r="L1332" s="1102"/>
      <c r="M1332" s="1102"/>
      <c r="N1332" s="1102"/>
      <c r="O1332" s="1102"/>
      <c r="P1332" s="603" t="s">
        <v>4644</v>
      </c>
      <c r="Q1332" s="632" t="s">
        <v>4645</v>
      </c>
      <c r="R1332" s="621">
        <v>1641</v>
      </c>
      <c r="S1332" s="621">
        <v>212</v>
      </c>
      <c r="T1332" s="633">
        <v>23</v>
      </c>
      <c r="U1332" s="1102"/>
    </row>
    <row r="1333" spans="1:21" ht="14.25" customHeight="1">
      <c r="A1333" s="1194">
        <v>5</v>
      </c>
      <c r="B1333" s="1321">
        <v>43496</v>
      </c>
      <c r="C1333" s="1194" t="s">
        <v>4646</v>
      </c>
      <c r="D1333" s="1322" t="s">
        <v>4647</v>
      </c>
      <c r="E1333" s="1323">
        <v>7079</v>
      </c>
      <c r="F1333" s="1323">
        <v>6798</v>
      </c>
      <c r="G1333" s="1323">
        <v>32</v>
      </c>
      <c r="H1333" s="1323">
        <v>6766</v>
      </c>
      <c r="I1333" s="1203" t="s">
        <v>52</v>
      </c>
      <c r="J1333" s="1203" t="s">
        <v>52</v>
      </c>
      <c r="K1333" s="1203" t="s">
        <v>52</v>
      </c>
      <c r="L1333" s="1203" t="s">
        <v>52</v>
      </c>
      <c r="M1333" s="1203">
        <v>4664</v>
      </c>
      <c r="N1333" s="1314">
        <v>2</v>
      </c>
      <c r="O1333" s="1317">
        <v>10000</v>
      </c>
      <c r="P1333" s="604" t="s">
        <v>4648</v>
      </c>
      <c r="Q1333" s="632" t="s">
        <v>4649</v>
      </c>
      <c r="R1333" s="621">
        <v>5633</v>
      </c>
      <c r="S1333" s="621">
        <v>3900</v>
      </c>
      <c r="T1333" s="633">
        <v>2</v>
      </c>
      <c r="U1333" s="1197"/>
    </row>
    <row r="1334" spans="1:21" ht="14.25" customHeight="1">
      <c r="A1334" s="1191"/>
      <c r="B1334" s="1191"/>
      <c r="C1334" s="1191"/>
      <c r="D1334" s="1191"/>
      <c r="E1334" s="1191"/>
      <c r="F1334" s="1191"/>
      <c r="G1334" s="1191"/>
      <c r="H1334" s="1191"/>
      <c r="I1334" s="1191"/>
      <c r="J1334" s="1191"/>
      <c r="K1334" s="1191"/>
      <c r="L1334" s="1191"/>
      <c r="M1334" s="1191"/>
      <c r="N1334" s="1191"/>
      <c r="O1334" s="1191"/>
      <c r="P1334" s="603" t="s">
        <v>4650</v>
      </c>
      <c r="Q1334" s="632" t="s">
        <v>4651</v>
      </c>
      <c r="R1334" s="621">
        <v>5633</v>
      </c>
      <c r="S1334" s="621">
        <v>3900</v>
      </c>
      <c r="T1334" s="633">
        <v>2</v>
      </c>
      <c r="U1334" s="1191"/>
    </row>
    <row r="1335" spans="1:21" ht="14.25" customHeight="1">
      <c r="A1335" s="1102"/>
      <c r="B1335" s="1102"/>
      <c r="C1335" s="1102"/>
      <c r="D1335" s="1102"/>
      <c r="E1335" s="1102"/>
      <c r="F1335" s="1102"/>
      <c r="G1335" s="1102"/>
      <c r="H1335" s="1102"/>
      <c r="I1335" s="1102"/>
      <c r="J1335" s="1102"/>
      <c r="K1335" s="1102"/>
      <c r="L1335" s="1102"/>
      <c r="M1335" s="1102"/>
      <c r="N1335" s="1102"/>
      <c r="O1335" s="1102"/>
      <c r="P1335" s="603" t="s">
        <v>4652</v>
      </c>
      <c r="Q1335" s="632" t="s">
        <v>4653</v>
      </c>
      <c r="R1335" s="621">
        <v>5633</v>
      </c>
      <c r="S1335" s="621">
        <v>3900</v>
      </c>
      <c r="T1335" s="633">
        <v>2</v>
      </c>
      <c r="U1335" s="1102"/>
    </row>
    <row r="1336" spans="1:21" ht="14.25" customHeight="1">
      <c r="A1336" s="1194">
        <v>5</v>
      </c>
      <c r="B1336" s="1321">
        <v>43497</v>
      </c>
      <c r="C1336" s="1194" t="s">
        <v>4654</v>
      </c>
      <c r="D1336" s="1322" t="s">
        <v>4655</v>
      </c>
      <c r="E1336" s="1323">
        <v>3317</v>
      </c>
      <c r="F1336" s="1323">
        <v>2944</v>
      </c>
      <c r="G1336" s="1323">
        <v>7</v>
      </c>
      <c r="H1336" s="1323">
        <v>2937</v>
      </c>
      <c r="I1336" s="1203" t="s">
        <v>52</v>
      </c>
      <c r="J1336" s="1203" t="s">
        <v>52</v>
      </c>
      <c r="K1336" s="1203" t="s">
        <v>52</v>
      </c>
      <c r="L1336" s="1203" t="s">
        <v>52</v>
      </c>
      <c r="M1336" s="1203">
        <v>401</v>
      </c>
      <c r="N1336" s="1314">
        <v>25</v>
      </c>
      <c r="O1336" s="1317">
        <v>10000</v>
      </c>
      <c r="P1336" s="604" t="s">
        <v>4656</v>
      </c>
      <c r="Q1336" s="632" t="s">
        <v>4657</v>
      </c>
      <c r="R1336" s="621">
        <v>426</v>
      </c>
      <c r="S1336" s="621">
        <v>76</v>
      </c>
      <c r="T1336" s="633">
        <v>22</v>
      </c>
      <c r="U1336" s="1197"/>
    </row>
    <row r="1337" spans="1:21" ht="14.25" customHeight="1">
      <c r="A1337" s="1191"/>
      <c r="B1337" s="1191"/>
      <c r="C1337" s="1191"/>
      <c r="D1337" s="1191"/>
      <c r="E1337" s="1191"/>
      <c r="F1337" s="1191"/>
      <c r="G1337" s="1191"/>
      <c r="H1337" s="1191"/>
      <c r="I1337" s="1191"/>
      <c r="J1337" s="1191"/>
      <c r="K1337" s="1191"/>
      <c r="L1337" s="1191"/>
      <c r="M1337" s="1191"/>
      <c r="N1337" s="1191"/>
      <c r="O1337" s="1191"/>
      <c r="P1337" s="603" t="s">
        <v>4658</v>
      </c>
      <c r="Q1337" s="632" t="s">
        <v>4659</v>
      </c>
      <c r="R1337" s="621">
        <v>1828</v>
      </c>
      <c r="S1337" s="621">
        <v>257</v>
      </c>
      <c r="T1337" s="633">
        <v>25</v>
      </c>
      <c r="U1337" s="1191"/>
    </row>
    <row r="1338" spans="1:21" ht="14.25" customHeight="1">
      <c r="A1338" s="1102"/>
      <c r="B1338" s="1102"/>
      <c r="C1338" s="1102"/>
      <c r="D1338" s="1102"/>
      <c r="E1338" s="1102"/>
      <c r="F1338" s="1102"/>
      <c r="G1338" s="1102"/>
      <c r="H1338" s="1102"/>
      <c r="I1338" s="1102"/>
      <c r="J1338" s="1102"/>
      <c r="K1338" s="1102"/>
      <c r="L1338" s="1102"/>
      <c r="M1338" s="1102"/>
      <c r="N1338" s="1102"/>
      <c r="O1338" s="1102"/>
      <c r="P1338" s="603" t="s">
        <v>4660</v>
      </c>
      <c r="Q1338" s="632" t="s">
        <v>4661</v>
      </c>
      <c r="R1338" s="621">
        <v>1828</v>
      </c>
      <c r="S1338" s="621">
        <v>257</v>
      </c>
      <c r="T1338" s="633">
        <v>25</v>
      </c>
      <c r="U1338" s="1102"/>
    </row>
    <row r="1339" spans="1:21" ht="14.25" customHeight="1">
      <c r="A1339" s="1194">
        <v>1</v>
      </c>
      <c r="B1339" s="1321">
        <v>43500</v>
      </c>
      <c r="C1339" s="1194" t="s">
        <v>4662</v>
      </c>
      <c r="D1339" s="1322" t="s">
        <v>4663</v>
      </c>
      <c r="E1339" s="1323">
        <v>4101</v>
      </c>
      <c r="F1339" s="1323">
        <v>3847</v>
      </c>
      <c r="G1339" s="1323">
        <v>11</v>
      </c>
      <c r="H1339" s="1323">
        <v>3840</v>
      </c>
      <c r="I1339" s="1203" t="s">
        <v>52</v>
      </c>
      <c r="J1339" s="1203" t="s">
        <v>52</v>
      </c>
      <c r="K1339" s="1203" t="s">
        <v>52</v>
      </c>
      <c r="L1339" s="1203" t="s">
        <v>52</v>
      </c>
      <c r="M1339" s="1203">
        <v>484</v>
      </c>
      <c r="N1339" s="1314">
        <v>21</v>
      </c>
      <c r="O1339" s="1317">
        <v>10000</v>
      </c>
      <c r="P1339" s="604" t="s">
        <v>4664</v>
      </c>
      <c r="Q1339" s="632" t="s">
        <v>4665</v>
      </c>
      <c r="R1339" s="621">
        <v>3163</v>
      </c>
      <c r="S1339" s="621">
        <v>357</v>
      </c>
      <c r="T1339" s="633">
        <v>19</v>
      </c>
      <c r="U1339" s="1197"/>
    </row>
    <row r="1340" spans="1:21" ht="14.25" customHeight="1">
      <c r="A1340" s="1191"/>
      <c r="B1340" s="1191"/>
      <c r="C1340" s="1191"/>
      <c r="D1340" s="1191"/>
      <c r="E1340" s="1191"/>
      <c r="F1340" s="1191"/>
      <c r="G1340" s="1191"/>
      <c r="H1340" s="1191"/>
      <c r="I1340" s="1191"/>
      <c r="J1340" s="1191"/>
      <c r="K1340" s="1191"/>
      <c r="L1340" s="1191"/>
      <c r="M1340" s="1191"/>
      <c r="N1340" s="1191"/>
      <c r="O1340" s="1191"/>
      <c r="P1340" s="603" t="s">
        <v>4666</v>
      </c>
      <c r="Q1340" s="632" t="s">
        <v>4667</v>
      </c>
      <c r="R1340" s="621">
        <v>3163</v>
      </c>
      <c r="S1340" s="621">
        <v>357</v>
      </c>
      <c r="T1340" s="633">
        <v>19</v>
      </c>
      <c r="U1340" s="1191"/>
    </row>
    <row r="1341" spans="1:21" ht="14.25" customHeight="1">
      <c r="A1341" s="1102"/>
      <c r="B1341" s="1102"/>
      <c r="C1341" s="1102"/>
      <c r="D1341" s="1102"/>
      <c r="E1341" s="1102"/>
      <c r="F1341" s="1102"/>
      <c r="G1341" s="1102"/>
      <c r="H1341" s="1102"/>
      <c r="I1341" s="1102"/>
      <c r="J1341" s="1102"/>
      <c r="K1341" s="1102"/>
      <c r="L1341" s="1102"/>
      <c r="M1341" s="1102"/>
      <c r="N1341" s="1102"/>
      <c r="O1341" s="1102"/>
      <c r="P1341" s="603" t="s">
        <v>4668</v>
      </c>
      <c r="Q1341" s="632" t="s">
        <v>4669</v>
      </c>
      <c r="R1341" s="621">
        <v>3163</v>
      </c>
      <c r="S1341" s="621">
        <v>357</v>
      </c>
      <c r="T1341" s="633">
        <v>19</v>
      </c>
      <c r="U1341" s="1102"/>
    </row>
    <row r="1342" spans="1:21" ht="14.25" customHeight="1">
      <c r="A1342" s="1194">
        <v>1</v>
      </c>
      <c r="B1342" s="1321">
        <v>43501</v>
      </c>
      <c r="C1342" s="1194" t="s">
        <v>4670</v>
      </c>
      <c r="D1342" s="1322" t="s">
        <v>4671</v>
      </c>
      <c r="E1342" s="1323">
        <v>1335</v>
      </c>
      <c r="F1342" s="1323">
        <v>1176</v>
      </c>
      <c r="G1342" s="1323">
        <v>15</v>
      </c>
      <c r="H1342" s="1323">
        <v>1162</v>
      </c>
      <c r="I1342" s="1203" t="s">
        <v>52</v>
      </c>
      <c r="J1342" s="1203" t="s">
        <v>52</v>
      </c>
      <c r="K1342" s="1203" t="s">
        <v>52</v>
      </c>
      <c r="L1342" s="1203" t="s">
        <v>52</v>
      </c>
      <c r="M1342" s="1203">
        <v>170</v>
      </c>
      <c r="N1342" s="1314">
        <v>59</v>
      </c>
      <c r="O1342" s="1317">
        <v>9992</v>
      </c>
      <c r="P1342" s="604" t="s">
        <v>4672</v>
      </c>
      <c r="Q1342" s="632" t="s">
        <v>4673</v>
      </c>
      <c r="R1342" s="621">
        <v>284</v>
      </c>
      <c r="S1342" s="621">
        <v>67</v>
      </c>
      <c r="T1342" s="633">
        <v>53</v>
      </c>
      <c r="U1342" s="1197"/>
    </row>
    <row r="1343" spans="1:21" ht="14.25" customHeight="1">
      <c r="A1343" s="1191"/>
      <c r="B1343" s="1191"/>
      <c r="C1343" s="1191"/>
      <c r="D1343" s="1191"/>
      <c r="E1343" s="1191"/>
      <c r="F1343" s="1191"/>
      <c r="G1343" s="1191"/>
      <c r="H1343" s="1191"/>
      <c r="I1343" s="1191"/>
      <c r="J1343" s="1191"/>
      <c r="K1343" s="1191"/>
      <c r="L1343" s="1191"/>
      <c r="M1343" s="1191"/>
      <c r="N1343" s="1191"/>
      <c r="O1343" s="1191"/>
      <c r="P1343" s="603" t="s">
        <v>4674</v>
      </c>
      <c r="Q1343" s="632" t="s">
        <v>4675</v>
      </c>
      <c r="R1343" s="621">
        <v>284</v>
      </c>
      <c r="S1343" s="621">
        <v>67</v>
      </c>
      <c r="T1343" s="633">
        <v>53</v>
      </c>
      <c r="U1343" s="1191"/>
    </row>
    <row r="1344" spans="1:21" ht="14.25" customHeight="1">
      <c r="A1344" s="1102"/>
      <c r="B1344" s="1102"/>
      <c r="C1344" s="1102"/>
      <c r="D1344" s="1102"/>
      <c r="E1344" s="1102"/>
      <c r="F1344" s="1102"/>
      <c r="G1344" s="1102"/>
      <c r="H1344" s="1102"/>
      <c r="I1344" s="1102"/>
      <c r="J1344" s="1102"/>
      <c r="K1344" s="1102"/>
      <c r="L1344" s="1102"/>
      <c r="M1344" s="1102"/>
      <c r="N1344" s="1102"/>
      <c r="O1344" s="1102"/>
      <c r="P1344" s="603" t="s">
        <v>4676</v>
      </c>
      <c r="Q1344" s="632" t="s">
        <v>4677</v>
      </c>
      <c r="R1344" s="621">
        <v>284</v>
      </c>
      <c r="S1344" s="621">
        <v>67</v>
      </c>
      <c r="T1344" s="633">
        <v>53</v>
      </c>
      <c r="U1344" s="1102"/>
    </row>
    <row r="1345" spans="1:21" ht="14.25" customHeight="1">
      <c r="A1345" s="1194">
        <v>1</v>
      </c>
      <c r="B1345" s="1321">
        <v>43502</v>
      </c>
      <c r="C1345" s="1194" t="s">
        <v>4678</v>
      </c>
      <c r="D1345" s="1322" t="s">
        <v>4679</v>
      </c>
      <c r="E1345" s="1323">
        <v>3997</v>
      </c>
      <c r="F1345" s="1323">
        <v>3451</v>
      </c>
      <c r="G1345" s="1323">
        <v>1</v>
      </c>
      <c r="H1345" s="1323">
        <v>3458</v>
      </c>
      <c r="I1345" s="1203" t="s">
        <v>52</v>
      </c>
      <c r="J1345" s="1203" t="s">
        <v>52</v>
      </c>
      <c r="K1345" s="1203" t="s">
        <v>52</v>
      </c>
      <c r="L1345" s="1203" t="s">
        <v>52</v>
      </c>
      <c r="M1345" s="1203">
        <v>743</v>
      </c>
      <c r="N1345" s="1314">
        <v>13</v>
      </c>
      <c r="O1345" s="1317">
        <v>9999</v>
      </c>
      <c r="P1345" s="604" t="s">
        <v>4680</v>
      </c>
      <c r="Q1345" s="632" t="s">
        <v>4681</v>
      </c>
      <c r="R1345" s="621">
        <v>555</v>
      </c>
      <c r="S1345" s="621">
        <v>145</v>
      </c>
      <c r="T1345" s="633">
        <v>12</v>
      </c>
      <c r="U1345" s="1197"/>
    </row>
    <row r="1346" spans="1:21" ht="14.25" customHeight="1">
      <c r="A1346" s="1191"/>
      <c r="B1346" s="1191"/>
      <c r="C1346" s="1191"/>
      <c r="D1346" s="1191"/>
      <c r="E1346" s="1191"/>
      <c r="F1346" s="1191"/>
      <c r="G1346" s="1191"/>
      <c r="H1346" s="1191"/>
      <c r="I1346" s="1191"/>
      <c r="J1346" s="1191"/>
      <c r="K1346" s="1191"/>
      <c r="L1346" s="1191"/>
      <c r="M1346" s="1191"/>
      <c r="N1346" s="1191"/>
      <c r="O1346" s="1191"/>
      <c r="P1346" s="603" t="s">
        <v>4682</v>
      </c>
      <c r="Q1346" s="632" t="s">
        <v>4683</v>
      </c>
      <c r="R1346" s="621">
        <v>2325</v>
      </c>
      <c r="S1346" s="621">
        <v>500</v>
      </c>
      <c r="T1346" s="633">
        <v>14</v>
      </c>
      <c r="U1346" s="1191"/>
    </row>
    <row r="1347" spans="1:21" ht="14.25" customHeight="1">
      <c r="A1347" s="1102"/>
      <c r="B1347" s="1102"/>
      <c r="C1347" s="1102"/>
      <c r="D1347" s="1102"/>
      <c r="E1347" s="1102"/>
      <c r="F1347" s="1102"/>
      <c r="G1347" s="1102"/>
      <c r="H1347" s="1102"/>
      <c r="I1347" s="1102"/>
      <c r="J1347" s="1102"/>
      <c r="K1347" s="1102"/>
      <c r="L1347" s="1102"/>
      <c r="M1347" s="1102"/>
      <c r="N1347" s="1102"/>
      <c r="O1347" s="1102"/>
      <c r="P1347" s="603" t="s">
        <v>4684</v>
      </c>
      <c r="Q1347" s="632" t="s">
        <v>4685</v>
      </c>
      <c r="R1347" s="621">
        <v>2325</v>
      </c>
      <c r="S1347" s="621">
        <v>500</v>
      </c>
      <c r="T1347" s="633">
        <v>14</v>
      </c>
      <c r="U1347" s="1102"/>
    </row>
    <row r="1348" spans="1:21" ht="14.25" customHeight="1">
      <c r="A1348" s="1194">
        <v>1</v>
      </c>
      <c r="B1348" s="1321">
        <v>43503</v>
      </c>
      <c r="C1348" s="1194" t="s">
        <v>4686</v>
      </c>
      <c r="D1348" s="1322" t="s">
        <v>4687</v>
      </c>
      <c r="E1348" s="1323">
        <v>2192</v>
      </c>
      <c r="F1348" s="1323">
        <v>1864</v>
      </c>
      <c r="G1348" s="1323">
        <v>124</v>
      </c>
      <c r="H1348" s="1323">
        <v>1742</v>
      </c>
      <c r="I1348" s="1203" t="s">
        <v>52</v>
      </c>
      <c r="J1348" s="1203" t="s">
        <v>52</v>
      </c>
      <c r="K1348" s="1203" t="s">
        <v>52</v>
      </c>
      <c r="L1348" s="1203" t="s">
        <v>52</v>
      </c>
      <c r="M1348" s="1203">
        <v>296</v>
      </c>
      <c r="N1348" s="1314">
        <v>34</v>
      </c>
      <c r="O1348" s="1317">
        <v>9999</v>
      </c>
      <c r="P1348" s="604" t="s">
        <v>4688</v>
      </c>
      <c r="Q1348" s="632" t="s">
        <v>4689</v>
      </c>
      <c r="R1348" s="621">
        <v>257</v>
      </c>
      <c r="S1348" s="621">
        <v>49</v>
      </c>
      <c r="T1348" s="633">
        <v>32</v>
      </c>
      <c r="U1348" s="1197"/>
    </row>
    <row r="1349" spans="1:21" ht="14.25" customHeight="1">
      <c r="A1349" s="1191"/>
      <c r="B1349" s="1191"/>
      <c r="C1349" s="1191"/>
      <c r="D1349" s="1191"/>
      <c r="E1349" s="1191"/>
      <c r="F1349" s="1191"/>
      <c r="G1349" s="1191"/>
      <c r="H1349" s="1191"/>
      <c r="I1349" s="1191"/>
      <c r="J1349" s="1191"/>
      <c r="K1349" s="1191"/>
      <c r="L1349" s="1191"/>
      <c r="M1349" s="1191"/>
      <c r="N1349" s="1191"/>
      <c r="O1349" s="1191"/>
      <c r="P1349" s="603" t="s">
        <v>4690</v>
      </c>
      <c r="Q1349" s="632" t="s">
        <v>4691</v>
      </c>
      <c r="R1349" s="621">
        <v>458</v>
      </c>
      <c r="S1349" s="621">
        <v>91</v>
      </c>
      <c r="T1349" s="633">
        <v>37</v>
      </c>
      <c r="U1349" s="1191"/>
    </row>
    <row r="1350" spans="1:21" ht="14.25" customHeight="1">
      <c r="A1350" s="1102"/>
      <c r="B1350" s="1102"/>
      <c r="C1350" s="1102"/>
      <c r="D1350" s="1102"/>
      <c r="E1350" s="1102"/>
      <c r="F1350" s="1102"/>
      <c r="G1350" s="1102"/>
      <c r="H1350" s="1102"/>
      <c r="I1350" s="1102"/>
      <c r="J1350" s="1102"/>
      <c r="K1350" s="1102"/>
      <c r="L1350" s="1102"/>
      <c r="M1350" s="1102"/>
      <c r="N1350" s="1102"/>
      <c r="O1350" s="1102"/>
      <c r="P1350" s="603" t="s">
        <v>4692</v>
      </c>
      <c r="Q1350" s="632" t="s">
        <v>4693</v>
      </c>
      <c r="R1350" s="621">
        <v>458</v>
      </c>
      <c r="S1350" s="621">
        <v>91</v>
      </c>
      <c r="T1350" s="633">
        <v>37</v>
      </c>
      <c r="U1350" s="1102"/>
    </row>
    <row r="1351" spans="1:21" ht="14.25" customHeight="1">
      <c r="A1351" s="1194">
        <v>1</v>
      </c>
      <c r="B1351" s="1321">
        <v>43504</v>
      </c>
      <c r="C1351" s="1194" t="s">
        <v>4694</v>
      </c>
      <c r="D1351" s="1322" t="s">
        <v>4695</v>
      </c>
      <c r="E1351" s="1323">
        <v>6908</v>
      </c>
      <c r="F1351" s="1323">
        <v>6601</v>
      </c>
      <c r="G1351" s="1323">
        <v>48</v>
      </c>
      <c r="H1351" s="1323">
        <v>6551</v>
      </c>
      <c r="I1351" s="1203" t="s">
        <v>52</v>
      </c>
      <c r="J1351" s="1203" t="s">
        <v>52</v>
      </c>
      <c r="K1351" s="1203" t="s">
        <v>52</v>
      </c>
      <c r="L1351" s="1203" t="s">
        <v>52</v>
      </c>
      <c r="M1351" s="1203">
        <v>4168</v>
      </c>
      <c r="N1351" s="1314">
        <v>2</v>
      </c>
      <c r="O1351" s="1317">
        <v>10000</v>
      </c>
      <c r="P1351" s="604" t="s">
        <v>4696</v>
      </c>
      <c r="Q1351" s="632" t="s">
        <v>4697</v>
      </c>
      <c r="R1351" s="621">
        <v>5931</v>
      </c>
      <c r="S1351" s="621">
        <v>3780</v>
      </c>
      <c r="T1351" s="633">
        <v>2</v>
      </c>
      <c r="U1351" s="1197"/>
    </row>
    <row r="1352" spans="1:21" ht="14.25" customHeight="1">
      <c r="A1352" s="1191"/>
      <c r="B1352" s="1191"/>
      <c r="C1352" s="1191"/>
      <c r="D1352" s="1191"/>
      <c r="E1352" s="1191"/>
      <c r="F1352" s="1191"/>
      <c r="G1352" s="1191"/>
      <c r="H1352" s="1191"/>
      <c r="I1352" s="1191"/>
      <c r="J1352" s="1191"/>
      <c r="K1352" s="1191"/>
      <c r="L1352" s="1191"/>
      <c r="M1352" s="1191"/>
      <c r="N1352" s="1191"/>
      <c r="O1352" s="1191"/>
      <c r="P1352" s="603" t="s">
        <v>4698</v>
      </c>
      <c r="Q1352" s="632" t="s">
        <v>4699</v>
      </c>
      <c r="R1352" s="621">
        <v>5931</v>
      </c>
      <c r="S1352" s="621">
        <v>3780</v>
      </c>
      <c r="T1352" s="633">
        <v>2</v>
      </c>
      <c r="U1352" s="1191"/>
    </row>
    <row r="1353" spans="1:21" ht="14.25" customHeight="1">
      <c r="A1353" s="1102"/>
      <c r="B1353" s="1102"/>
      <c r="C1353" s="1102"/>
      <c r="D1353" s="1102"/>
      <c r="E1353" s="1102"/>
      <c r="F1353" s="1102"/>
      <c r="G1353" s="1102"/>
      <c r="H1353" s="1102"/>
      <c r="I1353" s="1102"/>
      <c r="J1353" s="1102"/>
      <c r="K1353" s="1102"/>
      <c r="L1353" s="1102"/>
      <c r="M1353" s="1102"/>
      <c r="N1353" s="1102"/>
      <c r="O1353" s="1102"/>
      <c r="P1353" s="603" t="s">
        <v>4700</v>
      </c>
      <c r="Q1353" s="632" t="s">
        <v>4701</v>
      </c>
      <c r="R1353" s="621">
        <v>5931</v>
      </c>
      <c r="S1353" s="621">
        <v>3780</v>
      </c>
      <c r="T1353" s="633">
        <v>2</v>
      </c>
      <c r="U1353" s="1102"/>
    </row>
    <row r="1354" spans="1:21" ht="14.25" customHeight="1">
      <c r="A1354" s="1194">
        <v>2</v>
      </c>
      <c r="B1354" s="1321">
        <v>43507</v>
      </c>
      <c r="C1354" s="1194" t="s">
        <v>4702</v>
      </c>
      <c r="D1354" s="1322" t="s">
        <v>4703</v>
      </c>
      <c r="E1354" s="1323">
        <v>3046</v>
      </c>
      <c r="F1354" s="1323">
        <v>2630</v>
      </c>
      <c r="G1354" s="1323">
        <v>30</v>
      </c>
      <c r="H1354" s="1323">
        <v>2601</v>
      </c>
      <c r="I1354" s="1203" t="s">
        <v>52</v>
      </c>
      <c r="J1354" s="1203" t="s">
        <v>52</v>
      </c>
      <c r="K1354" s="1203" t="s">
        <v>52</v>
      </c>
      <c r="L1354" s="1203" t="s">
        <v>52</v>
      </c>
      <c r="M1354" s="1203">
        <v>491</v>
      </c>
      <c r="N1354" s="1314">
        <v>20</v>
      </c>
      <c r="O1354" s="1317">
        <v>10000</v>
      </c>
      <c r="P1354" s="604" t="s">
        <v>4704</v>
      </c>
      <c r="Q1354" s="601" t="s">
        <v>4705</v>
      </c>
      <c r="R1354" s="602">
        <v>218</v>
      </c>
      <c r="S1354" s="602">
        <v>63</v>
      </c>
      <c r="T1354" s="631">
        <v>18</v>
      </c>
      <c r="U1354" s="1197"/>
    </row>
    <row r="1355" spans="1:21" ht="14.25" customHeight="1">
      <c r="A1355" s="1191"/>
      <c r="B1355" s="1191"/>
      <c r="C1355" s="1191"/>
      <c r="D1355" s="1191"/>
      <c r="E1355" s="1191"/>
      <c r="F1355" s="1191"/>
      <c r="G1355" s="1191"/>
      <c r="H1355" s="1191"/>
      <c r="I1355" s="1191"/>
      <c r="J1355" s="1191"/>
      <c r="K1355" s="1191"/>
      <c r="L1355" s="1191"/>
      <c r="M1355" s="1191"/>
      <c r="N1355" s="1191"/>
      <c r="O1355" s="1191"/>
      <c r="P1355" s="603" t="s">
        <v>4706</v>
      </c>
      <c r="Q1355" s="601" t="s">
        <v>4707</v>
      </c>
      <c r="R1355" s="602">
        <v>510</v>
      </c>
      <c r="S1355" s="602">
        <v>49</v>
      </c>
      <c r="T1355" s="631">
        <v>23</v>
      </c>
      <c r="U1355" s="1191"/>
    </row>
    <row r="1356" spans="1:21" ht="14.25" customHeight="1">
      <c r="A1356" s="1102"/>
      <c r="B1356" s="1102"/>
      <c r="C1356" s="1102"/>
      <c r="D1356" s="1102"/>
      <c r="E1356" s="1102"/>
      <c r="F1356" s="1102"/>
      <c r="G1356" s="1102"/>
      <c r="H1356" s="1102"/>
      <c r="I1356" s="1102"/>
      <c r="J1356" s="1102"/>
      <c r="K1356" s="1102"/>
      <c r="L1356" s="1102"/>
      <c r="M1356" s="1102"/>
      <c r="N1356" s="1102"/>
      <c r="O1356" s="1102"/>
      <c r="P1356" s="603" t="s">
        <v>4708</v>
      </c>
      <c r="Q1356" s="601" t="s">
        <v>4709</v>
      </c>
      <c r="R1356" s="602">
        <v>250</v>
      </c>
      <c r="S1356" s="602">
        <v>83</v>
      </c>
      <c r="T1356" s="631">
        <v>20</v>
      </c>
      <c r="U1356" s="1102"/>
    </row>
    <row r="1357" spans="1:21" ht="14.25" customHeight="1">
      <c r="A1357" s="1194">
        <v>2</v>
      </c>
      <c r="B1357" s="1321">
        <v>43508</v>
      </c>
      <c r="C1357" s="1194" t="s">
        <v>4710</v>
      </c>
      <c r="D1357" s="1322" t="s">
        <v>4711</v>
      </c>
      <c r="E1357" s="1323">
        <v>3412</v>
      </c>
      <c r="F1357" s="1323">
        <v>2969</v>
      </c>
      <c r="G1357" s="1323">
        <v>1</v>
      </c>
      <c r="H1357" s="1323">
        <v>2968</v>
      </c>
      <c r="I1357" s="1203" t="s">
        <v>52</v>
      </c>
      <c r="J1357" s="1203" t="s">
        <v>52</v>
      </c>
      <c r="K1357" s="1203" t="s">
        <v>52</v>
      </c>
      <c r="L1357" s="1203" t="s">
        <v>52</v>
      </c>
      <c r="M1357" s="1203">
        <v>718</v>
      </c>
      <c r="N1357" s="1314">
        <v>14</v>
      </c>
      <c r="O1357" s="1317">
        <v>10000</v>
      </c>
      <c r="P1357" s="604" t="s">
        <v>4712</v>
      </c>
      <c r="Q1357" s="601" t="s">
        <v>4713</v>
      </c>
      <c r="R1357" s="602">
        <v>309</v>
      </c>
      <c r="S1357" s="602">
        <v>98</v>
      </c>
      <c r="T1357" s="631">
        <v>13</v>
      </c>
      <c r="U1357" s="1197"/>
    </row>
    <row r="1358" spans="1:21" ht="14.25" customHeight="1">
      <c r="A1358" s="1191"/>
      <c r="B1358" s="1191"/>
      <c r="C1358" s="1191"/>
      <c r="D1358" s="1191"/>
      <c r="E1358" s="1191"/>
      <c r="F1358" s="1191"/>
      <c r="G1358" s="1191"/>
      <c r="H1358" s="1191"/>
      <c r="I1358" s="1191"/>
      <c r="J1358" s="1191"/>
      <c r="K1358" s="1191"/>
      <c r="L1358" s="1191"/>
      <c r="M1358" s="1191"/>
      <c r="N1358" s="1191"/>
      <c r="O1358" s="1191"/>
      <c r="P1358" s="603" t="s">
        <v>4714</v>
      </c>
      <c r="Q1358" s="601" t="s">
        <v>4715</v>
      </c>
      <c r="R1358" s="602">
        <v>2160</v>
      </c>
      <c r="S1358" s="602">
        <v>521</v>
      </c>
      <c r="T1358" s="631">
        <v>14</v>
      </c>
      <c r="U1358" s="1191"/>
    </row>
    <row r="1359" spans="1:21" ht="14.25" customHeight="1">
      <c r="A1359" s="1102"/>
      <c r="B1359" s="1102"/>
      <c r="C1359" s="1102"/>
      <c r="D1359" s="1102"/>
      <c r="E1359" s="1102"/>
      <c r="F1359" s="1102"/>
      <c r="G1359" s="1102"/>
      <c r="H1359" s="1102"/>
      <c r="I1359" s="1102"/>
      <c r="J1359" s="1102"/>
      <c r="K1359" s="1102"/>
      <c r="L1359" s="1102"/>
      <c r="M1359" s="1102"/>
      <c r="N1359" s="1102"/>
      <c r="O1359" s="1102"/>
      <c r="P1359" s="603" t="s">
        <v>4716</v>
      </c>
      <c r="Q1359" s="601" t="s">
        <v>4717</v>
      </c>
      <c r="R1359" s="602">
        <v>2160</v>
      </c>
      <c r="S1359" s="602">
        <v>524</v>
      </c>
      <c r="T1359" s="631">
        <v>14</v>
      </c>
      <c r="U1359" s="1102"/>
    </row>
    <row r="1360" spans="1:21" ht="14.25" customHeight="1">
      <c r="A1360" s="1194">
        <v>2</v>
      </c>
      <c r="B1360" s="1321">
        <v>43509</v>
      </c>
      <c r="C1360" s="1194" t="s">
        <v>4718</v>
      </c>
      <c r="D1360" s="1322" t="s">
        <v>4719</v>
      </c>
      <c r="E1360" s="1323">
        <v>6455</v>
      </c>
      <c r="F1360" s="1323">
        <v>6087</v>
      </c>
      <c r="G1360" s="1323">
        <v>10</v>
      </c>
      <c r="H1360" s="1323">
        <v>6077</v>
      </c>
      <c r="I1360" s="1203" t="s">
        <v>52</v>
      </c>
      <c r="J1360" s="1203" t="s">
        <v>52</v>
      </c>
      <c r="K1360" s="1203" t="s">
        <v>52</v>
      </c>
      <c r="L1360" s="1203" t="s">
        <v>52</v>
      </c>
      <c r="M1360" s="1203">
        <v>631</v>
      </c>
      <c r="N1360" s="1314">
        <v>16</v>
      </c>
      <c r="O1360" s="1317">
        <v>10000</v>
      </c>
      <c r="P1360" s="604" t="s">
        <v>4720</v>
      </c>
      <c r="Q1360" s="601" t="s">
        <v>4721</v>
      </c>
      <c r="R1360" s="602">
        <v>4211</v>
      </c>
      <c r="S1360" s="602">
        <v>447</v>
      </c>
      <c r="T1360" s="631">
        <v>15</v>
      </c>
      <c r="U1360" s="1197"/>
    </row>
    <row r="1361" spans="1:21" ht="14.25" customHeight="1">
      <c r="A1361" s="1191"/>
      <c r="B1361" s="1191"/>
      <c r="C1361" s="1191"/>
      <c r="D1361" s="1191"/>
      <c r="E1361" s="1191"/>
      <c r="F1361" s="1191"/>
      <c r="G1361" s="1191"/>
      <c r="H1361" s="1191"/>
      <c r="I1361" s="1191"/>
      <c r="J1361" s="1191"/>
      <c r="K1361" s="1191"/>
      <c r="L1361" s="1191"/>
      <c r="M1361" s="1191"/>
      <c r="N1361" s="1191"/>
      <c r="O1361" s="1191"/>
      <c r="P1361" s="603" t="s">
        <v>4722</v>
      </c>
      <c r="Q1361" s="601" t="s">
        <v>4723</v>
      </c>
      <c r="R1361" s="602">
        <v>4211</v>
      </c>
      <c r="S1361" s="602">
        <v>447</v>
      </c>
      <c r="T1361" s="631">
        <v>15</v>
      </c>
      <c r="U1361" s="1191"/>
    </row>
    <row r="1362" spans="1:21" ht="14.25" customHeight="1">
      <c r="A1362" s="1102"/>
      <c r="B1362" s="1102"/>
      <c r="C1362" s="1102"/>
      <c r="D1362" s="1102"/>
      <c r="E1362" s="1102"/>
      <c r="F1362" s="1102"/>
      <c r="G1362" s="1102"/>
      <c r="H1362" s="1102"/>
      <c r="I1362" s="1102"/>
      <c r="J1362" s="1102"/>
      <c r="K1362" s="1102"/>
      <c r="L1362" s="1102"/>
      <c r="M1362" s="1102"/>
      <c r="N1362" s="1102"/>
      <c r="O1362" s="1102"/>
      <c r="P1362" s="603" t="s">
        <v>4724</v>
      </c>
      <c r="Q1362" s="601" t="s">
        <v>4725</v>
      </c>
      <c r="R1362" s="602">
        <v>4211</v>
      </c>
      <c r="S1362" s="602">
        <v>447</v>
      </c>
      <c r="T1362" s="631">
        <v>15</v>
      </c>
      <c r="U1362" s="1102"/>
    </row>
    <row r="1363" spans="1:21" ht="14.25" customHeight="1">
      <c r="A1363" s="1194">
        <v>2</v>
      </c>
      <c r="B1363" s="1321">
        <v>43510</v>
      </c>
      <c r="C1363" s="1194" t="s">
        <v>4726</v>
      </c>
      <c r="D1363" s="1322" t="s">
        <v>4727</v>
      </c>
      <c r="E1363" s="1323">
        <v>1192</v>
      </c>
      <c r="F1363" s="1323">
        <v>1106</v>
      </c>
      <c r="G1363" s="1323">
        <v>14</v>
      </c>
      <c r="H1363" s="1323">
        <v>1092</v>
      </c>
      <c r="I1363" s="1203" t="s">
        <v>52</v>
      </c>
      <c r="J1363" s="1203" t="s">
        <v>52</v>
      </c>
      <c r="K1363" s="1203" t="s">
        <v>52</v>
      </c>
      <c r="L1363" s="1203" t="s">
        <v>52</v>
      </c>
      <c r="M1363" s="1203">
        <v>150</v>
      </c>
      <c r="N1363" s="1314">
        <v>67</v>
      </c>
      <c r="O1363" s="1317">
        <v>9990</v>
      </c>
      <c r="P1363" s="604" t="s">
        <v>4728</v>
      </c>
      <c r="Q1363" s="601" t="s">
        <v>4729</v>
      </c>
      <c r="R1363" s="602">
        <v>207</v>
      </c>
      <c r="S1363" s="602">
        <v>52</v>
      </c>
      <c r="T1363" s="631">
        <v>59</v>
      </c>
      <c r="U1363" s="1197"/>
    </row>
    <row r="1364" spans="1:21" ht="14.25" customHeight="1">
      <c r="A1364" s="1191"/>
      <c r="B1364" s="1191"/>
      <c r="C1364" s="1191"/>
      <c r="D1364" s="1191"/>
      <c r="E1364" s="1191"/>
      <c r="F1364" s="1191"/>
      <c r="G1364" s="1191"/>
      <c r="H1364" s="1191"/>
      <c r="I1364" s="1191"/>
      <c r="J1364" s="1191"/>
      <c r="K1364" s="1191"/>
      <c r="L1364" s="1191"/>
      <c r="M1364" s="1191"/>
      <c r="N1364" s="1191"/>
      <c r="O1364" s="1191"/>
      <c r="P1364" s="603" t="s">
        <v>4730</v>
      </c>
      <c r="Q1364" s="601" t="s">
        <v>4731</v>
      </c>
      <c r="R1364" s="602">
        <v>333</v>
      </c>
      <c r="S1364" s="602">
        <v>15</v>
      </c>
      <c r="T1364" s="631">
        <v>96</v>
      </c>
      <c r="U1364" s="1191"/>
    </row>
    <row r="1365" spans="1:21" ht="14.25" customHeight="1">
      <c r="A1365" s="1102"/>
      <c r="B1365" s="1102"/>
      <c r="C1365" s="1102"/>
      <c r="D1365" s="1102"/>
      <c r="E1365" s="1102"/>
      <c r="F1365" s="1102"/>
      <c r="G1365" s="1102"/>
      <c r="H1365" s="1102"/>
      <c r="I1365" s="1102"/>
      <c r="J1365" s="1102"/>
      <c r="K1365" s="1102"/>
      <c r="L1365" s="1102"/>
      <c r="M1365" s="1102"/>
      <c r="N1365" s="1102"/>
      <c r="O1365" s="1102"/>
      <c r="P1365" s="603" t="s">
        <v>4732</v>
      </c>
      <c r="Q1365" s="601" t="s">
        <v>4733</v>
      </c>
      <c r="R1365" s="602">
        <v>207</v>
      </c>
      <c r="S1365" s="602">
        <v>52</v>
      </c>
      <c r="T1365" s="631">
        <v>59</v>
      </c>
      <c r="U1365" s="1102"/>
    </row>
    <row r="1366" spans="1:21" ht="14.25" customHeight="1">
      <c r="A1366" s="1194">
        <v>2</v>
      </c>
      <c r="B1366" s="1321">
        <v>43511</v>
      </c>
      <c r="C1366" s="1194" t="s">
        <v>4734</v>
      </c>
      <c r="D1366" s="1322" t="s">
        <v>4735</v>
      </c>
      <c r="E1366" s="1323">
        <v>6357</v>
      </c>
      <c r="F1366" s="1323">
        <v>6050</v>
      </c>
      <c r="G1366" s="1323">
        <v>42</v>
      </c>
      <c r="H1366" s="1323">
        <v>6010</v>
      </c>
      <c r="I1366" s="1203" t="s">
        <v>52</v>
      </c>
      <c r="J1366" s="1203" t="s">
        <v>52</v>
      </c>
      <c r="K1366" s="1203" t="s">
        <v>52</v>
      </c>
      <c r="L1366" s="1203" t="s">
        <v>52</v>
      </c>
      <c r="M1366" s="1203">
        <v>3651</v>
      </c>
      <c r="N1366" s="1314">
        <v>3</v>
      </c>
      <c r="O1366" s="1317">
        <v>10000</v>
      </c>
      <c r="P1366" s="604" t="s">
        <v>4736</v>
      </c>
      <c r="Q1366" s="601" t="s">
        <v>4737</v>
      </c>
      <c r="R1366" s="602">
        <v>1462</v>
      </c>
      <c r="S1366" s="602">
        <v>849</v>
      </c>
      <c r="T1366" s="631">
        <v>2</v>
      </c>
      <c r="U1366" s="1197"/>
    </row>
    <row r="1367" spans="1:21" ht="14.25" customHeight="1">
      <c r="A1367" s="1191"/>
      <c r="B1367" s="1191"/>
      <c r="C1367" s="1191"/>
      <c r="D1367" s="1191"/>
      <c r="E1367" s="1191"/>
      <c r="F1367" s="1191"/>
      <c r="G1367" s="1191"/>
      <c r="H1367" s="1191"/>
      <c r="I1367" s="1191"/>
      <c r="J1367" s="1191"/>
      <c r="K1367" s="1191"/>
      <c r="L1367" s="1191"/>
      <c r="M1367" s="1191"/>
      <c r="N1367" s="1191"/>
      <c r="O1367" s="1191"/>
      <c r="P1367" s="603" t="s">
        <v>4738</v>
      </c>
      <c r="Q1367" s="601" t="s">
        <v>4739</v>
      </c>
      <c r="R1367" s="602">
        <v>3802</v>
      </c>
      <c r="S1367" s="602">
        <v>2387</v>
      </c>
      <c r="T1367" s="631">
        <v>3</v>
      </c>
      <c r="U1367" s="1191"/>
    </row>
    <row r="1368" spans="1:21" ht="14.25" customHeight="1">
      <c r="A1368" s="1102"/>
      <c r="B1368" s="1102"/>
      <c r="C1368" s="1102"/>
      <c r="D1368" s="1102"/>
      <c r="E1368" s="1102"/>
      <c r="F1368" s="1102"/>
      <c r="G1368" s="1102"/>
      <c r="H1368" s="1102"/>
      <c r="I1368" s="1102"/>
      <c r="J1368" s="1102"/>
      <c r="K1368" s="1102"/>
      <c r="L1368" s="1102"/>
      <c r="M1368" s="1102"/>
      <c r="N1368" s="1102"/>
      <c r="O1368" s="1102"/>
      <c r="P1368" s="603" t="s">
        <v>4740</v>
      </c>
      <c r="Q1368" s="601" t="s">
        <v>4741</v>
      </c>
      <c r="R1368" s="602">
        <v>3802</v>
      </c>
      <c r="S1368" s="602">
        <v>2387</v>
      </c>
      <c r="T1368" s="631">
        <v>3</v>
      </c>
      <c r="U1368" s="1102"/>
    </row>
    <row r="1369" spans="1:21" ht="14.25" customHeight="1">
      <c r="A1369" s="1194">
        <v>3</v>
      </c>
      <c r="B1369" s="1321">
        <v>43514</v>
      </c>
      <c r="C1369" s="1194" t="s">
        <v>4742</v>
      </c>
      <c r="D1369" s="1322" t="s">
        <v>4743</v>
      </c>
      <c r="E1369" s="1323">
        <v>2289</v>
      </c>
      <c r="F1369" s="1323">
        <v>1923</v>
      </c>
      <c r="G1369" s="1323">
        <v>52</v>
      </c>
      <c r="H1369" s="1323">
        <v>1872</v>
      </c>
      <c r="I1369" s="1203" t="s">
        <v>52</v>
      </c>
      <c r="J1369" s="1203" t="s">
        <v>52</v>
      </c>
      <c r="K1369" s="1203" t="s">
        <v>52</v>
      </c>
      <c r="L1369" s="1203" t="s">
        <v>52</v>
      </c>
      <c r="M1369" s="1203">
        <v>351</v>
      </c>
      <c r="N1369" s="1314">
        <v>28</v>
      </c>
      <c r="O1369" s="1317">
        <v>10000</v>
      </c>
      <c r="P1369" s="604" t="s">
        <v>4744</v>
      </c>
      <c r="Q1369" s="601" t="s">
        <v>4745</v>
      </c>
      <c r="R1369" s="602">
        <v>212</v>
      </c>
      <c r="S1369" s="602">
        <v>58</v>
      </c>
      <c r="T1369" s="631">
        <v>24</v>
      </c>
      <c r="U1369" s="1197"/>
    </row>
    <row r="1370" spans="1:21" ht="14.25" customHeight="1">
      <c r="A1370" s="1191"/>
      <c r="B1370" s="1191"/>
      <c r="C1370" s="1191"/>
      <c r="D1370" s="1191"/>
      <c r="E1370" s="1191"/>
      <c r="F1370" s="1191"/>
      <c r="G1370" s="1191"/>
      <c r="H1370" s="1191"/>
      <c r="I1370" s="1191"/>
      <c r="J1370" s="1191"/>
      <c r="K1370" s="1191"/>
      <c r="L1370" s="1191"/>
      <c r="M1370" s="1191"/>
      <c r="N1370" s="1191"/>
      <c r="O1370" s="1191"/>
      <c r="P1370" s="603" t="s">
        <v>4746</v>
      </c>
      <c r="Q1370" s="601" t="s">
        <v>4747</v>
      </c>
      <c r="R1370" s="602">
        <v>335</v>
      </c>
      <c r="S1370" s="602">
        <v>27</v>
      </c>
      <c r="T1370" s="631">
        <v>30</v>
      </c>
      <c r="U1370" s="1191"/>
    </row>
    <row r="1371" spans="1:21" ht="14.25" customHeight="1">
      <c r="A1371" s="1102"/>
      <c r="B1371" s="1102"/>
      <c r="C1371" s="1102"/>
      <c r="D1371" s="1102"/>
      <c r="E1371" s="1102"/>
      <c r="F1371" s="1102"/>
      <c r="G1371" s="1102"/>
      <c r="H1371" s="1102"/>
      <c r="I1371" s="1102"/>
      <c r="J1371" s="1102"/>
      <c r="K1371" s="1102"/>
      <c r="L1371" s="1102"/>
      <c r="M1371" s="1102"/>
      <c r="N1371" s="1102"/>
      <c r="O1371" s="1102"/>
      <c r="P1371" s="603" t="s">
        <v>4748</v>
      </c>
      <c r="Q1371" s="601" t="s">
        <v>4749</v>
      </c>
      <c r="R1371" s="602">
        <v>300</v>
      </c>
      <c r="S1371" s="602">
        <v>76</v>
      </c>
      <c r="T1371" s="631">
        <v>29</v>
      </c>
      <c r="U1371" s="1102"/>
    </row>
    <row r="1372" spans="1:21" ht="14.25" customHeight="1">
      <c r="A1372" s="1194">
        <v>3</v>
      </c>
      <c r="B1372" s="1321">
        <v>43515</v>
      </c>
      <c r="C1372" s="1194" t="s">
        <v>4750</v>
      </c>
      <c r="D1372" s="1322" t="s">
        <v>4751</v>
      </c>
      <c r="E1372" s="1323">
        <v>2279</v>
      </c>
      <c r="F1372" s="1323">
        <v>1946</v>
      </c>
      <c r="G1372" s="1323">
        <v>17</v>
      </c>
      <c r="H1372" s="1323">
        <v>1930</v>
      </c>
      <c r="I1372" s="1203" t="s">
        <v>52</v>
      </c>
      <c r="J1372" s="1203" t="s">
        <v>52</v>
      </c>
      <c r="K1372" s="1203" t="s">
        <v>52</v>
      </c>
      <c r="L1372" s="1203" t="s">
        <v>52</v>
      </c>
      <c r="M1372" s="1203">
        <v>335</v>
      </c>
      <c r="N1372" s="1314">
        <v>30</v>
      </c>
      <c r="O1372" s="1317">
        <v>10000</v>
      </c>
      <c r="P1372" s="604" t="s">
        <v>4752</v>
      </c>
      <c r="Q1372" s="601" t="s">
        <v>4753</v>
      </c>
      <c r="R1372" s="602">
        <v>226</v>
      </c>
      <c r="S1372" s="602">
        <v>46</v>
      </c>
      <c r="T1372" s="631">
        <v>25</v>
      </c>
      <c r="U1372" s="1197"/>
    </row>
    <row r="1373" spans="1:21" ht="14.25" customHeight="1">
      <c r="A1373" s="1191"/>
      <c r="B1373" s="1191"/>
      <c r="C1373" s="1191"/>
      <c r="D1373" s="1191"/>
      <c r="E1373" s="1191"/>
      <c r="F1373" s="1191"/>
      <c r="G1373" s="1191"/>
      <c r="H1373" s="1191"/>
      <c r="I1373" s="1191"/>
      <c r="J1373" s="1191"/>
      <c r="K1373" s="1191"/>
      <c r="L1373" s="1191"/>
      <c r="M1373" s="1191"/>
      <c r="N1373" s="1191"/>
      <c r="O1373" s="1191"/>
      <c r="P1373" s="603" t="s">
        <v>4754</v>
      </c>
      <c r="Q1373" s="601" t="s">
        <v>4755</v>
      </c>
      <c r="R1373" s="602">
        <v>1204</v>
      </c>
      <c r="S1373" s="602">
        <v>212</v>
      </c>
      <c r="T1373" s="631">
        <v>32</v>
      </c>
      <c r="U1373" s="1191"/>
    </row>
    <row r="1374" spans="1:21" ht="14.25" customHeight="1">
      <c r="A1374" s="1102"/>
      <c r="B1374" s="1102"/>
      <c r="C1374" s="1102"/>
      <c r="D1374" s="1102"/>
      <c r="E1374" s="1102"/>
      <c r="F1374" s="1102"/>
      <c r="G1374" s="1102"/>
      <c r="H1374" s="1102"/>
      <c r="I1374" s="1102"/>
      <c r="J1374" s="1102"/>
      <c r="K1374" s="1102"/>
      <c r="L1374" s="1102"/>
      <c r="M1374" s="1102"/>
      <c r="N1374" s="1102"/>
      <c r="O1374" s="1102"/>
      <c r="P1374" s="603" t="s">
        <v>4756</v>
      </c>
      <c r="Q1374" s="601" t="s">
        <v>4757</v>
      </c>
      <c r="R1374" s="602">
        <v>1204</v>
      </c>
      <c r="S1374" s="602">
        <v>212</v>
      </c>
      <c r="T1374" s="631">
        <v>32</v>
      </c>
      <c r="U1374" s="1102"/>
    </row>
    <row r="1375" spans="1:21" ht="14.25" customHeight="1">
      <c r="A1375" s="1194">
        <v>3</v>
      </c>
      <c r="B1375" s="1318">
        <v>43516</v>
      </c>
      <c r="C1375" s="1190" t="s">
        <v>4758</v>
      </c>
      <c r="D1375" s="1197" t="s">
        <v>4759</v>
      </c>
      <c r="E1375" s="1305">
        <v>4404</v>
      </c>
      <c r="F1375" s="1305">
        <v>4127</v>
      </c>
      <c r="G1375" s="1305">
        <v>9</v>
      </c>
      <c r="H1375" s="1305">
        <v>4120</v>
      </c>
      <c r="I1375" s="1192" t="s">
        <v>52</v>
      </c>
      <c r="J1375" s="1192" t="s">
        <v>52</v>
      </c>
      <c r="K1375" s="1192" t="s">
        <v>52</v>
      </c>
      <c r="L1375" s="1192" t="s">
        <v>52</v>
      </c>
      <c r="M1375" s="1192">
        <v>401</v>
      </c>
      <c r="N1375" s="1319">
        <v>25</v>
      </c>
      <c r="O1375" s="1320">
        <v>10000</v>
      </c>
      <c r="P1375" s="604" t="s">
        <v>4760</v>
      </c>
      <c r="Q1375" s="601" t="s">
        <v>4761</v>
      </c>
      <c r="R1375" s="602">
        <v>3059</v>
      </c>
      <c r="S1375" s="602">
        <v>311</v>
      </c>
      <c r="T1375" s="631">
        <v>24</v>
      </c>
      <c r="U1375" s="1197"/>
    </row>
    <row r="1376" spans="1:21" ht="14.25" customHeight="1">
      <c r="A1376" s="1191"/>
      <c r="B1376" s="1191"/>
      <c r="C1376" s="1191"/>
      <c r="D1376" s="1191"/>
      <c r="E1376" s="1191"/>
      <c r="F1376" s="1191"/>
      <c r="G1376" s="1191"/>
      <c r="H1376" s="1191"/>
      <c r="I1376" s="1191"/>
      <c r="J1376" s="1191"/>
      <c r="K1376" s="1191"/>
      <c r="L1376" s="1191"/>
      <c r="M1376" s="1191"/>
      <c r="N1376" s="1191"/>
      <c r="O1376" s="1191"/>
      <c r="P1376" s="603" t="s">
        <v>4762</v>
      </c>
      <c r="Q1376" s="601" t="s">
        <v>4763</v>
      </c>
      <c r="R1376" s="602">
        <v>3059</v>
      </c>
      <c r="S1376" s="602">
        <v>311</v>
      </c>
      <c r="T1376" s="631">
        <v>24</v>
      </c>
      <c r="U1376" s="1191"/>
    </row>
    <row r="1377" spans="1:21" ht="14.25" customHeight="1">
      <c r="A1377" s="1102"/>
      <c r="B1377" s="1102"/>
      <c r="C1377" s="1102"/>
      <c r="D1377" s="1102"/>
      <c r="E1377" s="1102"/>
      <c r="F1377" s="1102"/>
      <c r="G1377" s="1102"/>
      <c r="H1377" s="1102"/>
      <c r="I1377" s="1102"/>
      <c r="J1377" s="1102"/>
      <c r="K1377" s="1102"/>
      <c r="L1377" s="1102"/>
      <c r="M1377" s="1102"/>
      <c r="N1377" s="1102"/>
      <c r="O1377" s="1102"/>
      <c r="P1377" s="603" t="s">
        <v>4764</v>
      </c>
      <c r="Q1377" s="601" t="s">
        <v>4765</v>
      </c>
      <c r="R1377" s="602">
        <v>3059</v>
      </c>
      <c r="S1377" s="602">
        <v>311</v>
      </c>
      <c r="T1377" s="631">
        <v>24</v>
      </c>
      <c r="U1377" s="1102"/>
    </row>
    <row r="1378" spans="1:21" ht="14.25" customHeight="1">
      <c r="A1378" s="1194">
        <v>3</v>
      </c>
      <c r="B1378" s="1318">
        <v>43517</v>
      </c>
      <c r="C1378" s="1190" t="s">
        <v>4766</v>
      </c>
      <c r="D1378" s="1197" t="s">
        <v>4767</v>
      </c>
      <c r="E1378" s="1305">
        <v>751</v>
      </c>
      <c r="F1378" s="1305">
        <v>680</v>
      </c>
      <c r="G1378" s="1305">
        <v>16</v>
      </c>
      <c r="H1378" s="1305">
        <v>664</v>
      </c>
      <c r="I1378" s="1192" t="s">
        <v>52</v>
      </c>
      <c r="J1378" s="1192" t="s">
        <v>52</v>
      </c>
      <c r="K1378" s="1192" t="s">
        <v>52</v>
      </c>
      <c r="L1378" s="1192" t="s">
        <v>52</v>
      </c>
      <c r="M1378" s="1192">
        <v>91</v>
      </c>
      <c r="N1378" s="1319">
        <v>109</v>
      </c>
      <c r="O1378" s="1320">
        <v>9961</v>
      </c>
      <c r="P1378" s="604" t="s">
        <v>4768</v>
      </c>
      <c r="Q1378" s="601" t="s">
        <v>4769</v>
      </c>
      <c r="R1378" s="602">
        <v>147</v>
      </c>
      <c r="S1378" s="602">
        <v>77</v>
      </c>
      <c r="T1378" s="631">
        <v>3164</v>
      </c>
      <c r="U1378" s="1197"/>
    </row>
    <row r="1379" spans="1:21" ht="14.25" customHeight="1">
      <c r="A1379" s="1191"/>
      <c r="B1379" s="1191"/>
      <c r="C1379" s="1191"/>
      <c r="D1379" s="1191"/>
      <c r="E1379" s="1191"/>
      <c r="F1379" s="1191"/>
      <c r="G1379" s="1191"/>
      <c r="H1379" s="1191"/>
      <c r="I1379" s="1191"/>
      <c r="J1379" s="1191"/>
      <c r="K1379" s="1191"/>
      <c r="L1379" s="1191"/>
      <c r="M1379" s="1191"/>
      <c r="N1379" s="1191"/>
      <c r="O1379" s="1191"/>
      <c r="P1379" s="603" t="s">
        <v>4770</v>
      </c>
      <c r="Q1379" s="601" t="s">
        <v>4771</v>
      </c>
      <c r="R1379" s="602">
        <v>3059</v>
      </c>
      <c r="S1379" s="602">
        <v>309</v>
      </c>
      <c r="T1379" s="631">
        <v>1236</v>
      </c>
      <c r="U1379" s="1191"/>
    </row>
    <row r="1380" spans="1:21" ht="14.25" customHeight="1">
      <c r="A1380" s="1102"/>
      <c r="B1380" s="1102"/>
      <c r="C1380" s="1102"/>
      <c r="D1380" s="1102"/>
      <c r="E1380" s="1102"/>
      <c r="F1380" s="1102"/>
      <c r="G1380" s="1102"/>
      <c r="H1380" s="1102"/>
      <c r="I1380" s="1102"/>
      <c r="J1380" s="1102"/>
      <c r="K1380" s="1102"/>
      <c r="L1380" s="1102"/>
      <c r="M1380" s="1102"/>
      <c r="N1380" s="1102"/>
      <c r="O1380" s="1102"/>
      <c r="P1380" s="603" t="s">
        <v>4772</v>
      </c>
      <c r="Q1380" s="601" t="s">
        <v>4773</v>
      </c>
      <c r="R1380" s="602">
        <v>3059</v>
      </c>
      <c r="S1380" s="602">
        <v>309</v>
      </c>
      <c r="T1380" s="631">
        <v>1236</v>
      </c>
      <c r="U1380" s="1102"/>
    </row>
    <row r="1381" spans="1:21" ht="14.25" customHeight="1">
      <c r="A1381" s="1194">
        <v>3</v>
      </c>
      <c r="B1381" s="1318">
        <v>43518</v>
      </c>
      <c r="C1381" s="1190" t="s">
        <v>4774</v>
      </c>
      <c r="D1381" s="1197" t="s">
        <v>4775</v>
      </c>
      <c r="E1381" s="1305">
        <v>4901</v>
      </c>
      <c r="F1381" s="1305">
        <v>4560</v>
      </c>
      <c r="G1381" s="1305">
        <v>691</v>
      </c>
      <c r="H1381" s="1305">
        <v>3870</v>
      </c>
      <c r="I1381" s="1192" t="s">
        <v>52</v>
      </c>
      <c r="J1381" s="1192" t="s">
        <v>52</v>
      </c>
      <c r="K1381" s="1192" t="s">
        <v>52</v>
      </c>
      <c r="L1381" s="1192" t="s">
        <v>52</v>
      </c>
      <c r="M1381" s="1192">
        <v>1294</v>
      </c>
      <c r="N1381" s="1319">
        <v>8</v>
      </c>
      <c r="O1381" s="1320">
        <v>10000</v>
      </c>
      <c r="P1381" s="604" t="s">
        <v>4776</v>
      </c>
      <c r="Q1381" s="601" t="s">
        <v>4777</v>
      </c>
      <c r="R1381" s="602">
        <v>2622</v>
      </c>
      <c r="S1381" s="602">
        <v>791</v>
      </c>
      <c r="T1381" s="631">
        <v>8</v>
      </c>
      <c r="U1381" s="1197"/>
    </row>
    <row r="1382" spans="1:21" ht="14.25" customHeight="1">
      <c r="A1382" s="1191"/>
      <c r="B1382" s="1191"/>
      <c r="C1382" s="1191"/>
      <c r="D1382" s="1191"/>
      <c r="E1382" s="1191"/>
      <c r="F1382" s="1191"/>
      <c r="G1382" s="1191"/>
      <c r="H1382" s="1191"/>
      <c r="I1382" s="1191"/>
      <c r="J1382" s="1191"/>
      <c r="K1382" s="1191"/>
      <c r="L1382" s="1191"/>
      <c r="M1382" s="1191"/>
      <c r="N1382" s="1191"/>
      <c r="O1382" s="1191"/>
      <c r="P1382" s="603" t="s">
        <v>4778</v>
      </c>
      <c r="Q1382" s="601" t="s">
        <v>4779</v>
      </c>
      <c r="R1382" s="602">
        <v>2622</v>
      </c>
      <c r="S1382" s="602">
        <v>791</v>
      </c>
      <c r="T1382" s="631">
        <v>8</v>
      </c>
      <c r="U1382" s="1191"/>
    </row>
    <row r="1383" spans="1:21" ht="14.25" customHeight="1">
      <c r="A1383" s="1102"/>
      <c r="B1383" s="1102"/>
      <c r="C1383" s="1102"/>
      <c r="D1383" s="1102"/>
      <c r="E1383" s="1102"/>
      <c r="F1383" s="1102"/>
      <c r="G1383" s="1102"/>
      <c r="H1383" s="1102"/>
      <c r="I1383" s="1102"/>
      <c r="J1383" s="1102"/>
      <c r="K1383" s="1102"/>
      <c r="L1383" s="1102"/>
      <c r="M1383" s="1102"/>
      <c r="N1383" s="1102"/>
      <c r="O1383" s="1102"/>
      <c r="P1383" s="603" t="s">
        <v>4780</v>
      </c>
      <c r="Q1383" s="601" t="s">
        <v>4781</v>
      </c>
      <c r="R1383" s="602">
        <v>2622</v>
      </c>
      <c r="S1383" s="602">
        <v>791</v>
      </c>
      <c r="T1383" s="631">
        <v>8</v>
      </c>
      <c r="U1383" s="1102"/>
    </row>
    <row r="1384" spans="1:21" ht="14.25" customHeight="1">
      <c r="A1384" s="1194">
        <v>4</v>
      </c>
      <c r="B1384" s="1318">
        <v>43521</v>
      </c>
      <c r="C1384" s="1190" t="s">
        <v>4782</v>
      </c>
      <c r="D1384" s="1197" t="s">
        <v>4783</v>
      </c>
      <c r="E1384" s="1305">
        <v>1740</v>
      </c>
      <c r="F1384" s="1305">
        <v>1423</v>
      </c>
      <c r="G1384" s="1305">
        <v>12</v>
      </c>
      <c r="H1384" s="1305">
        <v>1411</v>
      </c>
      <c r="I1384" s="1192" t="s">
        <v>52</v>
      </c>
      <c r="J1384" s="1192" t="s">
        <v>52</v>
      </c>
      <c r="K1384" s="1192" t="s">
        <v>52</v>
      </c>
      <c r="L1384" s="1192" t="s">
        <v>52</v>
      </c>
      <c r="M1384" s="1192">
        <v>331</v>
      </c>
      <c r="N1384" s="1319">
        <v>30</v>
      </c>
      <c r="O1384" s="1320">
        <v>9998</v>
      </c>
      <c r="P1384" s="604" t="s">
        <v>4784</v>
      </c>
      <c r="Q1384" s="601" t="s">
        <v>4785</v>
      </c>
      <c r="R1384" s="602">
        <v>165</v>
      </c>
      <c r="S1384" s="602">
        <v>12</v>
      </c>
      <c r="T1384" s="631">
        <v>49</v>
      </c>
      <c r="U1384" s="1197"/>
    </row>
    <row r="1385" spans="1:21" ht="14.25" customHeight="1">
      <c r="A1385" s="1191"/>
      <c r="B1385" s="1191"/>
      <c r="C1385" s="1191"/>
      <c r="D1385" s="1191"/>
      <c r="E1385" s="1191"/>
      <c r="F1385" s="1191"/>
      <c r="G1385" s="1191"/>
      <c r="H1385" s="1191"/>
      <c r="I1385" s="1191"/>
      <c r="J1385" s="1191"/>
      <c r="K1385" s="1191"/>
      <c r="L1385" s="1191"/>
      <c r="M1385" s="1191"/>
      <c r="N1385" s="1191"/>
      <c r="O1385" s="1191"/>
      <c r="P1385" s="603" t="s">
        <v>4786</v>
      </c>
      <c r="Q1385" s="601" t="s">
        <v>4787</v>
      </c>
      <c r="R1385" s="602">
        <v>209</v>
      </c>
      <c r="S1385" s="602">
        <v>68</v>
      </c>
      <c r="T1385" s="631">
        <v>31</v>
      </c>
      <c r="U1385" s="1191"/>
    </row>
    <row r="1386" spans="1:21" ht="14.25" customHeight="1">
      <c r="A1386" s="1102"/>
      <c r="B1386" s="1102"/>
      <c r="C1386" s="1102"/>
      <c r="D1386" s="1102"/>
      <c r="E1386" s="1102"/>
      <c r="F1386" s="1102"/>
      <c r="G1386" s="1102"/>
      <c r="H1386" s="1102"/>
      <c r="I1386" s="1102"/>
      <c r="J1386" s="1102"/>
      <c r="K1386" s="1102"/>
      <c r="L1386" s="1102"/>
      <c r="M1386" s="1102"/>
      <c r="N1386" s="1102"/>
      <c r="O1386" s="1102"/>
      <c r="P1386" s="603" t="s">
        <v>4788</v>
      </c>
      <c r="Q1386" s="601" t="s">
        <v>4789</v>
      </c>
      <c r="R1386" s="602">
        <v>185</v>
      </c>
      <c r="S1386" s="602">
        <v>71</v>
      </c>
      <c r="T1386" s="631">
        <v>21</v>
      </c>
      <c r="U1386" s="1102"/>
    </row>
    <row r="1387" spans="1:21" ht="14.25" customHeight="1">
      <c r="A1387" s="1194">
        <v>4</v>
      </c>
      <c r="B1387" s="1318">
        <v>43522</v>
      </c>
      <c r="C1387" s="1190" t="s">
        <v>4790</v>
      </c>
      <c r="D1387" s="1197" t="s">
        <v>4791</v>
      </c>
      <c r="E1387" s="1305">
        <v>2910</v>
      </c>
      <c r="F1387" s="1305">
        <v>2463</v>
      </c>
      <c r="G1387" s="1305">
        <v>0</v>
      </c>
      <c r="H1387" s="1305">
        <v>2463</v>
      </c>
      <c r="I1387" s="1192" t="s">
        <v>52</v>
      </c>
      <c r="J1387" s="1192" t="s">
        <v>52</v>
      </c>
      <c r="K1387" s="1192" t="s">
        <v>52</v>
      </c>
      <c r="L1387" s="1192" t="s">
        <v>52</v>
      </c>
      <c r="M1387" s="1192">
        <v>617</v>
      </c>
      <c r="N1387" s="1319">
        <v>16</v>
      </c>
      <c r="O1387" s="1320">
        <v>10000</v>
      </c>
      <c r="P1387" s="604" t="s">
        <v>4792</v>
      </c>
      <c r="Q1387" s="601" t="s">
        <v>4793</v>
      </c>
      <c r="R1387" s="602">
        <v>1658</v>
      </c>
      <c r="S1387" s="602">
        <v>439</v>
      </c>
      <c r="T1387" s="631">
        <v>15</v>
      </c>
      <c r="U1387" s="1197"/>
    </row>
    <row r="1388" spans="1:21" ht="14.25" customHeight="1">
      <c r="A1388" s="1191"/>
      <c r="B1388" s="1191"/>
      <c r="C1388" s="1191"/>
      <c r="D1388" s="1191"/>
      <c r="E1388" s="1191"/>
      <c r="F1388" s="1191"/>
      <c r="G1388" s="1191"/>
      <c r="H1388" s="1191"/>
      <c r="I1388" s="1191"/>
      <c r="J1388" s="1191"/>
      <c r="K1388" s="1191"/>
      <c r="L1388" s="1191"/>
      <c r="M1388" s="1191"/>
      <c r="N1388" s="1191"/>
      <c r="O1388" s="1191"/>
      <c r="P1388" s="603" t="s">
        <v>4794</v>
      </c>
      <c r="Q1388" s="601" t="s">
        <v>4795</v>
      </c>
      <c r="R1388" s="602">
        <v>1658</v>
      </c>
      <c r="S1388" s="602">
        <v>439</v>
      </c>
      <c r="T1388" s="631">
        <v>15</v>
      </c>
      <c r="U1388" s="1191"/>
    </row>
    <row r="1389" spans="1:21" ht="14.25" customHeight="1">
      <c r="A1389" s="1102"/>
      <c r="B1389" s="1102"/>
      <c r="C1389" s="1102"/>
      <c r="D1389" s="1102"/>
      <c r="E1389" s="1102"/>
      <c r="F1389" s="1102"/>
      <c r="G1389" s="1102"/>
      <c r="H1389" s="1102"/>
      <c r="I1389" s="1102"/>
      <c r="J1389" s="1102"/>
      <c r="K1389" s="1102"/>
      <c r="L1389" s="1102"/>
      <c r="M1389" s="1102"/>
      <c r="N1389" s="1102"/>
      <c r="O1389" s="1102"/>
      <c r="P1389" s="603" t="s">
        <v>4796</v>
      </c>
      <c r="Q1389" s="601" t="s">
        <v>4797</v>
      </c>
      <c r="R1389" s="602">
        <v>1658</v>
      </c>
      <c r="S1389" s="602">
        <v>439</v>
      </c>
      <c r="T1389" s="631">
        <v>15</v>
      </c>
      <c r="U1389" s="1102"/>
    </row>
    <row r="1390" spans="1:21" ht="14.25" customHeight="1">
      <c r="A1390" s="1194">
        <v>4</v>
      </c>
      <c r="B1390" s="1318">
        <v>43523</v>
      </c>
      <c r="C1390" s="1190" t="s">
        <v>4798</v>
      </c>
      <c r="D1390" s="1197" t="s">
        <v>4799</v>
      </c>
      <c r="E1390" s="1305">
        <v>702</v>
      </c>
      <c r="F1390" s="1305">
        <v>657</v>
      </c>
      <c r="G1390" s="1305">
        <v>22</v>
      </c>
      <c r="H1390" s="1305">
        <v>635</v>
      </c>
      <c r="I1390" s="1192" t="s">
        <v>52</v>
      </c>
      <c r="J1390" s="1192" t="s">
        <v>52</v>
      </c>
      <c r="K1390" s="1192" t="s">
        <v>52</v>
      </c>
      <c r="L1390" s="1192" t="s">
        <v>52</v>
      </c>
      <c r="M1390" s="1192">
        <v>83</v>
      </c>
      <c r="N1390" s="1319">
        <v>120</v>
      </c>
      <c r="O1390" s="1320">
        <v>10000</v>
      </c>
      <c r="P1390" s="604" t="s">
        <v>4800</v>
      </c>
      <c r="Q1390" s="601" t="s">
        <v>4801</v>
      </c>
      <c r="R1390" s="602">
        <v>162</v>
      </c>
      <c r="S1390" s="602">
        <v>36</v>
      </c>
      <c r="T1390" s="631">
        <v>104</v>
      </c>
      <c r="U1390" s="1197"/>
    </row>
    <row r="1391" spans="1:21" ht="14.25" customHeight="1">
      <c r="A1391" s="1191"/>
      <c r="B1391" s="1191"/>
      <c r="C1391" s="1191"/>
      <c r="D1391" s="1191"/>
      <c r="E1391" s="1191"/>
      <c r="F1391" s="1191"/>
      <c r="G1391" s="1191"/>
      <c r="H1391" s="1191"/>
      <c r="I1391" s="1191"/>
      <c r="J1391" s="1191"/>
      <c r="K1391" s="1191"/>
      <c r="L1391" s="1191"/>
      <c r="M1391" s="1191"/>
      <c r="N1391" s="1191"/>
      <c r="O1391" s="1191"/>
      <c r="P1391" s="603" t="s">
        <v>4802</v>
      </c>
      <c r="Q1391" s="601" t="s">
        <v>4803</v>
      </c>
      <c r="R1391" s="602">
        <v>162</v>
      </c>
      <c r="S1391" s="602">
        <v>36</v>
      </c>
      <c r="T1391" s="631">
        <v>104</v>
      </c>
      <c r="U1391" s="1191"/>
    </row>
    <row r="1392" spans="1:21" ht="14.25" customHeight="1">
      <c r="A1392" s="1102"/>
      <c r="B1392" s="1102"/>
      <c r="C1392" s="1102"/>
      <c r="D1392" s="1102"/>
      <c r="E1392" s="1102"/>
      <c r="F1392" s="1102"/>
      <c r="G1392" s="1102"/>
      <c r="H1392" s="1102"/>
      <c r="I1392" s="1102"/>
      <c r="J1392" s="1102"/>
      <c r="K1392" s="1102"/>
      <c r="L1392" s="1102"/>
      <c r="M1392" s="1102"/>
      <c r="N1392" s="1102"/>
      <c r="O1392" s="1102"/>
      <c r="P1392" s="603" t="s">
        <v>4804</v>
      </c>
      <c r="Q1392" s="601" t="s">
        <v>4805</v>
      </c>
      <c r="R1392" s="602">
        <v>162</v>
      </c>
      <c r="S1392" s="602">
        <v>36</v>
      </c>
      <c r="T1392" s="631">
        <v>104</v>
      </c>
      <c r="U1392" s="1102"/>
    </row>
    <row r="1393" spans="1:21" ht="14.25" customHeight="1">
      <c r="A1393" s="1194">
        <v>4</v>
      </c>
      <c r="B1393" s="1318">
        <v>43524</v>
      </c>
      <c r="C1393" s="1190" t="s">
        <v>4806</v>
      </c>
      <c r="D1393" s="1197" t="s">
        <v>4807</v>
      </c>
      <c r="E1393" s="1305">
        <v>4662</v>
      </c>
      <c r="F1393" s="1305">
        <v>4357</v>
      </c>
      <c r="G1393" s="1305">
        <v>1217</v>
      </c>
      <c r="H1393" s="1305">
        <v>3146</v>
      </c>
      <c r="I1393" s="1192" t="s">
        <v>52</v>
      </c>
      <c r="J1393" s="1192" t="s">
        <v>52</v>
      </c>
      <c r="K1393" s="1192" t="s">
        <v>52</v>
      </c>
      <c r="L1393" s="1192" t="s">
        <v>52</v>
      </c>
      <c r="M1393" s="1192">
        <v>1412</v>
      </c>
      <c r="N1393" s="1319">
        <v>7</v>
      </c>
      <c r="O1393" s="1320">
        <v>10000</v>
      </c>
      <c r="P1393" s="604" t="s">
        <v>4808</v>
      </c>
      <c r="Q1393" s="601" t="s">
        <v>4809</v>
      </c>
      <c r="R1393" s="602">
        <v>3012</v>
      </c>
      <c r="S1393" s="602">
        <v>1098</v>
      </c>
      <c r="T1393" s="631">
        <v>38</v>
      </c>
      <c r="U1393" s="1197"/>
    </row>
    <row r="1394" spans="1:21" ht="14.25" customHeight="1">
      <c r="A1394" s="1191"/>
      <c r="B1394" s="1191"/>
      <c r="C1394" s="1191"/>
      <c r="D1394" s="1191"/>
      <c r="E1394" s="1191"/>
      <c r="F1394" s="1191"/>
      <c r="G1394" s="1191"/>
      <c r="H1394" s="1191"/>
      <c r="I1394" s="1191"/>
      <c r="J1394" s="1191"/>
      <c r="K1394" s="1191"/>
      <c r="L1394" s="1191"/>
      <c r="M1394" s="1191"/>
      <c r="N1394" s="1191"/>
      <c r="O1394" s="1191"/>
      <c r="P1394" s="603" t="s">
        <v>4810</v>
      </c>
      <c r="Q1394" s="601" t="s">
        <v>4811</v>
      </c>
      <c r="R1394" s="602">
        <v>3012</v>
      </c>
      <c r="S1394" s="602">
        <v>1098</v>
      </c>
      <c r="T1394" s="631">
        <v>38</v>
      </c>
      <c r="U1394" s="1191"/>
    </row>
    <row r="1395" spans="1:21" ht="14.25" customHeight="1">
      <c r="A1395" s="1102"/>
      <c r="B1395" s="1102"/>
      <c r="C1395" s="1102"/>
      <c r="D1395" s="1102"/>
      <c r="E1395" s="1102"/>
      <c r="F1395" s="1102"/>
      <c r="G1395" s="1102"/>
      <c r="H1395" s="1102"/>
      <c r="I1395" s="1102"/>
      <c r="J1395" s="1102"/>
      <c r="K1395" s="1102"/>
      <c r="L1395" s="1102"/>
      <c r="M1395" s="1102"/>
      <c r="N1395" s="1102"/>
      <c r="O1395" s="1102"/>
      <c r="P1395" s="603" t="s">
        <v>4812</v>
      </c>
      <c r="Q1395" s="601" t="s">
        <v>4813</v>
      </c>
      <c r="R1395" s="602">
        <v>3012</v>
      </c>
      <c r="S1395" s="602">
        <v>1098</v>
      </c>
      <c r="T1395" s="631">
        <v>38</v>
      </c>
      <c r="U1395" s="1102"/>
    </row>
    <row r="1396" spans="1:21" ht="14.25" customHeight="1">
      <c r="A1396" s="1194">
        <v>4</v>
      </c>
      <c r="B1396" s="1318">
        <v>43525</v>
      </c>
      <c r="C1396" s="1190" t="s">
        <v>4814</v>
      </c>
      <c r="D1396" s="1197" t="s">
        <v>4815</v>
      </c>
      <c r="E1396" s="1305">
        <v>1990</v>
      </c>
      <c r="F1396" s="1305">
        <v>1812</v>
      </c>
      <c r="G1396" s="1305">
        <v>50</v>
      </c>
      <c r="H1396" s="1305">
        <v>1764</v>
      </c>
      <c r="I1396" s="1192" t="s">
        <v>52</v>
      </c>
      <c r="J1396" s="1192" t="s">
        <v>52</v>
      </c>
      <c r="K1396" s="1192" t="s">
        <v>52</v>
      </c>
      <c r="L1396" s="1192" t="s">
        <v>52</v>
      </c>
      <c r="M1396" s="1192">
        <v>194</v>
      </c>
      <c r="N1396" s="1319">
        <v>51</v>
      </c>
      <c r="O1396" s="1320">
        <v>9990</v>
      </c>
      <c r="P1396" s="604" t="s">
        <v>4816</v>
      </c>
      <c r="Q1396" s="601" t="s">
        <v>4817</v>
      </c>
      <c r="R1396" s="602">
        <v>289</v>
      </c>
      <c r="S1396" s="602">
        <v>19</v>
      </c>
      <c r="T1396" s="631">
        <v>38</v>
      </c>
      <c r="U1396" s="1197"/>
    </row>
    <row r="1397" spans="1:21" ht="14.25" customHeight="1">
      <c r="A1397" s="1191"/>
      <c r="B1397" s="1191"/>
      <c r="C1397" s="1191"/>
      <c r="D1397" s="1191"/>
      <c r="E1397" s="1191"/>
      <c r="F1397" s="1191"/>
      <c r="G1397" s="1191"/>
      <c r="H1397" s="1191"/>
      <c r="I1397" s="1191"/>
      <c r="J1397" s="1191"/>
      <c r="K1397" s="1191"/>
      <c r="L1397" s="1191"/>
      <c r="M1397" s="1191"/>
      <c r="N1397" s="1191"/>
      <c r="O1397" s="1191"/>
      <c r="P1397" s="603" t="s">
        <v>4818</v>
      </c>
      <c r="Q1397" s="601" t="s">
        <v>4819</v>
      </c>
      <c r="R1397" s="602">
        <v>379</v>
      </c>
      <c r="S1397" s="602">
        <v>13</v>
      </c>
      <c r="T1397" s="631">
        <v>81</v>
      </c>
      <c r="U1397" s="1191"/>
    </row>
    <row r="1398" spans="1:21" ht="14.25" customHeight="1">
      <c r="A1398" s="1102"/>
      <c r="B1398" s="1102"/>
      <c r="C1398" s="1102"/>
      <c r="D1398" s="1102"/>
      <c r="E1398" s="1102"/>
      <c r="F1398" s="1102"/>
      <c r="G1398" s="1102"/>
      <c r="H1398" s="1102"/>
      <c r="I1398" s="1102"/>
      <c r="J1398" s="1102"/>
      <c r="K1398" s="1102"/>
      <c r="L1398" s="1102"/>
      <c r="M1398" s="1102"/>
      <c r="N1398" s="1102"/>
      <c r="O1398" s="1102"/>
      <c r="P1398" s="603" t="s">
        <v>4820</v>
      </c>
      <c r="Q1398" s="601" t="s">
        <v>4821</v>
      </c>
      <c r="R1398" s="602">
        <v>335</v>
      </c>
      <c r="S1398" s="602">
        <v>58</v>
      </c>
      <c r="T1398" s="631">
        <v>49</v>
      </c>
      <c r="U1398" s="1102"/>
    </row>
    <row r="1399" spans="1:21" ht="14.25" customHeight="1">
      <c r="A1399" s="1194">
        <v>1</v>
      </c>
      <c r="B1399" s="1318">
        <v>43528</v>
      </c>
      <c r="C1399" s="1190" t="s">
        <v>4822</v>
      </c>
      <c r="D1399" s="1197" t="s">
        <v>4823</v>
      </c>
      <c r="E1399" s="1305">
        <v>1755</v>
      </c>
      <c r="F1399" s="1305">
        <v>1422</v>
      </c>
      <c r="G1399" s="1305">
        <v>25</v>
      </c>
      <c r="H1399" s="1305">
        <v>1399</v>
      </c>
      <c r="I1399" s="1192" t="s">
        <v>52</v>
      </c>
      <c r="J1399" s="1192" t="s">
        <v>52</v>
      </c>
      <c r="K1399" s="1192" t="s">
        <v>52</v>
      </c>
      <c r="L1399" s="1192" t="s">
        <v>52</v>
      </c>
      <c r="M1399" s="1192">
        <v>325</v>
      </c>
      <c r="N1399" s="1319">
        <v>31</v>
      </c>
      <c r="O1399" s="1320">
        <v>10000</v>
      </c>
      <c r="P1399" s="604" t="s">
        <v>4824</v>
      </c>
      <c r="Q1399" s="601" t="s">
        <v>4825</v>
      </c>
      <c r="R1399" s="602">
        <v>211</v>
      </c>
      <c r="S1399" s="602">
        <v>38</v>
      </c>
      <c r="T1399" s="631">
        <v>38</v>
      </c>
      <c r="U1399" s="1197"/>
    </row>
    <row r="1400" spans="1:21" ht="14.25" customHeight="1">
      <c r="A1400" s="1191"/>
      <c r="B1400" s="1191"/>
      <c r="C1400" s="1191"/>
      <c r="D1400" s="1191"/>
      <c r="E1400" s="1191"/>
      <c r="F1400" s="1191"/>
      <c r="G1400" s="1191"/>
      <c r="H1400" s="1191"/>
      <c r="I1400" s="1191"/>
      <c r="J1400" s="1191"/>
      <c r="K1400" s="1191"/>
      <c r="L1400" s="1191"/>
      <c r="M1400" s="1191"/>
      <c r="N1400" s="1191"/>
      <c r="O1400" s="1191"/>
      <c r="P1400" s="603" t="s">
        <v>4826</v>
      </c>
      <c r="Q1400" s="601" t="s">
        <v>4827</v>
      </c>
      <c r="R1400" s="602">
        <v>258</v>
      </c>
      <c r="S1400" s="602">
        <v>66</v>
      </c>
      <c r="T1400" s="631">
        <v>36</v>
      </c>
      <c r="U1400" s="1191"/>
    </row>
    <row r="1401" spans="1:21" ht="14.25" customHeight="1">
      <c r="A1401" s="1102"/>
      <c r="B1401" s="1102"/>
      <c r="C1401" s="1102"/>
      <c r="D1401" s="1102"/>
      <c r="E1401" s="1102"/>
      <c r="F1401" s="1102"/>
      <c r="G1401" s="1102"/>
      <c r="H1401" s="1102"/>
      <c r="I1401" s="1102"/>
      <c r="J1401" s="1102"/>
      <c r="K1401" s="1102"/>
      <c r="L1401" s="1102"/>
      <c r="M1401" s="1102"/>
      <c r="N1401" s="1102"/>
      <c r="O1401" s="1102"/>
      <c r="P1401" s="603" t="s">
        <v>4828</v>
      </c>
      <c r="Q1401" s="601" t="s">
        <v>4829</v>
      </c>
      <c r="R1401" s="602">
        <v>258</v>
      </c>
      <c r="S1401" s="602">
        <v>66</v>
      </c>
      <c r="T1401" s="631">
        <v>36</v>
      </c>
      <c r="U1401" s="1102"/>
    </row>
    <row r="1402" spans="1:21" ht="14.25" customHeight="1">
      <c r="A1402" s="1194">
        <v>1</v>
      </c>
      <c r="B1402" s="1318">
        <v>43529</v>
      </c>
      <c r="C1402" s="1190" t="s">
        <v>4830</v>
      </c>
      <c r="D1402" s="1197" t="s">
        <v>4831</v>
      </c>
      <c r="E1402" s="1305">
        <v>3542</v>
      </c>
      <c r="F1402" s="1305">
        <v>3321</v>
      </c>
      <c r="G1402" s="1305">
        <v>2</v>
      </c>
      <c r="H1402" s="1305">
        <v>3322</v>
      </c>
      <c r="I1402" s="1192" t="s">
        <v>52</v>
      </c>
      <c r="J1402" s="1192" t="s">
        <v>52</v>
      </c>
      <c r="K1402" s="1192" t="s">
        <v>52</v>
      </c>
      <c r="L1402" s="1192" t="s">
        <v>52</v>
      </c>
      <c r="M1402" s="1192">
        <v>786</v>
      </c>
      <c r="N1402" s="1319">
        <v>13</v>
      </c>
      <c r="O1402" s="1320">
        <v>10000</v>
      </c>
      <c r="P1402" s="604" t="s">
        <v>4832</v>
      </c>
      <c r="Q1402" s="601" t="s">
        <v>4833</v>
      </c>
      <c r="R1402" s="602">
        <v>2326</v>
      </c>
      <c r="S1402" s="602">
        <v>12</v>
      </c>
      <c r="T1402" s="631">
        <v>6747</v>
      </c>
      <c r="U1402" s="1197"/>
    </row>
    <row r="1403" spans="1:21" ht="14.25" customHeight="1">
      <c r="A1403" s="1191"/>
      <c r="B1403" s="1191"/>
      <c r="C1403" s="1191"/>
      <c r="D1403" s="1191"/>
      <c r="E1403" s="1191"/>
      <c r="F1403" s="1191"/>
      <c r="G1403" s="1191"/>
      <c r="H1403" s="1191"/>
      <c r="I1403" s="1191"/>
      <c r="J1403" s="1191"/>
      <c r="K1403" s="1191"/>
      <c r="L1403" s="1191"/>
      <c r="M1403" s="1191"/>
      <c r="N1403" s="1191"/>
      <c r="O1403" s="1191"/>
      <c r="P1403" s="603" t="s">
        <v>4834</v>
      </c>
      <c r="Q1403" s="601" t="s">
        <v>4835</v>
      </c>
      <c r="R1403" s="602">
        <v>2326</v>
      </c>
      <c r="S1403" s="602">
        <v>12</v>
      </c>
      <c r="T1403" s="631">
        <v>6747</v>
      </c>
      <c r="U1403" s="1191"/>
    </row>
    <row r="1404" spans="1:21" ht="14.25" customHeight="1">
      <c r="A1404" s="1102"/>
      <c r="B1404" s="1102"/>
      <c r="C1404" s="1102"/>
      <c r="D1404" s="1102"/>
      <c r="E1404" s="1102"/>
      <c r="F1404" s="1102"/>
      <c r="G1404" s="1102"/>
      <c r="H1404" s="1102"/>
      <c r="I1404" s="1102"/>
      <c r="J1404" s="1102"/>
      <c r="K1404" s="1102"/>
      <c r="L1404" s="1102"/>
      <c r="M1404" s="1102"/>
      <c r="N1404" s="1102"/>
      <c r="O1404" s="1102"/>
      <c r="P1404" s="603" t="s">
        <v>4836</v>
      </c>
      <c r="Q1404" s="601" t="s">
        <v>4837</v>
      </c>
      <c r="R1404" s="602">
        <v>2326</v>
      </c>
      <c r="S1404" s="602">
        <v>12</v>
      </c>
      <c r="T1404" s="631">
        <v>6747</v>
      </c>
      <c r="U1404" s="1102"/>
    </row>
    <row r="1405" spans="1:21" ht="14.25" customHeight="1">
      <c r="A1405" s="1194">
        <v>1</v>
      </c>
      <c r="B1405" s="1318">
        <v>43530</v>
      </c>
      <c r="C1405" s="1190" t="s">
        <v>4838</v>
      </c>
      <c r="D1405" s="1322" t="s">
        <v>4839</v>
      </c>
      <c r="E1405" s="1305">
        <v>1686</v>
      </c>
      <c r="F1405" s="1305">
        <v>1431</v>
      </c>
      <c r="G1405" s="1305">
        <v>36</v>
      </c>
      <c r="H1405" s="1305">
        <v>1396</v>
      </c>
      <c r="I1405" s="1192" t="s">
        <v>52</v>
      </c>
      <c r="J1405" s="1192" t="s">
        <v>52</v>
      </c>
      <c r="K1405" s="1192" t="s">
        <v>52</v>
      </c>
      <c r="L1405" s="1192" t="s">
        <v>52</v>
      </c>
      <c r="M1405" s="1192">
        <v>254</v>
      </c>
      <c r="N1405" s="1319">
        <v>39</v>
      </c>
      <c r="O1405" s="1320">
        <v>9997</v>
      </c>
      <c r="P1405" s="604" t="s">
        <v>4840</v>
      </c>
      <c r="Q1405" s="601" t="s">
        <v>4841</v>
      </c>
      <c r="R1405" s="602">
        <v>344</v>
      </c>
      <c r="S1405" s="602">
        <v>110</v>
      </c>
      <c r="T1405" s="631">
        <v>49</v>
      </c>
      <c r="U1405" s="1197"/>
    </row>
    <row r="1406" spans="1:21" ht="14.25" customHeight="1">
      <c r="A1406" s="1191"/>
      <c r="B1406" s="1191"/>
      <c r="C1406" s="1191"/>
      <c r="D1406" s="1191"/>
      <c r="E1406" s="1191"/>
      <c r="F1406" s="1191"/>
      <c r="G1406" s="1191"/>
      <c r="H1406" s="1191"/>
      <c r="I1406" s="1191"/>
      <c r="J1406" s="1191"/>
      <c r="K1406" s="1191"/>
      <c r="L1406" s="1191"/>
      <c r="M1406" s="1191"/>
      <c r="N1406" s="1191"/>
      <c r="O1406" s="1191"/>
      <c r="P1406" s="603" t="s">
        <v>4842</v>
      </c>
      <c r="Q1406" s="601" t="s">
        <v>4843</v>
      </c>
      <c r="R1406" s="602">
        <v>344</v>
      </c>
      <c r="S1406" s="602">
        <v>110</v>
      </c>
      <c r="T1406" s="631">
        <v>49</v>
      </c>
      <c r="U1406" s="1191"/>
    </row>
    <row r="1407" spans="1:21" ht="14.25" customHeight="1">
      <c r="A1407" s="1102"/>
      <c r="B1407" s="1102"/>
      <c r="C1407" s="1102"/>
      <c r="D1407" s="1102"/>
      <c r="E1407" s="1102"/>
      <c r="F1407" s="1102"/>
      <c r="G1407" s="1102"/>
      <c r="H1407" s="1102"/>
      <c r="I1407" s="1102"/>
      <c r="J1407" s="1102"/>
      <c r="K1407" s="1102"/>
      <c r="L1407" s="1102"/>
      <c r="M1407" s="1102"/>
      <c r="N1407" s="1102"/>
      <c r="O1407" s="1102"/>
      <c r="P1407" s="603" t="s">
        <v>4844</v>
      </c>
      <c r="Q1407" s="601" t="s">
        <v>4845</v>
      </c>
      <c r="R1407" s="602">
        <v>344</v>
      </c>
      <c r="S1407" s="602">
        <v>110</v>
      </c>
      <c r="T1407" s="631">
        <v>49</v>
      </c>
      <c r="U1407" s="1102"/>
    </row>
    <row r="1408" spans="1:21" ht="14.25" customHeight="1">
      <c r="A1408" s="1194">
        <v>1</v>
      </c>
      <c r="B1408" s="1318">
        <v>43532</v>
      </c>
      <c r="C1408" s="1190" t="s">
        <v>4846</v>
      </c>
      <c r="D1408" s="1322" t="s">
        <v>4847</v>
      </c>
      <c r="E1408" s="1305">
        <v>4664</v>
      </c>
      <c r="F1408" s="1305">
        <v>4487</v>
      </c>
      <c r="G1408" s="1305">
        <v>150</v>
      </c>
      <c r="H1408" s="1305">
        <v>4337</v>
      </c>
      <c r="I1408" s="1192" t="s">
        <v>52</v>
      </c>
      <c r="J1408" s="1192" t="s">
        <v>52</v>
      </c>
      <c r="K1408" s="1192" t="s">
        <v>52</v>
      </c>
      <c r="L1408" s="1192" t="s">
        <v>52</v>
      </c>
      <c r="M1408" s="1192">
        <v>2313</v>
      </c>
      <c r="N1408" s="1319">
        <v>4</v>
      </c>
      <c r="O1408" s="1320">
        <v>10000</v>
      </c>
      <c r="P1408" s="604" t="s">
        <v>4848</v>
      </c>
      <c r="Q1408" s="601" t="s">
        <v>4849</v>
      </c>
      <c r="R1408" s="602">
        <v>3134</v>
      </c>
      <c r="S1408" s="602">
        <v>1655</v>
      </c>
      <c r="T1408" s="631">
        <v>4</v>
      </c>
      <c r="U1408" s="1197"/>
    </row>
    <row r="1409" spans="1:21" ht="14.25" customHeight="1">
      <c r="A1409" s="1191"/>
      <c r="B1409" s="1191"/>
      <c r="C1409" s="1191"/>
      <c r="D1409" s="1191"/>
      <c r="E1409" s="1191"/>
      <c r="F1409" s="1191"/>
      <c r="G1409" s="1191"/>
      <c r="H1409" s="1191"/>
      <c r="I1409" s="1191"/>
      <c r="J1409" s="1191"/>
      <c r="K1409" s="1191"/>
      <c r="L1409" s="1191"/>
      <c r="M1409" s="1191"/>
      <c r="N1409" s="1191"/>
      <c r="O1409" s="1191"/>
      <c r="P1409" s="603" t="s">
        <v>4850</v>
      </c>
      <c r="Q1409" s="601" t="s">
        <v>4851</v>
      </c>
      <c r="R1409" s="602">
        <v>3134</v>
      </c>
      <c r="S1409" s="602">
        <v>1655</v>
      </c>
      <c r="T1409" s="631">
        <v>4</v>
      </c>
      <c r="U1409" s="1191"/>
    </row>
    <row r="1410" spans="1:21" ht="14.25" customHeight="1">
      <c r="A1410" s="1102"/>
      <c r="B1410" s="1102"/>
      <c r="C1410" s="1102"/>
      <c r="D1410" s="1102"/>
      <c r="E1410" s="1102"/>
      <c r="F1410" s="1102"/>
      <c r="G1410" s="1102"/>
      <c r="H1410" s="1102"/>
      <c r="I1410" s="1102"/>
      <c r="J1410" s="1102"/>
      <c r="K1410" s="1102"/>
      <c r="L1410" s="1102"/>
      <c r="M1410" s="1102"/>
      <c r="N1410" s="1102"/>
      <c r="O1410" s="1102"/>
      <c r="P1410" s="603" t="s">
        <v>4852</v>
      </c>
      <c r="Q1410" s="601" t="s">
        <v>4853</v>
      </c>
      <c r="R1410" s="602">
        <v>3134</v>
      </c>
      <c r="S1410" s="602">
        <v>1655</v>
      </c>
      <c r="T1410" s="631">
        <v>4</v>
      </c>
      <c r="U1410" s="1102"/>
    </row>
    <row r="1411" spans="1:21" ht="14.25" customHeight="1">
      <c r="A1411" s="1194">
        <v>2</v>
      </c>
      <c r="B1411" s="1318">
        <v>43535</v>
      </c>
      <c r="C1411" s="1190" t="s">
        <v>4854</v>
      </c>
      <c r="D1411" s="1322" t="s">
        <v>4855</v>
      </c>
      <c r="E1411" s="1305">
        <v>2154</v>
      </c>
      <c r="F1411" s="1305">
        <v>1810</v>
      </c>
      <c r="G1411" s="1305">
        <v>8</v>
      </c>
      <c r="H1411" s="1305">
        <v>1803</v>
      </c>
      <c r="I1411" s="1192" t="s">
        <v>52</v>
      </c>
      <c r="J1411" s="1192" t="s">
        <v>52</v>
      </c>
      <c r="K1411" s="1192" t="s">
        <v>52</v>
      </c>
      <c r="L1411" s="1192" t="s">
        <v>52</v>
      </c>
      <c r="M1411" s="1192">
        <v>371</v>
      </c>
      <c r="N1411" s="1319">
        <v>27</v>
      </c>
      <c r="O1411" s="1320">
        <v>10000</v>
      </c>
      <c r="P1411" s="604" t="s">
        <v>4856</v>
      </c>
      <c r="Q1411" s="601" t="s">
        <v>4857</v>
      </c>
      <c r="R1411" s="602">
        <v>265</v>
      </c>
      <c r="S1411" s="602">
        <v>58</v>
      </c>
      <c r="T1411" s="631">
        <v>20</v>
      </c>
      <c r="U1411" s="1197"/>
    </row>
    <row r="1412" spans="1:21" ht="14.25" customHeight="1">
      <c r="A1412" s="1191"/>
      <c r="B1412" s="1191"/>
      <c r="C1412" s="1191"/>
      <c r="D1412" s="1191"/>
      <c r="E1412" s="1191"/>
      <c r="F1412" s="1191"/>
      <c r="G1412" s="1191"/>
      <c r="H1412" s="1191"/>
      <c r="I1412" s="1191"/>
      <c r="J1412" s="1191"/>
      <c r="K1412" s="1191"/>
      <c r="L1412" s="1191"/>
      <c r="M1412" s="1191"/>
      <c r="N1412" s="1191"/>
      <c r="O1412" s="1191"/>
      <c r="P1412" s="603" t="s">
        <v>4858</v>
      </c>
      <c r="Q1412" s="601" t="s">
        <v>4859</v>
      </c>
      <c r="R1412" s="602">
        <v>367</v>
      </c>
      <c r="S1412" s="602">
        <v>52</v>
      </c>
      <c r="T1412" s="631">
        <v>21</v>
      </c>
      <c r="U1412" s="1191"/>
    </row>
    <row r="1413" spans="1:21" ht="14.25" customHeight="1">
      <c r="A1413" s="1102"/>
      <c r="B1413" s="1102"/>
      <c r="C1413" s="1102"/>
      <c r="D1413" s="1102"/>
      <c r="E1413" s="1102"/>
      <c r="F1413" s="1102"/>
      <c r="G1413" s="1102"/>
      <c r="H1413" s="1102"/>
      <c r="I1413" s="1102"/>
      <c r="J1413" s="1102"/>
      <c r="K1413" s="1102"/>
      <c r="L1413" s="1102"/>
      <c r="M1413" s="1102"/>
      <c r="N1413" s="1102"/>
      <c r="O1413" s="1102"/>
      <c r="P1413" s="603" t="s">
        <v>4860</v>
      </c>
      <c r="Q1413" s="601" t="s">
        <v>4861</v>
      </c>
      <c r="R1413" s="602">
        <v>265</v>
      </c>
      <c r="S1413" s="602">
        <v>58</v>
      </c>
      <c r="T1413" s="631">
        <v>20</v>
      </c>
      <c r="U1413" s="1102"/>
    </row>
    <row r="1414" spans="1:21" ht="14.25" customHeight="1">
      <c r="A1414" s="1194">
        <v>2</v>
      </c>
      <c r="B1414" s="1318">
        <v>43536</v>
      </c>
      <c r="C1414" s="1190" t="s">
        <v>4862</v>
      </c>
      <c r="D1414" s="1322" t="s">
        <v>4863</v>
      </c>
      <c r="E1414" s="1305">
        <v>2096</v>
      </c>
      <c r="F1414" s="1305">
        <v>1898</v>
      </c>
      <c r="G1414" s="1305">
        <v>11</v>
      </c>
      <c r="H1414" s="1305">
        <v>1888</v>
      </c>
      <c r="I1414" s="1192" t="s">
        <v>52</v>
      </c>
      <c r="J1414" s="1192" t="s">
        <v>52</v>
      </c>
      <c r="K1414" s="1192" t="s">
        <v>52</v>
      </c>
      <c r="L1414" s="1192" t="s">
        <v>52</v>
      </c>
      <c r="M1414" s="1192">
        <v>314</v>
      </c>
      <c r="N1414" s="1319">
        <v>32</v>
      </c>
      <c r="O1414" s="1320">
        <v>10000</v>
      </c>
      <c r="P1414" s="604" t="s">
        <v>4864</v>
      </c>
      <c r="Q1414" s="601" t="s">
        <v>4865</v>
      </c>
      <c r="R1414" s="602">
        <v>1401</v>
      </c>
      <c r="S1414" s="602">
        <v>253</v>
      </c>
      <c r="T1414" s="631">
        <v>28</v>
      </c>
      <c r="U1414" s="1197"/>
    </row>
    <row r="1415" spans="1:21" ht="14.25" customHeight="1">
      <c r="A1415" s="1191"/>
      <c r="B1415" s="1191"/>
      <c r="C1415" s="1191"/>
      <c r="D1415" s="1191"/>
      <c r="E1415" s="1191"/>
      <c r="F1415" s="1191"/>
      <c r="G1415" s="1191"/>
      <c r="H1415" s="1191"/>
      <c r="I1415" s="1191"/>
      <c r="J1415" s="1191"/>
      <c r="K1415" s="1191"/>
      <c r="L1415" s="1191"/>
      <c r="M1415" s="1191"/>
      <c r="N1415" s="1191"/>
      <c r="O1415" s="1191"/>
      <c r="P1415" s="603" t="s">
        <v>4866</v>
      </c>
      <c r="Q1415" s="601" t="s">
        <v>4867</v>
      </c>
      <c r="R1415" s="602">
        <v>1401</v>
      </c>
      <c r="S1415" s="602">
        <v>253</v>
      </c>
      <c r="T1415" s="631">
        <v>28</v>
      </c>
      <c r="U1415" s="1191"/>
    </row>
    <row r="1416" spans="1:21" ht="14.25" customHeight="1">
      <c r="A1416" s="1102"/>
      <c r="B1416" s="1102"/>
      <c r="C1416" s="1102"/>
      <c r="D1416" s="1102"/>
      <c r="E1416" s="1102"/>
      <c r="F1416" s="1102"/>
      <c r="G1416" s="1102"/>
      <c r="H1416" s="1102"/>
      <c r="I1416" s="1102"/>
      <c r="J1416" s="1102"/>
      <c r="K1416" s="1102"/>
      <c r="L1416" s="1102"/>
      <c r="M1416" s="1102"/>
      <c r="N1416" s="1102"/>
      <c r="O1416" s="1102"/>
      <c r="P1416" s="603" t="s">
        <v>4868</v>
      </c>
      <c r="Q1416" s="601" t="s">
        <v>4869</v>
      </c>
      <c r="R1416" s="602">
        <v>1401</v>
      </c>
      <c r="S1416" s="602">
        <v>253</v>
      </c>
      <c r="T1416" s="631">
        <v>28</v>
      </c>
      <c r="U1416" s="1102"/>
    </row>
    <row r="1417" spans="1:21" ht="14.25" customHeight="1">
      <c r="A1417" s="1194">
        <v>2</v>
      </c>
      <c r="B1417" s="1318">
        <v>43537</v>
      </c>
      <c r="C1417" s="1190" t="s">
        <v>4870</v>
      </c>
      <c r="D1417" s="1322" t="s">
        <v>4871</v>
      </c>
      <c r="E1417" s="1323">
        <v>880</v>
      </c>
      <c r="F1417" s="1323">
        <v>847</v>
      </c>
      <c r="G1417" s="1323">
        <v>9</v>
      </c>
      <c r="H1417" s="1323">
        <v>839</v>
      </c>
      <c r="I1417" s="1203" t="s">
        <v>52</v>
      </c>
      <c r="J1417" s="1203" t="s">
        <v>52</v>
      </c>
      <c r="K1417" s="1203" t="s">
        <v>52</v>
      </c>
      <c r="L1417" s="1203" t="s">
        <v>52</v>
      </c>
      <c r="M1417" s="1203">
        <v>74</v>
      </c>
      <c r="N1417" s="1314">
        <v>126</v>
      </c>
      <c r="O1417" s="1317">
        <v>9351</v>
      </c>
      <c r="P1417" s="604" t="s">
        <v>4872</v>
      </c>
      <c r="Q1417" s="601" t="s">
        <v>4873</v>
      </c>
      <c r="R1417" s="602">
        <v>149</v>
      </c>
      <c r="S1417" s="602">
        <v>32</v>
      </c>
      <c r="T1417" s="631">
        <v>99</v>
      </c>
      <c r="U1417" s="1197"/>
    </row>
    <row r="1418" spans="1:21" ht="14.25" customHeight="1">
      <c r="A1418" s="1191"/>
      <c r="B1418" s="1191"/>
      <c r="C1418" s="1191"/>
      <c r="D1418" s="1191"/>
      <c r="E1418" s="1191"/>
      <c r="F1418" s="1191"/>
      <c r="G1418" s="1191"/>
      <c r="H1418" s="1191"/>
      <c r="I1418" s="1191"/>
      <c r="J1418" s="1191"/>
      <c r="K1418" s="1191"/>
      <c r="L1418" s="1191"/>
      <c r="M1418" s="1191"/>
      <c r="N1418" s="1191"/>
      <c r="O1418" s="1191"/>
      <c r="P1418" s="603" t="s">
        <v>4874</v>
      </c>
      <c r="Q1418" s="601" t="s">
        <v>4875</v>
      </c>
      <c r="R1418" s="602">
        <v>333</v>
      </c>
      <c r="S1418" s="602">
        <v>260</v>
      </c>
      <c r="T1418" s="631">
        <v>1109</v>
      </c>
      <c r="U1418" s="1191"/>
    </row>
    <row r="1419" spans="1:21" ht="14.25" customHeight="1">
      <c r="A1419" s="1102"/>
      <c r="B1419" s="1102"/>
      <c r="C1419" s="1102"/>
      <c r="D1419" s="1102"/>
      <c r="E1419" s="1102"/>
      <c r="F1419" s="1102"/>
      <c r="G1419" s="1102"/>
      <c r="H1419" s="1102"/>
      <c r="I1419" s="1102"/>
      <c r="J1419" s="1102"/>
      <c r="K1419" s="1102"/>
      <c r="L1419" s="1102"/>
      <c r="M1419" s="1102"/>
      <c r="N1419" s="1102"/>
      <c r="O1419" s="1102"/>
      <c r="P1419" s="603" t="s">
        <v>4876</v>
      </c>
      <c r="Q1419" s="601" t="s">
        <v>4877</v>
      </c>
      <c r="R1419" s="602">
        <v>149</v>
      </c>
      <c r="S1419" s="602">
        <v>32</v>
      </c>
      <c r="T1419" s="631">
        <v>99</v>
      </c>
      <c r="U1419" s="1102"/>
    </row>
    <row r="1420" spans="1:21" ht="14.25" customHeight="1">
      <c r="A1420" s="1194">
        <v>2</v>
      </c>
      <c r="B1420" s="1318">
        <v>43538</v>
      </c>
      <c r="C1420" s="1190" t="s">
        <v>4878</v>
      </c>
      <c r="D1420" s="1322" t="s">
        <v>4879</v>
      </c>
      <c r="E1420" s="1323">
        <v>2438</v>
      </c>
      <c r="F1420" s="1323">
        <v>2190</v>
      </c>
      <c r="G1420" s="1323">
        <v>9</v>
      </c>
      <c r="H1420" s="1323">
        <v>2181</v>
      </c>
      <c r="I1420" s="1203" t="s">
        <v>52</v>
      </c>
      <c r="J1420" s="1203" t="s">
        <v>52</v>
      </c>
      <c r="K1420" s="1203" t="s">
        <v>52</v>
      </c>
      <c r="L1420" s="1203" t="s">
        <v>52</v>
      </c>
      <c r="M1420" s="1203">
        <v>291</v>
      </c>
      <c r="N1420" s="1314">
        <v>34</v>
      </c>
      <c r="O1420" s="1317">
        <v>9999</v>
      </c>
      <c r="P1420" s="604" t="s">
        <v>4880</v>
      </c>
      <c r="Q1420" s="601" t="s">
        <v>4881</v>
      </c>
      <c r="R1420" s="602">
        <v>229</v>
      </c>
      <c r="S1420" s="602">
        <v>37</v>
      </c>
      <c r="T1420" s="631">
        <v>28</v>
      </c>
      <c r="U1420" s="1197"/>
    </row>
    <row r="1421" spans="1:21" ht="14.25" customHeight="1">
      <c r="A1421" s="1191"/>
      <c r="B1421" s="1191"/>
      <c r="C1421" s="1191"/>
      <c r="D1421" s="1191"/>
      <c r="E1421" s="1191"/>
      <c r="F1421" s="1191"/>
      <c r="G1421" s="1191"/>
      <c r="H1421" s="1191"/>
      <c r="I1421" s="1191"/>
      <c r="J1421" s="1191"/>
      <c r="K1421" s="1191"/>
      <c r="L1421" s="1191"/>
      <c r="M1421" s="1191"/>
      <c r="N1421" s="1191"/>
      <c r="O1421" s="1191"/>
      <c r="P1421" s="603" t="s">
        <v>4882</v>
      </c>
      <c r="Q1421" s="601" t="s">
        <v>4883</v>
      </c>
      <c r="R1421" s="602">
        <v>448</v>
      </c>
      <c r="S1421" s="602">
        <v>60</v>
      </c>
      <c r="T1421" s="631">
        <v>37</v>
      </c>
      <c r="U1421" s="1191"/>
    </row>
    <row r="1422" spans="1:21" ht="14.25" customHeight="1">
      <c r="A1422" s="1102"/>
      <c r="B1422" s="1102"/>
      <c r="C1422" s="1102"/>
      <c r="D1422" s="1102"/>
      <c r="E1422" s="1102"/>
      <c r="F1422" s="1102"/>
      <c r="G1422" s="1102"/>
      <c r="H1422" s="1102"/>
      <c r="I1422" s="1102"/>
      <c r="J1422" s="1102"/>
      <c r="K1422" s="1102"/>
      <c r="L1422" s="1102"/>
      <c r="M1422" s="1102"/>
      <c r="N1422" s="1102"/>
      <c r="O1422" s="1102"/>
      <c r="P1422" s="603" t="s">
        <v>4884</v>
      </c>
      <c r="Q1422" s="601" t="s">
        <v>4885</v>
      </c>
      <c r="R1422" s="602">
        <v>448</v>
      </c>
      <c r="S1422" s="602">
        <v>60</v>
      </c>
      <c r="T1422" s="631">
        <v>37</v>
      </c>
      <c r="U1422" s="1102"/>
    </row>
    <row r="1423" spans="1:21" ht="14.25" customHeight="1">
      <c r="A1423" s="1194">
        <v>2</v>
      </c>
      <c r="B1423" s="1318">
        <v>43539</v>
      </c>
      <c r="C1423" s="1190" t="s">
        <v>4886</v>
      </c>
      <c r="D1423" s="1322" t="s">
        <v>4887</v>
      </c>
      <c r="E1423" s="1305">
        <v>4726</v>
      </c>
      <c r="F1423" s="1305">
        <v>4511</v>
      </c>
      <c r="G1423" s="1305">
        <v>109</v>
      </c>
      <c r="H1423" s="1305">
        <v>4402</v>
      </c>
      <c r="I1423" s="1192" t="s">
        <v>52</v>
      </c>
      <c r="J1423" s="1192" t="s">
        <v>52</v>
      </c>
      <c r="K1423" s="1192" t="s">
        <v>52</v>
      </c>
      <c r="L1423" s="1192" t="s">
        <v>52</v>
      </c>
      <c r="M1423" s="1192">
        <v>1998</v>
      </c>
      <c r="N1423" s="1319">
        <v>5</v>
      </c>
      <c r="O1423" s="1320">
        <v>10000</v>
      </c>
      <c r="P1423" s="604" t="s">
        <v>4888</v>
      </c>
      <c r="Q1423" s="601" t="s">
        <v>4889</v>
      </c>
      <c r="R1423" s="602">
        <v>660</v>
      </c>
      <c r="S1423" s="602">
        <v>271</v>
      </c>
      <c r="T1423" s="631">
        <v>4</v>
      </c>
      <c r="U1423" s="1197"/>
    </row>
    <row r="1424" spans="1:21" ht="14.25" customHeight="1">
      <c r="A1424" s="1191"/>
      <c r="B1424" s="1191"/>
      <c r="C1424" s="1191"/>
      <c r="D1424" s="1191"/>
      <c r="E1424" s="1191"/>
      <c r="F1424" s="1191"/>
      <c r="G1424" s="1191"/>
      <c r="H1424" s="1191"/>
      <c r="I1424" s="1191"/>
      <c r="J1424" s="1191"/>
      <c r="K1424" s="1191"/>
      <c r="L1424" s="1191"/>
      <c r="M1424" s="1191"/>
      <c r="N1424" s="1191"/>
      <c r="O1424" s="1191"/>
      <c r="P1424" s="603" t="s">
        <v>4890</v>
      </c>
      <c r="Q1424" s="601" t="s">
        <v>4891</v>
      </c>
      <c r="R1424" s="602">
        <v>3449</v>
      </c>
      <c r="S1424" s="602">
        <v>1576</v>
      </c>
      <c r="T1424" s="631">
        <v>5</v>
      </c>
      <c r="U1424" s="1191"/>
    </row>
    <row r="1425" spans="1:21" ht="14.25" customHeight="1">
      <c r="A1425" s="1102"/>
      <c r="B1425" s="1102"/>
      <c r="C1425" s="1102"/>
      <c r="D1425" s="1102"/>
      <c r="E1425" s="1102"/>
      <c r="F1425" s="1102"/>
      <c r="G1425" s="1102"/>
      <c r="H1425" s="1102"/>
      <c r="I1425" s="1102"/>
      <c r="J1425" s="1102"/>
      <c r="K1425" s="1102"/>
      <c r="L1425" s="1102"/>
      <c r="M1425" s="1102"/>
      <c r="N1425" s="1102"/>
      <c r="O1425" s="1102"/>
      <c r="P1425" s="603" t="s">
        <v>4892</v>
      </c>
      <c r="Q1425" s="601" t="s">
        <v>4893</v>
      </c>
      <c r="R1425" s="602">
        <v>448</v>
      </c>
      <c r="S1425" s="602">
        <v>1576</v>
      </c>
      <c r="T1425" s="631">
        <v>5</v>
      </c>
      <c r="U1425" s="1102"/>
    </row>
    <row r="1426" spans="1:21" ht="14.25" customHeight="1">
      <c r="A1426" s="1194">
        <v>3</v>
      </c>
      <c r="B1426" s="1318">
        <v>43542</v>
      </c>
      <c r="C1426" s="1190" t="s">
        <v>4894</v>
      </c>
      <c r="D1426" s="1322" t="s">
        <v>4895</v>
      </c>
      <c r="E1426" s="1305">
        <v>2045</v>
      </c>
      <c r="F1426" s="1305">
        <v>1691</v>
      </c>
      <c r="G1426" s="1305">
        <v>8</v>
      </c>
      <c r="H1426" s="1305">
        <v>1683</v>
      </c>
      <c r="I1426" s="1192" t="s">
        <v>52</v>
      </c>
      <c r="J1426" s="1192" t="s">
        <v>52</v>
      </c>
      <c r="K1426" s="1192" t="s">
        <v>52</v>
      </c>
      <c r="L1426" s="1192" t="s">
        <v>52</v>
      </c>
      <c r="M1426" s="1192">
        <v>332</v>
      </c>
      <c r="N1426" s="1319">
        <v>30</v>
      </c>
      <c r="O1426" s="1320">
        <v>10000</v>
      </c>
      <c r="P1426" s="604" t="s">
        <v>4896</v>
      </c>
      <c r="Q1426" s="601" t="s">
        <v>4897</v>
      </c>
      <c r="R1426" s="602">
        <v>279</v>
      </c>
      <c r="S1426" s="602">
        <v>28</v>
      </c>
      <c r="T1426" s="631">
        <v>29</v>
      </c>
      <c r="U1426" s="1197"/>
    </row>
    <row r="1427" spans="1:21" ht="14.25" customHeight="1">
      <c r="A1427" s="1191"/>
      <c r="B1427" s="1191"/>
      <c r="C1427" s="1191"/>
      <c r="D1427" s="1191"/>
      <c r="E1427" s="1191"/>
      <c r="F1427" s="1191"/>
      <c r="G1427" s="1191"/>
      <c r="H1427" s="1191"/>
      <c r="I1427" s="1191"/>
      <c r="J1427" s="1191"/>
      <c r="K1427" s="1191"/>
      <c r="L1427" s="1191"/>
      <c r="M1427" s="1191"/>
      <c r="N1427" s="1191"/>
      <c r="O1427" s="1191"/>
      <c r="P1427" s="603" t="s">
        <v>4898</v>
      </c>
      <c r="Q1427" s="601" t="s">
        <v>4899</v>
      </c>
      <c r="R1427" s="602">
        <v>279</v>
      </c>
      <c r="S1427" s="602">
        <v>28</v>
      </c>
      <c r="T1427" s="631">
        <v>29</v>
      </c>
      <c r="U1427" s="1191"/>
    </row>
    <row r="1428" spans="1:21" ht="14.25" customHeight="1">
      <c r="A1428" s="1102"/>
      <c r="B1428" s="1102"/>
      <c r="C1428" s="1102"/>
      <c r="D1428" s="1102"/>
      <c r="E1428" s="1102"/>
      <c r="F1428" s="1102"/>
      <c r="G1428" s="1102"/>
      <c r="H1428" s="1102"/>
      <c r="I1428" s="1102"/>
      <c r="J1428" s="1102"/>
      <c r="K1428" s="1102"/>
      <c r="L1428" s="1102"/>
      <c r="M1428" s="1102"/>
      <c r="N1428" s="1102"/>
      <c r="O1428" s="1102"/>
      <c r="P1428" s="603" t="s">
        <v>4900</v>
      </c>
      <c r="Q1428" s="601" t="s">
        <v>4901</v>
      </c>
      <c r="R1428" s="602">
        <v>231</v>
      </c>
      <c r="S1428" s="602">
        <v>71</v>
      </c>
      <c r="T1428" s="631">
        <v>31</v>
      </c>
      <c r="U1428" s="1102"/>
    </row>
    <row r="1429" spans="1:21" ht="14.25" customHeight="1">
      <c r="A1429" s="1194">
        <v>3</v>
      </c>
      <c r="B1429" s="1318">
        <v>43543</v>
      </c>
      <c r="C1429" s="1190" t="s">
        <v>4902</v>
      </c>
      <c r="D1429" s="1322" t="s">
        <v>4903</v>
      </c>
      <c r="E1429" s="1305">
        <v>1117</v>
      </c>
      <c r="F1429" s="1305">
        <v>977</v>
      </c>
      <c r="G1429" s="1305">
        <v>4</v>
      </c>
      <c r="H1429" s="1305">
        <v>974</v>
      </c>
      <c r="I1429" s="1192" t="s">
        <v>52</v>
      </c>
      <c r="J1429" s="1192" t="s">
        <v>52</v>
      </c>
      <c r="K1429" s="1192" t="s">
        <v>52</v>
      </c>
      <c r="L1429" s="1192" t="s">
        <v>52</v>
      </c>
      <c r="M1429" s="1192">
        <v>140</v>
      </c>
      <c r="N1429" s="1319">
        <v>71</v>
      </c>
      <c r="O1429" s="1320">
        <v>9988</v>
      </c>
      <c r="P1429" s="604" t="s">
        <v>4904</v>
      </c>
      <c r="Q1429" s="601" t="s">
        <v>4905</v>
      </c>
      <c r="R1429" s="602">
        <v>673</v>
      </c>
      <c r="S1429" s="602">
        <v>113</v>
      </c>
      <c r="T1429" s="631">
        <v>61</v>
      </c>
      <c r="U1429" s="1197"/>
    </row>
    <row r="1430" spans="1:21" ht="14.25" customHeight="1">
      <c r="A1430" s="1191"/>
      <c r="B1430" s="1191"/>
      <c r="C1430" s="1191"/>
      <c r="D1430" s="1191"/>
      <c r="E1430" s="1191"/>
      <c r="F1430" s="1191"/>
      <c r="G1430" s="1191"/>
      <c r="H1430" s="1191"/>
      <c r="I1430" s="1191"/>
      <c r="J1430" s="1191"/>
      <c r="K1430" s="1191"/>
      <c r="L1430" s="1191"/>
      <c r="M1430" s="1191"/>
      <c r="N1430" s="1191"/>
      <c r="O1430" s="1191"/>
      <c r="P1430" s="603" t="s">
        <v>4906</v>
      </c>
      <c r="Q1430" s="601" t="s">
        <v>4907</v>
      </c>
      <c r="R1430" s="602">
        <v>673</v>
      </c>
      <c r="S1430" s="602">
        <v>113</v>
      </c>
      <c r="T1430" s="631">
        <v>61</v>
      </c>
      <c r="U1430" s="1191"/>
    </row>
    <row r="1431" spans="1:21" ht="14.25" customHeight="1">
      <c r="A1431" s="1102"/>
      <c r="B1431" s="1102"/>
      <c r="C1431" s="1102"/>
      <c r="D1431" s="1102"/>
      <c r="E1431" s="1102"/>
      <c r="F1431" s="1102"/>
      <c r="G1431" s="1102"/>
      <c r="H1431" s="1102"/>
      <c r="I1431" s="1102"/>
      <c r="J1431" s="1102"/>
      <c r="K1431" s="1102"/>
      <c r="L1431" s="1102"/>
      <c r="M1431" s="1102"/>
      <c r="N1431" s="1102"/>
      <c r="O1431" s="1102"/>
      <c r="P1431" s="603" t="s">
        <v>4908</v>
      </c>
      <c r="Q1431" s="601" t="s">
        <v>4909</v>
      </c>
      <c r="R1431" s="602">
        <v>673</v>
      </c>
      <c r="S1431" s="602">
        <v>113</v>
      </c>
      <c r="T1431" s="631">
        <v>61</v>
      </c>
      <c r="U1431" s="1102"/>
    </row>
    <row r="1432" spans="1:21" ht="14.25" customHeight="1">
      <c r="A1432" s="1194">
        <v>3</v>
      </c>
      <c r="B1432" s="1318">
        <v>43544</v>
      </c>
      <c r="C1432" s="1190" t="s">
        <v>4910</v>
      </c>
      <c r="D1432" s="1322" t="s">
        <v>4911</v>
      </c>
      <c r="E1432" s="1305">
        <v>1293</v>
      </c>
      <c r="F1432" s="1305">
        <v>2080</v>
      </c>
      <c r="G1432" s="1305">
        <v>26</v>
      </c>
      <c r="H1432" s="1305">
        <v>1056</v>
      </c>
      <c r="I1432" s="1192" t="s">
        <v>52</v>
      </c>
      <c r="J1432" s="1192" t="s">
        <v>52</v>
      </c>
      <c r="K1432" s="1192" t="s">
        <v>52</v>
      </c>
      <c r="L1432" s="1192" t="s">
        <v>52</v>
      </c>
      <c r="M1432" s="1192">
        <v>164</v>
      </c>
      <c r="N1432" s="1319">
        <v>61</v>
      </c>
      <c r="O1432" s="1320">
        <v>9990</v>
      </c>
      <c r="P1432" s="604" t="s">
        <v>4912</v>
      </c>
      <c r="Q1432" s="601" t="s">
        <v>4913</v>
      </c>
      <c r="R1432" s="602">
        <v>255</v>
      </c>
      <c r="S1432" s="602">
        <v>52</v>
      </c>
      <c r="T1432" s="631">
        <v>58</v>
      </c>
      <c r="U1432" s="1197"/>
    </row>
    <row r="1433" spans="1:21" ht="14.25" customHeight="1">
      <c r="A1433" s="1191"/>
      <c r="B1433" s="1191"/>
      <c r="C1433" s="1191"/>
      <c r="D1433" s="1191"/>
      <c r="E1433" s="1191"/>
      <c r="F1433" s="1191"/>
      <c r="G1433" s="1191"/>
      <c r="H1433" s="1191"/>
      <c r="I1433" s="1191"/>
      <c r="J1433" s="1191"/>
      <c r="K1433" s="1191"/>
      <c r="L1433" s="1191"/>
      <c r="M1433" s="1191"/>
      <c r="N1433" s="1191"/>
      <c r="O1433" s="1191"/>
      <c r="P1433" s="603" t="s">
        <v>4914</v>
      </c>
      <c r="Q1433" s="601" t="s">
        <v>4915</v>
      </c>
      <c r="R1433" s="602">
        <v>255</v>
      </c>
      <c r="S1433" s="602">
        <v>52</v>
      </c>
      <c r="T1433" s="631">
        <v>58</v>
      </c>
      <c r="U1433" s="1191"/>
    </row>
    <row r="1434" spans="1:21" ht="14.25" customHeight="1">
      <c r="A1434" s="1102"/>
      <c r="B1434" s="1102"/>
      <c r="C1434" s="1102"/>
      <c r="D1434" s="1102"/>
      <c r="E1434" s="1102"/>
      <c r="F1434" s="1102"/>
      <c r="G1434" s="1102"/>
      <c r="H1434" s="1102"/>
      <c r="I1434" s="1102"/>
      <c r="J1434" s="1102"/>
      <c r="K1434" s="1102"/>
      <c r="L1434" s="1102"/>
      <c r="M1434" s="1102"/>
      <c r="N1434" s="1102"/>
      <c r="O1434" s="1102"/>
      <c r="P1434" s="603" t="s">
        <v>4916</v>
      </c>
      <c r="Q1434" s="601" t="s">
        <v>4917</v>
      </c>
      <c r="R1434" s="602">
        <v>255</v>
      </c>
      <c r="S1434" s="602">
        <v>52</v>
      </c>
      <c r="T1434" s="631">
        <v>58</v>
      </c>
      <c r="U1434" s="1102"/>
    </row>
    <row r="1435" spans="1:21" ht="14.25" customHeight="1">
      <c r="A1435" s="1194">
        <v>3</v>
      </c>
      <c r="B1435" s="1318">
        <v>43545</v>
      </c>
      <c r="C1435" s="1190" t="s">
        <v>4918</v>
      </c>
      <c r="D1435" s="1322" t="s">
        <v>4919</v>
      </c>
      <c r="E1435" s="1305">
        <v>2281</v>
      </c>
      <c r="F1435" s="1305">
        <v>1997</v>
      </c>
      <c r="G1435" s="1305">
        <v>13</v>
      </c>
      <c r="H1435" s="1305">
        <v>1985</v>
      </c>
      <c r="I1435" s="1192" t="s">
        <v>52</v>
      </c>
      <c r="J1435" s="1192" t="s">
        <v>52</v>
      </c>
      <c r="K1435" s="1192" t="s">
        <v>52</v>
      </c>
      <c r="L1435" s="1192" t="s">
        <v>52</v>
      </c>
      <c r="M1435" s="1192">
        <v>193</v>
      </c>
      <c r="N1435" s="1319">
        <v>60</v>
      </c>
      <c r="O1435" s="1320">
        <v>10000</v>
      </c>
      <c r="P1435" s="604" t="s">
        <v>4920</v>
      </c>
      <c r="Q1435" s="601" t="s">
        <v>4921</v>
      </c>
      <c r="R1435" s="602">
        <v>1120</v>
      </c>
      <c r="S1435" s="602">
        <v>72</v>
      </c>
      <c r="T1435" s="631">
        <v>62</v>
      </c>
      <c r="U1435" s="1197"/>
    </row>
    <row r="1436" spans="1:21" ht="14.25" customHeight="1">
      <c r="A1436" s="1191"/>
      <c r="B1436" s="1191"/>
      <c r="C1436" s="1191"/>
      <c r="D1436" s="1191"/>
      <c r="E1436" s="1191"/>
      <c r="F1436" s="1191"/>
      <c r="G1436" s="1191"/>
      <c r="H1436" s="1191"/>
      <c r="I1436" s="1191"/>
      <c r="J1436" s="1191"/>
      <c r="K1436" s="1191"/>
      <c r="L1436" s="1191"/>
      <c r="M1436" s="1191"/>
      <c r="N1436" s="1191"/>
      <c r="O1436" s="1191"/>
      <c r="P1436" s="603" t="s">
        <v>4922</v>
      </c>
      <c r="Q1436" s="601" t="s">
        <v>4923</v>
      </c>
      <c r="R1436" s="602">
        <v>1120</v>
      </c>
      <c r="S1436" s="602">
        <v>72</v>
      </c>
      <c r="T1436" s="631">
        <v>62</v>
      </c>
      <c r="U1436" s="1191"/>
    </row>
    <row r="1437" spans="1:21" ht="14.25" customHeight="1">
      <c r="A1437" s="1102"/>
      <c r="B1437" s="1102"/>
      <c r="C1437" s="1102"/>
      <c r="D1437" s="1102"/>
      <c r="E1437" s="1102"/>
      <c r="F1437" s="1102"/>
      <c r="G1437" s="1102"/>
      <c r="H1437" s="1102"/>
      <c r="I1437" s="1102"/>
      <c r="J1437" s="1102"/>
      <c r="K1437" s="1102"/>
      <c r="L1437" s="1102"/>
      <c r="M1437" s="1102"/>
      <c r="N1437" s="1102"/>
      <c r="O1437" s="1102"/>
      <c r="P1437" s="603" t="s">
        <v>4924</v>
      </c>
      <c r="Q1437" s="601" t="s">
        <v>4925</v>
      </c>
      <c r="R1437" s="602">
        <v>1120</v>
      </c>
      <c r="S1437" s="602">
        <v>72</v>
      </c>
      <c r="T1437" s="631">
        <v>62</v>
      </c>
      <c r="U1437" s="1102"/>
    </row>
    <row r="1438" spans="1:21" ht="14.25" customHeight="1">
      <c r="A1438" s="1194">
        <v>3</v>
      </c>
      <c r="B1438" s="1318">
        <v>43546</v>
      </c>
      <c r="C1438" s="1190" t="s">
        <v>4926</v>
      </c>
      <c r="D1438" s="1322" t="s">
        <v>4927</v>
      </c>
      <c r="E1438" s="1305">
        <v>3701</v>
      </c>
      <c r="F1438" s="1305">
        <v>3429</v>
      </c>
      <c r="G1438" s="1305">
        <v>17</v>
      </c>
      <c r="H1438" s="1305">
        <v>3412</v>
      </c>
      <c r="I1438" s="1192" t="s">
        <v>52</v>
      </c>
      <c r="J1438" s="1192" t="s">
        <v>52</v>
      </c>
      <c r="K1438" s="1192" t="s">
        <v>52</v>
      </c>
      <c r="L1438" s="1192" t="s">
        <v>52</v>
      </c>
      <c r="M1438" s="1192">
        <v>1302</v>
      </c>
      <c r="N1438" s="1319">
        <v>8</v>
      </c>
      <c r="O1438" s="1320">
        <v>10000</v>
      </c>
      <c r="P1438" s="604" t="s">
        <v>4928</v>
      </c>
      <c r="Q1438" s="601" t="s">
        <v>4929</v>
      </c>
      <c r="R1438" s="602">
        <v>538</v>
      </c>
      <c r="S1438" s="602">
        <v>174</v>
      </c>
      <c r="T1438" s="631">
        <v>7</v>
      </c>
      <c r="U1438" s="1197"/>
    </row>
    <row r="1439" spans="1:21" ht="14.25" customHeight="1">
      <c r="A1439" s="1191"/>
      <c r="B1439" s="1191"/>
      <c r="C1439" s="1191"/>
      <c r="D1439" s="1191"/>
      <c r="E1439" s="1191"/>
      <c r="F1439" s="1191"/>
      <c r="G1439" s="1191"/>
      <c r="H1439" s="1191"/>
      <c r="I1439" s="1191"/>
      <c r="J1439" s="1191"/>
      <c r="K1439" s="1191"/>
      <c r="L1439" s="1191"/>
      <c r="M1439" s="1191"/>
      <c r="N1439" s="1191"/>
      <c r="O1439" s="1191"/>
      <c r="P1439" s="603" t="s">
        <v>4930</v>
      </c>
      <c r="Q1439" s="601" t="s">
        <v>4931</v>
      </c>
      <c r="R1439" s="602">
        <v>2793</v>
      </c>
      <c r="S1439" s="602">
        <v>1089</v>
      </c>
      <c r="T1439" s="631">
        <v>8</v>
      </c>
      <c r="U1439" s="1191"/>
    </row>
    <row r="1440" spans="1:21" ht="14.25" customHeight="1">
      <c r="A1440" s="1102"/>
      <c r="B1440" s="1102"/>
      <c r="C1440" s="1102"/>
      <c r="D1440" s="1102"/>
      <c r="E1440" s="1102"/>
      <c r="F1440" s="1102"/>
      <c r="G1440" s="1102"/>
      <c r="H1440" s="1102"/>
      <c r="I1440" s="1102"/>
      <c r="J1440" s="1102"/>
      <c r="K1440" s="1102"/>
      <c r="L1440" s="1102"/>
      <c r="M1440" s="1102"/>
      <c r="N1440" s="1102"/>
      <c r="O1440" s="1102"/>
      <c r="P1440" s="603" t="s">
        <v>4932</v>
      </c>
      <c r="Q1440" s="601" t="s">
        <v>4933</v>
      </c>
      <c r="R1440" s="602">
        <v>2793</v>
      </c>
      <c r="S1440" s="602">
        <v>1089</v>
      </c>
      <c r="T1440" s="631">
        <v>8</v>
      </c>
      <c r="U1440" s="1102"/>
    </row>
    <row r="1441" spans="1:21" ht="14.25" customHeight="1">
      <c r="A1441" s="1194">
        <v>4</v>
      </c>
      <c r="B1441" s="1318">
        <v>43549</v>
      </c>
      <c r="C1441" s="1190" t="s">
        <v>4934</v>
      </c>
      <c r="D1441" s="1322" t="s">
        <v>4935</v>
      </c>
      <c r="E1441" s="1305">
        <v>1622</v>
      </c>
      <c r="F1441" s="1305">
        <v>1328</v>
      </c>
      <c r="G1441" s="1305">
        <v>10</v>
      </c>
      <c r="H1441" s="1305">
        <v>1318</v>
      </c>
      <c r="I1441" s="1192" t="s">
        <v>52</v>
      </c>
      <c r="J1441" s="1192" t="s">
        <v>52</v>
      </c>
      <c r="K1441" s="1192" t="s">
        <v>52</v>
      </c>
      <c r="L1441" s="1192" t="s">
        <v>52</v>
      </c>
      <c r="M1441" s="1192">
        <v>322</v>
      </c>
      <c r="N1441" s="1319">
        <v>31</v>
      </c>
      <c r="O1441" s="1320">
        <v>10000</v>
      </c>
      <c r="P1441" s="604" t="s">
        <v>4936</v>
      </c>
      <c r="Q1441" s="601" t="s">
        <v>4937</v>
      </c>
      <c r="R1441" s="602">
        <v>278</v>
      </c>
      <c r="S1441" s="602">
        <v>79</v>
      </c>
      <c r="T1441" s="631">
        <v>32</v>
      </c>
      <c r="U1441" s="1197"/>
    </row>
    <row r="1442" spans="1:21" ht="14.25" customHeight="1">
      <c r="A1442" s="1191"/>
      <c r="B1442" s="1191"/>
      <c r="C1442" s="1191"/>
      <c r="D1442" s="1191"/>
      <c r="E1442" s="1191"/>
      <c r="F1442" s="1191"/>
      <c r="G1442" s="1191"/>
      <c r="H1442" s="1191"/>
      <c r="I1442" s="1191"/>
      <c r="J1442" s="1191"/>
      <c r="K1442" s="1191"/>
      <c r="L1442" s="1191"/>
      <c r="M1442" s="1191"/>
      <c r="N1442" s="1191"/>
      <c r="O1442" s="1191"/>
      <c r="P1442" s="603" t="s">
        <v>4938</v>
      </c>
      <c r="Q1442" s="601" t="s">
        <v>4939</v>
      </c>
      <c r="R1442" s="602">
        <v>278</v>
      </c>
      <c r="S1442" s="602">
        <v>79</v>
      </c>
      <c r="T1442" s="631">
        <v>32</v>
      </c>
      <c r="U1442" s="1191"/>
    </row>
    <row r="1443" spans="1:21" ht="14.25" customHeight="1">
      <c r="A1443" s="1102"/>
      <c r="B1443" s="1102"/>
      <c r="C1443" s="1102"/>
      <c r="D1443" s="1102"/>
      <c r="E1443" s="1102"/>
      <c r="F1443" s="1102"/>
      <c r="G1443" s="1102"/>
      <c r="H1443" s="1102"/>
      <c r="I1443" s="1102"/>
      <c r="J1443" s="1102"/>
      <c r="K1443" s="1102"/>
      <c r="L1443" s="1102"/>
      <c r="M1443" s="1102"/>
      <c r="N1443" s="1102"/>
      <c r="O1443" s="1102"/>
      <c r="P1443" s="603" t="s">
        <v>4940</v>
      </c>
      <c r="Q1443" s="601" t="s">
        <v>4941</v>
      </c>
      <c r="R1443" s="602">
        <v>278</v>
      </c>
      <c r="S1443" s="602">
        <v>79</v>
      </c>
      <c r="T1443" s="631">
        <v>32</v>
      </c>
      <c r="U1443" s="1102"/>
    </row>
    <row r="1444" spans="1:21" ht="14.25" customHeight="1">
      <c r="A1444" s="1194">
        <v>4</v>
      </c>
      <c r="B1444" s="1318">
        <v>43550</v>
      </c>
      <c r="C1444" s="1190" t="s">
        <v>4942</v>
      </c>
      <c r="D1444" s="1322" t="s">
        <v>4943</v>
      </c>
      <c r="E1444" s="1305">
        <v>2496</v>
      </c>
      <c r="F1444" s="1305">
        <v>2288</v>
      </c>
      <c r="G1444" s="1305">
        <v>5</v>
      </c>
      <c r="H1444" s="1305">
        <v>2285</v>
      </c>
      <c r="I1444" s="1192" t="s">
        <v>52</v>
      </c>
      <c r="J1444" s="1192" t="s">
        <v>52</v>
      </c>
      <c r="K1444" s="1192" t="s">
        <v>52</v>
      </c>
      <c r="L1444" s="1192" t="s">
        <v>52</v>
      </c>
      <c r="M1444" s="1192">
        <v>442</v>
      </c>
      <c r="N1444" s="1319">
        <v>23</v>
      </c>
      <c r="O1444" s="1320">
        <v>10000</v>
      </c>
      <c r="P1444" s="604" t="s">
        <v>4944</v>
      </c>
      <c r="Q1444" s="601" t="s">
        <v>4945</v>
      </c>
      <c r="R1444" s="602">
        <v>1597</v>
      </c>
      <c r="S1444" s="602">
        <v>330</v>
      </c>
      <c r="T1444" s="631">
        <v>20</v>
      </c>
      <c r="U1444" s="1197"/>
    </row>
    <row r="1445" spans="1:21" ht="14.25" customHeight="1">
      <c r="A1445" s="1191"/>
      <c r="B1445" s="1191"/>
      <c r="C1445" s="1191"/>
      <c r="D1445" s="1191"/>
      <c r="E1445" s="1191"/>
      <c r="F1445" s="1191"/>
      <c r="G1445" s="1191"/>
      <c r="H1445" s="1191"/>
      <c r="I1445" s="1191"/>
      <c r="J1445" s="1191"/>
      <c r="K1445" s="1191"/>
      <c r="L1445" s="1191"/>
      <c r="M1445" s="1191"/>
      <c r="N1445" s="1191"/>
      <c r="O1445" s="1191"/>
      <c r="P1445" s="603" t="s">
        <v>4946</v>
      </c>
      <c r="Q1445" s="601" t="s">
        <v>4947</v>
      </c>
      <c r="R1445" s="602">
        <v>1597</v>
      </c>
      <c r="S1445" s="602">
        <v>330</v>
      </c>
      <c r="T1445" s="631">
        <v>20</v>
      </c>
      <c r="U1445" s="1191"/>
    </row>
    <row r="1446" spans="1:21" ht="14.25" customHeight="1">
      <c r="A1446" s="1102"/>
      <c r="B1446" s="1102"/>
      <c r="C1446" s="1102"/>
      <c r="D1446" s="1102"/>
      <c r="E1446" s="1102"/>
      <c r="F1446" s="1102"/>
      <c r="G1446" s="1102"/>
      <c r="H1446" s="1102"/>
      <c r="I1446" s="1102"/>
      <c r="J1446" s="1102"/>
      <c r="K1446" s="1102"/>
      <c r="L1446" s="1102"/>
      <c r="M1446" s="1102"/>
      <c r="N1446" s="1102"/>
      <c r="O1446" s="1102"/>
      <c r="P1446" s="603" t="s">
        <v>4948</v>
      </c>
      <c r="Q1446" s="601" t="s">
        <v>4949</v>
      </c>
      <c r="R1446" s="602">
        <v>1597</v>
      </c>
      <c r="S1446" s="602">
        <v>330</v>
      </c>
      <c r="T1446" s="631">
        <v>20</v>
      </c>
      <c r="U1446" s="1102"/>
    </row>
    <row r="1447" spans="1:21" ht="14.25" customHeight="1">
      <c r="A1447" s="1194">
        <v>4</v>
      </c>
      <c r="B1447" s="1318">
        <v>43552</v>
      </c>
      <c r="C1447" s="1190" t="s">
        <v>4950</v>
      </c>
      <c r="D1447" s="1322" t="s">
        <v>4951</v>
      </c>
      <c r="E1447" s="1305">
        <v>1174</v>
      </c>
      <c r="F1447" s="1305">
        <v>1080</v>
      </c>
      <c r="G1447" s="1305">
        <v>16</v>
      </c>
      <c r="H1447" s="1305">
        <v>1065</v>
      </c>
      <c r="I1447" s="1192" t="s">
        <v>52</v>
      </c>
      <c r="J1447" s="1192" t="s">
        <v>52</v>
      </c>
      <c r="K1447" s="1192" t="s">
        <v>52</v>
      </c>
      <c r="L1447" s="1192" t="s">
        <v>52</v>
      </c>
      <c r="M1447" s="1192">
        <v>113</v>
      </c>
      <c r="N1447" s="1319">
        <v>88</v>
      </c>
      <c r="O1447" s="1320">
        <v>9986</v>
      </c>
      <c r="P1447" s="604" t="s">
        <v>4952</v>
      </c>
      <c r="Q1447" s="601" t="s">
        <v>4953</v>
      </c>
      <c r="R1447" s="602">
        <v>166</v>
      </c>
      <c r="S1447" s="602">
        <v>38</v>
      </c>
      <c r="T1447" s="631">
        <v>82</v>
      </c>
      <c r="U1447" s="1197"/>
    </row>
    <row r="1448" spans="1:21" ht="14.25" customHeight="1">
      <c r="A1448" s="1191"/>
      <c r="B1448" s="1191"/>
      <c r="C1448" s="1191"/>
      <c r="D1448" s="1191"/>
      <c r="E1448" s="1191"/>
      <c r="F1448" s="1191"/>
      <c r="G1448" s="1191"/>
      <c r="H1448" s="1191"/>
      <c r="I1448" s="1191"/>
      <c r="J1448" s="1191"/>
      <c r="K1448" s="1191"/>
      <c r="L1448" s="1191"/>
      <c r="M1448" s="1191"/>
      <c r="N1448" s="1191"/>
      <c r="O1448" s="1191"/>
      <c r="P1448" s="603" t="s">
        <v>4954</v>
      </c>
      <c r="Q1448" s="601" t="s">
        <v>4955</v>
      </c>
      <c r="R1448" s="602">
        <v>459</v>
      </c>
      <c r="S1448" s="602">
        <v>19</v>
      </c>
      <c r="T1448" s="631">
        <v>100</v>
      </c>
      <c r="U1448" s="1191"/>
    </row>
    <row r="1449" spans="1:21" ht="14.25" customHeight="1">
      <c r="A1449" s="1102"/>
      <c r="B1449" s="1102"/>
      <c r="C1449" s="1102"/>
      <c r="D1449" s="1102"/>
      <c r="E1449" s="1102"/>
      <c r="F1449" s="1102"/>
      <c r="G1449" s="1102"/>
      <c r="H1449" s="1102"/>
      <c r="I1449" s="1102"/>
      <c r="J1449" s="1102"/>
      <c r="K1449" s="1102"/>
      <c r="L1449" s="1102"/>
      <c r="M1449" s="1102"/>
      <c r="N1449" s="1102"/>
      <c r="O1449" s="1102"/>
      <c r="P1449" s="603" t="s">
        <v>4956</v>
      </c>
      <c r="Q1449" s="601" t="s">
        <v>4957</v>
      </c>
      <c r="R1449" s="602">
        <v>166</v>
      </c>
      <c r="S1449" s="602">
        <v>38</v>
      </c>
      <c r="T1449" s="631">
        <v>82</v>
      </c>
      <c r="U1449" s="1102"/>
    </row>
    <row r="1450" spans="1:21" ht="14.25" customHeight="1">
      <c r="A1450" s="1194">
        <v>4</v>
      </c>
      <c r="B1450" s="1318">
        <v>43553</v>
      </c>
      <c r="C1450" s="1190" t="s">
        <v>4958</v>
      </c>
      <c r="D1450" s="1322" t="s">
        <v>4959</v>
      </c>
      <c r="E1450" s="1305">
        <v>3650</v>
      </c>
      <c r="F1450" s="1305">
        <v>3466</v>
      </c>
      <c r="G1450" s="1305">
        <v>220</v>
      </c>
      <c r="H1450" s="1305">
        <v>3247</v>
      </c>
      <c r="I1450" s="1192" t="s">
        <v>52</v>
      </c>
      <c r="J1450" s="1192" t="s">
        <v>52</v>
      </c>
      <c r="K1450" s="1192" t="s">
        <v>52</v>
      </c>
      <c r="L1450" s="1192" t="s">
        <v>52</v>
      </c>
      <c r="M1450" s="1192">
        <v>1149</v>
      </c>
      <c r="N1450" s="1319">
        <v>9</v>
      </c>
      <c r="O1450" s="1320">
        <v>10000</v>
      </c>
      <c r="P1450" s="604" t="s">
        <v>4960</v>
      </c>
      <c r="Q1450" s="601" t="s">
        <v>4961</v>
      </c>
      <c r="R1450" s="602">
        <v>2619</v>
      </c>
      <c r="S1450" s="602">
        <v>927</v>
      </c>
      <c r="T1450" s="631">
        <v>9</v>
      </c>
      <c r="U1450" s="1197"/>
    </row>
    <row r="1451" spans="1:21" ht="14.25" customHeight="1">
      <c r="A1451" s="1191"/>
      <c r="B1451" s="1191"/>
      <c r="C1451" s="1191"/>
      <c r="D1451" s="1191"/>
      <c r="E1451" s="1191"/>
      <c r="F1451" s="1191"/>
      <c r="G1451" s="1191"/>
      <c r="H1451" s="1191"/>
      <c r="I1451" s="1191"/>
      <c r="J1451" s="1191"/>
      <c r="K1451" s="1191"/>
      <c r="L1451" s="1191"/>
      <c r="M1451" s="1191"/>
      <c r="N1451" s="1191"/>
      <c r="O1451" s="1191"/>
      <c r="P1451" s="603" t="s">
        <v>4962</v>
      </c>
      <c r="Q1451" s="601" t="s">
        <v>4963</v>
      </c>
      <c r="R1451" s="602">
        <v>2619</v>
      </c>
      <c r="S1451" s="602">
        <v>927</v>
      </c>
      <c r="T1451" s="631">
        <v>9</v>
      </c>
      <c r="U1451" s="1191"/>
    </row>
    <row r="1452" spans="1:21" ht="14.25" customHeight="1">
      <c r="A1452" s="1102"/>
      <c r="B1452" s="1102"/>
      <c r="C1452" s="1102"/>
      <c r="D1452" s="1102"/>
      <c r="E1452" s="1102"/>
      <c r="F1452" s="1102"/>
      <c r="G1452" s="1102"/>
      <c r="H1452" s="1102"/>
      <c r="I1452" s="1102"/>
      <c r="J1452" s="1102"/>
      <c r="K1452" s="1102"/>
      <c r="L1452" s="1102"/>
      <c r="M1452" s="1102"/>
      <c r="N1452" s="1102"/>
      <c r="O1452" s="1102"/>
      <c r="P1452" s="603" t="s">
        <v>4964</v>
      </c>
      <c r="Q1452" s="601" t="s">
        <v>4965</v>
      </c>
      <c r="R1452" s="602">
        <v>2619</v>
      </c>
      <c r="S1452" s="602">
        <v>927</v>
      </c>
      <c r="T1452" s="631">
        <v>9</v>
      </c>
      <c r="U1452" s="1102"/>
    </row>
    <row r="1453" spans="1:21" ht="14.25" customHeight="1">
      <c r="A1453" s="1194">
        <v>1</v>
      </c>
      <c r="B1453" s="1318">
        <v>43557</v>
      </c>
      <c r="C1453" s="1190" t="s">
        <v>4966</v>
      </c>
      <c r="D1453" s="1322" t="s">
        <v>4967</v>
      </c>
      <c r="E1453" s="1305">
        <v>1868</v>
      </c>
      <c r="F1453" s="1305">
        <v>1597</v>
      </c>
      <c r="G1453" s="1305">
        <v>26</v>
      </c>
      <c r="H1453" s="1305">
        <v>1574</v>
      </c>
      <c r="I1453" s="1192" t="s">
        <v>52</v>
      </c>
      <c r="J1453" s="1192" t="s">
        <v>52</v>
      </c>
      <c r="K1453" s="1192" t="s">
        <v>52</v>
      </c>
      <c r="L1453" s="1192" t="s">
        <v>52</v>
      </c>
      <c r="M1453" s="1192">
        <v>371</v>
      </c>
      <c r="N1453" s="1319">
        <v>27</v>
      </c>
      <c r="O1453" s="1320">
        <v>10000</v>
      </c>
      <c r="P1453" s="604" t="s">
        <v>4968</v>
      </c>
      <c r="Q1453" s="601" t="s">
        <v>4969</v>
      </c>
      <c r="R1453" s="602">
        <v>272</v>
      </c>
      <c r="S1453" s="602">
        <v>59</v>
      </c>
      <c r="T1453" s="631">
        <v>20</v>
      </c>
      <c r="U1453" s="1197"/>
    </row>
    <row r="1454" spans="1:21" ht="14.25" customHeight="1">
      <c r="A1454" s="1191"/>
      <c r="B1454" s="1191"/>
      <c r="C1454" s="1191"/>
      <c r="D1454" s="1191"/>
      <c r="E1454" s="1191"/>
      <c r="F1454" s="1191"/>
      <c r="G1454" s="1191"/>
      <c r="H1454" s="1191"/>
      <c r="I1454" s="1191"/>
      <c r="J1454" s="1191"/>
      <c r="K1454" s="1191"/>
      <c r="L1454" s="1191"/>
      <c r="M1454" s="1191"/>
      <c r="N1454" s="1191"/>
      <c r="O1454" s="1191"/>
      <c r="P1454" s="603" t="s">
        <v>4970</v>
      </c>
      <c r="Q1454" s="601" t="s">
        <v>4971</v>
      </c>
      <c r="R1454" s="602">
        <v>387</v>
      </c>
      <c r="S1454" s="602">
        <v>44</v>
      </c>
      <c r="T1454" s="631">
        <v>33</v>
      </c>
      <c r="U1454" s="1191"/>
    </row>
    <row r="1455" spans="1:21" ht="14.25" customHeight="1">
      <c r="A1455" s="1102"/>
      <c r="B1455" s="1102"/>
      <c r="C1455" s="1102"/>
      <c r="D1455" s="1102"/>
      <c r="E1455" s="1102"/>
      <c r="F1455" s="1102"/>
      <c r="G1455" s="1102"/>
      <c r="H1455" s="1102"/>
      <c r="I1455" s="1102"/>
      <c r="J1455" s="1102"/>
      <c r="K1455" s="1102"/>
      <c r="L1455" s="1102"/>
      <c r="M1455" s="1102"/>
      <c r="N1455" s="1102"/>
      <c r="O1455" s="1102"/>
      <c r="P1455" s="603" t="s">
        <v>4972</v>
      </c>
      <c r="Q1455" s="601" t="s">
        <v>4973</v>
      </c>
      <c r="R1455" s="602">
        <v>272</v>
      </c>
      <c r="S1455" s="602">
        <v>88</v>
      </c>
      <c r="T1455" s="631">
        <v>27</v>
      </c>
      <c r="U1455" s="1102"/>
    </row>
    <row r="1456" spans="1:21" ht="14.25" customHeight="1">
      <c r="A1456" s="1194">
        <v>1</v>
      </c>
      <c r="B1456" s="1318">
        <v>43558</v>
      </c>
      <c r="C1456" s="1190" t="s">
        <v>4974</v>
      </c>
      <c r="D1456" s="1322" t="s">
        <v>4975</v>
      </c>
      <c r="E1456" s="1305">
        <v>888</v>
      </c>
      <c r="F1456" s="1305">
        <v>830</v>
      </c>
      <c r="G1456" s="1305">
        <v>22</v>
      </c>
      <c r="H1456" s="1305">
        <v>808</v>
      </c>
      <c r="I1456" s="1192" t="s">
        <v>52</v>
      </c>
      <c r="J1456" s="1192" t="s">
        <v>52</v>
      </c>
      <c r="K1456" s="1192" t="s">
        <v>52</v>
      </c>
      <c r="L1456" s="1192" t="s">
        <v>52</v>
      </c>
      <c r="M1456" s="1192">
        <v>144</v>
      </c>
      <c r="N1456" s="1319">
        <v>69</v>
      </c>
      <c r="O1456" s="1320">
        <v>10000</v>
      </c>
      <c r="P1456" s="604" t="s">
        <v>4976</v>
      </c>
      <c r="Q1456" s="601" t="s">
        <v>4977</v>
      </c>
      <c r="R1456" s="602">
        <v>98</v>
      </c>
      <c r="S1456" s="602">
        <v>35</v>
      </c>
      <c r="T1456" s="631">
        <v>50</v>
      </c>
      <c r="U1456" s="1197"/>
    </row>
    <row r="1457" spans="1:21" ht="14.25" customHeight="1">
      <c r="A1457" s="1191"/>
      <c r="B1457" s="1191"/>
      <c r="C1457" s="1191"/>
      <c r="D1457" s="1191"/>
      <c r="E1457" s="1191"/>
      <c r="F1457" s="1191"/>
      <c r="G1457" s="1191"/>
      <c r="H1457" s="1191"/>
      <c r="I1457" s="1191"/>
      <c r="J1457" s="1191"/>
      <c r="K1457" s="1191"/>
      <c r="L1457" s="1191"/>
      <c r="M1457" s="1191"/>
      <c r="N1457" s="1191"/>
      <c r="O1457" s="1191"/>
      <c r="P1457" s="603" t="s">
        <v>4978</v>
      </c>
      <c r="Q1457" s="601" t="s">
        <v>4979</v>
      </c>
      <c r="R1457" s="602">
        <v>213</v>
      </c>
      <c r="S1457" s="602">
        <v>51</v>
      </c>
      <c r="T1457" s="631">
        <v>63</v>
      </c>
      <c r="U1457" s="1191"/>
    </row>
    <row r="1458" spans="1:21" ht="14.25" customHeight="1">
      <c r="A1458" s="1102"/>
      <c r="B1458" s="1102"/>
      <c r="C1458" s="1102"/>
      <c r="D1458" s="1102"/>
      <c r="E1458" s="1102"/>
      <c r="F1458" s="1102"/>
      <c r="G1458" s="1102"/>
      <c r="H1458" s="1102"/>
      <c r="I1458" s="1102"/>
      <c r="J1458" s="1102"/>
      <c r="K1458" s="1102"/>
      <c r="L1458" s="1102"/>
      <c r="M1458" s="1102"/>
      <c r="N1458" s="1102"/>
      <c r="O1458" s="1102"/>
      <c r="P1458" s="603" t="s">
        <v>4980</v>
      </c>
      <c r="Q1458" s="601" t="s">
        <v>4981</v>
      </c>
      <c r="R1458" s="602">
        <v>213</v>
      </c>
      <c r="S1458" s="602">
        <v>51</v>
      </c>
      <c r="T1458" s="631">
        <v>63</v>
      </c>
      <c r="U1458" s="1102"/>
    </row>
    <row r="1459" spans="1:21" ht="14.25" customHeight="1">
      <c r="A1459" s="1194">
        <v>1</v>
      </c>
      <c r="B1459" s="1321">
        <v>43559</v>
      </c>
      <c r="C1459" s="1194" t="s">
        <v>4982</v>
      </c>
      <c r="D1459" s="1322" t="s">
        <v>4983</v>
      </c>
      <c r="E1459" s="1323">
        <v>4381</v>
      </c>
      <c r="F1459" s="1323">
        <v>4176</v>
      </c>
      <c r="G1459" s="1323">
        <v>86</v>
      </c>
      <c r="H1459" s="1323">
        <v>4090</v>
      </c>
      <c r="I1459" s="1203" t="s">
        <v>52</v>
      </c>
      <c r="J1459" s="1203" t="s">
        <v>52</v>
      </c>
      <c r="K1459" s="1203" t="s">
        <v>52</v>
      </c>
      <c r="L1459" s="1203" t="s">
        <v>52</v>
      </c>
      <c r="M1459" s="1203">
        <v>1135</v>
      </c>
      <c r="N1459" s="1314">
        <v>9</v>
      </c>
      <c r="O1459" s="1317">
        <v>10000</v>
      </c>
      <c r="P1459" s="604" t="s">
        <v>4984</v>
      </c>
      <c r="Q1459" s="632" t="s">
        <v>4985</v>
      </c>
      <c r="R1459" s="621">
        <v>2502</v>
      </c>
      <c r="S1459" s="621">
        <v>725</v>
      </c>
      <c r="T1459" s="633">
        <v>8</v>
      </c>
      <c r="U1459" s="1322"/>
    </row>
    <row r="1460" spans="1:21" ht="14.25" customHeight="1">
      <c r="A1460" s="1191"/>
      <c r="B1460" s="1191"/>
      <c r="C1460" s="1191"/>
      <c r="D1460" s="1191"/>
      <c r="E1460" s="1191"/>
      <c r="F1460" s="1191"/>
      <c r="G1460" s="1191"/>
      <c r="H1460" s="1191"/>
      <c r="I1460" s="1191"/>
      <c r="J1460" s="1191"/>
      <c r="K1460" s="1191"/>
      <c r="L1460" s="1191"/>
      <c r="M1460" s="1191"/>
      <c r="N1460" s="1191"/>
      <c r="O1460" s="1191"/>
      <c r="P1460" s="603" t="s">
        <v>4986</v>
      </c>
      <c r="Q1460" s="632" t="s">
        <v>4987</v>
      </c>
      <c r="R1460" s="621">
        <v>2502</v>
      </c>
      <c r="S1460" s="621">
        <v>725</v>
      </c>
      <c r="T1460" s="633">
        <v>8</v>
      </c>
      <c r="U1460" s="1191"/>
    </row>
    <row r="1461" spans="1:21" ht="14.25" customHeight="1">
      <c r="A1461" s="1102"/>
      <c r="B1461" s="1102"/>
      <c r="C1461" s="1102"/>
      <c r="D1461" s="1102"/>
      <c r="E1461" s="1102"/>
      <c r="F1461" s="1102"/>
      <c r="G1461" s="1102"/>
      <c r="H1461" s="1102"/>
      <c r="I1461" s="1102"/>
      <c r="J1461" s="1102"/>
      <c r="K1461" s="1102"/>
      <c r="L1461" s="1102"/>
      <c r="M1461" s="1102"/>
      <c r="N1461" s="1102"/>
      <c r="O1461" s="1102"/>
      <c r="P1461" s="603" t="s">
        <v>4988</v>
      </c>
      <c r="Q1461" s="632" t="s">
        <v>4989</v>
      </c>
      <c r="R1461" s="621">
        <v>2502</v>
      </c>
      <c r="S1461" s="621">
        <v>725</v>
      </c>
      <c r="T1461" s="633">
        <v>8</v>
      </c>
      <c r="U1461" s="1102"/>
    </row>
    <row r="1462" spans="1:21" ht="14.25" customHeight="1">
      <c r="A1462" s="1194">
        <v>1</v>
      </c>
      <c r="B1462" s="1321">
        <v>43560</v>
      </c>
      <c r="C1462" s="1194" t="s">
        <v>4990</v>
      </c>
      <c r="D1462" s="1322" t="s">
        <v>4991</v>
      </c>
      <c r="E1462" s="1323">
        <v>32373</v>
      </c>
      <c r="F1462" s="1323">
        <v>19323</v>
      </c>
      <c r="G1462" s="1323">
        <v>124</v>
      </c>
      <c r="H1462" s="1323">
        <v>19200</v>
      </c>
      <c r="I1462" s="1203" t="s">
        <v>52</v>
      </c>
      <c r="J1462" s="1203" t="s">
        <v>52</v>
      </c>
      <c r="K1462" s="1203" t="s">
        <v>52</v>
      </c>
      <c r="L1462" s="1203" t="s">
        <v>52</v>
      </c>
      <c r="M1462" s="1203">
        <v>3177</v>
      </c>
      <c r="N1462" s="1314">
        <v>38</v>
      </c>
      <c r="O1462" s="1317">
        <v>120000</v>
      </c>
      <c r="P1462" s="604" t="s">
        <v>4992</v>
      </c>
      <c r="Q1462" s="632" t="s">
        <v>4993</v>
      </c>
      <c r="R1462" s="621">
        <v>276</v>
      </c>
      <c r="S1462" s="621">
        <v>66</v>
      </c>
      <c r="T1462" s="633">
        <v>28</v>
      </c>
      <c r="U1462" s="1322"/>
    </row>
    <row r="1463" spans="1:21" ht="14.25" customHeight="1">
      <c r="A1463" s="1191"/>
      <c r="B1463" s="1191"/>
      <c r="C1463" s="1191"/>
      <c r="D1463" s="1191"/>
      <c r="E1463" s="1191"/>
      <c r="F1463" s="1191"/>
      <c r="G1463" s="1191"/>
      <c r="H1463" s="1191"/>
      <c r="I1463" s="1191"/>
      <c r="J1463" s="1191"/>
      <c r="K1463" s="1191"/>
      <c r="L1463" s="1191"/>
      <c r="M1463" s="1191"/>
      <c r="N1463" s="1191"/>
      <c r="O1463" s="1191"/>
      <c r="P1463" s="603" t="s">
        <v>4994</v>
      </c>
      <c r="Q1463" s="632" t="s">
        <v>4995</v>
      </c>
      <c r="R1463" s="621">
        <v>5616</v>
      </c>
      <c r="S1463" s="621">
        <v>1018</v>
      </c>
      <c r="T1463" s="633">
        <v>37</v>
      </c>
      <c r="U1463" s="1191"/>
    </row>
    <row r="1464" spans="1:21" ht="14.25" customHeight="1">
      <c r="A1464" s="1102"/>
      <c r="B1464" s="1102"/>
      <c r="C1464" s="1102"/>
      <c r="D1464" s="1102"/>
      <c r="E1464" s="1102"/>
      <c r="F1464" s="1102"/>
      <c r="G1464" s="1102"/>
      <c r="H1464" s="1102"/>
      <c r="I1464" s="1102"/>
      <c r="J1464" s="1102"/>
      <c r="K1464" s="1102"/>
      <c r="L1464" s="1102"/>
      <c r="M1464" s="1102"/>
      <c r="N1464" s="1102"/>
      <c r="O1464" s="1102"/>
      <c r="P1464" s="603" t="s">
        <v>4996</v>
      </c>
      <c r="Q1464" s="632" t="s">
        <v>4997</v>
      </c>
      <c r="R1464" s="621">
        <v>5616</v>
      </c>
      <c r="S1464" s="621">
        <v>1018</v>
      </c>
      <c r="T1464" s="633">
        <v>37</v>
      </c>
      <c r="U1464" s="1102"/>
    </row>
    <row r="1465" spans="1:21" ht="14.25" customHeight="1">
      <c r="A1465" s="1194">
        <v>2</v>
      </c>
      <c r="B1465" s="1321">
        <v>43563</v>
      </c>
      <c r="C1465" s="1194" t="s">
        <v>4998</v>
      </c>
      <c r="D1465" s="1322" t="s">
        <v>4999</v>
      </c>
      <c r="E1465" s="1323">
        <v>1606</v>
      </c>
      <c r="F1465" s="1323">
        <v>1199</v>
      </c>
      <c r="G1465" s="1323">
        <v>16</v>
      </c>
      <c r="H1465" s="1323">
        <v>1183</v>
      </c>
      <c r="I1465" s="1203" t="s">
        <v>52</v>
      </c>
      <c r="J1465" s="1203" t="s">
        <v>52</v>
      </c>
      <c r="K1465" s="1203" t="s">
        <v>52</v>
      </c>
      <c r="L1465" s="1203" t="s">
        <v>52</v>
      </c>
      <c r="M1465" s="1203">
        <v>353</v>
      </c>
      <c r="N1465" s="1314">
        <v>20</v>
      </c>
      <c r="O1465" s="1317">
        <v>7069</v>
      </c>
      <c r="P1465" s="604" t="s">
        <v>5000</v>
      </c>
      <c r="Q1465" s="632" t="s">
        <v>5001</v>
      </c>
      <c r="R1465" s="621">
        <v>349</v>
      </c>
      <c r="S1465" s="621">
        <v>144</v>
      </c>
      <c r="T1465" s="633">
        <v>19</v>
      </c>
      <c r="U1465" s="1322"/>
    </row>
    <row r="1466" spans="1:21" ht="14.25" customHeight="1">
      <c r="A1466" s="1191"/>
      <c r="B1466" s="1191"/>
      <c r="C1466" s="1191"/>
      <c r="D1466" s="1191"/>
      <c r="E1466" s="1191"/>
      <c r="F1466" s="1191"/>
      <c r="G1466" s="1191"/>
      <c r="H1466" s="1191"/>
      <c r="I1466" s="1191"/>
      <c r="J1466" s="1191"/>
      <c r="K1466" s="1191"/>
      <c r="L1466" s="1191"/>
      <c r="M1466" s="1191"/>
      <c r="N1466" s="1191"/>
      <c r="O1466" s="1191"/>
      <c r="P1466" s="603" t="s">
        <v>5002</v>
      </c>
      <c r="Q1466" s="632" t="s">
        <v>5003</v>
      </c>
      <c r="R1466" s="621">
        <v>349</v>
      </c>
      <c r="S1466" s="621">
        <v>144</v>
      </c>
      <c r="T1466" s="633">
        <v>19</v>
      </c>
      <c r="U1466" s="1191"/>
    </row>
    <row r="1467" spans="1:21" ht="14.25" customHeight="1">
      <c r="A1467" s="1102"/>
      <c r="B1467" s="1102"/>
      <c r="C1467" s="1102"/>
      <c r="D1467" s="1102"/>
      <c r="E1467" s="1102"/>
      <c r="F1467" s="1102"/>
      <c r="G1467" s="1102"/>
      <c r="H1467" s="1102"/>
      <c r="I1467" s="1102"/>
      <c r="J1467" s="1102"/>
      <c r="K1467" s="1102"/>
      <c r="L1467" s="1102"/>
      <c r="M1467" s="1102"/>
      <c r="N1467" s="1102"/>
      <c r="O1467" s="1102"/>
      <c r="P1467" s="603" t="s">
        <v>5004</v>
      </c>
      <c r="Q1467" s="632" t="s">
        <v>5005</v>
      </c>
      <c r="R1467" s="621">
        <v>349</v>
      </c>
      <c r="S1467" s="621">
        <v>144</v>
      </c>
      <c r="T1467" s="633">
        <v>19</v>
      </c>
      <c r="U1467" s="1102"/>
    </row>
    <row r="1468" spans="1:21" ht="14.25" customHeight="1">
      <c r="A1468" s="1329">
        <v>2</v>
      </c>
      <c r="B1468" s="1330">
        <v>43564</v>
      </c>
      <c r="C1468" s="1329" t="s">
        <v>5006</v>
      </c>
      <c r="D1468" s="1324" t="s">
        <v>5007</v>
      </c>
      <c r="E1468" s="1325">
        <v>2039</v>
      </c>
      <c r="F1468" s="1325">
        <v>1729</v>
      </c>
      <c r="G1468" s="1325">
        <v>5</v>
      </c>
      <c r="H1468" s="1325">
        <v>1724</v>
      </c>
      <c r="I1468" s="1326" t="s">
        <v>52</v>
      </c>
      <c r="J1468" s="1326" t="s">
        <v>52</v>
      </c>
      <c r="K1468" s="1326" t="s">
        <v>52</v>
      </c>
      <c r="L1468" s="1326" t="s">
        <v>52</v>
      </c>
      <c r="M1468" s="1326">
        <v>254</v>
      </c>
      <c r="N1468" s="1327">
        <v>32</v>
      </c>
      <c r="O1468" s="1328">
        <v>8135</v>
      </c>
      <c r="P1468" s="634" t="s">
        <v>5008</v>
      </c>
      <c r="Q1468" s="635" t="s">
        <v>5009</v>
      </c>
      <c r="R1468" s="636">
        <v>1231</v>
      </c>
      <c r="S1468" s="636">
        <v>194</v>
      </c>
      <c r="T1468" s="637">
        <v>28</v>
      </c>
      <c r="U1468" s="1324"/>
    </row>
    <row r="1469" spans="1:21" ht="14.25" customHeight="1">
      <c r="A1469" s="1191"/>
      <c r="B1469" s="1191"/>
      <c r="C1469" s="1191"/>
      <c r="D1469" s="1191"/>
      <c r="E1469" s="1191"/>
      <c r="F1469" s="1191"/>
      <c r="G1469" s="1191"/>
      <c r="H1469" s="1191"/>
      <c r="I1469" s="1191"/>
      <c r="J1469" s="1191"/>
      <c r="K1469" s="1191"/>
      <c r="L1469" s="1191"/>
      <c r="M1469" s="1191"/>
      <c r="N1469" s="1191"/>
      <c r="O1469" s="1191"/>
      <c r="P1469" s="638" t="s">
        <v>5010</v>
      </c>
      <c r="Q1469" s="635" t="s">
        <v>5011</v>
      </c>
      <c r="R1469" s="636">
        <v>1231</v>
      </c>
      <c r="S1469" s="636">
        <v>194</v>
      </c>
      <c r="T1469" s="637">
        <v>28</v>
      </c>
      <c r="U1469" s="1191"/>
    </row>
    <row r="1470" spans="1:21" ht="14.25" customHeight="1">
      <c r="A1470" s="1102"/>
      <c r="B1470" s="1102"/>
      <c r="C1470" s="1102"/>
      <c r="D1470" s="1102"/>
      <c r="E1470" s="1102"/>
      <c r="F1470" s="1102"/>
      <c r="G1470" s="1102"/>
      <c r="H1470" s="1102"/>
      <c r="I1470" s="1102"/>
      <c r="J1470" s="1102"/>
      <c r="K1470" s="1102"/>
      <c r="L1470" s="1102"/>
      <c r="M1470" s="1102"/>
      <c r="N1470" s="1102"/>
      <c r="O1470" s="1102"/>
      <c r="P1470" s="638" t="s">
        <v>5012</v>
      </c>
      <c r="Q1470" s="635" t="s">
        <v>5013</v>
      </c>
      <c r="R1470" s="636">
        <v>1231</v>
      </c>
      <c r="S1470" s="636">
        <v>194</v>
      </c>
      <c r="T1470" s="637">
        <v>28</v>
      </c>
      <c r="U1470" s="1102"/>
    </row>
    <row r="1471" spans="1:21" ht="14.25" customHeight="1">
      <c r="A1471" s="1329">
        <v>2</v>
      </c>
      <c r="B1471" s="1330">
        <v>43565</v>
      </c>
      <c r="C1471" s="1329" t="s">
        <v>5014</v>
      </c>
      <c r="D1471" s="1324" t="s">
        <v>5015</v>
      </c>
      <c r="E1471" s="1325">
        <v>1224</v>
      </c>
      <c r="F1471" s="1325">
        <v>1150</v>
      </c>
      <c r="G1471" s="1325">
        <v>8</v>
      </c>
      <c r="H1471" s="1325">
        <v>1129</v>
      </c>
      <c r="I1471" s="1326" t="s">
        <v>52</v>
      </c>
      <c r="J1471" s="1326" t="s">
        <v>52</v>
      </c>
      <c r="K1471" s="1326" t="s">
        <v>52</v>
      </c>
      <c r="L1471" s="1326" t="s">
        <v>52</v>
      </c>
      <c r="M1471" s="1326">
        <v>92</v>
      </c>
      <c r="N1471" s="1327">
        <v>109</v>
      </c>
      <c r="O1471" s="1328">
        <v>9993</v>
      </c>
      <c r="P1471" s="634" t="s">
        <v>5016</v>
      </c>
      <c r="Q1471" s="635" t="s">
        <v>5017</v>
      </c>
      <c r="R1471" s="636">
        <v>106</v>
      </c>
      <c r="S1471" s="636">
        <v>23</v>
      </c>
      <c r="T1471" s="637">
        <v>79</v>
      </c>
      <c r="U1471" s="1324"/>
    </row>
    <row r="1472" spans="1:21" ht="14.25" customHeight="1">
      <c r="A1472" s="1191"/>
      <c r="B1472" s="1191"/>
      <c r="C1472" s="1191"/>
      <c r="D1472" s="1191"/>
      <c r="E1472" s="1191"/>
      <c r="F1472" s="1191"/>
      <c r="G1472" s="1191"/>
      <c r="H1472" s="1191"/>
      <c r="I1472" s="1191"/>
      <c r="J1472" s="1191"/>
      <c r="K1472" s="1191"/>
      <c r="L1472" s="1191"/>
      <c r="M1472" s="1191"/>
      <c r="N1472" s="1191"/>
      <c r="O1472" s="1191"/>
      <c r="P1472" s="638" t="s">
        <v>5018</v>
      </c>
      <c r="Q1472" s="635" t="s">
        <v>5019</v>
      </c>
      <c r="R1472" s="636">
        <v>230</v>
      </c>
      <c r="S1472" s="636">
        <v>11</v>
      </c>
      <c r="T1472" s="637">
        <v>169</v>
      </c>
      <c r="U1472" s="1191"/>
    </row>
    <row r="1473" spans="1:21" ht="14.25" customHeight="1">
      <c r="A1473" s="1102"/>
      <c r="B1473" s="1102"/>
      <c r="C1473" s="1102"/>
      <c r="D1473" s="1102"/>
      <c r="E1473" s="1102"/>
      <c r="F1473" s="1102"/>
      <c r="G1473" s="1102"/>
      <c r="H1473" s="1102"/>
      <c r="I1473" s="1102"/>
      <c r="J1473" s="1102"/>
      <c r="K1473" s="1102"/>
      <c r="L1473" s="1102"/>
      <c r="M1473" s="1102"/>
      <c r="N1473" s="1102"/>
      <c r="O1473" s="1102"/>
      <c r="P1473" s="638" t="s">
        <v>5020</v>
      </c>
      <c r="Q1473" s="635" t="s">
        <v>5021</v>
      </c>
      <c r="R1473" s="636">
        <v>106</v>
      </c>
      <c r="S1473" s="636">
        <v>23</v>
      </c>
      <c r="T1473" s="637">
        <v>79</v>
      </c>
      <c r="U1473" s="1102"/>
    </row>
    <row r="1474" spans="1:21" ht="14.25" customHeight="1">
      <c r="A1474" s="1329">
        <v>2</v>
      </c>
      <c r="B1474" s="1330">
        <v>43566</v>
      </c>
      <c r="C1474" s="1329" t="s">
        <v>5022</v>
      </c>
      <c r="D1474" s="1324" t="s">
        <v>5023</v>
      </c>
      <c r="E1474" s="1325">
        <v>3021</v>
      </c>
      <c r="F1474" s="1325">
        <v>2833</v>
      </c>
      <c r="G1474" s="1325">
        <v>111</v>
      </c>
      <c r="H1474" s="1325">
        <v>2722</v>
      </c>
      <c r="I1474" s="1326" t="s">
        <v>52</v>
      </c>
      <c r="J1474" s="1326" t="s">
        <v>52</v>
      </c>
      <c r="K1474" s="1326" t="s">
        <v>52</v>
      </c>
      <c r="L1474" s="1326" t="s">
        <v>52</v>
      </c>
      <c r="M1474" s="1326">
        <v>858</v>
      </c>
      <c r="N1474" s="1327">
        <v>9</v>
      </c>
      <c r="O1474" s="1328">
        <v>7334</v>
      </c>
      <c r="P1474" s="634" t="s">
        <v>5024</v>
      </c>
      <c r="Q1474" s="635" t="s">
        <v>5025</v>
      </c>
      <c r="R1474" s="636">
        <v>106</v>
      </c>
      <c r="S1474" s="636">
        <v>23</v>
      </c>
      <c r="T1474" s="637">
        <v>79</v>
      </c>
      <c r="U1474" s="1324"/>
    </row>
    <row r="1475" spans="1:21" ht="14.25" customHeight="1">
      <c r="A1475" s="1191"/>
      <c r="B1475" s="1191"/>
      <c r="C1475" s="1191"/>
      <c r="D1475" s="1191"/>
      <c r="E1475" s="1191"/>
      <c r="F1475" s="1191"/>
      <c r="G1475" s="1191"/>
      <c r="H1475" s="1191"/>
      <c r="I1475" s="1191"/>
      <c r="J1475" s="1191"/>
      <c r="K1475" s="1191"/>
      <c r="L1475" s="1191"/>
      <c r="M1475" s="1191"/>
      <c r="N1475" s="1191"/>
      <c r="O1475" s="1191"/>
      <c r="P1475" s="638" t="s">
        <v>5026</v>
      </c>
      <c r="Q1475" s="635" t="s">
        <v>5027</v>
      </c>
      <c r="R1475" s="636">
        <v>230</v>
      </c>
      <c r="S1475" s="636">
        <v>11</v>
      </c>
      <c r="T1475" s="637">
        <v>169</v>
      </c>
      <c r="U1475" s="1191"/>
    </row>
    <row r="1476" spans="1:21" ht="14.25" customHeight="1">
      <c r="A1476" s="1102"/>
      <c r="B1476" s="1102"/>
      <c r="C1476" s="1102"/>
      <c r="D1476" s="1102"/>
      <c r="E1476" s="1102"/>
      <c r="F1476" s="1102"/>
      <c r="G1476" s="1102"/>
      <c r="H1476" s="1102"/>
      <c r="I1476" s="1102"/>
      <c r="J1476" s="1102"/>
      <c r="K1476" s="1102"/>
      <c r="L1476" s="1102"/>
      <c r="M1476" s="1102"/>
      <c r="N1476" s="1102"/>
      <c r="O1476" s="1102"/>
      <c r="P1476" s="638" t="s">
        <v>5028</v>
      </c>
      <c r="Q1476" s="635" t="s">
        <v>5029</v>
      </c>
      <c r="R1476" s="636">
        <v>106</v>
      </c>
      <c r="S1476" s="636">
        <v>23</v>
      </c>
      <c r="T1476" s="637">
        <v>79</v>
      </c>
      <c r="U1476" s="1102"/>
    </row>
    <row r="1477" spans="1:21" ht="14.25" customHeight="1">
      <c r="A1477" s="1329">
        <v>2</v>
      </c>
      <c r="B1477" s="1330">
        <v>43567</v>
      </c>
      <c r="C1477" s="1329" t="s">
        <v>5030</v>
      </c>
      <c r="D1477" s="1324" t="s">
        <v>5031</v>
      </c>
      <c r="E1477" s="1325">
        <v>10822</v>
      </c>
      <c r="F1477" s="1325">
        <v>9214</v>
      </c>
      <c r="G1477" s="1325">
        <v>52</v>
      </c>
      <c r="H1477" s="1325">
        <v>9162</v>
      </c>
      <c r="I1477" s="1326" t="s">
        <v>52</v>
      </c>
      <c r="J1477" s="1326" t="s">
        <v>52</v>
      </c>
      <c r="K1477" s="1326" t="s">
        <v>52</v>
      </c>
      <c r="L1477" s="1326" t="s">
        <v>52</v>
      </c>
      <c r="M1477" s="1326">
        <v>905</v>
      </c>
      <c r="N1477" s="1327">
        <v>55</v>
      </c>
      <c r="O1477" s="1328">
        <v>50000</v>
      </c>
      <c r="P1477" s="634" t="s">
        <v>5032</v>
      </c>
      <c r="Q1477" s="635" t="s">
        <v>5033</v>
      </c>
      <c r="R1477" s="636">
        <v>942</v>
      </c>
      <c r="S1477" s="636">
        <v>94</v>
      </c>
      <c r="T1477" s="637">
        <v>47</v>
      </c>
      <c r="U1477" s="1324"/>
    </row>
    <row r="1478" spans="1:21" ht="14.25" customHeight="1">
      <c r="A1478" s="1191"/>
      <c r="B1478" s="1191"/>
      <c r="C1478" s="1191"/>
      <c r="D1478" s="1191"/>
      <c r="E1478" s="1191"/>
      <c r="F1478" s="1191"/>
      <c r="G1478" s="1191"/>
      <c r="H1478" s="1191"/>
      <c r="I1478" s="1191"/>
      <c r="J1478" s="1191"/>
      <c r="K1478" s="1191"/>
      <c r="L1478" s="1191"/>
      <c r="M1478" s="1191"/>
      <c r="N1478" s="1191"/>
      <c r="O1478" s="1191"/>
      <c r="P1478" s="638" t="s">
        <v>5034</v>
      </c>
      <c r="Q1478" s="635" t="s">
        <v>5035</v>
      </c>
      <c r="R1478" s="636">
        <v>1966</v>
      </c>
      <c r="S1478" s="636">
        <v>170</v>
      </c>
      <c r="T1478" s="637">
        <v>49</v>
      </c>
      <c r="U1478" s="1191"/>
    </row>
    <row r="1479" spans="1:21" ht="14.25" customHeight="1">
      <c r="A1479" s="1102"/>
      <c r="B1479" s="1102"/>
      <c r="C1479" s="1102"/>
      <c r="D1479" s="1102"/>
      <c r="E1479" s="1102"/>
      <c r="F1479" s="1102"/>
      <c r="G1479" s="1102"/>
      <c r="H1479" s="1102"/>
      <c r="I1479" s="1102"/>
      <c r="J1479" s="1102"/>
      <c r="K1479" s="1102"/>
      <c r="L1479" s="1102"/>
      <c r="M1479" s="1102"/>
      <c r="N1479" s="1102"/>
      <c r="O1479" s="1102"/>
      <c r="P1479" s="638" t="s">
        <v>5036</v>
      </c>
      <c r="Q1479" s="635" t="s">
        <v>5037</v>
      </c>
      <c r="R1479" s="636">
        <v>1966</v>
      </c>
      <c r="S1479" s="636">
        <v>170</v>
      </c>
      <c r="T1479" s="637">
        <v>49</v>
      </c>
      <c r="U1479" s="1102"/>
    </row>
    <row r="1480" spans="1:21" ht="14.25" customHeight="1">
      <c r="A1480" s="1329">
        <v>3</v>
      </c>
      <c r="B1480" s="1330">
        <v>43570</v>
      </c>
      <c r="C1480" s="1329" t="s">
        <v>5038</v>
      </c>
      <c r="D1480" s="1324" t="s">
        <v>5039</v>
      </c>
      <c r="E1480" s="1325">
        <v>1187</v>
      </c>
      <c r="F1480" s="1325">
        <v>946</v>
      </c>
      <c r="G1480" s="1325">
        <v>20</v>
      </c>
      <c r="H1480" s="1325">
        <v>919</v>
      </c>
      <c r="I1480" s="1326" t="s">
        <v>52</v>
      </c>
      <c r="J1480" s="1326" t="s">
        <v>52</v>
      </c>
      <c r="K1480" s="1326" t="s">
        <v>52</v>
      </c>
      <c r="L1480" s="1326" t="s">
        <v>52</v>
      </c>
      <c r="M1480" s="1326">
        <v>129</v>
      </c>
      <c r="N1480" s="1327">
        <v>57</v>
      </c>
      <c r="O1480" s="1328">
        <v>7357</v>
      </c>
      <c r="P1480" s="634" t="s">
        <v>5040</v>
      </c>
      <c r="Q1480" s="635" t="s">
        <v>5041</v>
      </c>
      <c r="R1480" s="636">
        <v>107</v>
      </c>
      <c r="S1480" s="636">
        <v>22</v>
      </c>
      <c r="T1480" s="637">
        <v>44</v>
      </c>
      <c r="U1480" s="1324"/>
    </row>
    <row r="1481" spans="1:21" ht="14.25" customHeight="1">
      <c r="A1481" s="1191"/>
      <c r="B1481" s="1191"/>
      <c r="C1481" s="1191"/>
      <c r="D1481" s="1191"/>
      <c r="E1481" s="1191"/>
      <c r="F1481" s="1191"/>
      <c r="G1481" s="1191"/>
      <c r="H1481" s="1191"/>
      <c r="I1481" s="1191"/>
      <c r="J1481" s="1191"/>
      <c r="K1481" s="1191"/>
      <c r="L1481" s="1191"/>
      <c r="M1481" s="1191"/>
      <c r="N1481" s="1191"/>
      <c r="O1481" s="1191"/>
      <c r="P1481" s="638" t="s">
        <v>5042</v>
      </c>
      <c r="Q1481" s="635" t="s">
        <v>5043</v>
      </c>
      <c r="R1481" s="636">
        <v>204</v>
      </c>
      <c r="S1481" s="636">
        <v>45</v>
      </c>
      <c r="T1481" s="637">
        <v>53</v>
      </c>
      <c r="U1481" s="1191"/>
    </row>
    <row r="1482" spans="1:21" ht="14.25" customHeight="1">
      <c r="A1482" s="1102"/>
      <c r="B1482" s="1102"/>
      <c r="C1482" s="1102"/>
      <c r="D1482" s="1102"/>
      <c r="E1482" s="1102"/>
      <c r="F1482" s="1102"/>
      <c r="G1482" s="1102"/>
      <c r="H1482" s="1102"/>
      <c r="I1482" s="1102"/>
      <c r="J1482" s="1102"/>
      <c r="K1482" s="1102"/>
      <c r="L1482" s="1102"/>
      <c r="M1482" s="1102"/>
      <c r="N1482" s="1102"/>
      <c r="O1482" s="1102"/>
      <c r="P1482" s="638" t="s">
        <v>5044</v>
      </c>
      <c r="Q1482" s="635" t="s">
        <v>5045</v>
      </c>
      <c r="R1482" s="636">
        <v>204</v>
      </c>
      <c r="S1482" s="636">
        <v>45</v>
      </c>
      <c r="T1482" s="637">
        <v>53</v>
      </c>
      <c r="U1482" s="1102"/>
    </row>
    <row r="1483" spans="1:21" ht="14.25" customHeight="1">
      <c r="A1483" s="1329">
        <v>3</v>
      </c>
      <c r="B1483" s="1330">
        <v>43571</v>
      </c>
      <c r="C1483" s="1329" t="s">
        <v>5046</v>
      </c>
      <c r="D1483" s="1324" t="s">
        <v>5047</v>
      </c>
      <c r="E1483" s="1325">
        <v>2373</v>
      </c>
      <c r="F1483" s="1325">
        <v>2037</v>
      </c>
      <c r="G1483" s="1325">
        <v>14</v>
      </c>
      <c r="H1483" s="1325">
        <v>2025</v>
      </c>
      <c r="I1483" s="1326" t="s">
        <v>52</v>
      </c>
      <c r="J1483" s="1326" t="s">
        <v>52</v>
      </c>
      <c r="K1483" s="1326" t="s">
        <v>52</v>
      </c>
      <c r="L1483" s="1326" t="s">
        <v>52</v>
      </c>
      <c r="M1483" s="1326">
        <v>443</v>
      </c>
      <c r="N1483" s="1327">
        <v>23</v>
      </c>
      <c r="O1483" s="1328">
        <v>10000</v>
      </c>
      <c r="P1483" s="634" t="s">
        <v>5048</v>
      </c>
      <c r="Q1483" s="635" t="s">
        <v>5049</v>
      </c>
      <c r="R1483" s="636">
        <v>1305</v>
      </c>
      <c r="S1483" s="636">
        <v>344</v>
      </c>
      <c r="T1483" s="637">
        <v>17</v>
      </c>
      <c r="U1483" s="1324"/>
    </row>
    <row r="1484" spans="1:21" ht="14.25" customHeight="1">
      <c r="A1484" s="1191"/>
      <c r="B1484" s="1191"/>
      <c r="C1484" s="1191"/>
      <c r="D1484" s="1191"/>
      <c r="E1484" s="1191"/>
      <c r="F1484" s="1191"/>
      <c r="G1484" s="1191"/>
      <c r="H1484" s="1191"/>
      <c r="I1484" s="1191"/>
      <c r="J1484" s="1191"/>
      <c r="K1484" s="1191"/>
      <c r="L1484" s="1191"/>
      <c r="M1484" s="1191"/>
      <c r="N1484" s="1191"/>
      <c r="O1484" s="1191"/>
      <c r="P1484" s="638" t="s">
        <v>5050</v>
      </c>
      <c r="Q1484" s="635" t="s">
        <v>5051</v>
      </c>
      <c r="R1484" s="636">
        <v>1305</v>
      </c>
      <c r="S1484" s="636">
        <v>344</v>
      </c>
      <c r="T1484" s="637">
        <v>17</v>
      </c>
      <c r="U1484" s="1191"/>
    </row>
    <row r="1485" spans="1:21" ht="14.25" customHeight="1">
      <c r="A1485" s="1102"/>
      <c r="B1485" s="1102"/>
      <c r="C1485" s="1102"/>
      <c r="D1485" s="1102"/>
      <c r="E1485" s="1102"/>
      <c r="F1485" s="1102"/>
      <c r="G1485" s="1102"/>
      <c r="H1485" s="1102"/>
      <c r="I1485" s="1102"/>
      <c r="J1485" s="1102"/>
      <c r="K1485" s="1102"/>
      <c r="L1485" s="1102"/>
      <c r="M1485" s="1102"/>
      <c r="N1485" s="1102"/>
      <c r="O1485" s="1102"/>
      <c r="P1485" s="638" t="s">
        <v>5052</v>
      </c>
      <c r="Q1485" s="635" t="s">
        <v>5053</v>
      </c>
      <c r="R1485" s="636">
        <v>1305</v>
      </c>
      <c r="S1485" s="636">
        <v>344</v>
      </c>
      <c r="T1485" s="637">
        <v>17</v>
      </c>
      <c r="U1485" s="1102"/>
    </row>
    <row r="1486" spans="1:21" ht="14.25" customHeight="1">
      <c r="A1486" s="1329">
        <v>3</v>
      </c>
      <c r="B1486" s="1330">
        <v>43572</v>
      </c>
      <c r="C1486" s="1329" t="s">
        <v>5054</v>
      </c>
      <c r="D1486" s="1324" t="s">
        <v>5055</v>
      </c>
      <c r="E1486" s="1325">
        <v>2700</v>
      </c>
      <c r="F1486" s="1325">
        <v>2370</v>
      </c>
      <c r="G1486" s="1325">
        <v>10</v>
      </c>
      <c r="H1486" s="1325">
        <v>2360</v>
      </c>
      <c r="I1486" s="1326" t="s">
        <v>52</v>
      </c>
      <c r="J1486" s="1326" t="s">
        <v>52</v>
      </c>
      <c r="K1486" s="1326" t="s">
        <v>52</v>
      </c>
      <c r="L1486" s="1326" t="s">
        <v>52</v>
      </c>
      <c r="M1486" s="1326">
        <v>165</v>
      </c>
      <c r="N1486" s="1327">
        <v>61</v>
      </c>
      <c r="O1486" s="1328">
        <v>9988</v>
      </c>
      <c r="P1486" s="634" t="s">
        <v>5056</v>
      </c>
      <c r="Q1486" s="635" t="s">
        <v>5057</v>
      </c>
      <c r="R1486" s="636">
        <v>304</v>
      </c>
      <c r="S1486" s="636">
        <v>28</v>
      </c>
      <c r="T1486" s="637">
        <v>40</v>
      </c>
      <c r="U1486" s="1324"/>
    </row>
    <row r="1487" spans="1:21" ht="14.25" customHeight="1">
      <c r="A1487" s="1191"/>
      <c r="B1487" s="1191"/>
      <c r="C1487" s="1191"/>
      <c r="D1487" s="1191"/>
      <c r="E1487" s="1191"/>
      <c r="F1487" s="1191"/>
      <c r="G1487" s="1191"/>
      <c r="H1487" s="1191"/>
      <c r="I1487" s="1191"/>
      <c r="J1487" s="1191"/>
      <c r="K1487" s="1191"/>
      <c r="L1487" s="1191"/>
      <c r="M1487" s="1191"/>
      <c r="N1487" s="1191"/>
      <c r="O1487" s="1191"/>
      <c r="P1487" s="638" t="s">
        <v>5058</v>
      </c>
      <c r="Q1487" s="635" t="s">
        <v>5059</v>
      </c>
      <c r="R1487" s="636">
        <v>1482</v>
      </c>
      <c r="S1487" s="636">
        <v>84</v>
      </c>
      <c r="T1487" s="637">
        <v>66</v>
      </c>
      <c r="U1487" s="1191"/>
    </row>
    <row r="1488" spans="1:21" ht="14.25" customHeight="1">
      <c r="A1488" s="1102"/>
      <c r="B1488" s="1102"/>
      <c r="C1488" s="1102"/>
      <c r="D1488" s="1102"/>
      <c r="E1488" s="1102"/>
      <c r="F1488" s="1102"/>
      <c r="G1488" s="1102"/>
      <c r="H1488" s="1102"/>
      <c r="I1488" s="1102"/>
      <c r="J1488" s="1102"/>
      <c r="K1488" s="1102"/>
      <c r="L1488" s="1102"/>
      <c r="M1488" s="1102"/>
      <c r="N1488" s="1102"/>
      <c r="O1488" s="1102"/>
      <c r="P1488" s="638" t="s">
        <v>5060</v>
      </c>
      <c r="Q1488" s="635" t="s">
        <v>5061</v>
      </c>
      <c r="R1488" s="636">
        <v>1482</v>
      </c>
      <c r="S1488" s="636">
        <v>84</v>
      </c>
      <c r="T1488" s="637">
        <v>66</v>
      </c>
      <c r="U1488" s="1102"/>
    </row>
    <row r="1489" spans="1:21" ht="14.25" customHeight="1">
      <c r="A1489" s="1329">
        <v>3</v>
      </c>
      <c r="B1489" s="1336">
        <v>43574</v>
      </c>
      <c r="C1489" s="1337" t="s">
        <v>5062</v>
      </c>
      <c r="D1489" s="1331" t="s">
        <v>5063</v>
      </c>
      <c r="E1489" s="1332">
        <v>8251</v>
      </c>
      <c r="F1489" s="1332">
        <v>7773</v>
      </c>
      <c r="G1489" s="1332">
        <v>1022</v>
      </c>
      <c r="H1489" s="1332">
        <v>6755</v>
      </c>
      <c r="I1489" s="1333" t="s">
        <v>52</v>
      </c>
      <c r="J1489" s="1333" t="s">
        <v>52</v>
      </c>
      <c r="K1489" s="1333" t="s">
        <v>52</v>
      </c>
      <c r="L1489" s="1333" t="s">
        <v>52</v>
      </c>
      <c r="M1489" s="1333">
        <v>1643</v>
      </c>
      <c r="N1489" s="1334">
        <v>18</v>
      </c>
      <c r="O1489" s="1335">
        <v>29994</v>
      </c>
      <c r="P1489" s="634" t="s">
        <v>5064</v>
      </c>
      <c r="Q1489" s="639" t="s">
        <v>5065</v>
      </c>
      <c r="R1489" s="640">
        <v>346</v>
      </c>
      <c r="S1489" s="640">
        <v>146</v>
      </c>
      <c r="T1489" s="641">
        <v>14</v>
      </c>
      <c r="U1489" s="1331"/>
    </row>
    <row r="1490" spans="1:21" ht="14.25" customHeight="1">
      <c r="A1490" s="1191"/>
      <c r="B1490" s="1191"/>
      <c r="C1490" s="1191"/>
      <c r="D1490" s="1191"/>
      <c r="E1490" s="1191"/>
      <c r="F1490" s="1191"/>
      <c r="G1490" s="1191"/>
      <c r="H1490" s="1191"/>
      <c r="I1490" s="1191"/>
      <c r="J1490" s="1191"/>
      <c r="K1490" s="1191"/>
      <c r="L1490" s="1191"/>
      <c r="M1490" s="1191"/>
      <c r="N1490" s="1191"/>
      <c r="O1490" s="1191"/>
      <c r="P1490" s="638" t="s">
        <v>5066</v>
      </c>
      <c r="Q1490" s="635" t="s">
        <v>5067</v>
      </c>
      <c r="R1490" s="640">
        <v>1284</v>
      </c>
      <c r="S1490" s="640">
        <v>188</v>
      </c>
      <c r="T1490" s="641">
        <v>23</v>
      </c>
      <c r="U1490" s="1191"/>
    </row>
    <row r="1491" spans="1:21" ht="14.25" customHeight="1">
      <c r="A1491" s="1102"/>
      <c r="B1491" s="1102"/>
      <c r="C1491" s="1102"/>
      <c r="D1491" s="1102"/>
      <c r="E1491" s="1102"/>
      <c r="F1491" s="1102"/>
      <c r="G1491" s="1102"/>
      <c r="H1491" s="1102"/>
      <c r="I1491" s="1102"/>
      <c r="J1491" s="1102"/>
      <c r="K1491" s="1102"/>
      <c r="L1491" s="1102"/>
      <c r="M1491" s="1102"/>
      <c r="N1491" s="1102"/>
      <c r="O1491" s="1102"/>
      <c r="P1491" s="638" t="s">
        <v>5068</v>
      </c>
      <c r="Q1491" s="639" t="s">
        <v>5069</v>
      </c>
      <c r="R1491" s="640">
        <v>926</v>
      </c>
      <c r="S1491" s="640">
        <v>207</v>
      </c>
      <c r="T1491" s="641">
        <v>17</v>
      </c>
      <c r="U1491" s="1102"/>
    </row>
    <row r="1492" spans="1:21" ht="14.25" customHeight="1">
      <c r="A1492" s="1329">
        <v>3</v>
      </c>
      <c r="B1492" s="1336">
        <v>43575</v>
      </c>
      <c r="C1492" s="1337" t="s">
        <v>5070</v>
      </c>
      <c r="D1492" s="1331" t="s">
        <v>5071</v>
      </c>
      <c r="E1492" s="1332">
        <v>6388</v>
      </c>
      <c r="F1492" s="1332">
        <v>5062</v>
      </c>
      <c r="G1492" s="1332">
        <v>678</v>
      </c>
      <c r="H1492" s="1332">
        <v>4420</v>
      </c>
      <c r="I1492" s="1333" t="s">
        <v>52</v>
      </c>
      <c r="J1492" s="1333" t="s">
        <v>52</v>
      </c>
      <c r="K1492" s="1333" t="s">
        <v>52</v>
      </c>
      <c r="L1492" s="1333" t="s">
        <v>52</v>
      </c>
      <c r="M1492" s="1333">
        <v>607</v>
      </c>
      <c r="N1492" s="1334">
        <v>165</v>
      </c>
      <c r="O1492" s="1335">
        <v>100000</v>
      </c>
      <c r="P1492" s="634" t="s">
        <v>5072</v>
      </c>
      <c r="Q1492" s="635" t="s">
        <v>5073</v>
      </c>
      <c r="R1492" s="640">
        <v>786</v>
      </c>
      <c r="S1492" s="640">
        <v>174</v>
      </c>
      <c r="T1492" s="641">
        <v>151</v>
      </c>
      <c r="U1492" s="1331"/>
    </row>
    <row r="1493" spans="1:21" ht="14.25" customHeight="1">
      <c r="A1493" s="1191"/>
      <c r="B1493" s="1191"/>
      <c r="C1493" s="1191"/>
      <c r="D1493" s="1191"/>
      <c r="E1493" s="1191"/>
      <c r="F1493" s="1191"/>
      <c r="G1493" s="1191"/>
      <c r="H1493" s="1191"/>
      <c r="I1493" s="1191"/>
      <c r="J1493" s="1191"/>
      <c r="K1493" s="1191"/>
      <c r="L1493" s="1191"/>
      <c r="M1493" s="1191"/>
      <c r="N1493" s="1191"/>
      <c r="O1493" s="1191"/>
      <c r="P1493" s="638" t="s">
        <v>5074</v>
      </c>
      <c r="Q1493" s="639" t="s">
        <v>5075</v>
      </c>
      <c r="R1493" s="640">
        <v>1210</v>
      </c>
      <c r="S1493" s="640">
        <v>69</v>
      </c>
      <c r="T1493" s="641">
        <v>162</v>
      </c>
      <c r="U1493" s="1191"/>
    </row>
    <row r="1494" spans="1:21" ht="14.25" customHeight="1">
      <c r="A1494" s="1102"/>
      <c r="B1494" s="1102"/>
      <c r="C1494" s="1102"/>
      <c r="D1494" s="1102"/>
      <c r="E1494" s="1102"/>
      <c r="F1494" s="1102"/>
      <c r="G1494" s="1102"/>
      <c r="H1494" s="1102"/>
      <c r="I1494" s="1102"/>
      <c r="J1494" s="1102"/>
      <c r="K1494" s="1102"/>
      <c r="L1494" s="1102"/>
      <c r="M1494" s="1102"/>
      <c r="N1494" s="1102"/>
      <c r="O1494" s="1102"/>
      <c r="P1494" s="638" t="s">
        <v>5076</v>
      </c>
      <c r="Q1494" s="635" t="s">
        <v>5077</v>
      </c>
      <c r="R1494" s="640">
        <v>786</v>
      </c>
      <c r="S1494" s="640">
        <v>174</v>
      </c>
      <c r="T1494" s="641">
        <v>151</v>
      </c>
      <c r="U1494" s="1102"/>
    </row>
    <row r="1495" spans="1:21" ht="14.25" customHeight="1">
      <c r="A1495" s="1329">
        <v>4</v>
      </c>
      <c r="B1495" s="1336">
        <v>43577</v>
      </c>
      <c r="C1495" s="1337" t="s">
        <v>5078</v>
      </c>
      <c r="D1495" s="1331" t="s">
        <v>5079</v>
      </c>
      <c r="E1495" s="1332">
        <v>1383</v>
      </c>
      <c r="F1495" s="1332">
        <v>1281</v>
      </c>
      <c r="G1495" s="1332">
        <v>95</v>
      </c>
      <c r="H1495" s="1332">
        <v>1188</v>
      </c>
      <c r="I1495" s="1333" t="s">
        <v>52</v>
      </c>
      <c r="J1495" s="1333" t="s">
        <v>52</v>
      </c>
      <c r="K1495" s="1333" t="s">
        <v>52</v>
      </c>
      <c r="L1495" s="1333" t="s">
        <v>52</v>
      </c>
      <c r="M1495" s="1333">
        <v>172</v>
      </c>
      <c r="N1495" s="1334">
        <v>172</v>
      </c>
      <c r="O1495" s="1335">
        <v>29661</v>
      </c>
      <c r="P1495" s="634" t="s">
        <v>5080</v>
      </c>
      <c r="Q1495" s="635" t="s">
        <v>5081</v>
      </c>
      <c r="R1495" s="640">
        <v>232</v>
      </c>
      <c r="S1495" s="640">
        <v>13</v>
      </c>
      <c r="T1495" s="641">
        <v>191</v>
      </c>
      <c r="U1495" s="1331"/>
    </row>
    <row r="1496" spans="1:21" ht="14.25" customHeight="1">
      <c r="A1496" s="1191"/>
      <c r="B1496" s="1191"/>
      <c r="C1496" s="1191"/>
      <c r="D1496" s="1191"/>
      <c r="E1496" s="1191"/>
      <c r="F1496" s="1191"/>
      <c r="G1496" s="1191"/>
      <c r="H1496" s="1191"/>
      <c r="I1496" s="1191"/>
      <c r="J1496" s="1191"/>
      <c r="K1496" s="1191"/>
      <c r="L1496" s="1191"/>
      <c r="M1496" s="1191"/>
      <c r="N1496" s="1191"/>
      <c r="O1496" s="1191"/>
      <c r="P1496" s="638" t="s">
        <v>5082</v>
      </c>
      <c r="Q1496" s="635" t="s">
        <v>5083</v>
      </c>
      <c r="R1496" s="640">
        <v>256</v>
      </c>
      <c r="S1496" s="640">
        <v>48</v>
      </c>
      <c r="T1496" s="641">
        <v>173</v>
      </c>
      <c r="U1496" s="1191"/>
    </row>
    <row r="1497" spans="1:21" ht="14.25" customHeight="1">
      <c r="A1497" s="1102"/>
      <c r="B1497" s="1102"/>
      <c r="C1497" s="1102"/>
      <c r="D1497" s="1102"/>
      <c r="E1497" s="1102"/>
      <c r="F1497" s="1102"/>
      <c r="G1497" s="1102"/>
      <c r="H1497" s="1102"/>
      <c r="I1497" s="1102"/>
      <c r="J1497" s="1102"/>
      <c r="K1497" s="1102"/>
      <c r="L1497" s="1102"/>
      <c r="M1497" s="1102"/>
      <c r="N1497" s="1102"/>
      <c r="O1497" s="1102"/>
      <c r="P1497" s="638" t="s">
        <v>5084</v>
      </c>
      <c r="Q1497" s="639" t="s">
        <v>5085</v>
      </c>
      <c r="R1497" s="640">
        <v>256</v>
      </c>
      <c r="S1497" s="640">
        <v>48</v>
      </c>
      <c r="T1497" s="641">
        <v>173</v>
      </c>
      <c r="U1497" s="1102"/>
    </row>
    <row r="1498" spans="1:21" ht="14.25" customHeight="1">
      <c r="A1498" s="1329">
        <v>4</v>
      </c>
      <c r="B1498" s="1336">
        <v>43577</v>
      </c>
      <c r="C1498" s="1337" t="s">
        <v>5086</v>
      </c>
      <c r="D1498" s="1331" t="s">
        <v>5087</v>
      </c>
      <c r="E1498" s="1332">
        <v>1888</v>
      </c>
      <c r="F1498" s="1332">
        <v>1436</v>
      </c>
      <c r="G1498" s="1332">
        <v>4</v>
      </c>
      <c r="H1498" s="1332">
        <v>1434</v>
      </c>
      <c r="I1498" s="1333" t="s">
        <v>52</v>
      </c>
      <c r="J1498" s="1333" t="s">
        <v>52</v>
      </c>
      <c r="K1498" s="1333" t="s">
        <v>52</v>
      </c>
      <c r="L1498" s="1333" t="s">
        <v>52</v>
      </c>
      <c r="M1498" s="1333">
        <v>216</v>
      </c>
      <c r="N1498" s="1334">
        <v>46</v>
      </c>
      <c r="O1498" s="1335">
        <v>9995</v>
      </c>
      <c r="P1498" s="634" t="s">
        <v>5088</v>
      </c>
      <c r="Q1498" s="635" t="s">
        <v>5089</v>
      </c>
      <c r="R1498" s="640">
        <v>226</v>
      </c>
      <c r="S1498" s="640">
        <v>28</v>
      </c>
      <c r="T1498" s="641">
        <v>32</v>
      </c>
      <c r="U1498" s="1331"/>
    </row>
    <row r="1499" spans="1:21" ht="14.25" customHeight="1">
      <c r="A1499" s="1191"/>
      <c r="B1499" s="1191"/>
      <c r="C1499" s="1191"/>
      <c r="D1499" s="1191"/>
      <c r="E1499" s="1191"/>
      <c r="F1499" s="1191"/>
      <c r="G1499" s="1191"/>
      <c r="H1499" s="1191"/>
      <c r="I1499" s="1191"/>
      <c r="J1499" s="1191"/>
      <c r="K1499" s="1191"/>
      <c r="L1499" s="1191"/>
      <c r="M1499" s="1191"/>
      <c r="N1499" s="1191"/>
      <c r="O1499" s="1191"/>
      <c r="P1499" s="638" t="s">
        <v>5090</v>
      </c>
      <c r="Q1499" s="635" t="s">
        <v>5091</v>
      </c>
      <c r="R1499" s="640">
        <v>273</v>
      </c>
      <c r="S1499" s="640">
        <v>311</v>
      </c>
      <c r="T1499" s="641">
        <v>179</v>
      </c>
      <c r="U1499" s="1191"/>
    </row>
    <row r="1500" spans="1:21" ht="14.25" customHeight="1">
      <c r="A1500" s="1102"/>
      <c r="B1500" s="1102"/>
      <c r="C1500" s="1102"/>
      <c r="D1500" s="1102"/>
      <c r="E1500" s="1102"/>
      <c r="F1500" s="1102"/>
      <c r="G1500" s="1102"/>
      <c r="H1500" s="1102"/>
      <c r="I1500" s="1102"/>
      <c r="J1500" s="1102"/>
      <c r="K1500" s="1102"/>
      <c r="L1500" s="1102"/>
      <c r="M1500" s="1102"/>
      <c r="N1500" s="1102"/>
      <c r="O1500" s="1102"/>
      <c r="P1500" s="638" t="s">
        <v>5092</v>
      </c>
      <c r="Q1500" s="639" t="s">
        <v>5093</v>
      </c>
      <c r="R1500" s="640">
        <v>223</v>
      </c>
      <c r="S1500" s="640">
        <v>49</v>
      </c>
      <c r="T1500" s="641">
        <v>46</v>
      </c>
      <c r="U1500" s="1102"/>
    </row>
    <row r="1501" spans="1:21" ht="14.25" customHeight="1">
      <c r="A1501" s="1329">
        <v>4</v>
      </c>
      <c r="B1501" s="1336">
        <v>43577</v>
      </c>
      <c r="C1501" s="1337" t="s">
        <v>5094</v>
      </c>
      <c r="D1501" s="1331" t="s">
        <v>5095</v>
      </c>
      <c r="E1501" s="1332">
        <v>4922</v>
      </c>
      <c r="F1501" s="1332">
        <v>4091</v>
      </c>
      <c r="G1501" s="1332">
        <v>30</v>
      </c>
      <c r="H1501" s="1332">
        <v>4069</v>
      </c>
      <c r="I1501" s="1333" t="s">
        <v>52</v>
      </c>
      <c r="J1501" s="1333" t="s">
        <v>52</v>
      </c>
      <c r="K1501" s="1333" t="s">
        <v>52</v>
      </c>
      <c r="L1501" s="1333" t="s">
        <v>52</v>
      </c>
      <c r="M1501" s="1333">
        <v>270</v>
      </c>
      <c r="N1501" s="1334">
        <v>111</v>
      </c>
      <c r="O1501" s="1335">
        <v>30000</v>
      </c>
      <c r="P1501" s="634" t="s">
        <v>5096</v>
      </c>
      <c r="Q1501" s="635" t="s">
        <v>5097</v>
      </c>
      <c r="R1501" s="640">
        <v>505</v>
      </c>
      <c r="S1501" s="640">
        <v>46</v>
      </c>
      <c r="T1501" s="641">
        <v>91</v>
      </c>
      <c r="U1501" s="1331"/>
    </row>
    <row r="1502" spans="1:21" ht="14.25" customHeight="1">
      <c r="A1502" s="1191"/>
      <c r="B1502" s="1191"/>
      <c r="C1502" s="1191"/>
      <c r="D1502" s="1191"/>
      <c r="E1502" s="1191"/>
      <c r="F1502" s="1191"/>
      <c r="G1502" s="1191"/>
      <c r="H1502" s="1191"/>
      <c r="I1502" s="1191"/>
      <c r="J1502" s="1191"/>
      <c r="K1502" s="1191"/>
      <c r="L1502" s="1191"/>
      <c r="M1502" s="1191"/>
      <c r="N1502" s="1191"/>
      <c r="O1502" s="1191"/>
      <c r="P1502" s="638" t="s">
        <v>5098</v>
      </c>
      <c r="Q1502" s="635" t="s">
        <v>5099</v>
      </c>
      <c r="R1502" s="640">
        <v>1303</v>
      </c>
      <c r="S1502" s="640">
        <v>48</v>
      </c>
      <c r="T1502" s="641">
        <v>157</v>
      </c>
      <c r="U1502" s="1191"/>
    </row>
    <row r="1503" spans="1:21" ht="14.25" customHeight="1">
      <c r="A1503" s="1102"/>
      <c r="B1503" s="1102"/>
      <c r="C1503" s="1102"/>
      <c r="D1503" s="1102"/>
      <c r="E1503" s="1102"/>
      <c r="F1503" s="1102"/>
      <c r="G1503" s="1102"/>
      <c r="H1503" s="1102"/>
      <c r="I1503" s="1102"/>
      <c r="J1503" s="1102"/>
      <c r="K1503" s="1102"/>
      <c r="L1503" s="1102"/>
      <c r="M1503" s="1102"/>
      <c r="N1503" s="1102"/>
      <c r="O1503" s="1102"/>
      <c r="P1503" s="638" t="s">
        <v>5100</v>
      </c>
      <c r="Q1503" s="639" t="s">
        <v>5101</v>
      </c>
      <c r="R1503" s="640">
        <v>456</v>
      </c>
      <c r="S1503" s="640">
        <v>60</v>
      </c>
      <c r="T1503" s="641">
        <v>95</v>
      </c>
      <c r="U1503" s="1102"/>
    </row>
    <row r="1504" spans="1:21" ht="14.25" customHeight="1">
      <c r="A1504" s="1329">
        <v>4</v>
      </c>
      <c r="B1504" s="1336">
        <v>43577</v>
      </c>
      <c r="C1504" s="1337" t="s">
        <v>5102</v>
      </c>
      <c r="D1504" s="1331" t="s">
        <v>5103</v>
      </c>
      <c r="E1504" s="1332">
        <v>3009</v>
      </c>
      <c r="F1504" s="1332">
        <v>2087</v>
      </c>
      <c r="G1504" s="1332">
        <v>58</v>
      </c>
      <c r="H1504" s="1332">
        <v>2036</v>
      </c>
      <c r="I1504" s="1333" t="s">
        <v>52</v>
      </c>
      <c r="J1504" s="1333" t="s">
        <v>52</v>
      </c>
      <c r="K1504" s="1333" t="s">
        <v>52</v>
      </c>
      <c r="L1504" s="1333" t="s">
        <v>52</v>
      </c>
      <c r="M1504" s="1333">
        <v>542</v>
      </c>
      <c r="N1504" s="1334">
        <v>166</v>
      </c>
      <c r="O1504" s="1335">
        <v>89989</v>
      </c>
      <c r="P1504" s="634" t="s">
        <v>5104</v>
      </c>
      <c r="Q1504" s="635" t="s">
        <v>5105</v>
      </c>
      <c r="R1504" s="640">
        <v>294</v>
      </c>
      <c r="S1504" s="640">
        <v>124</v>
      </c>
      <c r="T1504" s="641">
        <v>156</v>
      </c>
      <c r="U1504" s="1331"/>
    </row>
    <row r="1505" spans="1:21" ht="14.25" customHeight="1">
      <c r="A1505" s="1191"/>
      <c r="B1505" s="1191"/>
      <c r="C1505" s="1191"/>
      <c r="D1505" s="1191"/>
      <c r="E1505" s="1191"/>
      <c r="F1505" s="1191"/>
      <c r="G1505" s="1191"/>
      <c r="H1505" s="1191"/>
      <c r="I1505" s="1191"/>
      <c r="J1505" s="1191"/>
      <c r="K1505" s="1191"/>
      <c r="L1505" s="1191"/>
      <c r="M1505" s="1191"/>
      <c r="N1505" s="1191"/>
      <c r="O1505" s="1191"/>
      <c r="P1505" s="638" t="s">
        <v>5106</v>
      </c>
      <c r="Q1505" s="635" t="s">
        <v>5107</v>
      </c>
      <c r="R1505" s="640">
        <v>504</v>
      </c>
      <c r="S1505" s="640">
        <v>56</v>
      </c>
      <c r="T1505" s="641">
        <v>209</v>
      </c>
      <c r="U1505" s="1191"/>
    </row>
    <row r="1506" spans="1:21" ht="14.25" customHeight="1">
      <c r="A1506" s="1102"/>
      <c r="B1506" s="1102"/>
      <c r="C1506" s="1102"/>
      <c r="D1506" s="1102"/>
      <c r="E1506" s="1102"/>
      <c r="F1506" s="1102"/>
      <c r="G1506" s="1102"/>
      <c r="H1506" s="1102"/>
      <c r="I1506" s="1102"/>
      <c r="J1506" s="1102"/>
      <c r="K1506" s="1102"/>
      <c r="L1506" s="1102"/>
      <c r="M1506" s="1102"/>
      <c r="N1506" s="1102"/>
      <c r="O1506" s="1102"/>
      <c r="P1506" s="638" t="s">
        <v>5108</v>
      </c>
      <c r="Q1506" s="639" t="s">
        <v>5109</v>
      </c>
      <c r="R1506" s="640">
        <v>294</v>
      </c>
      <c r="S1506" s="640">
        <v>124</v>
      </c>
      <c r="T1506" s="641">
        <v>156</v>
      </c>
      <c r="U1506" s="1102"/>
    </row>
    <row r="1507" spans="1:21" ht="14.25" customHeight="1">
      <c r="A1507" s="1329">
        <v>4</v>
      </c>
      <c r="B1507" s="1336">
        <v>43578</v>
      </c>
      <c r="C1507" s="1337" t="s">
        <v>5110</v>
      </c>
      <c r="D1507" s="1331" t="s">
        <v>5111</v>
      </c>
      <c r="E1507" s="1332">
        <v>2138</v>
      </c>
      <c r="F1507" s="1332">
        <v>1817</v>
      </c>
      <c r="G1507" s="1332">
        <v>4</v>
      </c>
      <c r="H1507" s="1332">
        <v>1814</v>
      </c>
      <c r="I1507" s="1333" t="s">
        <v>52</v>
      </c>
      <c r="J1507" s="1333" t="s">
        <v>52</v>
      </c>
      <c r="K1507" s="1333" t="s">
        <v>52</v>
      </c>
      <c r="L1507" s="1333" t="s">
        <v>52</v>
      </c>
      <c r="M1507" s="1333">
        <v>248</v>
      </c>
      <c r="N1507" s="1334">
        <v>40</v>
      </c>
      <c r="O1507" s="1335">
        <v>10000</v>
      </c>
      <c r="P1507" s="634" t="s">
        <v>5112</v>
      </c>
      <c r="Q1507" s="635" t="s">
        <v>5113</v>
      </c>
      <c r="R1507" s="640">
        <v>1217</v>
      </c>
      <c r="S1507" s="640">
        <v>175</v>
      </c>
      <c r="T1507" s="641">
        <v>38</v>
      </c>
      <c r="U1507" s="1331"/>
    </row>
    <row r="1508" spans="1:21" ht="14.25" customHeight="1">
      <c r="A1508" s="1191"/>
      <c r="B1508" s="1191"/>
      <c r="C1508" s="1191"/>
      <c r="D1508" s="1191"/>
      <c r="E1508" s="1191"/>
      <c r="F1508" s="1191"/>
      <c r="G1508" s="1191"/>
      <c r="H1508" s="1191"/>
      <c r="I1508" s="1191"/>
      <c r="J1508" s="1191"/>
      <c r="K1508" s="1191"/>
      <c r="L1508" s="1191"/>
      <c r="M1508" s="1191"/>
      <c r="N1508" s="1191"/>
      <c r="O1508" s="1191"/>
      <c r="P1508" s="638" t="s">
        <v>5114</v>
      </c>
      <c r="Q1508" s="635" t="s">
        <v>5115</v>
      </c>
      <c r="R1508" s="640">
        <v>1217</v>
      </c>
      <c r="S1508" s="640">
        <v>175</v>
      </c>
      <c r="T1508" s="641">
        <v>38</v>
      </c>
      <c r="U1508" s="1191"/>
    </row>
    <row r="1509" spans="1:21" ht="14.25" customHeight="1">
      <c r="A1509" s="1102"/>
      <c r="B1509" s="1102"/>
      <c r="C1509" s="1102"/>
      <c r="D1509" s="1102"/>
      <c r="E1509" s="1102"/>
      <c r="F1509" s="1102"/>
      <c r="G1509" s="1102"/>
      <c r="H1509" s="1102"/>
      <c r="I1509" s="1102"/>
      <c r="J1509" s="1102"/>
      <c r="K1509" s="1102"/>
      <c r="L1509" s="1102"/>
      <c r="M1509" s="1102"/>
      <c r="N1509" s="1102"/>
      <c r="O1509" s="1102"/>
      <c r="P1509" s="638" t="s">
        <v>5116</v>
      </c>
      <c r="Q1509" s="639" t="s">
        <v>5117</v>
      </c>
      <c r="R1509" s="640">
        <v>1217</v>
      </c>
      <c r="S1509" s="640">
        <v>175</v>
      </c>
      <c r="T1509" s="641">
        <v>38</v>
      </c>
      <c r="U1509" s="1102"/>
    </row>
    <row r="1510" spans="1:21" ht="14.25" customHeight="1">
      <c r="A1510" s="1329">
        <v>4</v>
      </c>
      <c r="B1510" s="1336">
        <v>43579</v>
      </c>
      <c r="C1510" s="1337" t="s">
        <v>5118</v>
      </c>
      <c r="D1510" s="1331" t="s">
        <v>5119</v>
      </c>
      <c r="E1510" s="1332">
        <v>3229</v>
      </c>
      <c r="F1510" s="1332">
        <v>2751</v>
      </c>
      <c r="G1510" s="1332">
        <v>100</v>
      </c>
      <c r="H1510" s="1332">
        <v>2655</v>
      </c>
      <c r="I1510" s="1333" t="s">
        <v>52</v>
      </c>
      <c r="J1510" s="1333" t="s">
        <v>52</v>
      </c>
      <c r="K1510" s="1333" t="s">
        <v>52</v>
      </c>
      <c r="L1510" s="1333" t="s">
        <v>52</v>
      </c>
      <c r="M1510" s="1333">
        <v>341</v>
      </c>
      <c r="N1510" s="1334">
        <v>88</v>
      </c>
      <c r="O1510" s="1335">
        <v>30000</v>
      </c>
      <c r="P1510" s="634" t="s">
        <v>5120</v>
      </c>
      <c r="Q1510" s="635" t="s">
        <v>5121</v>
      </c>
      <c r="R1510" s="640">
        <v>274</v>
      </c>
      <c r="S1510" s="640">
        <v>55</v>
      </c>
      <c r="T1510" s="641">
        <v>72</v>
      </c>
      <c r="U1510" s="1331"/>
    </row>
    <row r="1511" spans="1:21" ht="14.25" customHeight="1">
      <c r="A1511" s="1191"/>
      <c r="B1511" s="1191"/>
      <c r="C1511" s="1191"/>
      <c r="D1511" s="1191"/>
      <c r="E1511" s="1191"/>
      <c r="F1511" s="1191"/>
      <c r="G1511" s="1191"/>
      <c r="H1511" s="1191"/>
      <c r="I1511" s="1191"/>
      <c r="J1511" s="1191"/>
      <c r="K1511" s="1191"/>
      <c r="L1511" s="1191"/>
      <c r="M1511" s="1191"/>
      <c r="N1511" s="1191"/>
      <c r="O1511" s="1191"/>
      <c r="P1511" s="638" t="s">
        <v>5122</v>
      </c>
      <c r="Q1511" s="635" t="s">
        <v>5123</v>
      </c>
      <c r="R1511" s="640">
        <v>800</v>
      </c>
      <c r="S1511" s="640">
        <v>144</v>
      </c>
      <c r="T1511" s="641">
        <v>81</v>
      </c>
      <c r="U1511" s="1191"/>
    </row>
    <row r="1512" spans="1:21" ht="14.25" customHeight="1">
      <c r="A1512" s="1102"/>
      <c r="B1512" s="1102"/>
      <c r="C1512" s="1102"/>
      <c r="D1512" s="1102"/>
      <c r="E1512" s="1102"/>
      <c r="F1512" s="1102"/>
      <c r="G1512" s="1102"/>
      <c r="H1512" s="1102"/>
      <c r="I1512" s="1102"/>
      <c r="J1512" s="1102"/>
      <c r="K1512" s="1102"/>
      <c r="L1512" s="1102"/>
      <c r="M1512" s="1102"/>
      <c r="N1512" s="1102"/>
      <c r="O1512" s="1102"/>
      <c r="P1512" s="638" t="s">
        <v>5124</v>
      </c>
      <c r="Q1512" s="639" t="s">
        <v>5125</v>
      </c>
      <c r="R1512" s="640">
        <v>800</v>
      </c>
      <c r="S1512" s="640">
        <v>144</v>
      </c>
      <c r="T1512" s="641">
        <v>81</v>
      </c>
      <c r="U1512" s="1102"/>
    </row>
    <row r="1513" spans="1:21" ht="14.25" customHeight="1">
      <c r="A1513" s="1329">
        <v>4</v>
      </c>
      <c r="B1513" s="1336">
        <v>43580</v>
      </c>
      <c r="C1513" s="1337" t="s">
        <v>5126</v>
      </c>
      <c r="D1513" s="1331" t="s">
        <v>5127</v>
      </c>
      <c r="E1513" s="1332">
        <v>2379</v>
      </c>
      <c r="F1513" s="1332">
        <v>2134</v>
      </c>
      <c r="G1513" s="1332">
        <v>7</v>
      </c>
      <c r="H1513" s="1332">
        <v>2127</v>
      </c>
      <c r="I1513" s="1333" t="s">
        <v>52</v>
      </c>
      <c r="J1513" s="1333" t="s">
        <v>52</v>
      </c>
      <c r="K1513" s="1333" t="s">
        <v>52</v>
      </c>
      <c r="L1513" s="1333" t="s">
        <v>52</v>
      </c>
      <c r="M1513" s="1333">
        <v>208</v>
      </c>
      <c r="N1513" s="1334">
        <v>48</v>
      </c>
      <c r="O1513" s="1335">
        <v>10000</v>
      </c>
      <c r="P1513" s="634" t="s">
        <v>5128</v>
      </c>
      <c r="Q1513" s="635" t="s">
        <v>5129</v>
      </c>
      <c r="R1513" s="640">
        <v>977</v>
      </c>
      <c r="S1513" s="640">
        <v>98</v>
      </c>
      <c r="T1513" s="641">
        <v>39</v>
      </c>
      <c r="U1513" s="1331"/>
    </row>
    <row r="1514" spans="1:21" ht="14.25" customHeight="1">
      <c r="A1514" s="1191"/>
      <c r="B1514" s="1191"/>
      <c r="C1514" s="1191"/>
      <c r="D1514" s="1191"/>
      <c r="E1514" s="1191"/>
      <c r="F1514" s="1191"/>
      <c r="G1514" s="1191"/>
      <c r="H1514" s="1191"/>
      <c r="I1514" s="1191"/>
      <c r="J1514" s="1191"/>
      <c r="K1514" s="1191"/>
      <c r="L1514" s="1191"/>
      <c r="M1514" s="1191"/>
      <c r="N1514" s="1191"/>
      <c r="O1514" s="1191"/>
      <c r="P1514" s="638" t="s">
        <v>5130</v>
      </c>
      <c r="Q1514" s="635" t="s">
        <v>5131</v>
      </c>
      <c r="R1514" s="640">
        <v>977</v>
      </c>
      <c r="S1514" s="640">
        <v>98</v>
      </c>
      <c r="T1514" s="641">
        <v>39</v>
      </c>
      <c r="U1514" s="1191"/>
    </row>
    <row r="1515" spans="1:21" ht="14.25" customHeight="1">
      <c r="A1515" s="1102"/>
      <c r="B1515" s="1102"/>
      <c r="C1515" s="1102"/>
      <c r="D1515" s="1102"/>
      <c r="E1515" s="1102"/>
      <c r="F1515" s="1102"/>
      <c r="G1515" s="1102"/>
      <c r="H1515" s="1102"/>
      <c r="I1515" s="1102"/>
      <c r="J1515" s="1102"/>
      <c r="K1515" s="1102"/>
      <c r="L1515" s="1102"/>
      <c r="M1515" s="1102"/>
      <c r="N1515" s="1102"/>
      <c r="O1515" s="1102"/>
      <c r="P1515" s="638" t="s">
        <v>5132</v>
      </c>
      <c r="Q1515" s="639" t="s">
        <v>5133</v>
      </c>
      <c r="R1515" s="640">
        <v>977</v>
      </c>
      <c r="S1515" s="640">
        <v>98</v>
      </c>
      <c r="T1515" s="641">
        <v>39</v>
      </c>
      <c r="U1515" s="1102"/>
    </row>
    <row r="1516" spans="1:21" ht="14.25" customHeight="1">
      <c r="A1516" s="1329">
        <v>4</v>
      </c>
      <c r="B1516" s="1336">
        <v>43581</v>
      </c>
      <c r="C1516" s="1337" t="s">
        <v>5134</v>
      </c>
      <c r="D1516" s="1331" t="s">
        <v>5135</v>
      </c>
      <c r="E1516" s="1332">
        <v>2600</v>
      </c>
      <c r="F1516" s="1332">
        <v>2446</v>
      </c>
      <c r="G1516" s="1332">
        <v>27</v>
      </c>
      <c r="H1516" s="1332">
        <v>2419</v>
      </c>
      <c r="I1516" s="1333" t="s">
        <v>52</v>
      </c>
      <c r="J1516" s="1333" t="s">
        <v>52</v>
      </c>
      <c r="K1516" s="1333" t="s">
        <v>52</v>
      </c>
      <c r="L1516" s="1333" t="s">
        <v>52</v>
      </c>
      <c r="M1516" s="1333">
        <v>1272</v>
      </c>
      <c r="N1516" s="1334">
        <v>8</v>
      </c>
      <c r="O1516" s="1335">
        <v>10000</v>
      </c>
      <c r="P1516" s="634" t="s">
        <v>5136</v>
      </c>
      <c r="Q1516" s="635" t="s">
        <v>5137</v>
      </c>
      <c r="R1516" s="640">
        <v>2304</v>
      </c>
      <c r="S1516" s="640">
        <v>1218</v>
      </c>
      <c r="T1516" s="641">
        <v>8</v>
      </c>
      <c r="U1516" s="1331"/>
    </row>
    <row r="1517" spans="1:21" ht="14.25" customHeight="1">
      <c r="A1517" s="1191"/>
      <c r="B1517" s="1191"/>
      <c r="C1517" s="1191"/>
      <c r="D1517" s="1191"/>
      <c r="E1517" s="1191"/>
      <c r="F1517" s="1191"/>
      <c r="G1517" s="1191"/>
      <c r="H1517" s="1191"/>
      <c r="I1517" s="1191"/>
      <c r="J1517" s="1191"/>
      <c r="K1517" s="1191"/>
      <c r="L1517" s="1191"/>
      <c r="M1517" s="1191"/>
      <c r="N1517" s="1191"/>
      <c r="O1517" s="1191"/>
      <c r="P1517" s="638" t="s">
        <v>5138</v>
      </c>
      <c r="Q1517" s="635" t="s">
        <v>5139</v>
      </c>
      <c r="R1517" s="640">
        <v>2304</v>
      </c>
      <c r="S1517" s="640">
        <v>1218</v>
      </c>
      <c r="T1517" s="641">
        <v>8</v>
      </c>
      <c r="U1517" s="1191"/>
    </row>
    <row r="1518" spans="1:21" ht="14.25" customHeight="1">
      <c r="A1518" s="1102"/>
      <c r="B1518" s="1102"/>
      <c r="C1518" s="1102"/>
      <c r="D1518" s="1102"/>
      <c r="E1518" s="1102"/>
      <c r="F1518" s="1102"/>
      <c r="G1518" s="1102"/>
      <c r="H1518" s="1102"/>
      <c r="I1518" s="1102"/>
      <c r="J1518" s="1102"/>
      <c r="K1518" s="1102"/>
      <c r="L1518" s="1102"/>
      <c r="M1518" s="1102"/>
      <c r="N1518" s="1102"/>
      <c r="O1518" s="1102"/>
      <c r="P1518" s="638" t="s">
        <v>5140</v>
      </c>
      <c r="Q1518" s="639" t="s">
        <v>5141</v>
      </c>
      <c r="R1518" s="640">
        <v>2304</v>
      </c>
      <c r="S1518" s="640">
        <v>1218</v>
      </c>
      <c r="T1518" s="641">
        <v>8</v>
      </c>
      <c r="U1518" s="1102"/>
    </row>
    <row r="1519" spans="1:21" ht="14.25" customHeight="1">
      <c r="A1519" s="1329">
        <v>5</v>
      </c>
      <c r="B1519" s="1336">
        <v>43584</v>
      </c>
      <c r="C1519" s="1337" t="s">
        <v>5142</v>
      </c>
      <c r="D1519" s="1331" t="s">
        <v>5143</v>
      </c>
      <c r="E1519" s="1332">
        <v>1361</v>
      </c>
      <c r="F1519" s="1332">
        <v>1058</v>
      </c>
      <c r="G1519" s="1332">
        <v>13</v>
      </c>
      <c r="H1519" s="1332">
        <v>1038</v>
      </c>
      <c r="I1519" s="1333" t="s">
        <v>52</v>
      </c>
      <c r="J1519" s="1333" t="s">
        <v>52</v>
      </c>
      <c r="K1519" s="1333" t="s">
        <v>52</v>
      </c>
      <c r="L1519" s="1333" t="s">
        <v>52</v>
      </c>
      <c r="M1519" s="1333">
        <v>261</v>
      </c>
      <c r="N1519" s="1334">
        <v>28</v>
      </c>
      <c r="O1519" s="1335">
        <v>7277</v>
      </c>
      <c r="P1519" s="634" t="s">
        <v>5144</v>
      </c>
      <c r="Q1519" s="635" t="s">
        <v>5145</v>
      </c>
      <c r="R1519" s="640">
        <v>165</v>
      </c>
      <c r="S1519" s="640">
        <v>59</v>
      </c>
      <c r="T1519" s="641">
        <v>24</v>
      </c>
      <c r="U1519" s="1331"/>
    </row>
    <row r="1520" spans="1:21" ht="14.25" customHeight="1">
      <c r="A1520" s="1191"/>
      <c r="B1520" s="1191"/>
      <c r="C1520" s="1191"/>
      <c r="D1520" s="1191"/>
      <c r="E1520" s="1191"/>
      <c r="F1520" s="1191"/>
      <c r="G1520" s="1191"/>
      <c r="H1520" s="1191"/>
      <c r="I1520" s="1191"/>
      <c r="J1520" s="1191"/>
      <c r="K1520" s="1191"/>
      <c r="L1520" s="1191"/>
      <c r="M1520" s="1191"/>
      <c r="N1520" s="1191"/>
      <c r="O1520" s="1191"/>
      <c r="P1520" s="638" t="s">
        <v>5146</v>
      </c>
      <c r="Q1520" s="635" t="s">
        <v>5147</v>
      </c>
      <c r="R1520" s="640">
        <v>202</v>
      </c>
      <c r="S1520" s="640">
        <v>65</v>
      </c>
      <c r="T1520" s="641">
        <v>28</v>
      </c>
      <c r="U1520" s="1191"/>
    </row>
    <row r="1521" spans="1:21" ht="14.25" customHeight="1">
      <c r="A1521" s="1102"/>
      <c r="B1521" s="1102"/>
      <c r="C1521" s="1102"/>
      <c r="D1521" s="1102"/>
      <c r="E1521" s="1102"/>
      <c r="F1521" s="1102"/>
      <c r="G1521" s="1102"/>
      <c r="H1521" s="1102"/>
      <c r="I1521" s="1102"/>
      <c r="J1521" s="1102"/>
      <c r="K1521" s="1102"/>
      <c r="L1521" s="1102"/>
      <c r="M1521" s="1102"/>
      <c r="N1521" s="1102"/>
      <c r="O1521" s="1102"/>
      <c r="P1521" s="638" t="s">
        <v>5148</v>
      </c>
      <c r="Q1521" s="639" t="s">
        <v>5149</v>
      </c>
      <c r="R1521" s="640">
        <v>202</v>
      </c>
      <c r="S1521" s="640">
        <v>65</v>
      </c>
      <c r="T1521" s="641">
        <v>8</v>
      </c>
      <c r="U1521" s="1102"/>
    </row>
    <row r="1522" spans="1:21" ht="14.25" customHeight="1">
      <c r="A1522" s="1329">
        <v>5</v>
      </c>
      <c r="B1522" s="1336">
        <v>43585</v>
      </c>
      <c r="C1522" s="1337" t="s">
        <v>5150</v>
      </c>
      <c r="D1522" s="1331" t="s">
        <v>5151</v>
      </c>
      <c r="E1522" s="1332">
        <v>4275</v>
      </c>
      <c r="F1522" s="1332">
        <v>3908</v>
      </c>
      <c r="G1522" s="1332">
        <v>6</v>
      </c>
      <c r="H1522" s="1332">
        <v>3902</v>
      </c>
      <c r="I1522" s="1333" t="s">
        <v>52</v>
      </c>
      <c r="J1522" s="1333" t="s">
        <v>52</v>
      </c>
      <c r="K1522" s="1333" t="s">
        <v>52</v>
      </c>
      <c r="L1522" s="1333" t="s">
        <v>52</v>
      </c>
      <c r="M1522" s="1333">
        <v>420</v>
      </c>
      <c r="N1522" s="1334">
        <v>24</v>
      </c>
      <c r="O1522" s="1335">
        <v>10000</v>
      </c>
      <c r="P1522" s="634" t="s">
        <v>5152</v>
      </c>
      <c r="Q1522" s="635" t="s">
        <v>5153</v>
      </c>
      <c r="R1522" s="640">
        <v>1357</v>
      </c>
      <c r="S1522" s="640">
        <v>145</v>
      </c>
      <c r="T1522" s="641">
        <v>21</v>
      </c>
      <c r="U1522" s="1331"/>
    </row>
    <row r="1523" spans="1:21" ht="14.25" customHeight="1">
      <c r="A1523" s="1191"/>
      <c r="B1523" s="1191"/>
      <c r="C1523" s="1191"/>
      <c r="D1523" s="1191"/>
      <c r="E1523" s="1191"/>
      <c r="F1523" s="1191"/>
      <c r="G1523" s="1191"/>
      <c r="H1523" s="1191"/>
      <c r="I1523" s="1191"/>
      <c r="J1523" s="1191"/>
      <c r="K1523" s="1191"/>
      <c r="L1523" s="1191"/>
      <c r="M1523" s="1191"/>
      <c r="N1523" s="1191"/>
      <c r="O1523" s="1191"/>
      <c r="P1523" s="638" t="s">
        <v>5154</v>
      </c>
      <c r="Q1523" s="635" t="s">
        <v>5155</v>
      </c>
      <c r="R1523" s="640">
        <v>1694</v>
      </c>
      <c r="S1523" s="640">
        <v>153</v>
      </c>
      <c r="T1523" s="641">
        <v>28</v>
      </c>
      <c r="U1523" s="1191"/>
    </row>
    <row r="1524" spans="1:21" ht="14.25" customHeight="1">
      <c r="A1524" s="1102"/>
      <c r="B1524" s="1102"/>
      <c r="C1524" s="1102"/>
      <c r="D1524" s="1102"/>
      <c r="E1524" s="1102"/>
      <c r="F1524" s="1102"/>
      <c r="G1524" s="1102"/>
      <c r="H1524" s="1102"/>
      <c r="I1524" s="1102"/>
      <c r="J1524" s="1102"/>
      <c r="K1524" s="1102"/>
      <c r="L1524" s="1102"/>
      <c r="M1524" s="1102"/>
      <c r="N1524" s="1102"/>
      <c r="O1524" s="1102"/>
      <c r="P1524" s="638" t="s">
        <v>5156</v>
      </c>
      <c r="Q1524" s="639" t="s">
        <v>5157</v>
      </c>
      <c r="R1524" s="640">
        <v>1694</v>
      </c>
      <c r="S1524" s="640">
        <v>153</v>
      </c>
      <c r="T1524" s="641">
        <v>28</v>
      </c>
      <c r="U1524" s="1102"/>
    </row>
    <row r="1525" spans="1:21" ht="14.25" customHeight="1">
      <c r="A1525" s="1329">
        <v>5</v>
      </c>
      <c r="B1525" s="1336">
        <v>43586</v>
      </c>
      <c r="C1525" s="1337" t="s">
        <v>5158</v>
      </c>
      <c r="D1525" s="1331" t="s">
        <v>5159</v>
      </c>
      <c r="E1525" s="1332">
        <v>1803</v>
      </c>
      <c r="F1525" s="1332">
        <v>1550</v>
      </c>
      <c r="G1525" s="1332">
        <v>10</v>
      </c>
      <c r="H1525" s="1332">
        <v>1541</v>
      </c>
      <c r="I1525" s="1333" t="s">
        <v>52</v>
      </c>
      <c r="J1525" s="1333" t="s">
        <v>52</v>
      </c>
      <c r="K1525" s="1333" t="s">
        <v>52</v>
      </c>
      <c r="L1525" s="1333" t="s">
        <v>52</v>
      </c>
      <c r="M1525" s="1333">
        <v>185</v>
      </c>
      <c r="N1525" s="1334">
        <v>54</v>
      </c>
      <c r="O1525" s="1335">
        <v>9998</v>
      </c>
      <c r="P1525" s="634" t="s">
        <v>5160</v>
      </c>
      <c r="Q1525" s="635" t="s">
        <v>5161</v>
      </c>
      <c r="R1525" s="640">
        <v>634</v>
      </c>
      <c r="S1525" s="640">
        <v>102</v>
      </c>
      <c r="T1525" s="641">
        <v>41</v>
      </c>
      <c r="U1525" s="1331"/>
    </row>
    <row r="1526" spans="1:21" ht="14.25" customHeight="1">
      <c r="A1526" s="1191"/>
      <c r="B1526" s="1191"/>
      <c r="C1526" s="1191"/>
      <c r="D1526" s="1191"/>
      <c r="E1526" s="1191"/>
      <c r="F1526" s="1191"/>
      <c r="G1526" s="1191"/>
      <c r="H1526" s="1191"/>
      <c r="I1526" s="1191"/>
      <c r="J1526" s="1191"/>
      <c r="K1526" s="1191"/>
      <c r="L1526" s="1191"/>
      <c r="M1526" s="1191"/>
      <c r="N1526" s="1191"/>
      <c r="O1526" s="1191"/>
      <c r="P1526" s="638" t="s">
        <v>5162</v>
      </c>
      <c r="Q1526" s="635" t="s">
        <v>5163</v>
      </c>
      <c r="R1526" s="640">
        <v>634</v>
      </c>
      <c r="S1526" s="640">
        <v>102</v>
      </c>
      <c r="T1526" s="641">
        <v>41</v>
      </c>
      <c r="U1526" s="1191"/>
    </row>
    <row r="1527" spans="1:21" ht="14.25" customHeight="1">
      <c r="A1527" s="1102"/>
      <c r="B1527" s="1102"/>
      <c r="C1527" s="1102"/>
      <c r="D1527" s="1102"/>
      <c r="E1527" s="1102"/>
      <c r="F1527" s="1102"/>
      <c r="G1527" s="1102"/>
      <c r="H1527" s="1102"/>
      <c r="I1527" s="1102"/>
      <c r="J1527" s="1102"/>
      <c r="K1527" s="1102"/>
      <c r="L1527" s="1102"/>
      <c r="M1527" s="1102"/>
      <c r="N1527" s="1102"/>
      <c r="O1527" s="1102"/>
      <c r="P1527" s="638" t="s">
        <v>5164</v>
      </c>
      <c r="Q1527" s="639" t="s">
        <v>5165</v>
      </c>
      <c r="R1527" s="640">
        <v>634</v>
      </c>
      <c r="S1527" s="640">
        <v>102</v>
      </c>
      <c r="T1527" s="641">
        <v>41</v>
      </c>
      <c r="U1527" s="1102"/>
    </row>
    <row r="1528" spans="1:21" ht="14.25" customHeight="1">
      <c r="A1528" s="1329">
        <v>5</v>
      </c>
      <c r="B1528" s="1336">
        <v>43587</v>
      </c>
      <c r="C1528" s="1337" t="s">
        <v>5166</v>
      </c>
      <c r="D1528" s="1331" t="s">
        <v>5167</v>
      </c>
      <c r="E1528" s="1332">
        <v>1695</v>
      </c>
      <c r="F1528" s="1332">
        <v>1480</v>
      </c>
      <c r="G1528" s="1332">
        <v>14</v>
      </c>
      <c r="H1528" s="1332">
        <v>1467</v>
      </c>
      <c r="I1528" s="1333" t="s">
        <v>52</v>
      </c>
      <c r="J1528" s="1333" t="s">
        <v>52</v>
      </c>
      <c r="K1528" s="1333" t="s">
        <v>52</v>
      </c>
      <c r="L1528" s="1333" t="s">
        <v>52</v>
      </c>
      <c r="M1528" s="1333">
        <v>172</v>
      </c>
      <c r="N1528" s="1334">
        <v>58</v>
      </c>
      <c r="O1528" s="1335">
        <v>9992</v>
      </c>
      <c r="P1528" s="634" t="s">
        <v>5168</v>
      </c>
      <c r="Q1528" s="635" t="s">
        <v>5169</v>
      </c>
      <c r="R1528" s="640">
        <v>853</v>
      </c>
      <c r="S1528" s="640">
        <v>74</v>
      </c>
      <c r="T1528" s="641">
        <v>52</v>
      </c>
      <c r="U1528" s="1331"/>
    </row>
    <row r="1529" spans="1:21" ht="14.25" customHeight="1">
      <c r="A1529" s="1191"/>
      <c r="B1529" s="1191"/>
      <c r="C1529" s="1191"/>
      <c r="D1529" s="1191"/>
      <c r="E1529" s="1191"/>
      <c r="F1529" s="1191"/>
      <c r="G1529" s="1191"/>
      <c r="H1529" s="1191"/>
      <c r="I1529" s="1191"/>
      <c r="J1529" s="1191"/>
      <c r="K1529" s="1191"/>
      <c r="L1529" s="1191"/>
      <c r="M1529" s="1191"/>
      <c r="N1529" s="1191"/>
      <c r="O1529" s="1191"/>
      <c r="P1529" s="638" t="s">
        <v>5170</v>
      </c>
      <c r="Q1529" s="635" t="s">
        <v>5171</v>
      </c>
      <c r="R1529" s="640">
        <v>853</v>
      </c>
      <c r="S1529" s="640">
        <v>74</v>
      </c>
      <c r="T1529" s="641">
        <v>52</v>
      </c>
      <c r="U1529" s="1191"/>
    </row>
    <row r="1530" spans="1:21" ht="14.25" customHeight="1">
      <c r="A1530" s="1102"/>
      <c r="B1530" s="1102"/>
      <c r="C1530" s="1102"/>
      <c r="D1530" s="1102"/>
      <c r="E1530" s="1102"/>
      <c r="F1530" s="1102"/>
      <c r="G1530" s="1102"/>
      <c r="H1530" s="1102"/>
      <c r="I1530" s="1102"/>
      <c r="J1530" s="1102"/>
      <c r="K1530" s="1102"/>
      <c r="L1530" s="1102"/>
      <c r="M1530" s="1102"/>
      <c r="N1530" s="1102"/>
      <c r="O1530" s="1102"/>
      <c r="P1530" s="638" t="s">
        <v>5172</v>
      </c>
      <c r="Q1530" s="639" t="s">
        <v>5173</v>
      </c>
      <c r="R1530" s="640">
        <v>853</v>
      </c>
      <c r="S1530" s="640">
        <v>74</v>
      </c>
      <c r="T1530" s="641">
        <v>52</v>
      </c>
      <c r="U1530" s="1102"/>
    </row>
    <row r="1531" spans="1:21" ht="14.25" customHeight="1">
      <c r="A1531" s="1329">
        <v>5</v>
      </c>
      <c r="B1531" s="1336">
        <v>43588</v>
      </c>
      <c r="C1531" s="1337" t="s">
        <v>5174</v>
      </c>
      <c r="D1531" s="1331" t="s">
        <v>5175</v>
      </c>
      <c r="E1531" s="1332">
        <v>6383</v>
      </c>
      <c r="F1531" s="1332">
        <v>6028</v>
      </c>
      <c r="G1531" s="1332">
        <v>164</v>
      </c>
      <c r="H1531" s="1332">
        <v>5863</v>
      </c>
      <c r="I1531" s="1333" t="s">
        <v>52</v>
      </c>
      <c r="J1531" s="1333" t="s">
        <v>52</v>
      </c>
      <c r="K1531" s="1333" t="s">
        <v>52</v>
      </c>
      <c r="L1531" s="1333" t="s">
        <v>52</v>
      </c>
      <c r="M1531" s="1333">
        <v>3199</v>
      </c>
      <c r="N1531" s="1334">
        <v>3</v>
      </c>
      <c r="O1531" s="1335">
        <v>10000</v>
      </c>
      <c r="P1531" s="634" t="s">
        <v>5176</v>
      </c>
      <c r="Q1531" s="635" t="s">
        <v>5177</v>
      </c>
      <c r="R1531" s="640">
        <v>3600</v>
      </c>
      <c r="S1531" s="640">
        <v>2006</v>
      </c>
      <c r="T1531" s="641">
        <v>3</v>
      </c>
      <c r="U1531" s="1331"/>
    </row>
    <row r="1532" spans="1:21" ht="14.25" customHeight="1">
      <c r="A1532" s="1191"/>
      <c r="B1532" s="1191"/>
      <c r="C1532" s="1191"/>
      <c r="D1532" s="1191"/>
      <c r="E1532" s="1191"/>
      <c r="F1532" s="1191"/>
      <c r="G1532" s="1191"/>
      <c r="H1532" s="1191"/>
      <c r="I1532" s="1191"/>
      <c r="J1532" s="1191"/>
      <c r="K1532" s="1191"/>
      <c r="L1532" s="1191"/>
      <c r="M1532" s="1191"/>
      <c r="N1532" s="1191"/>
      <c r="O1532" s="1191"/>
      <c r="P1532" s="638" t="s">
        <v>5178</v>
      </c>
      <c r="Q1532" s="635" t="s">
        <v>5179</v>
      </c>
      <c r="R1532" s="640">
        <v>3600</v>
      </c>
      <c r="S1532" s="640">
        <v>2006</v>
      </c>
      <c r="T1532" s="641">
        <v>3</v>
      </c>
      <c r="U1532" s="1191"/>
    </row>
    <row r="1533" spans="1:21" ht="14.25" customHeight="1">
      <c r="A1533" s="1102"/>
      <c r="B1533" s="1102"/>
      <c r="C1533" s="1102"/>
      <c r="D1533" s="1102"/>
      <c r="E1533" s="1102"/>
      <c r="F1533" s="1102"/>
      <c r="G1533" s="1102"/>
      <c r="H1533" s="1102"/>
      <c r="I1533" s="1102"/>
      <c r="J1533" s="1102"/>
      <c r="K1533" s="1102"/>
      <c r="L1533" s="1102"/>
      <c r="M1533" s="1102"/>
      <c r="N1533" s="1102"/>
      <c r="O1533" s="1102"/>
      <c r="P1533" s="638" t="s">
        <v>5180</v>
      </c>
      <c r="Q1533" s="639" t="s">
        <v>5181</v>
      </c>
      <c r="R1533" s="640">
        <v>3600</v>
      </c>
      <c r="S1533" s="640">
        <v>2006</v>
      </c>
      <c r="T1533" s="641">
        <v>3</v>
      </c>
      <c r="U1533" s="1102"/>
    </row>
    <row r="1534" spans="1:21" ht="14.25" customHeight="1">
      <c r="A1534" s="1329">
        <v>5</v>
      </c>
      <c r="B1534" s="1336">
        <v>43588</v>
      </c>
      <c r="C1534" s="1337" t="s">
        <v>5182</v>
      </c>
      <c r="D1534" s="1331" t="s">
        <v>5183</v>
      </c>
      <c r="E1534" s="1332">
        <v>2657</v>
      </c>
      <c r="F1534" s="1332">
        <v>2126</v>
      </c>
      <c r="G1534" s="1332">
        <v>137</v>
      </c>
      <c r="H1534" s="1332">
        <v>1989</v>
      </c>
      <c r="I1534" s="1333" t="s">
        <v>52</v>
      </c>
      <c r="J1534" s="1333" t="s">
        <v>52</v>
      </c>
      <c r="K1534" s="1333" t="s">
        <v>52</v>
      </c>
      <c r="L1534" s="1333" t="s">
        <v>52</v>
      </c>
      <c r="M1534" s="1333">
        <v>547</v>
      </c>
      <c r="N1534" s="1334">
        <v>165</v>
      </c>
      <c r="O1534" s="1335">
        <v>90000</v>
      </c>
      <c r="P1534" s="634" t="s">
        <v>5184</v>
      </c>
      <c r="Q1534" s="635" t="s">
        <v>5185</v>
      </c>
      <c r="R1534" s="640">
        <v>338</v>
      </c>
      <c r="S1534" s="640">
        <v>119</v>
      </c>
      <c r="T1534" s="641">
        <v>144</v>
      </c>
      <c r="U1534" s="1331"/>
    </row>
    <row r="1535" spans="1:21" ht="14.25" customHeight="1">
      <c r="A1535" s="1191"/>
      <c r="B1535" s="1191"/>
      <c r="C1535" s="1191"/>
      <c r="D1535" s="1191"/>
      <c r="E1535" s="1191"/>
      <c r="F1535" s="1191"/>
      <c r="G1535" s="1191"/>
      <c r="H1535" s="1191"/>
      <c r="I1535" s="1191"/>
      <c r="J1535" s="1191"/>
      <c r="K1535" s="1191"/>
      <c r="L1535" s="1191"/>
      <c r="M1535" s="1191"/>
      <c r="N1535" s="1191"/>
      <c r="O1535" s="1191"/>
      <c r="P1535" s="638" t="s">
        <v>5186</v>
      </c>
      <c r="Q1535" s="635" t="s">
        <v>5187</v>
      </c>
      <c r="R1535" s="640">
        <v>451</v>
      </c>
      <c r="S1535" s="640">
        <v>54</v>
      </c>
      <c r="T1535" s="641">
        <v>219</v>
      </c>
      <c r="U1535" s="1191"/>
    </row>
    <row r="1536" spans="1:21" ht="14.25" customHeight="1">
      <c r="A1536" s="1102"/>
      <c r="B1536" s="1102"/>
      <c r="C1536" s="1102"/>
      <c r="D1536" s="1102"/>
      <c r="E1536" s="1102"/>
      <c r="F1536" s="1102"/>
      <c r="G1536" s="1102"/>
      <c r="H1536" s="1102"/>
      <c r="I1536" s="1102"/>
      <c r="J1536" s="1102"/>
      <c r="K1536" s="1102"/>
      <c r="L1536" s="1102"/>
      <c r="M1536" s="1102"/>
      <c r="N1536" s="1102"/>
      <c r="O1536" s="1102"/>
      <c r="P1536" s="638" t="s">
        <v>5188</v>
      </c>
      <c r="Q1536" s="639" t="s">
        <v>5189</v>
      </c>
      <c r="R1536" s="640">
        <v>338</v>
      </c>
      <c r="S1536" s="640">
        <v>119</v>
      </c>
      <c r="T1536" s="641">
        <v>144</v>
      </c>
      <c r="U1536" s="1102"/>
    </row>
    <row r="1537" spans="1:21" ht="14.25" customHeight="1">
      <c r="A1537" s="1329">
        <v>1</v>
      </c>
      <c r="B1537" s="1336">
        <v>43591</v>
      </c>
      <c r="C1537" s="1337" t="s">
        <v>5190</v>
      </c>
      <c r="D1537" s="1331" t="s">
        <v>5191</v>
      </c>
      <c r="E1537" s="1332">
        <v>1416</v>
      </c>
      <c r="F1537" s="1332">
        <v>1204</v>
      </c>
      <c r="G1537" s="1332">
        <v>26</v>
      </c>
      <c r="H1537" s="1332">
        <v>1178</v>
      </c>
      <c r="I1537" s="1333" t="s">
        <v>52</v>
      </c>
      <c r="J1537" s="1333" t="s">
        <v>52</v>
      </c>
      <c r="K1537" s="1333" t="s">
        <v>52</v>
      </c>
      <c r="L1537" s="1333" t="s">
        <v>52</v>
      </c>
      <c r="M1537" s="1333">
        <v>215</v>
      </c>
      <c r="N1537" s="1334">
        <v>46</v>
      </c>
      <c r="O1537" s="1335">
        <v>9985</v>
      </c>
      <c r="P1537" s="634" t="s">
        <v>5192</v>
      </c>
      <c r="Q1537" s="635" t="s">
        <v>5193</v>
      </c>
      <c r="R1537" s="640">
        <v>251</v>
      </c>
      <c r="S1537" s="640">
        <v>63</v>
      </c>
      <c r="T1537" s="641">
        <v>45</v>
      </c>
      <c r="U1537" s="1331"/>
    </row>
    <row r="1538" spans="1:21" ht="14.25" customHeight="1">
      <c r="A1538" s="1191"/>
      <c r="B1538" s="1191"/>
      <c r="C1538" s="1191"/>
      <c r="D1538" s="1191"/>
      <c r="E1538" s="1191"/>
      <c r="F1538" s="1191"/>
      <c r="G1538" s="1191"/>
      <c r="H1538" s="1191"/>
      <c r="I1538" s="1191"/>
      <c r="J1538" s="1191"/>
      <c r="K1538" s="1191"/>
      <c r="L1538" s="1191"/>
      <c r="M1538" s="1191"/>
      <c r="N1538" s="1191"/>
      <c r="O1538" s="1191"/>
      <c r="P1538" s="638" t="s">
        <v>5194</v>
      </c>
      <c r="Q1538" s="635" t="s">
        <v>5195</v>
      </c>
      <c r="R1538" s="640">
        <v>251</v>
      </c>
      <c r="S1538" s="640">
        <v>63</v>
      </c>
      <c r="T1538" s="641">
        <v>45</v>
      </c>
      <c r="U1538" s="1191"/>
    </row>
    <row r="1539" spans="1:21" ht="14.25" customHeight="1">
      <c r="A1539" s="1102"/>
      <c r="B1539" s="1102"/>
      <c r="C1539" s="1102"/>
      <c r="D1539" s="1102"/>
      <c r="E1539" s="1102"/>
      <c r="F1539" s="1102"/>
      <c r="G1539" s="1102"/>
      <c r="H1539" s="1102"/>
      <c r="I1539" s="1102"/>
      <c r="J1539" s="1102"/>
      <c r="K1539" s="1102"/>
      <c r="L1539" s="1102"/>
      <c r="M1539" s="1102"/>
      <c r="N1539" s="1102"/>
      <c r="O1539" s="1102"/>
      <c r="P1539" s="638" t="s">
        <v>5196</v>
      </c>
      <c r="Q1539" s="639" t="s">
        <v>5197</v>
      </c>
      <c r="R1539" s="640">
        <v>251</v>
      </c>
      <c r="S1539" s="640">
        <v>63</v>
      </c>
      <c r="T1539" s="641">
        <v>45</v>
      </c>
      <c r="U1539" s="1102"/>
    </row>
    <row r="1540" spans="1:21" ht="14.25" customHeight="1">
      <c r="A1540" s="1329">
        <v>1</v>
      </c>
      <c r="B1540" s="1336">
        <v>43592</v>
      </c>
      <c r="C1540" s="1337" t="s">
        <v>5198</v>
      </c>
      <c r="D1540" s="1331" t="s">
        <v>5199</v>
      </c>
      <c r="E1540" s="1332">
        <v>1948</v>
      </c>
      <c r="F1540" s="1332">
        <v>1601</v>
      </c>
      <c r="G1540" s="1332">
        <v>8</v>
      </c>
      <c r="H1540" s="1332">
        <v>1595</v>
      </c>
      <c r="I1540" s="1333" t="s">
        <v>52</v>
      </c>
      <c r="J1540" s="1333" t="s">
        <v>52</v>
      </c>
      <c r="K1540" s="1333" t="s">
        <v>52</v>
      </c>
      <c r="L1540" s="1333" t="s">
        <v>52</v>
      </c>
      <c r="M1540" s="1333">
        <v>395</v>
      </c>
      <c r="N1540" s="1334">
        <v>25</v>
      </c>
      <c r="O1540" s="1335">
        <v>9994</v>
      </c>
      <c r="P1540" s="634" t="s">
        <v>5200</v>
      </c>
      <c r="Q1540" s="635" t="s">
        <v>5201</v>
      </c>
      <c r="R1540" s="640">
        <v>966</v>
      </c>
      <c r="S1540" s="640">
        <v>262</v>
      </c>
      <c r="T1540" s="641">
        <v>22</v>
      </c>
      <c r="U1540" s="1331"/>
    </row>
    <row r="1541" spans="1:21" ht="14.25" customHeight="1">
      <c r="A1541" s="1191"/>
      <c r="B1541" s="1191"/>
      <c r="C1541" s="1191"/>
      <c r="D1541" s="1191"/>
      <c r="E1541" s="1191"/>
      <c r="F1541" s="1191"/>
      <c r="G1541" s="1191"/>
      <c r="H1541" s="1191"/>
      <c r="I1541" s="1191"/>
      <c r="J1541" s="1191"/>
      <c r="K1541" s="1191"/>
      <c r="L1541" s="1191"/>
      <c r="M1541" s="1191"/>
      <c r="N1541" s="1191"/>
      <c r="O1541" s="1191"/>
      <c r="P1541" s="638" t="s">
        <v>5202</v>
      </c>
      <c r="Q1541" s="635" t="s">
        <v>5203</v>
      </c>
      <c r="R1541" s="640">
        <v>966</v>
      </c>
      <c r="S1541" s="640">
        <v>262</v>
      </c>
      <c r="T1541" s="641">
        <v>22</v>
      </c>
      <c r="U1541" s="1191"/>
    </row>
    <row r="1542" spans="1:21" ht="14.25" customHeight="1">
      <c r="A1542" s="1102"/>
      <c r="B1542" s="1102"/>
      <c r="C1542" s="1102"/>
      <c r="D1542" s="1102"/>
      <c r="E1542" s="1102"/>
      <c r="F1542" s="1102"/>
      <c r="G1542" s="1102"/>
      <c r="H1542" s="1102"/>
      <c r="I1542" s="1102"/>
      <c r="J1542" s="1102"/>
      <c r="K1542" s="1102"/>
      <c r="L1542" s="1102"/>
      <c r="M1542" s="1102"/>
      <c r="N1542" s="1102"/>
      <c r="O1542" s="1102"/>
      <c r="P1542" s="638" t="s">
        <v>5204</v>
      </c>
      <c r="Q1542" s="639" t="s">
        <v>5205</v>
      </c>
      <c r="R1542" s="640">
        <v>966</v>
      </c>
      <c r="S1542" s="640">
        <v>262</v>
      </c>
      <c r="T1542" s="641">
        <v>22</v>
      </c>
      <c r="U1542" s="1102"/>
    </row>
    <row r="1543" spans="1:21" ht="14.25" customHeight="1">
      <c r="A1543" s="1329">
        <v>1</v>
      </c>
      <c r="B1543" s="1336">
        <v>43593</v>
      </c>
      <c r="C1543" s="1337" t="s">
        <v>5206</v>
      </c>
      <c r="D1543" s="1331" t="s">
        <v>5207</v>
      </c>
      <c r="E1543" s="1332">
        <v>3944</v>
      </c>
      <c r="F1543" s="1332">
        <v>3712</v>
      </c>
      <c r="G1543" s="1332">
        <v>8</v>
      </c>
      <c r="H1543" s="1332">
        <v>3704</v>
      </c>
      <c r="I1543" s="1333" t="s">
        <v>52</v>
      </c>
      <c r="J1543" s="1333" t="s">
        <v>52</v>
      </c>
      <c r="K1543" s="1333" t="s">
        <v>52</v>
      </c>
      <c r="L1543" s="1333" t="s">
        <v>52</v>
      </c>
      <c r="M1543" s="1333">
        <v>252</v>
      </c>
      <c r="N1543" s="1334">
        <v>40</v>
      </c>
      <c r="O1543" s="1335">
        <v>10000</v>
      </c>
      <c r="P1543" s="634" t="s">
        <v>5208</v>
      </c>
      <c r="Q1543" s="635" t="s">
        <v>5209</v>
      </c>
      <c r="R1543" s="640">
        <v>1446</v>
      </c>
      <c r="S1543" s="640">
        <v>124</v>
      </c>
      <c r="T1543" s="641">
        <v>29</v>
      </c>
      <c r="U1543" s="1331"/>
    </row>
    <row r="1544" spans="1:21" ht="14.25" customHeight="1">
      <c r="A1544" s="1191"/>
      <c r="B1544" s="1191"/>
      <c r="C1544" s="1191"/>
      <c r="D1544" s="1191"/>
      <c r="E1544" s="1191"/>
      <c r="F1544" s="1191"/>
      <c r="G1544" s="1191"/>
      <c r="H1544" s="1191"/>
      <c r="I1544" s="1191"/>
      <c r="J1544" s="1191"/>
      <c r="K1544" s="1191"/>
      <c r="L1544" s="1191"/>
      <c r="M1544" s="1191"/>
      <c r="N1544" s="1191"/>
      <c r="O1544" s="1191"/>
      <c r="P1544" s="638" t="s">
        <v>5210</v>
      </c>
      <c r="Q1544" s="635" t="s">
        <v>5211</v>
      </c>
      <c r="R1544" s="640">
        <v>1917</v>
      </c>
      <c r="S1544" s="640">
        <v>93</v>
      </c>
      <c r="T1544" s="641">
        <v>44</v>
      </c>
      <c r="U1544" s="1191"/>
    </row>
    <row r="1545" spans="1:21" ht="14.25" customHeight="1">
      <c r="A1545" s="1102"/>
      <c r="B1545" s="1102"/>
      <c r="C1545" s="1102"/>
      <c r="D1545" s="1102"/>
      <c r="E1545" s="1102"/>
      <c r="F1545" s="1102"/>
      <c r="G1545" s="1102"/>
      <c r="H1545" s="1102"/>
      <c r="I1545" s="1102"/>
      <c r="J1545" s="1102"/>
      <c r="K1545" s="1102"/>
      <c r="L1545" s="1102"/>
      <c r="M1545" s="1102"/>
      <c r="N1545" s="1102"/>
      <c r="O1545" s="1102"/>
      <c r="P1545" s="638" t="s">
        <v>5212</v>
      </c>
      <c r="Q1545" s="639" t="s">
        <v>5213</v>
      </c>
      <c r="R1545" s="640">
        <v>1446</v>
      </c>
      <c r="S1545" s="640">
        <v>124</v>
      </c>
      <c r="T1545" s="641">
        <v>29</v>
      </c>
      <c r="U1545" s="1102"/>
    </row>
    <row r="1546" spans="1:21" ht="14.25" customHeight="1">
      <c r="A1546" s="1329">
        <v>1</v>
      </c>
      <c r="B1546" s="1336">
        <v>43594</v>
      </c>
      <c r="C1546" s="1337" t="s">
        <v>5214</v>
      </c>
      <c r="D1546" s="1331" t="s">
        <v>5215</v>
      </c>
      <c r="E1546" s="1332">
        <v>1326</v>
      </c>
      <c r="F1546" s="1332">
        <v>1252</v>
      </c>
      <c r="G1546" s="1332">
        <v>231</v>
      </c>
      <c r="H1546" s="1332">
        <v>1022</v>
      </c>
      <c r="I1546" s="1333" t="s">
        <v>52</v>
      </c>
      <c r="J1546" s="1333" t="s">
        <v>52</v>
      </c>
      <c r="K1546" s="1333" t="s">
        <v>52</v>
      </c>
      <c r="L1546" s="1333" t="s">
        <v>52</v>
      </c>
      <c r="M1546" s="1333">
        <v>15</v>
      </c>
      <c r="N1546" s="1334">
        <v>667</v>
      </c>
      <c r="O1546" s="1335">
        <v>10000</v>
      </c>
      <c r="P1546" s="634" t="s">
        <v>5216</v>
      </c>
      <c r="Q1546" s="635" t="s">
        <v>5217</v>
      </c>
      <c r="R1546" s="640">
        <v>192</v>
      </c>
      <c r="S1546" s="640">
        <v>3</v>
      </c>
      <c r="T1546" s="641">
        <v>497</v>
      </c>
      <c r="U1546" s="1331"/>
    </row>
    <row r="1547" spans="1:21" ht="14.25" customHeight="1">
      <c r="A1547" s="1191"/>
      <c r="B1547" s="1191"/>
      <c r="C1547" s="1191"/>
      <c r="D1547" s="1191"/>
      <c r="E1547" s="1191"/>
      <c r="F1547" s="1191"/>
      <c r="G1547" s="1191"/>
      <c r="H1547" s="1191"/>
      <c r="I1547" s="1191"/>
      <c r="J1547" s="1191"/>
      <c r="K1547" s="1191"/>
      <c r="L1547" s="1191"/>
      <c r="M1547" s="1191"/>
      <c r="N1547" s="1191"/>
      <c r="O1547" s="1191"/>
      <c r="P1547" s="638" t="s">
        <v>5218</v>
      </c>
      <c r="Q1547" s="635" t="s">
        <v>5219</v>
      </c>
      <c r="R1547" s="640">
        <v>248</v>
      </c>
      <c r="S1547" s="640">
        <v>4</v>
      </c>
      <c r="T1547" s="641">
        <v>548</v>
      </c>
      <c r="U1547" s="1191"/>
    </row>
    <row r="1548" spans="1:21" ht="14.25" customHeight="1">
      <c r="A1548" s="1102"/>
      <c r="B1548" s="1102"/>
      <c r="C1548" s="1102"/>
      <c r="D1548" s="1102"/>
      <c r="E1548" s="1102"/>
      <c r="F1548" s="1102"/>
      <c r="G1548" s="1102"/>
      <c r="H1548" s="1102"/>
      <c r="I1548" s="1102"/>
      <c r="J1548" s="1102"/>
      <c r="K1548" s="1102"/>
      <c r="L1548" s="1102"/>
      <c r="M1548" s="1102"/>
      <c r="N1548" s="1102"/>
      <c r="O1548" s="1102"/>
      <c r="P1548" s="638" t="s">
        <v>5220</v>
      </c>
      <c r="Q1548" s="639" t="s">
        <v>5221</v>
      </c>
      <c r="R1548" s="640">
        <v>248</v>
      </c>
      <c r="S1548" s="640">
        <v>4</v>
      </c>
      <c r="T1548" s="641">
        <v>548</v>
      </c>
      <c r="U1548" s="1102"/>
    </row>
    <row r="1549" spans="1:21" ht="14.25" customHeight="1">
      <c r="A1549" s="1329">
        <v>1</v>
      </c>
      <c r="B1549" s="1336">
        <v>43593</v>
      </c>
      <c r="C1549" s="1337" t="s">
        <v>5222</v>
      </c>
      <c r="D1549" s="1331" t="s">
        <v>5223</v>
      </c>
      <c r="E1549" s="1332">
        <v>4535</v>
      </c>
      <c r="F1549" s="1332">
        <v>3325</v>
      </c>
      <c r="G1549" s="1332">
        <v>159</v>
      </c>
      <c r="H1549" s="1332">
        <v>3185</v>
      </c>
      <c r="I1549" s="1333" t="s">
        <v>52</v>
      </c>
      <c r="J1549" s="1333" t="s">
        <v>52</v>
      </c>
      <c r="K1549" s="1333" t="s">
        <v>52</v>
      </c>
      <c r="L1549" s="1333" t="s">
        <v>52</v>
      </c>
      <c r="M1549" s="1333">
        <v>842</v>
      </c>
      <c r="N1549" s="1334">
        <v>143</v>
      </c>
      <c r="O1549" s="1335">
        <v>120000</v>
      </c>
      <c r="P1549" s="634" t="s">
        <v>5224</v>
      </c>
      <c r="Q1549" s="635" t="s">
        <v>5225</v>
      </c>
      <c r="R1549" s="640">
        <v>355</v>
      </c>
      <c r="S1549" s="640">
        <v>112</v>
      </c>
      <c r="T1549" s="641">
        <v>98</v>
      </c>
      <c r="U1549" s="1331"/>
    </row>
    <row r="1550" spans="1:21" ht="14.25" customHeight="1">
      <c r="A1550" s="1191"/>
      <c r="B1550" s="1191"/>
      <c r="C1550" s="1191"/>
      <c r="D1550" s="1191"/>
      <c r="E1550" s="1191"/>
      <c r="F1550" s="1191"/>
      <c r="G1550" s="1191"/>
      <c r="H1550" s="1191"/>
      <c r="I1550" s="1191"/>
      <c r="J1550" s="1191"/>
      <c r="K1550" s="1191"/>
      <c r="L1550" s="1191"/>
      <c r="M1550" s="1191"/>
      <c r="N1550" s="1191"/>
      <c r="O1550" s="1191"/>
      <c r="P1550" s="638" t="s">
        <v>5226</v>
      </c>
      <c r="Q1550" s="635" t="s">
        <v>5227</v>
      </c>
      <c r="R1550" s="640">
        <v>444</v>
      </c>
      <c r="S1550" s="640">
        <v>105</v>
      </c>
      <c r="T1550" s="641">
        <v>187</v>
      </c>
      <c r="U1550" s="1191"/>
    </row>
    <row r="1551" spans="1:21" ht="14.25" customHeight="1">
      <c r="A1551" s="1102"/>
      <c r="B1551" s="1102"/>
      <c r="C1551" s="1102"/>
      <c r="D1551" s="1102"/>
      <c r="E1551" s="1102"/>
      <c r="F1551" s="1102"/>
      <c r="G1551" s="1102"/>
      <c r="H1551" s="1102"/>
      <c r="I1551" s="1102"/>
      <c r="J1551" s="1102"/>
      <c r="K1551" s="1102"/>
      <c r="L1551" s="1102"/>
      <c r="M1551" s="1102"/>
      <c r="N1551" s="1102"/>
      <c r="O1551" s="1102"/>
      <c r="P1551" s="638" t="s">
        <v>5228</v>
      </c>
      <c r="Q1551" s="639" t="s">
        <v>5229</v>
      </c>
      <c r="R1551" s="640">
        <v>666</v>
      </c>
      <c r="S1551" s="640">
        <v>200</v>
      </c>
      <c r="T1551" s="641">
        <v>131</v>
      </c>
      <c r="U1551" s="1102"/>
    </row>
    <row r="1552" spans="1:21" ht="14.25" customHeight="1">
      <c r="A1552" s="1329">
        <v>1</v>
      </c>
      <c r="B1552" s="1336">
        <v>43595</v>
      </c>
      <c r="C1552" s="1337" t="s">
        <v>5230</v>
      </c>
      <c r="D1552" s="1331" t="s">
        <v>5231</v>
      </c>
      <c r="E1552" s="1332">
        <v>2999</v>
      </c>
      <c r="F1552" s="1332">
        <v>2208</v>
      </c>
      <c r="G1552" s="1332">
        <v>90</v>
      </c>
      <c r="H1552" s="1332">
        <v>2118</v>
      </c>
      <c r="I1552" s="1333" t="s">
        <v>52</v>
      </c>
      <c r="J1552" s="1333" t="s">
        <v>52</v>
      </c>
      <c r="K1552" s="1333" t="s">
        <v>52</v>
      </c>
      <c r="L1552" s="1333" t="s">
        <v>52</v>
      </c>
      <c r="M1552" s="1333">
        <v>622</v>
      </c>
      <c r="N1552" s="1334">
        <v>145</v>
      </c>
      <c r="O1552" s="1335">
        <v>89989</v>
      </c>
      <c r="P1552" s="634" t="s">
        <v>5232</v>
      </c>
      <c r="Q1552" s="635" t="s">
        <v>5233</v>
      </c>
      <c r="R1552" s="640">
        <v>222</v>
      </c>
      <c r="S1552" s="640">
        <v>103</v>
      </c>
      <c r="T1552" s="641">
        <v>122</v>
      </c>
      <c r="U1552" s="1331"/>
    </row>
    <row r="1553" spans="1:21" ht="14.25" customHeight="1">
      <c r="A1553" s="1191"/>
      <c r="B1553" s="1191"/>
      <c r="C1553" s="1191"/>
      <c r="D1553" s="1191"/>
      <c r="E1553" s="1191"/>
      <c r="F1553" s="1191"/>
      <c r="G1553" s="1191"/>
      <c r="H1553" s="1191"/>
      <c r="I1553" s="1191"/>
      <c r="J1553" s="1191"/>
      <c r="K1553" s="1191"/>
      <c r="L1553" s="1191"/>
      <c r="M1553" s="1191"/>
      <c r="N1553" s="1191"/>
      <c r="O1553" s="1191"/>
      <c r="P1553" s="638" t="s">
        <v>5234</v>
      </c>
      <c r="Q1553" s="635" t="s">
        <v>5235</v>
      </c>
      <c r="R1553" s="640">
        <v>450</v>
      </c>
      <c r="S1553" s="640">
        <v>77</v>
      </c>
      <c r="T1553" s="641">
        <v>157</v>
      </c>
      <c r="U1553" s="1191"/>
    </row>
    <row r="1554" spans="1:21" ht="14.25" customHeight="1">
      <c r="A1554" s="1102"/>
      <c r="B1554" s="1102"/>
      <c r="C1554" s="1102"/>
      <c r="D1554" s="1102"/>
      <c r="E1554" s="1102"/>
      <c r="F1554" s="1102"/>
      <c r="G1554" s="1102"/>
      <c r="H1554" s="1102"/>
      <c r="I1554" s="1102"/>
      <c r="J1554" s="1102"/>
      <c r="K1554" s="1102"/>
      <c r="L1554" s="1102"/>
      <c r="M1554" s="1102"/>
      <c r="N1554" s="1102"/>
      <c r="O1554" s="1102"/>
      <c r="P1554" s="638" t="s">
        <v>5236</v>
      </c>
      <c r="Q1554" s="639" t="s">
        <v>5237</v>
      </c>
      <c r="R1554" s="640">
        <v>222</v>
      </c>
      <c r="S1554" s="640">
        <v>103</v>
      </c>
      <c r="T1554" s="641">
        <v>122</v>
      </c>
      <c r="U1554" s="1102"/>
    </row>
    <row r="1555" spans="1:21" ht="14.25" customHeight="1">
      <c r="A1555" s="1329">
        <v>2</v>
      </c>
      <c r="B1555" s="1336">
        <v>43599</v>
      </c>
      <c r="C1555" s="1337" t="s">
        <v>5238</v>
      </c>
      <c r="D1555" s="1331" t="s">
        <v>5239</v>
      </c>
      <c r="E1555" s="1332">
        <v>4174</v>
      </c>
      <c r="F1555" s="1332">
        <v>3970</v>
      </c>
      <c r="G1555" s="1332">
        <v>14</v>
      </c>
      <c r="H1555" s="1332">
        <v>3956</v>
      </c>
      <c r="I1555" s="1333" t="s">
        <v>52</v>
      </c>
      <c r="J1555" s="1333" t="s">
        <v>52</v>
      </c>
      <c r="K1555" s="1333" t="s">
        <v>52</v>
      </c>
      <c r="L1555" s="1333" t="s">
        <v>52</v>
      </c>
      <c r="M1555" s="1333">
        <v>541</v>
      </c>
      <c r="N1555" s="1334">
        <v>18</v>
      </c>
      <c r="O1555" s="1335">
        <v>10000</v>
      </c>
      <c r="P1555" s="634" t="s">
        <v>5240</v>
      </c>
      <c r="Q1555" s="635" t="s">
        <v>5241</v>
      </c>
      <c r="R1555" s="640">
        <v>2696</v>
      </c>
      <c r="S1555" s="640">
        <v>356</v>
      </c>
      <c r="T1555" s="641">
        <v>17</v>
      </c>
      <c r="U1555" s="1331"/>
    </row>
    <row r="1556" spans="1:21" ht="14.25" customHeight="1">
      <c r="A1556" s="1191"/>
      <c r="B1556" s="1191"/>
      <c r="C1556" s="1191"/>
      <c r="D1556" s="1191"/>
      <c r="E1556" s="1191"/>
      <c r="F1556" s="1191"/>
      <c r="G1556" s="1191"/>
      <c r="H1556" s="1191"/>
      <c r="I1556" s="1191"/>
      <c r="J1556" s="1191"/>
      <c r="K1556" s="1191"/>
      <c r="L1556" s="1191"/>
      <c r="M1556" s="1191"/>
      <c r="N1556" s="1191"/>
      <c r="O1556" s="1191"/>
      <c r="P1556" s="638" t="s">
        <v>5242</v>
      </c>
      <c r="Q1556" s="635" t="s">
        <v>5243</v>
      </c>
      <c r="R1556" s="640">
        <v>2696</v>
      </c>
      <c r="S1556" s="640">
        <v>356</v>
      </c>
      <c r="T1556" s="641">
        <v>17</v>
      </c>
      <c r="U1556" s="1191"/>
    </row>
    <row r="1557" spans="1:21" ht="14.25" customHeight="1">
      <c r="A1557" s="1102"/>
      <c r="B1557" s="1102"/>
      <c r="C1557" s="1102"/>
      <c r="D1557" s="1102"/>
      <c r="E1557" s="1102"/>
      <c r="F1557" s="1102"/>
      <c r="G1557" s="1102"/>
      <c r="H1557" s="1102"/>
      <c r="I1557" s="1102"/>
      <c r="J1557" s="1102"/>
      <c r="K1557" s="1102"/>
      <c r="L1557" s="1102"/>
      <c r="M1557" s="1102"/>
      <c r="N1557" s="1102"/>
      <c r="O1557" s="1102"/>
      <c r="P1557" s="638" t="s">
        <v>5244</v>
      </c>
      <c r="Q1557" s="639" t="s">
        <v>5245</v>
      </c>
      <c r="R1557" s="640">
        <v>2696</v>
      </c>
      <c r="S1557" s="640">
        <v>356</v>
      </c>
      <c r="T1557" s="641">
        <v>17</v>
      </c>
      <c r="U1557" s="1102"/>
    </row>
    <row r="1558" spans="1:21" ht="14.25" customHeight="1">
      <c r="A1558" s="1329">
        <v>2</v>
      </c>
      <c r="B1558" s="1336">
        <v>43600</v>
      </c>
      <c r="C1558" s="1337" t="s">
        <v>5246</v>
      </c>
      <c r="D1558" s="1331" t="s">
        <v>5247</v>
      </c>
      <c r="E1558" s="1332">
        <v>3552</v>
      </c>
      <c r="F1558" s="1332">
        <v>3191</v>
      </c>
      <c r="G1558" s="1332">
        <v>4</v>
      </c>
      <c r="H1558" s="1332">
        <v>3188</v>
      </c>
      <c r="I1558" s="1333" t="s">
        <v>52</v>
      </c>
      <c r="J1558" s="1333" t="s">
        <v>52</v>
      </c>
      <c r="K1558" s="1333" t="s">
        <v>52</v>
      </c>
      <c r="L1558" s="1333" t="s">
        <v>52</v>
      </c>
      <c r="M1558" s="1333">
        <v>575</v>
      </c>
      <c r="N1558" s="1334">
        <v>17</v>
      </c>
      <c r="O1558" s="1335">
        <v>10000</v>
      </c>
      <c r="P1558" s="634" t="s">
        <v>5248</v>
      </c>
      <c r="Q1558" s="635" t="s">
        <v>5249</v>
      </c>
      <c r="R1558" s="640">
        <v>2130</v>
      </c>
      <c r="S1558" s="640">
        <v>420</v>
      </c>
      <c r="T1558" s="641">
        <v>16</v>
      </c>
      <c r="U1558" s="1331"/>
    </row>
    <row r="1559" spans="1:21" ht="14.25" customHeight="1">
      <c r="A1559" s="1191"/>
      <c r="B1559" s="1191"/>
      <c r="C1559" s="1191"/>
      <c r="D1559" s="1191"/>
      <c r="E1559" s="1191"/>
      <c r="F1559" s="1191"/>
      <c r="G1559" s="1191"/>
      <c r="H1559" s="1191"/>
      <c r="I1559" s="1191"/>
      <c r="J1559" s="1191"/>
      <c r="K1559" s="1191"/>
      <c r="L1559" s="1191"/>
      <c r="M1559" s="1191"/>
      <c r="N1559" s="1191"/>
      <c r="O1559" s="1191"/>
      <c r="P1559" s="638" t="s">
        <v>5250</v>
      </c>
      <c r="Q1559" s="635" t="s">
        <v>5251</v>
      </c>
      <c r="R1559" s="640">
        <v>2130</v>
      </c>
      <c r="S1559" s="640">
        <v>420</v>
      </c>
      <c r="T1559" s="641">
        <v>16</v>
      </c>
      <c r="U1559" s="1191"/>
    </row>
    <row r="1560" spans="1:21" ht="14.25" customHeight="1">
      <c r="A1560" s="1102"/>
      <c r="B1560" s="1102"/>
      <c r="C1560" s="1102"/>
      <c r="D1560" s="1102"/>
      <c r="E1560" s="1102"/>
      <c r="F1560" s="1102"/>
      <c r="G1560" s="1102"/>
      <c r="H1560" s="1102"/>
      <c r="I1560" s="1102"/>
      <c r="J1560" s="1102"/>
      <c r="K1560" s="1102"/>
      <c r="L1560" s="1102"/>
      <c r="M1560" s="1102"/>
      <c r="N1560" s="1102"/>
      <c r="O1560" s="1102"/>
      <c r="P1560" s="638" t="s">
        <v>5252</v>
      </c>
      <c r="Q1560" s="639" t="s">
        <v>5253</v>
      </c>
      <c r="R1560" s="640">
        <v>2130</v>
      </c>
      <c r="S1560" s="640">
        <v>420</v>
      </c>
      <c r="T1560" s="641">
        <v>16</v>
      </c>
      <c r="U1560" s="1102"/>
    </row>
    <row r="1561" spans="1:21" ht="14.25" customHeight="1">
      <c r="A1561" s="1329">
        <v>2</v>
      </c>
      <c r="B1561" s="1336">
        <v>43601</v>
      </c>
      <c r="C1561" s="1337" t="s">
        <v>5254</v>
      </c>
      <c r="D1561" s="1331" t="s">
        <v>5255</v>
      </c>
      <c r="E1561" s="1332">
        <v>1769</v>
      </c>
      <c r="F1561" s="1332">
        <v>1463</v>
      </c>
      <c r="G1561" s="1332">
        <v>19</v>
      </c>
      <c r="H1561" s="1332">
        <v>1444</v>
      </c>
      <c r="I1561" s="1333" t="s">
        <v>52</v>
      </c>
      <c r="J1561" s="1333" t="s">
        <v>52</v>
      </c>
      <c r="K1561" s="1333" t="s">
        <v>52</v>
      </c>
      <c r="L1561" s="1333" t="s">
        <v>52</v>
      </c>
      <c r="M1561" s="1333">
        <v>245</v>
      </c>
      <c r="N1561" s="1334">
        <v>41</v>
      </c>
      <c r="O1561" s="1335">
        <v>9987</v>
      </c>
      <c r="P1561" s="634" t="s">
        <v>5256</v>
      </c>
      <c r="Q1561" s="635" t="s">
        <v>5257</v>
      </c>
      <c r="R1561" s="640">
        <v>234</v>
      </c>
      <c r="S1561" s="640">
        <v>75</v>
      </c>
      <c r="T1561" s="641">
        <v>36</v>
      </c>
      <c r="U1561" s="1331"/>
    </row>
    <row r="1562" spans="1:21" ht="14.25" customHeight="1">
      <c r="A1562" s="1191"/>
      <c r="B1562" s="1191"/>
      <c r="C1562" s="1191"/>
      <c r="D1562" s="1191"/>
      <c r="E1562" s="1191"/>
      <c r="F1562" s="1191"/>
      <c r="G1562" s="1191"/>
      <c r="H1562" s="1191"/>
      <c r="I1562" s="1191"/>
      <c r="J1562" s="1191"/>
      <c r="K1562" s="1191"/>
      <c r="L1562" s="1191"/>
      <c r="M1562" s="1191"/>
      <c r="N1562" s="1191"/>
      <c r="O1562" s="1191"/>
      <c r="P1562" s="638" t="s">
        <v>5258</v>
      </c>
      <c r="Q1562" s="635" t="s">
        <v>5259</v>
      </c>
      <c r="R1562" s="640">
        <v>318</v>
      </c>
      <c r="S1562" s="640">
        <v>14</v>
      </c>
      <c r="T1562" s="641">
        <v>74</v>
      </c>
      <c r="U1562" s="1191"/>
    </row>
    <row r="1563" spans="1:21" ht="14.25" customHeight="1">
      <c r="A1563" s="1102"/>
      <c r="B1563" s="1102"/>
      <c r="C1563" s="1102"/>
      <c r="D1563" s="1102"/>
      <c r="E1563" s="1102"/>
      <c r="F1563" s="1102"/>
      <c r="G1563" s="1102"/>
      <c r="H1563" s="1102"/>
      <c r="I1563" s="1102"/>
      <c r="J1563" s="1102"/>
      <c r="K1563" s="1102"/>
      <c r="L1563" s="1102"/>
      <c r="M1563" s="1102"/>
      <c r="N1563" s="1102"/>
      <c r="O1563" s="1102"/>
      <c r="P1563" s="638" t="s">
        <v>5260</v>
      </c>
      <c r="Q1563" s="639" t="s">
        <v>5261</v>
      </c>
      <c r="R1563" s="640">
        <v>167</v>
      </c>
      <c r="S1563" s="640">
        <v>39</v>
      </c>
      <c r="T1563" s="641">
        <v>38</v>
      </c>
      <c r="U1563" s="1102"/>
    </row>
    <row r="1564" spans="1:21" ht="14.25" customHeight="1">
      <c r="A1564" s="1329">
        <v>2</v>
      </c>
      <c r="B1564" s="1336" t="s">
        <v>5262</v>
      </c>
      <c r="C1564" s="1337" t="s">
        <v>5263</v>
      </c>
      <c r="D1564" s="1331" t="s">
        <v>5264</v>
      </c>
      <c r="E1564" s="1332">
        <v>28990</v>
      </c>
      <c r="F1564" s="1332">
        <v>19339</v>
      </c>
      <c r="G1564" s="1332">
        <v>148</v>
      </c>
      <c r="H1564" s="1332">
        <v>19219</v>
      </c>
      <c r="I1564" s="1333" t="s">
        <v>52</v>
      </c>
      <c r="J1564" s="1333" t="s">
        <v>52</v>
      </c>
      <c r="K1564" s="1333" t="s">
        <v>52</v>
      </c>
      <c r="L1564" s="1333" t="s">
        <v>52</v>
      </c>
      <c r="M1564" s="1333">
        <v>1150</v>
      </c>
      <c r="N1564" s="1334">
        <v>130</v>
      </c>
      <c r="O1564" s="1335">
        <v>150000</v>
      </c>
      <c r="P1564" s="634" t="s">
        <v>5265</v>
      </c>
      <c r="Q1564" s="635" t="s">
        <v>5266</v>
      </c>
      <c r="R1564" s="640">
        <v>360</v>
      </c>
      <c r="S1564" s="640">
        <v>62</v>
      </c>
      <c r="T1564" s="641">
        <v>104</v>
      </c>
      <c r="U1564" s="1331"/>
    </row>
    <row r="1565" spans="1:21" ht="14.25" customHeight="1">
      <c r="A1565" s="1191"/>
      <c r="B1565" s="1191"/>
      <c r="C1565" s="1191"/>
      <c r="D1565" s="1191"/>
      <c r="E1565" s="1191"/>
      <c r="F1565" s="1191"/>
      <c r="G1565" s="1191"/>
      <c r="H1565" s="1191"/>
      <c r="I1565" s="1191"/>
      <c r="J1565" s="1191"/>
      <c r="K1565" s="1191"/>
      <c r="L1565" s="1191"/>
      <c r="M1565" s="1191"/>
      <c r="N1565" s="1191"/>
      <c r="O1565" s="1191"/>
      <c r="P1565" s="638" t="s">
        <v>5267</v>
      </c>
      <c r="Q1565" s="635" t="s">
        <v>5268</v>
      </c>
      <c r="R1565" s="640">
        <v>4656</v>
      </c>
      <c r="S1565" s="640">
        <v>213</v>
      </c>
      <c r="T1565" s="641">
        <v>128</v>
      </c>
      <c r="U1565" s="1191"/>
    </row>
    <row r="1566" spans="1:21" ht="14.25" customHeight="1">
      <c r="A1566" s="1102"/>
      <c r="B1566" s="1102"/>
      <c r="C1566" s="1102"/>
      <c r="D1566" s="1102"/>
      <c r="E1566" s="1102"/>
      <c r="F1566" s="1102"/>
      <c r="G1566" s="1102"/>
      <c r="H1566" s="1102"/>
      <c r="I1566" s="1102"/>
      <c r="J1566" s="1102"/>
      <c r="K1566" s="1102"/>
      <c r="L1566" s="1102"/>
      <c r="M1566" s="1102"/>
      <c r="N1566" s="1102"/>
      <c r="O1566" s="1102"/>
      <c r="P1566" s="638" t="s">
        <v>5269</v>
      </c>
      <c r="Q1566" s="639" t="s">
        <v>5270</v>
      </c>
      <c r="R1566" s="640">
        <v>4656</v>
      </c>
      <c r="S1566" s="640">
        <v>213</v>
      </c>
      <c r="T1566" s="641">
        <v>128</v>
      </c>
      <c r="U1566" s="1102"/>
    </row>
    <row r="1567" spans="1:21" ht="14.25" customHeight="1">
      <c r="A1567" s="1329">
        <v>2</v>
      </c>
      <c r="B1567" s="1336">
        <v>43602</v>
      </c>
      <c r="C1567" s="1337" t="s">
        <v>5271</v>
      </c>
      <c r="D1567" s="1331" t="s">
        <v>5272</v>
      </c>
      <c r="E1567" s="1332">
        <v>3130</v>
      </c>
      <c r="F1567" s="1332">
        <v>2826</v>
      </c>
      <c r="G1567" s="1332">
        <v>27</v>
      </c>
      <c r="H1567" s="1332">
        <v>2801</v>
      </c>
      <c r="I1567" s="1333" t="s">
        <v>52</v>
      </c>
      <c r="J1567" s="1333" t="s">
        <v>52</v>
      </c>
      <c r="K1567" s="1333" t="s">
        <v>52</v>
      </c>
      <c r="L1567" s="1333" t="s">
        <v>52</v>
      </c>
      <c r="M1567" s="1333">
        <v>401</v>
      </c>
      <c r="N1567" s="1334">
        <v>75</v>
      </c>
      <c r="O1567" s="1335">
        <v>30000</v>
      </c>
      <c r="P1567" s="634" t="s">
        <v>5273</v>
      </c>
      <c r="Q1567" s="635" t="s">
        <v>5274</v>
      </c>
      <c r="R1567" s="640">
        <v>606</v>
      </c>
      <c r="S1567" s="640">
        <v>137</v>
      </c>
      <c r="T1567" s="641">
        <v>64</v>
      </c>
      <c r="U1567" s="1331"/>
    </row>
    <row r="1568" spans="1:21" ht="14.25" customHeight="1">
      <c r="A1568" s="1191"/>
      <c r="B1568" s="1191"/>
      <c r="C1568" s="1191"/>
      <c r="D1568" s="1191"/>
      <c r="E1568" s="1191"/>
      <c r="F1568" s="1191"/>
      <c r="G1568" s="1191"/>
      <c r="H1568" s="1191"/>
      <c r="I1568" s="1191"/>
      <c r="J1568" s="1191"/>
      <c r="K1568" s="1191"/>
      <c r="L1568" s="1191"/>
      <c r="M1568" s="1191"/>
      <c r="N1568" s="1191"/>
      <c r="O1568" s="1191"/>
      <c r="P1568" s="638" t="s">
        <v>5275</v>
      </c>
      <c r="Q1568" s="635" t="s">
        <v>5276</v>
      </c>
      <c r="R1568" s="640">
        <v>612</v>
      </c>
      <c r="S1568" s="640">
        <v>59</v>
      </c>
      <c r="T1568" s="641">
        <v>80</v>
      </c>
      <c r="U1568" s="1191"/>
    </row>
    <row r="1569" spans="1:21" ht="14.25" customHeight="1">
      <c r="A1569" s="1102"/>
      <c r="B1569" s="1102"/>
      <c r="C1569" s="1102"/>
      <c r="D1569" s="1102"/>
      <c r="E1569" s="1102"/>
      <c r="F1569" s="1102"/>
      <c r="G1569" s="1102"/>
      <c r="H1569" s="1102"/>
      <c r="I1569" s="1102"/>
      <c r="J1569" s="1102"/>
      <c r="K1569" s="1102"/>
      <c r="L1569" s="1102"/>
      <c r="M1569" s="1102"/>
      <c r="N1569" s="1102"/>
      <c r="O1569" s="1102"/>
      <c r="P1569" s="638" t="s">
        <v>5277</v>
      </c>
      <c r="Q1569" s="639" t="s">
        <v>5278</v>
      </c>
      <c r="R1569" s="640">
        <v>606</v>
      </c>
      <c r="S1569" s="640">
        <v>137</v>
      </c>
      <c r="T1569" s="641">
        <v>64</v>
      </c>
      <c r="U1569" s="1102"/>
    </row>
    <row r="1570" spans="1:21" ht="14.25" customHeight="1">
      <c r="A1570" s="1329">
        <v>3</v>
      </c>
      <c r="B1570" s="1336">
        <v>43605</v>
      </c>
      <c r="C1570" s="1337" t="s">
        <v>5279</v>
      </c>
      <c r="D1570" s="1331" t="s">
        <v>5280</v>
      </c>
      <c r="E1570" s="1332">
        <v>2190</v>
      </c>
      <c r="F1570" s="1332">
        <v>2003</v>
      </c>
      <c r="G1570" s="1332">
        <v>10</v>
      </c>
      <c r="H1570" s="1332">
        <v>1994</v>
      </c>
      <c r="I1570" s="1333" t="s">
        <v>52</v>
      </c>
      <c r="J1570" s="1333" t="s">
        <v>52</v>
      </c>
      <c r="K1570" s="1333" t="s">
        <v>52</v>
      </c>
      <c r="L1570" s="1333" t="s">
        <v>52</v>
      </c>
      <c r="M1570" s="1333">
        <v>274</v>
      </c>
      <c r="N1570" s="1334">
        <v>36</v>
      </c>
      <c r="O1570" s="1335">
        <v>9996</v>
      </c>
      <c r="P1570" s="634" t="s">
        <v>5281</v>
      </c>
      <c r="Q1570" s="635" t="s">
        <v>5282</v>
      </c>
      <c r="R1570" s="640">
        <v>1572</v>
      </c>
      <c r="S1570" s="640">
        <v>223</v>
      </c>
      <c r="T1570" s="641">
        <v>32</v>
      </c>
      <c r="U1570" s="1331"/>
    </row>
    <row r="1571" spans="1:21" ht="14.25" customHeight="1">
      <c r="A1571" s="1191"/>
      <c r="B1571" s="1191"/>
      <c r="C1571" s="1191"/>
      <c r="D1571" s="1191"/>
      <c r="E1571" s="1191"/>
      <c r="F1571" s="1191"/>
      <c r="G1571" s="1191"/>
      <c r="H1571" s="1191"/>
      <c r="I1571" s="1191"/>
      <c r="J1571" s="1191"/>
      <c r="K1571" s="1191"/>
      <c r="L1571" s="1191"/>
      <c r="M1571" s="1191"/>
      <c r="N1571" s="1191"/>
      <c r="O1571" s="1191"/>
      <c r="P1571" s="638" t="s">
        <v>5283</v>
      </c>
      <c r="Q1571" s="635" t="s">
        <v>5284</v>
      </c>
      <c r="R1571" s="640">
        <v>1572</v>
      </c>
      <c r="S1571" s="640">
        <v>223</v>
      </c>
      <c r="T1571" s="641">
        <v>32</v>
      </c>
      <c r="U1571" s="1191"/>
    </row>
    <row r="1572" spans="1:21" ht="14.25" customHeight="1">
      <c r="A1572" s="1102"/>
      <c r="B1572" s="1102"/>
      <c r="C1572" s="1102"/>
      <c r="D1572" s="1102"/>
      <c r="E1572" s="1102"/>
      <c r="F1572" s="1102"/>
      <c r="G1572" s="1102"/>
      <c r="H1572" s="1102"/>
      <c r="I1572" s="1102"/>
      <c r="J1572" s="1102"/>
      <c r="K1572" s="1102"/>
      <c r="L1572" s="1102"/>
      <c r="M1572" s="1102"/>
      <c r="N1572" s="1102"/>
      <c r="O1572" s="1102"/>
      <c r="P1572" s="638" t="s">
        <v>5285</v>
      </c>
      <c r="Q1572" s="639" t="s">
        <v>5286</v>
      </c>
      <c r="R1572" s="640">
        <v>1572</v>
      </c>
      <c r="S1572" s="640">
        <v>223</v>
      </c>
      <c r="T1572" s="641">
        <v>32</v>
      </c>
      <c r="U1572" s="1102"/>
    </row>
    <row r="1573" spans="1:21" ht="14.25" customHeight="1">
      <c r="A1573" s="1329">
        <v>3</v>
      </c>
      <c r="B1573" s="1336">
        <v>43606</v>
      </c>
      <c r="C1573" s="1337" t="s">
        <v>5287</v>
      </c>
      <c r="D1573" s="1331" t="s">
        <v>5288</v>
      </c>
      <c r="E1573" s="1332">
        <v>1655</v>
      </c>
      <c r="F1573" s="1332">
        <v>1384</v>
      </c>
      <c r="G1573" s="1332">
        <v>10</v>
      </c>
      <c r="H1573" s="1332">
        <v>1375</v>
      </c>
      <c r="I1573" s="1333" t="s">
        <v>52</v>
      </c>
      <c r="J1573" s="1333" t="s">
        <v>52</v>
      </c>
      <c r="K1573" s="1333" t="s">
        <v>52</v>
      </c>
      <c r="L1573" s="1333" t="s">
        <v>52</v>
      </c>
      <c r="M1573" s="1333">
        <v>189</v>
      </c>
      <c r="N1573" s="1334">
        <v>53</v>
      </c>
      <c r="O1573" s="1335">
        <v>10000</v>
      </c>
      <c r="P1573" s="634" t="s">
        <v>5289</v>
      </c>
      <c r="Q1573" s="635" t="s">
        <v>5290</v>
      </c>
      <c r="R1573" s="640">
        <v>226</v>
      </c>
      <c r="S1573" s="640">
        <v>45</v>
      </c>
      <c r="T1573" s="641">
        <v>58</v>
      </c>
      <c r="U1573" s="1331"/>
    </row>
    <row r="1574" spans="1:21" ht="14.25" customHeight="1">
      <c r="A1574" s="1191"/>
      <c r="B1574" s="1191"/>
      <c r="C1574" s="1191"/>
      <c r="D1574" s="1191"/>
      <c r="E1574" s="1191"/>
      <c r="F1574" s="1191"/>
      <c r="G1574" s="1191"/>
      <c r="H1574" s="1191"/>
      <c r="I1574" s="1191"/>
      <c r="J1574" s="1191"/>
      <c r="K1574" s="1191"/>
      <c r="L1574" s="1191"/>
      <c r="M1574" s="1191"/>
      <c r="N1574" s="1191"/>
      <c r="O1574" s="1191"/>
      <c r="P1574" s="638" t="s">
        <v>5291</v>
      </c>
      <c r="Q1574" s="635" t="s">
        <v>5292</v>
      </c>
      <c r="R1574" s="640">
        <v>244</v>
      </c>
      <c r="S1574" s="640">
        <v>7</v>
      </c>
      <c r="T1574" s="641">
        <v>164</v>
      </c>
      <c r="U1574" s="1191"/>
    </row>
    <row r="1575" spans="1:21" ht="14.25" customHeight="1">
      <c r="A1575" s="1102"/>
      <c r="B1575" s="1102"/>
      <c r="C1575" s="1102"/>
      <c r="D1575" s="1102"/>
      <c r="E1575" s="1102"/>
      <c r="F1575" s="1102"/>
      <c r="G1575" s="1102"/>
      <c r="H1575" s="1102"/>
      <c r="I1575" s="1102"/>
      <c r="J1575" s="1102"/>
      <c r="K1575" s="1102"/>
      <c r="L1575" s="1102"/>
      <c r="M1575" s="1102"/>
      <c r="N1575" s="1102"/>
      <c r="O1575" s="1102"/>
      <c r="P1575" s="638" t="s">
        <v>5293</v>
      </c>
      <c r="Q1575" s="639" t="s">
        <v>5294</v>
      </c>
      <c r="R1575" s="640">
        <v>226</v>
      </c>
      <c r="S1575" s="640">
        <v>45</v>
      </c>
      <c r="T1575" s="641">
        <v>58</v>
      </c>
      <c r="U1575" s="1102"/>
    </row>
    <row r="1576" spans="1:21" ht="14.25" customHeight="1">
      <c r="A1576" s="1329">
        <v>3</v>
      </c>
      <c r="B1576" s="1336" t="s">
        <v>5295</v>
      </c>
      <c r="C1576" s="1337" t="s">
        <v>5296</v>
      </c>
      <c r="D1576" s="1331" t="s">
        <v>5297</v>
      </c>
      <c r="E1576" s="1332">
        <v>3949</v>
      </c>
      <c r="F1576" s="1332">
        <v>3085</v>
      </c>
      <c r="G1576" s="1332">
        <v>138</v>
      </c>
      <c r="H1576" s="1332">
        <v>2965</v>
      </c>
      <c r="I1576" s="1333" t="s">
        <v>52</v>
      </c>
      <c r="J1576" s="1333" t="s">
        <v>52</v>
      </c>
      <c r="K1576" s="1333" t="s">
        <v>52</v>
      </c>
      <c r="L1576" s="1333" t="s">
        <v>52</v>
      </c>
      <c r="M1576" s="1333">
        <v>599</v>
      </c>
      <c r="N1576" s="1334">
        <v>150</v>
      </c>
      <c r="O1576" s="1335">
        <v>89996</v>
      </c>
      <c r="P1576" s="634" t="s">
        <v>5298</v>
      </c>
      <c r="Q1576" s="635" t="s">
        <v>5299</v>
      </c>
      <c r="R1576" s="640">
        <v>292</v>
      </c>
      <c r="S1576" s="640">
        <v>44</v>
      </c>
      <c r="T1576" s="641">
        <v>103</v>
      </c>
      <c r="U1576" s="1331"/>
    </row>
    <row r="1577" spans="1:21" ht="14.25" customHeight="1">
      <c r="A1577" s="1191"/>
      <c r="B1577" s="1191"/>
      <c r="C1577" s="1191"/>
      <c r="D1577" s="1191"/>
      <c r="E1577" s="1191"/>
      <c r="F1577" s="1191"/>
      <c r="G1577" s="1191"/>
      <c r="H1577" s="1191"/>
      <c r="I1577" s="1191"/>
      <c r="J1577" s="1191"/>
      <c r="K1577" s="1191"/>
      <c r="L1577" s="1191"/>
      <c r="M1577" s="1191"/>
      <c r="N1577" s="1191"/>
      <c r="O1577" s="1191"/>
      <c r="P1577" s="638" t="s">
        <v>5300</v>
      </c>
      <c r="Q1577" s="635" t="s">
        <v>5301</v>
      </c>
      <c r="R1577" s="640">
        <v>590</v>
      </c>
      <c r="S1577" s="640">
        <v>63</v>
      </c>
      <c r="T1577" s="641">
        <v>201</v>
      </c>
      <c r="U1577" s="1191"/>
    </row>
    <row r="1578" spans="1:21" ht="14.25" customHeight="1">
      <c r="A1578" s="1102"/>
      <c r="B1578" s="1102"/>
      <c r="C1578" s="1102"/>
      <c r="D1578" s="1102"/>
      <c r="E1578" s="1102"/>
      <c r="F1578" s="1102"/>
      <c r="G1578" s="1102"/>
      <c r="H1578" s="1102"/>
      <c r="I1578" s="1102"/>
      <c r="J1578" s="1102"/>
      <c r="K1578" s="1102"/>
      <c r="L1578" s="1102"/>
      <c r="M1578" s="1102"/>
      <c r="N1578" s="1102"/>
      <c r="O1578" s="1102"/>
      <c r="P1578" s="638" t="s">
        <v>5302</v>
      </c>
      <c r="Q1578" s="639" t="s">
        <v>5303</v>
      </c>
      <c r="R1578" s="640">
        <v>295</v>
      </c>
      <c r="S1578" s="640">
        <v>95</v>
      </c>
      <c r="T1578" s="641">
        <v>167</v>
      </c>
      <c r="U1578" s="1102"/>
    </row>
    <row r="1579" spans="1:21" ht="14.25" customHeight="1">
      <c r="A1579" s="1329">
        <v>3</v>
      </c>
      <c r="B1579" s="1336">
        <v>43607</v>
      </c>
      <c r="C1579" s="1337" t="s">
        <v>5304</v>
      </c>
      <c r="D1579" s="1331" t="s">
        <v>5305</v>
      </c>
      <c r="E1579" s="1332">
        <v>4568</v>
      </c>
      <c r="F1579" s="1332">
        <v>4348</v>
      </c>
      <c r="G1579" s="1332">
        <v>1</v>
      </c>
      <c r="H1579" s="1332">
        <v>4347</v>
      </c>
      <c r="I1579" s="1333" t="s">
        <v>52</v>
      </c>
      <c r="J1579" s="1333" t="s">
        <v>52</v>
      </c>
      <c r="K1579" s="1333" t="s">
        <v>52</v>
      </c>
      <c r="L1579" s="1333" t="s">
        <v>52</v>
      </c>
      <c r="M1579" s="1333">
        <v>359</v>
      </c>
      <c r="N1579" s="1334">
        <v>28</v>
      </c>
      <c r="O1579" s="1335">
        <v>10000</v>
      </c>
      <c r="P1579" s="634" t="s">
        <v>5306</v>
      </c>
      <c r="Q1579" s="635" t="s">
        <v>5307</v>
      </c>
      <c r="R1579" s="640">
        <v>213</v>
      </c>
      <c r="S1579" s="640">
        <v>26</v>
      </c>
      <c r="T1579" s="641">
        <v>23</v>
      </c>
      <c r="U1579" s="1331"/>
    </row>
    <row r="1580" spans="1:21" ht="14.25" customHeight="1">
      <c r="A1580" s="1191"/>
      <c r="B1580" s="1191"/>
      <c r="C1580" s="1191"/>
      <c r="D1580" s="1191"/>
      <c r="E1580" s="1191"/>
      <c r="F1580" s="1191"/>
      <c r="G1580" s="1191"/>
      <c r="H1580" s="1191"/>
      <c r="I1580" s="1191"/>
      <c r="J1580" s="1191"/>
      <c r="K1580" s="1191"/>
      <c r="L1580" s="1191"/>
      <c r="M1580" s="1191"/>
      <c r="N1580" s="1191"/>
      <c r="O1580" s="1191"/>
      <c r="P1580" s="638" t="s">
        <v>5308</v>
      </c>
      <c r="Q1580" s="635" t="s">
        <v>5309</v>
      </c>
      <c r="R1580" s="640">
        <v>2178</v>
      </c>
      <c r="S1580" s="640">
        <v>206</v>
      </c>
      <c r="T1580" s="641">
        <v>25</v>
      </c>
      <c r="U1580" s="1191"/>
    </row>
    <row r="1581" spans="1:21" ht="14.25" customHeight="1">
      <c r="A1581" s="1102"/>
      <c r="B1581" s="1102"/>
      <c r="C1581" s="1102"/>
      <c r="D1581" s="1102"/>
      <c r="E1581" s="1102"/>
      <c r="F1581" s="1102"/>
      <c r="G1581" s="1102"/>
      <c r="H1581" s="1102"/>
      <c r="I1581" s="1102"/>
      <c r="J1581" s="1102"/>
      <c r="K1581" s="1102"/>
      <c r="L1581" s="1102"/>
      <c r="M1581" s="1102"/>
      <c r="N1581" s="1102"/>
      <c r="O1581" s="1102"/>
      <c r="P1581" s="638" t="s">
        <v>5310</v>
      </c>
      <c r="Q1581" s="639" t="s">
        <v>5311</v>
      </c>
      <c r="R1581" s="640">
        <v>2178</v>
      </c>
      <c r="S1581" s="640">
        <v>206</v>
      </c>
      <c r="T1581" s="641">
        <v>25</v>
      </c>
      <c r="U1581" s="1102"/>
    </row>
    <row r="1582" spans="1:21" ht="14.25" customHeight="1">
      <c r="A1582" s="1329">
        <v>3</v>
      </c>
      <c r="B1582" s="1336">
        <v>43608</v>
      </c>
      <c r="C1582" s="1337" t="s">
        <v>5312</v>
      </c>
      <c r="D1582" s="1331" t="s">
        <v>5313</v>
      </c>
      <c r="E1582" s="1332">
        <v>5793</v>
      </c>
      <c r="F1582" s="1332">
        <v>5018</v>
      </c>
      <c r="G1582" s="1332">
        <v>76</v>
      </c>
      <c r="H1582" s="1332">
        <v>4948</v>
      </c>
      <c r="I1582" s="1333" t="s">
        <v>52</v>
      </c>
      <c r="J1582" s="1333" t="s">
        <v>52</v>
      </c>
      <c r="K1582" s="1333" t="s">
        <v>52</v>
      </c>
      <c r="L1582" s="1333" t="s">
        <v>52</v>
      </c>
      <c r="M1582" s="1333">
        <v>396</v>
      </c>
      <c r="N1582" s="1334">
        <v>76</v>
      </c>
      <c r="O1582" s="1335">
        <v>29998</v>
      </c>
      <c r="P1582" s="634" t="s">
        <v>5314</v>
      </c>
      <c r="Q1582" s="635" t="s">
        <v>5315</v>
      </c>
      <c r="R1582" s="640">
        <v>636</v>
      </c>
      <c r="S1582" s="640">
        <v>55</v>
      </c>
      <c r="T1582" s="641">
        <v>58</v>
      </c>
      <c r="U1582" s="1331"/>
    </row>
    <row r="1583" spans="1:21" ht="14.25" customHeight="1">
      <c r="A1583" s="1191"/>
      <c r="B1583" s="1191"/>
      <c r="C1583" s="1191"/>
      <c r="D1583" s="1191"/>
      <c r="E1583" s="1191"/>
      <c r="F1583" s="1191"/>
      <c r="G1583" s="1191"/>
      <c r="H1583" s="1191"/>
      <c r="I1583" s="1191"/>
      <c r="J1583" s="1191"/>
      <c r="K1583" s="1191"/>
      <c r="L1583" s="1191"/>
      <c r="M1583" s="1191"/>
      <c r="N1583" s="1191"/>
      <c r="O1583" s="1191"/>
      <c r="P1583" s="638" t="s">
        <v>5316</v>
      </c>
      <c r="Q1583" s="635" t="s">
        <v>5317</v>
      </c>
      <c r="R1583" s="640">
        <v>1525</v>
      </c>
      <c r="S1583" s="640">
        <v>83</v>
      </c>
      <c r="T1583" s="641">
        <v>67</v>
      </c>
      <c r="U1583" s="1191"/>
    </row>
    <row r="1584" spans="1:21" ht="14.25" customHeight="1">
      <c r="A1584" s="1102"/>
      <c r="B1584" s="1102"/>
      <c r="C1584" s="1102"/>
      <c r="D1584" s="1102"/>
      <c r="E1584" s="1102"/>
      <c r="F1584" s="1102"/>
      <c r="G1584" s="1102"/>
      <c r="H1584" s="1102"/>
      <c r="I1584" s="1102"/>
      <c r="J1584" s="1102"/>
      <c r="K1584" s="1102"/>
      <c r="L1584" s="1102"/>
      <c r="M1584" s="1102"/>
      <c r="N1584" s="1102"/>
      <c r="O1584" s="1102"/>
      <c r="P1584" s="638" t="s">
        <v>5318</v>
      </c>
      <c r="Q1584" s="639" t="s">
        <v>5319</v>
      </c>
      <c r="R1584" s="640">
        <v>540</v>
      </c>
      <c r="S1584" s="640">
        <v>85</v>
      </c>
      <c r="T1584" s="641">
        <v>73</v>
      </c>
      <c r="U1584" s="1102"/>
    </row>
    <row r="1585" spans="1:21" ht="14.25" customHeight="1">
      <c r="A1585" s="1329">
        <v>3</v>
      </c>
      <c r="B1585" s="1336" t="s">
        <v>5320</v>
      </c>
      <c r="C1585" s="1337" t="s">
        <v>5321</v>
      </c>
      <c r="D1585" s="1331" t="s">
        <v>5322</v>
      </c>
      <c r="E1585" s="1332">
        <v>7906</v>
      </c>
      <c r="F1585" s="1332">
        <v>5978</v>
      </c>
      <c r="G1585" s="1332">
        <v>420</v>
      </c>
      <c r="H1585" s="1332">
        <v>5558</v>
      </c>
      <c r="I1585" s="1333" t="s">
        <v>52</v>
      </c>
      <c r="J1585" s="1333" t="s">
        <v>52</v>
      </c>
      <c r="K1585" s="1333" t="s">
        <v>52</v>
      </c>
      <c r="L1585" s="1333" t="s">
        <v>52</v>
      </c>
      <c r="M1585" s="1333">
        <v>843</v>
      </c>
      <c r="N1585" s="1334">
        <v>178</v>
      </c>
      <c r="O1585" s="1335">
        <v>150000</v>
      </c>
      <c r="P1585" s="634" t="s">
        <v>5323</v>
      </c>
      <c r="Q1585" s="635" t="s">
        <v>5324</v>
      </c>
      <c r="R1585" s="640">
        <v>632</v>
      </c>
      <c r="S1585" s="640">
        <v>169</v>
      </c>
      <c r="T1585" s="641">
        <v>161</v>
      </c>
      <c r="U1585" s="1331"/>
    </row>
    <row r="1586" spans="1:21" ht="14.25" customHeight="1">
      <c r="A1586" s="1191"/>
      <c r="B1586" s="1191"/>
      <c r="C1586" s="1191"/>
      <c r="D1586" s="1191"/>
      <c r="E1586" s="1191"/>
      <c r="F1586" s="1191"/>
      <c r="G1586" s="1191"/>
      <c r="H1586" s="1191"/>
      <c r="I1586" s="1191"/>
      <c r="J1586" s="1191"/>
      <c r="K1586" s="1191"/>
      <c r="L1586" s="1191"/>
      <c r="M1586" s="1191"/>
      <c r="N1586" s="1191"/>
      <c r="O1586" s="1191"/>
      <c r="P1586" s="638" t="s">
        <v>5325</v>
      </c>
      <c r="Q1586" s="635" t="s">
        <v>5326</v>
      </c>
      <c r="R1586" s="640">
        <v>984</v>
      </c>
      <c r="S1586" s="640">
        <v>93</v>
      </c>
      <c r="T1586" s="641">
        <v>192</v>
      </c>
      <c r="U1586" s="1191"/>
    </row>
    <row r="1587" spans="1:21" ht="14.25" customHeight="1">
      <c r="A1587" s="1102"/>
      <c r="B1587" s="1102"/>
      <c r="C1587" s="1102"/>
      <c r="D1587" s="1102"/>
      <c r="E1587" s="1102"/>
      <c r="F1587" s="1102"/>
      <c r="G1587" s="1102"/>
      <c r="H1587" s="1102"/>
      <c r="I1587" s="1102"/>
      <c r="J1587" s="1102"/>
      <c r="K1587" s="1102"/>
      <c r="L1587" s="1102"/>
      <c r="M1587" s="1102"/>
      <c r="N1587" s="1102"/>
      <c r="O1587" s="1102"/>
      <c r="P1587" s="638" t="s">
        <v>5327</v>
      </c>
      <c r="Q1587" s="639" t="s">
        <v>5328</v>
      </c>
      <c r="R1587" s="640">
        <v>632</v>
      </c>
      <c r="S1587" s="640">
        <v>169</v>
      </c>
      <c r="T1587" s="641">
        <v>161</v>
      </c>
      <c r="U1587" s="1102"/>
    </row>
    <row r="1588" spans="1:21" ht="14.25" customHeight="1">
      <c r="A1588" s="1329">
        <v>4</v>
      </c>
      <c r="B1588" s="1336">
        <v>43612</v>
      </c>
      <c r="C1588" s="1337" t="s">
        <v>5329</v>
      </c>
      <c r="D1588" s="1331" t="s">
        <v>5330</v>
      </c>
      <c r="E1588" s="1332">
        <v>1297</v>
      </c>
      <c r="F1588" s="1332">
        <v>1075</v>
      </c>
      <c r="G1588" s="1332">
        <v>16</v>
      </c>
      <c r="H1588" s="1332">
        <v>1060</v>
      </c>
      <c r="I1588" s="1333" t="s">
        <v>52</v>
      </c>
      <c r="J1588" s="1333" t="s">
        <v>52</v>
      </c>
      <c r="K1588" s="1333" t="s">
        <v>52</v>
      </c>
      <c r="L1588" s="1333" t="s">
        <v>52</v>
      </c>
      <c r="M1588" s="1333">
        <v>213</v>
      </c>
      <c r="N1588" s="1334">
        <v>47</v>
      </c>
      <c r="O1588" s="1335">
        <v>9972</v>
      </c>
      <c r="P1588" s="634" t="s">
        <v>5331</v>
      </c>
      <c r="Q1588" s="635" t="s">
        <v>5332</v>
      </c>
      <c r="R1588" s="640">
        <v>318</v>
      </c>
      <c r="S1588" s="640">
        <v>74</v>
      </c>
      <c r="T1588" s="641">
        <v>49</v>
      </c>
      <c r="U1588" s="1331"/>
    </row>
    <row r="1589" spans="1:21" ht="14.25" customHeight="1">
      <c r="A1589" s="1191"/>
      <c r="B1589" s="1191"/>
      <c r="C1589" s="1191"/>
      <c r="D1589" s="1191"/>
      <c r="E1589" s="1191"/>
      <c r="F1589" s="1191"/>
      <c r="G1589" s="1191"/>
      <c r="H1589" s="1191"/>
      <c r="I1589" s="1191"/>
      <c r="J1589" s="1191"/>
      <c r="K1589" s="1191"/>
      <c r="L1589" s="1191"/>
      <c r="M1589" s="1191"/>
      <c r="N1589" s="1191"/>
      <c r="O1589" s="1191"/>
      <c r="P1589" s="638" t="s">
        <v>5333</v>
      </c>
      <c r="Q1589" s="635" t="s">
        <v>5334</v>
      </c>
      <c r="R1589" s="640">
        <v>318</v>
      </c>
      <c r="S1589" s="640">
        <v>74</v>
      </c>
      <c r="T1589" s="641">
        <v>49</v>
      </c>
      <c r="U1589" s="1191"/>
    </row>
    <row r="1590" spans="1:21" ht="14.25" customHeight="1">
      <c r="A1590" s="1102"/>
      <c r="B1590" s="1102"/>
      <c r="C1590" s="1102"/>
      <c r="D1590" s="1102"/>
      <c r="E1590" s="1102"/>
      <c r="F1590" s="1102"/>
      <c r="G1590" s="1102"/>
      <c r="H1590" s="1102"/>
      <c r="I1590" s="1102"/>
      <c r="J1590" s="1102"/>
      <c r="K1590" s="1102"/>
      <c r="L1590" s="1102"/>
      <c r="M1590" s="1102"/>
      <c r="N1590" s="1102"/>
      <c r="O1590" s="1102"/>
      <c r="P1590" s="638" t="s">
        <v>5335</v>
      </c>
      <c r="Q1590" s="639" t="s">
        <v>5336</v>
      </c>
      <c r="R1590" s="640">
        <v>318</v>
      </c>
      <c r="S1590" s="640">
        <v>74</v>
      </c>
      <c r="T1590" s="641">
        <v>49</v>
      </c>
      <c r="U1590" s="1102"/>
    </row>
    <row r="1591" spans="1:21" ht="14.25" customHeight="1">
      <c r="A1591" s="1329">
        <v>4</v>
      </c>
      <c r="B1591" s="1336">
        <v>43613</v>
      </c>
      <c r="C1591" s="1337" t="s">
        <v>5337</v>
      </c>
      <c r="D1591" s="1331" t="s">
        <v>5338</v>
      </c>
      <c r="E1591" s="1332">
        <v>1464</v>
      </c>
      <c r="F1591" s="1332">
        <v>1300</v>
      </c>
      <c r="G1591" s="1332">
        <v>58</v>
      </c>
      <c r="H1591" s="1332">
        <v>1249</v>
      </c>
      <c r="I1591" s="1333" t="s">
        <v>52</v>
      </c>
      <c r="J1591" s="1333" t="s">
        <v>52</v>
      </c>
      <c r="K1591" s="1333" t="s">
        <v>52</v>
      </c>
      <c r="L1591" s="1333" t="s">
        <v>52</v>
      </c>
      <c r="M1591" s="1333">
        <v>278</v>
      </c>
      <c r="N1591" s="1334">
        <v>108</v>
      </c>
      <c r="O1591" s="1335">
        <v>29935</v>
      </c>
      <c r="P1591" s="634" t="s">
        <v>5339</v>
      </c>
      <c r="Q1591" s="635" t="s">
        <v>5340</v>
      </c>
      <c r="R1591" s="640">
        <v>189</v>
      </c>
      <c r="S1591" s="640">
        <v>32</v>
      </c>
      <c r="T1591" s="641">
        <v>91</v>
      </c>
      <c r="U1591" s="1331"/>
    </row>
    <row r="1592" spans="1:21" ht="14.25" customHeight="1">
      <c r="A1592" s="1191"/>
      <c r="B1592" s="1191"/>
      <c r="C1592" s="1191"/>
      <c r="D1592" s="1191"/>
      <c r="E1592" s="1191"/>
      <c r="F1592" s="1191"/>
      <c r="G1592" s="1191"/>
      <c r="H1592" s="1191"/>
      <c r="I1592" s="1191"/>
      <c r="J1592" s="1191"/>
      <c r="K1592" s="1191"/>
      <c r="L1592" s="1191"/>
      <c r="M1592" s="1191"/>
      <c r="N1592" s="1191"/>
      <c r="O1592" s="1191"/>
      <c r="P1592" s="638" t="s">
        <v>5341</v>
      </c>
      <c r="Q1592" s="635" t="s">
        <v>5342</v>
      </c>
      <c r="R1592" s="640">
        <v>363</v>
      </c>
      <c r="S1592" s="640">
        <v>98</v>
      </c>
      <c r="T1592" s="641">
        <v>105</v>
      </c>
      <c r="U1592" s="1191"/>
    </row>
    <row r="1593" spans="1:21" ht="14.25" customHeight="1">
      <c r="A1593" s="1102"/>
      <c r="B1593" s="1102"/>
      <c r="C1593" s="1102"/>
      <c r="D1593" s="1102"/>
      <c r="E1593" s="1102"/>
      <c r="F1593" s="1102"/>
      <c r="G1593" s="1102"/>
      <c r="H1593" s="1102"/>
      <c r="I1593" s="1102"/>
      <c r="J1593" s="1102"/>
      <c r="K1593" s="1102"/>
      <c r="L1593" s="1102"/>
      <c r="M1593" s="1102"/>
      <c r="N1593" s="1102"/>
      <c r="O1593" s="1102"/>
      <c r="P1593" s="638" t="s">
        <v>5343</v>
      </c>
      <c r="Q1593" s="639" t="s">
        <v>5344</v>
      </c>
      <c r="R1593" s="640">
        <v>363</v>
      </c>
      <c r="S1593" s="640">
        <v>98</v>
      </c>
      <c r="T1593" s="641">
        <v>105</v>
      </c>
      <c r="U1593" s="1102"/>
    </row>
    <row r="1594" spans="1:21" ht="14.25" customHeight="1">
      <c r="A1594" s="1329">
        <v>4</v>
      </c>
      <c r="B1594" s="1336">
        <v>43614</v>
      </c>
      <c r="C1594" s="1337" t="s">
        <v>5345</v>
      </c>
      <c r="D1594" s="1331" t="s">
        <v>5346</v>
      </c>
      <c r="E1594" s="1332">
        <v>2582</v>
      </c>
      <c r="F1594" s="1332">
        <v>2286</v>
      </c>
      <c r="G1594" s="1332">
        <v>1</v>
      </c>
      <c r="H1594" s="1332">
        <v>2286</v>
      </c>
      <c r="I1594" s="1333" t="s">
        <v>52</v>
      </c>
      <c r="J1594" s="1333" t="s">
        <v>52</v>
      </c>
      <c r="K1594" s="1333" t="s">
        <v>52</v>
      </c>
      <c r="L1594" s="1333" t="s">
        <v>52</v>
      </c>
      <c r="M1594" s="1333">
        <v>445</v>
      </c>
      <c r="N1594" s="1334">
        <v>22</v>
      </c>
      <c r="O1594" s="1335">
        <v>9980</v>
      </c>
      <c r="P1594" s="634" t="s">
        <v>5347</v>
      </c>
      <c r="Q1594" s="635" t="s">
        <v>5348</v>
      </c>
      <c r="R1594" s="640">
        <v>1514</v>
      </c>
      <c r="S1594" s="640">
        <v>322</v>
      </c>
      <c r="T1594" s="641">
        <v>20</v>
      </c>
      <c r="U1594" s="1331"/>
    </row>
    <row r="1595" spans="1:21" ht="14.25" customHeight="1">
      <c r="A1595" s="1191"/>
      <c r="B1595" s="1191"/>
      <c r="C1595" s="1191"/>
      <c r="D1595" s="1191"/>
      <c r="E1595" s="1191"/>
      <c r="F1595" s="1191"/>
      <c r="G1595" s="1191"/>
      <c r="H1595" s="1191"/>
      <c r="I1595" s="1191"/>
      <c r="J1595" s="1191"/>
      <c r="K1595" s="1191"/>
      <c r="L1595" s="1191"/>
      <c r="M1595" s="1191"/>
      <c r="N1595" s="1191"/>
      <c r="O1595" s="1191"/>
      <c r="P1595" s="638" t="s">
        <v>5349</v>
      </c>
      <c r="Q1595" s="635" t="s">
        <v>5350</v>
      </c>
      <c r="R1595" s="640">
        <v>1514</v>
      </c>
      <c r="S1595" s="640">
        <v>322</v>
      </c>
      <c r="T1595" s="641">
        <v>20</v>
      </c>
      <c r="U1595" s="1191"/>
    </row>
    <row r="1596" spans="1:21" ht="14.25" customHeight="1">
      <c r="A1596" s="1102"/>
      <c r="B1596" s="1102"/>
      <c r="C1596" s="1102"/>
      <c r="D1596" s="1102"/>
      <c r="E1596" s="1102"/>
      <c r="F1596" s="1102"/>
      <c r="G1596" s="1102"/>
      <c r="H1596" s="1102"/>
      <c r="I1596" s="1102"/>
      <c r="J1596" s="1102"/>
      <c r="K1596" s="1102"/>
      <c r="L1596" s="1102"/>
      <c r="M1596" s="1102"/>
      <c r="N1596" s="1102"/>
      <c r="O1596" s="1102"/>
      <c r="P1596" s="638" t="s">
        <v>5351</v>
      </c>
      <c r="Q1596" s="639" t="s">
        <v>5352</v>
      </c>
      <c r="R1596" s="640">
        <v>1514</v>
      </c>
      <c r="S1596" s="640">
        <v>322</v>
      </c>
      <c r="T1596" s="641">
        <v>20</v>
      </c>
      <c r="U1596" s="1102"/>
    </row>
    <row r="1597" spans="1:21" ht="14.25" customHeight="1">
      <c r="A1597" s="1329">
        <v>4</v>
      </c>
      <c r="B1597" s="1336">
        <v>43615</v>
      </c>
      <c r="C1597" s="1337" t="s">
        <v>5353</v>
      </c>
      <c r="D1597" s="1331" t="s">
        <v>5354</v>
      </c>
      <c r="E1597" s="1332">
        <v>3067</v>
      </c>
      <c r="F1597" s="1332">
        <v>2613</v>
      </c>
      <c r="G1597" s="1332">
        <v>39</v>
      </c>
      <c r="H1597" s="1332">
        <v>2577</v>
      </c>
      <c r="I1597" s="1333" t="s">
        <v>52</v>
      </c>
      <c r="J1597" s="1333" t="s">
        <v>52</v>
      </c>
      <c r="K1597" s="1333" t="s">
        <v>52</v>
      </c>
      <c r="L1597" s="1333" t="s">
        <v>52</v>
      </c>
      <c r="M1597" s="1333">
        <v>389</v>
      </c>
      <c r="N1597" s="1334">
        <v>129</v>
      </c>
      <c r="O1597" s="1335">
        <v>50000</v>
      </c>
      <c r="P1597" s="634" t="s">
        <v>5355</v>
      </c>
      <c r="Q1597" s="635" t="s">
        <v>5356</v>
      </c>
      <c r="R1597" s="640">
        <v>742</v>
      </c>
      <c r="S1597" s="640">
        <v>151</v>
      </c>
      <c r="T1597" s="641">
        <v>116</v>
      </c>
      <c r="U1597" s="1331"/>
    </row>
    <row r="1598" spans="1:21" ht="14.25" customHeight="1">
      <c r="A1598" s="1191"/>
      <c r="B1598" s="1191"/>
      <c r="C1598" s="1191"/>
      <c r="D1598" s="1191"/>
      <c r="E1598" s="1191"/>
      <c r="F1598" s="1191"/>
      <c r="G1598" s="1191"/>
      <c r="H1598" s="1191"/>
      <c r="I1598" s="1191"/>
      <c r="J1598" s="1191"/>
      <c r="K1598" s="1191"/>
      <c r="L1598" s="1191"/>
      <c r="M1598" s="1191"/>
      <c r="N1598" s="1191"/>
      <c r="O1598" s="1191"/>
      <c r="P1598" s="638" t="s">
        <v>5357</v>
      </c>
      <c r="Q1598" s="635" t="s">
        <v>5358</v>
      </c>
      <c r="R1598" s="640">
        <v>742</v>
      </c>
      <c r="S1598" s="640">
        <v>151</v>
      </c>
      <c r="T1598" s="641">
        <v>116</v>
      </c>
      <c r="U1598" s="1191"/>
    </row>
    <row r="1599" spans="1:21" ht="14.25" customHeight="1">
      <c r="A1599" s="1102"/>
      <c r="B1599" s="1102"/>
      <c r="C1599" s="1102"/>
      <c r="D1599" s="1102"/>
      <c r="E1599" s="1102"/>
      <c r="F1599" s="1102"/>
      <c r="G1599" s="1102"/>
      <c r="H1599" s="1102"/>
      <c r="I1599" s="1102"/>
      <c r="J1599" s="1102"/>
      <c r="K1599" s="1102"/>
      <c r="L1599" s="1102"/>
      <c r="M1599" s="1102"/>
      <c r="N1599" s="1102"/>
      <c r="O1599" s="1102"/>
      <c r="P1599" s="638" t="s">
        <v>5359</v>
      </c>
      <c r="Q1599" s="639" t="s">
        <v>5360</v>
      </c>
      <c r="R1599" s="640">
        <v>742</v>
      </c>
      <c r="S1599" s="640">
        <v>151</v>
      </c>
      <c r="T1599" s="641">
        <v>116</v>
      </c>
      <c r="U1599" s="1102"/>
    </row>
    <row r="1600" spans="1:21" ht="14.25" customHeight="1">
      <c r="A1600" s="1329">
        <v>4</v>
      </c>
      <c r="B1600" s="1336">
        <v>43616</v>
      </c>
      <c r="C1600" s="1337" t="s">
        <v>5361</v>
      </c>
      <c r="D1600" s="1331" t="s">
        <v>5362</v>
      </c>
      <c r="E1600" s="1332">
        <v>12138</v>
      </c>
      <c r="F1600" s="1332">
        <v>10687</v>
      </c>
      <c r="G1600" s="1332">
        <v>5768</v>
      </c>
      <c r="H1600" s="1332">
        <v>4964</v>
      </c>
      <c r="I1600" s="1333" t="s">
        <v>52</v>
      </c>
      <c r="J1600" s="1333" t="s">
        <v>52</v>
      </c>
      <c r="K1600" s="1333" t="s">
        <v>52</v>
      </c>
      <c r="L1600" s="1333" t="s">
        <v>52</v>
      </c>
      <c r="M1600" s="1333">
        <v>1417</v>
      </c>
      <c r="N1600" s="1334">
        <v>35</v>
      </c>
      <c r="O1600" s="1335">
        <v>50000</v>
      </c>
      <c r="P1600" s="634" t="s">
        <v>5363</v>
      </c>
      <c r="Q1600" s="635" t="s">
        <v>5364</v>
      </c>
      <c r="R1600" s="640">
        <v>344</v>
      </c>
      <c r="S1600" s="640">
        <v>99</v>
      </c>
      <c r="T1600" s="641">
        <v>23</v>
      </c>
      <c r="U1600" s="1331"/>
    </row>
    <row r="1601" spans="1:21" ht="14.25" customHeight="1">
      <c r="A1601" s="1191"/>
      <c r="B1601" s="1191"/>
      <c r="C1601" s="1191"/>
      <c r="D1601" s="1191"/>
      <c r="E1601" s="1191"/>
      <c r="F1601" s="1191"/>
      <c r="G1601" s="1191"/>
      <c r="H1601" s="1191"/>
      <c r="I1601" s="1191"/>
      <c r="J1601" s="1191"/>
      <c r="K1601" s="1191"/>
      <c r="L1601" s="1191"/>
      <c r="M1601" s="1191"/>
      <c r="N1601" s="1191"/>
      <c r="O1601" s="1191"/>
      <c r="P1601" s="638" t="s">
        <v>5365</v>
      </c>
      <c r="Q1601" s="635" t="s">
        <v>5366</v>
      </c>
      <c r="R1601" s="640">
        <v>4196</v>
      </c>
      <c r="S1601" s="640">
        <v>528</v>
      </c>
      <c r="T1601" s="641">
        <v>37</v>
      </c>
      <c r="U1601" s="1191"/>
    </row>
    <row r="1602" spans="1:21" ht="14.25" customHeight="1">
      <c r="A1602" s="1102"/>
      <c r="B1602" s="1102"/>
      <c r="C1602" s="1102"/>
      <c r="D1602" s="1102"/>
      <c r="E1602" s="1102"/>
      <c r="F1602" s="1102"/>
      <c r="G1602" s="1102"/>
      <c r="H1602" s="1102"/>
      <c r="I1602" s="1102"/>
      <c r="J1602" s="1102"/>
      <c r="K1602" s="1102"/>
      <c r="L1602" s="1102"/>
      <c r="M1602" s="1102"/>
      <c r="N1602" s="1102"/>
      <c r="O1602" s="1102"/>
      <c r="P1602" s="638" t="s">
        <v>5367</v>
      </c>
      <c r="Q1602" s="639" t="s">
        <v>5368</v>
      </c>
      <c r="R1602" s="640">
        <v>4196</v>
      </c>
      <c r="S1602" s="640">
        <v>528</v>
      </c>
      <c r="T1602" s="641">
        <v>37</v>
      </c>
      <c r="U1602" s="1102"/>
    </row>
    <row r="1603" spans="1:21" ht="14.25" customHeight="1">
      <c r="A1603" s="1329">
        <v>4</v>
      </c>
      <c r="B1603" s="1336">
        <v>43616</v>
      </c>
      <c r="C1603" s="1337" t="s">
        <v>5369</v>
      </c>
      <c r="D1603" s="1331" t="s">
        <v>5370</v>
      </c>
      <c r="E1603" s="1332">
        <v>3772</v>
      </c>
      <c r="F1603" s="1332">
        <v>3189</v>
      </c>
      <c r="G1603" s="1332">
        <v>44</v>
      </c>
      <c r="H1603" s="1332">
        <v>3154</v>
      </c>
      <c r="I1603" s="1333" t="s">
        <v>52</v>
      </c>
      <c r="J1603" s="1333" t="s">
        <v>52</v>
      </c>
      <c r="K1603" s="1333" t="s">
        <v>52</v>
      </c>
      <c r="L1603" s="1333" t="s">
        <v>52</v>
      </c>
      <c r="M1603" s="1333">
        <v>539</v>
      </c>
      <c r="N1603" s="1334">
        <v>93</v>
      </c>
      <c r="O1603" s="1335">
        <v>49993</v>
      </c>
      <c r="P1603" s="634" t="s">
        <v>5371</v>
      </c>
      <c r="Q1603" s="635" t="s">
        <v>5372</v>
      </c>
      <c r="R1603" s="640">
        <v>379</v>
      </c>
      <c r="S1603" s="640">
        <v>51</v>
      </c>
      <c r="T1603" s="641">
        <v>87</v>
      </c>
      <c r="U1603" s="1331"/>
    </row>
    <row r="1604" spans="1:21" ht="14.25" customHeight="1">
      <c r="A1604" s="1191"/>
      <c r="B1604" s="1191"/>
      <c r="C1604" s="1191"/>
      <c r="D1604" s="1191"/>
      <c r="E1604" s="1191"/>
      <c r="F1604" s="1191"/>
      <c r="G1604" s="1191"/>
      <c r="H1604" s="1191"/>
      <c r="I1604" s="1191"/>
      <c r="J1604" s="1191"/>
      <c r="K1604" s="1191"/>
      <c r="L1604" s="1191"/>
      <c r="M1604" s="1191"/>
      <c r="N1604" s="1191"/>
      <c r="O1604" s="1191"/>
      <c r="P1604" s="638" t="s">
        <v>5373</v>
      </c>
      <c r="Q1604" s="635" t="s">
        <v>5374</v>
      </c>
      <c r="R1604" s="640">
        <v>620</v>
      </c>
      <c r="S1604" s="640">
        <v>146</v>
      </c>
      <c r="T1604" s="641">
        <v>93</v>
      </c>
      <c r="U1604" s="1191"/>
    </row>
    <row r="1605" spans="1:21" ht="14.25" customHeight="1">
      <c r="A1605" s="1102"/>
      <c r="B1605" s="1102"/>
      <c r="C1605" s="1102"/>
      <c r="D1605" s="1102"/>
      <c r="E1605" s="1102"/>
      <c r="F1605" s="1102"/>
      <c r="G1605" s="1102"/>
      <c r="H1605" s="1102"/>
      <c r="I1605" s="1102"/>
      <c r="J1605" s="1102"/>
      <c r="K1605" s="1102"/>
      <c r="L1605" s="1102"/>
      <c r="M1605" s="1102"/>
      <c r="N1605" s="1102"/>
      <c r="O1605" s="1102"/>
      <c r="P1605" s="638" t="s">
        <v>5375</v>
      </c>
      <c r="Q1605" s="639" t="s">
        <v>5376</v>
      </c>
      <c r="R1605" s="640">
        <v>620</v>
      </c>
      <c r="S1605" s="640">
        <v>146</v>
      </c>
      <c r="T1605" s="641">
        <v>93</v>
      </c>
      <c r="U1605" s="1102"/>
    </row>
    <row r="1606" spans="1:21" ht="14.25" customHeight="1">
      <c r="A1606" s="1329">
        <v>1</v>
      </c>
      <c r="B1606" s="1336">
        <v>43619</v>
      </c>
      <c r="C1606" s="1337" t="s">
        <v>5377</v>
      </c>
      <c r="D1606" s="1331" t="s">
        <v>5378</v>
      </c>
      <c r="E1606" s="1332">
        <v>1332</v>
      </c>
      <c r="F1606" s="1332">
        <v>1129</v>
      </c>
      <c r="G1606" s="1332">
        <v>24</v>
      </c>
      <c r="H1606" s="1332">
        <v>1106</v>
      </c>
      <c r="I1606" s="1333" t="s">
        <v>52</v>
      </c>
      <c r="J1606" s="1333" t="s">
        <v>52</v>
      </c>
      <c r="K1606" s="1333" t="s">
        <v>52</v>
      </c>
      <c r="L1606" s="1333" t="s">
        <v>52</v>
      </c>
      <c r="M1606" s="1333">
        <v>207</v>
      </c>
      <c r="N1606" s="1334">
        <v>48</v>
      </c>
      <c r="O1606" s="1335">
        <v>9988</v>
      </c>
      <c r="P1606" s="634" t="s">
        <v>5379</v>
      </c>
      <c r="Q1606" s="635" t="s">
        <v>5380</v>
      </c>
      <c r="R1606" s="640">
        <v>262</v>
      </c>
      <c r="S1606" s="640">
        <v>72</v>
      </c>
      <c r="T1606" s="641">
        <v>48</v>
      </c>
      <c r="U1606" s="1331"/>
    </row>
    <row r="1607" spans="1:21" ht="14.25" customHeight="1">
      <c r="A1607" s="1191"/>
      <c r="B1607" s="1191"/>
      <c r="C1607" s="1191"/>
      <c r="D1607" s="1191"/>
      <c r="E1607" s="1191"/>
      <c r="F1607" s="1191"/>
      <c r="G1607" s="1191"/>
      <c r="H1607" s="1191"/>
      <c r="I1607" s="1191"/>
      <c r="J1607" s="1191"/>
      <c r="K1607" s="1191"/>
      <c r="L1607" s="1191"/>
      <c r="M1607" s="1191"/>
      <c r="N1607" s="1191"/>
      <c r="O1607" s="1191"/>
      <c r="P1607" s="638" t="s">
        <v>5381</v>
      </c>
      <c r="Q1607" s="635" t="s">
        <v>5382</v>
      </c>
      <c r="R1607" s="640">
        <v>262</v>
      </c>
      <c r="S1607" s="640">
        <v>72</v>
      </c>
      <c r="T1607" s="641">
        <v>48</v>
      </c>
      <c r="U1607" s="1191"/>
    </row>
    <row r="1608" spans="1:21" ht="14.25" customHeight="1">
      <c r="A1608" s="1102"/>
      <c r="B1608" s="1102"/>
      <c r="C1608" s="1102"/>
      <c r="D1608" s="1102"/>
      <c r="E1608" s="1102"/>
      <c r="F1608" s="1102"/>
      <c r="G1608" s="1102"/>
      <c r="H1608" s="1102"/>
      <c r="I1608" s="1102"/>
      <c r="J1608" s="1102"/>
      <c r="K1608" s="1102"/>
      <c r="L1608" s="1102"/>
      <c r="M1608" s="1102"/>
      <c r="N1608" s="1102"/>
      <c r="O1608" s="1102"/>
      <c r="P1608" s="638" t="s">
        <v>5383</v>
      </c>
      <c r="Q1608" s="639" t="s">
        <v>5384</v>
      </c>
      <c r="R1608" s="640">
        <v>262</v>
      </c>
      <c r="S1608" s="640">
        <v>72</v>
      </c>
      <c r="T1608" s="641">
        <v>48</v>
      </c>
      <c r="U1608" s="1102"/>
    </row>
    <row r="1609" spans="1:21" ht="14.25" customHeight="1">
      <c r="A1609" s="1329">
        <v>1</v>
      </c>
      <c r="B1609" s="1336">
        <v>43620</v>
      </c>
      <c r="C1609" s="1337" t="s">
        <v>5385</v>
      </c>
      <c r="D1609" s="1331" t="s">
        <v>5386</v>
      </c>
      <c r="E1609" s="1332">
        <v>5901</v>
      </c>
      <c r="F1609" s="1332">
        <v>4846</v>
      </c>
      <c r="G1609" s="1332">
        <v>97</v>
      </c>
      <c r="H1609" s="1332">
        <v>4765</v>
      </c>
      <c r="I1609" s="1333" t="s">
        <v>52</v>
      </c>
      <c r="J1609" s="1333" t="s">
        <v>52</v>
      </c>
      <c r="K1609" s="1333" t="s">
        <v>52</v>
      </c>
      <c r="L1609" s="1333" t="s">
        <v>52</v>
      </c>
      <c r="M1609" s="1333">
        <v>798</v>
      </c>
      <c r="N1609" s="1334">
        <v>63</v>
      </c>
      <c r="O1609" s="1335">
        <v>50000</v>
      </c>
      <c r="P1609" s="634" t="s">
        <v>5387</v>
      </c>
      <c r="Q1609" s="635" t="s">
        <v>5388</v>
      </c>
      <c r="R1609" s="640">
        <v>297</v>
      </c>
      <c r="S1609" s="640">
        <v>36</v>
      </c>
      <c r="T1609" s="641">
        <v>53</v>
      </c>
      <c r="U1609" s="1331"/>
    </row>
    <row r="1610" spans="1:21" ht="14.25" customHeight="1">
      <c r="A1610" s="1191"/>
      <c r="B1610" s="1191"/>
      <c r="C1610" s="1191"/>
      <c r="D1610" s="1191"/>
      <c r="E1610" s="1191"/>
      <c r="F1610" s="1191"/>
      <c r="G1610" s="1191"/>
      <c r="H1610" s="1191"/>
      <c r="I1610" s="1191"/>
      <c r="J1610" s="1191"/>
      <c r="K1610" s="1191"/>
      <c r="L1610" s="1191"/>
      <c r="M1610" s="1191"/>
      <c r="N1610" s="1191"/>
      <c r="O1610" s="1191"/>
      <c r="P1610" s="638" t="s">
        <v>5389</v>
      </c>
      <c r="Q1610" s="635" t="s">
        <v>5390</v>
      </c>
      <c r="R1610" s="640">
        <v>1036</v>
      </c>
      <c r="S1610" s="640">
        <v>272</v>
      </c>
      <c r="T1610" s="641">
        <v>60</v>
      </c>
      <c r="U1610" s="1191"/>
    </row>
    <row r="1611" spans="1:21" ht="14.25" customHeight="1">
      <c r="A1611" s="1102"/>
      <c r="B1611" s="1102"/>
      <c r="C1611" s="1102"/>
      <c r="D1611" s="1102"/>
      <c r="E1611" s="1102"/>
      <c r="F1611" s="1102"/>
      <c r="G1611" s="1102"/>
      <c r="H1611" s="1102"/>
      <c r="I1611" s="1102"/>
      <c r="J1611" s="1102"/>
      <c r="K1611" s="1102"/>
      <c r="L1611" s="1102"/>
      <c r="M1611" s="1102"/>
      <c r="N1611" s="1102"/>
      <c r="O1611" s="1102"/>
      <c r="P1611" s="638" t="s">
        <v>5391</v>
      </c>
      <c r="Q1611" s="639" t="s">
        <v>5392</v>
      </c>
      <c r="R1611" s="640">
        <v>1036</v>
      </c>
      <c r="S1611" s="640">
        <v>272</v>
      </c>
      <c r="T1611" s="641">
        <v>60</v>
      </c>
      <c r="U1611" s="1102"/>
    </row>
    <row r="1612" spans="1:21" ht="14.25" customHeight="1">
      <c r="A1612" s="1329">
        <v>1</v>
      </c>
      <c r="B1612" s="1336">
        <v>43621</v>
      </c>
      <c r="C1612" s="1337" t="s">
        <v>5393</v>
      </c>
      <c r="D1612" s="1331" t="s">
        <v>5394</v>
      </c>
      <c r="E1612" s="1332">
        <v>17373</v>
      </c>
      <c r="F1612" s="1332">
        <v>14972</v>
      </c>
      <c r="G1612" s="1332">
        <v>576</v>
      </c>
      <c r="H1612" s="1332">
        <v>14412</v>
      </c>
      <c r="I1612" s="1333" t="s">
        <v>52</v>
      </c>
      <c r="J1612" s="1333" t="s">
        <v>52</v>
      </c>
      <c r="K1612" s="1333" t="s">
        <v>52</v>
      </c>
      <c r="L1612" s="1333" t="s">
        <v>52</v>
      </c>
      <c r="M1612" s="1333">
        <v>4947</v>
      </c>
      <c r="N1612" s="1334">
        <v>30</v>
      </c>
      <c r="O1612" s="1335">
        <v>150000</v>
      </c>
      <c r="P1612" s="634" t="s">
        <v>5395</v>
      </c>
      <c r="Q1612" s="635" t="s">
        <v>5396</v>
      </c>
      <c r="R1612" s="640">
        <v>1284</v>
      </c>
      <c r="S1612" s="640">
        <v>380</v>
      </c>
      <c r="T1612" s="641">
        <v>28</v>
      </c>
      <c r="U1612" s="1331"/>
    </row>
    <row r="1613" spans="1:21" ht="14.25" customHeight="1">
      <c r="A1613" s="1191"/>
      <c r="B1613" s="1191"/>
      <c r="C1613" s="1191"/>
      <c r="D1613" s="1191"/>
      <c r="E1613" s="1191"/>
      <c r="F1613" s="1191"/>
      <c r="G1613" s="1191"/>
      <c r="H1613" s="1191"/>
      <c r="I1613" s="1191"/>
      <c r="J1613" s="1191"/>
      <c r="K1613" s="1191"/>
      <c r="L1613" s="1191"/>
      <c r="M1613" s="1191"/>
      <c r="N1613" s="1191"/>
      <c r="O1613" s="1191"/>
      <c r="P1613" s="638" t="s">
        <v>5397</v>
      </c>
      <c r="Q1613" s="635" t="s">
        <v>5398</v>
      </c>
      <c r="R1613" s="640">
        <v>12392</v>
      </c>
      <c r="S1613" s="640">
        <v>14462</v>
      </c>
      <c r="T1613" s="641">
        <v>31</v>
      </c>
      <c r="U1613" s="1191"/>
    </row>
    <row r="1614" spans="1:21" ht="14.25" customHeight="1">
      <c r="A1614" s="1102"/>
      <c r="B1614" s="1102"/>
      <c r="C1614" s="1102"/>
      <c r="D1614" s="1102"/>
      <c r="E1614" s="1102"/>
      <c r="F1614" s="1102"/>
      <c r="G1614" s="1102"/>
      <c r="H1614" s="1102"/>
      <c r="I1614" s="1102"/>
      <c r="J1614" s="1102"/>
      <c r="K1614" s="1102"/>
      <c r="L1614" s="1102"/>
      <c r="M1614" s="1102"/>
      <c r="N1614" s="1102"/>
      <c r="O1614" s="1102"/>
      <c r="P1614" s="638" t="s">
        <v>5399</v>
      </c>
      <c r="Q1614" s="639" t="s">
        <v>5400</v>
      </c>
      <c r="R1614" s="640">
        <v>12392</v>
      </c>
      <c r="S1614" s="640">
        <v>14462</v>
      </c>
      <c r="T1614" s="641">
        <v>31</v>
      </c>
      <c r="U1614" s="1102"/>
    </row>
    <row r="1615" spans="1:21" ht="14.25" customHeight="1">
      <c r="A1615" s="1329">
        <v>1</v>
      </c>
      <c r="B1615" s="1336">
        <v>43622</v>
      </c>
      <c r="C1615" s="1337" t="s">
        <v>5401</v>
      </c>
      <c r="D1615" s="1331" t="s">
        <v>5402</v>
      </c>
      <c r="E1615" s="1332">
        <v>3684</v>
      </c>
      <c r="F1615" s="1332">
        <v>3298</v>
      </c>
      <c r="G1615" s="1332">
        <v>21</v>
      </c>
      <c r="H1615" s="1332">
        <v>3278</v>
      </c>
      <c r="I1615" s="1333" t="s">
        <v>52</v>
      </c>
      <c r="J1615" s="1333" t="s">
        <v>52</v>
      </c>
      <c r="K1615" s="1333" t="s">
        <v>52</v>
      </c>
      <c r="L1615" s="1333" t="s">
        <v>52</v>
      </c>
      <c r="M1615" s="1333">
        <v>397</v>
      </c>
      <c r="N1615" s="1334">
        <v>25</v>
      </c>
      <c r="O1615" s="1335">
        <v>10000</v>
      </c>
      <c r="P1615" s="634" t="s">
        <v>5403</v>
      </c>
      <c r="Q1615" s="635" t="s">
        <v>5404</v>
      </c>
      <c r="R1615" s="640">
        <v>1340</v>
      </c>
      <c r="S1615" s="640">
        <v>133</v>
      </c>
      <c r="T1615" s="641">
        <v>25</v>
      </c>
      <c r="U1615" s="1331"/>
    </row>
    <row r="1616" spans="1:21" ht="14.25" customHeight="1">
      <c r="A1616" s="1191"/>
      <c r="B1616" s="1191"/>
      <c r="C1616" s="1191"/>
      <c r="D1616" s="1191"/>
      <c r="E1616" s="1191"/>
      <c r="F1616" s="1191"/>
      <c r="G1616" s="1191"/>
      <c r="H1616" s="1191"/>
      <c r="I1616" s="1191"/>
      <c r="J1616" s="1191"/>
      <c r="K1616" s="1191"/>
      <c r="L1616" s="1191"/>
      <c r="M1616" s="1191"/>
      <c r="N1616" s="1191"/>
      <c r="O1616" s="1191"/>
      <c r="P1616" s="638" t="s">
        <v>5405</v>
      </c>
      <c r="Q1616" s="635" t="s">
        <v>5406</v>
      </c>
      <c r="R1616" s="640">
        <v>1340</v>
      </c>
      <c r="S1616" s="640">
        <v>133</v>
      </c>
      <c r="T1616" s="641">
        <v>25</v>
      </c>
      <c r="U1616" s="1191"/>
    </row>
    <row r="1617" spans="1:21" ht="14.25" customHeight="1">
      <c r="A1617" s="1102"/>
      <c r="B1617" s="1102"/>
      <c r="C1617" s="1102"/>
      <c r="D1617" s="1102"/>
      <c r="E1617" s="1102"/>
      <c r="F1617" s="1102"/>
      <c r="G1617" s="1102"/>
      <c r="H1617" s="1102"/>
      <c r="I1617" s="1102"/>
      <c r="J1617" s="1102"/>
      <c r="K1617" s="1102"/>
      <c r="L1617" s="1102"/>
      <c r="M1617" s="1102"/>
      <c r="N1617" s="1102"/>
      <c r="O1617" s="1102"/>
      <c r="P1617" s="638" t="s">
        <v>5407</v>
      </c>
      <c r="Q1617" s="639" t="s">
        <v>5408</v>
      </c>
      <c r="R1617" s="640">
        <v>1340</v>
      </c>
      <c r="S1617" s="640">
        <v>133</v>
      </c>
      <c r="T1617" s="641">
        <v>25</v>
      </c>
      <c r="U1617" s="1102"/>
    </row>
    <row r="1618" spans="1:21" ht="14.25" customHeight="1">
      <c r="A1618" s="1329">
        <v>1</v>
      </c>
      <c r="B1618" s="1336">
        <v>43623</v>
      </c>
      <c r="C1618" s="1337" t="s">
        <v>5409</v>
      </c>
      <c r="D1618" s="1331" t="s">
        <v>5410</v>
      </c>
      <c r="E1618" s="1332">
        <v>3268</v>
      </c>
      <c r="F1618" s="1332">
        <v>2666</v>
      </c>
      <c r="G1618" s="1332">
        <v>61</v>
      </c>
      <c r="H1618" s="1332">
        <v>2615</v>
      </c>
      <c r="I1618" s="1333" t="s">
        <v>52</v>
      </c>
      <c r="J1618" s="1333" t="s">
        <v>52</v>
      </c>
      <c r="K1618" s="1333" t="s">
        <v>52</v>
      </c>
      <c r="L1618" s="1333" t="s">
        <v>52</v>
      </c>
      <c r="M1618" s="1333">
        <v>467</v>
      </c>
      <c r="N1618" s="1334">
        <v>107</v>
      </c>
      <c r="O1618" s="1335">
        <v>50000</v>
      </c>
      <c r="P1618" s="634" t="s">
        <v>5411</v>
      </c>
      <c r="Q1618" s="635" t="s">
        <v>5412</v>
      </c>
      <c r="R1618" s="640">
        <v>207</v>
      </c>
      <c r="S1618" s="640">
        <v>61</v>
      </c>
      <c r="T1618" s="641">
        <v>84</v>
      </c>
      <c r="U1618" s="1331"/>
    </row>
    <row r="1619" spans="1:21" ht="14.25" customHeight="1">
      <c r="A1619" s="1191"/>
      <c r="B1619" s="1191"/>
      <c r="C1619" s="1191"/>
      <c r="D1619" s="1191"/>
      <c r="E1619" s="1191"/>
      <c r="F1619" s="1191"/>
      <c r="G1619" s="1191"/>
      <c r="H1619" s="1191"/>
      <c r="I1619" s="1191"/>
      <c r="J1619" s="1191"/>
      <c r="K1619" s="1191"/>
      <c r="L1619" s="1191"/>
      <c r="M1619" s="1191"/>
      <c r="N1619" s="1191"/>
      <c r="O1619" s="1191"/>
      <c r="P1619" s="638" t="s">
        <v>5413</v>
      </c>
      <c r="Q1619" s="635" t="s">
        <v>5414</v>
      </c>
      <c r="R1619" s="640">
        <v>584</v>
      </c>
      <c r="S1619" s="640">
        <v>61</v>
      </c>
      <c r="T1619" s="641">
        <v>123</v>
      </c>
      <c r="U1619" s="1191"/>
    </row>
    <row r="1620" spans="1:21" ht="14.25" customHeight="1">
      <c r="A1620" s="1102"/>
      <c r="B1620" s="1102"/>
      <c r="C1620" s="1102"/>
      <c r="D1620" s="1102"/>
      <c r="E1620" s="1102"/>
      <c r="F1620" s="1102"/>
      <c r="G1620" s="1102"/>
      <c r="H1620" s="1102"/>
      <c r="I1620" s="1102"/>
      <c r="J1620" s="1102"/>
      <c r="K1620" s="1102"/>
      <c r="L1620" s="1102"/>
      <c r="M1620" s="1102"/>
      <c r="N1620" s="1102"/>
      <c r="O1620" s="1102"/>
      <c r="P1620" s="638" t="s">
        <v>5415</v>
      </c>
      <c r="Q1620" s="639" t="s">
        <v>5416</v>
      </c>
      <c r="R1620" s="640">
        <v>503</v>
      </c>
      <c r="S1620" s="640">
        <v>135</v>
      </c>
      <c r="T1620" s="641">
        <v>100</v>
      </c>
      <c r="U1620" s="1102"/>
    </row>
    <row r="1621" spans="1:21" ht="14.25" customHeight="1">
      <c r="A1621" s="1329">
        <v>2</v>
      </c>
      <c r="B1621" s="1336">
        <v>43626</v>
      </c>
      <c r="C1621" s="1337" t="s">
        <v>5417</v>
      </c>
      <c r="D1621" s="1331" t="s">
        <v>5418</v>
      </c>
      <c r="E1621" s="1332">
        <v>1908</v>
      </c>
      <c r="F1621" s="1332">
        <v>1621</v>
      </c>
      <c r="G1621" s="1332">
        <v>46</v>
      </c>
      <c r="H1621" s="1332">
        <v>1577</v>
      </c>
      <c r="I1621" s="1333" t="s">
        <v>52</v>
      </c>
      <c r="J1621" s="1333" t="s">
        <v>52</v>
      </c>
      <c r="K1621" s="1333" t="s">
        <v>52</v>
      </c>
      <c r="L1621" s="1333" t="s">
        <v>52</v>
      </c>
      <c r="M1621" s="1333">
        <v>242</v>
      </c>
      <c r="N1621" s="1334">
        <v>41</v>
      </c>
      <c r="O1621" s="1335">
        <v>9972</v>
      </c>
      <c r="P1621" s="634" t="s">
        <v>5419</v>
      </c>
      <c r="Q1621" s="635" t="s">
        <v>5420</v>
      </c>
      <c r="R1621" s="640">
        <v>174</v>
      </c>
      <c r="S1621" s="640">
        <v>11</v>
      </c>
      <c r="T1621" s="641">
        <v>71</v>
      </c>
      <c r="U1621" s="1331"/>
    </row>
    <row r="1622" spans="1:21" ht="14.25" customHeight="1">
      <c r="A1622" s="1191"/>
      <c r="B1622" s="1191"/>
      <c r="C1622" s="1191"/>
      <c r="D1622" s="1191"/>
      <c r="E1622" s="1191"/>
      <c r="F1622" s="1191"/>
      <c r="G1622" s="1191"/>
      <c r="H1622" s="1191"/>
      <c r="I1622" s="1191"/>
      <c r="J1622" s="1191"/>
      <c r="K1622" s="1191"/>
      <c r="L1622" s="1191"/>
      <c r="M1622" s="1191"/>
      <c r="N1622" s="1191"/>
      <c r="O1622" s="1191"/>
      <c r="P1622" s="638" t="s">
        <v>5421</v>
      </c>
      <c r="Q1622" s="635" t="s">
        <v>5422</v>
      </c>
      <c r="R1622" s="640">
        <v>550</v>
      </c>
      <c r="S1622" s="640">
        <v>32</v>
      </c>
      <c r="T1622" s="641">
        <v>60</v>
      </c>
      <c r="U1622" s="1191"/>
    </row>
    <row r="1623" spans="1:21" ht="14.25" customHeight="1">
      <c r="A1623" s="1102"/>
      <c r="B1623" s="1102"/>
      <c r="C1623" s="1102"/>
      <c r="D1623" s="1102"/>
      <c r="E1623" s="1102"/>
      <c r="F1623" s="1102"/>
      <c r="G1623" s="1102"/>
      <c r="H1623" s="1102"/>
      <c r="I1623" s="1102"/>
      <c r="J1623" s="1102"/>
      <c r="K1623" s="1102"/>
      <c r="L1623" s="1102"/>
      <c r="M1623" s="1102"/>
      <c r="N1623" s="1102"/>
      <c r="O1623" s="1102"/>
      <c r="P1623" s="638" t="s">
        <v>5423</v>
      </c>
      <c r="Q1623" s="639" t="s">
        <v>5424</v>
      </c>
      <c r="R1623" s="640">
        <v>298</v>
      </c>
      <c r="S1623" s="640">
        <v>75</v>
      </c>
      <c r="T1623" s="641">
        <v>42</v>
      </c>
      <c r="U1623" s="1102"/>
    </row>
    <row r="1624" spans="1:21" ht="14.25" customHeight="1">
      <c r="A1624" s="1329">
        <v>2</v>
      </c>
      <c r="B1624" s="1336">
        <v>43627</v>
      </c>
      <c r="C1624" s="1337" t="s">
        <v>5425</v>
      </c>
      <c r="D1624" s="1331" t="s">
        <v>5426</v>
      </c>
      <c r="E1624" s="1332">
        <v>11574</v>
      </c>
      <c r="F1624" s="1332">
        <v>10548</v>
      </c>
      <c r="G1624" s="1332">
        <v>96</v>
      </c>
      <c r="H1624" s="1332">
        <v>10441</v>
      </c>
      <c r="I1624" s="1333" t="s">
        <v>52</v>
      </c>
      <c r="J1624" s="1333" t="s">
        <v>52</v>
      </c>
      <c r="K1624" s="1333" t="s">
        <v>52</v>
      </c>
      <c r="L1624" s="1333" t="s">
        <v>52</v>
      </c>
      <c r="M1624" s="1333">
        <v>409</v>
      </c>
      <c r="N1624" s="1334">
        <v>122</v>
      </c>
      <c r="O1624" s="1335">
        <v>50000</v>
      </c>
      <c r="P1624" s="634" t="s">
        <v>5427</v>
      </c>
      <c r="Q1624" s="635" t="s">
        <v>5428</v>
      </c>
      <c r="R1624" s="640">
        <v>4552</v>
      </c>
      <c r="S1624" s="640">
        <v>216</v>
      </c>
      <c r="T1624" s="641">
        <v>107</v>
      </c>
      <c r="U1624" s="1331"/>
    </row>
    <row r="1625" spans="1:21" ht="14.25" customHeight="1">
      <c r="A1625" s="1191"/>
      <c r="B1625" s="1191"/>
      <c r="C1625" s="1191"/>
      <c r="D1625" s="1191"/>
      <c r="E1625" s="1191"/>
      <c r="F1625" s="1191"/>
      <c r="G1625" s="1191"/>
      <c r="H1625" s="1191"/>
      <c r="I1625" s="1191"/>
      <c r="J1625" s="1191"/>
      <c r="K1625" s="1191"/>
      <c r="L1625" s="1191"/>
      <c r="M1625" s="1191"/>
      <c r="N1625" s="1191"/>
      <c r="O1625" s="1191"/>
      <c r="P1625" s="638" t="s">
        <v>5429</v>
      </c>
      <c r="Q1625" s="635" t="s">
        <v>5430</v>
      </c>
      <c r="R1625" s="640">
        <v>4552</v>
      </c>
      <c r="S1625" s="640">
        <v>216</v>
      </c>
      <c r="T1625" s="641">
        <v>107</v>
      </c>
      <c r="U1625" s="1191"/>
    </row>
    <row r="1626" spans="1:21" ht="14.25" customHeight="1">
      <c r="A1626" s="1102"/>
      <c r="B1626" s="1102"/>
      <c r="C1626" s="1102"/>
      <c r="D1626" s="1102"/>
      <c r="E1626" s="1102"/>
      <c r="F1626" s="1102"/>
      <c r="G1626" s="1102"/>
      <c r="H1626" s="1102"/>
      <c r="I1626" s="1102"/>
      <c r="J1626" s="1102"/>
      <c r="K1626" s="1102"/>
      <c r="L1626" s="1102"/>
      <c r="M1626" s="1102"/>
      <c r="N1626" s="1102"/>
      <c r="O1626" s="1102"/>
      <c r="P1626" s="638" t="s">
        <v>5431</v>
      </c>
      <c r="Q1626" s="639" t="s">
        <v>5432</v>
      </c>
      <c r="R1626" s="640">
        <v>594</v>
      </c>
      <c r="S1626" s="640">
        <v>11</v>
      </c>
      <c r="T1626" s="641">
        <v>267</v>
      </c>
      <c r="U1626" s="1102"/>
    </row>
    <row r="1627" spans="1:21" ht="14.25" customHeight="1">
      <c r="A1627" s="1329">
        <v>2</v>
      </c>
      <c r="B1627" s="1336">
        <v>43628</v>
      </c>
      <c r="C1627" s="1337" t="s">
        <v>5433</v>
      </c>
      <c r="D1627" s="1331" t="s">
        <v>5434</v>
      </c>
      <c r="E1627" s="1332">
        <v>13985</v>
      </c>
      <c r="F1627" s="1332">
        <v>12480</v>
      </c>
      <c r="G1627" s="1332">
        <v>98</v>
      </c>
      <c r="H1627" s="1332">
        <v>12372</v>
      </c>
      <c r="I1627" s="1333" t="s">
        <v>52</v>
      </c>
      <c r="J1627" s="1333" t="s">
        <v>52</v>
      </c>
      <c r="K1627" s="1333" t="s">
        <v>52</v>
      </c>
      <c r="L1627" s="1333" t="s">
        <v>52</v>
      </c>
      <c r="M1627" s="1333">
        <v>179</v>
      </c>
      <c r="N1627" s="1334">
        <v>279</v>
      </c>
      <c r="O1627" s="1335">
        <v>50000</v>
      </c>
      <c r="P1627" s="634" t="s">
        <v>5435</v>
      </c>
      <c r="Q1627" s="639" t="s">
        <v>5436</v>
      </c>
      <c r="R1627" s="640">
        <v>2096</v>
      </c>
      <c r="S1627" s="640">
        <v>47</v>
      </c>
      <c r="T1627" s="641">
        <v>213</v>
      </c>
      <c r="U1627" s="1331"/>
    </row>
    <row r="1628" spans="1:21" ht="14.25" customHeight="1">
      <c r="A1628" s="1191"/>
      <c r="B1628" s="1191"/>
      <c r="C1628" s="1191"/>
      <c r="D1628" s="1191"/>
      <c r="E1628" s="1191"/>
      <c r="F1628" s="1191"/>
      <c r="G1628" s="1191"/>
      <c r="H1628" s="1191"/>
      <c r="I1628" s="1191"/>
      <c r="J1628" s="1191"/>
      <c r="K1628" s="1191"/>
      <c r="L1628" s="1191"/>
      <c r="M1628" s="1191"/>
      <c r="N1628" s="1191"/>
      <c r="O1628" s="1191"/>
      <c r="P1628" s="638" t="s">
        <v>5437</v>
      </c>
      <c r="Q1628" s="635" t="s">
        <v>5438</v>
      </c>
      <c r="R1628" s="640">
        <v>2436</v>
      </c>
      <c r="S1628" s="640">
        <v>10</v>
      </c>
      <c r="T1628" s="641">
        <v>437</v>
      </c>
      <c r="U1628" s="1191"/>
    </row>
    <row r="1629" spans="1:21" ht="14.25" customHeight="1">
      <c r="A1629" s="1102"/>
      <c r="B1629" s="1102"/>
      <c r="C1629" s="1102"/>
      <c r="D1629" s="1102"/>
      <c r="E1629" s="1102"/>
      <c r="F1629" s="1102"/>
      <c r="G1629" s="1102"/>
      <c r="H1629" s="1102"/>
      <c r="I1629" s="1102"/>
      <c r="J1629" s="1102"/>
      <c r="K1629" s="1102"/>
      <c r="L1629" s="1102"/>
      <c r="M1629" s="1102"/>
      <c r="N1629" s="1102"/>
      <c r="O1629" s="1102"/>
      <c r="P1629" s="638" t="s">
        <v>5439</v>
      </c>
      <c r="Q1629" s="639" t="s">
        <v>5440</v>
      </c>
      <c r="R1629" s="640">
        <v>2096</v>
      </c>
      <c r="S1629" s="640">
        <v>47</v>
      </c>
      <c r="T1629" s="641">
        <v>213</v>
      </c>
      <c r="U1629" s="1102"/>
    </row>
    <row r="1630" spans="1:21" ht="14.25" customHeight="1">
      <c r="A1630" s="1329">
        <v>2</v>
      </c>
      <c r="B1630" s="1336">
        <v>43629</v>
      </c>
      <c r="C1630" s="1337" t="s">
        <v>5441</v>
      </c>
      <c r="D1630" s="1331" t="s">
        <v>5442</v>
      </c>
      <c r="E1630" s="1332">
        <v>9361</v>
      </c>
      <c r="F1630" s="1332">
        <v>9127</v>
      </c>
      <c r="G1630" s="1332">
        <v>106</v>
      </c>
      <c r="H1630" s="1332">
        <v>9015</v>
      </c>
      <c r="I1630" s="1333" t="s">
        <v>52</v>
      </c>
      <c r="J1630" s="1333" t="s">
        <v>52</v>
      </c>
      <c r="K1630" s="1333" t="s">
        <v>52</v>
      </c>
      <c r="L1630" s="1333" t="s">
        <v>52</v>
      </c>
      <c r="M1630" s="1333">
        <v>169</v>
      </c>
      <c r="N1630" s="1334">
        <v>296</v>
      </c>
      <c r="O1630" s="1335">
        <v>50000</v>
      </c>
      <c r="P1630" s="634" t="s">
        <v>5443</v>
      </c>
      <c r="Q1630" s="639" t="s">
        <v>5444</v>
      </c>
      <c r="R1630" s="640">
        <v>1728</v>
      </c>
      <c r="S1630" s="640">
        <v>61</v>
      </c>
      <c r="T1630" s="641">
        <v>218</v>
      </c>
      <c r="U1630" s="1331"/>
    </row>
    <row r="1631" spans="1:21" ht="14.25" customHeight="1">
      <c r="A1631" s="1191"/>
      <c r="B1631" s="1191"/>
      <c r="C1631" s="1191"/>
      <c r="D1631" s="1191"/>
      <c r="E1631" s="1191"/>
      <c r="F1631" s="1191"/>
      <c r="G1631" s="1191"/>
      <c r="H1631" s="1191"/>
      <c r="I1631" s="1191"/>
      <c r="J1631" s="1191"/>
      <c r="K1631" s="1191"/>
      <c r="L1631" s="1191"/>
      <c r="M1631" s="1191"/>
      <c r="N1631" s="1191"/>
      <c r="O1631" s="1191"/>
      <c r="P1631" s="638" t="s">
        <v>5445</v>
      </c>
      <c r="Q1631" s="635" t="s">
        <v>5446</v>
      </c>
      <c r="R1631" s="640">
        <v>2110</v>
      </c>
      <c r="S1631" s="640">
        <v>13</v>
      </c>
      <c r="T1631" s="641">
        <v>458</v>
      </c>
      <c r="U1631" s="1191"/>
    </row>
    <row r="1632" spans="1:21" ht="14.25" customHeight="1">
      <c r="A1632" s="1102"/>
      <c r="B1632" s="1102"/>
      <c r="C1632" s="1102"/>
      <c r="D1632" s="1102"/>
      <c r="E1632" s="1102"/>
      <c r="F1632" s="1102"/>
      <c r="G1632" s="1102"/>
      <c r="H1632" s="1102"/>
      <c r="I1632" s="1102"/>
      <c r="J1632" s="1102"/>
      <c r="K1632" s="1102"/>
      <c r="L1632" s="1102"/>
      <c r="M1632" s="1102"/>
      <c r="N1632" s="1102"/>
      <c r="O1632" s="1102"/>
      <c r="P1632" s="638" t="s">
        <v>5447</v>
      </c>
      <c r="Q1632" s="639" t="s">
        <v>5448</v>
      </c>
      <c r="R1632" s="640">
        <v>1728</v>
      </c>
      <c r="S1632" s="640">
        <v>61</v>
      </c>
      <c r="T1632" s="641">
        <v>218</v>
      </c>
      <c r="U1632" s="1102"/>
    </row>
    <row r="1633" spans="1:21" ht="14.25" customHeight="1">
      <c r="A1633" s="1329">
        <v>2</v>
      </c>
      <c r="B1633" s="1336">
        <v>43630</v>
      </c>
      <c r="C1633" s="1337" t="s">
        <v>5449</v>
      </c>
      <c r="D1633" s="1331" t="s">
        <v>5450</v>
      </c>
      <c r="E1633" s="1332">
        <v>9632</v>
      </c>
      <c r="F1633" s="1332">
        <v>8716</v>
      </c>
      <c r="G1633" s="1332">
        <v>46</v>
      </c>
      <c r="H1633" s="1332">
        <v>8680</v>
      </c>
      <c r="I1633" s="1333" t="s">
        <v>52</v>
      </c>
      <c r="J1633" s="1333" t="s">
        <v>52</v>
      </c>
      <c r="K1633" s="1333" t="s">
        <v>52</v>
      </c>
      <c r="L1633" s="1333" t="s">
        <v>52</v>
      </c>
      <c r="M1633" s="1333">
        <v>171</v>
      </c>
      <c r="N1633" s="1334">
        <v>292</v>
      </c>
      <c r="O1633" s="1335">
        <v>50000</v>
      </c>
      <c r="P1633" s="634" t="s">
        <v>5451</v>
      </c>
      <c r="Q1633" s="639" t="s">
        <v>5452</v>
      </c>
      <c r="R1633" s="640">
        <v>1664</v>
      </c>
      <c r="S1633" s="640">
        <v>52</v>
      </c>
      <c r="T1633" s="641">
        <v>259</v>
      </c>
      <c r="U1633" s="1331"/>
    </row>
    <row r="1634" spans="1:21" ht="14.25" customHeight="1">
      <c r="A1634" s="1191"/>
      <c r="B1634" s="1191"/>
      <c r="C1634" s="1191"/>
      <c r="D1634" s="1191"/>
      <c r="E1634" s="1191"/>
      <c r="F1634" s="1191"/>
      <c r="G1634" s="1191"/>
      <c r="H1634" s="1191"/>
      <c r="I1634" s="1191"/>
      <c r="J1634" s="1191"/>
      <c r="K1634" s="1191"/>
      <c r="L1634" s="1191"/>
      <c r="M1634" s="1191"/>
      <c r="N1634" s="1191"/>
      <c r="O1634" s="1191"/>
      <c r="P1634" s="638" t="s">
        <v>5453</v>
      </c>
      <c r="Q1634" s="635" t="s">
        <v>5454</v>
      </c>
      <c r="R1634" s="640">
        <v>3266</v>
      </c>
      <c r="S1634" s="640">
        <v>73</v>
      </c>
      <c r="T1634" s="641">
        <v>297</v>
      </c>
      <c r="U1634" s="1191"/>
    </row>
    <row r="1635" spans="1:21" ht="14.25" customHeight="1">
      <c r="A1635" s="1102"/>
      <c r="B1635" s="1102"/>
      <c r="C1635" s="1102"/>
      <c r="D1635" s="1102"/>
      <c r="E1635" s="1102"/>
      <c r="F1635" s="1102"/>
      <c r="G1635" s="1102"/>
      <c r="H1635" s="1102"/>
      <c r="I1635" s="1102"/>
      <c r="J1635" s="1102"/>
      <c r="K1635" s="1102"/>
      <c r="L1635" s="1102"/>
      <c r="M1635" s="1102"/>
      <c r="N1635" s="1102"/>
      <c r="O1635" s="1102"/>
      <c r="P1635" s="638" t="s">
        <v>5455</v>
      </c>
      <c r="Q1635" s="639" t="s">
        <v>5456</v>
      </c>
      <c r="R1635" s="640">
        <v>3266</v>
      </c>
      <c r="S1635" s="640">
        <v>73</v>
      </c>
      <c r="T1635" s="641">
        <v>297</v>
      </c>
      <c r="U1635" s="1102"/>
    </row>
    <row r="1636" spans="1:21" ht="14.25" customHeight="1">
      <c r="A1636" s="1329">
        <v>3</v>
      </c>
      <c r="B1636" s="1336">
        <v>43633</v>
      </c>
      <c r="C1636" s="1337" t="s">
        <v>5457</v>
      </c>
      <c r="D1636" s="1331" t="s">
        <v>5458</v>
      </c>
      <c r="E1636" s="1332">
        <v>1889</v>
      </c>
      <c r="F1636" s="1332">
        <v>1651</v>
      </c>
      <c r="G1636" s="1332">
        <v>22</v>
      </c>
      <c r="H1636" s="1332">
        <v>1631</v>
      </c>
      <c r="I1636" s="1333" t="s">
        <v>52</v>
      </c>
      <c r="J1636" s="1333" t="s">
        <v>52</v>
      </c>
      <c r="K1636" s="1333" t="s">
        <v>52</v>
      </c>
      <c r="L1636" s="1333" t="s">
        <v>52</v>
      </c>
      <c r="M1636" s="1333">
        <v>239</v>
      </c>
      <c r="N1636" s="1334">
        <v>42</v>
      </c>
      <c r="O1636" s="1335">
        <v>9999</v>
      </c>
      <c r="P1636" s="634" t="s">
        <v>5459</v>
      </c>
      <c r="Q1636" s="639" t="s">
        <v>5460</v>
      </c>
      <c r="R1636" s="640">
        <v>312</v>
      </c>
      <c r="S1636" s="640">
        <v>17</v>
      </c>
      <c r="T1636" s="641">
        <v>46</v>
      </c>
      <c r="U1636" s="1331"/>
    </row>
    <row r="1637" spans="1:21" ht="14.25" customHeight="1">
      <c r="A1637" s="1191"/>
      <c r="B1637" s="1191"/>
      <c r="C1637" s="1191"/>
      <c r="D1637" s="1191"/>
      <c r="E1637" s="1191"/>
      <c r="F1637" s="1191"/>
      <c r="G1637" s="1191"/>
      <c r="H1637" s="1191"/>
      <c r="I1637" s="1191"/>
      <c r="J1637" s="1191"/>
      <c r="K1637" s="1191"/>
      <c r="L1637" s="1191"/>
      <c r="M1637" s="1191"/>
      <c r="N1637" s="1191"/>
      <c r="O1637" s="1191"/>
      <c r="P1637" s="638" t="s">
        <v>5461</v>
      </c>
      <c r="Q1637" s="635" t="s">
        <v>5462</v>
      </c>
      <c r="R1637" s="640">
        <v>323</v>
      </c>
      <c r="S1637" s="640">
        <v>51</v>
      </c>
      <c r="T1637" s="641">
        <v>57</v>
      </c>
      <c r="U1637" s="1191"/>
    </row>
    <row r="1638" spans="1:21" ht="14.25" customHeight="1">
      <c r="A1638" s="1102"/>
      <c r="B1638" s="1102"/>
      <c r="C1638" s="1102"/>
      <c r="D1638" s="1102"/>
      <c r="E1638" s="1102"/>
      <c r="F1638" s="1102"/>
      <c r="G1638" s="1102"/>
      <c r="H1638" s="1102"/>
      <c r="I1638" s="1102"/>
      <c r="J1638" s="1102"/>
      <c r="K1638" s="1102"/>
      <c r="L1638" s="1102"/>
      <c r="M1638" s="1102"/>
      <c r="N1638" s="1102"/>
      <c r="O1638" s="1102"/>
      <c r="P1638" s="638" t="s">
        <v>5463</v>
      </c>
      <c r="Q1638" s="639" t="s">
        <v>5464</v>
      </c>
      <c r="R1638" s="640">
        <v>323</v>
      </c>
      <c r="S1638" s="640">
        <v>51</v>
      </c>
      <c r="T1638" s="641">
        <v>57</v>
      </c>
      <c r="U1638" s="1102"/>
    </row>
    <row r="1639" spans="1:21" ht="14.25" customHeight="1">
      <c r="A1639" s="1329">
        <v>3</v>
      </c>
      <c r="B1639" s="1336">
        <v>43633</v>
      </c>
      <c r="C1639" s="1337" t="s">
        <v>5465</v>
      </c>
      <c r="D1639" s="1331" t="s">
        <v>5466</v>
      </c>
      <c r="E1639" s="1332">
        <v>7180</v>
      </c>
      <c r="F1639" s="1332">
        <v>6380</v>
      </c>
      <c r="G1639" s="1332">
        <v>180</v>
      </c>
      <c r="H1639" s="1332">
        <v>6205</v>
      </c>
      <c r="I1639" s="1333" t="s">
        <v>52</v>
      </c>
      <c r="J1639" s="1333" t="s">
        <v>52</v>
      </c>
      <c r="K1639" s="1333" t="s">
        <v>52</v>
      </c>
      <c r="L1639" s="1333" t="s">
        <v>52</v>
      </c>
      <c r="M1639" s="1333">
        <v>81</v>
      </c>
      <c r="N1639" s="1334">
        <v>617</v>
      </c>
      <c r="O1639" s="1335">
        <v>49989</v>
      </c>
      <c r="P1639" s="634" t="s">
        <v>5467</v>
      </c>
      <c r="Q1639" s="639" t="s">
        <v>5468</v>
      </c>
      <c r="R1639" s="640">
        <v>200</v>
      </c>
      <c r="S1639" s="640">
        <v>0</v>
      </c>
      <c r="T1639" s="641">
        <v>0</v>
      </c>
      <c r="U1639" s="1331"/>
    </row>
    <row r="1640" spans="1:21" ht="14.25" customHeight="1">
      <c r="A1640" s="1191"/>
      <c r="B1640" s="1191"/>
      <c r="C1640" s="1191"/>
      <c r="D1640" s="1191"/>
      <c r="E1640" s="1191"/>
      <c r="F1640" s="1191"/>
      <c r="G1640" s="1191"/>
      <c r="H1640" s="1191"/>
      <c r="I1640" s="1191"/>
      <c r="J1640" s="1191"/>
      <c r="K1640" s="1191"/>
      <c r="L1640" s="1191"/>
      <c r="M1640" s="1191"/>
      <c r="N1640" s="1191"/>
      <c r="O1640" s="1191"/>
      <c r="P1640" s="638" t="s">
        <v>5469</v>
      </c>
      <c r="Q1640" s="635" t="s">
        <v>5470</v>
      </c>
      <c r="R1640" s="640">
        <v>934</v>
      </c>
      <c r="S1640" s="640">
        <v>17</v>
      </c>
      <c r="T1640" s="641">
        <v>343</v>
      </c>
      <c r="U1640" s="1191"/>
    </row>
    <row r="1641" spans="1:21" ht="14.25" customHeight="1">
      <c r="A1641" s="1102"/>
      <c r="B1641" s="1102"/>
      <c r="C1641" s="1102"/>
      <c r="D1641" s="1102"/>
      <c r="E1641" s="1102"/>
      <c r="F1641" s="1102"/>
      <c r="G1641" s="1102"/>
      <c r="H1641" s="1102"/>
      <c r="I1641" s="1102"/>
      <c r="J1641" s="1102"/>
      <c r="K1641" s="1102"/>
      <c r="L1641" s="1102"/>
      <c r="M1641" s="1102"/>
      <c r="N1641" s="1102"/>
      <c r="O1641" s="1102"/>
      <c r="P1641" s="638" t="s">
        <v>5471</v>
      </c>
      <c r="Q1641" s="639" t="s">
        <v>5472</v>
      </c>
      <c r="R1641" s="640">
        <v>934</v>
      </c>
      <c r="S1641" s="640">
        <v>17</v>
      </c>
      <c r="T1641" s="641">
        <v>343</v>
      </c>
      <c r="U1641" s="1102"/>
    </row>
    <row r="1642" spans="1:21" ht="14.25" customHeight="1">
      <c r="A1642" s="1329">
        <v>3</v>
      </c>
      <c r="B1642" s="1336">
        <v>43634</v>
      </c>
      <c r="C1642" s="1337" t="s">
        <v>5473</v>
      </c>
      <c r="D1642" s="1331" t="s">
        <v>5474</v>
      </c>
      <c r="E1642" s="1332">
        <v>8407</v>
      </c>
      <c r="F1642" s="1332">
        <v>11496</v>
      </c>
      <c r="G1642" s="1332">
        <v>92</v>
      </c>
      <c r="H1642" s="1332">
        <v>11240</v>
      </c>
      <c r="I1642" s="1333" t="s">
        <v>52</v>
      </c>
      <c r="J1642" s="1333" t="s">
        <v>52</v>
      </c>
      <c r="K1642" s="1333" t="s">
        <v>52</v>
      </c>
      <c r="L1642" s="1333" t="s">
        <v>52</v>
      </c>
      <c r="M1642" s="1333">
        <v>141</v>
      </c>
      <c r="N1642" s="1334">
        <v>355</v>
      </c>
      <c r="O1642" s="1335">
        <v>50000</v>
      </c>
      <c r="P1642" s="634" t="s">
        <v>5475</v>
      </c>
      <c r="Q1642" s="639" t="s">
        <v>5476</v>
      </c>
      <c r="R1642" s="640">
        <v>877</v>
      </c>
      <c r="S1642" s="640">
        <v>19</v>
      </c>
      <c r="T1642" s="641">
        <v>222</v>
      </c>
      <c r="U1642" s="1331"/>
    </row>
    <row r="1643" spans="1:21" ht="14.25" customHeight="1">
      <c r="A1643" s="1191"/>
      <c r="B1643" s="1191"/>
      <c r="C1643" s="1191"/>
      <c r="D1643" s="1191"/>
      <c r="E1643" s="1191"/>
      <c r="F1643" s="1191"/>
      <c r="G1643" s="1191"/>
      <c r="H1643" s="1191"/>
      <c r="I1643" s="1191"/>
      <c r="J1643" s="1191"/>
      <c r="K1643" s="1191"/>
      <c r="L1643" s="1191"/>
      <c r="M1643" s="1191"/>
      <c r="N1643" s="1191"/>
      <c r="O1643" s="1191"/>
      <c r="P1643" s="638" t="s">
        <v>5477</v>
      </c>
      <c r="Q1643" s="635" t="s">
        <v>5478</v>
      </c>
      <c r="R1643" s="640">
        <v>3696</v>
      </c>
      <c r="S1643" s="640">
        <v>16</v>
      </c>
      <c r="T1643" s="641">
        <v>492</v>
      </c>
      <c r="U1643" s="1191"/>
    </row>
    <row r="1644" spans="1:21" ht="14.25" customHeight="1">
      <c r="A1644" s="1102"/>
      <c r="B1644" s="1102"/>
      <c r="C1644" s="1102"/>
      <c r="D1644" s="1102"/>
      <c r="E1644" s="1102"/>
      <c r="F1644" s="1102"/>
      <c r="G1644" s="1102"/>
      <c r="H1644" s="1102"/>
      <c r="I1644" s="1102"/>
      <c r="J1644" s="1102"/>
      <c r="K1644" s="1102"/>
      <c r="L1644" s="1102"/>
      <c r="M1644" s="1102"/>
      <c r="N1644" s="1102"/>
      <c r="O1644" s="1102"/>
      <c r="P1644" s="638" t="s">
        <v>5479</v>
      </c>
      <c r="Q1644" s="639" t="s">
        <v>5480</v>
      </c>
      <c r="R1644" s="640">
        <v>1068</v>
      </c>
      <c r="S1644" s="640">
        <v>24</v>
      </c>
      <c r="T1644" s="641">
        <v>352</v>
      </c>
      <c r="U1644" s="1102"/>
    </row>
    <row r="1645" spans="1:21" ht="14.25" customHeight="1">
      <c r="A1645" s="1329">
        <v>3</v>
      </c>
      <c r="B1645" s="1336">
        <v>43635</v>
      </c>
      <c r="C1645" s="1337" t="s">
        <v>5481</v>
      </c>
      <c r="D1645" s="1331" t="s">
        <v>5482</v>
      </c>
      <c r="E1645" s="1332">
        <v>9330</v>
      </c>
      <c r="F1645" s="1332">
        <v>8051</v>
      </c>
      <c r="G1645" s="1332">
        <v>194</v>
      </c>
      <c r="H1645" s="1332">
        <v>7879</v>
      </c>
      <c r="I1645" s="1333" t="s">
        <v>52</v>
      </c>
      <c r="J1645" s="1333" t="s">
        <v>52</v>
      </c>
      <c r="K1645" s="1333" t="s">
        <v>52</v>
      </c>
      <c r="L1645" s="1333" t="s">
        <v>52</v>
      </c>
      <c r="M1645" s="1333">
        <v>229</v>
      </c>
      <c r="N1645" s="1334">
        <v>218</v>
      </c>
      <c r="O1645" s="1335">
        <v>50000</v>
      </c>
      <c r="P1645" s="634" t="s">
        <v>5483</v>
      </c>
      <c r="Q1645" s="639" t="s">
        <v>5484</v>
      </c>
      <c r="R1645" s="640">
        <v>322</v>
      </c>
      <c r="S1645" s="640">
        <v>23</v>
      </c>
      <c r="T1645" s="641">
        <v>139</v>
      </c>
      <c r="U1645" s="1331"/>
    </row>
    <row r="1646" spans="1:21" ht="14.25" customHeight="1">
      <c r="A1646" s="1191"/>
      <c r="B1646" s="1191"/>
      <c r="C1646" s="1191"/>
      <c r="D1646" s="1191"/>
      <c r="E1646" s="1191"/>
      <c r="F1646" s="1191"/>
      <c r="G1646" s="1191"/>
      <c r="H1646" s="1191"/>
      <c r="I1646" s="1191"/>
      <c r="J1646" s="1191"/>
      <c r="K1646" s="1191"/>
      <c r="L1646" s="1191"/>
      <c r="M1646" s="1191"/>
      <c r="N1646" s="1191"/>
      <c r="O1646" s="1191"/>
      <c r="P1646" s="638" t="s">
        <v>5485</v>
      </c>
      <c r="Q1646" s="635" t="s">
        <v>5486</v>
      </c>
      <c r="R1646" s="640">
        <v>1574</v>
      </c>
      <c r="S1646" s="640">
        <v>11</v>
      </c>
      <c r="T1646" s="641">
        <v>283</v>
      </c>
      <c r="U1646" s="1191"/>
    </row>
    <row r="1647" spans="1:21" ht="14.25" customHeight="1">
      <c r="A1647" s="1102"/>
      <c r="B1647" s="1102"/>
      <c r="C1647" s="1102"/>
      <c r="D1647" s="1102"/>
      <c r="E1647" s="1102"/>
      <c r="F1647" s="1102"/>
      <c r="G1647" s="1102"/>
      <c r="H1647" s="1102"/>
      <c r="I1647" s="1102"/>
      <c r="J1647" s="1102"/>
      <c r="K1647" s="1102"/>
      <c r="L1647" s="1102"/>
      <c r="M1647" s="1102"/>
      <c r="N1647" s="1102"/>
      <c r="O1647" s="1102"/>
      <c r="P1647" s="638" t="s">
        <v>5487</v>
      </c>
      <c r="Q1647" s="639" t="s">
        <v>5488</v>
      </c>
      <c r="R1647" s="640">
        <v>1056</v>
      </c>
      <c r="S1647" s="640">
        <v>46</v>
      </c>
      <c r="T1647" s="641">
        <v>176</v>
      </c>
      <c r="U1647" s="1102"/>
    </row>
    <row r="1648" spans="1:21" ht="14.25" customHeight="1">
      <c r="A1648" s="1329">
        <v>3</v>
      </c>
      <c r="B1648" s="1336">
        <v>43636</v>
      </c>
      <c r="C1648" s="1337" t="s">
        <v>5489</v>
      </c>
      <c r="D1648" s="1331" t="s">
        <v>5490</v>
      </c>
      <c r="E1648" s="1332">
        <v>1826</v>
      </c>
      <c r="F1648" s="1332">
        <v>1583</v>
      </c>
      <c r="G1648" s="1332">
        <v>10</v>
      </c>
      <c r="H1648" s="1332">
        <v>1574</v>
      </c>
      <c r="I1648" s="1333" t="s">
        <v>52</v>
      </c>
      <c r="J1648" s="1333" t="s">
        <v>52</v>
      </c>
      <c r="K1648" s="1333" t="s">
        <v>52</v>
      </c>
      <c r="L1648" s="1333" t="s">
        <v>52</v>
      </c>
      <c r="M1648" s="1333">
        <v>148</v>
      </c>
      <c r="N1648" s="1334">
        <v>68</v>
      </c>
      <c r="O1648" s="1335">
        <v>9993</v>
      </c>
      <c r="P1648" s="634" t="s">
        <v>5491</v>
      </c>
      <c r="Q1648" s="639" t="s">
        <v>5492</v>
      </c>
      <c r="R1648" s="640">
        <v>290</v>
      </c>
      <c r="S1648" s="640">
        <v>21</v>
      </c>
      <c r="T1648" s="641">
        <v>51</v>
      </c>
      <c r="U1648" s="1331"/>
    </row>
    <row r="1649" spans="1:21" ht="14.25" customHeight="1">
      <c r="A1649" s="1191"/>
      <c r="B1649" s="1191"/>
      <c r="C1649" s="1191"/>
      <c r="D1649" s="1191"/>
      <c r="E1649" s="1191"/>
      <c r="F1649" s="1191"/>
      <c r="G1649" s="1191"/>
      <c r="H1649" s="1191"/>
      <c r="I1649" s="1191"/>
      <c r="J1649" s="1191"/>
      <c r="K1649" s="1191"/>
      <c r="L1649" s="1191"/>
      <c r="M1649" s="1191"/>
      <c r="N1649" s="1191"/>
      <c r="O1649" s="1191"/>
      <c r="P1649" s="638" t="s">
        <v>5493</v>
      </c>
      <c r="Q1649" s="635" t="s">
        <v>5494</v>
      </c>
      <c r="R1649" s="640">
        <v>290</v>
      </c>
      <c r="S1649" s="640">
        <v>21</v>
      </c>
      <c r="T1649" s="641">
        <v>51</v>
      </c>
      <c r="U1649" s="1191"/>
    </row>
    <row r="1650" spans="1:21" ht="14.25" customHeight="1">
      <c r="A1650" s="1102"/>
      <c r="B1650" s="1102"/>
      <c r="C1650" s="1102"/>
      <c r="D1650" s="1102"/>
      <c r="E1650" s="1102"/>
      <c r="F1650" s="1102"/>
      <c r="G1650" s="1102"/>
      <c r="H1650" s="1102"/>
      <c r="I1650" s="1102"/>
      <c r="J1650" s="1102"/>
      <c r="K1650" s="1102"/>
      <c r="L1650" s="1102"/>
      <c r="M1650" s="1102"/>
      <c r="N1650" s="1102"/>
      <c r="O1650" s="1102"/>
      <c r="P1650" s="638" t="s">
        <v>5495</v>
      </c>
      <c r="Q1650" s="639" t="s">
        <v>5496</v>
      </c>
      <c r="R1650" s="640">
        <v>256</v>
      </c>
      <c r="S1650" s="640">
        <v>45</v>
      </c>
      <c r="T1650" s="641">
        <v>61</v>
      </c>
      <c r="U1650" s="1102"/>
    </row>
    <row r="1651" spans="1:21" ht="14.25" customHeight="1">
      <c r="A1651" s="1329">
        <v>3</v>
      </c>
      <c r="B1651" s="1336">
        <v>43637</v>
      </c>
      <c r="C1651" s="1337" t="s">
        <v>5497</v>
      </c>
      <c r="D1651" s="1331" t="s">
        <v>5498</v>
      </c>
      <c r="E1651" s="1332">
        <v>13094</v>
      </c>
      <c r="F1651" s="1332">
        <v>11308</v>
      </c>
      <c r="G1651" s="1332">
        <v>1016</v>
      </c>
      <c r="H1651" s="1332">
        <v>10326</v>
      </c>
      <c r="I1651" s="1333" t="s">
        <v>52</v>
      </c>
      <c r="J1651" s="1333" t="s">
        <v>52</v>
      </c>
      <c r="K1651" s="1333" t="s">
        <v>52</v>
      </c>
      <c r="L1651" s="1333" t="s">
        <v>52</v>
      </c>
      <c r="M1651" s="1333">
        <v>212</v>
      </c>
      <c r="N1651" s="1334">
        <v>236</v>
      </c>
      <c r="O1651" s="1335">
        <v>50000</v>
      </c>
      <c r="P1651" s="634" t="s">
        <v>5499</v>
      </c>
      <c r="Q1651" s="639" t="s">
        <v>5500</v>
      </c>
      <c r="R1651" s="640">
        <v>1256</v>
      </c>
      <c r="S1651" s="640">
        <v>37</v>
      </c>
      <c r="T1651" s="641">
        <v>170</v>
      </c>
      <c r="U1651" s="1331"/>
    </row>
    <row r="1652" spans="1:21" ht="14.25" customHeight="1">
      <c r="A1652" s="1191"/>
      <c r="B1652" s="1191"/>
      <c r="C1652" s="1191"/>
      <c r="D1652" s="1191"/>
      <c r="E1652" s="1191"/>
      <c r="F1652" s="1191"/>
      <c r="G1652" s="1191"/>
      <c r="H1652" s="1191"/>
      <c r="I1652" s="1191"/>
      <c r="J1652" s="1191"/>
      <c r="K1652" s="1191"/>
      <c r="L1652" s="1191"/>
      <c r="M1652" s="1191"/>
      <c r="N1652" s="1191"/>
      <c r="O1652" s="1191"/>
      <c r="P1652" s="638" t="s">
        <v>5501</v>
      </c>
      <c r="Q1652" s="635" t="s">
        <v>5502</v>
      </c>
      <c r="R1652" s="640">
        <v>2300</v>
      </c>
      <c r="S1652" s="640">
        <v>46</v>
      </c>
      <c r="T1652" s="641">
        <v>255</v>
      </c>
      <c r="U1652" s="1191"/>
    </row>
    <row r="1653" spans="1:21" ht="14.25" customHeight="1">
      <c r="A1653" s="1102"/>
      <c r="B1653" s="1102"/>
      <c r="C1653" s="1102"/>
      <c r="D1653" s="1102"/>
      <c r="E1653" s="1102"/>
      <c r="F1653" s="1102"/>
      <c r="G1653" s="1102"/>
      <c r="H1653" s="1102"/>
      <c r="I1653" s="1102"/>
      <c r="J1653" s="1102"/>
      <c r="K1653" s="1102"/>
      <c r="L1653" s="1102"/>
      <c r="M1653" s="1102"/>
      <c r="N1653" s="1102"/>
      <c r="O1653" s="1102"/>
      <c r="P1653" s="638" t="s">
        <v>5503</v>
      </c>
      <c r="Q1653" s="639" t="s">
        <v>5504</v>
      </c>
      <c r="R1653" s="640">
        <v>1764</v>
      </c>
      <c r="S1653" s="640">
        <v>53</v>
      </c>
      <c r="T1653" s="641">
        <v>169</v>
      </c>
      <c r="U1653" s="1102"/>
    </row>
    <row r="1654" spans="1:21" ht="14.25" customHeight="1">
      <c r="A1654" s="1329">
        <v>3</v>
      </c>
      <c r="B1654" s="1336">
        <v>43637</v>
      </c>
      <c r="C1654" s="1337" t="s">
        <v>5505</v>
      </c>
      <c r="D1654" s="1331" t="s">
        <v>5506</v>
      </c>
      <c r="E1654" s="1332">
        <v>44299</v>
      </c>
      <c r="F1654" s="1332">
        <v>28816</v>
      </c>
      <c r="G1654" s="1332">
        <v>16560</v>
      </c>
      <c r="H1654" s="1332">
        <v>12736</v>
      </c>
      <c r="I1654" s="1333" t="s">
        <v>52</v>
      </c>
      <c r="J1654" s="1333" t="s">
        <v>52</v>
      </c>
      <c r="K1654" s="1333" t="s">
        <v>52</v>
      </c>
      <c r="L1654" s="1333" t="s">
        <v>52</v>
      </c>
      <c r="M1654" s="1333">
        <v>1389</v>
      </c>
      <c r="N1654" s="1334">
        <v>108</v>
      </c>
      <c r="O1654" s="1335">
        <v>150000</v>
      </c>
      <c r="P1654" s="634" t="s">
        <v>5507</v>
      </c>
      <c r="Q1654" s="639" t="s">
        <v>5508</v>
      </c>
      <c r="R1654" s="640">
        <v>6960</v>
      </c>
      <c r="S1654" s="640">
        <v>353</v>
      </c>
      <c r="T1654" s="641">
        <v>105</v>
      </c>
      <c r="U1654" s="1331"/>
    </row>
    <row r="1655" spans="1:21" ht="14.25" customHeight="1">
      <c r="A1655" s="1191"/>
      <c r="B1655" s="1191"/>
      <c r="C1655" s="1191"/>
      <c r="D1655" s="1191"/>
      <c r="E1655" s="1191"/>
      <c r="F1655" s="1191"/>
      <c r="G1655" s="1191"/>
      <c r="H1655" s="1191"/>
      <c r="I1655" s="1191"/>
      <c r="J1655" s="1191"/>
      <c r="K1655" s="1191"/>
      <c r="L1655" s="1191"/>
      <c r="M1655" s="1191"/>
      <c r="N1655" s="1191"/>
      <c r="O1655" s="1191"/>
      <c r="P1655" s="638" t="s">
        <v>5509</v>
      </c>
      <c r="Q1655" s="635" t="s">
        <v>5510</v>
      </c>
      <c r="R1655" s="640">
        <v>12944</v>
      </c>
      <c r="S1655" s="640">
        <v>640</v>
      </c>
      <c r="T1655" s="641">
        <v>108</v>
      </c>
      <c r="U1655" s="1191"/>
    </row>
    <row r="1656" spans="1:21" ht="14.25" customHeight="1">
      <c r="A1656" s="1102"/>
      <c r="B1656" s="1102"/>
      <c r="C1656" s="1102"/>
      <c r="D1656" s="1102"/>
      <c r="E1656" s="1102"/>
      <c r="F1656" s="1102"/>
      <c r="G1656" s="1102"/>
      <c r="H1656" s="1102"/>
      <c r="I1656" s="1102"/>
      <c r="J1656" s="1102"/>
      <c r="K1656" s="1102"/>
      <c r="L1656" s="1102"/>
      <c r="M1656" s="1102"/>
      <c r="N1656" s="1102"/>
      <c r="O1656" s="1102"/>
      <c r="P1656" s="638" t="s">
        <v>5511</v>
      </c>
      <c r="Q1656" s="639" t="s">
        <v>5512</v>
      </c>
      <c r="R1656" s="640">
        <v>12944</v>
      </c>
      <c r="S1656" s="640">
        <v>640</v>
      </c>
      <c r="T1656" s="641">
        <v>108</v>
      </c>
      <c r="U1656" s="1102"/>
    </row>
    <row r="1657" spans="1:21" ht="14.25" customHeight="1">
      <c r="A1657" s="1329">
        <v>4</v>
      </c>
      <c r="B1657" s="1336">
        <v>43640</v>
      </c>
      <c r="C1657" s="1337" t="s">
        <v>5513</v>
      </c>
      <c r="D1657" s="1331" t="s">
        <v>5514</v>
      </c>
      <c r="E1657" s="1332">
        <v>1244</v>
      </c>
      <c r="F1657" s="1332">
        <v>1086</v>
      </c>
      <c r="G1657" s="1332">
        <v>27</v>
      </c>
      <c r="H1657" s="1332">
        <v>1061</v>
      </c>
      <c r="I1657" s="1333" t="s">
        <v>52</v>
      </c>
      <c r="J1657" s="1333" t="s">
        <v>52</v>
      </c>
      <c r="K1657" s="1333" t="s">
        <v>52</v>
      </c>
      <c r="L1657" s="1333" t="s">
        <v>52</v>
      </c>
      <c r="M1657" s="1333">
        <v>163</v>
      </c>
      <c r="N1657" s="1334">
        <v>61</v>
      </c>
      <c r="O1657" s="1335">
        <v>10000</v>
      </c>
      <c r="P1657" s="634" t="s">
        <v>5515</v>
      </c>
      <c r="Q1657" s="635" t="s">
        <v>5516</v>
      </c>
      <c r="R1657" s="636">
        <v>102</v>
      </c>
      <c r="S1657" s="636">
        <v>22</v>
      </c>
      <c r="T1657" s="637">
        <v>39</v>
      </c>
      <c r="U1657" s="1331"/>
    </row>
    <row r="1658" spans="1:21" ht="14.25" customHeight="1">
      <c r="A1658" s="1191"/>
      <c r="B1658" s="1191"/>
      <c r="C1658" s="1191"/>
      <c r="D1658" s="1191"/>
      <c r="E1658" s="1191"/>
      <c r="F1658" s="1191"/>
      <c r="G1658" s="1191"/>
      <c r="H1658" s="1191"/>
      <c r="I1658" s="1191"/>
      <c r="J1658" s="1191"/>
      <c r="K1658" s="1191"/>
      <c r="L1658" s="1191"/>
      <c r="M1658" s="1191"/>
      <c r="N1658" s="1191"/>
      <c r="O1658" s="1191"/>
      <c r="P1658" s="638" t="s">
        <v>5517</v>
      </c>
      <c r="Q1658" s="635" t="s">
        <v>5518</v>
      </c>
      <c r="R1658" s="636">
        <v>231</v>
      </c>
      <c r="S1658" s="636">
        <v>49</v>
      </c>
      <c r="T1658" s="637">
        <v>67</v>
      </c>
      <c r="U1658" s="1191"/>
    </row>
    <row r="1659" spans="1:21" ht="14.25" customHeight="1">
      <c r="A1659" s="1102"/>
      <c r="B1659" s="1102"/>
      <c r="C1659" s="1102"/>
      <c r="D1659" s="1102"/>
      <c r="E1659" s="1102"/>
      <c r="F1659" s="1102"/>
      <c r="G1659" s="1102"/>
      <c r="H1659" s="1102"/>
      <c r="I1659" s="1102"/>
      <c r="J1659" s="1102"/>
      <c r="K1659" s="1102"/>
      <c r="L1659" s="1102"/>
      <c r="M1659" s="1102"/>
      <c r="N1659" s="1102"/>
      <c r="O1659" s="1102"/>
      <c r="P1659" s="638" t="s">
        <v>5519</v>
      </c>
      <c r="Q1659" s="635" t="s">
        <v>5520</v>
      </c>
      <c r="R1659" s="636">
        <v>231</v>
      </c>
      <c r="S1659" s="636">
        <v>49</v>
      </c>
      <c r="T1659" s="637">
        <v>67</v>
      </c>
      <c r="U1659" s="1102"/>
    </row>
    <row r="1660" spans="1:21" ht="14.25" customHeight="1">
      <c r="A1660" s="1329">
        <v>4</v>
      </c>
      <c r="B1660" s="1336">
        <v>43640</v>
      </c>
      <c r="C1660" s="1337" t="s">
        <v>5521</v>
      </c>
      <c r="D1660" s="1331" t="s">
        <v>5522</v>
      </c>
      <c r="E1660" s="1332">
        <v>7509</v>
      </c>
      <c r="F1660" s="1332">
        <v>6816</v>
      </c>
      <c r="G1660" s="1332">
        <v>168</v>
      </c>
      <c r="H1660" s="1332">
        <v>6652</v>
      </c>
      <c r="I1660" s="1333" t="s">
        <v>52</v>
      </c>
      <c r="J1660" s="1333" t="s">
        <v>52</v>
      </c>
      <c r="K1660" s="1333" t="s">
        <v>52</v>
      </c>
      <c r="L1660" s="1333" t="s">
        <v>52</v>
      </c>
      <c r="M1660" s="1333">
        <v>92</v>
      </c>
      <c r="N1660" s="1334">
        <v>543</v>
      </c>
      <c r="O1660" s="1335">
        <v>50000</v>
      </c>
      <c r="P1660" s="634" t="s">
        <v>5523</v>
      </c>
      <c r="Q1660" s="635" t="s">
        <v>5524</v>
      </c>
      <c r="R1660" s="636">
        <v>632</v>
      </c>
      <c r="S1660" s="636">
        <v>16</v>
      </c>
      <c r="T1660" s="637">
        <v>258</v>
      </c>
      <c r="U1660" s="1331"/>
    </row>
    <row r="1661" spans="1:21" ht="14.25" customHeight="1">
      <c r="A1661" s="1191"/>
      <c r="B1661" s="1191"/>
      <c r="C1661" s="1191"/>
      <c r="D1661" s="1191"/>
      <c r="E1661" s="1191"/>
      <c r="F1661" s="1191"/>
      <c r="G1661" s="1191"/>
      <c r="H1661" s="1191"/>
      <c r="I1661" s="1191"/>
      <c r="J1661" s="1191"/>
      <c r="K1661" s="1191"/>
      <c r="L1661" s="1191"/>
      <c r="M1661" s="1191"/>
      <c r="N1661" s="1191"/>
      <c r="O1661" s="1191"/>
      <c r="P1661" s="638" t="s">
        <v>5525</v>
      </c>
      <c r="Q1661" s="635" t="s">
        <v>5526</v>
      </c>
      <c r="R1661" s="636">
        <v>1060</v>
      </c>
      <c r="S1661" s="636">
        <v>14</v>
      </c>
      <c r="T1661" s="637">
        <v>470</v>
      </c>
      <c r="U1661" s="1191"/>
    </row>
    <row r="1662" spans="1:21" ht="14.25" customHeight="1">
      <c r="A1662" s="1102"/>
      <c r="B1662" s="1102"/>
      <c r="C1662" s="1102"/>
      <c r="D1662" s="1102"/>
      <c r="E1662" s="1102"/>
      <c r="F1662" s="1102"/>
      <c r="G1662" s="1102"/>
      <c r="H1662" s="1102"/>
      <c r="I1662" s="1102"/>
      <c r="J1662" s="1102"/>
      <c r="K1662" s="1102"/>
      <c r="L1662" s="1102"/>
      <c r="M1662" s="1102"/>
      <c r="N1662" s="1102"/>
      <c r="O1662" s="1102"/>
      <c r="P1662" s="638" t="s">
        <v>5527</v>
      </c>
      <c r="Q1662" s="635" t="s">
        <v>5528</v>
      </c>
      <c r="R1662" s="636">
        <v>1044</v>
      </c>
      <c r="S1662" s="636">
        <v>20</v>
      </c>
      <c r="T1662" s="637">
        <v>480</v>
      </c>
      <c r="U1662" s="1102"/>
    </row>
    <row r="1663" spans="1:21" ht="14.25" customHeight="1">
      <c r="A1663" s="1329">
        <v>4</v>
      </c>
      <c r="B1663" s="1336">
        <v>43642</v>
      </c>
      <c r="C1663" s="1337" t="s">
        <v>5529</v>
      </c>
      <c r="D1663" s="1331" t="s">
        <v>5530</v>
      </c>
      <c r="E1663" s="1332">
        <v>9722</v>
      </c>
      <c r="F1663" s="1332">
        <v>8713</v>
      </c>
      <c r="G1663" s="1332">
        <v>3044</v>
      </c>
      <c r="H1663" s="1332">
        <v>5705</v>
      </c>
      <c r="I1663" s="1333" t="s">
        <v>52</v>
      </c>
      <c r="J1663" s="1333" t="s">
        <v>52</v>
      </c>
      <c r="K1663" s="1333" t="s">
        <v>52</v>
      </c>
      <c r="L1663" s="1333" t="s">
        <v>52</v>
      </c>
      <c r="M1663" s="1333">
        <v>2569</v>
      </c>
      <c r="N1663" s="1334">
        <v>19</v>
      </c>
      <c r="O1663" s="1335">
        <v>49999</v>
      </c>
      <c r="P1663" s="634" t="s">
        <v>5531</v>
      </c>
      <c r="Q1663" s="635" t="s">
        <v>5532</v>
      </c>
      <c r="R1663" s="636">
        <v>1055</v>
      </c>
      <c r="S1663" s="636">
        <v>440</v>
      </c>
      <c r="T1663" s="637">
        <v>18</v>
      </c>
      <c r="U1663" s="1331"/>
    </row>
    <row r="1664" spans="1:21" ht="14.25" customHeight="1">
      <c r="A1664" s="1191"/>
      <c r="B1664" s="1191"/>
      <c r="C1664" s="1191"/>
      <c r="D1664" s="1191"/>
      <c r="E1664" s="1191"/>
      <c r="F1664" s="1191"/>
      <c r="G1664" s="1191"/>
      <c r="H1664" s="1191"/>
      <c r="I1664" s="1191"/>
      <c r="J1664" s="1191"/>
      <c r="K1664" s="1191"/>
      <c r="L1664" s="1191"/>
      <c r="M1664" s="1191"/>
      <c r="N1664" s="1191"/>
      <c r="O1664" s="1191"/>
      <c r="P1664" s="638" t="s">
        <v>5533</v>
      </c>
      <c r="Q1664" s="635" t="s">
        <v>5534</v>
      </c>
      <c r="R1664" s="636">
        <v>2437</v>
      </c>
      <c r="S1664" s="636">
        <v>509</v>
      </c>
      <c r="T1664" s="637">
        <v>20</v>
      </c>
      <c r="U1664" s="1191"/>
    </row>
    <row r="1665" spans="1:21" ht="14.25" customHeight="1">
      <c r="A1665" s="1102"/>
      <c r="B1665" s="1102"/>
      <c r="C1665" s="1102"/>
      <c r="D1665" s="1102"/>
      <c r="E1665" s="1102"/>
      <c r="F1665" s="1102"/>
      <c r="G1665" s="1102"/>
      <c r="H1665" s="1102"/>
      <c r="I1665" s="1102"/>
      <c r="J1665" s="1102"/>
      <c r="K1665" s="1102"/>
      <c r="L1665" s="1102"/>
      <c r="M1665" s="1102"/>
      <c r="N1665" s="1102"/>
      <c r="O1665" s="1102"/>
      <c r="P1665" s="638" t="s">
        <v>5535</v>
      </c>
      <c r="Q1665" s="635" t="s">
        <v>5536</v>
      </c>
      <c r="R1665" s="636">
        <v>2437</v>
      </c>
      <c r="S1665" s="636">
        <v>509</v>
      </c>
      <c r="T1665" s="637">
        <v>20</v>
      </c>
      <c r="U1665" s="1102"/>
    </row>
    <row r="1666" spans="1:21" ht="14.25" customHeight="1">
      <c r="A1666" s="1329">
        <v>4</v>
      </c>
      <c r="B1666" s="1336">
        <v>43644</v>
      </c>
      <c r="C1666" s="1337" t="s">
        <v>5537</v>
      </c>
      <c r="D1666" s="1331" t="s">
        <v>5538</v>
      </c>
      <c r="E1666" s="1332">
        <v>3109</v>
      </c>
      <c r="F1666" s="1332">
        <v>1982</v>
      </c>
      <c r="G1666" s="1332">
        <v>69</v>
      </c>
      <c r="H1666" s="1332">
        <v>1919</v>
      </c>
      <c r="I1666" s="1333" t="s">
        <v>52</v>
      </c>
      <c r="J1666" s="1333" t="s">
        <v>52</v>
      </c>
      <c r="K1666" s="1333" t="s">
        <v>52</v>
      </c>
      <c r="L1666" s="1333" t="s">
        <v>52</v>
      </c>
      <c r="M1666" s="1333">
        <v>213</v>
      </c>
      <c r="N1666" s="1334">
        <v>183</v>
      </c>
      <c r="O1666" s="1335">
        <v>39065</v>
      </c>
      <c r="P1666" s="634" t="s">
        <v>5539</v>
      </c>
      <c r="Q1666" s="635" t="s">
        <v>5540</v>
      </c>
      <c r="R1666" s="636">
        <v>202</v>
      </c>
      <c r="S1666" s="636">
        <v>21</v>
      </c>
      <c r="T1666" s="637">
        <v>13</v>
      </c>
      <c r="U1666" s="1331"/>
    </row>
    <row r="1667" spans="1:21" ht="14.25" customHeight="1">
      <c r="A1667" s="1191"/>
      <c r="B1667" s="1191"/>
      <c r="C1667" s="1191"/>
      <c r="D1667" s="1191"/>
      <c r="E1667" s="1191"/>
      <c r="F1667" s="1191"/>
      <c r="G1667" s="1191"/>
      <c r="H1667" s="1191"/>
      <c r="I1667" s="1191"/>
      <c r="J1667" s="1191"/>
      <c r="K1667" s="1191"/>
      <c r="L1667" s="1191"/>
      <c r="M1667" s="1191"/>
      <c r="N1667" s="1191"/>
      <c r="O1667" s="1191"/>
      <c r="P1667" s="638" t="s">
        <v>5541</v>
      </c>
      <c r="Q1667" s="635" t="s">
        <v>5542</v>
      </c>
      <c r="R1667" s="636">
        <v>506</v>
      </c>
      <c r="S1667" s="636">
        <v>54</v>
      </c>
      <c r="T1667" s="637">
        <v>37</v>
      </c>
      <c r="U1667" s="1191"/>
    </row>
    <row r="1668" spans="1:21" ht="14.25" customHeight="1">
      <c r="A1668" s="1102"/>
      <c r="B1668" s="1102"/>
      <c r="C1668" s="1102"/>
      <c r="D1668" s="1102"/>
      <c r="E1668" s="1102"/>
      <c r="F1668" s="1102"/>
      <c r="G1668" s="1102"/>
      <c r="H1668" s="1102"/>
      <c r="I1668" s="1102"/>
      <c r="J1668" s="1102"/>
      <c r="K1668" s="1102"/>
      <c r="L1668" s="1102"/>
      <c r="M1668" s="1102"/>
      <c r="N1668" s="1102"/>
      <c r="O1668" s="1102"/>
      <c r="P1668" s="638" t="s">
        <v>5543</v>
      </c>
      <c r="Q1668" s="635" t="s">
        <v>5544</v>
      </c>
      <c r="R1668" s="636">
        <v>506</v>
      </c>
      <c r="S1668" s="636">
        <v>54</v>
      </c>
      <c r="T1668" s="637">
        <v>37</v>
      </c>
      <c r="U1668" s="1102"/>
    </row>
    <row r="1669" spans="1:21" ht="14.25" customHeight="1">
      <c r="A1669" s="1329">
        <v>1</v>
      </c>
      <c r="B1669" s="1336">
        <v>43647</v>
      </c>
      <c r="C1669" s="1337" t="s">
        <v>5545</v>
      </c>
      <c r="D1669" s="1331" t="s">
        <v>5546</v>
      </c>
      <c r="E1669" s="1332">
        <v>2182</v>
      </c>
      <c r="F1669" s="1332">
        <v>1891</v>
      </c>
      <c r="G1669" s="1332">
        <v>146</v>
      </c>
      <c r="H1669" s="1332">
        <v>1746</v>
      </c>
      <c r="I1669" s="1333" t="s">
        <v>52</v>
      </c>
      <c r="J1669" s="1333" t="s">
        <v>52</v>
      </c>
      <c r="K1669" s="1333" t="s">
        <v>52</v>
      </c>
      <c r="L1669" s="1333" t="s">
        <v>52</v>
      </c>
      <c r="M1669" s="1333">
        <v>341</v>
      </c>
      <c r="N1669" s="1334">
        <v>29</v>
      </c>
      <c r="O1669" s="1335">
        <v>9999</v>
      </c>
      <c r="P1669" s="634" t="s">
        <v>5547</v>
      </c>
      <c r="Q1669" s="635" t="s">
        <v>5548</v>
      </c>
      <c r="R1669" s="636">
        <v>211</v>
      </c>
      <c r="S1669" s="636">
        <v>56</v>
      </c>
      <c r="T1669" s="637">
        <v>25</v>
      </c>
      <c r="U1669" s="1331"/>
    </row>
    <row r="1670" spans="1:21" ht="14.25" customHeight="1">
      <c r="A1670" s="1191"/>
      <c r="B1670" s="1191"/>
      <c r="C1670" s="1191"/>
      <c r="D1670" s="1191"/>
      <c r="E1670" s="1191"/>
      <c r="F1670" s="1191"/>
      <c r="G1670" s="1191"/>
      <c r="H1670" s="1191"/>
      <c r="I1670" s="1191"/>
      <c r="J1670" s="1191"/>
      <c r="K1670" s="1191"/>
      <c r="L1670" s="1191"/>
      <c r="M1670" s="1191"/>
      <c r="N1670" s="1191"/>
      <c r="O1670" s="1191"/>
      <c r="P1670" s="638" t="s">
        <v>5549</v>
      </c>
      <c r="Q1670" s="635" t="s">
        <v>5550</v>
      </c>
      <c r="R1670" s="636">
        <v>375</v>
      </c>
      <c r="S1670" s="636">
        <v>100</v>
      </c>
      <c r="T1670" s="637">
        <v>29</v>
      </c>
      <c r="U1670" s="1191"/>
    </row>
    <row r="1671" spans="1:21" ht="14.25" customHeight="1">
      <c r="A1671" s="1102"/>
      <c r="B1671" s="1102"/>
      <c r="C1671" s="1102"/>
      <c r="D1671" s="1102"/>
      <c r="E1671" s="1102"/>
      <c r="F1671" s="1102"/>
      <c r="G1671" s="1102"/>
      <c r="H1671" s="1102"/>
      <c r="I1671" s="1102"/>
      <c r="J1671" s="1102"/>
      <c r="K1671" s="1102"/>
      <c r="L1671" s="1102"/>
      <c r="M1671" s="1102"/>
      <c r="N1671" s="1102"/>
      <c r="O1671" s="1102"/>
      <c r="P1671" s="638" t="s">
        <v>5551</v>
      </c>
      <c r="Q1671" s="635" t="s">
        <v>5552</v>
      </c>
      <c r="R1671" s="636">
        <v>375</v>
      </c>
      <c r="S1671" s="636">
        <v>100</v>
      </c>
      <c r="T1671" s="637">
        <v>29</v>
      </c>
      <c r="U1671" s="1102"/>
    </row>
    <row r="1672" spans="1:21" ht="14.25" customHeight="1">
      <c r="A1672" s="1329">
        <v>1</v>
      </c>
      <c r="B1672" s="1336">
        <v>43648</v>
      </c>
      <c r="C1672" s="1337" t="s">
        <v>5553</v>
      </c>
      <c r="D1672" s="1331" t="s">
        <v>5554</v>
      </c>
      <c r="E1672" s="1332">
        <v>38035</v>
      </c>
      <c r="F1672" s="1332">
        <v>26904</v>
      </c>
      <c r="G1672" s="1332">
        <v>5048</v>
      </c>
      <c r="H1672" s="1332">
        <v>22096</v>
      </c>
      <c r="I1672" s="1333" t="s">
        <v>52</v>
      </c>
      <c r="J1672" s="1333" t="s">
        <v>52</v>
      </c>
      <c r="K1672" s="1333" t="s">
        <v>52</v>
      </c>
      <c r="L1672" s="1333" t="s">
        <v>52</v>
      </c>
      <c r="M1672" s="1333">
        <v>40</v>
      </c>
      <c r="N1672" s="1334">
        <v>4995</v>
      </c>
      <c r="O1672" s="1335">
        <v>199800</v>
      </c>
      <c r="P1672" s="634" t="s">
        <v>5555</v>
      </c>
      <c r="Q1672" s="635" t="s">
        <v>5556</v>
      </c>
      <c r="R1672" s="636">
        <v>896</v>
      </c>
      <c r="S1672" s="636">
        <v>5</v>
      </c>
      <c r="T1672" s="637">
        <v>2121</v>
      </c>
      <c r="U1672" s="1331"/>
    </row>
    <row r="1673" spans="1:21" ht="14.25" customHeight="1">
      <c r="A1673" s="1191"/>
      <c r="B1673" s="1191"/>
      <c r="C1673" s="1191"/>
      <c r="D1673" s="1191"/>
      <c r="E1673" s="1191"/>
      <c r="F1673" s="1191"/>
      <c r="G1673" s="1191"/>
      <c r="H1673" s="1191"/>
      <c r="I1673" s="1191"/>
      <c r="J1673" s="1191"/>
      <c r="K1673" s="1191"/>
      <c r="L1673" s="1191"/>
      <c r="M1673" s="1191"/>
      <c r="N1673" s="1191"/>
      <c r="O1673" s="1191"/>
      <c r="P1673" s="638" t="s">
        <v>5557</v>
      </c>
      <c r="Q1673" s="635" t="s">
        <v>5558</v>
      </c>
      <c r="R1673" s="636">
        <v>6104</v>
      </c>
      <c r="S1673" s="636">
        <v>3</v>
      </c>
      <c r="T1673" s="637">
        <v>9866</v>
      </c>
      <c r="U1673" s="1191"/>
    </row>
    <row r="1674" spans="1:21" ht="14.25" customHeight="1">
      <c r="A1674" s="1102"/>
      <c r="B1674" s="1102"/>
      <c r="C1674" s="1102"/>
      <c r="D1674" s="1102"/>
      <c r="E1674" s="1102"/>
      <c r="F1674" s="1102"/>
      <c r="G1674" s="1102"/>
      <c r="H1674" s="1102"/>
      <c r="I1674" s="1102"/>
      <c r="J1674" s="1102"/>
      <c r="K1674" s="1102"/>
      <c r="L1674" s="1102"/>
      <c r="M1674" s="1102"/>
      <c r="N1674" s="1102"/>
      <c r="O1674" s="1102"/>
      <c r="P1674" s="638" t="s">
        <v>5559</v>
      </c>
      <c r="Q1674" s="635" t="s">
        <v>5560</v>
      </c>
      <c r="R1674" s="636">
        <v>6016</v>
      </c>
      <c r="S1674" s="636">
        <v>10</v>
      </c>
      <c r="T1674" s="637">
        <v>3614</v>
      </c>
      <c r="U1674" s="1102"/>
    </row>
    <row r="1675" spans="1:21" ht="14.25" customHeight="1">
      <c r="A1675" s="1329">
        <v>1</v>
      </c>
      <c r="B1675" s="1336">
        <v>43649</v>
      </c>
      <c r="C1675" s="1337" t="s">
        <v>5561</v>
      </c>
      <c r="D1675" s="1331" t="s">
        <v>5562</v>
      </c>
      <c r="E1675" s="1332">
        <v>9201</v>
      </c>
      <c r="F1675" s="1332">
        <v>8136</v>
      </c>
      <c r="G1675" s="1332">
        <v>494</v>
      </c>
      <c r="H1675" s="1332">
        <v>7670</v>
      </c>
      <c r="I1675" s="1333" t="s">
        <v>52</v>
      </c>
      <c r="J1675" s="1333" t="s">
        <v>52</v>
      </c>
      <c r="K1675" s="1333" t="s">
        <v>52</v>
      </c>
      <c r="L1675" s="1333" t="s">
        <v>52</v>
      </c>
      <c r="M1675" s="1333">
        <v>191</v>
      </c>
      <c r="N1675" s="1334">
        <v>262</v>
      </c>
      <c r="O1675" s="1335">
        <v>49993</v>
      </c>
      <c r="P1675" s="634" t="s">
        <v>5563</v>
      </c>
      <c r="Q1675" s="635" t="s">
        <v>5564</v>
      </c>
      <c r="R1675" s="636">
        <v>1532</v>
      </c>
      <c r="S1675" s="636">
        <v>46</v>
      </c>
      <c r="T1675" s="637">
        <v>207</v>
      </c>
      <c r="U1675" s="1331"/>
    </row>
    <row r="1676" spans="1:21" ht="14.25" customHeight="1">
      <c r="A1676" s="1191"/>
      <c r="B1676" s="1191"/>
      <c r="C1676" s="1191"/>
      <c r="D1676" s="1191"/>
      <c r="E1676" s="1191"/>
      <c r="F1676" s="1191"/>
      <c r="G1676" s="1191"/>
      <c r="H1676" s="1191"/>
      <c r="I1676" s="1191"/>
      <c r="J1676" s="1191"/>
      <c r="K1676" s="1191"/>
      <c r="L1676" s="1191"/>
      <c r="M1676" s="1191"/>
      <c r="N1676" s="1191"/>
      <c r="O1676" s="1191"/>
      <c r="P1676" s="638" t="s">
        <v>5565</v>
      </c>
      <c r="Q1676" s="635" t="s">
        <v>5566</v>
      </c>
      <c r="R1676" s="636">
        <v>1566</v>
      </c>
      <c r="S1676" s="636">
        <v>46</v>
      </c>
      <c r="T1676" s="637">
        <v>225</v>
      </c>
      <c r="U1676" s="1191"/>
    </row>
    <row r="1677" spans="1:21" ht="14.25" customHeight="1">
      <c r="A1677" s="1102"/>
      <c r="B1677" s="1102"/>
      <c r="C1677" s="1102"/>
      <c r="D1677" s="1102"/>
      <c r="E1677" s="1102"/>
      <c r="F1677" s="1102"/>
      <c r="G1677" s="1102"/>
      <c r="H1677" s="1102"/>
      <c r="I1677" s="1102"/>
      <c r="J1677" s="1102"/>
      <c r="K1677" s="1102"/>
      <c r="L1677" s="1102"/>
      <c r="M1677" s="1102"/>
      <c r="N1677" s="1102"/>
      <c r="O1677" s="1102"/>
      <c r="P1677" s="638" t="s">
        <v>5567</v>
      </c>
      <c r="Q1677" s="635" t="s">
        <v>5568</v>
      </c>
      <c r="R1677" s="636">
        <v>1566</v>
      </c>
      <c r="S1677" s="636">
        <v>46</v>
      </c>
      <c r="T1677" s="637">
        <v>225</v>
      </c>
      <c r="U1677" s="1102"/>
    </row>
    <row r="1678" spans="1:21" ht="14.25" customHeight="1">
      <c r="A1678" s="1329">
        <v>1</v>
      </c>
      <c r="B1678" s="1336">
        <v>43650</v>
      </c>
      <c r="C1678" s="1337" t="s">
        <v>5569</v>
      </c>
      <c r="D1678" s="1331" t="s">
        <v>5570</v>
      </c>
      <c r="E1678" s="1332">
        <v>12981</v>
      </c>
      <c r="F1678" s="1332">
        <v>10076</v>
      </c>
      <c r="G1678" s="1332">
        <v>222</v>
      </c>
      <c r="H1678" s="1332">
        <v>12346</v>
      </c>
      <c r="I1678" s="1333" t="s">
        <v>52</v>
      </c>
      <c r="J1678" s="1333" t="s">
        <v>52</v>
      </c>
      <c r="K1678" s="1333" t="s">
        <v>52</v>
      </c>
      <c r="L1678" s="1333" t="s">
        <v>52</v>
      </c>
      <c r="M1678" s="1333">
        <v>74</v>
      </c>
      <c r="N1678" s="1334">
        <v>504</v>
      </c>
      <c r="O1678" s="1335">
        <v>37310</v>
      </c>
      <c r="P1678" s="634" t="s">
        <v>5571</v>
      </c>
      <c r="Q1678" s="635" t="s">
        <v>5572</v>
      </c>
      <c r="R1678" s="636">
        <v>694</v>
      </c>
      <c r="S1678" s="636">
        <v>11</v>
      </c>
      <c r="T1678" s="637">
        <v>272</v>
      </c>
      <c r="U1678" s="1331"/>
    </row>
    <row r="1679" spans="1:21" ht="14.25" customHeight="1">
      <c r="A1679" s="1191"/>
      <c r="B1679" s="1191"/>
      <c r="C1679" s="1191"/>
      <c r="D1679" s="1191"/>
      <c r="E1679" s="1191"/>
      <c r="F1679" s="1191"/>
      <c r="G1679" s="1191"/>
      <c r="H1679" s="1191"/>
      <c r="I1679" s="1191"/>
      <c r="J1679" s="1191"/>
      <c r="K1679" s="1191"/>
      <c r="L1679" s="1191"/>
      <c r="M1679" s="1191"/>
      <c r="N1679" s="1191"/>
      <c r="O1679" s="1191"/>
      <c r="P1679" s="638" t="s">
        <v>5573</v>
      </c>
      <c r="Q1679" s="635" t="s">
        <v>5574</v>
      </c>
      <c r="R1679" s="636">
        <v>4408</v>
      </c>
      <c r="S1679" s="636">
        <v>31</v>
      </c>
      <c r="T1679" s="637">
        <v>432</v>
      </c>
      <c r="U1679" s="1191"/>
    </row>
    <row r="1680" spans="1:21" ht="14.25" customHeight="1">
      <c r="A1680" s="1102"/>
      <c r="B1680" s="1102"/>
      <c r="C1680" s="1102"/>
      <c r="D1680" s="1102"/>
      <c r="E1680" s="1102"/>
      <c r="F1680" s="1102"/>
      <c r="G1680" s="1102"/>
      <c r="H1680" s="1102"/>
      <c r="I1680" s="1102"/>
      <c r="J1680" s="1102"/>
      <c r="K1680" s="1102"/>
      <c r="L1680" s="1102"/>
      <c r="M1680" s="1102"/>
      <c r="N1680" s="1102"/>
      <c r="O1680" s="1102"/>
      <c r="P1680" s="638" t="s">
        <v>5575</v>
      </c>
      <c r="Q1680" s="635" t="s">
        <v>5576</v>
      </c>
      <c r="R1680" s="636">
        <v>4408</v>
      </c>
      <c r="S1680" s="636">
        <v>31</v>
      </c>
      <c r="T1680" s="637">
        <v>432</v>
      </c>
      <c r="U1680" s="1102"/>
    </row>
    <row r="1681" spans="1:21" ht="14.25" customHeight="1">
      <c r="A1681" s="1329">
        <v>1</v>
      </c>
      <c r="B1681" s="1336">
        <v>43651</v>
      </c>
      <c r="C1681" s="1337" t="s">
        <v>5577</v>
      </c>
      <c r="D1681" s="1331" t="s">
        <v>5578</v>
      </c>
      <c r="E1681" s="1332">
        <v>11202</v>
      </c>
      <c r="F1681" s="1332">
        <v>9854</v>
      </c>
      <c r="G1681" s="1332">
        <v>74</v>
      </c>
      <c r="H1681" s="1332">
        <v>9790</v>
      </c>
      <c r="I1681" s="1333" t="s">
        <v>52</v>
      </c>
      <c r="J1681" s="1333" t="s">
        <v>52</v>
      </c>
      <c r="K1681" s="1333" t="s">
        <v>52</v>
      </c>
      <c r="L1681" s="1333" t="s">
        <v>52</v>
      </c>
      <c r="M1681" s="1333">
        <v>239</v>
      </c>
      <c r="N1681" s="1334">
        <v>209</v>
      </c>
      <c r="O1681" s="1335">
        <v>50000</v>
      </c>
      <c r="P1681" s="634" t="s">
        <v>5579</v>
      </c>
      <c r="Q1681" s="635" t="s">
        <v>5580</v>
      </c>
      <c r="R1681" s="636">
        <v>572</v>
      </c>
      <c r="S1681" s="636">
        <v>9</v>
      </c>
      <c r="T1681" s="637">
        <v>176</v>
      </c>
      <c r="U1681" s="1331"/>
    </row>
    <row r="1682" spans="1:21" ht="14.25" customHeight="1">
      <c r="A1682" s="1191"/>
      <c r="B1682" s="1191"/>
      <c r="C1682" s="1191"/>
      <c r="D1682" s="1191"/>
      <c r="E1682" s="1191"/>
      <c r="F1682" s="1191"/>
      <c r="G1682" s="1191"/>
      <c r="H1682" s="1191"/>
      <c r="I1682" s="1191"/>
      <c r="J1682" s="1191"/>
      <c r="K1682" s="1191"/>
      <c r="L1682" s="1191"/>
      <c r="M1682" s="1191"/>
      <c r="N1682" s="1191"/>
      <c r="O1682" s="1191"/>
      <c r="P1682" s="638" t="s">
        <v>5581</v>
      </c>
      <c r="Q1682" s="635" t="s">
        <v>5582</v>
      </c>
      <c r="R1682" s="636">
        <v>1546</v>
      </c>
      <c r="S1682" s="636">
        <v>47</v>
      </c>
      <c r="T1682" s="637">
        <v>183</v>
      </c>
      <c r="U1682" s="1191"/>
    </row>
    <row r="1683" spans="1:21" ht="14.25" customHeight="1">
      <c r="A1683" s="1102"/>
      <c r="B1683" s="1102"/>
      <c r="C1683" s="1102"/>
      <c r="D1683" s="1102"/>
      <c r="E1683" s="1102"/>
      <c r="F1683" s="1102"/>
      <c r="G1683" s="1102"/>
      <c r="H1683" s="1102"/>
      <c r="I1683" s="1102"/>
      <c r="J1683" s="1102"/>
      <c r="K1683" s="1102"/>
      <c r="L1683" s="1102"/>
      <c r="M1683" s="1102"/>
      <c r="N1683" s="1102"/>
      <c r="O1683" s="1102"/>
      <c r="P1683" s="638" t="s">
        <v>5583</v>
      </c>
      <c r="Q1683" s="635" t="s">
        <v>5584</v>
      </c>
      <c r="R1683" s="636">
        <v>1546</v>
      </c>
      <c r="S1683" s="636">
        <v>47</v>
      </c>
      <c r="T1683" s="637">
        <v>183</v>
      </c>
      <c r="U1683" s="1102"/>
    </row>
    <row r="1684" spans="1:21" ht="14.25" customHeight="1">
      <c r="A1684" s="1329">
        <v>2</v>
      </c>
      <c r="B1684" s="1336">
        <v>43654</v>
      </c>
      <c r="C1684" s="1337" t="s">
        <v>5585</v>
      </c>
      <c r="D1684" s="1331" t="s">
        <v>5586</v>
      </c>
      <c r="E1684" s="1332">
        <v>1030</v>
      </c>
      <c r="F1684" s="1332">
        <v>884</v>
      </c>
      <c r="G1684" s="1332">
        <v>23</v>
      </c>
      <c r="H1684" s="1332">
        <v>862</v>
      </c>
      <c r="I1684" s="1333" t="s">
        <v>52</v>
      </c>
      <c r="J1684" s="1333" t="s">
        <v>52</v>
      </c>
      <c r="K1684" s="1333" t="s">
        <v>52</v>
      </c>
      <c r="L1684" s="1333" t="s">
        <v>52</v>
      </c>
      <c r="M1684" s="1333">
        <v>134</v>
      </c>
      <c r="N1684" s="1334">
        <v>75</v>
      </c>
      <c r="O1684" s="1335">
        <v>9984</v>
      </c>
      <c r="P1684" s="634" t="s">
        <v>5587</v>
      </c>
      <c r="Q1684" s="635" t="s">
        <v>5588</v>
      </c>
      <c r="R1684" s="636">
        <v>195</v>
      </c>
      <c r="S1684" s="636">
        <v>48</v>
      </c>
      <c r="T1684" s="637">
        <v>16</v>
      </c>
      <c r="U1684" s="1331"/>
    </row>
    <row r="1685" spans="1:21" ht="14.25" customHeight="1">
      <c r="A1685" s="1191"/>
      <c r="B1685" s="1191"/>
      <c r="C1685" s="1191"/>
      <c r="D1685" s="1191"/>
      <c r="E1685" s="1191"/>
      <c r="F1685" s="1191"/>
      <c r="G1685" s="1191"/>
      <c r="H1685" s="1191"/>
      <c r="I1685" s="1191"/>
      <c r="J1685" s="1191"/>
      <c r="K1685" s="1191"/>
      <c r="L1685" s="1191"/>
      <c r="M1685" s="1191"/>
      <c r="N1685" s="1191"/>
      <c r="O1685" s="1191"/>
      <c r="P1685" s="638" t="s">
        <v>5589</v>
      </c>
      <c r="Q1685" s="635" t="s">
        <v>5590</v>
      </c>
      <c r="R1685" s="636">
        <v>195</v>
      </c>
      <c r="S1685" s="636">
        <v>48</v>
      </c>
      <c r="T1685" s="637">
        <v>16</v>
      </c>
      <c r="U1685" s="1191"/>
    </row>
    <row r="1686" spans="1:21" ht="14.25" customHeight="1">
      <c r="A1686" s="1102"/>
      <c r="B1686" s="1102"/>
      <c r="C1686" s="1102"/>
      <c r="D1686" s="1102"/>
      <c r="E1686" s="1102"/>
      <c r="F1686" s="1102"/>
      <c r="G1686" s="1102"/>
      <c r="H1686" s="1102"/>
      <c r="I1686" s="1102"/>
      <c r="J1686" s="1102"/>
      <c r="K1686" s="1102"/>
      <c r="L1686" s="1102"/>
      <c r="M1686" s="1102"/>
      <c r="N1686" s="1102"/>
      <c r="O1686" s="1102"/>
      <c r="P1686" s="638" t="s">
        <v>5591</v>
      </c>
      <c r="Q1686" s="635" t="s">
        <v>5592</v>
      </c>
      <c r="R1686" s="636">
        <v>195</v>
      </c>
      <c r="S1686" s="636">
        <v>48</v>
      </c>
      <c r="T1686" s="637">
        <v>16</v>
      </c>
      <c r="U1686" s="1102"/>
    </row>
    <row r="1687" spans="1:21" ht="14.25" customHeight="1">
      <c r="A1687" s="1329">
        <v>2</v>
      </c>
      <c r="B1687" s="1336">
        <v>43655</v>
      </c>
      <c r="C1687" s="1337" t="s">
        <v>5593</v>
      </c>
      <c r="D1687" s="1331" t="s">
        <v>5594</v>
      </c>
      <c r="E1687" s="1332">
        <v>6503</v>
      </c>
      <c r="F1687" s="1332">
        <v>5258</v>
      </c>
      <c r="G1687" s="1332">
        <v>124</v>
      </c>
      <c r="H1687" s="1332">
        <v>5146</v>
      </c>
      <c r="I1687" s="1333" t="s">
        <v>52</v>
      </c>
      <c r="J1687" s="1333" t="s">
        <v>52</v>
      </c>
      <c r="K1687" s="1333" t="s">
        <v>52</v>
      </c>
      <c r="L1687" s="1333" t="s">
        <v>52</v>
      </c>
      <c r="M1687" s="1333">
        <v>233</v>
      </c>
      <c r="N1687" s="1334">
        <v>215</v>
      </c>
      <c r="O1687" s="1335">
        <v>49999</v>
      </c>
      <c r="P1687" s="634" t="s">
        <v>5595</v>
      </c>
      <c r="Q1687" s="635" t="s">
        <v>5596</v>
      </c>
      <c r="R1687" s="636">
        <v>766</v>
      </c>
      <c r="S1687" s="636">
        <v>56</v>
      </c>
      <c r="T1687" s="637">
        <v>149</v>
      </c>
      <c r="U1687" s="1331"/>
    </row>
    <row r="1688" spans="1:21" ht="14.25" customHeight="1">
      <c r="A1688" s="1191"/>
      <c r="B1688" s="1191"/>
      <c r="C1688" s="1191"/>
      <c r="D1688" s="1191"/>
      <c r="E1688" s="1191"/>
      <c r="F1688" s="1191"/>
      <c r="G1688" s="1191"/>
      <c r="H1688" s="1191"/>
      <c r="I1688" s="1191"/>
      <c r="J1688" s="1191"/>
      <c r="K1688" s="1191"/>
      <c r="L1688" s="1191"/>
      <c r="M1688" s="1191"/>
      <c r="N1688" s="1191"/>
      <c r="O1688" s="1191"/>
      <c r="P1688" s="638" t="s">
        <v>5597</v>
      </c>
      <c r="Q1688" s="635" t="s">
        <v>5598</v>
      </c>
      <c r="R1688" s="636">
        <v>766</v>
      </c>
      <c r="S1688" s="636">
        <v>56</v>
      </c>
      <c r="T1688" s="637">
        <v>149</v>
      </c>
      <c r="U1688" s="1191"/>
    </row>
    <row r="1689" spans="1:21" ht="14.25" customHeight="1">
      <c r="A1689" s="1102"/>
      <c r="B1689" s="1102"/>
      <c r="C1689" s="1102"/>
      <c r="D1689" s="1102"/>
      <c r="E1689" s="1102"/>
      <c r="F1689" s="1102"/>
      <c r="G1689" s="1102"/>
      <c r="H1689" s="1102"/>
      <c r="I1689" s="1102"/>
      <c r="J1689" s="1102"/>
      <c r="K1689" s="1102"/>
      <c r="L1689" s="1102"/>
      <c r="M1689" s="1102"/>
      <c r="N1689" s="1102"/>
      <c r="O1689" s="1102"/>
      <c r="P1689" s="638" t="s">
        <v>5599</v>
      </c>
      <c r="Q1689" s="635" t="s">
        <v>5600</v>
      </c>
      <c r="R1689" s="636">
        <v>766</v>
      </c>
      <c r="S1689" s="636">
        <v>56</v>
      </c>
      <c r="T1689" s="637">
        <v>149</v>
      </c>
      <c r="U1689" s="1102"/>
    </row>
    <row r="1690" spans="1:21" ht="14.25" customHeight="1">
      <c r="A1690" s="1329">
        <v>2</v>
      </c>
      <c r="B1690" s="1336">
        <v>43657</v>
      </c>
      <c r="C1690" s="1337" t="s">
        <v>5601</v>
      </c>
      <c r="D1690" s="1331" t="s">
        <v>5602</v>
      </c>
      <c r="E1690" s="1332">
        <v>13390</v>
      </c>
      <c r="F1690" s="1332">
        <v>11848</v>
      </c>
      <c r="G1690" s="1332">
        <v>492</v>
      </c>
      <c r="H1690" s="1332">
        <v>11372</v>
      </c>
      <c r="I1690" s="1333" t="s">
        <v>52</v>
      </c>
      <c r="J1690" s="1333" t="s">
        <v>52</v>
      </c>
      <c r="K1690" s="1333" t="s">
        <v>52</v>
      </c>
      <c r="L1690" s="1333" t="s">
        <v>52</v>
      </c>
      <c r="M1690" s="1333">
        <v>191</v>
      </c>
      <c r="N1690" s="1334">
        <v>262</v>
      </c>
      <c r="O1690" s="1335">
        <v>49999</v>
      </c>
      <c r="P1690" s="634" t="s">
        <v>5603</v>
      </c>
      <c r="Q1690" s="635" t="s">
        <v>5604</v>
      </c>
      <c r="R1690" s="636">
        <v>480</v>
      </c>
      <c r="S1690" s="636">
        <v>8</v>
      </c>
      <c r="T1690" s="637">
        <v>149</v>
      </c>
      <c r="U1690" s="1331"/>
    </row>
    <row r="1691" spans="1:21" ht="14.25" customHeight="1">
      <c r="A1691" s="1191"/>
      <c r="B1691" s="1191"/>
      <c r="C1691" s="1191"/>
      <c r="D1691" s="1191"/>
      <c r="E1691" s="1191"/>
      <c r="F1691" s="1191"/>
      <c r="G1691" s="1191"/>
      <c r="H1691" s="1191"/>
      <c r="I1691" s="1191"/>
      <c r="J1691" s="1191"/>
      <c r="K1691" s="1191"/>
      <c r="L1691" s="1191"/>
      <c r="M1691" s="1191"/>
      <c r="N1691" s="1191"/>
      <c r="O1691" s="1191"/>
      <c r="P1691" s="638" t="s">
        <v>5605</v>
      </c>
      <c r="Q1691" s="635" t="s">
        <v>5606</v>
      </c>
      <c r="R1691" s="636">
        <v>4896</v>
      </c>
      <c r="S1691" s="636">
        <v>60</v>
      </c>
      <c r="T1691" s="637">
        <v>659</v>
      </c>
      <c r="U1691" s="1191"/>
    </row>
    <row r="1692" spans="1:21" ht="14.25" customHeight="1">
      <c r="A1692" s="1102"/>
      <c r="B1692" s="1102"/>
      <c r="C1692" s="1102"/>
      <c r="D1692" s="1102"/>
      <c r="E1692" s="1102"/>
      <c r="F1692" s="1102"/>
      <c r="G1692" s="1102"/>
      <c r="H1692" s="1102"/>
      <c r="I1692" s="1102"/>
      <c r="J1692" s="1102"/>
      <c r="K1692" s="1102"/>
      <c r="L1692" s="1102"/>
      <c r="M1692" s="1102"/>
      <c r="N1692" s="1102"/>
      <c r="O1692" s="1102"/>
      <c r="P1692" s="638" t="s">
        <v>5607</v>
      </c>
      <c r="Q1692" s="635" t="s">
        <v>5608</v>
      </c>
      <c r="R1692" s="636">
        <v>4896</v>
      </c>
      <c r="S1692" s="636">
        <v>60</v>
      </c>
      <c r="T1692" s="637">
        <v>659</v>
      </c>
      <c r="U1692" s="1102"/>
    </row>
    <row r="1693" spans="1:21" ht="14.25" customHeight="1">
      <c r="A1693" s="1329">
        <v>2</v>
      </c>
      <c r="B1693" s="1336">
        <v>43658</v>
      </c>
      <c r="C1693" s="1337" t="s">
        <v>5609</v>
      </c>
      <c r="D1693" s="1331" t="s">
        <v>5610</v>
      </c>
      <c r="E1693" s="1332">
        <v>9195</v>
      </c>
      <c r="F1693" s="1332">
        <v>7984</v>
      </c>
      <c r="G1693" s="1332">
        <v>1044</v>
      </c>
      <c r="H1693" s="1332">
        <v>6988</v>
      </c>
      <c r="I1693" s="1333" t="s">
        <v>52</v>
      </c>
      <c r="J1693" s="1333" t="s">
        <v>52</v>
      </c>
      <c r="K1693" s="1333" t="s">
        <v>52</v>
      </c>
      <c r="L1693" s="1333" t="s">
        <v>52</v>
      </c>
      <c r="M1693" s="1333">
        <v>370</v>
      </c>
      <c r="N1693" s="1334">
        <v>135</v>
      </c>
      <c r="O1693" s="1335">
        <v>50000</v>
      </c>
      <c r="P1693" s="634" t="s">
        <v>5611</v>
      </c>
      <c r="Q1693" s="635" t="s">
        <v>5612</v>
      </c>
      <c r="R1693" s="636">
        <v>868</v>
      </c>
      <c r="S1693" s="636">
        <v>50</v>
      </c>
      <c r="T1693" s="637">
        <v>109</v>
      </c>
      <c r="U1693" s="1331"/>
    </row>
    <row r="1694" spans="1:21" ht="14.25" customHeight="1">
      <c r="A1694" s="1191"/>
      <c r="B1694" s="1191"/>
      <c r="C1694" s="1191"/>
      <c r="D1694" s="1191"/>
      <c r="E1694" s="1191"/>
      <c r="F1694" s="1191"/>
      <c r="G1694" s="1191"/>
      <c r="H1694" s="1191"/>
      <c r="I1694" s="1191"/>
      <c r="J1694" s="1191"/>
      <c r="K1694" s="1191"/>
      <c r="L1694" s="1191"/>
      <c r="M1694" s="1191"/>
      <c r="N1694" s="1191"/>
      <c r="O1694" s="1191"/>
      <c r="P1694" s="638" t="s">
        <v>5613</v>
      </c>
      <c r="Q1694" s="635" t="s">
        <v>5614</v>
      </c>
      <c r="R1694" s="636">
        <v>3200</v>
      </c>
      <c r="S1694" s="636">
        <v>138</v>
      </c>
      <c r="T1694" s="637">
        <v>144</v>
      </c>
      <c r="U1694" s="1191"/>
    </row>
    <row r="1695" spans="1:21" ht="14.25" customHeight="1">
      <c r="A1695" s="1102"/>
      <c r="B1695" s="1102"/>
      <c r="C1695" s="1102"/>
      <c r="D1695" s="1102"/>
      <c r="E1695" s="1102"/>
      <c r="F1695" s="1102"/>
      <c r="G1695" s="1102"/>
      <c r="H1695" s="1102"/>
      <c r="I1695" s="1102"/>
      <c r="J1695" s="1102"/>
      <c r="K1695" s="1102"/>
      <c r="L1695" s="1102"/>
      <c r="M1695" s="1102"/>
      <c r="N1695" s="1102"/>
      <c r="O1695" s="1102"/>
      <c r="P1695" s="638" t="s">
        <v>5615</v>
      </c>
      <c r="Q1695" s="635" t="s">
        <v>5616</v>
      </c>
      <c r="R1695" s="636">
        <v>3200</v>
      </c>
      <c r="S1695" s="636">
        <v>138</v>
      </c>
      <c r="T1695" s="637">
        <v>144</v>
      </c>
      <c r="U1695" s="1102"/>
    </row>
    <row r="1696" spans="1:21" ht="14.25" customHeight="1">
      <c r="A1696" s="1329">
        <v>3</v>
      </c>
      <c r="B1696" s="1336">
        <v>43661</v>
      </c>
      <c r="C1696" s="1337" t="s">
        <v>5617</v>
      </c>
      <c r="D1696" s="1331" t="s">
        <v>5618</v>
      </c>
      <c r="E1696" s="1332">
        <v>1563</v>
      </c>
      <c r="F1696" s="1332">
        <v>1367</v>
      </c>
      <c r="G1696" s="1332">
        <v>50</v>
      </c>
      <c r="H1696" s="1332">
        <v>1321</v>
      </c>
      <c r="I1696" s="1333" t="s">
        <v>52</v>
      </c>
      <c r="J1696" s="1333" t="s">
        <v>52</v>
      </c>
      <c r="K1696" s="1333" t="s">
        <v>52</v>
      </c>
      <c r="L1696" s="1333" t="s">
        <v>52</v>
      </c>
      <c r="M1696" s="1333">
        <v>194</v>
      </c>
      <c r="N1696" s="1334">
        <v>52</v>
      </c>
      <c r="O1696" s="1335">
        <v>9992</v>
      </c>
      <c r="P1696" s="634" t="s">
        <v>5619</v>
      </c>
      <c r="Q1696" s="635" t="s">
        <v>5620</v>
      </c>
      <c r="R1696" s="636">
        <v>225</v>
      </c>
      <c r="S1696" s="636">
        <v>48</v>
      </c>
      <c r="T1696" s="637">
        <v>53</v>
      </c>
      <c r="U1696" s="1331"/>
    </row>
    <row r="1697" spans="1:21" ht="14.25" customHeight="1">
      <c r="A1697" s="1191"/>
      <c r="B1697" s="1191"/>
      <c r="C1697" s="1191"/>
      <c r="D1697" s="1191"/>
      <c r="E1697" s="1191"/>
      <c r="F1697" s="1191"/>
      <c r="G1697" s="1191"/>
      <c r="H1697" s="1191"/>
      <c r="I1697" s="1191"/>
      <c r="J1697" s="1191"/>
      <c r="K1697" s="1191"/>
      <c r="L1697" s="1191"/>
      <c r="M1697" s="1191"/>
      <c r="N1697" s="1191"/>
      <c r="O1697" s="1191"/>
      <c r="P1697" s="638" t="s">
        <v>5621</v>
      </c>
      <c r="Q1697" s="635" t="s">
        <v>5622</v>
      </c>
      <c r="R1697" s="636">
        <v>332</v>
      </c>
      <c r="S1697" s="636">
        <v>25</v>
      </c>
      <c r="T1697" s="637">
        <v>64</v>
      </c>
      <c r="U1697" s="1191"/>
    </row>
    <row r="1698" spans="1:21" ht="14.25" customHeight="1">
      <c r="A1698" s="1102"/>
      <c r="B1698" s="1102"/>
      <c r="C1698" s="1102"/>
      <c r="D1698" s="1102"/>
      <c r="E1698" s="1102"/>
      <c r="F1698" s="1102"/>
      <c r="G1698" s="1102"/>
      <c r="H1698" s="1102"/>
      <c r="I1698" s="1102"/>
      <c r="J1698" s="1102"/>
      <c r="K1698" s="1102"/>
      <c r="L1698" s="1102"/>
      <c r="M1698" s="1102"/>
      <c r="N1698" s="1102"/>
      <c r="O1698" s="1102"/>
      <c r="P1698" s="638" t="s">
        <v>5623</v>
      </c>
      <c r="Q1698" s="635" t="s">
        <v>5624</v>
      </c>
      <c r="R1698" s="636">
        <v>225</v>
      </c>
      <c r="S1698" s="636">
        <v>48</v>
      </c>
      <c r="T1698" s="637">
        <v>53</v>
      </c>
      <c r="U1698" s="1102"/>
    </row>
    <row r="1699" spans="1:21" ht="14.25" customHeight="1">
      <c r="A1699" s="1329">
        <v>3</v>
      </c>
      <c r="B1699" s="1336">
        <v>43662</v>
      </c>
      <c r="C1699" s="1337" t="s">
        <v>5625</v>
      </c>
      <c r="D1699" s="1331" t="s">
        <v>5626</v>
      </c>
      <c r="E1699" s="1332">
        <v>13477</v>
      </c>
      <c r="F1699" s="1332">
        <v>11079</v>
      </c>
      <c r="G1699" s="1332">
        <v>2376</v>
      </c>
      <c r="H1699" s="1332">
        <v>8733</v>
      </c>
      <c r="I1699" s="1333" t="s">
        <v>52</v>
      </c>
      <c r="J1699" s="1333" t="s">
        <v>52</v>
      </c>
      <c r="K1699" s="1333" t="s">
        <v>52</v>
      </c>
      <c r="L1699" s="1333" t="s">
        <v>52</v>
      </c>
      <c r="M1699" s="1333">
        <v>92</v>
      </c>
      <c r="N1699" s="1334">
        <v>543</v>
      </c>
      <c r="O1699" s="1335">
        <v>50000</v>
      </c>
      <c r="P1699" s="634" t="s">
        <v>5627</v>
      </c>
      <c r="Q1699" s="635" t="s">
        <v>5628</v>
      </c>
      <c r="R1699" s="636">
        <v>204</v>
      </c>
      <c r="S1699" s="636">
        <v>4</v>
      </c>
      <c r="T1699" s="637">
        <v>298</v>
      </c>
      <c r="U1699" s="1331"/>
    </row>
    <row r="1700" spans="1:21" ht="14.25" customHeight="1">
      <c r="A1700" s="1191"/>
      <c r="B1700" s="1191"/>
      <c r="C1700" s="1191"/>
      <c r="D1700" s="1191"/>
      <c r="E1700" s="1191"/>
      <c r="F1700" s="1191"/>
      <c r="G1700" s="1191"/>
      <c r="H1700" s="1191"/>
      <c r="I1700" s="1191"/>
      <c r="J1700" s="1191"/>
      <c r="K1700" s="1191"/>
      <c r="L1700" s="1191"/>
      <c r="M1700" s="1191"/>
      <c r="N1700" s="1191"/>
      <c r="O1700" s="1191"/>
      <c r="P1700" s="638" t="s">
        <v>5629</v>
      </c>
      <c r="Q1700" s="635" t="s">
        <v>5630</v>
      </c>
      <c r="R1700" s="636">
        <v>3917</v>
      </c>
      <c r="S1700" s="636">
        <v>16</v>
      </c>
      <c r="T1700" s="637">
        <v>668</v>
      </c>
      <c r="U1700" s="1191"/>
    </row>
    <row r="1701" spans="1:21" ht="14.25" customHeight="1">
      <c r="A1701" s="1102"/>
      <c r="B1701" s="1102"/>
      <c r="C1701" s="1102"/>
      <c r="D1701" s="1102"/>
      <c r="E1701" s="1102"/>
      <c r="F1701" s="1102"/>
      <c r="G1701" s="1102"/>
      <c r="H1701" s="1102"/>
      <c r="I1701" s="1102"/>
      <c r="J1701" s="1102"/>
      <c r="K1701" s="1102"/>
      <c r="L1701" s="1102"/>
      <c r="M1701" s="1102"/>
      <c r="N1701" s="1102"/>
      <c r="O1701" s="1102"/>
      <c r="P1701" s="638" t="s">
        <v>5631</v>
      </c>
      <c r="Q1701" s="635" t="s">
        <v>5632</v>
      </c>
      <c r="R1701" s="636">
        <v>1569</v>
      </c>
      <c r="S1701" s="636">
        <v>28</v>
      </c>
      <c r="T1701" s="637">
        <v>371</v>
      </c>
      <c r="U1701" s="1102"/>
    </row>
    <row r="1702" spans="1:21" ht="14.25" customHeight="1">
      <c r="A1702" s="1329">
        <v>3</v>
      </c>
      <c r="B1702" s="1336">
        <v>43664</v>
      </c>
      <c r="C1702" s="1337" t="s">
        <v>5633</v>
      </c>
      <c r="D1702" s="1331" t="s">
        <v>5634</v>
      </c>
      <c r="E1702" s="1332">
        <v>140</v>
      </c>
      <c r="F1702" s="1332">
        <v>139</v>
      </c>
      <c r="G1702" s="1332">
        <v>3</v>
      </c>
      <c r="H1702" s="1332">
        <v>136</v>
      </c>
      <c r="I1702" s="1333" t="s">
        <v>52</v>
      </c>
      <c r="J1702" s="1333" t="s">
        <v>52</v>
      </c>
      <c r="K1702" s="1333" t="s">
        <v>52</v>
      </c>
      <c r="L1702" s="1333" t="s">
        <v>52</v>
      </c>
      <c r="M1702" s="1333">
        <v>1</v>
      </c>
      <c r="N1702" s="1334">
        <v>517</v>
      </c>
      <c r="O1702" s="1335">
        <v>517</v>
      </c>
      <c r="P1702" s="634" t="s">
        <v>5635</v>
      </c>
      <c r="Q1702" s="635" t="s">
        <v>5636</v>
      </c>
      <c r="R1702" s="636">
        <v>48</v>
      </c>
      <c r="S1702" s="636" t="s">
        <v>52</v>
      </c>
      <c r="T1702" s="637">
        <v>0</v>
      </c>
      <c r="U1702" s="1331" t="s">
        <v>5637</v>
      </c>
    </row>
    <row r="1703" spans="1:21" ht="14.25" customHeight="1">
      <c r="A1703" s="1191"/>
      <c r="B1703" s="1191"/>
      <c r="C1703" s="1191"/>
      <c r="D1703" s="1191"/>
      <c r="E1703" s="1191"/>
      <c r="F1703" s="1191"/>
      <c r="G1703" s="1191"/>
      <c r="H1703" s="1191"/>
      <c r="I1703" s="1191"/>
      <c r="J1703" s="1191"/>
      <c r="K1703" s="1191"/>
      <c r="L1703" s="1191"/>
      <c r="M1703" s="1191"/>
      <c r="N1703" s="1191"/>
      <c r="O1703" s="1191"/>
      <c r="P1703" s="638" t="s">
        <v>5638</v>
      </c>
      <c r="Q1703" s="635" t="s">
        <v>5639</v>
      </c>
      <c r="R1703" s="636">
        <v>48</v>
      </c>
      <c r="S1703" s="636" t="s">
        <v>52</v>
      </c>
      <c r="T1703" s="637">
        <v>0</v>
      </c>
      <c r="U1703" s="1191"/>
    </row>
    <row r="1704" spans="1:21" ht="14.25" customHeight="1">
      <c r="A1704" s="1102"/>
      <c r="B1704" s="1102"/>
      <c r="C1704" s="1102"/>
      <c r="D1704" s="1102"/>
      <c r="E1704" s="1102"/>
      <c r="F1704" s="1102"/>
      <c r="G1704" s="1102"/>
      <c r="H1704" s="1102"/>
      <c r="I1704" s="1102"/>
      <c r="J1704" s="1102"/>
      <c r="K1704" s="1102"/>
      <c r="L1704" s="1102"/>
      <c r="M1704" s="1102"/>
      <c r="N1704" s="1102"/>
      <c r="O1704" s="1102"/>
      <c r="P1704" s="638" t="s">
        <v>5640</v>
      </c>
      <c r="Q1704" s="635" t="s">
        <v>5641</v>
      </c>
      <c r="R1704" s="636">
        <v>20</v>
      </c>
      <c r="S1704" s="636">
        <v>1</v>
      </c>
      <c r="T1704" s="637">
        <v>90</v>
      </c>
      <c r="U1704" s="1102"/>
    </row>
    <row r="1705" spans="1:21" ht="14.25" customHeight="1">
      <c r="A1705" s="1329">
        <v>3</v>
      </c>
      <c r="B1705" s="1336">
        <v>43664</v>
      </c>
      <c r="C1705" s="1337" t="s">
        <v>5642</v>
      </c>
      <c r="D1705" s="1331" t="s">
        <v>5643</v>
      </c>
      <c r="E1705" s="1332">
        <v>8421</v>
      </c>
      <c r="F1705" s="1332">
        <v>7512</v>
      </c>
      <c r="G1705" s="1332">
        <v>237</v>
      </c>
      <c r="H1705" s="1332">
        <v>7281</v>
      </c>
      <c r="I1705" s="1333" t="s">
        <v>52</v>
      </c>
      <c r="J1705" s="1333" t="s">
        <v>52</v>
      </c>
      <c r="K1705" s="1333" t="s">
        <v>52</v>
      </c>
      <c r="L1705" s="1333" t="s">
        <v>52</v>
      </c>
      <c r="M1705" s="1333">
        <v>263</v>
      </c>
      <c r="N1705" s="1334">
        <v>190</v>
      </c>
      <c r="O1705" s="1335">
        <v>50000</v>
      </c>
      <c r="P1705" s="634" t="s">
        <v>5644</v>
      </c>
      <c r="Q1705" s="635" t="s">
        <v>5645</v>
      </c>
      <c r="R1705" s="636">
        <v>1428</v>
      </c>
      <c r="S1705" s="636">
        <v>69</v>
      </c>
      <c r="T1705" s="637">
        <v>147</v>
      </c>
      <c r="U1705" s="1331"/>
    </row>
    <row r="1706" spans="1:21" ht="14.25" customHeight="1">
      <c r="A1706" s="1191"/>
      <c r="B1706" s="1191"/>
      <c r="C1706" s="1191"/>
      <c r="D1706" s="1191"/>
      <c r="E1706" s="1191"/>
      <c r="F1706" s="1191"/>
      <c r="G1706" s="1191"/>
      <c r="H1706" s="1191"/>
      <c r="I1706" s="1191"/>
      <c r="J1706" s="1191"/>
      <c r="K1706" s="1191"/>
      <c r="L1706" s="1191"/>
      <c r="M1706" s="1191"/>
      <c r="N1706" s="1191"/>
      <c r="O1706" s="1191"/>
      <c r="P1706" s="638" t="s">
        <v>5646</v>
      </c>
      <c r="Q1706" s="635" t="s">
        <v>5647</v>
      </c>
      <c r="R1706" s="636">
        <v>1428</v>
      </c>
      <c r="S1706" s="636">
        <v>69</v>
      </c>
      <c r="T1706" s="637">
        <v>147</v>
      </c>
      <c r="U1706" s="1191"/>
    </row>
    <row r="1707" spans="1:21" ht="14.25" customHeight="1">
      <c r="A1707" s="1102"/>
      <c r="B1707" s="1102"/>
      <c r="C1707" s="1102"/>
      <c r="D1707" s="1102"/>
      <c r="E1707" s="1102"/>
      <c r="F1707" s="1102"/>
      <c r="G1707" s="1102"/>
      <c r="H1707" s="1102"/>
      <c r="I1707" s="1102"/>
      <c r="J1707" s="1102"/>
      <c r="K1707" s="1102"/>
      <c r="L1707" s="1102"/>
      <c r="M1707" s="1102"/>
      <c r="N1707" s="1102"/>
      <c r="O1707" s="1102"/>
      <c r="P1707" s="638" t="s">
        <v>5648</v>
      </c>
      <c r="Q1707" s="635" t="s">
        <v>5649</v>
      </c>
      <c r="R1707" s="636">
        <v>1428</v>
      </c>
      <c r="S1707" s="636">
        <v>69</v>
      </c>
      <c r="T1707" s="637">
        <v>147</v>
      </c>
      <c r="U1707" s="1102"/>
    </row>
    <row r="1708" spans="1:21" ht="14.25" customHeight="1">
      <c r="A1708" s="1329">
        <v>4</v>
      </c>
      <c r="B1708" s="1336">
        <v>43668</v>
      </c>
      <c r="C1708" s="1337" t="s">
        <v>5650</v>
      </c>
      <c r="D1708" s="1331" t="s">
        <v>5651</v>
      </c>
      <c r="E1708" s="1332">
        <v>1389</v>
      </c>
      <c r="F1708" s="1332">
        <v>1215</v>
      </c>
      <c r="G1708" s="1332">
        <v>38</v>
      </c>
      <c r="H1708" s="1332">
        <v>1179</v>
      </c>
      <c r="I1708" s="1333" t="s">
        <v>52</v>
      </c>
      <c r="J1708" s="1333" t="s">
        <v>52</v>
      </c>
      <c r="K1708" s="1333" t="s">
        <v>52</v>
      </c>
      <c r="L1708" s="1333" t="s">
        <v>52</v>
      </c>
      <c r="M1708" s="1333">
        <v>163</v>
      </c>
      <c r="N1708" s="1334">
        <v>61</v>
      </c>
      <c r="O1708" s="1335">
        <v>9986</v>
      </c>
      <c r="P1708" s="634" t="s">
        <v>5652</v>
      </c>
      <c r="Q1708" s="635" t="s">
        <v>5653</v>
      </c>
      <c r="R1708" s="636">
        <v>232</v>
      </c>
      <c r="S1708" s="636">
        <v>39</v>
      </c>
      <c r="T1708" s="637">
        <v>68</v>
      </c>
      <c r="U1708" s="1331"/>
    </row>
    <row r="1709" spans="1:21" ht="14.25" customHeight="1">
      <c r="A1709" s="1191"/>
      <c r="B1709" s="1191"/>
      <c r="C1709" s="1191"/>
      <c r="D1709" s="1191"/>
      <c r="E1709" s="1191"/>
      <c r="F1709" s="1191"/>
      <c r="G1709" s="1191"/>
      <c r="H1709" s="1191"/>
      <c r="I1709" s="1191"/>
      <c r="J1709" s="1191"/>
      <c r="K1709" s="1191"/>
      <c r="L1709" s="1191"/>
      <c r="M1709" s="1191"/>
      <c r="N1709" s="1191"/>
      <c r="O1709" s="1191"/>
      <c r="P1709" s="638" t="s">
        <v>5654</v>
      </c>
      <c r="Q1709" s="635" t="s">
        <v>5655</v>
      </c>
      <c r="R1709" s="636">
        <v>232</v>
      </c>
      <c r="S1709" s="636">
        <v>39</v>
      </c>
      <c r="T1709" s="637">
        <v>68</v>
      </c>
      <c r="U1709" s="1191"/>
    </row>
    <row r="1710" spans="1:21" ht="14.25" customHeight="1">
      <c r="A1710" s="1102"/>
      <c r="B1710" s="1102"/>
      <c r="C1710" s="1102"/>
      <c r="D1710" s="1102"/>
      <c r="E1710" s="1102"/>
      <c r="F1710" s="1102"/>
      <c r="G1710" s="1102"/>
      <c r="H1710" s="1102"/>
      <c r="I1710" s="1102"/>
      <c r="J1710" s="1102"/>
      <c r="K1710" s="1102"/>
      <c r="L1710" s="1102"/>
      <c r="M1710" s="1102"/>
      <c r="N1710" s="1102"/>
      <c r="O1710" s="1102"/>
      <c r="P1710" s="638" t="s">
        <v>5656</v>
      </c>
      <c r="Q1710" s="635" t="s">
        <v>5657</v>
      </c>
      <c r="R1710" s="636">
        <v>232</v>
      </c>
      <c r="S1710" s="636">
        <v>39</v>
      </c>
      <c r="T1710" s="637">
        <v>68</v>
      </c>
      <c r="U1710" s="1102"/>
    </row>
    <row r="1711" spans="1:21" ht="14.25" customHeight="1">
      <c r="A1711" s="1329">
        <v>4</v>
      </c>
      <c r="B1711" s="1336">
        <v>43669</v>
      </c>
      <c r="C1711" s="1337" t="s">
        <v>5658</v>
      </c>
      <c r="D1711" s="1331" t="s">
        <v>5659</v>
      </c>
      <c r="E1711" s="1332">
        <v>13121</v>
      </c>
      <c r="F1711" s="1332">
        <v>11900</v>
      </c>
      <c r="G1711" s="1332">
        <v>380</v>
      </c>
      <c r="H1711" s="1332">
        <v>11528</v>
      </c>
      <c r="I1711" s="1333" t="s">
        <v>52</v>
      </c>
      <c r="J1711" s="1333" t="s">
        <v>52</v>
      </c>
      <c r="K1711" s="1333" t="s">
        <v>52</v>
      </c>
      <c r="L1711" s="1333" t="s">
        <v>52</v>
      </c>
      <c r="M1711" s="1333">
        <v>207</v>
      </c>
      <c r="N1711" s="1334">
        <v>242</v>
      </c>
      <c r="O1711" s="1335">
        <v>50000</v>
      </c>
      <c r="P1711" s="634" t="s">
        <v>5660</v>
      </c>
      <c r="Q1711" s="635" t="s">
        <v>5661</v>
      </c>
      <c r="R1711" s="636">
        <v>224</v>
      </c>
      <c r="S1711" s="636">
        <v>5</v>
      </c>
      <c r="T1711" s="637">
        <v>166</v>
      </c>
      <c r="U1711" s="1331"/>
    </row>
    <row r="1712" spans="1:21" ht="14.25" customHeight="1">
      <c r="A1712" s="1191"/>
      <c r="B1712" s="1191"/>
      <c r="C1712" s="1191"/>
      <c r="D1712" s="1191"/>
      <c r="E1712" s="1191"/>
      <c r="F1712" s="1191"/>
      <c r="G1712" s="1191"/>
      <c r="H1712" s="1191"/>
      <c r="I1712" s="1191"/>
      <c r="J1712" s="1191"/>
      <c r="K1712" s="1191"/>
      <c r="L1712" s="1191"/>
      <c r="M1712" s="1191"/>
      <c r="N1712" s="1191"/>
      <c r="O1712" s="1191"/>
      <c r="P1712" s="638" t="s">
        <v>5662</v>
      </c>
      <c r="Q1712" s="635" t="s">
        <v>5663</v>
      </c>
      <c r="R1712" s="636">
        <v>3692</v>
      </c>
      <c r="S1712" s="636">
        <v>118</v>
      </c>
      <c r="T1712" s="637">
        <v>184</v>
      </c>
      <c r="U1712" s="1191"/>
    </row>
    <row r="1713" spans="1:21" ht="14.25" customHeight="1">
      <c r="A1713" s="1102"/>
      <c r="B1713" s="1102"/>
      <c r="C1713" s="1102"/>
      <c r="D1713" s="1102"/>
      <c r="E1713" s="1102"/>
      <c r="F1713" s="1102"/>
      <c r="G1713" s="1102"/>
      <c r="H1713" s="1102"/>
      <c r="I1713" s="1102"/>
      <c r="J1713" s="1102"/>
      <c r="K1713" s="1102"/>
      <c r="L1713" s="1102"/>
      <c r="M1713" s="1102"/>
      <c r="N1713" s="1102"/>
      <c r="O1713" s="1102"/>
      <c r="P1713" s="638" t="s">
        <v>5664</v>
      </c>
      <c r="Q1713" s="635" t="s">
        <v>5665</v>
      </c>
      <c r="R1713" s="636">
        <v>3692</v>
      </c>
      <c r="S1713" s="636">
        <v>118</v>
      </c>
      <c r="T1713" s="637">
        <v>184</v>
      </c>
      <c r="U1713" s="1102"/>
    </row>
    <row r="1714" spans="1:21" ht="14.25" customHeight="1">
      <c r="A1714" s="1329">
        <v>4</v>
      </c>
      <c r="B1714" s="1336">
        <v>43670</v>
      </c>
      <c r="C1714" s="1337" t="s">
        <v>5666</v>
      </c>
      <c r="D1714" s="1331" t="s">
        <v>5667</v>
      </c>
      <c r="E1714" s="1332">
        <v>7044</v>
      </c>
      <c r="F1714" s="1332">
        <v>6268</v>
      </c>
      <c r="G1714" s="1332">
        <v>396</v>
      </c>
      <c r="H1714" s="1332">
        <v>5882</v>
      </c>
      <c r="I1714" s="1333" t="s">
        <v>52</v>
      </c>
      <c r="J1714" s="1333" t="s">
        <v>52</v>
      </c>
      <c r="K1714" s="1333" t="s">
        <v>52</v>
      </c>
      <c r="L1714" s="1333" t="s">
        <v>52</v>
      </c>
      <c r="M1714" s="1333">
        <v>178</v>
      </c>
      <c r="N1714" s="1334">
        <v>281</v>
      </c>
      <c r="O1714" s="1335">
        <v>50000</v>
      </c>
      <c r="P1714" s="634" t="s">
        <v>5668</v>
      </c>
      <c r="Q1714" s="635" t="s">
        <v>5669</v>
      </c>
      <c r="R1714" s="636">
        <v>476</v>
      </c>
      <c r="S1714" s="636">
        <v>30</v>
      </c>
      <c r="T1714" s="637">
        <v>193</v>
      </c>
      <c r="U1714" s="1331"/>
    </row>
    <row r="1715" spans="1:21" ht="14.25" customHeight="1">
      <c r="A1715" s="1191"/>
      <c r="B1715" s="1191"/>
      <c r="C1715" s="1191"/>
      <c r="D1715" s="1191"/>
      <c r="E1715" s="1191"/>
      <c r="F1715" s="1191"/>
      <c r="G1715" s="1191"/>
      <c r="H1715" s="1191"/>
      <c r="I1715" s="1191"/>
      <c r="J1715" s="1191"/>
      <c r="K1715" s="1191"/>
      <c r="L1715" s="1191"/>
      <c r="M1715" s="1191"/>
      <c r="N1715" s="1191"/>
      <c r="O1715" s="1191"/>
      <c r="P1715" s="638" t="s">
        <v>5670</v>
      </c>
      <c r="Q1715" s="635" t="s">
        <v>5671</v>
      </c>
      <c r="R1715" s="636">
        <v>1752</v>
      </c>
      <c r="S1715" s="636">
        <v>83</v>
      </c>
      <c r="T1715" s="637">
        <v>220</v>
      </c>
      <c r="U1715" s="1191"/>
    </row>
    <row r="1716" spans="1:21" ht="14.25" customHeight="1">
      <c r="A1716" s="1102"/>
      <c r="B1716" s="1102"/>
      <c r="C1716" s="1102"/>
      <c r="D1716" s="1102"/>
      <c r="E1716" s="1102"/>
      <c r="F1716" s="1102"/>
      <c r="G1716" s="1102"/>
      <c r="H1716" s="1102"/>
      <c r="I1716" s="1102"/>
      <c r="J1716" s="1102"/>
      <c r="K1716" s="1102"/>
      <c r="L1716" s="1102"/>
      <c r="M1716" s="1102"/>
      <c r="N1716" s="1102"/>
      <c r="O1716" s="1102"/>
      <c r="P1716" s="638" t="s">
        <v>5672</v>
      </c>
      <c r="Q1716" s="635" t="s">
        <v>5673</v>
      </c>
      <c r="R1716" s="636">
        <v>1752</v>
      </c>
      <c r="S1716" s="636">
        <v>83</v>
      </c>
      <c r="T1716" s="637">
        <v>220</v>
      </c>
      <c r="U1716" s="1102"/>
    </row>
    <row r="1717" spans="1:21" ht="14.25" customHeight="1">
      <c r="A1717" s="1329">
        <v>4</v>
      </c>
      <c r="B1717" s="1336">
        <v>43671</v>
      </c>
      <c r="C1717" s="1337" t="s">
        <v>5674</v>
      </c>
      <c r="D1717" s="1331" t="s">
        <v>5675</v>
      </c>
      <c r="E1717" s="1332">
        <v>1501</v>
      </c>
      <c r="F1717" s="1332">
        <v>1364</v>
      </c>
      <c r="G1717" s="1332">
        <v>38</v>
      </c>
      <c r="H1717" s="1332">
        <v>1326</v>
      </c>
      <c r="I1717" s="1333" t="s">
        <v>52</v>
      </c>
      <c r="J1717" s="1333" t="s">
        <v>52</v>
      </c>
      <c r="K1717" s="1333" t="s">
        <v>52</v>
      </c>
      <c r="L1717" s="1333" t="s">
        <v>52</v>
      </c>
      <c r="M1717" s="1333">
        <v>112</v>
      </c>
      <c r="N1717" s="1334">
        <v>89</v>
      </c>
      <c r="O1717" s="1335">
        <v>9992</v>
      </c>
      <c r="P1717" s="634" t="s">
        <v>5676</v>
      </c>
      <c r="Q1717" s="635" t="s">
        <v>5677</v>
      </c>
      <c r="R1717" s="636">
        <v>523</v>
      </c>
      <c r="S1717" s="636">
        <v>18</v>
      </c>
      <c r="T1717" s="637">
        <v>100</v>
      </c>
      <c r="U1717" s="1331"/>
    </row>
    <row r="1718" spans="1:21" ht="14.25" customHeight="1">
      <c r="A1718" s="1191"/>
      <c r="B1718" s="1191"/>
      <c r="C1718" s="1191"/>
      <c r="D1718" s="1191"/>
      <c r="E1718" s="1191"/>
      <c r="F1718" s="1191"/>
      <c r="G1718" s="1191"/>
      <c r="H1718" s="1191"/>
      <c r="I1718" s="1191"/>
      <c r="J1718" s="1191"/>
      <c r="K1718" s="1191"/>
      <c r="L1718" s="1191"/>
      <c r="M1718" s="1191"/>
      <c r="N1718" s="1191"/>
      <c r="O1718" s="1191"/>
      <c r="P1718" s="638" t="s">
        <v>5678</v>
      </c>
      <c r="Q1718" s="635" t="s">
        <v>5679</v>
      </c>
      <c r="R1718" s="636">
        <v>523</v>
      </c>
      <c r="S1718" s="636">
        <v>18</v>
      </c>
      <c r="T1718" s="637">
        <v>100</v>
      </c>
      <c r="U1718" s="1191"/>
    </row>
    <row r="1719" spans="1:21" ht="14.25" customHeight="1">
      <c r="A1719" s="1102"/>
      <c r="B1719" s="1102"/>
      <c r="C1719" s="1102"/>
      <c r="D1719" s="1102"/>
      <c r="E1719" s="1102"/>
      <c r="F1719" s="1102"/>
      <c r="G1719" s="1102"/>
      <c r="H1719" s="1102"/>
      <c r="I1719" s="1102"/>
      <c r="J1719" s="1102"/>
      <c r="K1719" s="1102"/>
      <c r="L1719" s="1102"/>
      <c r="M1719" s="1102"/>
      <c r="N1719" s="1102"/>
      <c r="O1719" s="1102"/>
      <c r="P1719" s="638" t="s">
        <v>5680</v>
      </c>
      <c r="Q1719" s="635" t="s">
        <v>5681</v>
      </c>
      <c r="R1719" s="636">
        <v>118</v>
      </c>
      <c r="S1719" s="636">
        <v>28</v>
      </c>
      <c r="T1719" s="637">
        <v>70</v>
      </c>
      <c r="U1719" s="1102"/>
    </row>
    <row r="1720" spans="1:21" ht="14.25" customHeight="1">
      <c r="A1720" s="1329">
        <v>4</v>
      </c>
      <c r="B1720" s="1336">
        <v>43672</v>
      </c>
      <c r="C1720" s="1337" t="s">
        <v>5682</v>
      </c>
      <c r="D1720" s="1331" t="s">
        <v>5683</v>
      </c>
      <c r="E1720" s="1332">
        <v>26064</v>
      </c>
      <c r="F1720" s="1332">
        <v>23888</v>
      </c>
      <c r="G1720" s="1332">
        <v>209</v>
      </c>
      <c r="H1720" s="1332">
        <v>23624</v>
      </c>
      <c r="I1720" s="1333" t="s">
        <v>52</v>
      </c>
      <c r="J1720" s="1333" t="s">
        <v>52</v>
      </c>
      <c r="K1720" s="1333" t="s">
        <v>52</v>
      </c>
      <c r="L1720" s="1333" t="s">
        <v>52</v>
      </c>
      <c r="M1720" s="1333">
        <v>1420</v>
      </c>
      <c r="N1720" s="1334">
        <v>35</v>
      </c>
      <c r="O1720" s="1335">
        <v>50000</v>
      </c>
      <c r="P1720" s="634" t="s">
        <v>5684</v>
      </c>
      <c r="Q1720" s="635" t="s">
        <v>5685</v>
      </c>
      <c r="R1720" s="636">
        <v>248</v>
      </c>
      <c r="S1720" s="636">
        <v>17</v>
      </c>
      <c r="T1720" s="637">
        <v>28</v>
      </c>
      <c r="U1720" s="1331"/>
    </row>
    <row r="1721" spans="1:21" ht="14.25" customHeight="1">
      <c r="A1721" s="1191"/>
      <c r="B1721" s="1191"/>
      <c r="C1721" s="1191"/>
      <c r="D1721" s="1191"/>
      <c r="E1721" s="1191"/>
      <c r="F1721" s="1191"/>
      <c r="G1721" s="1191"/>
      <c r="H1721" s="1191"/>
      <c r="I1721" s="1191"/>
      <c r="J1721" s="1191"/>
      <c r="K1721" s="1191"/>
      <c r="L1721" s="1191"/>
      <c r="M1721" s="1191"/>
      <c r="N1721" s="1191"/>
      <c r="O1721" s="1191"/>
      <c r="P1721" s="638" t="s">
        <v>5686</v>
      </c>
      <c r="Q1721" s="635" t="s">
        <v>5687</v>
      </c>
      <c r="R1721" s="636">
        <v>10576</v>
      </c>
      <c r="S1721" s="636">
        <v>528</v>
      </c>
      <c r="T1721" s="637">
        <v>35</v>
      </c>
      <c r="U1721" s="1191"/>
    </row>
    <row r="1722" spans="1:21" ht="14.25" customHeight="1">
      <c r="A1722" s="1102"/>
      <c r="B1722" s="1102"/>
      <c r="C1722" s="1102"/>
      <c r="D1722" s="1102"/>
      <c r="E1722" s="1102"/>
      <c r="F1722" s="1102"/>
      <c r="G1722" s="1102"/>
      <c r="H1722" s="1102"/>
      <c r="I1722" s="1102"/>
      <c r="J1722" s="1102"/>
      <c r="K1722" s="1102"/>
      <c r="L1722" s="1102"/>
      <c r="M1722" s="1102"/>
      <c r="N1722" s="1102"/>
      <c r="O1722" s="1102"/>
      <c r="P1722" s="638" t="s">
        <v>5688</v>
      </c>
      <c r="Q1722" s="635" t="s">
        <v>5689</v>
      </c>
      <c r="R1722" s="636">
        <v>10576</v>
      </c>
      <c r="S1722" s="636">
        <v>528</v>
      </c>
      <c r="T1722" s="637">
        <v>35</v>
      </c>
      <c r="U1722" s="1102"/>
    </row>
    <row r="1723" spans="1:21" ht="14.25" customHeight="1">
      <c r="A1723" s="1329">
        <v>5</v>
      </c>
      <c r="B1723" s="1336">
        <v>43675</v>
      </c>
      <c r="C1723" s="1337" t="s">
        <v>5690</v>
      </c>
      <c r="D1723" s="1331" t="s">
        <v>5691</v>
      </c>
      <c r="E1723" s="1332">
        <v>1906</v>
      </c>
      <c r="F1723" s="1332">
        <v>1686</v>
      </c>
      <c r="G1723" s="1332">
        <v>19</v>
      </c>
      <c r="H1723" s="1332">
        <v>1667</v>
      </c>
      <c r="I1723" s="1333" t="s">
        <v>52</v>
      </c>
      <c r="J1723" s="1333" t="s">
        <v>52</v>
      </c>
      <c r="K1723" s="1333" t="s">
        <v>52</v>
      </c>
      <c r="L1723" s="1333" t="s">
        <v>52</v>
      </c>
      <c r="M1723" s="1333">
        <v>181</v>
      </c>
      <c r="N1723" s="1334">
        <v>55</v>
      </c>
      <c r="O1723" s="1335">
        <v>9987</v>
      </c>
      <c r="P1723" s="634" t="s">
        <v>5692</v>
      </c>
      <c r="Q1723" s="635" t="s">
        <v>5693</v>
      </c>
      <c r="R1723" s="636">
        <v>564</v>
      </c>
      <c r="S1723" s="636">
        <v>24</v>
      </c>
      <c r="T1723" s="637">
        <v>67</v>
      </c>
      <c r="U1723" s="1331"/>
    </row>
    <row r="1724" spans="1:21" ht="14.25" customHeight="1">
      <c r="A1724" s="1191"/>
      <c r="B1724" s="1191"/>
      <c r="C1724" s="1191"/>
      <c r="D1724" s="1191"/>
      <c r="E1724" s="1191"/>
      <c r="F1724" s="1191"/>
      <c r="G1724" s="1191"/>
      <c r="H1724" s="1191"/>
      <c r="I1724" s="1191"/>
      <c r="J1724" s="1191"/>
      <c r="K1724" s="1191"/>
      <c r="L1724" s="1191"/>
      <c r="M1724" s="1191"/>
      <c r="N1724" s="1191"/>
      <c r="O1724" s="1191"/>
      <c r="P1724" s="638" t="s">
        <v>5694</v>
      </c>
      <c r="Q1724" s="635" t="s">
        <v>5695</v>
      </c>
      <c r="R1724" s="636">
        <v>564</v>
      </c>
      <c r="S1724" s="636">
        <v>24</v>
      </c>
      <c r="T1724" s="637">
        <v>67</v>
      </c>
      <c r="U1724" s="1191"/>
    </row>
    <row r="1725" spans="1:21" ht="14.25" customHeight="1">
      <c r="A1725" s="1102"/>
      <c r="B1725" s="1102"/>
      <c r="C1725" s="1102"/>
      <c r="D1725" s="1102"/>
      <c r="E1725" s="1102"/>
      <c r="F1725" s="1102"/>
      <c r="G1725" s="1102"/>
      <c r="H1725" s="1102"/>
      <c r="I1725" s="1102"/>
      <c r="J1725" s="1102"/>
      <c r="K1725" s="1102"/>
      <c r="L1725" s="1102"/>
      <c r="M1725" s="1102"/>
      <c r="N1725" s="1102"/>
      <c r="O1725" s="1102"/>
      <c r="P1725" s="638" t="s">
        <v>5696</v>
      </c>
      <c r="Q1725" s="635" t="s">
        <v>5697</v>
      </c>
      <c r="R1725" s="636">
        <v>174</v>
      </c>
      <c r="S1725" s="636">
        <v>45</v>
      </c>
      <c r="T1725" s="637">
        <v>51</v>
      </c>
      <c r="U1725" s="1102"/>
    </row>
    <row r="1726" spans="1:21" ht="14.25" customHeight="1">
      <c r="A1726" s="1329">
        <v>5</v>
      </c>
      <c r="B1726" s="1336">
        <v>43676</v>
      </c>
      <c r="C1726" s="1337" t="s">
        <v>5698</v>
      </c>
      <c r="D1726" s="1331" t="s">
        <v>5699</v>
      </c>
      <c r="E1726" s="1332">
        <v>8998</v>
      </c>
      <c r="F1726" s="1332">
        <v>7828</v>
      </c>
      <c r="G1726" s="1332">
        <v>598</v>
      </c>
      <c r="H1726" s="1332">
        <v>7256</v>
      </c>
      <c r="I1726" s="1333" t="s">
        <v>52</v>
      </c>
      <c r="J1726" s="1333" t="s">
        <v>52</v>
      </c>
      <c r="K1726" s="1333" t="s">
        <v>52</v>
      </c>
      <c r="L1726" s="1333" t="s">
        <v>52</v>
      </c>
      <c r="M1726" s="1333">
        <v>36</v>
      </c>
      <c r="N1726" s="1334">
        <v>1389</v>
      </c>
      <c r="O1726" s="1335">
        <v>49999</v>
      </c>
      <c r="P1726" s="634" t="s">
        <v>5700</v>
      </c>
      <c r="Q1726" s="635" t="s">
        <v>5701</v>
      </c>
      <c r="R1726" s="636">
        <v>474</v>
      </c>
      <c r="S1726" s="636">
        <v>4</v>
      </c>
      <c r="T1726" s="637">
        <v>883</v>
      </c>
      <c r="U1726" s="1331"/>
    </row>
    <row r="1727" spans="1:21" ht="14.25" customHeight="1">
      <c r="A1727" s="1191"/>
      <c r="B1727" s="1191"/>
      <c r="C1727" s="1191"/>
      <c r="D1727" s="1191"/>
      <c r="E1727" s="1191"/>
      <c r="F1727" s="1191"/>
      <c r="G1727" s="1191"/>
      <c r="H1727" s="1191"/>
      <c r="I1727" s="1191"/>
      <c r="J1727" s="1191"/>
      <c r="K1727" s="1191"/>
      <c r="L1727" s="1191"/>
      <c r="M1727" s="1191"/>
      <c r="N1727" s="1191"/>
      <c r="O1727" s="1191"/>
      <c r="P1727" s="638" t="s">
        <v>5702</v>
      </c>
      <c r="Q1727" s="635" t="s">
        <v>5703</v>
      </c>
      <c r="R1727" s="636">
        <v>1734</v>
      </c>
      <c r="S1727" s="636">
        <v>15</v>
      </c>
      <c r="T1727" s="637">
        <v>1044</v>
      </c>
      <c r="U1727" s="1191"/>
    </row>
    <row r="1728" spans="1:21" ht="14.25" customHeight="1">
      <c r="A1728" s="1102"/>
      <c r="B1728" s="1102"/>
      <c r="C1728" s="1102"/>
      <c r="D1728" s="1102"/>
      <c r="E1728" s="1102"/>
      <c r="F1728" s="1102"/>
      <c r="G1728" s="1102"/>
      <c r="H1728" s="1102"/>
      <c r="I1728" s="1102"/>
      <c r="J1728" s="1102"/>
      <c r="K1728" s="1102"/>
      <c r="L1728" s="1102"/>
      <c r="M1728" s="1102"/>
      <c r="N1728" s="1102"/>
      <c r="O1728" s="1102"/>
      <c r="P1728" s="638" t="s">
        <v>5704</v>
      </c>
      <c r="Q1728" s="635" t="s">
        <v>5705</v>
      </c>
      <c r="R1728" s="636">
        <v>1734</v>
      </c>
      <c r="S1728" s="636">
        <v>15</v>
      </c>
      <c r="T1728" s="637">
        <v>1044</v>
      </c>
      <c r="U1728" s="1102"/>
    </row>
    <row r="1729" spans="1:21" ht="14.25" customHeight="1">
      <c r="A1729" s="1329">
        <v>5</v>
      </c>
      <c r="B1729" s="1336">
        <v>43677</v>
      </c>
      <c r="C1729" s="1337" t="s">
        <v>5706</v>
      </c>
      <c r="D1729" s="1331" t="s">
        <v>5707</v>
      </c>
      <c r="E1729" s="1332">
        <v>25680</v>
      </c>
      <c r="F1729" s="1332">
        <v>19336</v>
      </c>
      <c r="G1729" s="1332">
        <v>748</v>
      </c>
      <c r="H1729" s="1332">
        <v>18628</v>
      </c>
      <c r="I1729" s="1333" t="s">
        <v>52</v>
      </c>
      <c r="J1729" s="1333" t="s">
        <v>52</v>
      </c>
      <c r="K1729" s="1333" t="s">
        <v>52</v>
      </c>
      <c r="L1729" s="1333" t="s">
        <v>52</v>
      </c>
      <c r="M1729" s="1333">
        <v>122</v>
      </c>
      <c r="N1729" s="1334">
        <v>410</v>
      </c>
      <c r="O1729" s="1335">
        <v>50000</v>
      </c>
      <c r="P1729" s="634" t="s">
        <v>5708</v>
      </c>
      <c r="Q1729" s="635" t="s">
        <v>5709</v>
      </c>
      <c r="R1729" s="636">
        <v>284</v>
      </c>
      <c r="S1729" s="636">
        <v>2</v>
      </c>
      <c r="T1729" s="637">
        <v>276</v>
      </c>
      <c r="U1729" s="1331"/>
    </row>
    <row r="1730" spans="1:21" ht="14.25" customHeight="1">
      <c r="A1730" s="1191"/>
      <c r="B1730" s="1191"/>
      <c r="C1730" s="1191"/>
      <c r="D1730" s="1191"/>
      <c r="E1730" s="1191"/>
      <c r="F1730" s="1191"/>
      <c r="G1730" s="1191"/>
      <c r="H1730" s="1191"/>
      <c r="I1730" s="1191"/>
      <c r="J1730" s="1191"/>
      <c r="K1730" s="1191"/>
      <c r="L1730" s="1191"/>
      <c r="M1730" s="1191"/>
      <c r="N1730" s="1191"/>
      <c r="O1730" s="1191"/>
      <c r="P1730" s="638" t="s">
        <v>5710</v>
      </c>
      <c r="Q1730" s="635" t="s">
        <v>5711</v>
      </c>
      <c r="R1730" s="636">
        <v>8312</v>
      </c>
      <c r="S1730" s="636">
        <v>47</v>
      </c>
      <c r="T1730" s="637">
        <v>405</v>
      </c>
      <c r="U1730" s="1191"/>
    </row>
    <row r="1731" spans="1:21" ht="14.25" customHeight="1">
      <c r="A1731" s="1102"/>
      <c r="B1731" s="1102"/>
      <c r="C1731" s="1102"/>
      <c r="D1731" s="1102"/>
      <c r="E1731" s="1102"/>
      <c r="F1731" s="1102"/>
      <c r="G1731" s="1102"/>
      <c r="H1731" s="1102"/>
      <c r="I1731" s="1102"/>
      <c r="J1731" s="1102"/>
      <c r="K1731" s="1102"/>
      <c r="L1731" s="1102"/>
      <c r="M1731" s="1102"/>
      <c r="N1731" s="1102"/>
      <c r="O1731" s="1102"/>
      <c r="P1731" s="638" t="s">
        <v>5712</v>
      </c>
      <c r="Q1731" s="635" t="s">
        <v>5713</v>
      </c>
      <c r="R1731" s="636">
        <v>8312</v>
      </c>
      <c r="S1731" s="636">
        <v>47</v>
      </c>
      <c r="T1731" s="637">
        <v>405</v>
      </c>
      <c r="U1731" s="1102"/>
    </row>
    <row r="1732" spans="1:21" ht="14.25" customHeight="1">
      <c r="A1732" s="1329">
        <v>5</v>
      </c>
      <c r="B1732" s="1336">
        <v>43678</v>
      </c>
      <c r="C1732" s="1337" t="s">
        <v>5714</v>
      </c>
      <c r="D1732" s="1331" t="s">
        <v>5715</v>
      </c>
      <c r="E1732" s="1332">
        <v>2010</v>
      </c>
      <c r="F1732" s="1332">
        <v>1832</v>
      </c>
      <c r="G1732" s="1332">
        <v>43</v>
      </c>
      <c r="H1732" s="1332">
        <v>1791</v>
      </c>
      <c r="I1732" s="1333" t="s">
        <v>52</v>
      </c>
      <c r="J1732" s="1333" t="s">
        <v>52</v>
      </c>
      <c r="K1732" s="1333" t="s">
        <v>52</v>
      </c>
      <c r="L1732" s="1333" t="s">
        <v>52</v>
      </c>
      <c r="M1732" s="1333">
        <v>140</v>
      </c>
      <c r="N1732" s="1334">
        <v>71</v>
      </c>
      <c r="O1732" s="1335">
        <v>9997</v>
      </c>
      <c r="P1732" s="634" t="s">
        <v>5716</v>
      </c>
      <c r="Q1732" s="635" t="s">
        <v>5717</v>
      </c>
      <c r="R1732" s="636">
        <v>737</v>
      </c>
      <c r="S1732" s="636">
        <v>29</v>
      </c>
      <c r="T1732" s="637">
        <v>74</v>
      </c>
      <c r="U1732" s="1331"/>
    </row>
    <row r="1733" spans="1:21" ht="14.25" customHeight="1">
      <c r="A1733" s="1191"/>
      <c r="B1733" s="1191"/>
      <c r="C1733" s="1191"/>
      <c r="D1733" s="1191"/>
      <c r="E1733" s="1191"/>
      <c r="F1733" s="1191"/>
      <c r="G1733" s="1191"/>
      <c r="H1733" s="1191"/>
      <c r="I1733" s="1191"/>
      <c r="J1733" s="1191"/>
      <c r="K1733" s="1191"/>
      <c r="L1733" s="1191"/>
      <c r="M1733" s="1191"/>
      <c r="N1733" s="1191"/>
      <c r="O1733" s="1191"/>
      <c r="P1733" s="638" t="s">
        <v>5718</v>
      </c>
      <c r="Q1733" s="635" t="s">
        <v>5719</v>
      </c>
      <c r="R1733" s="636">
        <v>737</v>
      </c>
      <c r="S1733" s="636">
        <v>29</v>
      </c>
      <c r="T1733" s="637">
        <v>74</v>
      </c>
      <c r="U1733" s="1191"/>
    </row>
    <row r="1734" spans="1:21" ht="14.25" customHeight="1">
      <c r="A1734" s="1102"/>
      <c r="B1734" s="1102"/>
      <c r="C1734" s="1102"/>
      <c r="D1734" s="1102"/>
      <c r="E1734" s="1102"/>
      <c r="F1734" s="1102"/>
      <c r="G1734" s="1102"/>
      <c r="H1734" s="1102"/>
      <c r="I1734" s="1102"/>
      <c r="J1734" s="1102"/>
      <c r="K1734" s="1102"/>
      <c r="L1734" s="1102"/>
      <c r="M1734" s="1102"/>
      <c r="N1734" s="1102"/>
      <c r="O1734" s="1102"/>
      <c r="P1734" s="638" t="s">
        <v>5720</v>
      </c>
      <c r="Q1734" s="635" t="s">
        <v>5721</v>
      </c>
      <c r="R1734" s="636">
        <v>174</v>
      </c>
      <c r="S1734" s="636">
        <v>38</v>
      </c>
      <c r="T1734" s="637">
        <v>56</v>
      </c>
      <c r="U1734" s="1102"/>
    </row>
    <row r="1735" spans="1:21" ht="14.25" customHeight="1">
      <c r="A1735" s="1329">
        <v>5</v>
      </c>
      <c r="B1735" s="1336">
        <v>43679</v>
      </c>
      <c r="C1735" s="1337" t="s">
        <v>5722</v>
      </c>
      <c r="D1735" s="1331" t="s">
        <v>5723</v>
      </c>
      <c r="E1735" s="1332">
        <v>21460</v>
      </c>
      <c r="F1735" s="1332">
        <v>15204</v>
      </c>
      <c r="G1735" s="1332">
        <v>304</v>
      </c>
      <c r="H1735" s="1332">
        <v>15924</v>
      </c>
      <c r="I1735" s="1333" t="s">
        <v>52</v>
      </c>
      <c r="J1735" s="1333" t="s">
        <v>52</v>
      </c>
      <c r="K1735" s="1333" t="s">
        <v>52</v>
      </c>
      <c r="L1735" s="1333" t="s">
        <v>52</v>
      </c>
      <c r="M1735" s="1333">
        <v>120</v>
      </c>
      <c r="N1735" s="1334">
        <v>417</v>
      </c>
      <c r="O1735" s="1335">
        <v>50000</v>
      </c>
      <c r="P1735" s="634" t="s">
        <v>5724</v>
      </c>
      <c r="Q1735" s="635" t="s">
        <v>5725</v>
      </c>
      <c r="R1735" s="636">
        <v>512</v>
      </c>
      <c r="S1735" s="636">
        <v>11</v>
      </c>
      <c r="T1735" s="637">
        <v>283</v>
      </c>
      <c r="U1735" s="1331"/>
    </row>
    <row r="1736" spans="1:21" ht="14.25" customHeight="1">
      <c r="A1736" s="1191"/>
      <c r="B1736" s="1191"/>
      <c r="C1736" s="1191"/>
      <c r="D1736" s="1191"/>
      <c r="E1736" s="1191"/>
      <c r="F1736" s="1191"/>
      <c r="G1736" s="1191"/>
      <c r="H1736" s="1191"/>
      <c r="I1736" s="1191"/>
      <c r="J1736" s="1191"/>
      <c r="K1736" s="1191"/>
      <c r="L1736" s="1191"/>
      <c r="M1736" s="1191"/>
      <c r="N1736" s="1191"/>
      <c r="O1736" s="1191"/>
      <c r="P1736" s="638" t="s">
        <v>5726</v>
      </c>
      <c r="Q1736" s="635" t="s">
        <v>5727</v>
      </c>
      <c r="R1736" s="636">
        <v>7092</v>
      </c>
      <c r="S1736" s="636">
        <v>47</v>
      </c>
      <c r="T1736" s="637">
        <v>426</v>
      </c>
      <c r="U1736" s="1191"/>
    </row>
    <row r="1737" spans="1:21" ht="14.25" customHeight="1">
      <c r="A1737" s="1102"/>
      <c r="B1737" s="1102"/>
      <c r="C1737" s="1102"/>
      <c r="D1737" s="1102"/>
      <c r="E1737" s="1102"/>
      <c r="F1737" s="1102"/>
      <c r="G1737" s="1102"/>
      <c r="H1737" s="1102"/>
      <c r="I1737" s="1102"/>
      <c r="J1737" s="1102"/>
      <c r="K1737" s="1102"/>
      <c r="L1737" s="1102"/>
      <c r="M1737" s="1102"/>
      <c r="N1737" s="1102"/>
      <c r="O1737" s="1102"/>
      <c r="P1737" s="638" t="s">
        <v>5728</v>
      </c>
      <c r="Q1737" s="635" t="s">
        <v>5729</v>
      </c>
      <c r="R1737" s="636">
        <v>7092</v>
      </c>
      <c r="S1737" s="636">
        <v>47</v>
      </c>
      <c r="T1737" s="637">
        <v>426</v>
      </c>
      <c r="U1737" s="1102"/>
    </row>
    <row r="1738" spans="1:21" ht="14.25" customHeight="1">
      <c r="A1738" s="1329">
        <v>1</v>
      </c>
      <c r="B1738" s="1336">
        <v>43682</v>
      </c>
      <c r="C1738" s="1337" t="s">
        <v>5730</v>
      </c>
      <c r="D1738" s="1331" t="s">
        <v>5731</v>
      </c>
      <c r="E1738" s="1332">
        <v>1821</v>
      </c>
      <c r="F1738" s="1332">
        <v>1554</v>
      </c>
      <c r="G1738" s="1332">
        <v>35</v>
      </c>
      <c r="H1738" s="1332">
        <v>1504</v>
      </c>
      <c r="I1738" s="1333" t="s">
        <v>52</v>
      </c>
      <c r="J1738" s="1333" t="s">
        <v>52</v>
      </c>
      <c r="K1738" s="1333" t="s">
        <v>52</v>
      </c>
      <c r="L1738" s="1333" t="s">
        <v>52</v>
      </c>
      <c r="M1738" s="1333">
        <v>223</v>
      </c>
      <c r="N1738" s="1334">
        <v>45</v>
      </c>
      <c r="O1738" s="1335">
        <v>9990</v>
      </c>
      <c r="P1738" s="634" t="s">
        <v>5732</v>
      </c>
      <c r="Q1738" s="635" t="s">
        <v>5733</v>
      </c>
      <c r="R1738" s="636">
        <v>347</v>
      </c>
      <c r="S1738" s="636">
        <v>74</v>
      </c>
      <c r="T1738" s="637">
        <v>38</v>
      </c>
      <c r="U1738" s="1331"/>
    </row>
    <row r="1739" spans="1:21" ht="14.25" customHeight="1">
      <c r="A1739" s="1191"/>
      <c r="B1739" s="1191"/>
      <c r="C1739" s="1191"/>
      <c r="D1739" s="1191"/>
      <c r="E1739" s="1191"/>
      <c r="F1739" s="1191"/>
      <c r="G1739" s="1191"/>
      <c r="H1739" s="1191"/>
      <c r="I1739" s="1191"/>
      <c r="J1739" s="1191"/>
      <c r="K1739" s="1191"/>
      <c r="L1739" s="1191"/>
      <c r="M1739" s="1191"/>
      <c r="N1739" s="1191"/>
      <c r="O1739" s="1191"/>
      <c r="P1739" s="638" t="s">
        <v>5734</v>
      </c>
      <c r="Q1739" s="635" t="s">
        <v>5735</v>
      </c>
      <c r="R1739" s="636">
        <v>347</v>
      </c>
      <c r="S1739" s="636">
        <v>74</v>
      </c>
      <c r="T1739" s="637">
        <v>38</v>
      </c>
      <c r="U1739" s="1191"/>
    </row>
    <row r="1740" spans="1:21" ht="14.25" customHeight="1">
      <c r="A1740" s="1102"/>
      <c r="B1740" s="1102"/>
      <c r="C1740" s="1102"/>
      <c r="D1740" s="1102"/>
      <c r="E1740" s="1102"/>
      <c r="F1740" s="1102"/>
      <c r="G1740" s="1102"/>
      <c r="H1740" s="1102"/>
      <c r="I1740" s="1102"/>
      <c r="J1740" s="1102"/>
      <c r="K1740" s="1102"/>
      <c r="L1740" s="1102"/>
      <c r="M1740" s="1102"/>
      <c r="N1740" s="1102"/>
      <c r="O1740" s="1102"/>
      <c r="P1740" s="638" t="s">
        <v>5736</v>
      </c>
      <c r="Q1740" s="635" t="s">
        <v>5737</v>
      </c>
      <c r="R1740" s="636">
        <v>347</v>
      </c>
      <c r="S1740" s="636">
        <v>74</v>
      </c>
      <c r="T1740" s="637">
        <v>38</v>
      </c>
      <c r="U1740" s="1102"/>
    </row>
    <row r="1741" spans="1:21" ht="14.25" customHeight="1">
      <c r="A1741" s="1329">
        <v>1</v>
      </c>
      <c r="B1741" s="1336">
        <v>43685</v>
      </c>
      <c r="C1741" s="1337" t="s">
        <v>5738</v>
      </c>
      <c r="D1741" s="1331" t="s">
        <v>5739</v>
      </c>
      <c r="E1741" s="1332">
        <v>1748</v>
      </c>
      <c r="F1741" s="1332">
        <v>1748</v>
      </c>
      <c r="G1741" s="1332">
        <v>82</v>
      </c>
      <c r="H1741" s="1332">
        <v>1666</v>
      </c>
      <c r="I1741" s="1333" t="s">
        <v>52</v>
      </c>
      <c r="J1741" s="1333" t="s">
        <v>52</v>
      </c>
      <c r="K1741" s="1333" t="s">
        <v>52</v>
      </c>
      <c r="L1741" s="1333" t="s">
        <v>52</v>
      </c>
      <c r="M1741" s="1333">
        <v>206</v>
      </c>
      <c r="N1741" s="1334">
        <v>49</v>
      </c>
      <c r="O1741" s="1335">
        <v>10000</v>
      </c>
      <c r="P1741" s="634" t="s">
        <v>5740</v>
      </c>
      <c r="Q1741" s="635" t="s">
        <v>5741</v>
      </c>
      <c r="R1741" s="636">
        <v>313</v>
      </c>
      <c r="S1741" s="636">
        <v>57</v>
      </c>
      <c r="T1741" s="637">
        <v>46</v>
      </c>
      <c r="U1741" s="1331"/>
    </row>
    <row r="1742" spans="1:21" ht="14.25" customHeight="1">
      <c r="A1742" s="1191"/>
      <c r="B1742" s="1191"/>
      <c r="C1742" s="1191"/>
      <c r="D1742" s="1191"/>
      <c r="E1742" s="1191"/>
      <c r="F1742" s="1191"/>
      <c r="G1742" s="1191"/>
      <c r="H1742" s="1191"/>
      <c r="I1742" s="1191"/>
      <c r="J1742" s="1191"/>
      <c r="K1742" s="1191"/>
      <c r="L1742" s="1191"/>
      <c r="M1742" s="1191"/>
      <c r="N1742" s="1191"/>
      <c r="O1742" s="1191"/>
      <c r="P1742" s="638" t="s">
        <v>5742</v>
      </c>
      <c r="Q1742" s="635" t="s">
        <v>5743</v>
      </c>
      <c r="R1742" s="636">
        <v>313</v>
      </c>
      <c r="S1742" s="636">
        <v>57</v>
      </c>
      <c r="T1742" s="637">
        <v>46</v>
      </c>
      <c r="U1742" s="1191"/>
    </row>
    <row r="1743" spans="1:21" ht="14.25" customHeight="1">
      <c r="A1743" s="1102"/>
      <c r="B1743" s="1102"/>
      <c r="C1743" s="1102"/>
      <c r="D1743" s="1102"/>
      <c r="E1743" s="1102"/>
      <c r="F1743" s="1102"/>
      <c r="G1743" s="1102"/>
      <c r="H1743" s="1102"/>
      <c r="I1743" s="1102"/>
      <c r="J1743" s="1102"/>
      <c r="K1743" s="1102"/>
      <c r="L1743" s="1102"/>
      <c r="M1743" s="1102"/>
      <c r="N1743" s="1102"/>
      <c r="O1743" s="1102"/>
      <c r="P1743" s="638" t="s">
        <v>5744</v>
      </c>
      <c r="Q1743" s="635" t="s">
        <v>5745</v>
      </c>
      <c r="R1743" s="636">
        <v>313</v>
      </c>
      <c r="S1743" s="636">
        <v>57</v>
      </c>
      <c r="T1743" s="637">
        <v>46</v>
      </c>
      <c r="U1743" s="1102"/>
    </row>
    <row r="1744" spans="1:21" ht="14.25" customHeight="1">
      <c r="A1744" s="1329">
        <v>2</v>
      </c>
      <c r="B1744" s="1336">
        <v>43689</v>
      </c>
      <c r="C1744" s="1337" t="s">
        <v>5746</v>
      </c>
      <c r="D1744" s="1331" t="s">
        <v>5747</v>
      </c>
      <c r="E1744" s="1332">
        <v>1655</v>
      </c>
      <c r="F1744" s="1332">
        <v>1498</v>
      </c>
      <c r="G1744" s="1332">
        <v>64</v>
      </c>
      <c r="H1744" s="1332">
        <v>1437</v>
      </c>
      <c r="I1744" s="1333" t="s">
        <v>52</v>
      </c>
      <c r="J1744" s="1333" t="s">
        <v>52</v>
      </c>
      <c r="K1744" s="1333" t="s">
        <v>52</v>
      </c>
      <c r="L1744" s="1333" t="s">
        <v>52</v>
      </c>
      <c r="M1744" s="1333">
        <v>220</v>
      </c>
      <c r="N1744" s="1334">
        <v>41</v>
      </c>
      <c r="O1744" s="1335">
        <v>9021</v>
      </c>
      <c r="P1744" s="634" t="s">
        <v>5748</v>
      </c>
      <c r="Q1744" s="635" t="s">
        <v>5749</v>
      </c>
      <c r="R1744" s="636">
        <v>266</v>
      </c>
      <c r="S1744" s="636">
        <v>58</v>
      </c>
      <c r="T1744" s="637">
        <v>43</v>
      </c>
      <c r="U1744" s="1331"/>
    </row>
    <row r="1745" spans="1:21" ht="14.25" customHeight="1">
      <c r="A1745" s="1191"/>
      <c r="B1745" s="1191"/>
      <c r="C1745" s="1191"/>
      <c r="D1745" s="1191"/>
      <c r="E1745" s="1191"/>
      <c r="F1745" s="1191"/>
      <c r="G1745" s="1191"/>
      <c r="H1745" s="1191"/>
      <c r="I1745" s="1191"/>
      <c r="J1745" s="1191"/>
      <c r="K1745" s="1191"/>
      <c r="L1745" s="1191"/>
      <c r="M1745" s="1191"/>
      <c r="N1745" s="1191"/>
      <c r="O1745" s="1191"/>
      <c r="P1745" s="638" t="s">
        <v>5750</v>
      </c>
      <c r="Q1745" s="635" t="s">
        <v>5751</v>
      </c>
      <c r="R1745" s="636">
        <v>266</v>
      </c>
      <c r="S1745" s="636">
        <v>58</v>
      </c>
      <c r="T1745" s="637">
        <v>43</v>
      </c>
      <c r="U1745" s="1191"/>
    </row>
    <row r="1746" spans="1:21" ht="14.25" customHeight="1">
      <c r="A1746" s="1102"/>
      <c r="B1746" s="1102"/>
      <c r="C1746" s="1102"/>
      <c r="D1746" s="1102"/>
      <c r="E1746" s="1102"/>
      <c r="F1746" s="1102"/>
      <c r="G1746" s="1102"/>
      <c r="H1746" s="1102"/>
      <c r="I1746" s="1102"/>
      <c r="J1746" s="1102"/>
      <c r="K1746" s="1102"/>
      <c r="L1746" s="1102"/>
      <c r="M1746" s="1102"/>
      <c r="N1746" s="1102"/>
      <c r="O1746" s="1102"/>
      <c r="P1746" s="638" t="s">
        <v>5752</v>
      </c>
      <c r="Q1746" s="635" t="s">
        <v>5753</v>
      </c>
      <c r="R1746" s="636">
        <v>266</v>
      </c>
      <c r="S1746" s="636">
        <v>58</v>
      </c>
      <c r="T1746" s="637">
        <v>43</v>
      </c>
      <c r="U1746" s="1102"/>
    </row>
    <row r="1747" spans="1:21" ht="14.25" customHeight="1">
      <c r="A1747" s="1329">
        <v>2</v>
      </c>
      <c r="B1747" s="1336">
        <v>43691</v>
      </c>
      <c r="C1747" s="1337" t="s">
        <v>5754</v>
      </c>
      <c r="D1747" s="1331" t="s">
        <v>5755</v>
      </c>
      <c r="E1747" s="1332">
        <v>670</v>
      </c>
      <c r="F1747" s="1332">
        <v>613</v>
      </c>
      <c r="G1747" s="1332">
        <v>8</v>
      </c>
      <c r="H1747" s="1332">
        <v>605</v>
      </c>
      <c r="I1747" s="1333" t="s">
        <v>52</v>
      </c>
      <c r="J1747" s="1333" t="s">
        <v>52</v>
      </c>
      <c r="K1747" s="1333" t="s">
        <v>52</v>
      </c>
      <c r="L1747" s="1333" t="s">
        <v>52</v>
      </c>
      <c r="M1747" s="1333">
        <v>73</v>
      </c>
      <c r="N1747" s="1334">
        <v>136</v>
      </c>
      <c r="O1747" s="1335">
        <v>9958</v>
      </c>
      <c r="P1747" s="634" t="s">
        <v>5756</v>
      </c>
      <c r="Q1747" s="635" t="s">
        <v>5757</v>
      </c>
      <c r="R1747" s="636">
        <v>159</v>
      </c>
      <c r="S1747" s="636">
        <v>5</v>
      </c>
      <c r="T1747" s="637">
        <v>253</v>
      </c>
      <c r="U1747" s="1331"/>
    </row>
    <row r="1748" spans="1:21" ht="14.25" customHeight="1">
      <c r="A1748" s="1191"/>
      <c r="B1748" s="1191"/>
      <c r="C1748" s="1191"/>
      <c r="D1748" s="1191"/>
      <c r="E1748" s="1191"/>
      <c r="F1748" s="1191"/>
      <c r="G1748" s="1191"/>
      <c r="H1748" s="1191"/>
      <c r="I1748" s="1191"/>
      <c r="J1748" s="1191"/>
      <c r="K1748" s="1191"/>
      <c r="L1748" s="1191"/>
      <c r="M1748" s="1191"/>
      <c r="N1748" s="1191"/>
      <c r="O1748" s="1191"/>
      <c r="P1748" s="638" t="s">
        <v>5758</v>
      </c>
      <c r="Q1748" s="635" t="s">
        <v>5759</v>
      </c>
      <c r="R1748" s="636">
        <v>159</v>
      </c>
      <c r="S1748" s="636">
        <v>5</v>
      </c>
      <c r="T1748" s="637">
        <v>253</v>
      </c>
      <c r="U1748" s="1191"/>
    </row>
    <row r="1749" spans="1:21" ht="14.25" customHeight="1">
      <c r="A1749" s="1102"/>
      <c r="B1749" s="1102"/>
      <c r="C1749" s="1102"/>
      <c r="D1749" s="1102"/>
      <c r="E1749" s="1102"/>
      <c r="F1749" s="1102"/>
      <c r="G1749" s="1102"/>
      <c r="H1749" s="1102"/>
      <c r="I1749" s="1102"/>
      <c r="J1749" s="1102"/>
      <c r="K1749" s="1102"/>
      <c r="L1749" s="1102"/>
      <c r="M1749" s="1102"/>
      <c r="N1749" s="1102"/>
      <c r="O1749" s="1102"/>
      <c r="P1749" s="638" t="s">
        <v>5760</v>
      </c>
      <c r="Q1749" s="635" t="s">
        <v>5761</v>
      </c>
      <c r="R1749" s="636">
        <v>103</v>
      </c>
      <c r="S1749" s="636">
        <v>20</v>
      </c>
      <c r="T1749" s="637">
        <v>104</v>
      </c>
      <c r="U1749" s="1102"/>
    </row>
    <row r="1750" spans="1:21" ht="14.25" customHeight="1">
      <c r="A1750" s="1329">
        <v>2</v>
      </c>
      <c r="B1750" s="1336">
        <v>43691</v>
      </c>
      <c r="C1750" s="1337" t="s">
        <v>5762</v>
      </c>
      <c r="D1750" s="1331" t="s">
        <v>5763</v>
      </c>
      <c r="E1750" s="1332">
        <v>3728</v>
      </c>
      <c r="F1750" s="1332">
        <v>2961</v>
      </c>
      <c r="G1750" s="1332">
        <v>83</v>
      </c>
      <c r="H1750" s="1332">
        <v>2879</v>
      </c>
      <c r="I1750" s="1333" t="s">
        <v>52</v>
      </c>
      <c r="J1750" s="1333" t="s">
        <v>52</v>
      </c>
      <c r="K1750" s="1333" t="s">
        <v>52</v>
      </c>
      <c r="L1750" s="1333" t="s">
        <v>52</v>
      </c>
      <c r="M1750" s="1333">
        <v>601</v>
      </c>
      <c r="N1750" s="1334">
        <f>O1750/M1750</f>
        <v>33.366056572379371</v>
      </c>
      <c r="O1750" s="1335">
        <v>20053</v>
      </c>
      <c r="P1750" s="634" t="s">
        <v>5764</v>
      </c>
      <c r="Q1750" s="635" t="s">
        <v>5765</v>
      </c>
      <c r="R1750" s="636">
        <v>514</v>
      </c>
      <c r="S1750" s="636">
        <v>147</v>
      </c>
      <c r="T1750" s="637">
        <v>22</v>
      </c>
      <c r="U1750" s="1331" t="s">
        <v>5766</v>
      </c>
    </row>
    <row r="1751" spans="1:21" ht="14.25" customHeight="1">
      <c r="A1751" s="1191"/>
      <c r="B1751" s="1191"/>
      <c r="C1751" s="1191"/>
      <c r="D1751" s="1191"/>
      <c r="E1751" s="1191"/>
      <c r="F1751" s="1191"/>
      <c r="G1751" s="1191"/>
      <c r="H1751" s="1191"/>
      <c r="I1751" s="1191"/>
      <c r="J1751" s="1191"/>
      <c r="K1751" s="1191"/>
      <c r="L1751" s="1191"/>
      <c r="M1751" s="1191"/>
      <c r="N1751" s="1191"/>
      <c r="O1751" s="1191"/>
      <c r="P1751" s="638" t="s">
        <v>5767</v>
      </c>
      <c r="Q1751" s="635" t="s">
        <v>5768</v>
      </c>
      <c r="R1751" s="636">
        <v>699</v>
      </c>
      <c r="S1751" s="636">
        <v>101</v>
      </c>
      <c r="T1751" s="637">
        <v>35</v>
      </c>
      <c r="U1751" s="1191"/>
    </row>
    <row r="1752" spans="1:21" ht="14.25" customHeight="1">
      <c r="A1752" s="1102"/>
      <c r="B1752" s="1102"/>
      <c r="C1752" s="1102"/>
      <c r="D1752" s="1102"/>
      <c r="E1752" s="1102"/>
      <c r="F1752" s="1102"/>
      <c r="G1752" s="1102"/>
      <c r="H1752" s="1102"/>
      <c r="I1752" s="1102"/>
      <c r="J1752" s="1102"/>
      <c r="K1752" s="1102"/>
      <c r="L1752" s="1102"/>
      <c r="M1752" s="1102"/>
      <c r="N1752" s="1102"/>
      <c r="O1752" s="1102"/>
      <c r="P1752" s="638" t="s">
        <v>5769</v>
      </c>
      <c r="Q1752" s="635" t="s">
        <v>5770</v>
      </c>
      <c r="R1752" s="636">
        <v>514</v>
      </c>
      <c r="S1752" s="636">
        <v>147</v>
      </c>
      <c r="T1752" s="637">
        <v>22</v>
      </c>
      <c r="U1752" s="1102"/>
    </row>
    <row r="1753" spans="1:21" ht="14.25" customHeight="1">
      <c r="A1753" s="1329">
        <v>2</v>
      </c>
      <c r="B1753" s="1336">
        <v>43691</v>
      </c>
      <c r="C1753" s="1337" t="s">
        <v>5771</v>
      </c>
      <c r="D1753" s="1331" t="s">
        <v>5772</v>
      </c>
      <c r="E1753" s="1332">
        <v>91</v>
      </c>
      <c r="F1753" s="1332">
        <v>90</v>
      </c>
      <c r="G1753" s="1332">
        <v>0</v>
      </c>
      <c r="H1753" s="1332">
        <v>90</v>
      </c>
      <c r="I1753" s="1333" t="s">
        <v>52</v>
      </c>
      <c r="J1753" s="1333" t="s">
        <v>52</v>
      </c>
      <c r="K1753" s="1333" t="s">
        <v>52</v>
      </c>
      <c r="L1753" s="1333" t="s">
        <v>52</v>
      </c>
      <c r="M1753" s="1333">
        <v>15</v>
      </c>
      <c r="N1753" s="1334">
        <f>O1753/M1753</f>
        <v>18.399999999999999</v>
      </c>
      <c r="O1753" s="1335">
        <v>276</v>
      </c>
      <c r="P1753" s="634" t="s">
        <v>5773</v>
      </c>
      <c r="Q1753" s="635" t="s">
        <v>5774</v>
      </c>
      <c r="R1753" s="636">
        <v>18</v>
      </c>
      <c r="S1753" s="636">
        <v>1</v>
      </c>
      <c r="T1753" s="637">
        <v>2</v>
      </c>
      <c r="U1753" s="1331" t="s">
        <v>5775</v>
      </c>
    </row>
    <row r="1754" spans="1:21" ht="14.25" customHeight="1">
      <c r="A1754" s="1191"/>
      <c r="B1754" s="1191"/>
      <c r="C1754" s="1191"/>
      <c r="D1754" s="1191"/>
      <c r="E1754" s="1191"/>
      <c r="F1754" s="1191"/>
      <c r="G1754" s="1191"/>
      <c r="H1754" s="1191"/>
      <c r="I1754" s="1191"/>
      <c r="J1754" s="1191"/>
      <c r="K1754" s="1191"/>
      <c r="L1754" s="1191"/>
      <c r="M1754" s="1191"/>
      <c r="N1754" s="1191"/>
      <c r="O1754" s="1191"/>
      <c r="P1754" s="638" t="s">
        <v>5776</v>
      </c>
      <c r="Q1754" s="635" t="s">
        <v>5777</v>
      </c>
      <c r="R1754" s="636">
        <v>21</v>
      </c>
      <c r="S1754" s="636">
        <v>4</v>
      </c>
      <c r="T1754" s="637">
        <v>3</v>
      </c>
      <c r="U1754" s="1191"/>
    </row>
    <row r="1755" spans="1:21" ht="14.25" customHeight="1">
      <c r="A1755" s="1102"/>
      <c r="B1755" s="1102"/>
      <c r="C1755" s="1102"/>
      <c r="D1755" s="1102"/>
      <c r="E1755" s="1102"/>
      <c r="F1755" s="1102"/>
      <c r="G1755" s="1102"/>
      <c r="H1755" s="1102"/>
      <c r="I1755" s="1102"/>
      <c r="J1755" s="1102"/>
      <c r="K1755" s="1102"/>
      <c r="L1755" s="1102"/>
      <c r="M1755" s="1102"/>
      <c r="N1755" s="1102"/>
      <c r="O1755" s="1102"/>
      <c r="P1755" s="638" t="s">
        <v>5778</v>
      </c>
      <c r="Q1755" s="635" t="s">
        <v>5779</v>
      </c>
      <c r="R1755" s="636">
        <v>21</v>
      </c>
      <c r="S1755" s="636">
        <v>4</v>
      </c>
      <c r="T1755" s="637">
        <v>3</v>
      </c>
      <c r="U1755" s="1102"/>
    </row>
    <row r="1756" spans="1:21" ht="14.25" customHeight="1">
      <c r="A1756" s="1329">
        <v>2</v>
      </c>
      <c r="B1756" s="1336">
        <v>43692</v>
      </c>
      <c r="C1756" s="1337" t="s">
        <v>5780</v>
      </c>
      <c r="D1756" s="1331" t="s">
        <v>5781</v>
      </c>
      <c r="E1756" s="1332">
        <v>2450</v>
      </c>
      <c r="F1756" s="1332">
        <v>2192</v>
      </c>
      <c r="G1756" s="1332">
        <v>56</v>
      </c>
      <c r="H1756" s="1332">
        <v>2138</v>
      </c>
      <c r="I1756" s="1333" t="s">
        <v>52</v>
      </c>
      <c r="J1756" s="1333" t="s">
        <v>52</v>
      </c>
      <c r="K1756" s="1333" t="s">
        <v>52</v>
      </c>
      <c r="L1756" s="1333" t="s">
        <v>52</v>
      </c>
      <c r="M1756" s="1333">
        <v>379</v>
      </c>
      <c r="N1756" s="1334">
        <v>26</v>
      </c>
      <c r="O1756" s="1335">
        <v>9985</v>
      </c>
      <c r="P1756" s="634" t="s">
        <v>5782</v>
      </c>
      <c r="Q1756" s="635" t="s">
        <v>5783</v>
      </c>
      <c r="R1756" s="636">
        <v>477</v>
      </c>
      <c r="S1756" s="636">
        <v>38</v>
      </c>
      <c r="T1756" s="637">
        <v>23</v>
      </c>
      <c r="U1756" s="1331"/>
    </row>
    <row r="1757" spans="1:21" ht="14.25" customHeight="1">
      <c r="A1757" s="1191"/>
      <c r="B1757" s="1191"/>
      <c r="C1757" s="1191"/>
      <c r="D1757" s="1191"/>
      <c r="E1757" s="1191"/>
      <c r="F1757" s="1191"/>
      <c r="G1757" s="1191"/>
      <c r="H1757" s="1191"/>
      <c r="I1757" s="1191"/>
      <c r="J1757" s="1191"/>
      <c r="K1757" s="1191"/>
      <c r="L1757" s="1191"/>
      <c r="M1757" s="1191"/>
      <c r="N1757" s="1191"/>
      <c r="O1757" s="1191"/>
      <c r="P1757" s="638" t="s">
        <v>5784</v>
      </c>
      <c r="Q1757" s="635" t="s">
        <v>5785</v>
      </c>
      <c r="R1757" s="636">
        <v>478</v>
      </c>
      <c r="S1757" s="636">
        <v>114</v>
      </c>
      <c r="T1757" s="637">
        <v>28</v>
      </c>
      <c r="U1757" s="1191"/>
    </row>
    <row r="1758" spans="1:21" ht="14.25" customHeight="1">
      <c r="A1758" s="1102"/>
      <c r="B1758" s="1102"/>
      <c r="C1758" s="1102"/>
      <c r="D1758" s="1102"/>
      <c r="E1758" s="1102"/>
      <c r="F1758" s="1102"/>
      <c r="G1758" s="1102"/>
      <c r="H1758" s="1102"/>
      <c r="I1758" s="1102"/>
      <c r="J1758" s="1102"/>
      <c r="K1758" s="1102"/>
      <c r="L1758" s="1102"/>
      <c r="M1758" s="1102"/>
      <c r="N1758" s="1102"/>
      <c r="O1758" s="1102"/>
      <c r="P1758" s="638" t="s">
        <v>5786</v>
      </c>
      <c r="Q1758" s="635" t="s">
        <v>5787</v>
      </c>
      <c r="R1758" s="636">
        <v>478</v>
      </c>
      <c r="S1758" s="636">
        <v>114</v>
      </c>
      <c r="T1758" s="637">
        <v>28</v>
      </c>
      <c r="U1758" s="1102"/>
    </row>
    <row r="1759" spans="1:21" ht="14.25" customHeight="1">
      <c r="A1759" s="1329">
        <v>3</v>
      </c>
      <c r="B1759" s="1336">
        <v>43696</v>
      </c>
      <c r="C1759" s="1337" t="s">
        <v>5788</v>
      </c>
      <c r="D1759" s="1331" t="s">
        <v>5789</v>
      </c>
      <c r="E1759" s="1332">
        <v>2769</v>
      </c>
      <c r="F1759" s="1332">
        <v>2426</v>
      </c>
      <c r="G1759" s="1332">
        <v>10</v>
      </c>
      <c r="H1759" s="1332">
        <v>2416</v>
      </c>
      <c r="I1759" s="1333" t="s">
        <v>52</v>
      </c>
      <c r="J1759" s="1333" t="s">
        <v>52</v>
      </c>
      <c r="K1759" s="1333" t="s">
        <v>52</v>
      </c>
      <c r="L1759" s="1333" t="s">
        <v>52</v>
      </c>
      <c r="M1759" s="1333">
        <v>240</v>
      </c>
      <c r="N1759" s="1334">
        <v>42</v>
      </c>
      <c r="O1759" s="1335">
        <v>10000</v>
      </c>
      <c r="P1759" s="634" t="s">
        <v>5790</v>
      </c>
      <c r="Q1759" s="635" t="s">
        <v>5791</v>
      </c>
      <c r="R1759" s="636">
        <v>892</v>
      </c>
      <c r="S1759" s="636">
        <v>61</v>
      </c>
      <c r="T1759" s="637">
        <v>30</v>
      </c>
      <c r="U1759" s="1331"/>
    </row>
    <row r="1760" spans="1:21" ht="14.25" customHeight="1">
      <c r="A1760" s="1191"/>
      <c r="B1760" s="1191"/>
      <c r="C1760" s="1191"/>
      <c r="D1760" s="1191"/>
      <c r="E1760" s="1191"/>
      <c r="F1760" s="1191"/>
      <c r="G1760" s="1191"/>
      <c r="H1760" s="1191"/>
      <c r="I1760" s="1191"/>
      <c r="J1760" s="1191"/>
      <c r="K1760" s="1191"/>
      <c r="L1760" s="1191"/>
      <c r="M1760" s="1191"/>
      <c r="N1760" s="1191"/>
      <c r="O1760" s="1191"/>
      <c r="P1760" s="638" t="s">
        <v>5792</v>
      </c>
      <c r="Q1760" s="635" t="s">
        <v>5793</v>
      </c>
      <c r="R1760" s="636">
        <v>892</v>
      </c>
      <c r="S1760" s="636">
        <v>61</v>
      </c>
      <c r="T1760" s="637">
        <v>30</v>
      </c>
      <c r="U1760" s="1191"/>
    </row>
    <row r="1761" spans="1:21" ht="14.25" customHeight="1">
      <c r="A1761" s="1102"/>
      <c r="B1761" s="1102"/>
      <c r="C1761" s="1102"/>
      <c r="D1761" s="1102"/>
      <c r="E1761" s="1102"/>
      <c r="F1761" s="1102"/>
      <c r="G1761" s="1102"/>
      <c r="H1761" s="1102"/>
      <c r="I1761" s="1102"/>
      <c r="J1761" s="1102"/>
      <c r="K1761" s="1102"/>
      <c r="L1761" s="1102"/>
      <c r="M1761" s="1102"/>
      <c r="N1761" s="1102"/>
      <c r="O1761" s="1102"/>
      <c r="P1761" s="638" t="s">
        <v>5794</v>
      </c>
      <c r="Q1761" s="635" t="s">
        <v>5795</v>
      </c>
      <c r="R1761" s="636">
        <v>892</v>
      </c>
      <c r="S1761" s="636">
        <v>61</v>
      </c>
      <c r="T1761" s="637">
        <v>30</v>
      </c>
      <c r="U1761" s="1102"/>
    </row>
    <row r="1762" spans="1:21" ht="14.25" customHeight="1">
      <c r="A1762" s="1329">
        <v>3</v>
      </c>
      <c r="B1762" s="1336">
        <v>43697</v>
      </c>
      <c r="C1762" s="1337" t="s">
        <v>5796</v>
      </c>
      <c r="D1762" s="1331" t="s">
        <v>5797</v>
      </c>
      <c r="E1762" s="1332">
        <v>19154</v>
      </c>
      <c r="F1762" s="1332">
        <v>16560</v>
      </c>
      <c r="G1762" s="1332">
        <v>64</v>
      </c>
      <c r="H1762" s="1332">
        <v>12437</v>
      </c>
      <c r="I1762" s="1333" t="s">
        <v>52</v>
      </c>
      <c r="J1762" s="1333" t="s">
        <v>52</v>
      </c>
      <c r="K1762" s="1333" t="s">
        <v>52</v>
      </c>
      <c r="L1762" s="1333" t="s">
        <v>52</v>
      </c>
      <c r="M1762" s="1333">
        <v>242</v>
      </c>
      <c r="N1762" s="1334">
        <v>207</v>
      </c>
      <c r="O1762" s="1335">
        <v>50000</v>
      </c>
      <c r="P1762" s="634" t="s">
        <v>5798</v>
      </c>
      <c r="Q1762" s="635" t="s">
        <v>5799</v>
      </c>
      <c r="R1762" s="636">
        <v>4880</v>
      </c>
      <c r="S1762" s="636">
        <v>110</v>
      </c>
      <c r="T1762" s="637">
        <v>170.40909099999999</v>
      </c>
      <c r="U1762" s="1331"/>
    </row>
    <row r="1763" spans="1:21" ht="14.25" customHeight="1">
      <c r="A1763" s="1191"/>
      <c r="B1763" s="1191"/>
      <c r="C1763" s="1191"/>
      <c r="D1763" s="1191"/>
      <c r="E1763" s="1191"/>
      <c r="F1763" s="1191"/>
      <c r="G1763" s="1191"/>
      <c r="H1763" s="1191"/>
      <c r="I1763" s="1191"/>
      <c r="J1763" s="1191"/>
      <c r="K1763" s="1191"/>
      <c r="L1763" s="1191"/>
      <c r="M1763" s="1191"/>
      <c r="N1763" s="1191"/>
      <c r="O1763" s="1191"/>
      <c r="P1763" s="638" t="s">
        <v>5800</v>
      </c>
      <c r="Q1763" s="635" t="s">
        <v>5801</v>
      </c>
      <c r="R1763" s="636">
        <v>4880</v>
      </c>
      <c r="S1763" s="636">
        <v>110</v>
      </c>
      <c r="T1763" s="637">
        <v>170</v>
      </c>
      <c r="U1763" s="1191"/>
    </row>
    <row r="1764" spans="1:21" ht="14.25" customHeight="1">
      <c r="A1764" s="1102"/>
      <c r="B1764" s="1102"/>
      <c r="C1764" s="1102"/>
      <c r="D1764" s="1102"/>
      <c r="E1764" s="1102"/>
      <c r="F1764" s="1102"/>
      <c r="G1764" s="1102"/>
      <c r="H1764" s="1102"/>
      <c r="I1764" s="1102"/>
      <c r="J1764" s="1102"/>
      <c r="K1764" s="1102"/>
      <c r="L1764" s="1102"/>
      <c r="M1764" s="1102"/>
      <c r="N1764" s="1102"/>
      <c r="O1764" s="1102"/>
      <c r="P1764" s="638" t="s">
        <v>5802</v>
      </c>
      <c r="Q1764" s="635" t="s">
        <v>5803</v>
      </c>
      <c r="R1764" s="636">
        <v>4880</v>
      </c>
      <c r="S1764" s="636">
        <v>110</v>
      </c>
      <c r="T1764" s="637">
        <v>170</v>
      </c>
      <c r="U1764" s="1102"/>
    </row>
    <row r="1765" spans="1:21" ht="14.25" customHeight="1">
      <c r="A1765" s="1329">
        <v>3</v>
      </c>
      <c r="B1765" s="1336">
        <v>43699</v>
      </c>
      <c r="C1765" s="1337" t="s">
        <v>5804</v>
      </c>
      <c r="D1765" s="1331" t="s">
        <v>5805</v>
      </c>
      <c r="E1765" s="1332">
        <v>1107</v>
      </c>
      <c r="F1765" s="1332">
        <v>933</v>
      </c>
      <c r="G1765" s="1332">
        <v>15</v>
      </c>
      <c r="H1765" s="1332">
        <v>920</v>
      </c>
      <c r="I1765" s="1333" t="s">
        <v>52</v>
      </c>
      <c r="J1765" s="1333" t="s">
        <v>52</v>
      </c>
      <c r="K1765" s="1333" t="s">
        <v>52</v>
      </c>
      <c r="L1765" s="1333" t="s">
        <v>52</v>
      </c>
      <c r="M1765" s="1333">
        <v>102</v>
      </c>
      <c r="N1765" s="1334">
        <v>98</v>
      </c>
      <c r="O1765" s="1335">
        <v>9989</v>
      </c>
      <c r="P1765" s="634" t="s">
        <v>5806</v>
      </c>
      <c r="Q1765" s="635" t="s">
        <v>5807</v>
      </c>
      <c r="R1765" s="636">
        <v>200</v>
      </c>
      <c r="S1765" s="636">
        <v>11</v>
      </c>
      <c r="T1765" s="637">
        <v>82</v>
      </c>
      <c r="U1765" s="1331"/>
    </row>
    <row r="1766" spans="1:21" ht="14.25" customHeight="1">
      <c r="A1766" s="1191"/>
      <c r="B1766" s="1191"/>
      <c r="C1766" s="1191"/>
      <c r="D1766" s="1191"/>
      <c r="E1766" s="1191"/>
      <c r="F1766" s="1191"/>
      <c r="G1766" s="1191"/>
      <c r="H1766" s="1191"/>
      <c r="I1766" s="1191"/>
      <c r="J1766" s="1191"/>
      <c r="K1766" s="1191"/>
      <c r="L1766" s="1191"/>
      <c r="M1766" s="1191"/>
      <c r="N1766" s="1191"/>
      <c r="O1766" s="1191"/>
      <c r="P1766" s="638" t="s">
        <v>5808</v>
      </c>
      <c r="Q1766" s="635" t="s">
        <v>5809</v>
      </c>
      <c r="R1766" s="636">
        <v>220</v>
      </c>
      <c r="S1766" s="636">
        <v>30</v>
      </c>
      <c r="T1766" s="637">
        <v>103</v>
      </c>
      <c r="U1766" s="1191"/>
    </row>
    <row r="1767" spans="1:21" ht="14.25" customHeight="1">
      <c r="A1767" s="1102"/>
      <c r="B1767" s="1102"/>
      <c r="C1767" s="1102"/>
      <c r="D1767" s="1102"/>
      <c r="E1767" s="1102"/>
      <c r="F1767" s="1102"/>
      <c r="G1767" s="1102"/>
      <c r="H1767" s="1102"/>
      <c r="I1767" s="1102"/>
      <c r="J1767" s="1102"/>
      <c r="K1767" s="1102"/>
      <c r="L1767" s="1102"/>
      <c r="M1767" s="1102"/>
      <c r="N1767" s="1102"/>
      <c r="O1767" s="1102"/>
      <c r="P1767" s="638" t="s">
        <v>5810</v>
      </c>
      <c r="Q1767" s="635" t="s">
        <v>5811</v>
      </c>
      <c r="R1767" s="636">
        <v>220</v>
      </c>
      <c r="S1767" s="636">
        <v>30</v>
      </c>
      <c r="T1767" s="637">
        <v>103</v>
      </c>
      <c r="U1767" s="1102"/>
    </row>
    <row r="1768" spans="1:21" ht="14.25" customHeight="1">
      <c r="A1768" s="1329">
        <v>3</v>
      </c>
      <c r="B1768" s="1336">
        <v>43700</v>
      </c>
      <c r="C1768" s="1337" t="s">
        <v>5812</v>
      </c>
      <c r="D1768" s="1331" t="s">
        <v>5813</v>
      </c>
      <c r="E1768" s="1332">
        <v>15936</v>
      </c>
      <c r="F1768" s="1332">
        <v>11160</v>
      </c>
      <c r="G1768" s="1332">
        <v>32</v>
      </c>
      <c r="H1768" s="1332">
        <v>10972</v>
      </c>
      <c r="I1768" s="1333" t="s">
        <v>52</v>
      </c>
      <c r="J1768" s="1333" t="s">
        <v>52</v>
      </c>
      <c r="K1768" s="1333" t="s">
        <v>52</v>
      </c>
      <c r="L1768" s="1333" t="s">
        <v>52</v>
      </c>
      <c r="M1768" s="1333">
        <v>66</v>
      </c>
      <c r="N1768" s="1334">
        <v>758</v>
      </c>
      <c r="O1768" s="1335">
        <v>50000</v>
      </c>
      <c r="P1768" s="634" t="s">
        <v>5814</v>
      </c>
      <c r="Q1768" s="635" t="s">
        <v>5815</v>
      </c>
      <c r="R1768" s="636">
        <v>828</v>
      </c>
      <c r="S1768" s="636">
        <v>11</v>
      </c>
      <c r="T1768" s="637">
        <v>542</v>
      </c>
      <c r="U1768" s="1331"/>
    </row>
    <row r="1769" spans="1:21" ht="14.25" customHeight="1">
      <c r="A1769" s="1191"/>
      <c r="B1769" s="1191"/>
      <c r="C1769" s="1191"/>
      <c r="D1769" s="1191"/>
      <c r="E1769" s="1191"/>
      <c r="F1769" s="1191"/>
      <c r="G1769" s="1191"/>
      <c r="H1769" s="1191"/>
      <c r="I1769" s="1191"/>
      <c r="J1769" s="1191"/>
      <c r="K1769" s="1191"/>
      <c r="L1769" s="1191"/>
      <c r="M1769" s="1191"/>
      <c r="N1769" s="1191"/>
      <c r="O1769" s="1191"/>
      <c r="P1769" s="638" t="s">
        <v>5816</v>
      </c>
      <c r="Q1769" s="635" t="s">
        <v>5817</v>
      </c>
      <c r="R1769" s="636">
        <v>5692</v>
      </c>
      <c r="S1769" s="636">
        <v>31</v>
      </c>
      <c r="T1769" s="637">
        <v>696</v>
      </c>
      <c r="U1769" s="1191"/>
    </row>
    <row r="1770" spans="1:21" ht="14.25" customHeight="1">
      <c r="A1770" s="1102"/>
      <c r="B1770" s="1102"/>
      <c r="C1770" s="1102"/>
      <c r="D1770" s="1102"/>
      <c r="E1770" s="1102"/>
      <c r="F1770" s="1102"/>
      <c r="G1770" s="1102"/>
      <c r="H1770" s="1102"/>
      <c r="I1770" s="1102"/>
      <c r="J1770" s="1102"/>
      <c r="K1770" s="1102"/>
      <c r="L1770" s="1102"/>
      <c r="M1770" s="1102"/>
      <c r="N1770" s="1102"/>
      <c r="O1770" s="1102"/>
      <c r="P1770" s="638" t="s">
        <v>5818</v>
      </c>
      <c r="Q1770" s="635" t="s">
        <v>5819</v>
      </c>
      <c r="R1770" s="636">
        <v>5962</v>
      </c>
      <c r="S1770" s="636">
        <v>31</v>
      </c>
      <c r="T1770" s="637">
        <v>696</v>
      </c>
      <c r="U1770" s="1102"/>
    </row>
    <row r="1771" spans="1:21" ht="14.25" customHeight="1">
      <c r="A1771" s="1329">
        <v>4</v>
      </c>
      <c r="B1771" s="1336">
        <v>43703</v>
      </c>
      <c r="C1771" s="1337" t="s">
        <v>5820</v>
      </c>
      <c r="D1771" s="1331" t="s">
        <v>5821</v>
      </c>
      <c r="E1771" s="1332">
        <v>1011</v>
      </c>
      <c r="F1771" s="1332">
        <v>840</v>
      </c>
      <c r="G1771" s="1332">
        <v>8</v>
      </c>
      <c r="H1771" s="1332">
        <v>832</v>
      </c>
      <c r="I1771" s="1333" t="s">
        <v>52</v>
      </c>
      <c r="J1771" s="1333" t="s">
        <v>52</v>
      </c>
      <c r="K1771" s="1333" t="s">
        <v>52</v>
      </c>
      <c r="L1771" s="1333" t="s">
        <v>52</v>
      </c>
      <c r="M1771" s="1333">
        <v>146</v>
      </c>
      <c r="N1771" s="1334">
        <v>68</v>
      </c>
      <c r="O1771" s="1335">
        <v>10000</v>
      </c>
      <c r="P1771" s="634" t="s">
        <v>5822</v>
      </c>
      <c r="Q1771" s="635" t="s">
        <v>5823</v>
      </c>
      <c r="R1771" s="636">
        <v>185</v>
      </c>
      <c r="S1771" s="636">
        <v>48</v>
      </c>
      <c r="T1771" s="637">
        <v>63</v>
      </c>
      <c r="U1771" s="1331"/>
    </row>
    <row r="1772" spans="1:21" ht="14.25" customHeight="1">
      <c r="A1772" s="1191"/>
      <c r="B1772" s="1191"/>
      <c r="C1772" s="1191"/>
      <c r="D1772" s="1191"/>
      <c r="E1772" s="1191"/>
      <c r="F1772" s="1191"/>
      <c r="G1772" s="1191"/>
      <c r="H1772" s="1191"/>
      <c r="I1772" s="1191"/>
      <c r="J1772" s="1191"/>
      <c r="K1772" s="1191"/>
      <c r="L1772" s="1191"/>
      <c r="M1772" s="1191"/>
      <c r="N1772" s="1191"/>
      <c r="O1772" s="1191"/>
      <c r="P1772" s="638" t="s">
        <v>5824</v>
      </c>
      <c r="Q1772" s="635" t="s">
        <v>5825</v>
      </c>
      <c r="R1772" s="636">
        <v>185</v>
      </c>
      <c r="S1772" s="636">
        <v>48</v>
      </c>
      <c r="T1772" s="637">
        <v>63</v>
      </c>
      <c r="U1772" s="1191"/>
    </row>
    <row r="1773" spans="1:21" ht="14.25" customHeight="1">
      <c r="A1773" s="1102"/>
      <c r="B1773" s="1102"/>
      <c r="C1773" s="1102"/>
      <c r="D1773" s="1102"/>
      <c r="E1773" s="1102"/>
      <c r="F1773" s="1102"/>
      <c r="G1773" s="1102"/>
      <c r="H1773" s="1102"/>
      <c r="I1773" s="1102"/>
      <c r="J1773" s="1102"/>
      <c r="K1773" s="1102"/>
      <c r="L1773" s="1102"/>
      <c r="M1773" s="1102"/>
      <c r="N1773" s="1102"/>
      <c r="O1773" s="1102"/>
      <c r="P1773" s="638" t="s">
        <v>5826</v>
      </c>
      <c r="Q1773" s="635" t="s">
        <v>5827</v>
      </c>
      <c r="R1773" s="636">
        <v>185</v>
      </c>
      <c r="S1773" s="636">
        <v>48</v>
      </c>
      <c r="T1773" s="637">
        <v>63</v>
      </c>
      <c r="U1773" s="1102"/>
    </row>
    <row r="1774" spans="1:21" ht="14.25" customHeight="1">
      <c r="A1774" s="1329">
        <v>4</v>
      </c>
      <c r="B1774" s="1336">
        <v>43704</v>
      </c>
      <c r="C1774" s="1337" t="s">
        <v>5828</v>
      </c>
      <c r="D1774" s="1331" t="s">
        <v>5829</v>
      </c>
      <c r="E1774" s="1332">
        <v>19496</v>
      </c>
      <c r="F1774" s="1332">
        <v>15980</v>
      </c>
      <c r="G1774" s="1332">
        <v>128</v>
      </c>
      <c r="H1774" s="1332">
        <v>15868</v>
      </c>
      <c r="I1774" s="1333" t="s">
        <v>52</v>
      </c>
      <c r="J1774" s="1333" t="s">
        <v>52</v>
      </c>
      <c r="K1774" s="1333" t="s">
        <v>52</v>
      </c>
      <c r="L1774" s="1333" t="s">
        <v>52</v>
      </c>
      <c r="M1774" s="1333">
        <v>145</v>
      </c>
      <c r="N1774" s="1334">
        <v>345</v>
      </c>
      <c r="O1774" s="1335">
        <v>50000</v>
      </c>
      <c r="P1774" s="634" t="s">
        <v>5830</v>
      </c>
      <c r="Q1774" s="635" t="s">
        <v>5831</v>
      </c>
      <c r="R1774" s="636">
        <v>576</v>
      </c>
      <c r="S1774" s="636">
        <v>20</v>
      </c>
      <c r="T1774" s="637">
        <v>185</v>
      </c>
      <c r="U1774" s="1331"/>
    </row>
    <row r="1775" spans="1:21" ht="14.25" customHeight="1">
      <c r="A1775" s="1191"/>
      <c r="B1775" s="1191"/>
      <c r="C1775" s="1191"/>
      <c r="D1775" s="1191"/>
      <c r="E1775" s="1191"/>
      <c r="F1775" s="1191"/>
      <c r="G1775" s="1191"/>
      <c r="H1775" s="1191"/>
      <c r="I1775" s="1191"/>
      <c r="J1775" s="1191"/>
      <c r="K1775" s="1191"/>
      <c r="L1775" s="1191"/>
      <c r="M1775" s="1191"/>
      <c r="N1775" s="1191"/>
      <c r="O1775" s="1191"/>
      <c r="P1775" s="638" t="s">
        <v>5832</v>
      </c>
      <c r="Q1775" s="635" t="s">
        <v>5833</v>
      </c>
      <c r="R1775" s="636">
        <v>6560</v>
      </c>
      <c r="S1775" s="636">
        <v>38</v>
      </c>
      <c r="T1775" s="637">
        <v>337</v>
      </c>
      <c r="U1775" s="1191"/>
    </row>
    <row r="1776" spans="1:21" ht="14.25" customHeight="1">
      <c r="A1776" s="1102"/>
      <c r="B1776" s="1102"/>
      <c r="C1776" s="1102"/>
      <c r="D1776" s="1102"/>
      <c r="E1776" s="1102"/>
      <c r="F1776" s="1102"/>
      <c r="G1776" s="1102"/>
      <c r="H1776" s="1102"/>
      <c r="I1776" s="1102"/>
      <c r="J1776" s="1102"/>
      <c r="K1776" s="1102"/>
      <c r="L1776" s="1102"/>
      <c r="M1776" s="1102"/>
      <c r="N1776" s="1102"/>
      <c r="O1776" s="1102"/>
      <c r="P1776" s="638" t="s">
        <v>5834</v>
      </c>
      <c r="Q1776" s="635" t="s">
        <v>5835</v>
      </c>
      <c r="R1776" s="636">
        <v>6560</v>
      </c>
      <c r="S1776" s="636">
        <v>38</v>
      </c>
      <c r="T1776" s="637">
        <v>337</v>
      </c>
      <c r="U1776" s="1102"/>
    </row>
    <row r="1777" spans="1:21" ht="14.25" customHeight="1">
      <c r="A1777" s="1329">
        <v>4</v>
      </c>
      <c r="B1777" s="1336">
        <v>43705</v>
      </c>
      <c r="C1777" s="1337" t="s">
        <v>5836</v>
      </c>
      <c r="D1777" s="1331" t="s">
        <v>5837</v>
      </c>
      <c r="E1777" s="1332">
        <v>12993</v>
      </c>
      <c r="F1777" s="1332">
        <v>11672</v>
      </c>
      <c r="G1777" s="1332">
        <v>76</v>
      </c>
      <c r="H1777" s="1332">
        <v>11596</v>
      </c>
      <c r="I1777" s="1333" t="s">
        <v>52</v>
      </c>
      <c r="J1777" s="1333" t="s">
        <v>52</v>
      </c>
      <c r="K1777" s="1333" t="s">
        <v>52</v>
      </c>
      <c r="L1777" s="1333" t="s">
        <v>52</v>
      </c>
      <c r="M1777" s="1333">
        <v>88</v>
      </c>
      <c r="N1777" s="1334">
        <v>568</v>
      </c>
      <c r="O1777" s="1335">
        <v>50000</v>
      </c>
      <c r="P1777" s="634" t="s">
        <v>5838</v>
      </c>
      <c r="Q1777" s="635" t="s">
        <v>5839</v>
      </c>
      <c r="R1777" s="636">
        <v>1276</v>
      </c>
      <c r="S1777" s="636">
        <v>8</v>
      </c>
      <c r="T1777" s="637">
        <v>547</v>
      </c>
      <c r="U1777" s="1331"/>
    </row>
    <row r="1778" spans="1:21" ht="14.25" customHeight="1">
      <c r="A1778" s="1191"/>
      <c r="B1778" s="1191"/>
      <c r="C1778" s="1191"/>
      <c r="D1778" s="1191"/>
      <c r="E1778" s="1191"/>
      <c r="F1778" s="1191"/>
      <c r="G1778" s="1191"/>
      <c r="H1778" s="1191"/>
      <c r="I1778" s="1191"/>
      <c r="J1778" s="1191"/>
      <c r="K1778" s="1191"/>
      <c r="L1778" s="1191"/>
      <c r="M1778" s="1191"/>
      <c r="N1778" s="1191"/>
      <c r="O1778" s="1191"/>
      <c r="P1778" s="638" t="s">
        <v>5840</v>
      </c>
      <c r="Q1778" s="635" t="s">
        <v>5841</v>
      </c>
      <c r="R1778" s="636">
        <v>3140</v>
      </c>
      <c r="S1778" s="636">
        <v>13</v>
      </c>
      <c r="T1778" s="637">
        <v>611</v>
      </c>
      <c r="U1778" s="1191"/>
    </row>
    <row r="1779" spans="1:21" ht="14.25" customHeight="1">
      <c r="A1779" s="1102"/>
      <c r="B1779" s="1102"/>
      <c r="C1779" s="1102"/>
      <c r="D1779" s="1102"/>
      <c r="E1779" s="1102"/>
      <c r="F1779" s="1102"/>
      <c r="G1779" s="1102"/>
      <c r="H1779" s="1102"/>
      <c r="I1779" s="1102"/>
      <c r="J1779" s="1102"/>
      <c r="K1779" s="1102"/>
      <c r="L1779" s="1102"/>
      <c r="M1779" s="1102"/>
      <c r="N1779" s="1102"/>
      <c r="O1779" s="1102"/>
      <c r="P1779" s="638" t="s">
        <v>5842</v>
      </c>
      <c r="Q1779" s="635" t="s">
        <v>5843</v>
      </c>
      <c r="R1779" s="636">
        <v>3140</v>
      </c>
      <c r="S1779" s="636">
        <v>13</v>
      </c>
      <c r="T1779" s="637">
        <v>611</v>
      </c>
      <c r="U1779" s="1102"/>
    </row>
    <row r="1780" spans="1:21" ht="14.25" customHeight="1">
      <c r="A1780" s="1329">
        <v>4</v>
      </c>
      <c r="B1780" s="1336" t="s">
        <v>5844</v>
      </c>
      <c r="C1780" s="1337" t="s">
        <v>5845</v>
      </c>
      <c r="D1780" s="1331" t="s">
        <v>5846</v>
      </c>
      <c r="E1780" s="1332">
        <v>22372</v>
      </c>
      <c r="F1780" s="1332">
        <v>15888</v>
      </c>
      <c r="G1780" s="1332">
        <v>1504</v>
      </c>
      <c r="H1780" s="1332">
        <v>14492</v>
      </c>
      <c r="I1780" s="1333" t="s">
        <v>52</v>
      </c>
      <c r="J1780" s="1333" t="s">
        <v>52</v>
      </c>
      <c r="K1780" s="1333" t="s">
        <v>52</v>
      </c>
      <c r="L1780" s="1333" t="s">
        <v>52</v>
      </c>
      <c r="M1780" s="1333">
        <v>7015</v>
      </c>
      <c r="N1780" s="1334">
        <v>29</v>
      </c>
      <c r="O1780" s="1335">
        <v>200000</v>
      </c>
      <c r="P1780" s="634" t="s">
        <v>5847</v>
      </c>
      <c r="Q1780" s="635" t="s">
        <v>5848</v>
      </c>
      <c r="R1780" s="636">
        <v>1096</v>
      </c>
      <c r="S1780" s="636">
        <v>723</v>
      </c>
      <c r="T1780" s="637">
        <v>23</v>
      </c>
      <c r="U1780" s="1331"/>
    </row>
    <row r="1781" spans="1:21" ht="14.25" customHeight="1">
      <c r="A1781" s="1191"/>
      <c r="B1781" s="1191"/>
      <c r="C1781" s="1191"/>
      <c r="D1781" s="1191"/>
      <c r="E1781" s="1191"/>
      <c r="F1781" s="1191"/>
      <c r="G1781" s="1191"/>
      <c r="H1781" s="1191"/>
      <c r="I1781" s="1191"/>
      <c r="J1781" s="1191"/>
      <c r="K1781" s="1191"/>
      <c r="L1781" s="1191"/>
      <c r="M1781" s="1191"/>
      <c r="N1781" s="1191"/>
      <c r="O1781" s="1191"/>
      <c r="P1781" s="638" t="s">
        <v>5849</v>
      </c>
      <c r="Q1781" s="635" t="s">
        <v>5850</v>
      </c>
      <c r="R1781" s="636">
        <v>3104</v>
      </c>
      <c r="S1781" s="636">
        <v>1718</v>
      </c>
      <c r="T1781" s="637">
        <v>31</v>
      </c>
      <c r="U1781" s="1191"/>
    </row>
    <row r="1782" spans="1:21" ht="14.25" customHeight="1">
      <c r="A1782" s="1102"/>
      <c r="B1782" s="1102"/>
      <c r="C1782" s="1102"/>
      <c r="D1782" s="1102"/>
      <c r="E1782" s="1102"/>
      <c r="F1782" s="1102"/>
      <c r="G1782" s="1102"/>
      <c r="H1782" s="1102"/>
      <c r="I1782" s="1102"/>
      <c r="J1782" s="1102"/>
      <c r="K1782" s="1102"/>
      <c r="L1782" s="1102"/>
      <c r="M1782" s="1102"/>
      <c r="N1782" s="1102"/>
      <c r="O1782" s="1102"/>
      <c r="P1782" s="638" t="s">
        <v>5851</v>
      </c>
      <c r="Q1782" s="635" t="s">
        <v>5852</v>
      </c>
      <c r="R1782" s="636">
        <v>3104</v>
      </c>
      <c r="S1782" s="636">
        <v>1718</v>
      </c>
      <c r="T1782" s="637">
        <v>31</v>
      </c>
      <c r="U1782" s="1102"/>
    </row>
    <row r="1783" spans="1:21" ht="14.25" customHeight="1">
      <c r="A1783" s="1329">
        <v>4</v>
      </c>
      <c r="B1783" s="1336">
        <v>43706</v>
      </c>
      <c r="C1783" s="1337" t="s">
        <v>5853</v>
      </c>
      <c r="D1783" s="1331" t="s">
        <v>5854</v>
      </c>
      <c r="E1783" s="1332">
        <v>10565</v>
      </c>
      <c r="F1783" s="1332">
        <v>8656</v>
      </c>
      <c r="G1783" s="1332">
        <v>142</v>
      </c>
      <c r="H1783" s="1332">
        <v>8532</v>
      </c>
      <c r="I1783" s="1333" t="s">
        <v>52</v>
      </c>
      <c r="J1783" s="1333" t="s">
        <v>52</v>
      </c>
      <c r="K1783" s="1333" t="s">
        <v>52</v>
      </c>
      <c r="L1783" s="1333" t="s">
        <v>52</v>
      </c>
      <c r="M1783" s="1333">
        <v>421</v>
      </c>
      <c r="N1783" s="1334">
        <v>119</v>
      </c>
      <c r="O1783" s="1335">
        <v>50000</v>
      </c>
      <c r="P1783" s="634" t="s">
        <v>5855</v>
      </c>
      <c r="Q1783" s="635" t="s">
        <v>5856</v>
      </c>
      <c r="R1783" s="636">
        <v>2648</v>
      </c>
      <c r="S1783" s="636">
        <v>165</v>
      </c>
      <c r="T1783" s="637">
        <v>106</v>
      </c>
      <c r="U1783" s="1331"/>
    </row>
    <row r="1784" spans="1:21" ht="14.25" customHeight="1">
      <c r="A1784" s="1191"/>
      <c r="B1784" s="1191"/>
      <c r="C1784" s="1191"/>
      <c r="D1784" s="1191"/>
      <c r="E1784" s="1191"/>
      <c r="F1784" s="1191"/>
      <c r="G1784" s="1191"/>
      <c r="H1784" s="1191"/>
      <c r="I1784" s="1191"/>
      <c r="J1784" s="1191"/>
      <c r="K1784" s="1191"/>
      <c r="L1784" s="1191"/>
      <c r="M1784" s="1191"/>
      <c r="N1784" s="1191"/>
      <c r="O1784" s="1191"/>
      <c r="P1784" s="638" t="s">
        <v>5857</v>
      </c>
      <c r="Q1784" s="635" t="s">
        <v>5858</v>
      </c>
      <c r="R1784" s="636">
        <v>2648</v>
      </c>
      <c r="S1784" s="636">
        <v>165</v>
      </c>
      <c r="T1784" s="637">
        <v>106</v>
      </c>
      <c r="U1784" s="1191"/>
    </row>
    <row r="1785" spans="1:21" ht="14.25" customHeight="1">
      <c r="A1785" s="1102"/>
      <c r="B1785" s="1102"/>
      <c r="C1785" s="1102"/>
      <c r="D1785" s="1102"/>
      <c r="E1785" s="1102"/>
      <c r="F1785" s="1102"/>
      <c r="G1785" s="1102"/>
      <c r="H1785" s="1102"/>
      <c r="I1785" s="1102"/>
      <c r="J1785" s="1102"/>
      <c r="K1785" s="1102"/>
      <c r="L1785" s="1102"/>
      <c r="M1785" s="1102"/>
      <c r="N1785" s="1102"/>
      <c r="O1785" s="1102"/>
      <c r="P1785" s="638" t="s">
        <v>5859</v>
      </c>
      <c r="Q1785" s="635" t="s">
        <v>5860</v>
      </c>
      <c r="R1785" s="636">
        <v>2648</v>
      </c>
      <c r="S1785" s="636">
        <v>165</v>
      </c>
      <c r="T1785" s="637">
        <v>106</v>
      </c>
      <c r="U1785" s="1102"/>
    </row>
    <row r="1786" spans="1:21" ht="14.25" customHeight="1">
      <c r="A1786" s="1329">
        <v>4</v>
      </c>
      <c r="B1786" s="1336">
        <v>43707</v>
      </c>
      <c r="C1786" s="1337" t="s">
        <v>5861</v>
      </c>
      <c r="D1786" s="1331" t="s">
        <v>5862</v>
      </c>
      <c r="E1786" s="1332">
        <v>17920</v>
      </c>
      <c r="F1786" s="1332">
        <v>17128</v>
      </c>
      <c r="G1786" s="1332">
        <v>73</v>
      </c>
      <c r="H1786" s="1332">
        <v>17032</v>
      </c>
      <c r="I1786" s="1333" t="s">
        <v>52</v>
      </c>
      <c r="J1786" s="1333" t="s">
        <v>52</v>
      </c>
      <c r="K1786" s="1333" t="s">
        <v>52</v>
      </c>
      <c r="L1786" s="1333" t="s">
        <v>52</v>
      </c>
      <c r="M1786" s="1333">
        <v>97</v>
      </c>
      <c r="N1786" s="1334">
        <v>513</v>
      </c>
      <c r="O1786" s="1335">
        <v>49794</v>
      </c>
      <c r="P1786" s="634" t="s">
        <v>5863</v>
      </c>
      <c r="Q1786" s="635" t="s">
        <v>5864</v>
      </c>
      <c r="R1786" s="636">
        <v>1064</v>
      </c>
      <c r="S1786" s="636">
        <v>27</v>
      </c>
      <c r="T1786" s="637">
        <v>276</v>
      </c>
      <c r="U1786" s="1331"/>
    </row>
    <row r="1787" spans="1:21" ht="14.25" customHeight="1">
      <c r="A1787" s="1191"/>
      <c r="B1787" s="1191"/>
      <c r="C1787" s="1191"/>
      <c r="D1787" s="1191"/>
      <c r="E1787" s="1191"/>
      <c r="F1787" s="1191"/>
      <c r="G1787" s="1191"/>
      <c r="H1787" s="1191"/>
      <c r="I1787" s="1191"/>
      <c r="J1787" s="1191"/>
      <c r="K1787" s="1191"/>
      <c r="L1787" s="1191"/>
      <c r="M1787" s="1191"/>
      <c r="N1787" s="1191"/>
      <c r="O1787" s="1191"/>
      <c r="P1787" s="638" t="s">
        <v>5865</v>
      </c>
      <c r="Q1787" s="635" t="s">
        <v>5866</v>
      </c>
      <c r="R1787" s="636">
        <v>9600</v>
      </c>
      <c r="S1787" s="636">
        <v>33</v>
      </c>
      <c r="T1787" s="637">
        <v>661</v>
      </c>
      <c r="U1787" s="1191"/>
    </row>
    <row r="1788" spans="1:21" ht="14.25" customHeight="1">
      <c r="A1788" s="1102"/>
      <c r="B1788" s="1102"/>
      <c r="C1788" s="1102"/>
      <c r="D1788" s="1102"/>
      <c r="E1788" s="1102"/>
      <c r="F1788" s="1102"/>
      <c r="G1788" s="1102"/>
      <c r="H1788" s="1102"/>
      <c r="I1788" s="1102"/>
      <c r="J1788" s="1102"/>
      <c r="K1788" s="1102"/>
      <c r="L1788" s="1102"/>
      <c r="M1788" s="1102"/>
      <c r="N1788" s="1102"/>
      <c r="O1788" s="1102"/>
      <c r="P1788" s="638" t="s">
        <v>5867</v>
      </c>
      <c r="Q1788" s="635" t="s">
        <v>5868</v>
      </c>
      <c r="R1788" s="636">
        <v>9600</v>
      </c>
      <c r="S1788" s="636">
        <v>33</v>
      </c>
      <c r="T1788" s="637">
        <v>661</v>
      </c>
      <c r="U1788" s="1102"/>
    </row>
    <row r="1789" spans="1:21" ht="14.25" customHeight="1">
      <c r="A1789" s="1329">
        <v>1</v>
      </c>
      <c r="B1789" s="1336">
        <v>43710</v>
      </c>
      <c r="C1789" s="1337" t="s">
        <v>5869</v>
      </c>
      <c r="D1789" s="1331" t="s">
        <v>5870</v>
      </c>
      <c r="E1789" s="1332">
        <v>1015</v>
      </c>
      <c r="F1789" s="1332">
        <v>881</v>
      </c>
      <c r="G1789" s="1332">
        <v>7</v>
      </c>
      <c r="H1789" s="1332">
        <v>874</v>
      </c>
      <c r="I1789" s="1333" t="s">
        <v>52</v>
      </c>
      <c r="J1789" s="1333" t="s">
        <v>52</v>
      </c>
      <c r="K1789" s="1333" t="s">
        <v>52</v>
      </c>
      <c r="L1789" s="1333" t="s">
        <v>52</v>
      </c>
      <c r="M1789" s="1333">
        <v>146</v>
      </c>
      <c r="N1789" s="1334">
        <v>68</v>
      </c>
      <c r="O1789" s="1335">
        <v>9978</v>
      </c>
      <c r="P1789" s="634" t="s">
        <v>5871</v>
      </c>
      <c r="Q1789" s="635" t="s">
        <v>5872</v>
      </c>
      <c r="R1789" s="636">
        <v>101</v>
      </c>
      <c r="S1789" s="636">
        <v>2</v>
      </c>
      <c r="T1789" s="637">
        <v>288</v>
      </c>
      <c r="U1789" s="1331"/>
    </row>
    <row r="1790" spans="1:21" ht="14.25" customHeight="1">
      <c r="A1790" s="1191"/>
      <c r="B1790" s="1191"/>
      <c r="C1790" s="1191"/>
      <c r="D1790" s="1191"/>
      <c r="E1790" s="1191"/>
      <c r="F1790" s="1191"/>
      <c r="G1790" s="1191"/>
      <c r="H1790" s="1191"/>
      <c r="I1790" s="1191"/>
      <c r="J1790" s="1191"/>
      <c r="K1790" s="1191"/>
      <c r="L1790" s="1191"/>
      <c r="M1790" s="1191"/>
      <c r="N1790" s="1191"/>
      <c r="O1790" s="1191"/>
      <c r="P1790" s="638" t="s">
        <v>5873</v>
      </c>
      <c r="Q1790" s="635" t="s">
        <v>5874</v>
      </c>
      <c r="R1790" s="636">
        <v>206</v>
      </c>
      <c r="S1790" s="636">
        <v>56</v>
      </c>
      <c r="T1790" s="637">
        <v>51</v>
      </c>
      <c r="U1790" s="1191"/>
    </row>
    <row r="1791" spans="1:21" ht="14.25" customHeight="1">
      <c r="A1791" s="1102"/>
      <c r="B1791" s="1102"/>
      <c r="C1791" s="1102"/>
      <c r="D1791" s="1102"/>
      <c r="E1791" s="1102"/>
      <c r="F1791" s="1102"/>
      <c r="G1791" s="1102"/>
      <c r="H1791" s="1102"/>
      <c r="I1791" s="1102"/>
      <c r="J1791" s="1102"/>
      <c r="K1791" s="1102"/>
      <c r="L1791" s="1102"/>
      <c r="M1791" s="1102"/>
      <c r="N1791" s="1102"/>
      <c r="O1791" s="1102"/>
      <c r="P1791" s="638" t="s">
        <v>5875</v>
      </c>
      <c r="Q1791" s="635" t="s">
        <v>5876</v>
      </c>
      <c r="R1791" s="636">
        <v>206</v>
      </c>
      <c r="S1791" s="636">
        <v>56</v>
      </c>
      <c r="T1791" s="637">
        <v>51</v>
      </c>
      <c r="U1791" s="1102"/>
    </row>
    <row r="1792" spans="1:21" ht="14.25" customHeight="1">
      <c r="A1792" s="1329">
        <v>1</v>
      </c>
      <c r="B1792" s="1336">
        <v>43711</v>
      </c>
      <c r="C1792" s="1337" t="s">
        <v>5877</v>
      </c>
      <c r="D1792" s="1331" t="s">
        <v>5878</v>
      </c>
      <c r="E1792" s="1332">
        <v>17351</v>
      </c>
      <c r="F1792" s="1332">
        <v>14576</v>
      </c>
      <c r="G1792" s="1332">
        <v>101</v>
      </c>
      <c r="H1792" s="1332">
        <v>14468</v>
      </c>
      <c r="I1792" s="1333" t="s">
        <v>52</v>
      </c>
      <c r="J1792" s="1333" t="s">
        <v>52</v>
      </c>
      <c r="K1792" s="1333" t="s">
        <v>52</v>
      </c>
      <c r="L1792" s="1333" t="s">
        <v>52</v>
      </c>
      <c r="M1792" s="1333">
        <v>155</v>
      </c>
      <c r="N1792" s="1334">
        <v>323</v>
      </c>
      <c r="O1792" s="1335">
        <v>50000</v>
      </c>
      <c r="P1792" s="634" t="s">
        <v>5879</v>
      </c>
      <c r="Q1792" s="635" t="s">
        <v>5880</v>
      </c>
      <c r="R1792" s="636">
        <v>3732</v>
      </c>
      <c r="S1792" s="636">
        <v>26</v>
      </c>
      <c r="T1792" s="637">
        <v>285</v>
      </c>
      <c r="U1792" s="1331"/>
    </row>
    <row r="1793" spans="1:21" ht="14.25" customHeight="1">
      <c r="A1793" s="1191"/>
      <c r="B1793" s="1191"/>
      <c r="C1793" s="1191"/>
      <c r="D1793" s="1191"/>
      <c r="E1793" s="1191"/>
      <c r="F1793" s="1191"/>
      <c r="G1793" s="1191"/>
      <c r="H1793" s="1191"/>
      <c r="I1793" s="1191"/>
      <c r="J1793" s="1191"/>
      <c r="K1793" s="1191"/>
      <c r="L1793" s="1191"/>
      <c r="M1793" s="1191"/>
      <c r="N1793" s="1191"/>
      <c r="O1793" s="1191"/>
      <c r="P1793" s="638" t="s">
        <v>5881</v>
      </c>
      <c r="Q1793" s="635" t="s">
        <v>5882</v>
      </c>
      <c r="R1793" s="636">
        <v>3732</v>
      </c>
      <c r="S1793" s="636">
        <v>26</v>
      </c>
      <c r="T1793" s="637">
        <v>285</v>
      </c>
      <c r="U1793" s="1191"/>
    </row>
    <row r="1794" spans="1:21" ht="14.25" customHeight="1">
      <c r="A1794" s="1102"/>
      <c r="B1794" s="1102"/>
      <c r="C1794" s="1102"/>
      <c r="D1794" s="1102"/>
      <c r="E1794" s="1102"/>
      <c r="F1794" s="1102"/>
      <c r="G1794" s="1102"/>
      <c r="H1794" s="1102"/>
      <c r="I1794" s="1102"/>
      <c r="J1794" s="1102"/>
      <c r="K1794" s="1102"/>
      <c r="L1794" s="1102"/>
      <c r="M1794" s="1102"/>
      <c r="N1794" s="1102"/>
      <c r="O1794" s="1102"/>
      <c r="P1794" s="638" t="s">
        <v>5883</v>
      </c>
      <c r="Q1794" s="635" t="s">
        <v>5884</v>
      </c>
      <c r="R1794" s="636">
        <v>3732</v>
      </c>
      <c r="S1794" s="636">
        <v>26</v>
      </c>
      <c r="T1794" s="637">
        <v>285</v>
      </c>
      <c r="U1794" s="1102"/>
    </row>
    <row r="1795" spans="1:21" ht="14.25" customHeight="1">
      <c r="A1795" s="1329">
        <v>1</v>
      </c>
      <c r="B1795" s="1336">
        <v>43713</v>
      </c>
      <c r="C1795" s="1337" t="s">
        <v>5885</v>
      </c>
      <c r="D1795" s="1331" t="s">
        <v>5886</v>
      </c>
      <c r="E1795" s="1332">
        <v>978</v>
      </c>
      <c r="F1795" s="1332">
        <v>876</v>
      </c>
      <c r="G1795" s="1332">
        <v>8</v>
      </c>
      <c r="H1795" s="1332">
        <v>869</v>
      </c>
      <c r="I1795" s="1333" t="s">
        <v>52</v>
      </c>
      <c r="J1795" s="1333" t="s">
        <v>52</v>
      </c>
      <c r="K1795" s="1333" t="s">
        <v>52</v>
      </c>
      <c r="L1795" s="1333" t="s">
        <v>52</v>
      </c>
      <c r="M1795" s="1333">
        <v>90</v>
      </c>
      <c r="N1795" s="1334">
        <v>111</v>
      </c>
      <c r="O1795" s="1335">
        <v>9977</v>
      </c>
      <c r="P1795" s="634" t="s">
        <v>5887</v>
      </c>
      <c r="Q1795" s="635" t="s">
        <v>5888</v>
      </c>
      <c r="R1795" s="636">
        <v>231</v>
      </c>
      <c r="S1795" s="636">
        <v>7</v>
      </c>
      <c r="T1795" s="637">
        <v>136</v>
      </c>
      <c r="U1795" s="1331"/>
    </row>
    <row r="1796" spans="1:21" ht="14.25" customHeight="1">
      <c r="A1796" s="1191"/>
      <c r="B1796" s="1191"/>
      <c r="C1796" s="1191"/>
      <c r="D1796" s="1191"/>
      <c r="E1796" s="1191"/>
      <c r="F1796" s="1191"/>
      <c r="G1796" s="1191"/>
      <c r="H1796" s="1191"/>
      <c r="I1796" s="1191"/>
      <c r="J1796" s="1191"/>
      <c r="K1796" s="1191"/>
      <c r="L1796" s="1191"/>
      <c r="M1796" s="1191"/>
      <c r="N1796" s="1191"/>
      <c r="O1796" s="1191"/>
      <c r="P1796" s="638" t="s">
        <v>5889</v>
      </c>
      <c r="Q1796" s="635" t="s">
        <v>5890</v>
      </c>
      <c r="R1796" s="636">
        <v>231</v>
      </c>
      <c r="S1796" s="636">
        <v>7</v>
      </c>
      <c r="T1796" s="637">
        <v>136</v>
      </c>
      <c r="U1796" s="1191"/>
    </row>
    <row r="1797" spans="1:21" ht="14.25" customHeight="1">
      <c r="A1797" s="1102"/>
      <c r="B1797" s="1102"/>
      <c r="C1797" s="1102"/>
      <c r="D1797" s="1102"/>
      <c r="E1797" s="1102"/>
      <c r="F1797" s="1102"/>
      <c r="G1797" s="1102"/>
      <c r="H1797" s="1102"/>
      <c r="I1797" s="1102"/>
      <c r="J1797" s="1102"/>
      <c r="K1797" s="1102"/>
      <c r="L1797" s="1102"/>
      <c r="M1797" s="1102"/>
      <c r="N1797" s="1102"/>
      <c r="O1797" s="1102"/>
      <c r="P1797" s="638" t="s">
        <v>5891</v>
      </c>
      <c r="Q1797" s="635" t="s">
        <v>5892</v>
      </c>
      <c r="R1797" s="636">
        <v>120</v>
      </c>
      <c r="S1797" s="636">
        <v>24</v>
      </c>
      <c r="T1797" s="637">
        <v>121</v>
      </c>
      <c r="U1797" s="1102"/>
    </row>
    <row r="1798" spans="1:21" ht="14.25" customHeight="1">
      <c r="A1798" s="1329">
        <v>1</v>
      </c>
      <c r="B1798" s="1336">
        <v>43714</v>
      </c>
      <c r="C1798" s="1337" t="s">
        <v>5893</v>
      </c>
      <c r="D1798" s="1331" t="s">
        <v>5894</v>
      </c>
      <c r="E1798" s="1332">
        <v>4606</v>
      </c>
      <c r="F1798" s="1332">
        <v>4063</v>
      </c>
      <c r="G1798" s="1332">
        <v>85</v>
      </c>
      <c r="H1798" s="1332">
        <v>3982</v>
      </c>
      <c r="I1798" s="1333" t="s">
        <v>52</v>
      </c>
      <c r="J1798" s="1333" t="s">
        <v>52</v>
      </c>
      <c r="K1798" s="1333" t="s">
        <v>52</v>
      </c>
      <c r="L1798" s="1333" t="s">
        <v>52</v>
      </c>
      <c r="M1798" s="1333">
        <v>398</v>
      </c>
      <c r="N1798" s="1334">
        <v>126</v>
      </c>
      <c r="O1798" s="1335">
        <v>50000</v>
      </c>
      <c r="P1798" s="634" t="s">
        <v>5895</v>
      </c>
      <c r="Q1798" s="635" t="s">
        <v>5896</v>
      </c>
      <c r="R1798" s="636">
        <v>482</v>
      </c>
      <c r="S1798" s="636">
        <v>33</v>
      </c>
      <c r="T1798" s="637">
        <v>113</v>
      </c>
      <c r="U1798" s="1331"/>
    </row>
    <row r="1799" spans="1:21" ht="14.25" customHeight="1">
      <c r="A1799" s="1191"/>
      <c r="B1799" s="1191"/>
      <c r="C1799" s="1191"/>
      <c r="D1799" s="1191"/>
      <c r="E1799" s="1191"/>
      <c r="F1799" s="1191"/>
      <c r="G1799" s="1191"/>
      <c r="H1799" s="1191"/>
      <c r="I1799" s="1191"/>
      <c r="J1799" s="1191"/>
      <c r="K1799" s="1191"/>
      <c r="L1799" s="1191"/>
      <c r="M1799" s="1191"/>
      <c r="N1799" s="1191"/>
      <c r="O1799" s="1191"/>
      <c r="P1799" s="638" t="s">
        <v>5897</v>
      </c>
      <c r="Q1799" s="635" t="s">
        <v>5898</v>
      </c>
      <c r="R1799" s="636">
        <v>1089</v>
      </c>
      <c r="S1799" s="636">
        <v>26</v>
      </c>
      <c r="T1799" s="637">
        <v>173</v>
      </c>
      <c r="U1799" s="1191"/>
    </row>
    <row r="1800" spans="1:21" ht="14.25" customHeight="1">
      <c r="A1800" s="1102"/>
      <c r="B1800" s="1102"/>
      <c r="C1800" s="1102"/>
      <c r="D1800" s="1102"/>
      <c r="E1800" s="1102"/>
      <c r="F1800" s="1102"/>
      <c r="G1800" s="1102"/>
      <c r="H1800" s="1102"/>
      <c r="I1800" s="1102"/>
      <c r="J1800" s="1102"/>
      <c r="K1800" s="1102"/>
      <c r="L1800" s="1102"/>
      <c r="M1800" s="1102"/>
      <c r="N1800" s="1102"/>
      <c r="O1800" s="1102"/>
      <c r="P1800" s="638" t="s">
        <v>5899</v>
      </c>
      <c r="Q1800" s="635" t="s">
        <v>5900</v>
      </c>
      <c r="R1800" s="636">
        <v>685</v>
      </c>
      <c r="S1800" s="636">
        <v>141</v>
      </c>
      <c r="T1800" s="637">
        <v>119</v>
      </c>
      <c r="U1800" s="1102"/>
    </row>
    <row r="1801" spans="1:21" ht="14.25" customHeight="1">
      <c r="A1801" s="1329">
        <v>1</v>
      </c>
      <c r="B1801" s="1336">
        <v>43714</v>
      </c>
      <c r="C1801" s="1337" t="s">
        <v>5901</v>
      </c>
      <c r="D1801" s="1331" t="s">
        <v>5902</v>
      </c>
      <c r="E1801" s="1332">
        <v>15034</v>
      </c>
      <c r="F1801" s="1332">
        <v>12780</v>
      </c>
      <c r="G1801" s="1332">
        <v>87</v>
      </c>
      <c r="H1801" s="1332">
        <v>12672</v>
      </c>
      <c r="I1801" s="1333" t="s">
        <v>52</v>
      </c>
      <c r="J1801" s="1333" t="s">
        <v>52</v>
      </c>
      <c r="K1801" s="1333" t="s">
        <v>52</v>
      </c>
      <c r="L1801" s="1333" t="s">
        <v>52</v>
      </c>
      <c r="M1801" s="1333">
        <v>616</v>
      </c>
      <c r="N1801" s="1334">
        <v>81</v>
      </c>
      <c r="O1801" s="1335">
        <v>50000</v>
      </c>
      <c r="P1801" s="634" t="s">
        <v>5903</v>
      </c>
      <c r="Q1801" s="635" t="s">
        <v>5904</v>
      </c>
      <c r="R1801" s="636">
        <v>7032</v>
      </c>
      <c r="S1801" s="636">
        <v>363</v>
      </c>
      <c r="T1801" s="637">
        <v>80</v>
      </c>
      <c r="U1801" s="1331"/>
    </row>
    <row r="1802" spans="1:21" ht="14.25" customHeight="1">
      <c r="A1802" s="1191"/>
      <c r="B1802" s="1191"/>
      <c r="C1802" s="1191"/>
      <c r="D1802" s="1191"/>
      <c r="E1802" s="1191"/>
      <c r="F1802" s="1191"/>
      <c r="G1802" s="1191"/>
      <c r="H1802" s="1191"/>
      <c r="I1802" s="1191"/>
      <c r="J1802" s="1191"/>
      <c r="K1802" s="1191"/>
      <c r="L1802" s="1191"/>
      <c r="M1802" s="1191"/>
      <c r="N1802" s="1191"/>
      <c r="O1802" s="1191"/>
      <c r="P1802" s="638" t="s">
        <v>5905</v>
      </c>
      <c r="Q1802" s="635" t="s">
        <v>5906</v>
      </c>
      <c r="R1802" s="636">
        <v>7032</v>
      </c>
      <c r="S1802" s="636">
        <v>363</v>
      </c>
      <c r="T1802" s="637">
        <v>80</v>
      </c>
      <c r="U1802" s="1191"/>
    </row>
    <row r="1803" spans="1:21" ht="14.25" customHeight="1">
      <c r="A1803" s="1102"/>
      <c r="B1803" s="1102"/>
      <c r="C1803" s="1102"/>
      <c r="D1803" s="1102"/>
      <c r="E1803" s="1102"/>
      <c r="F1803" s="1102"/>
      <c r="G1803" s="1102"/>
      <c r="H1803" s="1102"/>
      <c r="I1803" s="1102"/>
      <c r="J1803" s="1102"/>
      <c r="K1803" s="1102"/>
      <c r="L1803" s="1102"/>
      <c r="M1803" s="1102"/>
      <c r="N1803" s="1102"/>
      <c r="O1803" s="1102"/>
      <c r="P1803" s="638" t="s">
        <v>5907</v>
      </c>
      <c r="Q1803" s="635" t="s">
        <v>5908</v>
      </c>
      <c r="R1803" s="636">
        <v>7032</v>
      </c>
      <c r="S1803" s="636">
        <v>363</v>
      </c>
      <c r="T1803" s="637">
        <v>80</v>
      </c>
      <c r="U1803" s="1102"/>
    </row>
    <row r="1804" spans="1:21" ht="14.25" customHeight="1">
      <c r="A1804" s="1329">
        <v>2</v>
      </c>
      <c r="B1804" s="1336">
        <v>43717</v>
      </c>
      <c r="C1804" s="1337" t="s">
        <v>5909</v>
      </c>
      <c r="D1804" s="1331" t="s">
        <v>5910</v>
      </c>
      <c r="E1804" s="1332">
        <v>1641</v>
      </c>
      <c r="F1804" s="1332">
        <v>1452</v>
      </c>
      <c r="G1804" s="1332">
        <v>13</v>
      </c>
      <c r="H1804" s="1332">
        <v>1439</v>
      </c>
      <c r="I1804" s="1333" t="s">
        <v>52</v>
      </c>
      <c r="J1804" s="1333" t="s">
        <v>52</v>
      </c>
      <c r="K1804" s="1333" t="s">
        <v>52</v>
      </c>
      <c r="L1804" s="1333" t="s">
        <v>52</v>
      </c>
      <c r="M1804" s="1333">
        <v>203</v>
      </c>
      <c r="N1804" s="1334">
        <v>49</v>
      </c>
      <c r="O1804" s="1335">
        <v>9996</v>
      </c>
      <c r="P1804" s="634" t="s">
        <v>5911</v>
      </c>
      <c r="Q1804" s="635" t="s">
        <v>5912</v>
      </c>
      <c r="R1804" s="636">
        <v>159</v>
      </c>
      <c r="S1804" s="636">
        <v>22</v>
      </c>
      <c r="T1804" s="637">
        <v>38</v>
      </c>
      <c r="U1804" s="1331"/>
    </row>
    <row r="1805" spans="1:21" ht="14.25" customHeight="1">
      <c r="A1805" s="1191"/>
      <c r="B1805" s="1191"/>
      <c r="C1805" s="1191"/>
      <c r="D1805" s="1191"/>
      <c r="E1805" s="1191"/>
      <c r="F1805" s="1191"/>
      <c r="G1805" s="1191"/>
      <c r="H1805" s="1191"/>
      <c r="I1805" s="1191"/>
      <c r="J1805" s="1191"/>
      <c r="K1805" s="1191"/>
      <c r="L1805" s="1191"/>
      <c r="M1805" s="1191"/>
      <c r="N1805" s="1191"/>
      <c r="O1805" s="1191"/>
      <c r="P1805" s="638" t="s">
        <v>5913</v>
      </c>
      <c r="Q1805" s="635" t="s">
        <v>5914</v>
      </c>
      <c r="R1805" s="636">
        <v>364</v>
      </c>
      <c r="S1805" s="636">
        <v>70</v>
      </c>
      <c r="T1805" s="637">
        <v>50</v>
      </c>
      <c r="U1805" s="1191"/>
    </row>
    <row r="1806" spans="1:21" ht="14.25" customHeight="1">
      <c r="A1806" s="1102"/>
      <c r="B1806" s="1102"/>
      <c r="C1806" s="1102"/>
      <c r="D1806" s="1102"/>
      <c r="E1806" s="1102"/>
      <c r="F1806" s="1102"/>
      <c r="G1806" s="1102"/>
      <c r="H1806" s="1102"/>
      <c r="I1806" s="1102"/>
      <c r="J1806" s="1102"/>
      <c r="K1806" s="1102"/>
      <c r="L1806" s="1102"/>
      <c r="M1806" s="1102"/>
      <c r="N1806" s="1102"/>
      <c r="O1806" s="1102"/>
      <c r="P1806" s="638" t="s">
        <v>5915</v>
      </c>
      <c r="Q1806" s="635" t="s">
        <v>5916</v>
      </c>
      <c r="R1806" s="636">
        <v>364</v>
      </c>
      <c r="S1806" s="636">
        <v>70</v>
      </c>
      <c r="T1806" s="637">
        <v>50</v>
      </c>
      <c r="U1806" s="1102"/>
    </row>
    <row r="1807" spans="1:21" ht="14.25" customHeight="1">
      <c r="A1807" s="1329">
        <v>2</v>
      </c>
      <c r="B1807" s="1336">
        <v>43718</v>
      </c>
      <c r="C1807" s="1337" t="s">
        <v>5917</v>
      </c>
      <c r="D1807" s="1331" t="s">
        <v>5918</v>
      </c>
      <c r="E1807" s="1332">
        <v>12537</v>
      </c>
      <c r="F1807" s="1332">
        <v>11165</v>
      </c>
      <c r="G1807" s="1332">
        <v>150</v>
      </c>
      <c r="H1807" s="1332">
        <v>10989</v>
      </c>
      <c r="I1807" s="1333" t="s">
        <v>52</v>
      </c>
      <c r="J1807" s="1333" t="s">
        <v>52</v>
      </c>
      <c r="K1807" s="1333" t="s">
        <v>52</v>
      </c>
      <c r="L1807" s="1333" t="s">
        <v>52</v>
      </c>
      <c r="M1807" s="1333">
        <v>178</v>
      </c>
      <c r="N1807" s="1334">
        <v>281</v>
      </c>
      <c r="O1807" s="1335">
        <v>50000</v>
      </c>
      <c r="P1807" s="634" t="s">
        <v>5919</v>
      </c>
      <c r="Q1807" s="635" t="s">
        <v>5920</v>
      </c>
      <c r="R1807" s="636">
        <v>2276</v>
      </c>
      <c r="S1807" s="636">
        <v>75</v>
      </c>
      <c r="T1807" s="637">
        <v>208</v>
      </c>
      <c r="U1807" s="1331"/>
    </row>
    <row r="1808" spans="1:21" ht="14.25" customHeight="1">
      <c r="A1808" s="1191"/>
      <c r="B1808" s="1191"/>
      <c r="C1808" s="1191"/>
      <c r="D1808" s="1191"/>
      <c r="E1808" s="1191"/>
      <c r="F1808" s="1191"/>
      <c r="G1808" s="1191"/>
      <c r="H1808" s="1191"/>
      <c r="I1808" s="1191"/>
      <c r="J1808" s="1191"/>
      <c r="K1808" s="1191"/>
      <c r="L1808" s="1191"/>
      <c r="M1808" s="1191"/>
      <c r="N1808" s="1191"/>
      <c r="O1808" s="1191"/>
      <c r="P1808" s="638" t="s">
        <v>5921</v>
      </c>
      <c r="Q1808" s="635" t="s">
        <v>5922</v>
      </c>
      <c r="R1808" s="636">
        <v>2276</v>
      </c>
      <c r="S1808" s="636">
        <v>75</v>
      </c>
      <c r="T1808" s="637">
        <v>208</v>
      </c>
      <c r="U1808" s="1191"/>
    </row>
    <row r="1809" spans="1:21" ht="14.25" customHeight="1">
      <c r="A1809" s="1102"/>
      <c r="B1809" s="1102"/>
      <c r="C1809" s="1102"/>
      <c r="D1809" s="1102"/>
      <c r="E1809" s="1102"/>
      <c r="F1809" s="1102"/>
      <c r="G1809" s="1102"/>
      <c r="H1809" s="1102"/>
      <c r="I1809" s="1102"/>
      <c r="J1809" s="1102"/>
      <c r="K1809" s="1102"/>
      <c r="L1809" s="1102"/>
      <c r="M1809" s="1102"/>
      <c r="N1809" s="1102"/>
      <c r="O1809" s="1102"/>
      <c r="P1809" s="638" t="s">
        <v>5923</v>
      </c>
      <c r="Q1809" s="635" t="s">
        <v>5924</v>
      </c>
      <c r="R1809" s="636">
        <v>2276</v>
      </c>
      <c r="S1809" s="636">
        <v>75</v>
      </c>
      <c r="T1809" s="637">
        <v>208</v>
      </c>
      <c r="U1809" s="1102"/>
    </row>
    <row r="1810" spans="1:21" ht="14.25" customHeight="1">
      <c r="A1810" s="1329">
        <v>2</v>
      </c>
      <c r="B1810" s="1336">
        <v>43719</v>
      </c>
      <c r="C1810" s="1337" t="s">
        <v>5925</v>
      </c>
      <c r="D1810" s="1331" t="s">
        <v>5926</v>
      </c>
      <c r="E1810" s="1332">
        <v>10542</v>
      </c>
      <c r="F1810" s="1332">
        <v>9050</v>
      </c>
      <c r="G1810" s="1332">
        <v>58</v>
      </c>
      <c r="H1810" s="1332">
        <v>8996</v>
      </c>
      <c r="I1810" s="1333" t="s">
        <v>52</v>
      </c>
      <c r="J1810" s="1333" t="s">
        <v>52</v>
      </c>
      <c r="K1810" s="1333" t="s">
        <v>52</v>
      </c>
      <c r="L1810" s="1333" t="s">
        <v>52</v>
      </c>
      <c r="M1810" s="1333">
        <v>402</v>
      </c>
      <c r="N1810" s="1334">
        <v>124</v>
      </c>
      <c r="O1810" s="1335">
        <v>50000</v>
      </c>
      <c r="P1810" s="634" t="s">
        <v>5927</v>
      </c>
      <c r="Q1810" s="635" t="s">
        <v>5928</v>
      </c>
      <c r="R1810" s="636">
        <v>2414</v>
      </c>
      <c r="S1810" s="636">
        <v>144</v>
      </c>
      <c r="T1810" s="637">
        <v>96.294911999999997</v>
      </c>
      <c r="U1810" s="1331"/>
    </row>
    <row r="1811" spans="1:21" ht="14.25" customHeight="1">
      <c r="A1811" s="1191"/>
      <c r="B1811" s="1191"/>
      <c r="C1811" s="1191"/>
      <c r="D1811" s="1191"/>
      <c r="E1811" s="1191"/>
      <c r="F1811" s="1191"/>
      <c r="G1811" s="1191"/>
      <c r="H1811" s="1191"/>
      <c r="I1811" s="1191"/>
      <c r="J1811" s="1191"/>
      <c r="K1811" s="1191"/>
      <c r="L1811" s="1191"/>
      <c r="M1811" s="1191"/>
      <c r="N1811" s="1191"/>
      <c r="O1811" s="1191"/>
      <c r="P1811" s="638" t="s">
        <v>5929</v>
      </c>
      <c r="Q1811" s="635" t="s">
        <v>5930</v>
      </c>
      <c r="R1811" s="636">
        <v>2414</v>
      </c>
      <c r="S1811" s="636">
        <v>144</v>
      </c>
      <c r="T1811" s="637">
        <v>96.294911999999997</v>
      </c>
      <c r="U1811" s="1191"/>
    </row>
    <row r="1812" spans="1:21" ht="14.25" customHeight="1">
      <c r="A1812" s="1102"/>
      <c r="B1812" s="1102"/>
      <c r="C1812" s="1102"/>
      <c r="D1812" s="1102"/>
      <c r="E1812" s="1102"/>
      <c r="F1812" s="1102"/>
      <c r="G1812" s="1102"/>
      <c r="H1812" s="1102"/>
      <c r="I1812" s="1102"/>
      <c r="J1812" s="1102"/>
      <c r="K1812" s="1102"/>
      <c r="L1812" s="1102"/>
      <c r="M1812" s="1102"/>
      <c r="N1812" s="1102"/>
      <c r="O1812" s="1102"/>
      <c r="P1812" s="638" t="s">
        <v>5931</v>
      </c>
      <c r="Q1812" s="635" t="s">
        <v>5932</v>
      </c>
      <c r="R1812" s="636">
        <v>2414</v>
      </c>
      <c r="S1812" s="636">
        <v>144</v>
      </c>
      <c r="T1812" s="637">
        <v>96.294911999999997</v>
      </c>
      <c r="U1812" s="1102"/>
    </row>
    <row r="1813" spans="1:21" ht="14.25" customHeight="1">
      <c r="A1813" s="1329">
        <v>2</v>
      </c>
      <c r="B1813" s="1336">
        <v>43721</v>
      </c>
      <c r="C1813" s="1337" t="s">
        <v>5933</v>
      </c>
      <c r="D1813" s="1331" t="s">
        <v>5934</v>
      </c>
      <c r="E1813" s="1332">
        <v>1765</v>
      </c>
      <c r="F1813" s="1332">
        <v>1540</v>
      </c>
      <c r="G1813" s="1332">
        <v>7</v>
      </c>
      <c r="H1813" s="1332">
        <v>1534</v>
      </c>
      <c r="I1813" s="1333" t="s">
        <v>52</v>
      </c>
      <c r="J1813" s="1333" t="s">
        <v>52</v>
      </c>
      <c r="K1813" s="1333" t="s">
        <v>52</v>
      </c>
      <c r="L1813" s="1333" t="s">
        <v>52</v>
      </c>
      <c r="M1813" s="1333">
        <v>204</v>
      </c>
      <c r="N1813" s="1334">
        <v>49</v>
      </c>
      <c r="O1813" s="1335">
        <v>10000</v>
      </c>
      <c r="P1813" s="634" t="s">
        <v>5935</v>
      </c>
      <c r="Q1813" s="635" t="s">
        <v>5936</v>
      </c>
      <c r="R1813" s="636">
        <v>474</v>
      </c>
      <c r="S1813" s="636">
        <v>92</v>
      </c>
      <c r="T1813" s="637">
        <v>45.119565000000001</v>
      </c>
      <c r="U1813" s="1331"/>
    </row>
    <row r="1814" spans="1:21" ht="14.25" customHeight="1">
      <c r="A1814" s="1191"/>
      <c r="B1814" s="1191"/>
      <c r="C1814" s="1191"/>
      <c r="D1814" s="1191"/>
      <c r="E1814" s="1191"/>
      <c r="F1814" s="1191"/>
      <c r="G1814" s="1191"/>
      <c r="H1814" s="1191"/>
      <c r="I1814" s="1191"/>
      <c r="J1814" s="1191"/>
      <c r="K1814" s="1191"/>
      <c r="L1814" s="1191"/>
      <c r="M1814" s="1191"/>
      <c r="N1814" s="1191"/>
      <c r="O1814" s="1191"/>
      <c r="P1814" s="638" t="s">
        <v>5937</v>
      </c>
      <c r="Q1814" s="635" t="s">
        <v>5938</v>
      </c>
      <c r="R1814" s="636">
        <v>474</v>
      </c>
      <c r="S1814" s="636">
        <v>92</v>
      </c>
      <c r="T1814" s="637">
        <v>45</v>
      </c>
      <c r="U1814" s="1191"/>
    </row>
    <row r="1815" spans="1:21" ht="14.25" customHeight="1">
      <c r="A1815" s="1102"/>
      <c r="B1815" s="1102"/>
      <c r="C1815" s="1102"/>
      <c r="D1815" s="1102"/>
      <c r="E1815" s="1102"/>
      <c r="F1815" s="1102"/>
      <c r="G1815" s="1102"/>
      <c r="H1815" s="1102"/>
      <c r="I1815" s="1102"/>
      <c r="J1815" s="1102"/>
      <c r="K1815" s="1102"/>
      <c r="L1815" s="1102"/>
      <c r="M1815" s="1102"/>
      <c r="N1815" s="1102"/>
      <c r="O1815" s="1102"/>
      <c r="P1815" s="638" t="s">
        <v>5939</v>
      </c>
      <c r="Q1815" s="635" t="s">
        <v>5940</v>
      </c>
      <c r="R1815" s="636">
        <v>474</v>
      </c>
      <c r="S1815" s="636">
        <v>92</v>
      </c>
      <c r="T1815" s="637">
        <v>45</v>
      </c>
      <c r="U1815" s="1102"/>
    </row>
    <row r="1816" spans="1:21" ht="14.25" customHeight="1">
      <c r="A1816" s="1329">
        <v>3</v>
      </c>
      <c r="B1816" s="1336">
        <v>43724</v>
      </c>
      <c r="C1816" s="1337" t="s">
        <v>5941</v>
      </c>
      <c r="D1816" s="1331" t="s">
        <v>5942</v>
      </c>
      <c r="E1816" s="1332">
        <v>1802</v>
      </c>
      <c r="F1816" s="1332">
        <v>1573</v>
      </c>
      <c r="G1816" s="1332">
        <v>13</v>
      </c>
      <c r="H1816" s="1332">
        <v>1560</v>
      </c>
      <c r="I1816" s="1333" t="s">
        <v>52</v>
      </c>
      <c r="J1816" s="1333" t="s">
        <v>52</v>
      </c>
      <c r="K1816" s="1333" t="s">
        <v>52</v>
      </c>
      <c r="L1816" s="1333" t="s">
        <v>52</v>
      </c>
      <c r="M1816" s="1333">
        <v>186</v>
      </c>
      <c r="N1816" s="1334">
        <v>54</v>
      </c>
      <c r="O1816" s="1335">
        <v>9997</v>
      </c>
      <c r="P1816" s="634" t="s">
        <v>5943</v>
      </c>
      <c r="Q1816" s="635" t="s">
        <v>5944</v>
      </c>
      <c r="R1816" s="636">
        <v>152</v>
      </c>
      <c r="S1816" s="636">
        <v>12</v>
      </c>
      <c r="T1816" s="637">
        <v>42.583333000000003</v>
      </c>
      <c r="U1816" s="1331"/>
    </row>
    <row r="1817" spans="1:21" ht="14.25" customHeight="1">
      <c r="A1817" s="1191"/>
      <c r="B1817" s="1191"/>
      <c r="C1817" s="1191"/>
      <c r="D1817" s="1191"/>
      <c r="E1817" s="1191"/>
      <c r="F1817" s="1191"/>
      <c r="G1817" s="1191"/>
      <c r="H1817" s="1191"/>
      <c r="I1817" s="1191"/>
      <c r="J1817" s="1191"/>
      <c r="K1817" s="1191"/>
      <c r="L1817" s="1191"/>
      <c r="M1817" s="1191"/>
      <c r="N1817" s="1191"/>
      <c r="O1817" s="1191"/>
      <c r="P1817" s="638" t="s">
        <v>5945</v>
      </c>
      <c r="Q1817" s="635" t="s">
        <v>5946</v>
      </c>
      <c r="R1817" s="636">
        <v>329</v>
      </c>
      <c r="S1817" s="636">
        <v>11</v>
      </c>
      <c r="T1817" s="637">
        <v>82.909091000000004</v>
      </c>
      <c r="U1817" s="1191"/>
    </row>
    <row r="1818" spans="1:21" ht="14.25" customHeight="1">
      <c r="A1818" s="1102"/>
      <c r="B1818" s="1102"/>
      <c r="C1818" s="1102"/>
      <c r="D1818" s="1102"/>
      <c r="E1818" s="1102"/>
      <c r="F1818" s="1102"/>
      <c r="G1818" s="1102"/>
      <c r="H1818" s="1102"/>
      <c r="I1818" s="1102"/>
      <c r="J1818" s="1102"/>
      <c r="K1818" s="1102"/>
      <c r="L1818" s="1102"/>
      <c r="M1818" s="1102"/>
      <c r="N1818" s="1102"/>
      <c r="O1818" s="1102"/>
      <c r="P1818" s="638" t="s">
        <v>5947</v>
      </c>
      <c r="Q1818" s="635" t="s">
        <v>5948</v>
      </c>
      <c r="R1818" s="636">
        <v>301</v>
      </c>
      <c r="S1818" s="636">
        <v>56</v>
      </c>
      <c r="T1818" s="637">
        <v>54.017856999999999</v>
      </c>
      <c r="U1818" s="1102"/>
    </row>
    <row r="1819" spans="1:21" ht="14.25" customHeight="1">
      <c r="A1819" s="1329">
        <v>3</v>
      </c>
      <c r="B1819" s="1336">
        <v>43725</v>
      </c>
      <c r="C1819" s="1337" t="s">
        <v>5949</v>
      </c>
      <c r="D1819" s="1331" t="s">
        <v>5950</v>
      </c>
      <c r="E1819" s="1332">
        <v>9192</v>
      </c>
      <c r="F1819" s="1332">
        <v>7280</v>
      </c>
      <c r="G1819" s="1332">
        <v>276</v>
      </c>
      <c r="H1819" s="1332">
        <v>7032</v>
      </c>
      <c r="I1819" s="1333" t="s">
        <v>52</v>
      </c>
      <c r="J1819" s="1333" t="s">
        <v>52</v>
      </c>
      <c r="K1819" s="1333" t="s">
        <v>52</v>
      </c>
      <c r="L1819" s="1333" t="s">
        <v>52</v>
      </c>
      <c r="M1819" s="1333">
        <v>51</v>
      </c>
      <c r="N1819" s="1334">
        <v>980</v>
      </c>
      <c r="O1819" s="1335">
        <v>49998</v>
      </c>
      <c r="P1819" s="634" t="s">
        <v>5951</v>
      </c>
      <c r="Q1819" s="635" t="s">
        <v>5952</v>
      </c>
      <c r="R1819" s="636">
        <v>214</v>
      </c>
      <c r="S1819" s="636">
        <v>1</v>
      </c>
      <c r="T1819" s="637">
        <v>258</v>
      </c>
      <c r="U1819" s="1331"/>
    </row>
    <row r="1820" spans="1:21" ht="14.25" customHeight="1">
      <c r="A1820" s="1191"/>
      <c r="B1820" s="1191"/>
      <c r="C1820" s="1191"/>
      <c r="D1820" s="1191"/>
      <c r="E1820" s="1191"/>
      <c r="F1820" s="1191"/>
      <c r="G1820" s="1191"/>
      <c r="H1820" s="1191"/>
      <c r="I1820" s="1191"/>
      <c r="J1820" s="1191"/>
      <c r="K1820" s="1191"/>
      <c r="L1820" s="1191"/>
      <c r="M1820" s="1191"/>
      <c r="N1820" s="1191"/>
      <c r="O1820" s="1191"/>
      <c r="P1820" s="638" t="s">
        <v>5953</v>
      </c>
      <c r="Q1820" s="635" t="s">
        <v>5954</v>
      </c>
      <c r="R1820" s="636">
        <v>1498</v>
      </c>
      <c r="S1820" s="636">
        <v>16</v>
      </c>
      <c r="T1820" s="637">
        <v>775.8125</v>
      </c>
      <c r="U1820" s="1191"/>
    </row>
    <row r="1821" spans="1:21" ht="14.25" customHeight="1">
      <c r="A1821" s="1102"/>
      <c r="B1821" s="1102"/>
      <c r="C1821" s="1102"/>
      <c r="D1821" s="1102"/>
      <c r="E1821" s="1102"/>
      <c r="F1821" s="1102"/>
      <c r="G1821" s="1102"/>
      <c r="H1821" s="1102"/>
      <c r="I1821" s="1102"/>
      <c r="J1821" s="1102"/>
      <c r="K1821" s="1102"/>
      <c r="L1821" s="1102"/>
      <c r="M1821" s="1102"/>
      <c r="N1821" s="1102"/>
      <c r="O1821" s="1102"/>
      <c r="P1821" s="638" t="s">
        <v>5955</v>
      </c>
      <c r="Q1821" s="635" t="s">
        <v>5956</v>
      </c>
      <c r="R1821" s="636">
        <v>1498</v>
      </c>
      <c r="S1821" s="636">
        <v>16</v>
      </c>
      <c r="T1821" s="637">
        <v>775.8125</v>
      </c>
      <c r="U1821" s="1102"/>
    </row>
    <row r="1822" spans="1:21" ht="14.25" customHeight="1">
      <c r="A1822" s="1329">
        <v>3</v>
      </c>
      <c r="B1822" s="1336">
        <v>43726</v>
      </c>
      <c r="C1822" s="1337" t="s">
        <v>5957</v>
      </c>
      <c r="D1822" s="1331" t="s">
        <v>5958</v>
      </c>
      <c r="E1822" s="1332">
        <v>7978</v>
      </c>
      <c r="F1822" s="1332">
        <v>6966</v>
      </c>
      <c r="G1822" s="1332">
        <v>260</v>
      </c>
      <c r="H1822" s="1332">
        <v>6724</v>
      </c>
      <c r="I1822" s="1333" t="s">
        <v>52</v>
      </c>
      <c r="J1822" s="1333" t="s">
        <v>52</v>
      </c>
      <c r="K1822" s="1333" t="s">
        <v>52</v>
      </c>
      <c r="L1822" s="1333" t="s">
        <v>52</v>
      </c>
      <c r="M1822" s="1333">
        <v>112</v>
      </c>
      <c r="N1822" s="1334">
        <v>446</v>
      </c>
      <c r="O1822" s="1335">
        <v>50000</v>
      </c>
      <c r="P1822" s="634" t="s">
        <v>5959</v>
      </c>
      <c r="Q1822" s="635" t="s">
        <v>5960</v>
      </c>
      <c r="R1822" s="636">
        <v>676</v>
      </c>
      <c r="S1822" s="636">
        <v>19</v>
      </c>
      <c r="T1822" s="637">
        <v>216.736842</v>
      </c>
      <c r="U1822" s="1331"/>
    </row>
    <row r="1823" spans="1:21" ht="14.25" customHeight="1">
      <c r="A1823" s="1191"/>
      <c r="B1823" s="1191"/>
      <c r="C1823" s="1191"/>
      <c r="D1823" s="1191"/>
      <c r="E1823" s="1191"/>
      <c r="F1823" s="1191"/>
      <c r="G1823" s="1191"/>
      <c r="H1823" s="1191"/>
      <c r="I1823" s="1191"/>
      <c r="J1823" s="1191"/>
      <c r="K1823" s="1191"/>
      <c r="L1823" s="1191"/>
      <c r="M1823" s="1191"/>
      <c r="N1823" s="1191"/>
      <c r="O1823" s="1191"/>
      <c r="P1823" s="638" t="s">
        <v>5961</v>
      </c>
      <c r="Q1823" s="635" t="s">
        <v>5962</v>
      </c>
      <c r="R1823" s="636">
        <v>1324</v>
      </c>
      <c r="S1823" s="636">
        <v>24</v>
      </c>
      <c r="T1823" s="637">
        <v>384.45833299999998</v>
      </c>
      <c r="U1823" s="1191"/>
    </row>
    <row r="1824" spans="1:21" ht="14.25" customHeight="1">
      <c r="A1824" s="1102"/>
      <c r="B1824" s="1102"/>
      <c r="C1824" s="1102"/>
      <c r="D1824" s="1102"/>
      <c r="E1824" s="1102"/>
      <c r="F1824" s="1102"/>
      <c r="G1824" s="1102"/>
      <c r="H1824" s="1102"/>
      <c r="I1824" s="1102"/>
      <c r="J1824" s="1102"/>
      <c r="K1824" s="1102"/>
      <c r="L1824" s="1102"/>
      <c r="M1824" s="1102"/>
      <c r="N1824" s="1102"/>
      <c r="O1824" s="1102"/>
      <c r="P1824" s="638" t="s">
        <v>5963</v>
      </c>
      <c r="Q1824" s="635" t="s">
        <v>5964</v>
      </c>
      <c r="R1824" s="636">
        <v>1324</v>
      </c>
      <c r="S1824" s="636">
        <v>24</v>
      </c>
      <c r="T1824" s="637">
        <v>384.45833299999998</v>
      </c>
      <c r="U1824" s="1102"/>
    </row>
    <row r="1825" spans="1:21" ht="14.25" customHeight="1">
      <c r="A1825" s="1329">
        <v>3</v>
      </c>
      <c r="B1825" s="1336">
        <v>43727</v>
      </c>
      <c r="C1825" s="1337" t="s">
        <v>5965</v>
      </c>
      <c r="D1825" s="1331" t="s">
        <v>5966</v>
      </c>
      <c r="E1825" s="1332">
        <v>606</v>
      </c>
      <c r="F1825" s="1332">
        <v>527</v>
      </c>
      <c r="G1825" s="1332">
        <v>11</v>
      </c>
      <c r="H1825" s="1332">
        <v>516</v>
      </c>
      <c r="I1825" s="1333" t="s">
        <v>52</v>
      </c>
      <c r="J1825" s="1333" t="s">
        <v>52</v>
      </c>
      <c r="K1825" s="1333" t="s">
        <v>52</v>
      </c>
      <c r="L1825" s="1333" t="s">
        <v>52</v>
      </c>
      <c r="M1825" s="1333">
        <v>80</v>
      </c>
      <c r="N1825" s="1334">
        <v>125</v>
      </c>
      <c r="O1825" s="1335">
        <v>9979</v>
      </c>
      <c r="P1825" s="634" t="s">
        <v>5967</v>
      </c>
      <c r="Q1825" s="635" t="s">
        <v>5968</v>
      </c>
      <c r="R1825" s="636">
        <v>129</v>
      </c>
      <c r="S1825" s="636">
        <v>31</v>
      </c>
      <c r="T1825" s="637">
        <v>95.548387000000005</v>
      </c>
      <c r="U1825" s="1331"/>
    </row>
    <row r="1826" spans="1:21" ht="14.25" customHeight="1">
      <c r="A1826" s="1191"/>
      <c r="B1826" s="1191"/>
      <c r="C1826" s="1191"/>
      <c r="D1826" s="1191"/>
      <c r="E1826" s="1191"/>
      <c r="F1826" s="1191"/>
      <c r="G1826" s="1191"/>
      <c r="H1826" s="1191"/>
      <c r="I1826" s="1191"/>
      <c r="J1826" s="1191"/>
      <c r="K1826" s="1191"/>
      <c r="L1826" s="1191"/>
      <c r="M1826" s="1191"/>
      <c r="N1826" s="1191"/>
      <c r="O1826" s="1191"/>
      <c r="P1826" s="638" t="s">
        <v>5969</v>
      </c>
      <c r="Q1826" s="635" t="s">
        <v>5970</v>
      </c>
      <c r="R1826" s="636">
        <v>129</v>
      </c>
      <c r="S1826" s="636">
        <v>31</v>
      </c>
      <c r="T1826" s="637">
        <v>95.548387000000005</v>
      </c>
      <c r="U1826" s="1191"/>
    </row>
    <row r="1827" spans="1:21" ht="14.25" customHeight="1">
      <c r="A1827" s="1102"/>
      <c r="B1827" s="1102"/>
      <c r="C1827" s="1102"/>
      <c r="D1827" s="1102"/>
      <c r="E1827" s="1102"/>
      <c r="F1827" s="1102"/>
      <c r="G1827" s="1102"/>
      <c r="H1827" s="1102"/>
      <c r="I1827" s="1102"/>
      <c r="J1827" s="1102"/>
      <c r="K1827" s="1102"/>
      <c r="L1827" s="1102"/>
      <c r="M1827" s="1102"/>
      <c r="N1827" s="1102"/>
      <c r="O1827" s="1102"/>
      <c r="P1827" s="638" t="s">
        <v>5971</v>
      </c>
      <c r="Q1827" s="635" t="s">
        <v>5972</v>
      </c>
      <c r="R1827" s="636">
        <v>129</v>
      </c>
      <c r="S1827" s="636">
        <v>31</v>
      </c>
      <c r="T1827" s="637">
        <v>95.548387000000005</v>
      </c>
      <c r="U1827" s="1102"/>
    </row>
    <row r="1828" spans="1:21" ht="14.25" customHeight="1">
      <c r="A1828" s="1329">
        <v>3</v>
      </c>
      <c r="B1828" s="1336">
        <v>43728</v>
      </c>
      <c r="C1828" s="1337" t="s">
        <v>5973</v>
      </c>
      <c r="D1828" s="1331" t="s">
        <v>5974</v>
      </c>
      <c r="E1828" s="1332">
        <v>12440</v>
      </c>
      <c r="F1828" s="1332">
        <v>11300</v>
      </c>
      <c r="G1828" s="1332">
        <v>100</v>
      </c>
      <c r="H1828" s="1332">
        <v>11200</v>
      </c>
      <c r="I1828" s="1333" t="s">
        <v>52</v>
      </c>
      <c r="J1828" s="1333" t="s">
        <v>52</v>
      </c>
      <c r="K1828" s="1333" t="s">
        <v>52</v>
      </c>
      <c r="L1828" s="1333" t="s">
        <v>52</v>
      </c>
      <c r="M1828" s="1333">
        <v>478</v>
      </c>
      <c r="N1828" s="1334">
        <v>105</v>
      </c>
      <c r="O1828" s="1335">
        <v>50000</v>
      </c>
      <c r="P1828" s="634" t="s">
        <v>5975</v>
      </c>
      <c r="Q1828" s="635" t="s">
        <v>5976</v>
      </c>
      <c r="R1828" s="636">
        <v>884</v>
      </c>
      <c r="S1828" s="636">
        <v>68</v>
      </c>
      <c r="T1828" s="637">
        <v>84.308824000000001</v>
      </c>
      <c r="U1828" s="1331"/>
    </row>
    <row r="1829" spans="1:21" ht="14.25" customHeight="1">
      <c r="A1829" s="1191"/>
      <c r="B1829" s="1191"/>
      <c r="C1829" s="1191"/>
      <c r="D1829" s="1191"/>
      <c r="E1829" s="1191"/>
      <c r="F1829" s="1191"/>
      <c r="G1829" s="1191"/>
      <c r="H1829" s="1191"/>
      <c r="I1829" s="1191"/>
      <c r="J1829" s="1191"/>
      <c r="K1829" s="1191"/>
      <c r="L1829" s="1191"/>
      <c r="M1829" s="1191"/>
      <c r="N1829" s="1191"/>
      <c r="O1829" s="1191"/>
      <c r="P1829" s="638" t="s">
        <v>5977</v>
      </c>
      <c r="Q1829" s="635" t="s">
        <v>5978</v>
      </c>
      <c r="R1829" s="636">
        <v>2124</v>
      </c>
      <c r="S1829" s="636">
        <v>99</v>
      </c>
      <c r="T1829" s="637">
        <v>97.070706999999999</v>
      </c>
      <c r="U1829" s="1191"/>
    </row>
    <row r="1830" spans="1:21" ht="14.25" customHeight="1">
      <c r="A1830" s="1102"/>
      <c r="B1830" s="1102"/>
      <c r="C1830" s="1102"/>
      <c r="D1830" s="1102"/>
      <c r="E1830" s="1102"/>
      <c r="F1830" s="1102"/>
      <c r="G1830" s="1102"/>
      <c r="H1830" s="1102"/>
      <c r="I1830" s="1102"/>
      <c r="J1830" s="1102"/>
      <c r="K1830" s="1102"/>
      <c r="L1830" s="1102"/>
      <c r="M1830" s="1102"/>
      <c r="N1830" s="1102"/>
      <c r="O1830" s="1102"/>
      <c r="P1830" s="638" t="s">
        <v>5979</v>
      </c>
      <c r="Q1830" s="635" t="s">
        <v>5980</v>
      </c>
      <c r="R1830" s="636">
        <v>2124</v>
      </c>
      <c r="S1830" s="636">
        <v>99</v>
      </c>
      <c r="T1830" s="637">
        <v>97.070706999999999</v>
      </c>
      <c r="U1830" s="1102"/>
    </row>
    <row r="1831" spans="1:21" ht="14.25" customHeight="1">
      <c r="A1831" s="1329">
        <v>4</v>
      </c>
      <c r="B1831" s="1336">
        <v>43731</v>
      </c>
      <c r="C1831" s="1337" t="s">
        <v>5981</v>
      </c>
      <c r="D1831" s="1331" t="s">
        <v>5982</v>
      </c>
      <c r="E1831" s="1332">
        <v>3695</v>
      </c>
      <c r="F1831" s="1332">
        <v>3363</v>
      </c>
      <c r="G1831" s="1332">
        <v>1016</v>
      </c>
      <c r="H1831" s="1332">
        <v>2349</v>
      </c>
      <c r="I1831" s="1333" t="s">
        <v>52</v>
      </c>
      <c r="J1831" s="1333" t="s">
        <v>52</v>
      </c>
      <c r="K1831" s="1333" t="s">
        <v>52</v>
      </c>
      <c r="L1831" s="1333" t="s">
        <v>52</v>
      </c>
      <c r="M1831" s="1333">
        <v>563</v>
      </c>
      <c r="N1831" s="1334">
        <v>18</v>
      </c>
      <c r="O1831" s="1335">
        <v>10000</v>
      </c>
      <c r="P1831" s="634" t="s">
        <v>5983</v>
      </c>
      <c r="Q1831" s="635" t="s">
        <v>5984</v>
      </c>
      <c r="R1831" s="636">
        <v>399</v>
      </c>
      <c r="S1831" s="636">
        <v>48</v>
      </c>
      <c r="T1831" s="637">
        <v>14</v>
      </c>
      <c r="U1831" s="1331"/>
    </row>
    <row r="1832" spans="1:21" ht="14.25" customHeight="1">
      <c r="A1832" s="1191"/>
      <c r="B1832" s="1191"/>
      <c r="C1832" s="1191"/>
      <c r="D1832" s="1191"/>
      <c r="E1832" s="1191"/>
      <c r="F1832" s="1191"/>
      <c r="G1832" s="1191"/>
      <c r="H1832" s="1191"/>
      <c r="I1832" s="1191"/>
      <c r="J1832" s="1191"/>
      <c r="K1832" s="1191"/>
      <c r="L1832" s="1191"/>
      <c r="M1832" s="1191"/>
      <c r="N1832" s="1191"/>
      <c r="O1832" s="1191"/>
      <c r="P1832" s="638" t="s">
        <v>5985</v>
      </c>
      <c r="Q1832" s="635" t="s">
        <v>5986</v>
      </c>
      <c r="R1832" s="636">
        <v>1028</v>
      </c>
      <c r="S1832" s="636">
        <v>85</v>
      </c>
      <c r="T1832" s="637">
        <v>23</v>
      </c>
      <c r="U1832" s="1191"/>
    </row>
    <row r="1833" spans="1:21" ht="14.25" customHeight="1">
      <c r="A1833" s="1102"/>
      <c r="B1833" s="1102"/>
      <c r="C1833" s="1102"/>
      <c r="D1833" s="1102"/>
      <c r="E1833" s="1102"/>
      <c r="F1833" s="1102"/>
      <c r="G1833" s="1102"/>
      <c r="H1833" s="1102"/>
      <c r="I1833" s="1102"/>
      <c r="J1833" s="1102"/>
      <c r="K1833" s="1102"/>
      <c r="L1833" s="1102"/>
      <c r="M1833" s="1102"/>
      <c r="N1833" s="1102"/>
      <c r="O1833" s="1102"/>
      <c r="P1833" s="638" t="s">
        <v>5987</v>
      </c>
      <c r="Q1833" s="635" t="s">
        <v>5988</v>
      </c>
      <c r="R1833" s="636">
        <v>343</v>
      </c>
      <c r="S1833" s="636">
        <v>109</v>
      </c>
      <c r="T1833" s="637">
        <v>16</v>
      </c>
      <c r="U1833" s="1102"/>
    </row>
    <row r="1834" spans="1:21" ht="14.25" customHeight="1">
      <c r="A1834" s="1329">
        <v>4</v>
      </c>
      <c r="B1834" s="1336">
        <v>43732</v>
      </c>
      <c r="C1834" s="1337" t="s">
        <v>5989</v>
      </c>
      <c r="D1834" s="1331" t="s">
        <v>5990</v>
      </c>
      <c r="E1834" s="1332">
        <v>11735</v>
      </c>
      <c r="F1834" s="1332">
        <v>10760</v>
      </c>
      <c r="G1834" s="1332">
        <v>506</v>
      </c>
      <c r="H1834" s="1332">
        <v>10216</v>
      </c>
      <c r="I1834" s="1333" t="s">
        <v>52</v>
      </c>
      <c r="J1834" s="1333" t="s">
        <v>52</v>
      </c>
      <c r="K1834" s="1333" t="s">
        <v>52</v>
      </c>
      <c r="L1834" s="1333" t="s">
        <v>52</v>
      </c>
      <c r="M1834" s="1333">
        <v>124</v>
      </c>
      <c r="N1834" s="1334">
        <v>403</v>
      </c>
      <c r="O1834" s="1335">
        <v>50000</v>
      </c>
      <c r="P1834" s="634" t="s">
        <v>5991</v>
      </c>
      <c r="Q1834" s="635" t="s">
        <v>5992</v>
      </c>
      <c r="R1834" s="636">
        <v>1332</v>
      </c>
      <c r="S1834" s="636">
        <v>14</v>
      </c>
      <c r="T1834" s="637">
        <v>49</v>
      </c>
      <c r="U1834" s="1331"/>
    </row>
    <row r="1835" spans="1:21" ht="14.25" customHeight="1">
      <c r="A1835" s="1191"/>
      <c r="B1835" s="1191"/>
      <c r="C1835" s="1191"/>
      <c r="D1835" s="1191"/>
      <c r="E1835" s="1191"/>
      <c r="F1835" s="1191"/>
      <c r="G1835" s="1191"/>
      <c r="H1835" s="1191"/>
      <c r="I1835" s="1191"/>
      <c r="J1835" s="1191"/>
      <c r="K1835" s="1191"/>
      <c r="L1835" s="1191"/>
      <c r="M1835" s="1191"/>
      <c r="N1835" s="1191"/>
      <c r="O1835" s="1191"/>
      <c r="P1835" s="638" t="s">
        <v>5993</v>
      </c>
      <c r="Q1835" s="635" t="s">
        <v>5994</v>
      </c>
      <c r="R1835" s="636">
        <v>2584</v>
      </c>
      <c r="S1835" s="636">
        <v>29</v>
      </c>
      <c r="T1835" s="637">
        <v>97</v>
      </c>
      <c r="U1835" s="1191"/>
    </row>
    <row r="1836" spans="1:21" ht="14.25" customHeight="1">
      <c r="A1836" s="1102"/>
      <c r="B1836" s="1102"/>
      <c r="C1836" s="1102"/>
      <c r="D1836" s="1102"/>
      <c r="E1836" s="1102"/>
      <c r="F1836" s="1102"/>
      <c r="G1836" s="1102"/>
      <c r="H1836" s="1102"/>
      <c r="I1836" s="1102"/>
      <c r="J1836" s="1102"/>
      <c r="K1836" s="1102"/>
      <c r="L1836" s="1102"/>
      <c r="M1836" s="1102"/>
      <c r="N1836" s="1102"/>
      <c r="O1836" s="1102"/>
      <c r="P1836" s="638" t="s">
        <v>5995</v>
      </c>
      <c r="Q1836" s="635" t="s">
        <v>5996</v>
      </c>
      <c r="R1836" s="636">
        <v>2584</v>
      </c>
      <c r="S1836" s="636">
        <v>29</v>
      </c>
      <c r="T1836" s="637">
        <v>97</v>
      </c>
      <c r="U1836" s="1102"/>
    </row>
    <row r="1837" spans="1:21" ht="14.25" customHeight="1">
      <c r="A1837" s="1329">
        <v>4</v>
      </c>
      <c r="B1837" s="1336">
        <v>43733</v>
      </c>
      <c r="C1837" s="1337" t="s">
        <v>5997</v>
      </c>
      <c r="D1837" s="1331" t="s">
        <v>5998</v>
      </c>
      <c r="E1837" s="1332">
        <v>11266</v>
      </c>
      <c r="F1837" s="1332">
        <v>9482</v>
      </c>
      <c r="G1837" s="1332">
        <v>414</v>
      </c>
      <c r="H1837" s="1332">
        <v>9106</v>
      </c>
      <c r="I1837" s="1333" t="s">
        <v>52</v>
      </c>
      <c r="J1837" s="1333" t="s">
        <v>52</v>
      </c>
      <c r="K1837" s="1333" t="s">
        <v>52</v>
      </c>
      <c r="L1837" s="1333" t="s">
        <v>52</v>
      </c>
      <c r="M1837" s="1333">
        <v>50</v>
      </c>
      <c r="N1837" s="1334">
        <v>1000</v>
      </c>
      <c r="O1837" s="1335">
        <v>50000</v>
      </c>
      <c r="P1837" s="634" t="s">
        <v>5999</v>
      </c>
      <c r="Q1837" s="635" t="s">
        <v>6000</v>
      </c>
      <c r="R1837" s="636">
        <v>2194</v>
      </c>
      <c r="S1837" s="636">
        <v>19</v>
      </c>
      <c r="T1837" s="637">
        <v>597</v>
      </c>
      <c r="U1837" s="1331"/>
    </row>
    <row r="1838" spans="1:21" ht="14.25" customHeight="1">
      <c r="A1838" s="1191"/>
      <c r="B1838" s="1191"/>
      <c r="C1838" s="1191"/>
      <c r="D1838" s="1191"/>
      <c r="E1838" s="1191"/>
      <c r="F1838" s="1191"/>
      <c r="G1838" s="1191"/>
      <c r="H1838" s="1191"/>
      <c r="I1838" s="1191"/>
      <c r="J1838" s="1191"/>
      <c r="K1838" s="1191"/>
      <c r="L1838" s="1191"/>
      <c r="M1838" s="1191"/>
      <c r="N1838" s="1191"/>
      <c r="O1838" s="1191"/>
      <c r="P1838" s="638" t="s">
        <v>6001</v>
      </c>
      <c r="Q1838" s="635" t="s">
        <v>6002</v>
      </c>
      <c r="R1838" s="636">
        <v>2194</v>
      </c>
      <c r="S1838" s="636">
        <v>19</v>
      </c>
      <c r="T1838" s="637">
        <v>597</v>
      </c>
      <c r="U1838" s="1191"/>
    </row>
    <row r="1839" spans="1:21" ht="14.25" customHeight="1">
      <c r="A1839" s="1102"/>
      <c r="B1839" s="1102"/>
      <c r="C1839" s="1102"/>
      <c r="D1839" s="1102"/>
      <c r="E1839" s="1102"/>
      <c r="F1839" s="1102"/>
      <c r="G1839" s="1102"/>
      <c r="H1839" s="1102"/>
      <c r="I1839" s="1102"/>
      <c r="J1839" s="1102"/>
      <c r="K1839" s="1102"/>
      <c r="L1839" s="1102"/>
      <c r="M1839" s="1102"/>
      <c r="N1839" s="1102"/>
      <c r="O1839" s="1102"/>
      <c r="P1839" s="638" t="s">
        <v>6003</v>
      </c>
      <c r="Q1839" s="635" t="s">
        <v>6004</v>
      </c>
      <c r="R1839" s="636">
        <v>2194</v>
      </c>
      <c r="S1839" s="636">
        <v>19</v>
      </c>
      <c r="T1839" s="637">
        <v>597</v>
      </c>
      <c r="U1839" s="1102"/>
    </row>
    <row r="1840" spans="1:21" ht="14.25" customHeight="1">
      <c r="A1840" s="1329">
        <v>4</v>
      </c>
      <c r="B1840" s="1336">
        <v>43734</v>
      </c>
      <c r="C1840" s="1337" t="s">
        <v>6005</v>
      </c>
      <c r="D1840" s="1331" t="s">
        <v>6006</v>
      </c>
      <c r="E1840" s="1332">
        <v>2324</v>
      </c>
      <c r="F1840" s="1332">
        <v>2077</v>
      </c>
      <c r="G1840" s="1332">
        <v>33</v>
      </c>
      <c r="H1840" s="1332">
        <v>2047</v>
      </c>
      <c r="I1840" s="1333" t="s">
        <v>52</v>
      </c>
      <c r="J1840" s="1333" t="s">
        <v>52</v>
      </c>
      <c r="K1840" s="1333" t="s">
        <v>52</v>
      </c>
      <c r="L1840" s="1333" t="s">
        <v>52</v>
      </c>
      <c r="M1840" s="1333">
        <v>224</v>
      </c>
      <c r="N1840" s="1334">
        <v>45</v>
      </c>
      <c r="O1840" s="1335">
        <v>10000</v>
      </c>
      <c r="P1840" s="634" t="s">
        <v>6007</v>
      </c>
      <c r="Q1840" s="635" t="s">
        <v>6008</v>
      </c>
      <c r="R1840" s="636">
        <v>153</v>
      </c>
      <c r="S1840" s="636">
        <v>36</v>
      </c>
      <c r="T1840" s="637">
        <v>35</v>
      </c>
      <c r="U1840" s="1331"/>
    </row>
    <row r="1841" spans="1:21" ht="14.25" customHeight="1">
      <c r="A1841" s="1191"/>
      <c r="B1841" s="1191"/>
      <c r="C1841" s="1191"/>
      <c r="D1841" s="1191"/>
      <c r="E1841" s="1191"/>
      <c r="F1841" s="1191"/>
      <c r="G1841" s="1191"/>
      <c r="H1841" s="1191"/>
      <c r="I1841" s="1191"/>
      <c r="J1841" s="1191"/>
      <c r="K1841" s="1191"/>
      <c r="L1841" s="1191"/>
      <c r="M1841" s="1191"/>
      <c r="N1841" s="1191"/>
      <c r="O1841" s="1191"/>
      <c r="P1841" s="638" t="s">
        <v>6009</v>
      </c>
      <c r="Q1841" s="635" t="s">
        <v>6010</v>
      </c>
      <c r="R1841" s="636">
        <v>873</v>
      </c>
      <c r="S1841" s="636">
        <v>73</v>
      </c>
      <c r="T1841" s="637">
        <v>43</v>
      </c>
      <c r="U1841" s="1191"/>
    </row>
    <row r="1842" spans="1:21" ht="14.25" customHeight="1">
      <c r="A1842" s="1102"/>
      <c r="B1842" s="1102"/>
      <c r="C1842" s="1102"/>
      <c r="D1842" s="1102"/>
      <c r="E1842" s="1102"/>
      <c r="F1842" s="1102"/>
      <c r="G1842" s="1102"/>
      <c r="H1842" s="1102"/>
      <c r="I1842" s="1102"/>
      <c r="J1842" s="1102"/>
      <c r="K1842" s="1102"/>
      <c r="L1842" s="1102"/>
      <c r="M1842" s="1102"/>
      <c r="N1842" s="1102"/>
      <c r="O1842" s="1102"/>
      <c r="P1842" s="638" t="s">
        <v>6011</v>
      </c>
      <c r="Q1842" s="635" t="s">
        <v>6012</v>
      </c>
      <c r="R1842" s="636">
        <v>873</v>
      </c>
      <c r="S1842" s="636">
        <v>73</v>
      </c>
      <c r="T1842" s="637">
        <v>43</v>
      </c>
      <c r="U1842" s="1102"/>
    </row>
    <row r="1843" spans="1:21" ht="14.25" customHeight="1">
      <c r="A1843" s="1329">
        <v>4</v>
      </c>
      <c r="B1843" s="1336">
        <v>43735</v>
      </c>
      <c r="C1843" s="1337" t="s">
        <v>6013</v>
      </c>
      <c r="D1843" s="1331" t="s">
        <v>6014</v>
      </c>
      <c r="E1843" s="1332">
        <v>546</v>
      </c>
      <c r="F1843" s="1332">
        <v>544</v>
      </c>
      <c r="G1843" s="1332">
        <v>14</v>
      </c>
      <c r="H1843" s="1332">
        <v>530</v>
      </c>
      <c r="I1843" s="1333" t="s">
        <v>52</v>
      </c>
      <c r="J1843" s="1333" t="s">
        <v>52</v>
      </c>
      <c r="K1843" s="1333" t="s">
        <v>52</v>
      </c>
      <c r="L1843" s="1333" t="s">
        <v>52</v>
      </c>
      <c r="M1843" s="1333">
        <v>8</v>
      </c>
      <c r="N1843" s="1334">
        <v>407</v>
      </c>
      <c r="O1843" s="1335">
        <v>3253</v>
      </c>
      <c r="P1843" s="634" t="s">
        <v>6015</v>
      </c>
      <c r="Q1843" s="635" t="s">
        <v>6016</v>
      </c>
      <c r="R1843" s="636">
        <v>161</v>
      </c>
      <c r="S1843" s="636">
        <v>1</v>
      </c>
      <c r="T1843" s="637">
        <v>839</v>
      </c>
      <c r="U1843" s="1331"/>
    </row>
    <row r="1844" spans="1:21" ht="14.25" customHeight="1">
      <c r="A1844" s="1191"/>
      <c r="B1844" s="1191"/>
      <c r="C1844" s="1191"/>
      <c r="D1844" s="1191"/>
      <c r="E1844" s="1191"/>
      <c r="F1844" s="1191"/>
      <c r="G1844" s="1191"/>
      <c r="H1844" s="1191"/>
      <c r="I1844" s="1191"/>
      <c r="J1844" s="1191"/>
      <c r="K1844" s="1191"/>
      <c r="L1844" s="1191"/>
      <c r="M1844" s="1191"/>
      <c r="N1844" s="1191"/>
      <c r="O1844" s="1191"/>
      <c r="P1844" s="638" t="s">
        <v>6017</v>
      </c>
      <c r="Q1844" s="635" t="s">
        <v>6018</v>
      </c>
      <c r="R1844" s="636">
        <v>161</v>
      </c>
      <c r="S1844" s="636">
        <v>1</v>
      </c>
      <c r="T1844" s="637">
        <v>839</v>
      </c>
      <c r="U1844" s="1191"/>
    </row>
    <row r="1845" spans="1:21" ht="14.25" customHeight="1">
      <c r="A1845" s="1102"/>
      <c r="B1845" s="1102"/>
      <c r="C1845" s="1102"/>
      <c r="D1845" s="1102"/>
      <c r="E1845" s="1102"/>
      <c r="F1845" s="1102"/>
      <c r="G1845" s="1102"/>
      <c r="H1845" s="1102"/>
      <c r="I1845" s="1102"/>
      <c r="J1845" s="1102"/>
      <c r="K1845" s="1102"/>
      <c r="L1845" s="1102"/>
      <c r="M1845" s="1102"/>
      <c r="N1845" s="1102"/>
      <c r="O1845" s="1102"/>
      <c r="P1845" s="638" t="s">
        <v>6019</v>
      </c>
      <c r="Q1845" s="635" t="s">
        <v>6020</v>
      </c>
      <c r="R1845" s="636">
        <v>32</v>
      </c>
      <c r="S1845" s="636">
        <v>2</v>
      </c>
      <c r="T1845" s="637">
        <v>90</v>
      </c>
      <c r="U1845" s="1102"/>
    </row>
    <row r="1846" spans="1:21" ht="14.25" customHeight="1">
      <c r="A1846" s="1329">
        <v>1</v>
      </c>
      <c r="B1846" s="1336">
        <v>43738</v>
      </c>
      <c r="C1846" s="1337" t="s">
        <v>6021</v>
      </c>
      <c r="D1846" s="1331" t="s">
        <v>6022</v>
      </c>
      <c r="E1846" s="1332">
        <v>11987</v>
      </c>
      <c r="F1846" s="1332">
        <v>9752</v>
      </c>
      <c r="G1846" s="1332">
        <v>106</v>
      </c>
      <c r="H1846" s="1332">
        <v>11881</v>
      </c>
      <c r="I1846" s="1333" t="s">
        <v>52</v>
      </c>
      <c r="J1846" s="1333" t="s">
        <v>52</v>
      </c>
      <c r="K1846" s="1333" t="s">
        <v>52</v>
      </c>
      <c r="L1846" s="1333" t="s">
        <v>52</v>
      </c>
      <c r="M1846" s="1333">
        <v>537</v>
      </c>
      <c r="N1846" s="1334">
        <v>93</v>
      </c>
      <c r="O1846" s="1335">
        <v>49995</v>
      </c>
      <c r="P1846" s="634" t="s">
        <v>6023</v>
      </c>
      <c r="Q1846" s="635" t="s">
        <v>6024</v>
      </c>
      <c r="R1846" s="636">
        <v>2526</v>
      </c>
      <c r="S1846" s="636">
        <v>96</v>
      </c>
      <c r="T1846" s="637">
        <v>92</v>
      </c>
      <c r="U1846" s="1331"/>
    </row>
    <row r="1847" spans="1:21" ht="14.25" customHeight="1">
      <c r="A1847" s="1191"/>
      <c r="B1847" s="1191"/>
      <c r="C1847" s="1191"/>
      <c r="D1847" s="1191"/>
      <c r="E1847" s="1191"/>
      <c r="F1847" s="1191"/>
      <c r="G1847" s="1191"/>
      <c r="H1847" s="1191"/>
      <c r="I1847" s="1191"/>
      <c r="J1847" s="1191"/>
      <c r="K1847" s="1191"/>
      <c r="L1847" s="1191"/>
      <c r="M1847" s="1191"/>
      <c r="N1847" s="1191"/>
      <c r="O1847" s="1191"/>
      <c r="P1847" s="638" t="s">
        <v>6025</v>
      </c>
      <c r="Q1847" s="635" t="s">
        <v>6026</v>
      </c>
      <c r="R1847" s="636">
        <v>4778</v>
      </c>
      <c r="S1847" s="636">
        <v>265</v>
      </c>
      <c r="T1847" s="637">
        <v>97</v>
      </c>
      <c r="U1847" s="1191"/>
    </row>
    <row r="1848" spans="1:21" ht="14.25" customHeight="1">
      <c r="A1848" s="1102"/>
      <c r="B1848" s="1102"/>
      <c r="C1848" s="1102"/>
      <c r="D1848" s="1102"/>
      <c r="E1848" s="1102"/>
      <c r="F1848" s="1102"/>
      <c r="G1848" s="1102"/>
      <c r="H1848" s="1102"/>
      <c r="I1848" s="1102"/>
      <c r="J1848" s="1102"/>
      <c r="K1848" s="1102"/>
      <c r="L1848" s="1102"/>
      <c r="M1848" s="1102"/>
      <c r="N1848" s="1102"/>
      <c r="O1848" s="1102"/>
      <c r="P1848" s="638" t="s">
        <v>6027</v>
      </c>
      <c r="Q1848" s="635" t="s">
        <v>6028</v>
      </c>
      <c r="R1848" s="636">
        <v>4778</v>
      </c>
      <c r="S1848" s="636">
        <v>265</v>
      </c>
      <c r="T1848" s="637">
        <v>97</v>
      </c>
      <c r="U1848" s="1102"/>
    </row>
    <row r="1849" spans="1:21" ht="14.25" customHeight="1">
      <c r="A1849" s="1329">
        <v>1</v>
      </c>
      <c r="B1849" s="1336">
        <v>43738</v>
      </c>
      <c r="C1849" s="1337" t="s">
        <v>6029</v>
      </c>
      <c r="D1849" s="1331" t="s">
        <v>6030</v>
      </c>
      <c r="E1849" s="1332">
        <v>1253</v>
      </c>
      <c r="F1849" s="1332">
        <v>1069</v>
      </c>
      <c r="G1849" s="1332">
        <v>17</v>
      </c>
      <c r="H1849" s="1332">
        <v>1053</v>
      </c>
      <c r="I1849" s="1333" t="s">
        <v>52</v>
      </c>
      <c r="J1849" s="1333" t="s">
        <v>52</v>
      </c>
      <c r="K1849" s="1333" t="s">
        <v>52</v>
      </c>
      <c r="L1849" s="1333" t="s">
        <v>52</v>
      </c>
      <c r="M1849" s="1333">
        <v>142</v>
      </c>
      <c r="N1849" s="1334">
        <v>70</v>
      </c>
      <c r="O1849" s="1335">
        <v>9996</v>
      </c>
      <c r="P1849" s="634" t="s">
        <v>6031</v>
      </c>
      <c r="Q1849" s="635" t="s">
        <v>6032</v>
      </c>
      <c r="R1849" s="636">
        <v>184</v>
      </c>
      <c r="S1849" s="636">
        <v>39</v>
      </c>
      <c r="T1849" s="637">
        <v>70</v>
      </c>
      <c r="U1849" s="1331"/>
    </row>
    <row r="1850" spans="1:21" ht="14.25" customHeight="1">
      <c r="A1850" s="1191"/>
      <c r="B1850" s="1191"/>
      <c r="C1850" s="1191"/>
      <c r="D1850" s="1191"/>
      <c r="E1850" s="1191"/>
      <c r="F1850" s="1191"/>
      <c r="G1850" s="1191"/>
      <c r="H1850" s="1191"/>
      <c r="I1850" s="1191"/>
      <c r="J1850" s="1191"/>
      <c r="K1850" s="1191"/>
      <c r="L1850" s="1191"/>
      <c r="M1850" s="1191"/>
      <c r="N1850" s="1191"/>
      <c r="O1850" s="1191"/>
      <c r="P1850" s="638" t="s">
        <v>6033</v>
      </c>
      <c r="Q1850" s="635" t="s">
        <v>6034</v>
      </c>
      <c r="R1850" s="636">
        <v>184</v>
      </c>
      <c r="S1850" s="636">
        <v>39</v>
      </c>
      <c r="T1850" s="637">
        <v>70</v>
      </c>
      <c r="U1850" s="1191"/>
    </row>
    <row r="1851" spans="1:21" ht="14.25" customHeight="1">
      <c r="A1851" s="1102"/>
      <c r="B1851" s="1102"/>
      <c r="C1851" s="1102"/>
      <c r="D1851" s="1102"/>
      <c r="E1851" s="1102"/>
      <c r="F1851" s="1102"/>
      <c r="G1851" s="1102"/>
      <c r="H1851" s="1102"/>
      <c r="I1851" s="1102"/>
      <c r="J1851" s="1102"/>
      <c r="K1851" s="1102"/>
      <c r="L1851" s="1102"/>
      <c r="M1851" s="1102"/>
      <c r="N1851" s="1102"/>
      <c r="O1851" s="1102"/>
      <c r="P1851" s="638" t="s">
        <v>6035</v>
      </c>
      <c r="Q1851" s="635" t="s">
        <v>6036</v>
      </c>
      <c r="R1851" s="636">
        <v>184</v>
      </c>
      <c r="S1851" s="636">
        <v>39</v>
      </c>
      <c r="T1851" s="637">
        <v>70</v>
      </c>
      <c r="U1851" s="1102"/>
    </row>
    <row r="1852" spans="1:21" ht="14.25" customHeight="1">
      <c r="A1852" s="1329">
        <v>1</v>
      </c>
      <c r="B1852" s="1336">
        <v>43740</v>
      </c>
      <c r="C1852" s="1337" t="s">
        <v>6037</v>
      </c>
      <c r="D1852" s="1331" t="s">
        <v>6038</v>
      </c>
      <c r="E1852" s="1332">
        <v>8536</v>
      </c>
      <c r="F1852" s="1332">
        <v>7676</v>
      </c>
      <c r="G1852" s="1332">
        <v>218</v>
      </c>
      <c r="H1852" s="1332">
        <v>7464</v>
      </c>
      <c r="I1852" s="1333" t="s">
        <v>52</v>
      </c>
      <c r="J1852" s="1333" t="s">
        <v>52</v>
      </c>
      <c r="K1852" s="1333" t="s">
        <v>52</v>
      </c>
      <c r="L1852" s="1333" t="s">
        <v>52</v>
      </c>
      <c r="M1852" s="1333">
        <v>88</v>
      </c>
      <c r="N1852" s="1334">
        <v>568</v>
      </c>
      <c r="O1852" s="1335">
        <v>50000</v>
      </c>
      <c r="P1852" s="634" t="s">
        <v>6039</v>
      </c>
      <c r="Q1852" s="635" t="s">
        <v>6040</v>
      </c>
      <c r="R1852" s="636">
        <v>322</v>
      </c>
      <c r="S1852" s="636">
        <v>8</v>
      </c>
      <c r="T1852" s="637">
        <v>345</v>
      </c>
      <c r="U1852" s="1331"/>
    </row>
    <row r="1853" spans="1:21" ht="14.25" customHeight="1">
      <c r="A1853" s="1191"/>
      <c r="B1853" s="1191"/>
      <c r="C1853" s="1191"/>
      <c r="D1853" s="1191"/>
      <c r="E1853" s="1191"/>
      <c r="F1853" s="1191"/>
      <c r="G1853" s="1191"/>
      <c r="H1853" s="1191"/>
      <c r="I1853" s="1191"/>
      <c r="J1853" s="1191"/>
      <c r="K1853" s="1191"/>
      <c r="L1853" s="1191"/>
      <c r="M1853" s="1191"/>
      <c r="N1853" s="1191"/>
      <c r="O1853" s="1191"/>
      <c r="P1853" s="638" t="s">
        <v>6041</v>
      </c>
      <c r="Q1853" s="635" t="s">
        <v>6042</v>
      </c>
      <c r="R1853" s="636">
        <v>1248</v>
      </c>
      <c r="S1853" s="636">
        <v>4</v>
      </c>
      <c r="T1853" s="637">
        <v>859</v>
      </c>
      <c r="U1853" s="1191"/>
    </row>
    <row r="1854" spans="1:21" ht="14.25" customHeight="1">
      <c r="A1854" s="1102"/>
      <c r="B1854" s="1102"/>
      <c r="C1854" s="1102"/>
      <c r="D1854" s="1102"/>
      <c r="E1854" s="1102"/>
      <c r="F1854" s="1102"/>
      <c r="G1854" s="1102"/>
      <c r="H1854" s="1102"/>
      <c r="I1854" s="1102"/>
      <c r="J1854" s="1102"/>
      <c r="K1854" s="1102"/>
      <c r="L1854" s="1102"/>
      <c r="M1854" s="1102"/>
      <c r="N1854" s="1102"/>
      <c r="O1854" s="1102"/>
      <c r="P1854" s="638" t="s">
        <v>6043</v>
      </c>
      <c r="Q1854" s="635" t="s">
        <v>6044</v>
      </c>
      <c r="R1854" s="636">
        <v>1186</v>
      </c>
      <c r="S1854" s="636">
        <v>20</v>
      </c>
      <c r="T1854" s="637">
        <v>613</v>
      </c>
      <c r="U1854" s="1102"/>
    </row>
    <row r="1855" spans="1:21" ht="14.25" customHeight="1">
      <c r="A1855" s="1329">
        <v>1</v>
      </c>
      <c r="B1855" s="1336">
        <v>43741</v>
      </c>
      <c r="C1855" s="1337" t="s">
        <v>6045</v>
      </c>
      <c r="D1855" s="1331" t="s">
        <v>6046</v>
      </c>
      <c r="E1855" s="1332">
        <v>2835</v>
      </c>
      <c r="F1855" s="1332">
        <v>2522</v>
      </c>
      <c r="G1855" s="1332">
        <v>72</v>
      </c>
      <c r="H1855" s="1332">
        <v>2453</v>
      </c>
      <c r="I1855" s="1333" t="s">
        <v>52</v>
      </c>
      <c r="J1855" s="1333" t="s">
        <v>52</v>
      </c>
      <c r="K1855" s="1333" t="s">
        <v>52</v>
      </c>
      <c r="L1855" s="1333" t="s">
        <v>52</v>
      </c>
      <c r="M1855" s="1333">
        <v>292</v>
      </c>
      <c r="N1855" s="1334">
        <v>34</v>
      </c>
      <c r="O1855" s="1335">
        <v>10000</v>
      </c>
      <c r="P1855" s="634" t="s">
        <v>6047</v>
      </c>
      <c r="Q1855" s="635" t="s">
        <v>6048</v>
      </c>
      <c r="R1855" s="636">
        <v>159</v>
      </c>
      <c r="S1855" s="636">
        <v>41</v>
      </c>
      <c r="T1855" s="637">
        <v>25</v>
      </c>
      <c r="U1855" s="1331"/>
    </row>
    <row r="1856" spans="1:21" ht="14.25" customHeight="1">
      <c r="A1856" s="1191"/>
      <c r="B1856" s="1191"/>
      <c r="C1856" s="1191"/>
      <c r="D1856" s="1191"/>
      <c r="E1856" s="1191"/>
      <c r="F1856" s="1191"/>
      <c r="G1856" s="1191"/>
      <c r="H1856" s="1191"/>
      <c r="I1856" s="1191"/>
      <c r="J1856" s="1191"/>
      <c r="K1856" s="1191"/>
      <c r="L1856" s="1191"/>
      <c r="M1856" s="1191"/>
      <c r="N1856" s="1191"/>
      <c r="O1856" s="1191"/>
      <c r="P1856" s="638" t="s">
        <v>6049</v>
      </c>
      <c r="Q1856" s="635" t="s">
        <v>6050</v>
      </c>
      <c r="R1856" s="636">
        <v>638</v>
      </c>
      <c r="S1856" s="636">
        <v>41</v>
      </c>
      <c r="T1856" s="637">
        <v>37</v>
      </c>
      <c r="U1856" s="1191"/>
    </row>
    <row r="1857" spans="1:21" ht="14.25" customHeight="1">
      <c r="A1857" s="1102"/>
      <c r="B1857" s="1102"/>
      <c r="C1857" s="1102"/>
      <c r="D1857" s="1102"/>
      <c r="E1857" s="1102"/>
      <c r="F1857" s="1102"/>
      <c r="G1857" s="1102"/>
      <c r="H1857" s="1102"/>
      <c r="I1857" s="1102"/>
      <c r="J1857" s="1102"/>
      <c r="K1857" s="1102"/>
      <c r="L1857" s="1102"/>
      <c r="M1857" s="1102"/>
      <c r="N1857" s="1102"/>
      <c r="O1857" s="1102"/>
      <c r="P1857" s="638" t="s">
        <v>6051</v>
      </c>
      <c r="Q1857" s="635" t="s">
        <v>6052</v>
      </c>
      <c r="R1857" s="636">
        <v>495</v>
      </c>
      <c r="S1857" s="636">
        <v>92</v>
      </c>
      <c r="T1857" s="637">
        <v>30</v>
      </c>
      <c r="U1857" s="1102"/>
    </row>
    <row r="1858" spans="1:21" ht="14.25" customHeight="1">
      <c r="A1858" s="1329">
        <v>1</v>
      </c>
      <c r="B1858" s="1336">
        <v>43742</v>
      </c>
      <c r="C1858" s="1337" t="s">
        <v>6053</v>
      </c>
      <c r="D1858" s="1331" t="s">
        <v>6054</v>
      </c>
      <c r="E1858" s="1332">
        <v>13654</v>
      </c>
      <c r="F1858" s="1332">
        <v>11516</v>
      </c>
      <c r="G1858" s="1332">
        <v>14</v>
      </c>
      <c r="H1858" s="1332">
        <v>11508</v>
      </c>
      <c r="I1858" s="1333" t="s">
        <v>52</v>
      </c>
      <c r="J1858" s="1333" t="s">
        <v>52</v>
      </c>
      <c r="K1858" s="1333" t="s">
        <v>52</v>
      </c>
      <c r="L1858" s="1333" t="s">
        <v>52</v>
      </c>
      <c r="M1858" s="1333">
        <v>784</v>
      </c>
      <c r="N1858" s="1334">
        <v>64</v>
      </c>
      <c r="O1858" s="1335">
        <v>50000</v>
      </c>
      <c r="P1858" s="634" t="s">
        <v>6055</v>
      </c>
      <c r="Q1858" s="635" t="s">
        <v>6056</v>
      </c>
      <c r="R1858" s="636">
        <v>4124</v>
      </c>
      <c r="S1858" s="636">
        <v>223</v>
      </c>
      <c r="T1858" s="637">
        <v>61</v>
      </c>
      <c r="U1858" s="1331"/>
    </row>
    <row r="1859" spans="1:21" ht="14.25" customHeight="1">
      <c r="A1859" s="1191"/>
      <c r="B1859" s="1191"/>
      <c r="C1859" s="1191"/>
      <c r="D1859" s="1191"/>
      <c r="E1859" s="1191"/>
      <c r="F1859" s="1191"/>
      <c r="G1859" s="1191"/>
      <c r="H1859" s="1191"/>
      <c r="I1859" s="1191"/>
      <c r="J1859" s="1191"/>
      <c r="K1859" s="1191"/>
      <c r="L1859" s="1191"/>
      <c r="M1859" s="1191"/>
      <c r="N1859" s="1191"/>
      <c r="O1859" s="1191"/>
      <c r="P1859" s="638" t="s">
        <v>6057</v>
      </c>
      <c r="Q1859" s="635" t="s">
        <v>6058</v>
      </c>
      <c r="R1859" s="636">
        <v>4124</v>
      </c>
      <c r="S1859" s="636">
        <v>223</v>
      </c>
      <c r="T1859" s="637">
        <v>61</v>
      </c>
      <c r="U1859" s="1191"/>
    </row>
    <row r="1860" spans="1:21" ht="14.25" customHeight="1">
      <c r="A1860" s="1102"/>
      <c r="B1860" s="1102"/>
      <c r="C1860" s="1102"/>
      <c r="D1860" s="1102"/>
      <c r="E1860" s="1102"/>
      <c r="F1860" s="1102"/>
      <c r="G1860" s="1102"/>
      <c r="H1860" s="1102"/>
      <c r="I1860" s="1102"/>
      <c r="J1860" s="1102"/>
      <c r="K1860" s="1102"/>
      <c r="L1860" s="1102"/>
      <c r="M1860" s="1102"/>
      <c r="N1860" s="1102"/>
      <c r="O1860" s="1102"/>
      <c r="P1860" s="638" t="s">
        <v>6059</v>
      </c>
      <c r="Q1860" s="635" t="s">
        <v>6060</v>
      </c>
      <c r="R1860" s="636">
        <v>3624</v>
      </c>
      <c r="S1860" s="636">
        <v>276</v>
      </c>
      <c r="T1860" s="637">
        <v>61</v>
      </c>
      <c r="U1860" s="1102"/>
    </row>
    <row r="1861" spans="1:21" ht="14.25" customHeight="1">
      <c r="A1861" s="1329">
        <v>2</v>
      </c>
      <c r="B1861" s="1336">
        <v>43745</v>
      </c>
      <c r="C1861" s="1337" t="s">
        <v>6061</v>
      </c>
      <c r="D1861" s="1331" t="s">
        <v>6062</v>
      </c>
      <c r="E1861" s="1332">
        <v>1133</v>
      </c>
      <c r="F1861" s="1332">
        <v>951</v>
      </c>
      <c r="G1861" s="1332">
        <v>19</v>
      </c>
      <c r="H1861" s="1332">
        <v>933</v>
      </c>
      <c r="I1861" s="1333" t="s">
        <v>52</v>
      </c>
      <c r="J1861" s="1333" t="s">
        <v>52</v>
      </c>
      <c r="K1861" s="1333" t="s">
        <v>52</v>
      </c>
      <c r="L1861" s="1333" t="s">
        <v>52</v>
      </c>
      <c r="M1861" s="1333">
        <v>152</v>
      </c>
      <c r="N1861" s="1334">
        <v>66</v>
      </c>
      <c r="O1861" s="1335">
        <v>10000</v>
      </c>
      <c r="P1861" s="634" t="s">
        <v>6063</v>
      </c>
      <c r="Q1861" s="635" t="s">
        <v>6064</v>
      </c>
      <c r="R1861" s="636">
        <v>90</v>
      </c>
      <c r="S1861" s="636">
        <v>22</v>
      </c>
      <c r="T1861" s="637">
        <v>47</v>
      </c>
      <c r="U1861" s="1331"/>
    </row>
    <row r="1862" spans="1:21" ht="14.25" customHeight="1">
      <c r="A1862" s="1191"/>
      <c r="B1862" s="1191"/>
      <c r="C1862" s="1191"/>
      <c r="D1862" s="1191"/>
      <c r="E1862" s="1191"/>
      <c r="F1862" s="1191"/>
      <c r="G1862" s="1191"/>
      <c r="H1862" s="1191"/>
      <c r="I1862" s="1191"/>
      <c r="J1862" s="1191"/>
      <c r="K1862" s="1191"/>
      <c r="L1862" s="1191"/>
      <c r="M1862" s="1191"/>
      <c r="N1862" s="1191"/>
      <c r="O1862" s="1191"/>
      <c r="P1862" s="638" t="s">
        <v>6065</v>
      </c>
      <c r="Q1862" s="635" t="s">
        <v>6066</v>
      </c>
      <c r="R1862" s="636">
        <v>231</v>
      </c>
      <c r="S1862" s="636">
        <v>34</v>
      </c>
      <c r="T1862" s="637">
        <v>77</v>
      </c>
      <c r="U1862" s="1191"/>
    </row>
    <row r="1863" spans="1:21" ht="14.25" customHeight="1">
      <c r="A1863" s="1102"/>
      <c r="B1863" s="1102"/>
      <c r="C1863" s="1102"/>
      <c r="D1863" s="1102"/>
      <c r="E1863" s="1102"/>
      <c r="F1863" s="1102"/>
      <c r="G1863" s="1102"/>
      <c r="H1863" s="1102"/>
      <c r="I1863" s="1102"/>
      <c r="J1863" s="1102"/>
      <c r="K1863" s="1102"/>
      <c r="L1863" s="1102"/>
      <c r="M1863" s="1102"/>
      <c r="N1863" s="1102"/>
      <c r="O1863" s="1102"/>
      <c r="P1863" s="638" t="s">
        <v>6067</v>
      </c>
      <c r="Q1863" s="635" t="s">
        <v>6068</v>
      </c>
      <c r="R1863" s="636">
        <v>231</v>
      </c>
      <c r="S1863" s="636">
        <v>34</v>
      </c>
      <c r="T1863" s="637">
        <v>77</v>
      </c>
      <c r="U1863" s="1102"/>
    </row>
    <row r="1864" spans="1:21" ht="14.25" customHeight="1">
      <c r="A1864" s="1329">
        <v>2</v>
      </c>
      <c r="B1864" s="1336">
        <v>43746</v>
      </c>
      <c r="C1864" s="1337" t="s">
        <v>6069</v>
      </c>
      <c r="D1864" s="1331" t="s">
        <v>6070</v>
      </c>
      <c r="E1864" s="1332">
        <v>13204</v>
      </c>
      <c r="F1864" s="1332">
        <v>11460</v>
      </c>
      <c r="G1864" s="1332">
        <v>62</v>
      </c>
      <c r="H1864" s="1332">
        <v>11398</v>
      </c>
      <c r="I1864" s="1333" t="s">
        <v>52</v>
      </c>
      <c r="J1864" s="1333" t="s">
        <v>52</v>
      </c>
      <c r="K1864" s="1333" t="s">
        <v>52</v>
      </c>
      <c r="L1864" s="1333" t="s">
        <v>52</v>
      </c>
      <c r="M1864" s="1333">
        <v>296</v>
      </c>
      <c r="N1864" s="1334">
        <v>169</v>
      </c>
      <c r="O1864" s="1335">
        <v>50000</v>
      </c>
      <c r="P1864" s="634" t="s">
        <v>6071</v>
      </c>
      <c r="Q1864" s="635" t="s">
        <v>6072</v>
      </c>
      <c r="R1864" s="636">
        <v>1728</v>
      </c>
      <c r="S1864" s="636">
        <v>52</v>
      </c>
      <c r="T1864" s="637">
        <v>153</v>
      </c>
      <c r="U1864" s="1331"/>
    </row>
    <row r="1865" spans="1:21" ht="14.25" customHeight="1">
      <c r="A1865" s="1191"/>
      <c r="B1865" s="1191"/>
      <c r="C1865" s="1191"/>
      <c r="D1865" s="1191"/>
      <c r="E1865" s="1191"/>
      <c r="F1865" s="1191"/>
      <c r="G1865" s="1191"/>
      <c r="H1865" s="1191"/>
      <c r="I1865" s="1191"/>
      <c r="J1865" s="1191"/>
      <c r="K1865" s="1191"/>
      <c r="L1865" s="1191"/>
      <c r="M1865" s="1191"/>
      <c r="N1865" s="1191"/>
      <c r="O1865" s="1191"/>
      <c r="P1865" s="638" t="s">
        <v>6073</v>
      </c>
      <c r="Q1865" s="635" t="s">
        <v>6074</v>
      </c>
      <c r="R1865" s="636">
        <v>2492</v>
      </c>
      <c r="S1865" s="636">
        <v>75</v>
      </c>
      <c r="T1865" s="637">
        <v>159</v>
      </c>
      <c r="U1865" s="1191"/>
    </row>
    <row r="1866" spans="1:21" ht="14.25" customHeight="1">
      <c r="A1866" s="1102"/>
      <c r="B1866" s="1102"/>
      <c r="C1866" s="1102"/>
      <c r="D1866" s="1102"/>
      <c r="E1866" s="1102"/>
      <c r="F1866" s="1102"/>
      <c r="G1866" s="1102"/>
      <c r="H1866" s="1102"/>
      <c r="I1866" s="1102"/>
      <c r="J1866" s="1102"/>
      <c r="K1866" s="1102"/>
      <c r="L1866" s="1102"/>
      <c r="M1866" s="1102"/>
      <c r="N1866" s="1102"/>
      <c r="O1866" s="1102"/>
      <c r="P1866" s="638" t="s">
        <v>6075</v>
      </c>
      <c r="Q1866" s="635" t="s">
        <v>6076</v>
      </c>
      <c r="R1866" s="636">
        <v>2524</v>
      </c>
      <c r="S1866" s="636">
        <v>72</v>
      </c>
      <c r="T1866" s="637">
        <v>166</v>
      </c>
      <c r="U1866" s="1102"/>
    </row>
    <row r="1867" spans="1:21" ht="14.25" customHeight="1">
      <c r="A1867" s="1329">
        <v>2</v>
      </c>
      <c r="B1867" s="1336">
        <v>43747</v>
      </c>
      <c r="C1867" s="1337" t="s">
        <v>6077</v>
      </c>
      <c r="D1867" s="1331" t="s">
        <v>6078</v>
      </c>
      <c r="E1867" s="1332">
        <v>2034</v>
      </c>
      <c r="F1867" s="1332">
        <v>1778</v>
      </c>
      <c r="G1867" s="1332">
        <v>74</v>
      </c>
      <c r="H1867" s="1332">
        <v>1704</v>
      </c>
      <c r="I1867" s="1333" t="s">
        <v>52</v>
      </c>
      <c r="J1867" s="1333" t="s">
        <v>52</v>
      </c>
      <c r="K1867" s="1333" t="s">
        <v>52</v>
      </c>
      <c r="L1867" s="1333" t="s">
        <v>52</v>
      </c>
      <c r="M1867" s="1333">
        <v>245</v>
      </c>
      <c r="N1867" s="1334">
        <v>41</v>
      </c>
      <c r="O1867" s="1335">
        <v>10000</v>
      </c>
      <c r="P1867" s="634" t="s">
        <v>6079</v>
      </c>
      <c r="Q1867" s="635" t="s">
        <v>6080</v>
      </c>
      <c r="R1867" s="636">
        <v>529</v>
      </c>
      <c r="S1867" s="636">
        <v>101</v>
      </c>
      <c r="T1867" s="637">
        <v>37</v>
      </c>
      <c r="U1867" s="1331"/>
    </row>
    <row r="1868" spans="1:21" ht="14.25" customHeight="1">
      <c r="A1868" s="1191"/>
      <c r="B1868" s="1191"/>
      <c r="C1868" s="1191"/>
      <c r="D1868" s="1191"/>
      <c r="E1868" s="1191"/>
      <c r="F1868" s="1191"/>
      <c r="G1868" s="1191"/>
      <c r="H1868" s="1191"/>
      <c r="I1868" s="1191"/>
      <c r="J1868" s="1191"/>
      <c r="K1868" s="1191"/>
      <c r="L1868" s="1191"/>
      <c r="M1868" s="1191"/>
      <c r="N1868" s="1191"/>
      <c r="O1868" s="1191"/>
      <c r="P1868" s="638" t="s">
        <v>6081</v>
      </c>
      <c r="Q1868" s="635" t="s">
        <v>6082</v>
      </c>
      <c r="R1868" s="636">
        <v>529</v>
      </c>
      <c r="S1868" s="636">
        <v>101</v>
      </c>
      <c r="T1868" s="637">
        <v>37</v>
      </c>
      <c r="U1868" s="1191"/>
    </row>
    <row r="1869" spans="1:21" ht="14.25" customHeight="1">
      <c r="A1869" s="1102"/>
      <c r="B1869" s="1102"/>
      <c r="C1869" s="1102"/>
      <c r="D1869" s="1102"/>
      <c r="E1869" s="1102"/>
      <c r="F1869" s="1102"/>
      <c r="G1869" s="1102"/>
      <c r="H1869" s="1102"/>
      <c r="I1869" s="1102"/>
      <c r="J1869" s="1102"/>
      <c r="K1869" s="1102"/>
      <c r="L1869" s="1102"/>
      <c r="M1869" s="1102"/>
      <c r="N1869" s="1102"/>
      <c r="O1869" s="1102"/>
      <c r="P1869" s="638" t="s">
        <v>6083</v>
      </c>
      <c r="Q1869" s="635" t="s">
        <v>6084</v>
      </c>
      <c r="R1869" s="636">
        <v>529</v>
      </c>
      <c r="S1869" s="636">
        <v>101</v>
      </c>
      <c r="T1869" s="637">
        <v>37</v>
      </c>
      <c r="U1869" s="1102"/>
    </row>
    <row r="1870" spans="1:21" ht="14.25" customHeight="1">
      <c r="A1870" s="1329">
        <v>2</v>
      </c>
      <c r="B1870" s="1336">
        <v>43748</v>
      </c>
      <c r="C1870" s="1337" t="s">
        <v>6085</v>
      </c>
      <c r="D1870" s="1331" t="s">
        <v>6086</v>
      </c>
      <c r="E1870" s="1332">
        <v>1792</v>
      </c>
      <c r="F1870" s="1332">
        <v>1594</v>
      </c>
      <c r="G1870" s="1332">
        <v>34</v>
      </c>
      <c r="H1870" s="1332">
        <v>1562</v>
      </c>
      <c r="I1870" s="1333" t="s">
        <v>52</v>
      </c>
      <c r="J1870" s="1333" t="s">
        <v>52</v>
      </c>
      <c r="K1870" s="1333" t="s">
        <v>52</v>
      </c>
      <c r="L1870" s="1333" t="s">
        <v>52</v>
      </c>
      <c r="M1870" s="1333">
        <v>207</v>
      </c>
      <c r="N1870" s="1334">
        <v>48</v>
      </c>
      <c r="O1870" s="1335">
        <v>10000</v>
      </c>
      <c r="P1870" s="634" t="s">
        <v>6087</v>
      </c>
      <c r="Q1870" s="635" t="s">
        <v>6088</v>
      </c>
      <c r="R1870" s="636">
        <v>202</v>
      </c>
      <c r="S1870" s="636">
        <v>31</v>
      </c>
      <c r="T1870" s="637">
        <v>44</v>
      </c>
      <c r="U1870" s="1331"/>
    </row>
    <row r="1871" spans="1:21" ht="14.25" customHeight="1">
      <c r="A1871" s="1191"/>
      <c r="B1871" s="1191"/>
      <c r="C1871" s="1191"/>
      <c r="D1871" s="1191"/>
      <c r="E1871" s="1191"/>
      <c r="F1871" s="1191"/>
      <c r="G1871" s="1191"/>
      <c r="H1871" s="1191"/>
      <c r="I1871" s="1191"/>
      <c r="J1871" s="1191"/>
      <c r="K1871" s="1191"/>
      <c r="L1871" s="1191"/>
      <c r="M1871" s="1191"/>
      <c r="N1871" s="1191"/>
      <c r="O1871" s="1191"/>
      <c r="P1871" s="638" t="s">
        <v>6089</v>
      </c>
      <c r="Q1871" s="635" t="s">
        <v>6090</v>
      </c>
      <c r="R1871" s="636">
        <v>346</v>
      </c>
      <c r="S1871" s="636">
        <v>27</v>
      </c>
      <c r="T1871" s="637">
        <v>46</v>
      </c>
      <c r="U1871" s="1191"/>
    </row>
    <row r="1872" spans="1:21" ht="14.25" customHeight="1">
      <c r="A1872" s="1102"/>
      <c r="B1872" s="1102"/>
      <c r="C1872" s="1102"/>
      <c r="D1872" s="1102"/>
      <c r="E1872" s="1102"/>
      <c r="F1872" s="1102"/>
      <c r="G1872" s="1102"/>
      <c r="H1872" s="1102"/>
      <c r="I1872" s="1102"/>
      <c r="J1872" s="1102"/>
      <c r="K1872" s="1102"/>
      <c r="L1872" s="1102"/>
      <c r="M1872" s="1102"/>
      <c r="N1872" s="1102"/>
      <c r="O1872" s="1102"/>
      <c r="P1872" s="638" t="s">
        <v>6091</v>
      </c>
      <c r="Q1872" s="635" t="s">
        <v>6092</v>
      </c>
      <c r="R1872" s="636">
        <v>300</v>
      </c>
      <c r="S1872" s="636">
        <v>64</v>
      </c>
      <c r="T1872" s="637">
        <v>45</v>
      </c>
      <c r="U1872" s="1102"/>
    </row>
    <row r="1873" spans="1:21" ht="14.25" customHeight="1">
      <c r="A1873" s="1329">
        <v>3</v>
      </c>
      <c r="B1873" s="1336">
        <v>43752</v>
      </c>
      <c r="C1873" s="1337" t="s">
        <v>6093</v>
      </c>
      <c r="D1873" s="1331" t="s">
        <v>6094</v>
      </c>
      <c r="E1873" s="1332">
        <v>1836</v>
      </c>
      <c r="F1873" s="1332">
        <v>1614</v>
      </c>
      <c r="G1873" s="1332">
        <v>81</v>
      </c>
      <c r="H1873" s="1332">
        <v>1535</v>
      </c>
      <c r="I1873" s="1333" t="s">
        <v>52</v>
      </c>
      <c r="J1873" s="1333" t="s">
        <v>52</v>
      </c>
      <c r="K1873" s="1333" t="s">
        <v>52</v>
      </c>
      <c r="L1873" s="1333" t="s">
        <v>52</v>
      </c>
      <c r="M1873" s="1333">
        <v>169</v>
      </c>
      <c r="N1873" s="1334">
        <v>59</v>
      </c>
      <c r="O1873" s="1335">
        <v>9991</v>
      </c>
      <c r="P1873" s="634" t="s">
        <v>6095</v>
      </c>
      <c r="Q1873" s="635" t="s">
        <v>6096</v>
      </c>
      <c r="R1873" s="636">
        <v>248</v>
      </c>
      <c r="S1873" s="636">
        <v>51</v>
      </c>
      <c r="T1873" s="637">
        <v>52</v>
      </c>
      <c r="U1873" s="1331"/>
    </row>
    <row r="1874" spans="1:21" ht="14.25" customHeight="1">
      <c r="A1874" s="1191"/>
      <c r="B1874" s="1191"/>
      <c r="C1874" s="1191"/>
      <c r="D1874" s="1191"/>
      <c r="E1874" s="1191"/>
      <c r="F1874" s="1191"/>
      <c r="G1874" s="1191"/>
      <c r="H1874" s="1191"/>
      <c r="I1874" s="1191"/>
      <c r="J1874" s="1191"/>
      <c r="K1874" s="1191"/>
      <c r="L1874" s="1191"/>
      <c r="M1874" s="1191"/>
      <c r="N1874" s="1191"/>
      <c r="O1874" s="1191"/>
      <c r="P1874" s="638" t="s">
        <v>6097</v>
      </c>
      <c r="Q1874" s="635" t="s">
        <v>6098</v>
      </c>
      <c r="R1874" s="636">
        <v>397</v>
      </c>
      <c r="S1874" s="636">
        <v>18</v>
      </c>
      <c r="T1874" s="637">
        <v>90</v>
      </c>
      <c r="U1874" s="1191"/>
    </row>
    <row r="1875" spans="1:21" ht="14.25" customHeight="1">
      <c r="A1875" s="1102"/>
      <c r="B1875" s="1102"/>
      <c r="C1875" s="1102"/>
      <c r="D1875" s="1102"/>
      <c r="E1875" s="1102"/>
      <c r="F1875" s="1102"/>
      <c r="G1875" s="1102"/>
      <c r="H1875" s="1102"/>
      <c r="I1875" s="1102"/>
      <c r="J1875" s="1102"/>
      <c r="K1875" s="1102"/>
      <c r="L1875" s="1102"/>
      <c r="M1875" s="1102"/>
      <c r="N1875" s="1102"/>
      <c r="O1875" s="1102"/>
      <c r="P1875" s="638" t="s">
        <v>6099</v>
      </c>
      <c r="Q1875" s="635" t="s">
        <v>6100</v>
      </c>
      <c r="R1875" s="636">
        <v>248</v>
      </c>
      <c r="S1875" s="636">
        <v>51</v>
      </c>
      <c r="T1875" s="637">
        <v>52</v>
      </c>
      <c r="U1875" s="1102"/>
    </row>
    <row r="1876" spans="1:21" ht="14.25" customHeight="1">
      <c r="A1876" s="1329">
        <v>3</v>
      </c>
      <c r="B1876" s="1336">
        <v>43755</v>
      </c>
      <c r="C1876" s="1337" t="s">
        <v>6101</v>
      </c>
      <c r="D1876" s="1331" t="s">
        <v>6102</v>
      </c>
      <c r="E1876" s="1332">
        <v>7786</v>
      </c>
      <c r="F1876" s="1332">
        <v>6328</v>
      </c>
      <c r="G1876" s="1332">
        <v>246</v>
      </c>
      <c r="H1876" s="1332">
        <v>6100</v>
      </c>
      <c r="I1876" s="1333" t="s">
        <v>52</v>
      </c>
      <c r="J1876" s="1333" t="s">
        <v>52</v>
      </c>
      <c r="K1876" s="1333" t="s">
        <v>52</v>
      </c>
      <c r="L1876" s="1333" t="s">
        <v>52</v>
      </c>
      <c r="M1876" s="1333">
        <v>61</v>
      </c>
      <c r="N1876" s="1334">
        <v>820</v>
      </c>
      <c r="O1876" s="1335">
        <v>50000</v>
      </c>
      <c r="P1876" s="634" t="s">
        <v>6103</v>
      </c>
      <c r="Q1876" s="635" t="s">
        <v>6104</v>
      </c>
      <c r="R1876" s="636">
        <v>892</v>
      </c>
      <c r="S1876" s="636">
        <v>14</v>
      </c>
      <c r="T1876" s="637">
        <v>639.64285700000005</v>
      </c>
      <c r="U1876" s="1331"/>
    </row>
    <row r="1877" spans="1:21" ht="14.25" customHeight="1">
      <c r="A1877" s="1191"/>
      <c r="B1877" s="1191"/>
      <c r="C1877" s="1191"/>
      <c r="D1877" s="1191"/>
      <c r="E1877" s="1191"/>
      <c r="F1877" s="1191"/>
      <c r="G1877" s="1191"/>
      <c r="H1877" s="1191"/>
      <c r="I1877" s="1191"/>
      <c r="J1877" s="1191"/>
      <c r="K1877" s="1191"/>
      <c r="L1877" s="1191"/>
      <c r="M1877" s="1191"/>
      <c r="N1877" s="1191"/>
      <c r="O1877" s="1191"/>
      <c r="P1877" s="638" t="s">
        <v>6105</v>
      </c>
      <c r="Q1877" s="635" t="s">
        <v>6106</v>
      </c>
      <c r="R1877" s="636">
        <v>1683</v>
      </c>
      <c r="S1877" s="636">
        <v>17</v>
      </c>
      <c r="T1877" s="637">
        <v>750.41176499999995</v>
      </c>
      <c r="U1877" s="1191"/>
    </row>
    <row r="1878" spans="1:21" ht="14.25" customHeight="1">
      <c r="A1878" s="1102"/>
      <c r="B1878" s="1102"/>
      <c r="C1878" s="1102"/>
      <c r="D1878" s="1102"/>
      <c r="E1878" s="1102"/>
      <c r="F1878" s="1102"/>
      <c r="G1878" s="1102"/>
      <c r="H1878" s="1102"/>
      <c r="I1878" s="1102"/>
      <c r="J1878" s="1102"/>
      <c r="K1878" s="1102"/>
      <c r="L1878" s="1102"/>
      <c r="M1878" s="1102"/>
      <c r="N1878" s="1102"/>
      <c r="O1878" s="1102"/>
      <c r="P1878" s="638" t="s">
        <v>6107</v>
      </c>
      <c r="Q1878" s="635" t="s">
        <v>6108</v>
      </c>
      <c r="R1878" s="636">
        <v>1683</v>
      </c>
      <c r="S1878" s="636">
        <v>17</v>
      </c>
      <c r="T1878" s="637">
        <v>750.41176499999995</v>
      </c>
      <c r="U1878" s="1102"/>
    </row>
    <row r="1879" spans="1:21" ht="14.25" customHeight="1">
      <c r="A1879" s="1329">
        <v>3</v>
      </c>
      <c r="B1879" s="1336" t="s">
        <v>6109</v>
      </c>
      <c r="C1879" s="1337" t="s">
        <v>6110</v>
      </c>
      <c r="D1879" s="1331" t="s">
        <v>6111</v>
      </c>
      <c r="E1879" s="1332">
        <v>50059</v>
      </c>
      <c r="F1879" s="1332">
        <v>29024</v>
      </c>
      <c r="G1879" s="1332">
        <v>12288</v>
      </c>
      <c r="H1879" s="1332">
        <v>17352</v>
      </c>
      <c r="I1879" s="1333" t="s">
        <v>52</v>
      </c>
      <c r="J1879" s="1333" t="s">
        <v>52</v>
      </c>
      <c r="K1879" s="1333" t="s">
        <v>52</v>
      </c>
      <c r="L1879" s="1333" t="s">
        <v>52</v>
      </c>
      <c r="M1879" s="1333">
        <v>8212</v>
      </c>
      <c r="N1879" s="1334">
        <v>37</v>
      </c>
      <c r="O1879" s="1335">
        <v>300000</v>
      </c>
      <c r="P1879" s="634" t="s">
        <v>6112</v>
      </c>
      <c r="Q1879" s="635" t="s">
        <v>6113</v>
      </c>
      <c r="R1879" s="636">
        <v>1816</v>
      </c>
      <c r="S1879" s="636">
        <v>776</v>
      </c>
      <c r="T1879" s="637">
        <v>34</v>
      </c>
      <c r="U1879" s="1331"/>
    </row>
    <row r="1880" spans="1:21" ht="14.25" customHeight="1">
      <c r="A1880" s="1191"/>
      <c r="B1880" s="1191"/>
      <c r="C1880" s="1191"/>
      <c r="D1880" s="1191"/>
      <c r="E1880" s="1191"/>
      <c r="F1880" s="1191"/>
      <c r="G1880" s="1191"/>
      <c r="H1880" s="1191"/>
      <c r="I1880" s="1191"/>
      <c r="J1880" s="1191"/>
      <c r="K1880" s="1191"/>
      <c r="L1880" s="1191"/>
      <c r="M1880" s="1191"/>
      <c r="N1880" s="1191"/>
      <c r="O1880" s="1191"/>
      <c r="P1880" s="638" t="s">
        <v>6114</v>
      </c>
      <c r="Q1880" s="635" t="s">
        <v>6115</v>
      </c>
      <c r="R1880" s="636">
        <v>9896</v>
      </c>
      <c r="S1880" s="636">
        <v>2589</v>
      </c>
      <c r="T1880" s="637">
        <v>37</v>
      </c>
      <c r="U1880" s="1191"/>
    </row>
    <row r="1881" spans="1:21" ht="14.25" customHeight="1">
      <c r="A1881" s="1102"/>
      <c r="B1881" s="1102"/>
      <c r="C1881" s="1102"/>
      <c r="D1881" s="1102"/>
      <c r="E1881" s="1102"/>
      <c r="F1881" s="1102"/>
      <c r="G1881" s="1102"/>
      <c r="H1881" s="1102"/>
      <c r="I1881" s="1102"/>
      <c r="J1881" s="1102"/>
      <c r="K1881" s="1102"/>
      <c r="L1881" s="1102"/>
      <c r="M1881" s="1102"/>
      <c r="N1881" s="1102"/>
      <c r="O1881" s="1102"/>
      <c r="P1881" s="638" t="s">
        <v>6116</v>
      </c>
      <c r="Q1881" s="635" t="s">
        <v>6117</v>
      </c>
      <c r="R1881" s="636">
        <v>9896</v>
      </c>
      <c r="S1881" s="636">
        <v>2589</v>
      </c>
      <c r="T1881" s="637">
        <v>37</v>
      </c>
      <c r="U1881" s="1102"/>
    </row>
    <row r="1882" spans="1:21" ht="14.25" customHeight="1">
      <c r="A1882" s="1329">
        <v>4</v>
      </c>
      <c r="B1882" s="1336">
        <v>43759</v>
      </c>
      <c r="C1882" s="1337" t="s">
        <v>6118</v>
      </c>
      <c r="D1882" s="1331" t="s">
        <v>6119</v>
      </c>
      <c r="E1882" s="1332">
        <v>1666</v>
      </c>
      <c r="F1882" s="1332">
        <v>1423</v>
      </c>
      <c r="G1882" s="1332">
        <v>49</v>
      </c>
      <c r="H1882" s="1332">
        <v>1377</v>
      </c>
      <c r="I1882" s="1333" t="s">
        <v>52</v>
      </c>
      <c r="J1882" s="1333" t="s">
        <v>52</v>
      </c>
      <c r="K1882" s="1333" t="s">
        <v>52</v>
      </c>
      <c r="L1882" s="1333" t="s">
        <v>52</v>
      </c>
      <c r="M1882" s="1333">
        <v>182</v>
      </c>
      <c r="N1882" s="1334">
        <v>55</v>
      </c>
      <c r="O1882" s="1335">
        <v>9996</v>
      </c>
      <c r="P1882" s="634" t="s">
        <v>6120</v>
      </c>
      <c r="Q1882" s="635" t="s">
        <v>6121</v>
      </c>
      <c r="R1882" s="636">
        <v>181</v>
      </c>
      <c r="S1882" s="636">
        <v>19</v>
      </c>
      <c r="T1882" s="637">
        <v>38</v>
      </c>
      <c r="U1882" s="1331"/>
    </row>
    <row r="1883" spans="1:21" ht="14.25" customHeight="1">
      <c r="A1883" s="1191"/>
      <c r="B1883" s="1191"/>
      <c r="C1883" s="1191"/>
      <c r="D1883" s="1191"/>
      <c r="E1883" s="1191"/>
      <c r="F1883" s="1191"/>
      <c r="G1883" s="1191"/>
      <c r="H1883" s="1191"/>
      <c r="I1883" s="1191"/>
      <c r="J1883" s="1191"/>
      <c r="K1883" s="1191"/>
      <c r="L1883" s="1191"/>
      <c r="M1883" s="1191"/>
      <c r="N1883" s="1191"/>
      <c r="O1883" s="1191"/>
      <c r="P1883" s="638" t="s">
        <v>6122</v>
      </c>
      <c r="Q1883" s="635" t="s">
        <v>6123</v>
      </c>
      <c r="R1883" s="636">
        <v>249</v>
      </c>
      <c r="S1883" s="636">
        <v>50</v>
      </c>
      <c r="T1883" s="637">
        <v>52</v>
      </c>
      <c r="U1883" s="1191"/>
    </row>
    <row r="1884" spans="1:21" ht="14.25" customHeight="1">
      <c r="A1884" s="1102"/>
      <c r="B1884" s="1102"/>
      <c r="C1884" s="1102"/>
      <c r="D1884" s="1102"/>
      <c r="E1884" s="1102"/>
      <c r="F1884" s="1102"/>
      <c r="G1884" s="1102"/>
      <c r="H1884" s="1102"/>
      <c r="I1884" s="1102"/>
      <c r="J1884" s="1102"/>
      <c r="K1884" s="1102"/>
      <c r="L1884" s="1102"/>
      <c r="M1884" s="1102"/>
      <c r="N1884" s="1102"/>
      <c r="O1884" s="1102"/>
      <c r="P1884" s="638" t="s">
        <v>6124</v>
      </c>
      <c r="Q1884" s="635" t="s">
        <v>6125</v>
      </c>
      <c r="R1884" s="636">
        <v>249</v>
      </c>
      <c r="S1884" s="636">
        <v>50</v>
      </c>
      <c r="T1884" s="637">
        <v>52</v>
      </c>
      <c r="U1884" s="1102"/>
    </row>
    <row r="1885" spans="1:21" ht="14.25" customHeight="1">
      <c r="A1885" s="1329">
        <v>4</v>
      </c>
      <c r="B1885" s="1336">
        <v>43759</v>
      </c>
      <c r="C1885" s="1337" t="s">
        <v>6126</v>
      </c>
      <c r="D1885" s="1331" t="s">
        <v>6127</v>
      </c>
      <c r="E1885" s="1332">
        <v>4465</v>
      </c>
      <c r="F1885" s="1332">
        <v>4016</v>
      </c>
      <c r="G1885" s="1332">
        <v>216</v>
      </c>
      <c r="H1885" s="1332">
        <v>3810</v>
      </c>
      <c r="I1885" s="1333" t="s">
        <v>52</v>
      </c>
      <c r="J1885" s="1333" t="s">
        <v>52</v>
      </c>
      <c r="K1885" s="1333" t="s">
        <v>52</v>
      </c>
      <c r="L1885" s="1333" t="s">
        <v>52</v>
      </c>
      <c r="M1885" s="1333">
        <v>69</v>
      </c>
      <c r="N1885" s="1334">
        <v>376</v>
      </c>
      <c r="O1885" s="1335">
        <v>25993</v>
      </c>
      <c r="P1885" s="634" t="s">
        <v>6128</v>
      </c>
      <c r="Q1885" s="635" t="s">
        <v>6129</v>
      </c>
      <c r="R1885" s="636">
        <v>302</v>
      </c>
      <c r="S1885" s="636">
        <v>5</v>
      </c>
      <c r="T1885" s="637">
        <v>223</v>
      </c>
      <c r="U1885" s="1331"/>
    </row>
    <row r="1886" spans="1:21" ht="14.25" customHeight="1">
      <c r="A1886" s="1191"/>
      <c r="B1886" s="1191"/>
      <c r="C1886" s="1191"/>
      <c r="D1886" s="1191"/>
      <c r="E1886" s="1191"/>
      <c r="F1886" s="1191"/>
      <c r="G1886" s="1191"/>
      <c r="H1886" s="1191"/>
      <c r="I1886" s="1191"/>
      <c r="J1886" s="1191"/>
      <c r="K1886" s="1191"/>
      <c r="L1886" s="1191"/>
      <c r="M1886" s="1191"/>
      <c r="N1886" s="1191"/>
      <c r="O1886" s="1191"/>
      <c r="P1886" s="638" t="s">
        <v>6130</v>
      </c>
      <c r="Q1886" s="635" t="s">
        <v>6131</v>
      </c>
      <c r="R1886" s="636">
        <v>794</v>
      </c>
      <c r="S1886" s="636">
        <v>11</v>
      </c>
      <c r="T1886" s="637">
        <v>265</v>
      </c>
      <c r="U1886" s="1191"/>
    </row>
    <row r="1887" spans="1:21" ht="14.25" customHeight="1">
      <c r="A1887" s="1102"/>
      <c r="B1887" s="1102"/>
      <c r="C1887" s="1102"/>
      <c r="D1887" s="1102"/>
      <c r="E1887" s="1102"/>
      <c r="F1887" s="1102"/>
      <c r="G1887" s="1102"/>
      <c r="H1887" s="1102"/>
      <c r="I1887" s="1102"/>
      <c r="J1887" s="1102"/>
      <c r="K1887" s="1102"/>
      <c r="L1887" s="1102"/>
      <c r="M1887" s="1102"/>
      <c r="N1887" s="1102"/>
      <c r="O1887" s="1102"/>
      <c r="P1887" s="638" t="s">
        <v>6132</v>
      </c>
      <c r="Q1887" s="635" t="s">
        <v>6133</v>
      </c>
      <c r="R1887" s="636">
        <v>176</v>
      </c>
      <c r="S1887" s="636">
        <v>24</v>
      </c>
      <c r="T1887" s="637">
        <v>62</v>
      </c>
      <c r="U1887" s="1102"/>
    </row>
    <row r="1888" spans="1:21" ht="14.25" customHeight="1">
      <c r="A1888" s="1329">
        <v>4</v>
      </c>
      <c r="B1888" s="1336">
        <v>43760</v>
      </c>
      <c r="C1888" s="1337" t="s">
        <v>6134</v>
      </c>
      <c r="D1888" s="1331" t="s">
        <v>6135</v>
      </c>
      <c r="E1888" s="1332">
        <v>16135</v>
      </c>
      <c r="F1888" s="1332">
        <v>14417</v>
      </c>
      <c r="G1888" s="1332">
        <v>3487</v>
      </c>
      <c r="H1888" s="1332">
        <v>10978</v>
      </c>
      <c r="I1888" s="1333" t="s">
        <v>52</v>
      </c>
      <c r="J1888" s="1333" t="s">
        <v>52</v>
      </c>
      <c r="K1888" s="1333" t="s">
        <v>52</v>
      </c>
      <c r="L1888" s="1333" t="s">
        <v>52</v>
      </c>
      <c r="M1888" s="1333">
        <v>1517</v>
      </c>
      <c r="N1888" s="1334">
        <v>66</v>
      </c>
      <c r="O1888" s="1335">
        <v>100000</v>
      </c>
      <c r="P1888" s="634" t="s">
        <v>6136</v>
      </c>
      <c r="Q1888" s="635" t="s">
        <v>6137</v>
      </c>
      <c r="R1888" s="636">
        <v>3947</v>
      </c>
      <c r="S1888" s="636">
        <v>390</v>
      </c>
      <c r="T1888" s="637">
        <v>53</v>
      </c>
      <c r="U1888" s="1331"/>
    </row>
    <row r="1889" spans="1:21" ht="14.25" customHeight="1">
      <c r="A1889" s="1191"/>
      <c r="B1889" s="1191"/>
      <c r="C1889" s="1191"/>
      <c r="D1889" s="1191"/>
      <c r="E1889" s="1191"/>
      <c r="F1889" s="1191"/>
      <c r="G1889" s="1191"/>
      <c r="H1889" s="1191"/>
      <c r="I1889" s="1191"/>
      <c r="J1889" s="1191"/>
      <c r="K1889" s="1191"/>
      <c r="L1889" s="1191"/>
      <c r="M1889" s="1191"/>
      <c r="N1889" s="1191"/>
      <c r="O1889" s="1191"/>
      <c r="P1889" s="638" t="s">
        <v>6138</v>
      </c>
      <c r="Q1889" s="635" t="s">
        <v>6139</v>
      </c>
      <c r="R1889" s="636">
        <v>3947</v>
      </c>
      <c r="S1889" s="636">
        <v>390</v>
      </c>
      <c r="T1889" s="637">
        <v>53</v>
      </c>
      <c r="U1889" s="1191"/>
    </row>
    <row r="1890" spans="1:21" ht="14.25" customHeight="1">
      <c r="A1890" s="1102"/>
      <c r="B1890" s="1102"/>
      <c r="C1890" s="1102"/>
      <c r="D1890" s="1102"/>
      <c r="E1890" s="1102"/>
      <c r="F1890" s="1102"/>
      <c r="G1890" s="1102"/>
      <c r="H1890" s="1102"/>
      <c r="I1890" s="1102"/>
      <c r="J1890" s="1102"/>
      <c r="K1890" s="1102"/>
      <c r="L1890" s="1102"/>
      <c r="M1890" s="1102"/>
      <c r="N1890" s="1102"/>
      <c r="O1890" s="1102"/>
      <c r="P1890" s="638" t="s">
        <v>6140</v>
      </c>
      <c r="Q1890" s="635" t="s">
        <v>6141</v>
      </c>
      <c r="R1890" s="636">
        <v>3947</v>
      </c>
      <c r="S1890" s="636">
        <v>390</v>
      </c>
      <c r="T1890" s="637">
        <v>53</v>
      </c>
      <c r="U1890" s="1102"/>
    </row>
    <row r="1891" spans="1:21" ht="14.25" customHeight="1">
      <c r="A1891" s="1329">
        <v>4</v>
      </c>
      <c r="B1891" s="1336">
        <v>43762</v>
      </c>
      <c r="C1891" s="1337" t="s">
        <v>6142</v>
      </c>
      <c r="D1891" s="1331" t="s">
        <v>6143</v>
      </c>
      <c r="E1891" s="1332">
        <v>588</v>
      </c>
      <c r="F1891" s="1332">
        <v>537</v>
      </c>
      <c r="G1891" s="1332">
        <v>13</v>
      </c>
      <c r="H1891" s="1332">
        <v>526</v>
      </c>
      <c r="I1891" s="1333" t="s">
        <v>52</v>
      </c>
      <c r="J1891" s="1333" t="s">
        <v>52</v>
      </c>
      <c r="K1891" s="1333" t="s">
        <v>52</v>
      </c>
      <c r="L1891" s="1333" t="s">
        <v>52</v>
      </c>
      <c r="M1891" s="1333">
        <v>59</v>
      </c>
      <c r="N1891" s="1334">
        <v>166</v>
      </c>
      <c r="O1891" s="1335">
        <v>9768</v>
      </c>
      <c r="P1891" s="634" t="s">
        <v>6144</v>
      </c>
      <c r="Q1891" s="635" t="s">
        <v>6145</v>
      </c>
      <c r="R1891" s="636">
        <v>3947</v>
      </c>
      <c r="S1891" s="636">
        <v>390</v>
      </c>
      <c r="T1891" s="637">
        <v>53</v>
      </c>
      <c r="U1891" s="1331"/>
    </row>
    <row r="1892" spans="1:21" ht="14.25" customHeight="1">
      <c r="A1892" s="1191"/>
      <c r="B1892" s="1191"/>
      <c r="C1892" s="1191"/>
      <c r="D1892" s="1191"/>
      <c r="E1892" s="1191"/>
      <c r="F1892" s="1191"/>
      <c r="G1892" s="1191"/>
      <c r="H1892" s="1191"/>
      <c r="I1892" s="1191"/>
      <c r="J1892" s="1191"/>
      <c r="K1892" s="1191"/>
      <c r="L1892" s="1191"/>
      <c r="M1892" s="1191"/>
      <c r="N1892" s="1191"/>
      <c r="O1892" s="1191"/>
      <c r="P1892" s="638" t="s">
        <v>6146</v>
      </c>
      <c r="Q1892" s="635" t="s">
        <v>6147</v>
      </c>
      <c r="R1892" s="636">
        <v>3947</v>
      </c>
      <c r="S1892" s="636">
        <v>390</v>
      </c>
      <c r="T1892" s="637">
        <v>53</v>
      </c>
      <c r="U1892" s="1191"/>
    </row>
    <row r="1893" spans="1:21" ht="14.25" customHeight="1">
      <c r="A1893" s="1102"/>
      <c r="B1893" s="1102"/>
      <c r="C1893" s="1102"/>
      <c r="D1893" s="1102"/>
      <c r="E1893" s="1102"/>
      <c r="F1893" s="1102"/>
      <c r="G1893" s="1102"/>
      <c r="H1893" s="1102"/>
      <c r="I1893" s="1102"/>
      <c r="J1893" s="1102"/>
      <c r="K1893" s="1102"/>
      <c r="L1893" s="1102"/>
      <c r="M1893" s="1102"/>
      <c r="N1893" s="1102"/>
      <c r="O1893" s="1102"/>
      <c r="P1893" s="638" t="s">
        <v>6148</v>
      </c>
      <c r="Q1893" s="635" t="s">
        <v>6149</v>
      </c>
      <c r="R1893" s="636">
        <v>3947</v>
      </c>
      <c r="S1893" s="636">
        <v>390</v>
      </c>
      <c r="T1893" s="637">
        <v>53</v>
      </c>
      <c r="U1893" s="1102"/>
    </row>
    <row r="1894" spans="1:21" ht="14.25" customHeight="1">
      <c r="A1894" s="1329">
        <v>4</v>
      </c>
      <c r="B1894" s="1336">
        <v>43763</v>
      </c>
      <c r="C1894" s="1337" t="s">
        <v>6150</v>
      </c>
      <c r="D1894" s="1331" t="s">
        <v>6151</v>
      </c>
      <c r="E1894" s="1332">
        <v>10359</v>
      </c>
      <c r="F1894" s="1332">
        <v>8780</v>
      </c>
      <c r="G1894" s="1332">
        <v>458</v>
      </c>
      <c r="H1894" s="1332">
        <v>8336</v>
      </c>
      <c r="I1894" s="1333" t="s">
        <v>52</v>
      </c>
      <c r="J1894" s="1333" t="s">
        <v>52</v>
      </c>
      <c r="K1894" s="1333" t="s">
        <v>52</v>
      </c>
      <c r="L1894" s="1333" t="s">
        <v>52</v>
      </c>
      <c r="M1894" s="1333">
        <v>69</v>
      </c>
      <c r="N1894" s="1334">
        <v>725</v>
      </c>
      <c r="O1894" s="1335">
        <v>50000</v>
      </c>
      <c r="P1894" s="634" t="s">
        <v>6152</v>
      </c>
      <c r="Q1894" s="635" t="s">
        <v>6153</v>
      </c>
      <c r="R1894" s="636">
        <v>826</v>
      </c>
      <c r="S1894" s="636">
        <v>16</v>
      </c>
      <c r="T1894" s="637">
        <v>374.4375</v>
      </c>
      <c r="U1894" s="1331"/>
    </row>
    <row r="1895" spans="1:21" ht="14.25" customHeight="1">
      <c r="A1895" s="1191"/>
      <c r="B1895" s="1191"/>
      <c r="C1895" s="1191"/>
      <c r="D1895" s="1191"/>
      <c r="E1895" s="1191"/>
      <c r="F1895" s="1191"/>
      <c r="G1895" s="1191"/>
      <c r="H1895" s="1191"/>
      <c r="I1895" s="1191"/>
      <c r="J1895" s="1191"/>
      <c r="K1895" s="1191"/>
      <c r="L1895" s="1191"/>
      <c r="M1895" s="1191"/>
      <c r="N1895" s="1191"/>
      <c r="O1895" s="1191"/>
      <c r="P1895" s="638" t="s">
        <v>6154</v>
      </c>
      <c r="Q1895" s="635" t="s">
        <v>6155</v>
      </c>
      <c r="R1895" s="636">
        <v>1516</v>
      </c>
      <c r="S1895" s="636">
        <v>13</v>
      </c>
      <c r="T1895" s="637">
        <v>595.30769199999997</v>
      </c>
      <c r="U1895" s="1191"/>
    </row>
    <row r="1896" spans="1:21" ht="14.25" customHeight="1">
      <c r="A1896" s="1102"/>
      <c r="B1896" s="1102"/>
      <c r="C1896" s="1102"/>
      <c r="D1896" s="1102"/>
      <c r="E1896" s="1102"/>
      <c r="F1896" s="1102"/>
      <c r="G1896" s="1102"/>
      <c r="H1896" s="1102"/>
      <c r="I1896" s="1102"/>
      <c r="J1896" s="1102"/>
      <c r="K1896" s="1102"/>
      <c r="L1896" s="1102"/>
      <c r="M1896" s="1102"/>
      <c r="N1896" s="1102"/>
      <c r="O1896" s="1102"/>
      <c r="P1896" s="638" t="s">
        <v>6156</v>
      </c>
      <c r="Q1896" s="635" t="s">
        <v>6157</v>
      </c>
      <c r="R1896" s="636">
        <v>826</v>
      </c>
      <c r="S1896" s="636">
        <v>16</v>
      </c>
      <c r="T1896" s="637">
        <v>374.4375</v>
      </c>
      <c r="U1896" s="1102"/>
    </row>
    <row r="1897" spans="1:21" ht="14.25" customHeight="1">
      <c r="A1897" s="1329">
        <v>5</v>
      </c>
      <c r="B1897" s="1336">
        <v>43766</v>
      </c>
      <c r="C1897" s="1337" t="s">
        <v>6158</v>
      </c>
      <c r="D1897" s="1331" t="s">
        <v>6159</v>
      </c>
      <c r="E1897" s="1332">
        <v>1652</v>
      </c>
      <c r="F1897" s="1332">
        <v>1468</v>
      </c>
      <c r="G1897" s="1332">
        <v>47</v>
      </c>
      <c r="H1897" s="1332">
        <v>1421</v>
      </c>
      <c r="I1897" s="1333" t="s">
        <v>52</v>
      </c>
      <c r="J1897" s="1333" t="s">
        <v>52</v>
      </c>
      <c r="K1897" s="1333" t="s">
        <v>52</v>
      </c>
      <c r="L1897" s="1333" t="s">
        <v>52</v>
      </c>
      <c r="M1897" s="1333">
        <v>168</v>
      </c>
      <c r="N1897" s="1334">
        <v>59</v>
      </c>
      <c r="O1897" s="1335">
        <v>9961</v>
      </c>
      <c r="P1897" s="634" t="s">
        <v>6160</v>
      </c>
      <c r="Q1897" s="635" t="s">
        <v>6161</v>
      </c>
      <c r="R1897" s="636">
        <v>181</v>
      </c>
      <c r="S1897" s="636">
        <v>42</v>
      </c>
      <c r="T1897" s="637">
        <v>53.595238000000002</v>
      </c>
      <c r="U1897" s="1331"/>
    </row>
    <row r="1898" spans="1:21" ht="14.25" customHeight="1">
      <c r="A1898" s="1191"/>
      <c r="B1898" s="1191"/>
      <c r="C1898" s="1191"/>
      <c r="D1898" s="1191"/>
      <c r="E1898" s="1191"/>
      <c r="F1898" s="1191"/>
      <c r="G1898" s="1191"/>
      <c r="H1898" s="1191"/>
      <c r="I1898" s="1191"/>
      <c r="J1898" s="1191"/>
      <c r="K1898" s="1191"/>
      <c r="L1898" s="1191"/>
      <c r="M1898" s="1191"/>
      <c r="N1898" s="1191"/>
      <c r="O1898" s="1191"/>
      <c r="P1898" s="638" t="s">
        <v>6162</v>
      </c>
      <c r="Q1898" s="635" t="s">
        <v>6163</v>
      </c>
      <c r="R1898" s="636">
        <v>328</v>
      </c>
      <c r="S1898" s="636">
        <v>10</v>
      </c>
      <c r="T1898" s="637">
        <v>164.3</v>
      </c>
      <c r="U1898" s="1191"/>
    </row>
    <row r="1899" spans="1:21" ht="14.25" customHeight="1">
      <c r="A1899" s="1102"/>
      <c r="B1899" s="1102"/>
      <c r="C1899" s="1102"/>
      <c r="D1899" s="1102"/>
      <c r="E1899" s="1102"/>
      <c r="F1899" s="1102"/>
      <c r="G1899" s="1102"/>
      <c r="H1899" s="1102"/>
      <c r="I1899" s="1102"/>
      <c r="J1899" s="1102"/>
      <c r="K1899" s="1102"/>
      <c r="L1899" s="1102"/>
      <c r="M1899" s="1102"/>
      <c r="N1899" s="1102"/>
      <c r="O1899" s="1102"/>
      <c r="P1899" s="638" t="s">
        <v>6164</v>
      </c>
      <c r="Q1899" s="635" t="s">
        <v>6165</v>
      </c>
      <c r="R1899" s="636">
        <v>181</v>
      </c>
      <c r="S1899" s="636">
        <v>42</v>
      </c>
      <c r="T1899" s="637">
        <v>53.595238000000002</v>
      </c>
      <c r="U1899" s="1102"/>
    </row>
    <row r="1900" spans="1:21" ht="14.25" customHeight="1">
      <c r="A1900" s="1329">
        <v>5</v>
      </c>
      <c r="B1900" s="1336">
        <v>43768</v>
      </c>
      <c r="C1900" s="1337" t="s">
        <v>6166</v>
      </c>
      <c r="D1900" s="1331" t="s">
        <v>6167</v>
      </c>
      <c r="E1900" s="1332">
        <v>6568</v>
      </c>
      <c r="F1900" s="1332">
        <v>5932</v>
      </c>
      <c r="G1900" s="1332">
        <v>176</v>
      </c>
      <c r="H1900" s="1332">
        <v>5764</v>
      </c>
      <c r="I1900" s="1333" t="s">
        <v>52</v>
      </c>
      <c r="J1900" s="1333" t="s">
        <v>52</v>
      </c>
      <c r="K1900" s="1333" t="s">
        <v>52</v>
      </c>
      <c r="L1900" s="1333" t="s">
        <v>52</v>
      </c>
      <c r="M1900" s="1333">
        <v>102</v>
      </c>
      <c r="N1900" s="1334">
        <v>490</v>
      </c>
      <c r="O1900" s="1335">
        <v>50000</v>
      </c>
      <c r="P1900" s="634" t="s">
        <v>6168</v>
      </c>
      <c r="Q1900" s="639" t="s">
        <v>6169</v>
      </c>
      <c r="R1900" s="640">
        <v>792</v>
      </c>
      <c r="S1900" s="640">
        <v>10</v>
      </c>
      <c r="T1900" s="641">
        <v>306</v>
      </c>
      <c r="U1900" s="1331"/>
    </row>
    <row r="1901" spans="1:21" ht="14.25" customHeight="1">
      <c r="A1901" s="1191"/>
      <c r="B1901" s="1191"/>
      <c r="C1901" s="1191"/>
      <c r="D1901" s="1191"/>
      <c r="E1901" s="1191"/>
      <c r="F1901" s="1191"/>
      <c r="G1901" s="1191"/>
      <c r="H1901" s="1191"/>
      <c r="I1901" s="1191"/>
      <c r="J1901" s="1191"/>
      <c r="K1901" s="1191"/>
      <c r="L1901" s="1191"/>
      <c r="M1901" s="1191"/>
      <c r="N1901" s="1191"/>
      <c r="O1901" s="1191"/>
      <c r="P1901" s="638" t="s">
        <v>6170</v>
      </c>
      <c r="Q1901" s="639" t="s">
        <v>6171</v>
      </c>
      <c r="R1901" s="640">
        <v>1024</v>
      </c>
      <c r="S1901" s="640">
        <v>12</v>
      </c>
      <c r="T1901" s="641">
        <v>790</v>
      </c>
      <c r="U1901" s="1191"/>
    </row>
    <row r="1902" spans="1:21" ht="14.25" customHeight="1">
      <c r="A1902" s="1102"/>
      <c r="B1902" s="1102"/>
      <c r="C1902" s="1102"/>
      <c r="D1902" s="1102"/>
      <c r="E1902" s="1102"/>
      <c r="F1902" s="1102"/>
      <c r="G1902" s="1102"/>
      <c r="H1902" s="1102"/>
      <c r="I1902" s="1102"/>
      <c r="J1902" s="1102"/>
      <c r="K1902" s="1102"/>
      <c r="L1902" s="1102"/>
      <c r="M1902" s="1102"/>
      <c r="N1902" s="1102"/>
      <c r="O1902" s="1102"/>
      <c r="P1902" s="638" t="s">
        <v>6172</v>
      </c>
      <c r="Q1902" s="639" t="s">
        <v>6173</v>
      </c>
      <c r="R1902" s="640">
        <v>758</v>
      </c>
      <c r="S1902" s="640">
        <v>15</v>
      </c>
      <c r="T1902" s="641">
        <v>490</v>
      </c>
      <c r="U1902" s="1102"/>
    </row>
    <row r="1903" spans="1:21" ht="14.25" customHeight="1">
      <c r="A1903" s="1329">
        <v>5</v>
      </c>
      <c r="B1903" s="1336">
        <v>43769</v>
      </c>
      <c r="C1903" s="1337" t="s">
        <v>6174</v>
      </c>
      <c r="D1903" s="1331" t="s">
        <v>6175</v>
      </c>
      <c r="E1903" s="1332">
        <v>1235</v>
      </c>
      <c r="F1903" s="1332">
        <v>1125</v>
      </c>
      <c r="G1903" s="1332">
        <v>22</v>
      </c>
      <c r="H1903" s="1332">
        <v>1103</v>
      </c>
      <c r="I1903" s="1333" t="s">
        <v>52</v>
      </c>
      <c r="J1903" s="1333" t="s">
        <v>52</v>
      </c>
      <c r="K1903" s="1333" t="s">
        <v>52</v>
      </c>
      <c r="L1903" s="1333" t="s">
        <v>52</v>
      </c>
      <c r="M1903" s="1333">
        <v>134</v>
      </c>
      <c r="N1903" s="1334">
        <v>74</v>
      </c>
      <c r="O1903" s="1335">
        <v>9975</v>
      </c>
      <c r="P1903" s="634" t="s">
        <v>6176</v>
      </c>
      <c r="Q1903" s="639" t="s">
        <v>6177</v>
      </c>
      <c r="R1903" s="640">
        <v>231</v>
      </c>
      <c r="S1903" s="640">
        <v>27</v>
      </c>
      <c r="T1903" s="641">
        <v>64.962963000000002</v>
      </c>
      <c r="U1903" s="1331"/>
    </row>
    <row r="1904" spans="1:21" ht="14.25" customHeight="1">
      <c r="A1904" s="1191"/>
      <c r="B1904" s="1191"/>
      <c r="C1904" s="1191"/>
      <c r="D1904" s="1191"/>
      <c r="E1904" s="1191"/>
      <c r="F1904" s="1191"/>
      <c r="G1904" s="1191"/>
      <c r="H1904" s="1191"/>
      <c r="I1904" s="1191"/>
      <c r="J1904" s="1191"/>
      <c r="K1904" s="1191"/>
      <c r="L1904" s="1191"/>
      <c r="M1904" s="1191"/>
      <c r="N1904" s="1191"/>
      <c r="O1904" s="1191"/>
      <c r="P1904" s="638" t="s">
        <v>6178</v>
      </c>
      <c r="Q1904" s="639" t="s">
        <v>6179</v>
      </c>
      <c r="R1904" s="640">
        <v>294</v>
      </c>
      <c r="S1904" s="640">
        <v>43</v>
      </c>
      <c r="T1904" s="641">
        <v>71.348837000000003</v>
      </c>
      <c r="U1904" s="1191"/>
    </row>
    <row r="1905" spans="1:21" ht="14.25" customHeight="1">
      <c r="A1905" s="1102"/>
      <c r="B1905" s="1102"/>
      <c r="C1905" s="1102"/>
      <c r="D1905" s="1102"/>
      <c r="E1905" s="1102"/>
      <c r="F1905" s="1102"/>
      <c r="G1905" s="1102"/>
      <c r="H1905" s="1102"/>
      <c r="I1905" s="1102"/>
      <c r="J1905" s="1102"/>
      <c r="K1905" s="1102"/>
      <c r="L1905" s="1102"/>
      <c r="M1905" s="1102"/>
      <c r="N1905" s="1102"/>
      <c r="O1905" s="1102"/>
      <c r="P1905" s="638" t="s">
        <v>6180</v>
      </c>
      <c r="Q1905" s="639" t="s">
        <v>6181</v>
      </c>
      <c r="R1905" s="640">
        <v>294</v>
      </c>
      <c r="S1905" s="640">
        <v>43</v>
      </c>
      <c r="T1905" s="641">
        <v>71.348837000000003</v>
      </c>
      <c r="U1905" s="1102"/>
    </row>
    <row r="1906" spans="1:21" ht="14.25" customHeight="1">
      <c r="A1906" s="1329">
        <v>5</v>
      </c>
      <c r="B1906" s="1336">
        <v>43770</v>
      </c>
      <c r="C1906" s="1337" t="s">
        <v>6182</v>
      </c>
      <c r="D1906" s="1331" t="s">
        <v>6183</v>
      </c>
      <c r="E1906" s="1332">
        <v>16783</v>
      </c>
      <c r="F1906" s="1332">
        <v>15684</v>
      </c>
      <c r="G1906" s="1332">
        <v>2964</v>
      </c>
      <c r="H1906" s="1332">
        <v>12742</v>
      </c>
      <c r="I1906" s="1333" t="s">
        <v>52</v>
      </c>
      <c r="J1906" s="1333" t="s">
        <v>52</v>
      </c>
      <c r="K1906" s="1333" t="s">
        <v>52</v>
      </c>
      <c r="L1906" s="1333" t="s">
        <v>52</v>
      </c>
      <c r="M1906" s="1333">
        <v>4551</v>
      </c>
      <c r="N1906" s="1334">
        <v>11</v>
      </c>
      <c r="O1906" s="1335">
        <v>50000</v>
      </c>
      <c r="P1906" s="634" t="s">
        <v>6184</v>
      </c>
      <c r="Q1906" s="639" t="s">
        <v>6185</v>
      </c>
      <c r="R1906" s="640">
        <v>7320</v>
      </c>
      <c r="S1906" s="640">
        <v>2314</v>
      </c>
      <c r="T1906" s="641">
        <v>11</v>
      </c>
      <c r="U1906" s="1331"/>
    </row>
    <row r="1907" spans="1:21" ht="14.25" customHeight="1">
      <c r="A1907" s="1191"/>
      <c r="B1907" s="1191"/>
      <c r="C1907" s="1191"/>
      <c r="D1907" s="1191"/>
      <c r="E1907" s="1191"/>
      <c r="F1907" s="1191"/>
      <c r="G1907" s="1191"/>
      <c r="H1907" s="1191"/>
      <c r="I1907" s="1191"/>
      <c r="J1907" s="1191"/>
      <c r="K1907" s="1191"/>
      <c r="L1907" s="1191"/>
      <c r="M1907" s="1191"/>
      <c r="N1907" s="1191"/>
      <c r="O1907" s="1191"/>
      <c r="P1907" s="638" t="s">
        <v>6186</v>
      </c>
      <c r="Q1907" s="639" t="s">
        <v>6187</v>
      </c>
      <c r="R1907" s="640">
        <v>7320</v>
      </c>
      <c r="S1907" s="640">
        <v>2314</v>
      </c>
      <c r="T1907" s="641">
        <v>11</v>
      </c>
      <c r="U1907" s="1191"/>
    </row>
    <row r="1908" spans="1:21" ht="14.25" customHeight="1">
      <c r="A1908" s="1102"/>
      <c r="B1908" s="1102"/>
      <c r="C1908" s="1102"/>
      <c r="D1908" s="1102"/>
      <c r="E1908" s="1102"/>
      <c r="F1908" s="1102"/>
      <c r="G1908" s="1102"/>
      <c r="H1908" s="1102"/>
      <c r="I1908" s="1102"/>
      <c r="J1908" s="1102"/>
      <c r="K1908" s="1102"/>
      <c r="L1908" s="1102"/>
      <c r="M1908" s="1102"/>
      <c r="N1908" s="1102"/>
      <c r="O1908" s="1102"/>
      <c r="P1908" s="638" t="s">
        <v>6188</v>
      </c>
      <c r="Q1908" s="639" t="s">
        <v>6189</v>
      </c>
      <c r="R1908" s="640">
        <v>7320</v>
      </c>
      <c r="S1908" s="640">
        <v>2314</v>
      </c>
      <c r="T1908" s="641">
        <v>11</v>
      </c>
      <c r="U1908" s="1102"/>
    </row>
    <row r="1909" spans="1:21" ht="14.25" customHeight="1">
      <c r="A1909" s="1329">
        <v>1</v>
      </c>
      <c r="B1909" s="1336">
        <v>43773</v>
      </c>
      <c r="C1909" s="1337" t="s">
        <v>6190</v>
      </c>
      <c r="D1909" s="1331" t="s">
        <v>6191</v>
      </c>
      <c r="E1909" s="1332">
        <v>2078</v>
      </c>
      <c r="F1909" s="1332">
        <v>1853</v>
      </c>
      <c r="G1909" s="1332">
        <v>115</v>
      </c>
      <c r="H1909" s="1332">
        <v>1747</v>
      </c>
      <c r="I1909" s="1333" t="s">
        <v>52</v>
      </c>
      <c r="J1909" s="1333" t="s">
        <v>52</v>
      </c>
      <c r="K1909" s="1333" t="s">
        <v>52</v>
      </c>
      <c r="L1909" s="1333" t="s">
        <v>52</v>
      </c>
      <c r="M1909" s="1333">
        <v>167</v>
      </c>
      <c r="N1909" s="1334">
        <v>60</v>
      </c>
      <c r="O1909" s="1335">
        <v>10000</v>
      </c>
      <c r="P1909" s="634" t="s">
        <v>6192</v>
      </c>
      <c r="Q1909" s="639" t="s">
        <v>6193</v>
      </c>
      <c r="R1909" s="640">
        <v>165</v>
      </c>
      <c r="S1909" s="640">
        <v>26</v>
      </c>
      <c r="T1909" s="641">
        <v>41</v>
      </c>
      <c r="U1909" s="1331"/>
    </row>
    <row r="1910" spans="1:21" ht="14.25" customHeight="1">
      <c r="A1910" s="1191"/>
      <c r="B1910" s="1191"/>
      <c r="C1910" s="1191"/>
      <c r="D1910" s="1191"/>
      <c r="E1910" s="1191"/>
      <c r="F1910" s="1191"/>
      <c r="G1910" s="1191"/>
      <c r="H1910" s="1191"/>
      <c r="I1910" s="1191"/>
      <c r="J1910" s="1191"/>
      <c r="K1910" s="1191"/>
      <c r="L1910" s="1191"/>
      <c r="M1910" s="1191"/>
      <c r="N1910" s="1191"/>
      <c r="O1910" s="1191"/>
      <c r="P1910" s="638" t="s">
        <v>6194</v>
      </c>
      <c r="Q1910" s="639" t="s">
        <v>6195</v>
      </c>
      <c r="R1910" s="640">
        <v>403</v>
      </c>
      <c r="S1910" s="640">
        <v>11</v>
      </c>
      <c r="T1910" s="641">
        <v>71</v>
      </c>
      <c r="U1910" s="1191"/>
    </row>
    <row r="1911" spans="1:21" ht="14.25" customHeight="1">
      <c r="A1911" s="1102"/>
      <c r="B1911" s="1102"/>
      <c r="C1911" s="1102"/>
      <c r="D1911" s="1102"/>
      <c r="E1911" s="1102"/>
      <c r="F1911" s="1102"/>
      <c r="G1911" s="1102"/>
      <c r="H1911" s="1102"/>
      <c r="I1911" s="1102"/>
      <c r="J1911" s="1102"/>
      <c r="K1911" s="1102"/>
      <c r="L1911" s="1102"/>
      <c r="M1911" s="1102"/>
      <c r="N1911" s="1102"/>
      <c r="O1911" s="1102"/>
      <c r="P1911" s="638" t="s">
        <v>6196</v>
      </c>
      <c r="Q1911" s="639" t="s">
        <v>6197</v>
      </c>
      <c r="R1911" s="640">
        <v>203</v>
      </c>
      <c r="S1911" s="640">
        <v>37</v>
      </c>
      <c r="T1911" s="641">
        <v>58</v>
      </c>
      <c r="U1911" s="1102"/>
    </row>
    <row r="1912" spans="1:21" ht="14.25" customHeight="1">
      <c r="A1912" s="1329">
        <v>1</v>
      </c>
      <c r="B1912" s="1336">
        <v>43775</v>
      </c>
      <c r="C1912" s="1337" t="s">
        <v>6198</v>
      </c>
      <c r="D1912" s="1331" t="s">
        <v>6199</v>
      </c>
      <c r="E1912" s="1332">
        <v>9487</v>
      </c>
      <c r="F1912" s="1332">
        <v>8045</v>
      </c>
      <c r="G1912" s="1332">
        <v>118</v>
      </c>
      <c r="H1912" s="1332">
        <v>7940</v>
      </c>
      <c r="I1912" s="1333" t="s">
        <v>52</v>
      </c>
      <c r="J1912" s="1333" t="s">
        <v>52</v>
      </c>
      <c r="K1912" s="1333" t="s">
        <v>52</v>
      </c>
      <c r="L1912" s="1333" t="s">
        <v>52</v>
      </c>
      <c r="M1912" s="1333">
        <v>147</v>
      </c>
      <c r="N1912" s="1334">
        <v>340</v>
      </c>
      <c r="O1912" s="1335">
        <v>50000</v>
      </c>
      <c r="P1912" s="634" t="s">
        <v>6200</v>
      </c>
      <c r="Q1912" s="639" t="s">
        <v>6201</v>
      </c>
      <c r="R1912" s="640">
        <v>984</v>
      </c>
      <c r="S1912" s="640">
        <v>20</v>
      </c>
      <c r="T1912" s="641">
        <v>238</v>
      </c>
      <c r="U1912" s="1331"/>
    </row>
    <row r="1913" spans="1:21" ht="14.25" customHeight="1">
      <c r="A1913" s="1191"/>
      <c r="B1913" s="1191"/>
      <c r="C1913" s="1191"/>
      <c r="D1913" s="1191"/>
      <c r="E1913" s="1191"/>
      <c r="F1913" s="1191"/>
      <c r="G1913" s="1191"/>
      <c r="H1913" s="1191"/>
      <c r="I1913" s="1191"/>
      <c r="J1913" s="1191"/>
      <c r="K1913" s="1191"/>
      <c r="L1913" s="1191"/>
      <c r="M1913" s="1191"/>
      <c r="N1913" s="1191"/>
      <c r="O1913" s="1191"/>
      <c r="P1913" s="638" t="s">
        <v>6202</v>
      </c>
      <c r="Q1913" s="639" t="s">
        <v>6203</v>
      </c>
      <c r="R1913" s="640">
        <v>1938</v>
      </c>
      <c r="S1913" s="640">
        <v>47</v>
      </c>
      <c r="T1913" s="641">
        <v>253</v>
      </c>
      <c r="U1913" s="1191"/>
    </row>
    <row r="1914" spans="1:21" ht="14.25" customHeight="1">
      <c r="A1914" s="1102"/>
      <c r="B1914" s="1102"/>
      <c r="C1914" s="1102"/>
      <c r="D1914" s="1102"/>
      <c r="E1914" s="1102"/>
      <c r="F1914" s="1102"/>
      <c r="G1914" s="1102"/>
      <c r="H1914" s="1102"/>
      <c r="I1914" s="1102"/>
      <c r="J1914" s="1102"/>
      <c r="K1914" s="1102"/>
      <c r="L1914" s="1102"/>
      <c r="M1914" s="1102"/>
      <c r="N1914" s="1102"/>
      <c r="O1914" s="1102"/>
      <c r="P1914" s="638" t="s">
        <v>6204</v>
      </c>
      <c r="Q1914" s="639" t="s">
        <v>6205</v>
      </c>
      <c r="R1914" s="640">
        <v>1938</v>
      </c>
      <c r="S1914" s="640">
        <v>47</v>
      </c>
      <c r="T1914" s="641">
        <v>253</v>
      </c>
      <c r="U1914" s="1102"/>
    </row>
    <row r="1915" spans="1:21" ht="14.25" customHeight="1">
      <c r="A1915" s="1329">
        <v>1</v>
      </c>
      <c r="B1915" s="1336">
        <v>43776</v>
      </c>
      <c r="C1915" s="1337" t="s">
        <v>6206</v>
      </c>
      <c r="D1915" s="1331" t="s">
        <v>6207</v>
      </c>
      <c r="E1915" s="1332">
        <v>2240</v>
      </c>
      <c r="F1915" s="1332">
        <v>2027</v>
      </c>
      <c r="G1915" s="1332">
        <v>21</v>
      </c>
      <c r="H1915" s="1332">
        <v>2006</v>
      </c>
      <c r="I1915" s="1333" t="s">
        <v>52</v>
      </c>
      <c r="J1915" s="1333" t="s">
        <v>52</v>
      </c>
      <c r="K1915" s="1333" t="s">
        <v>52</v>
      </c>
      <c r="L1915" s="1333" t="s">
        <v>52</v>
      </c>
      <c r="M1915" s="1333">
        <v>135</v>
      </c>
      <c r="N1915" s="1334">
        <v>74</v>
      </c>
      <c r="O1915" s="1335">
        <v>9991</v>
      </c>
      <c r="P1915" s="634" t="s">
        <v>6208</v>
      </c>
      <c r="Q1915" s="639" t="s">
        <v>6209</v>
      </c>
      <c r="R1915" s="640">
        <v>724</v>
      </c>
      <c r="S1915" s="640">
        <v>36</v>
      </c>
      <c r="T1915" s="641">
        <v>70</v>
      </c>
      <c r="U1915" s="1331"/>
    </row>
    <row r="1916" spans="1:21" ht="14.25" customHeight="1">
      <c r="A1916" s="1191"/>
      <c r="B1916" s="1191"/>
      <c r="C1916" s="1191"/>
      <c r="D1916" s="1191"/>
      <c r="E1916" s="1191"/>
      <c r="F1916" s="1191"/>
      <c r="G1916" s="1191"/>
      <c r="H1916" s="1191"/>
      <c r="I1916" s="1191"/>
      <c r="J1916" s="1191"/>
      <c r="K1916" s="1191"/>
      <c r="L1916" s="1191"/>
      <c r="M1916" s="1191"/>
      <c r="N1916" s="1191"/>
      <c r="O1916" s="1191"/>
      <c r="P1916" s="638" t="s">
        <v>6210</v>
      </c>
      <c r="Q1916" s="639" t="s">
        <v>6211</v>
      </c>
      <c r="R1916" s="640">
        <v>724</v>
      </c>
      <c r="S1916" s="640">
        <v>36</v>
      </c>
      <c r="T1916" s="641">
        <v>70</v>
      </c>
      <c r="U1916" s="1191"/>
    </row>
    <row r="1917" spans="1:21" ht="14.25" customHeight="1">
      <c r="A1917" s="1102"/>
      <c r="B1917" s="1102"/>
      <c r="C1917" s="1102"/>
      <c r="D1917" s="1102"/>
      <c r="E1917" s="1102"/>
      <c r="F1917" s="1102"/>
      <c r="G1917" s="1102"/>
      <c r="H1917" s="1102"/>
      <c r="I1917" s="1102"/>
      <c r="J1917" s="1102"/>
      <c r="K1917" s="1102"/>
      <c r="L1917" s="1102"/>
      <c r="M1917" s="1102"/>
      <c r="N1917" s="1102"/>
      <c r="O1917" s="1102"/>
      <c r="P1917" s="638" t="s">
        <v>6212</v>
      </c>
      <c r="Q1917" s="639" t="s">
        <v>6213</v>
      </c>
      <c r="R1917" s="640">
        <v>724</v>
      </c>
      <c r="S1917" s="640">
        <v>36</v>
      </c>
      <c r="T1917" s="641">
        <v>70</v>
      </c>
      <c r="U1917" s="1102"/>
    </row>
    <row r="1918" spans="1:21" ht="14.25" customHeight="1">
      <c r="A1918" s="1329">
        <v>2</v>
      </c>
      <c r="B1918" s="1336">
        <v>43780</v>
      </c>
      <c r="C1918" s="1337" t="s">
        <v>6214</v>
      </c>
      <c r="D1918" s="1331" t="s">
        <v>6215</v>
      </c>
      <c r="E1918" s="1332">
        <v>2104</v>
      </c>
      <c r="F1918" s="1332">
        <v>1921</v>
      </c>
      <c r="G1918" s="1332">
        <v>108</v>
      </c>
      <c r="H1918" s="1332">
        <v>1816</v>
      </c>
      <c r="I1918" s="1333" t="s">
        <v>52</v>
      </c>
      <c r="J1918" s="1333" t="s">
        <v>52</v>
      </c>
      <c r="K1918" s="1333" t="s">
        <v>52</v>
      </c>
      <c r="L1918" s="1333" t="s">
        <v>52</v>
      </c>
      <c r="M1918" s="1333">
        <v>176</v>
      </c>
      <c r="N1918" s="1334">
        <v>57</v>
      </c>
      <c r="O1918" s="1335">
        <v>9952</v>
      </c>
      <c r="P1918" s="634" t="s">
        <v>6216</v>
      </c>
      <c r="Q1918" s="639" t="s">
        <v>6217</v>
      </c>
      <c r="R1918" s="640">
        <v>196</v>
      </c>
      <c r="S1918" s="640">
        <v>29</v>
      </c>
      <c r="T1918" s="641">
        <v>40</v>
      </c>
      <c r="U1918" s="1331"/>
    </row>
    <row r="1919" spans="1:21" ht="14.25" customHeight="1">
      <c r="A1919" s="1191"/>
      <c r="B1919" s="1191"/>
      <c r="C1919" s="1191"/>
      <c r="D1919" s="1191"/>
      <c r="E1919" s="1191"/>
      <c r="F1919" s="1191"/>
      <c r="G1919" s="1191"/>
      <c r="H1919" s="1191"/>
      <c r="I1919" s="1191"/>
      <c r="J1919" s="1191"/>
      <c r="K1919" s="1191"/>
      <c r="L1919" s="1191"/>
      <c r="M1919" s="1191"/>
      <c r="N1919" s="1191"/>
      <c r="O1919" s="1191"/>
      <c r="P1919" s="638" t="s">
        <v>6218</v>
      </c>
      <c r="Q1919" s="639" t="s">
        <v>6219</v>
      </c>
      <c r="R1919" s="640">
        <v>345</v>
      </c>
      <c r="S1919" s="640">
        <v>9</v>
      </c>
      <c r="T1919" s="641">
        <v>79</v>
      </c>
      <c r="U1919" s="1191"/>
    </row>
    <row r="1920" spans="1:21" ht="14.25" customHeight="1">
      <c r="A1920" s="1102"/>
      <c r="B1920" s="1102"/>
      <c r="C1920" s="1102"/>
      <c r="D1920" s="1102"/>
      <c r="E1920" s="1102"/>
      <c r="F1920" s="1102"/>
      <c r="G1920" s="1102"/>
      <c r="H1920" s="1102"/>
      <c r="I1920" s="1102"/>
      <c r="J1920" s="1102"/>
      <c r="K1920" s="1102"/>
      <c r="L1920" s="1102"/>
      <c r="M1920" s="1102"/>
      <c r="N1920" s="1102"/>
      <c r="O1920" s="1102"/>
      <c r="P1920" s="638" t="s">
        <v>6220</v>
      </c>
      <c r="Q1920" s="639" t="s">
        <v>6221</v>
      </c>
      <c r="R1920" s="640">
        <v>336</v>
      </c>
      <c r="S1920" s="640">
        <v>54</v>
      </c>
      <c r="T1920" s="641">
        <v>58</v>
      </c>
      <c r="U1920" s="1102"/>
    </row>
    <row r="1921" spans="1:21" ht="14.25" customHeight="1">
      <c r="A1921" s="1329">
        <v>2</v>
      </c>
      <c r="B1921" s="1336">
        <v>43782</v>
      </c>
      <c r="C1921" s="1337" t="s">
        <v>6222</v>
      </c>
      <c r="D1921" s="1331" t="s">
        <v>6223</v>
      </c>
      <c r="E1921" s="1332">
        <v>7667</v>
      </c>
      <c r="F1921" s="1332">
        <v>7271</v>
      </c>
      <c r="G1921" s="1332">
        <v>84</v>
      </c>
      <c r="H1921" s="1332">
        <v>7176</v>
      </c>
      <c r="I1921" s="1333" t="s">
        <v>52</v>
      </c>
      <c r="J1921" s="1333" t="s">
        <v>52</v>
      </c>
      <c r="K1921" s="1333" t="s">
        <v>52</v>
      </c>
      <c r="L1921" s="1333" t="s">
        <v>52</v>
      </c>
      <c r="M1921" s="1333">
        <v>70</v>
      </c>
      <c r="N1921" s="1334">
        <v>714</v>
      </c>
      <c r="O1921" s="1335">
        <v>50000</v>
      </c>
      <c r="P1921" s="634" t="s">
        <v>6224</v>
      </c>
      <c r="Q1921" s="639" t="s">
        <v>6225</v>
      </c>
      <c r="R1921" s="640">
        <v>1088</v>
      </c>
      <c r="S1921" s="640">
        <v>14</v>
      </c>
      <c r="T1921" s="641">
        <v>575</v>
      </c>
      <c r="U1921" s="1331"/>
    </row>
    <row r="1922" spans="1:21" ht="14.25" customHeight="1">
      <c r="A1922" s="1191"/>
      <c r="B1922" s="1191"/>
      <c r="C1922" s="1191"/>
      <c r="D1922" s="1191"/>
      <c r="E1922" s="1191"/>
      <c r="F1922" s="1191"/>
      <c r="G1922" s="1191"/>
      <c r="H1922" s="1191"/>
      <c r="I1922" s="1191"/>
      <c r="J1922" s="1191"/>
      <c r="K1922" s="1191"/>
      <c r="L1922" s="1191"/>
      <c r="M1922" s="1191"/>
      <c r="N1922" s="1191"/>
      <c r="O1922" s="1191"/>
      <c r="P1922" s="638" t="s">
        <v>6226</v>
      </c>
      <c r="Q1922" s="639" t="s">
        <v>6227</v>
      </c>
      <c r="R1922" s="640">
        <v>1088</v>
      </c>
      <c r="S1922" s="640">
        <v>14</v>
      </c>
      <c r="T1922" s="641">
        <v>575</v>
      </c>
      <c r="U1922" s="1191"/>
    </row>
    <row r="1923" spans="1:21" ht="14.25" customHeight="1">
      <c r="A1923" s="1102"/>
      <c r="B1923" s="1102"/>
      <c r="C1923" s="1102"/>
      <c r="D1923" s="1102"/>
      <c r="E1923" s="1102"/>
      <c r="F1923" s="1102"/>
      <c r="G1923" s="1102"/>
      <c r="H1923" s="1102"/>
      <c r="I1923" s="1102"/>
      <c r="J1923" s="1102"/>
      <c r="K1923" s="1102"/>
      <c r="L1923" s="1102"/>
      <c r="M1923" s="1102"/>
      <c r="N1923" s="1102"/>
      <c r="O1923" s="1102"/>
      <c r="P1923" s="638" t="s">
        <v>6228</v>
      </c>
      <c r="Q1923" s="639" t="s">
        <v>6229</v>
      </c>
      <c r="R1923" s="640">
        <v>1088</v>
      </c>
      <c r="S1923" s="640">
        <v>14</v>
      </c>
      <c r="T1923" s="641">
        <v>575</v>
      </c>
      <c r="U1923" s="1102"/>
    </row>
    <row r="1924" spans="1:21" ht="14.25" customHeight="1">
      <c r="A1924" s="1329">
        <v>2</v>
      </c>
      <c r="B1924" s="1336">
        <v>43783</v>
      </c>
      <c r="C1924" s="1337" t="s">
        <v>6230</v>
      </c>
      <c r="D1924" s="1331" t="s">
        <v>6231</v>
      </c>
      <c r="E1924" s="1332">
        <v>1890</v>
      </c>
      <c r="F1924" s="1332">
        <v>1725</v>
      </c>
      <c r="G1924" s="1332">
        <v>78</v>
      </c>
      <c r="H1924" s="1332">
        <v>1650</v>
      </c>
      <c r="I1924" s="1333" t="s">
        <v>52</v>
      </c>
      <c r="J1924" s="1333" t="s">
        <v>52</v>
      </c>
      <c r="K1924" s="1333" t="s">
        <v>52</v>
      </c>
      <c r="L1924" s="1333" t="s">
        <v>52</v>
      </c>
      <c r="M1924" s="1333">
        <v>165</v>
      </c>
      <c r="N1924" s="1334">
        <v>60</v>
      </c>
      <c r="O1924" s="1335">
        <v>9975</v>
      </c>
      <c r="P1924" s="634" t="s">
        <v>6232</v>
      </c>
      <c r="Q1924" s="639" t="s">
        <v>6233</v>
      </c>
      <c r="R1924" s="640">
        <v>444</v>
      </c>
      <c r="S1924" s="640">
        <v>21</v>
      </c>
      <c r="T1924" s="641">
        <v>87</v>
      </c>
      <c r="U1924" s="1331"/>
    </row>
    <row r="1925" spans="1:21" ht="14.25" customHeight="1">
      <c r="A1925" s="1191"/>
      <c r="B1925" s="1191"/>
      <c r="C1925" s="1191"/>
      <c r="D1925" s="1191"/>
      <c r="E1925" s="1191"/>
      <c r="F1925" s="1191"/>
      <c r="G1925" s="1191"/>
      <c r="H1925" s="1191"/>
      <c r="I1925" s="1191"/>
      <c r="J1925" s="1191"/>
      <c r="K1925" s="1191"/>
      <c r="L1925" s="1191"/>
      <c r="M1925" s="1191"/>
      <c r="N1925" s="1191"/>
      <c r="O1925" s="1191"/>
      <c r="P1925" s="638" t="s">
        <v>6234</v>
      </c>
      <c r="Q1925" s="639" t="s">
        <v>6235</v>
      </c>
      <c r="R1925" s="640">
        <v>182</v>
      </c>
      <c r="S1925" s="640">
        <v>38</v>
      </c>
      <c r="T1925" s="641">
        <v>45</v>
      </c>
      <c r="U1925" s="1191"/>
    </row>
    <row r="1926" spans="1:21" ht="14.25" customHeight="1">
      <c r="A1926" s="1102"/>
      <c r="B1926" s="1102"/>
      <c r="C1926" s="1102"/>
      <c r="D1926" s="1102"/>
      <c r="E1926" s="1102"/>
      <c r="F1926" s="1102"/>
      <c r="G1926" s="1102"/>
      <c r="H1926" s="1102"/>
      <c r="I1926" s="1102"/>
      <c r="J1926" s="1102"/>
      <c r="K1926" s="1102"/>
      <c r="L1926" s="1102"/>
      <c r="M1926" s="1102"/>
      <c r="N1926" s="1102"/>
      <c r="O1926" s="1102"/>
      <c r="P1926" s="638" t="s">
        <v>6236</v>
      </c>
      <c r="Q1926" s="639" t="s">
        <v>6237</v>
      </c>
      <c r="R1926" s="640">
        <v>182</v>
      </c>
      <c r="S1926" s="640">
        <v>38</v>
      </c>
      <c r="T1926" s="641">
        <v>45</v>
      </c>
      <c r="U1926" s="1102"/>
    </row>
    <row r="1927" spans="1:21" ht="14.25" customHeight="1">
      <c r="A1927" s="1329">
        <v>2</v>
      </c>
      <c r="B1927" s="1336">
        <v>43784</v>
      </c>
      <c r="C1927" s="1337" t="s">
        <v>6238</v>
      </c>
      <c r="D1927" s="1331" t="s">
        <v>6239</v>
      </c>
      <c r="E1927" s="1332">
        <v>7586</v>
      </c>
      <c r="F1927" s="1332">
        <v>7424</v>
      </c>
      <c r="G1927" s="1332">
        <v>52</v>
      </c>
      <c r="H1927" s="1332">
        <v>7368</v>
      </c>
      <c r="I1927" s="1333" t="s">
        <v>52</v>
      </c>
      <c r="J1927" s="1333" t="s">
        <v>52</v>
      </c>
      <c r="K1927" s="1333" t="s">
        <v>52</v>
      </c>
      <c r="L1927" s="1333" t="s">
        <v>52</v>
      </c>
      <c r="M1927" s="1333">
        <v>55</v>
      </c>
      <c r="N1927" s="1334">
        <v>902</v>
      </c>
      <c r="O1927" s="1335">
        <v>49606</v>
      </c>
      <c r="P1927" s="634" t="s">
        <v>6240</v>
      </c>
      <c r="Q1927" s="639" t="s">
        <v>6241</v>
      </c>
      <c r="R1927" s="640">
        <v>2000</v>
      </c>
      <c r="S1927" s="640">
        <v>26</v>
      </c>
      <c r="T1927" s="641">
        <v>570</v>
      </c>
      <c r="U1927" s="1331"/>
    </row>
    <row r="1928" spans="1:21" ht="14.25" customHeight="1">
      <c r="A1928" s="1191"/>
      <c r="B1928" s="1191"/>
      <c r="C1928" s="1191"/>
      <c r="D1928" s="1191"/>
      <c r="E1928" s="1191"/>
      <c r="F1928" s="1191"/>
      <c r="G1928" s="1191"/>
      <c r="H1928" s="1191"/>
      <c r="I1928" s="1191"/>
      <c r="J1928" s="1191"/>
      <c r="K1928" s="1191"/>
      <c r="L1928" s="1191"/>
      <c r="M1928" s="1191"/>
      <c r="N1928" s="1191"/>
      <c r="O1928" s="1191"/>
      <c r="P1928" s="638" t="s">
        <v>6242</v>
      </c>
      <c r="Q1928" s="639" t="s">
        <v>6243</v>
      </c>
      <c r="R1928" s="640">
        <v>2000</v>
      </c>
      <c r="S1928" s="640">
        <v>26</v>
      </c>
      <c r="T1928" s="641">
        <v>570</v>
      </c>
      <c r="U1928" s="1191"/>
    </row>
    <row r="1929" spans="1:21" ht="14.25" customHeight="1">
      <c r="A1929" s="1102"/>
      <c r="B1929" s="1102"/>
      <c r="C1929" s="1102"/>
      <c r="D1929" s="1102"/>
      <c r="E1929" s="1102"/>
      <c r="F1929" s="1102"/>
      <c r="G1929" s="1102"/>
      <c r="H1929" s="1102"/>
      <c r="I1929" s="1102"/>
      <c r="J1929" s="1102"/>
      <c r="K1929" s="1102"/>
      <c r="L1929" s="1102"/>
      <c r="M1929" s="1102"/>
      <c r="N1929" s="1102"/>
      <c r="O1929" s="1102"/>
      <c r="P1929" s="638" t="s">
        <v>6244</v>
      </c>
      <c r="Q1929" s="639" t="s">
        <v>6245</v>
      </c>
      <c r="R1929" s="640">
        <v>2000</v>
      </c>
      <c r="S1929" s="640">
        <v>26</v>
      </c>
      <c r="T1929" s="641">
        <v>570</v>
      </c>
      <c r="U1929" s="1102"/>
    </row>
    <row r="1930" spans="1:21" ht="14.25" customHeight="1">
      <c r="A1930" s="1329">
        <v>3</v>
      </c>
      <c r="B1930" s="1336">
        <v>43787</v>
      </c>
      <c r="C1930" s="1337" t="s">
        <v>6246</v>
      </c>
      <c r="D1930" s="1331" t="s">
        <v>6247</v>
      </c>
      <c r="E1930" s="1332">
        <v>1007</v>
      </c>
      <c r="F1930" s="1332">
        <v>885</v>
      </c>
      <c r="G1930" s="1332">
        <v>63</v>
      </c>
      <c r="H1930" s="1332">
        <v>825</v>
      </c>
      <c r="I1930" s="1333" t="s">
        <v>52</v>
      </c>
      <c r="J1930" s="1333" t="s">
        <v>52</v>
      </c>
      <c r="K1930" s="1333" t="s">
        <v>52</v>
      </c>
      <c r="L1930" s="1333" t="s">
        <v>52</v>
      </c>
      <c r="M1930" s="1333">
        <v>114</v>
      </c>
      <c r="N1930" s="1334">
        <v>88</v>
      </c>
      <c r="O1930" s="1335">
        <v>10000</v>
      </c>
      <c r="P1930" s="634" t="s">
        <v>6248</v>
      </c>
      <c r="Q1930" s="639" t="s">
        <v>6249</v>
      </c>
      <c r="R1930" s="640">
        <v>117</v>
      </c>
      <c r="S1930" s="640">
        <v>23</v>
      </c>
      <c r="T1930" s="641">
        <v>79</v>
      </c>
      <c r="U1930" s="1331"/>
    </row>
    <row r="1931" spans="1:21" ht="14.25" customHeight="1">
      <c r="A1931" s="1191"/>
      <c r="B1931" s="1191"/>
      <c r="C1931" s="1191"/>
      <c r="D1931" s="1191"/>
      <c r="E1931" s="1191"/>
      <c r="F1931" s="1191"/>
      <c r="G1931" s="1191"/>
      <c r="H1931" s="1191"/>
      <c r="I1931" s="1191"/>
      <c r="J1931" s="1191"/>
      <c r="K1931" s="1191"/>
      <c r="L1931" s="1191"/>
      <c r="M1931" s="1191"/>
      <c r="N1931" s="1191"/>
      <c r="O1931" s="1191"/>
      <c r="P1931" s="638" t="s">
        <v>6250</v>
      </c>
      <c r="Q1931" s="639" t="s">
        <v>6251</v>
      </c>
      <c r="R1931" s="640">
        <v>250</v>
      </c>
      <c r="S1931" s="640">
        <v>38</v>
      </c>
      <c r="T1931" s="641">
        <v>90</v>
      </c>
      <c r="U1931" s="1191"/>
    </row>
    <row r="1932" spans="1:21" ht="14.25" customHeight="1">
      <c r="A1932" s="1102"/>
      <c r="B1932" s="1102"/>
      <c r="C1932" s="1102"/>
      <c r="D1932" s="1102"/>
      <c r="E1932" s="1102"/>
      <c r="F1932" s="1102"/>
      <c r="G1932" s="1102"/>
      <c r="H1932" s="1102"/>
      <c r="I1932" s="1102"/>
      <c r="J1932" s="1102"/>
      <c r="K1932" s="1102"/>
      <c r="L1932" s="1102"/>
      <c r="M1932" s="1102"/>
      <c r="N1932" s="1102"/>
      <c r="O1932" s="1102"/>
      <c r="P1932" s="638" t="s">
        <v>6252</v>
      </c>
      <c r="Q1932" s="639" t="s">
        <v>6253</v>
      </c>
      <c r="R1932" s="640">
        <v>250</v>
      </c>
      <c r="S1932" s="640">
        <v>38</v>
      </c>
      <c r="T1932" s="641">
        <v>90</v>
      </c>
      <c r="U1932" s="1102"/>
    </row>
    <row r="1933" spans="1:21" ht="14.25" customHeight="1">
      <c r="A1933" s="1329">
        <v>3</v>
      </c>
      <c r="B1933" s="1336">
        <v>43789</v>
      </c>
      <c r="C1933" s="1337" t="s">
        <v>6254</v>
      </c>
      <c r="D1933" s="1331" t="s">
        <v>6255</v>
      </c>
      <c r="E1933" s="1332">
        <v>10131</v>
      </c>
      <c r="F1933" s="1332">
        <v>9014</v>
      </c>
      <c r="G1933" s="1332">
        <v>115</v>
      </c>
      <c r="H1933" s="1332">
        <v>8908</v>
      </c>
      <c r="I1933" s="1333" t="s">
        <v>52</v>
      </c>
      <c r="J1933" s="1333" t="s">
        <v>52</v>
      </c>
      <c r="K1933" s="1333" t="s">
        <v>52</v>
      </c>
      <c r="L1933" s="1333" t="s">
        <v>52</v>
      </c>
      <c r="M1933" s="1333">
        <v>127</v>
      </c>
      <c r="N1933" s="1334">
        <v>394</v>
      </c>
      <c r="O1933" s="1335">
        <v>50000</v>
      </c>
      <c r="P1933" s="634" t="s">
        <v>6256</v>
      </c>
      <c r="Q1933" s="639" t="s">
        <v>6257</v>
      </c>
      <c r="R1933" s="640">
        <v>636</v>
      </c>
      <c r="S1933" s="640">
        <v>13</v>
      </c>
      <c r="T1933" s="641">
        <v>298.23076900000001</v>
      </c>
      <c r="U1933" s="1331"/>
    </row>
    <row r="1934" spans="1:21" ht="14.25" customHeight="1">
      <c r="A1934" s="1191"/>
      <c r="B1934" s="1191"/>
      <c r="C1934" s="1191"/>
      <c r="D1934" s="1191"/>
      <c r="E1934" s="1191"/>
      <c r="F1934" s="1191"/>
      <c r="G1934" s="1191"/>
      <c r="H1934" s="1191"/>
      <c r="I1934" s="1191"/>
      <c r="J1934" s="1191"/>
      <c r="K1934" s="1191"/>
      <c r="L1934" s="1191"/>
      <c r="M1934" s="1191"/>
      <c r="N1934" s="1191"/>
      <c r="O1934" s="1191"/>
      <c r="P1934" s="638" t="s">
        <v>6258</v>
      </c>
      <c r="Q1934" s="639" t="s">
        <v>6259</v>
      </c>
      <c r="R1934" s="640">
        <v>2552</v>
      </c>
      <c r="S1934" s="640">
        <v>41</v>
      </c>
      <c r="T1934" s="641">
        <v>346.73170699999997</v>
      </c>
      <c r="U1934" s="1191"/>
    </row>
    <row r="1935" spans="1:21" ht="14.25" customHeight="1">
      <c r="A1935" s="1102"/>
      <c r="B1935" s="1102"/>
      <c r="C1935" s="1102"/>
      <c r="D1935" s="1102"/>
      <c r="E1935" s="1102"/>
      <c r="F1935" s="1102"/>
      <c r="G1935" s="1102"/>
      <c r="H1935" s="1102"/>
      <c r="I1935" s="1102"/>
      <c r="J1935" s="1102"/>
      <c r="K1935" s="1102"/>
      <c r="L1935" s="1102"/>
      <c r="M1935" s="1102"/>
      <c r="N1935" s="1102"/>
      <c r="O1935" s="1102"/>
      <c r="P1935" s="638" t="s">
        <v>6260</v>
      </c>
      <c r="Q1935" s="639" t="s">
        <v>6261</v>
      </c>
      <c r="R1935" s="640">
        <v>2552</v>
      </c>
      <c r="S1935" s="640">
        <v>41</v>
      </c>
      <c r="T1935" s="641">
        <v>346.73170699999997</v>
      </c>
      <c r="U1935" s="1102"/>
    </row>
    <row r="1936" spans="1:21" ht="14.25" customHeight="1">
      <c r="A1936" s="1329">
        <v>3</v>
      </c>
      <c r="B1936" s="1336">
        <v>43790</v>
      </c>
      <c r="C1936" s="1337" t="s">
        <v>6262</v>
      </c>
      <c r="D1936" s="1331" t="s">
        <v>6263</v>
      </c>
      <c r="E1936" s="1332">
        <v>1118</v>
      </c>
      <c r="F1936" s="1332">
        <v>1087</v>
      </c>
      <c r="G1936" s="1332">
        <v>14</v>
      </c>
      <c r="H1936" s="1332">
        <v>1074</v>
      </c>
      <c r="I1936" s="1333" t="s">
        <v>52</v>
      </c>
      <c r="J1936" s="1333" t="s">
        <v>52</v>
      </c>
      <c r="K1936" s="1333" t="s">
        <v>52</v>
      </c>
      <c r="L1936" s="1333" t="s">
        <v>52</v>
      </c>
      <c r="M1936" s="1333">
        <v>140</v>
      </c>
      <c r="N1936" s="1334">
        <v>71</v>
      </c>
      <c r="O1936" s="1335">
        <v>10000</v>
      </c>
      <c r="P1936" s="634" t="s">
        <v>6264</v>
      </c>
      <c r="Q1936" s="639" t="s">
        <v>6265</v>
      </c>
      <c r="R1936" s="640">
        <v>229</v>
      </c>
      <c r="S1936" s="640">
        <v>14</v>
      </c>
      <c r="T1936" s="641">
        <v>69.428571000000005</v>
      </c>
      <c r="U1936" s="1331"/>
    </row>
    <row r="1937" spans="1:21" ht="14.25" customHeight="1">
      <c r="A1937" s="1191"/>
      <c r="B1937" s="1191"/>
      <c r="C1937" s="1191"/>
      <c r="D1937" s="1191"/>
      <c r="E1937" s="1191"/>
      <c r="F1937" s="1191"/>
      <c r="G1937" s="1191"/>
      <c r="H1937" s="1191"/>
      <c r="I1937" s="1191"/>
      <c r="J1937" s="1191"/>
      <c r="K1937" s="1191"/>
      <c r="L1937" s="1191"/>
      <c r="M1937" s="1191"/>
      <c r="N1937" s="1191"/>
      <c r="O1937" s="1191"/>
      <c r="P1937" s="638" t="s">
        <v>6266</v>
      </c>
      <c r="Q1937" s="639" t="s">
        <v>6267</v>
      </c>
      <c r="R1937" s="640">
        <v>229</v>
      </c>
      <c r="S1937" s="640">
        <v>14</v>
      </c>
      <c r="T1937" s="641">
        <v>69.428571000000005</v>
      </c>
      <c r="U1937" s="1191"/>
    </row>
    <row r="1938" spans="1:21" ht="14.25" customHeight="1">
      <c r="A1938" s="1102"/>
      <c r="B1938" s="1102"/>
      <c r="C1938" s="1102"/>
      <c r="D1938" s="1102"/>
      <c r="E1938" s="1102"/>
      <c r="F1938" s="1102"/>
      <c r="G1938" s="1102"/>
      <c r="H1938" s="1102"/>
      <c r="I1938" s="1102"/>
      <c r="J1938" s="1102"/>
      <c r="K1938" s="1102"/>
      <c r="L1938" s="1102"/>
      <c r="M1938" s="1102"/>
      <c r="N1938" s="1102"/>
      <c r="O1938" s="1102"/>
      <c r="P1938" s="638" t="s">
        <v>6268</v>
      </c>
      <c r="Q1938" s="639" t="s">
        <v>6269</v>
      </c>
      <c r="R1938" s="640">
        <v>223</v>
      </c>
      <c r="S1938" s="640">
        <v>226</v>
      </c>
      <c r="T1938" s="641">
        <v>59.94</v>
      </c>
      <c r="U1938" s="1102"/>
    </row>
    <row r="1939" spans="1:21" ht="14.25" customHeight="1">
      <c r="A1939" s="1329">
        <v>3</v>
      </c>
      <c r="B1939" s="1336">
        <v>43794</v>
      </c>
      <c r="C1939" s="1337" t="s">
        <v>6270</v>
      </c>
      <c r="D1939" s="1331" t="s">
        <v>6271</v>
      </c>
      <c r="E1939" s="1332">
        <v>958</v>
      </c>
      <c r="F1939" s="1332">
        <v>848</v>
      </c>
      <c r="G1939" s="1332">
        <v>15</v>
      </c>
      <c r="H1939" s="1332">
        <v>834</v>
      </c>
      <c r="I1939" s="1333" t="s">
        <v>52</v>
      </c>
      <c r="J1939" s="1333" t="s">
        <v>52</v>
      </c>
      <c r="K1939" s="1333" t="s">
        <v>52</v>
      </c>
      <c r="L1939" s="1333" t="s">
        <v>52</v>
      </c>
      <c r="M1939" s="1333">
        <v>125</v>
      </c>
      <c r="N1939" s="1334">
        <v>80</v>
      </c>
      <c r="O1939" s="1335">
        <v>10000</v>
      </c>
      <c r="P1939" s="634" t="s">
        <v>6272</v>
      </c>
      <c r="Q1939" s="639" t="s">
        <v>6273</v>
      </c>
      <c r="R1939" s="640">
        <v>164</v>
      </c>
      <c r="S1939" s="640">
        <v>46</v>
      </c>
      <c r="T1939" s="641">
        <v>63.630434999999999</v>
      </c>
      <c r="U1939" s="1331"/>
    </row>
    <row r="1940" spans="1:21" ht="14.25" customHeight="1">
      <c r="A1940" s="1191"/>
      <c r="B1940" s="1191"/>
      <c r="C1940" s="1191"/>
      <c r="D1940" s="1191"/>
      <c r="E1940" s="1191"/>
      <c r="F1940" s="1191"/>
      <c r="G1940" s="1191"/>
      <c r="H1940" s="1191"/>
      <c r="I1940" s="1191"/>
      <c r="J1940" s="1191"/>
      <c r="K1940" s="1191"/>
      <c r="L1940" s="1191"/>
      <c r="M1940" s="1191"/>
      <c r="N1940" s="1191"/>
      <c r="O1940" s="1191"/>
      <c r="P1940" s="638" t="s">
        <v>6274</v>
      </c>
      <c r="Q1940" s="639" t="s">
        <v>6275</v>
      </c>
      <c r="R1940" s="640">
        <v>164</v>
      </c>
      <c r="S1940" s="640">
        <v>46</v>
      </c>
      <c r="T1940" s="641">
        <v>63.630434999999999</v>
      </c>
      <c r="U1940" s="1191"/>
    </row>
    <row r="1941" spans="1:21" ht="14.25" customHeight="1">
      <c r="A1941" s="1102"/>
      <c r="B1941" s="1102"/>
      <c r="C1941" s="1102"/>
      <c r="D1941" s="1102"/>
      <c r="E1941" s="1102"/>
      <c r="F1941" s="1102"/>
      <c r="G1941" s="1102"/>
      <c r="H1941" s="1102"/>
      <c r="I1941" s="1102"/>
      <c r="J1941" s="1102"/>
      <c r="K1941" s="1102"/>
      <c r="L1941" s="1102"/>
      <c r="M1941" s="1102"/>
      <c r="N1941" s="1102"/>
      <c r="O1941" s="1102"/>
      <c r="P1941" s="638" t="s">
        <v>6276</v>
      </c>
      <c r="Q1941" s="639" t="s">
        <v>6277</v>
      </c>
      <c r="R1941" s="640">
        <v>36</v>
      </c>
      <c r="S1941" s="640">
        <v>1</v>
      </c>
      <c r="T1941" s="641">
        <v>272</v>
      </c>
      <c r="U1941" s="1102"/>
    </row>
    <row r="1942" spans="1:21" ht="14.25" customHeight="1">
      <c r="A1942" s="1329">
        <v>3</v>
      </c>
      <c r="B1942" s="1336">
        <v>43796</v>
      </c>
      <c r="C1942" s="1337" t="s">
        <v>6278</v>
      </c>
      <c r="D1942" s="1331" t="s">
        <v>6279</v>
      </c>
      <c r="E1942" s="1332">
        <v>16113</v>
      </c>
      <c r="F1942" s="1332">
        <v>15408</v>
      </c>
      <c r="G1942" s="1332">
        <v>1428</v>
      </c>
      <c r="H1942" s="1332">
        <v>14007</v>
      </c>
      <c r="I1942" s="1333" t="s">
        <v>52</v>
      </c>
      <c r="J1942" s="1333" t="s">
        <v>52</v>
      </c>
      <c r="K1942" s="1333" t="s">
        <v>52</v>
      </c>
      <c r="L1942" s="1333" t="s">
        <v>52</v>
      </c>
      <c r="M1942" s="1333">
        <v>4312</v>
      </c>
      <c r="N1942" s="1334">
        <v>12</v>
      </c>
      <c r="O1942" s="1335">
        <v>50000</v>
      </c>
      <c r="P1942" s="634" t="s">
        <v>6280</v>
      </c>
      <c r="Q1942" s="639" t="s">
        <v>6281</v>
      </c>
      <c r="R1942" s="640">
        <v>2192</v>
      </c>
      <c r="S1942" s="640">
        <v>654</v>
      </c>
      <c r="T1942" s="641">
        <v>9.7446479999999998</v>
      </c>
      <c r="U1942" s="1331"/>
    </row>
    <row r="1943" spans="1:21" ht="14.25" customHeight="1">
      <c r="A1943" s="1191"/>
      <c r="B1943" s="1191"/>
      <c r="C1943" s="1191"/>
      <c r="D1943" s="1191"/>
      <c r="E1943" s="1191"/>
      <c r="F1943" s="1191"/>
      <c r="G1943" s="1191"/>
      <c r="H1943" s="1191"/>
      <c r="I1943" s="1191"/>
      <c r="J1943" s="1191"/>
      <c r="K1943" s="1191"/>
      <c r="L1943" s="1191"/>
      <c r="M1943" s="1191"/>
      <c r="N1943" s="1191"/>
      <c r="O1943" s="1191"/>
      <c r="P1943" s="638" t="s">
        <v>6282</v>
      </c>
      <c r="Q1943" s="639" t="s">
        <v>6283</v>
      </c>
      <c r="R1943" s="640">
        <v>6413</v>
      </c>
      <c r="S1943" s="640">
        <v>1489</v>
      </c>
      <c r="T1943" s="641">
        <v>11.232371000000001</v>
      </c>
      <c r="U1943" s="1191"/>
    </row>
    <row r="1944" spans="1:21" ht="14.25" customHeight="1">
      <c r="A1944" s="1102"/>
      <c r="B1944" s="1102"/>
      <c r="C1944" s="1102"/>
      <c r="D1944" s="1102"/>
      <c r="E1944" s="1102"/>
      <c r="F1944" s="1102"/>
      <c r="G1944" s="1102"/>
      <c r="H1944" s="1102"/>
      <c r="I1944" s="1102"/>
      <c r="J1944" s="1102"/>
      <c r="K1944" s="1102"/>
      <c r="L1944" s="1102"/>
      <c r="M1944" s="1102"/>
      <c r="N1944" s="1102"/>
      <c r="O1944" s="1102"/>
      <c r="P1944" s="638" t="s">
        <v>6284</v>
      </c>
      <c r="Q1944" s="639" t="s">
        <v>6285</v>
      </c>
      <c r="R1944" s="640">
        <v>6413</v>
      </c>
      <c r="S1944" s="640">
        <v>1489</v>
      </c>
      <c r="T1944" s="641">
        <v>11.232371000000001</v>
      </c>
      <c r="U1944" s="1102"/>
    </row>
    <row r="1945" spans="1:21" ht="14.25" customHeight="1">
      <c r="A1945" s="1329">
        <v>3</v>
      </c>
      <c r="B1945" s="1336">
        <v>43797</v>
      </c>
      <c r="C1945" s="1337" t="s">
        <v>6286</v>
      </c>
      <c r="D1945" s="1331" t="s">
        <v>6287</v>
      </c>
      <c r="E1945" s="1332">
        <v>848</v>
      </c>
      <c r="F1945" s="1332">
        <v>777</v>
      </c>
      <c r="G1945" s="1332">
        <v>7</v>
      </c>
      <c r="H1945" s="1332">
        <v>771</v>
      </c>
      <c r="I1945" s="1333" t="s">
        <v>52</v>
      </c>
      <c r="J1945" s="1333" t="s">
        <v>52</v>
      </c>
      <c r="K1945" s="1333" t="s">
        <v>52</v>
      </c>
      <c r="L1945" s="1333" t="s">
        <v>52</v>
      </c>
      <c r="M1945" s="1333">
        <v>88</v>
      </c>
      <c r="N1945" s="1334">
        <v>114</v>
      </c>
      <c r="O1945" s="1335">
        <v>10000</v>
      </c>
      <c r="P1945" s="634" t="s">
        <v>6288</v>
      </c>
      <c r="Q1945" s="639" t="s">
        <v>6289</v>
      </c>
      <c r="R1945" s="640">
        <v>119</v>
      </c>
      <c r="S1945" s="640">
        <v>24</v>
      </c>
      <c r="T1945" s="641">
        <v>100.208333</v>
      </c>
      <c r="U1945" s="1331"/>
    </row>
    <row r="1946" spans="1:21" ht="14.25" customHeight="1">
      <c r="A1946" s="1191"/>
      <c r="B1946" s="1191"/>
      <c r="C1946" s="1191"/>
      <c r="D1946" s="1191"/>
      <c r="E1946" s="1191"/>
      <c r="F1946" s="1191"/>
      <c r="G1946" s="1191"/>
      <c r="H1946" s="1191"/>
      <c r="I1946" s="1191"/>
      <c r="J1946" s="1191"/>
      <c r="K1946" s="1191"/>
      <c r="L1946" s="1191"/>
      <c r="M1946" s="1191"/>
      <c r="N1946" s="1191"/>
      <c r="O1946" s="1191"/>
      <c r="P1946" s="638" t="s">
        <v>6290</v>
      </c>
      <c r="Q1946" s="639" t="s">
        <v>6291</v>
      </c>
      <c r="R1946" s="640">
        <v>129</v>
      </c>
      <c r="S1946" s="640">
        <v>7</v>
      </c>
      <c r="T1946" s="641">
        <v>112.42857100000001</v>
      </c>
      <c r="U1946" s="1191"/>
    </row>
    <row r="1947" spans="1:21" ht="14.25" customHeight="1">
      <c r="A1947" s="1102"/>
      <c r="B1947" s="1102"/>
      <c r="C1947" s="1102"/>
      <c r="D1947" s="1102"/>
      <c r="E1947" s="1102"/>
      <c r="F1947" s="1102"/>
      <c r="G1947" s="1102"/>
      <c r="H1947" s="1102"/>
      <c r="I1947" s="1102"/>
      <c r="J1947" s="1102"/>
      <c r="K1947" s="1102"/>
      <c r="L1947" s="1102"/>
      <c r="M1947" s="1102"/>
      <c r="N1947" s="1102"/>
      <c r="O1947" s="1102"/>
      <c r="P1947" s="638" t="s">
        <v>6292</v>
      </c>
      <c r="Q1947" s="639" t="s">
        <v>6293</v>
      </c>
      <c r="R1947" s="640">
        <v>119</v>
      </c>
      <c r="S1947" s="640">
        <v>24</v>
      </c>
      <c r="T1947" s="641">
        <v>100.208333</v>
      </c>
      <c r="U1947" s="1102"/>
    </row>
    <row r="1948" spans="1:21" ht="14.25" customHeight="1">
      <c r="A1948" s="1329">
        <v>1</v>
      </c>
      <c r="B1948" s="1336">
        <v>43801</v>
      </c>
      <c r="C1948" s="1337" t="s">
        <v>6294</v>
      </c>
      <c r="D1948" s="1331" t="s">
        <v>6295</v>
      </c>
      <c r="E1948" s="1332">
        <v>1707</v>
      </c>
      <c r="F1948" s="1332">
        <v>1506</v>
      </c>
      <c r="G1948" s="1332">
        <v>42</v>
      </c>
      <c r="H1948" s="1332">
        <v>1467</v>
      </c>
      <c r="I1948" s="1333" t="s">
        <v>52</v>
      </c>
      <c r="J1948" s="1333" t="s">
        <v>52</v>
      </c>
      <c r="K1948" s="1333" t="s">
        <v>52</v>
      </c>
      <c r="L1948" s="1333" t="s">
        <v>52</v>
      </c>
      <c r="M1948" s="1333">
        <v>201</v>
      </c>
      <c r="N1948" s="1334">
        <v>50</v>
      </c>
      <c r="O1948" s="1335">
        <v>10000</v>
      </c>
      <c r="P1948" s="634" t="s">
        <v>6296</v>
      </c>
      <c r="Q1948" s="639" t="s">
        <v>6297</v>
      </c>
      <c r="R1948" s="640">
        <v>188</v>
      </c>
      <c r="S1948" s="640">
        <v>58</v>
      </c>
      <c r="T1948" s="641">
        <v>43</v>
      </c>
      <c r="U1948" s="1331"/>
    </row>
    <row r="1949" spans="1:21" ht="14.25" customHeight="1">
      <c r="A1949" s="1191"/>
      <c r="B1949" s="1191"/>
      <c r="C1949" s="1191"/>
      <c r="D1949" s="1191"/>
      <c r="E1949" s="1191"/>
      <c r="F1949" s="1191"/>
      <c r="G1949" s="1191"/>
      <c r="H1949" s="1191"/>
      <c r="I1949" s="1191"/>
      <c r="J1949" s="1191"/>
      <c r="K1949" s="1191"/>
      <c r="L1949" s="1191"/>
      <c r="M1949" s="1191"/>
      <c r="N1949" s="1191"/>
      <c r="O1949" s="1191"/>
      <c r="P1949" s="638" t="s">
        <v>6298</v>
      </c>
      <c r="Q1949" s="639" t="s">
        <v>6299</v>
      </c>
      <c r="R1949" s="640">
        <v>307</v>
      </c>
      <c r="S1949" s="640">
        <v>11</v>
      </c>
      <c r="T1949" s="641">
        <v>87</v>
      </c>
      <c r="U1949" s="1191"/>
    </row>
    <row r="1950" spans="1:21" ht="14.25" customHeight="1">
      <c r="A1950" s="1102"/>
      <c r="B1950" s="1102"/>
      <c r="C1950" s="1102"/>
      <c r="D1950" s="1102"/>
      <c r="E1950" s="1102"/>
      <c r="F1950" s="1102"/>
      <c r="G1950" s="1102"/>
      <c r="H1950" s="1102"/>
      <c r="I1950" s="1102"/>
      <c r="J1950" s="1102"/>
      <c r="K1950" s="1102"/>
      <c r="L1950" s="1102"/>
      <c r="M1950" s="1102"/>
      <c r="N1950" s="1102"/>
      <c r="O1950" s="1102"/>
      <c r="P1950" s="638" t="s">
        <v>6300</v>
      </c>
      <c r="Q1950" s="639" t="s">
        <v>6301</v>
      </c>
      <c r="R1950" s="640">
        <v>188</v>
      </c>
      <c r="S1950" s="640">
        <v>58</v>
      </c>
      <c r="T1950" s="641">
        <v>43</v>
      </c>
      <c r="U1950" s="1102"/>
    </row>
    <row r="1951" spans="1:21" ht="14.25" customHeight="1">
      <c r="A1951" s="1329">
        <v>1</v>
      </c>
      <c r="B1951" s="1336">
        <v>43804</v>
      </c>
      <c r="C1951" s="1337" t="s">
        <v>6302</v>
      </c>
      <c r="D1951" s="1331" t="s">
        <v>6303</v>
      </c>
      <c r="E1951" s="1332">
        <v>7084</v>
      </c>
      <c r="F1951" s="1332">
        <v>6896</v>
      </c>
      <c r="G1951" s="1332">
        <v>40</v>
      </c>
      <c r="H1951" s="1332">
        <v>6848</v>
      </c>
      <c r="I1951" s="1333" t="s">
        <v>52</v>
      </c>
      <c r="J1951" s="1333" t="s">
        <v>52</v>
      </c>
      <c r="K1951" s="1333" t="s">
        <v>52</v>
      </c>
      <c r="L1951" s="1333" t="s">
        <v>52</v>
      </c>
      <c r="M1951" s="1333">
        <v>160</v>
      </c>
      <c r="N1951" s="1334">
        <v>313</v>
      </c>
      <c r="O1951" s="1335">
        <v>50000</v>
      </c>
      <c r="P1951" s="634" t="s">
        <v>6304</v>
      </c>
      <c r="Q1951" s="639" t="s">
        <v>6305</v>
      </c>
      <c r="R1951" s="640">
        <v>1527</v>
      </c>
      <c r="S1951" s="640">
        <v>36</v>
      </c>
      <c r="T1951" s="641">
        <v>297</v>
      </c>
      <c r="U1951" s="1331"/>
    </row>
    <row r="1952" spans="1:21" ht="14.25" customHeight="1">
      <c r="A1952" s="1191"/>
      <c r="B1952" s="1191"/>
      <c r="C1952" s="1191"/>
      <c r="D1952" s="1191"/>
      <c r="E1952" s="1191"/>
      <c r="F1952" s="1191"/>
      <c r="G1952" s="1191"/>
      <c r="H1952" s="1191"/>
      <c r="I1952" s="1191"/>
      <c r="J1952" s="1191"/>
      <c r="K1952" s="1191"/>
      <c r="L1952" s="1191"/>
      <c r="M1952" s="1191"/>
      <c r="N1952" s="1191"/>
      <c r="O1952" s="1191"/>
      <c r="P1952" s="638" t="s">
        <v>6306</v>
      </c>
      <c r="Q1952" s="639" t="s">
        <v>6307</v>
      </c>
      <c r="R1952" s="640">
        <v>1527</v>
      </c>
      <c r="S1952" s="640">
        <v>36</v>
      </c>
      <c r="T1952" s="641">
        <v>297</v>
      </c>
      <c r="U1952" s="1191"/>
    </row>
    <row r="1953" spans="1:21" ht="14.25" customHeight="1">
      <c r="A1953" s="1102"/>
      <c r="B1953" s="1102"/>
      <c r="C1953" s="1102"/>
      <c r="D1953" s="1102"/>
      <c r="E1953" s="1102"/>
      <c r="F1953" s="1102"/>
      <c r="G1953" s="1102"/>
      <c r="H1953" s="1102"/>
      <c r="I1953" s="1102"/>
      <c r="J1953" s="1102"/>
      <c r="K1953" s="1102"/>
      <c r="L1953" s="1102"/>
      <c r="M1953" s="1102"/>
      <c r="N1953" s="1102"/>
      <c r="O1953" s="1102"/>
      <c r="P1953" s="638" t="s">
        <v>6308</v>
      </c>
      <c r="Q1953" s="639" t="s">
        <v>6309</v>
      </c>
      <c r="R1953" s="640">
        <v>1527</v>
      </c>
      <c r="S1953" s="640">
        <v>36</v>
      </c>
      <c r="T1953" s="641">
        <v>297</v>
      </c>
      <c r="U1953" s="1102"/>
    </row>
    <row r="1954" spans="1:21" ht="14.25" customHeight="1">
      <c r="A1954" s="1329">
        <v>2</v>
      </c>
      <c r="B1954" s="1336">
        <v>43808</v>
      </c>
      <c r="C1954" s="1337" t="s">
        <v>6310</v>
      </c>
      <c r="D1954" s="1331" t="s">
        <v>6311</v>
      </c>
      <c r="E1954" s="1332">
        <v>1484</v>
      </c>
      <c r="F1954" s="1332">
        <v>1353</v>
      </c>
      <c r="G1954" s="1332">
        <v>51</v>
      </c>
      <c r="H1954" s="1332">
        <v>1305</v>
      </c>
      <c r="I1954" s="1333" t="s">
        <v>52</v>
      </c>
      <c r="J1954" s="1333" t="s">
        <v>52</v>
      </c>
      <c r="K1954" s="1333" t="s">
        <v>52</v>
      </c>
      <c r="L1954" s="1333" t="s">
        <v>52</v>
      </c>
      <c r="M1954" s="1333">
        <v>190</v>
      </c>
      <c r="N1954" s="1334">
        <v>53</v>
      </c>
      <c r="O1954" s="1335">
        <v>10000</v>
      </c>
      <c r="P1954" s="634" t="s">
        <v>6312</v>
      </c>
      <c r="Q1954" s="639" t="s">
        <v>6313</v>
      </c>
      <c r="R1954" s="640">
        <v>302</v>
      </c>
      <c r="S1954" s="640">
        <v>57</v>
      </c>
      <c r="T1954" s="641">
        <v>55.070174999999999</v>
      </c>
      <c r="U1954" s="1331"/>
    </row>
    <row r="1955" spans="1:21" ht="14.25" customHeight="1">
      <c r="A1955" s="1191"/>
      <c r="B1955" s="1191"/>
      <c r="C1955" s="1191"/>
      <c r="D1955" s="1191"/>
      <c r="E1955" s="1191"/>
      <c r="F1955" s="1191"/>
      <c r="G1955" s="1191"/>
      <c r="H1955" s="1191"/>
      <c r="I1955" s="1191"/>
      <c r="J1955" s="1191"/>
      <c r="K1955" s="1191"/>
      <c r="L1955" s="1191"/>
      <c r="M1955" s="1191"/>
      <c r="N1955" s="1191"/>
      <c r="O1955" s="1191"/>
      <c r="P1955" s="638" t="s">
        <v>6314</v>
      </c>
      <c r="Q1955" s="639" t="s">
        <v>6315</v>
      </c>
      <c r="R1955" s="640">
        <v>302</v>
      </c>
      <c r="S1955" s="640">
        <v>57</v>
      </c>
      <c r="T1955" s="641">
        <v>55.070174999999999</v>
      </c>
      <c r="U1955" s="1191"/>
    </row>
    <row r="1956" spans="1:21" ht="14.25" customHeight="1">
      <c r="A1956" s="1102"/>
      <c r="B1956" s="1102"/>
      <c r="C1956" s="1102"/>
      <c r="D1956" s="1102"/>
      <c r="E1956" s="1102"/>
      <c r="F1956" s="1102"/>
      <c r="G1956" s="1102"/>
      <c r="H1956" s="1102"/>
      <c r="I1956" s="1102"/>
      <c r="J1956" s="1102"/>
      <c r="K1956" s="1102"/>
      <c r="L1956" s="1102"/>
      <c r="M1956" s="1102"/>
      <c r="N1956" s="1102"/>
      <c r="O1956" s="1102"/>
      <c r="P1956" s="638" t="s">
        <v>6316</v>
      </c>
      <c r="Q1956" s="639" t="s">
        <v>6317</v>
      </c>
      <c r="R1956" s="640">
        <v>302</v>
      </c>
      <c r="S1956" s="640">
        <v>57</v>
      </c>
      <c r="T1956" s="641">
        <v>55.070174999999999</v>
      </c>
      <c r="U1956" s="1102"/>
    </row>
    <row r="1957" spans="1:21" ht="14.25" customHeight="1">
      <c r="A1957" s="1329">
        <v>2</v>
      </c>
      <c r="B1957" s="1336">
        <v>43809</v>
      </c>
      <c r="C1957" s="1337" t="s">
        <v>6318</v>
      </c>
      <c r="D1957" s="1331" t="s">
        <v>6319</v>
      </c>
      <c r="E1957" s="1332">
        <v>10269</v>
      </c>
      <c r="F1957" s="1332">
        <v>9395</v>
      </c>
      <c r="G1957" s="1332">
        <v>58</v>
      </c>
      <c r="H1957" s="1332">
        <v>9341</v>
      </c>
      <c r="I1957" s="1333" t="s">
        <v>52</v>
      </c>
      <c r="J1957" s="1333" t="s">
        <v>52</v>
      </c>
      <c r="K1957" s="1333" t="s">
        <v>52</v>
      </c>
      <c r="L1957" s="1333" t="s">
        <v>52</v>
      </c>
      <c r="M1957" s="1333">
        <v>66</v>
      </c>
      <c r="N1957" s="1334">
        <v>758</v>
      </c>
      <c r="O1957" s="1335">
        <v>49998</v>
      </c>
      <c r="P1957" s="634" t="s">
        <v>6320</v>
      </c>
      <c r="Q1957" s="639" t="s">
        <v>6321</v>
      </c>
      <c r="R1957" s="640">
        <v>936</v>
      </c>
      <c r="S1957" s="640">
        <v>13</v>
      </c>
      <c r="T1957" s="641">
        <v>356.46153800000002</v>
      </c>
      <c r="U1957" s="1331"/>
    </row>
    <row r="1958" spans="1:21" ht="14.25" customHeight="1">
      <c r="A1958" s="1191"/>
      <c r="B1958" s="1191"/>
      <c r="C1958" s="1191"/>
      <c r="D1958" s="1191"/>
      <c r="E1958" s="1191"/>
      <c r="F1958" s="1191"/>
      <c r="G1958" s="1191"/>
      <c r="H1958" s="1191"/>
      <c r="I1958" s="1191"/>
      <c r="J1958" s="1191"/>
      <c r="K1958" s="1191"/>
      <c r="L1958" s="1191"/>
      <c r="M1958" s="1191"/>
      <c r="N1958" s="1191"/>
      <c r="O1958" s="1191"/>
      <c r="P1958" s="638" t="s">
        <v>6322</v>
      </c>
      <c r="Q1958" s="639" t="s">
        <v>6323</v>
      </c>
      <c r="R1958" s="640">
        <v>1728</v>
      </c>
      <c r="S1958" s="640">
        <v>7</v>
      </c>
      <c r="T1958" s="641">
        <v>1270.5714290000001</v>
      </c>
      <c r="U1958" s="1191"/>
    </row>
    <row r="1959" spans="1:21" ht="14.25" customHeight="1">
      <c r="A1959" s="1102"/>
      <c r="B1959" s="1102"/>
      <c r="C1959" s="1102"/>
      <c r="D1959" s="1102"/>
      <c r="E1959" s="1102"/>
      <c r="F1959" s="1102"/>
      <c r="G1959" s="1102"/>
      <c r="H1959" s="1102"/>
      <c r="I1959" s="1102"/>
      <c r="J1959" s="1102"/>
      <c r="K1959" s="1102"/>
      <c r="L1959" s="1102"/>
      <c r="M1959" s="1102"/>
      <c r="N1959" s="1102"/>
      <c r="O1959" s="1102"/>
      <c r="P1959" s="638" t="s">
        <v>6324</v>
      </c>
      <c r="Q1959" s="639" t="s">
        <v>6325</v>
      </c>
      <c r="R1959" s="640">
        <v>936</v>
      </c>
      <c r="S1959" s="640">
        <v>13</v>
      </c>
      <c r="T1959" s="641">
        <v>356.46153800000002</v>
      </c>
      <c r="U1959" s="1102"/>
    </row>
    <row r="1960" spans="1:21" ht="14.25" customHeight="1">
      <c r="A1960" s="1329">
        <v>2</v>
      </c>
      <c r="B1960" s="1336">
        <v>43811</v>
      </c>
      <c r="C1960" s="1337" t="s">
        <v>6326</v>
      </c>
      <c r="D1960" s="1331" t="s">
        <v>6327</v>
      </c>
      <c r="E1960" s="1332">
        <v>1590</v>
      </c>
      <c r="F1960" s="1332">
        <v>1455</v>
      </c>
      <c r="G1960" s="1332">
        <v>44</v>
      </c>
      <c r="H1960" s="1332">
        <v>1411</v>
      </c>
      <c r="I1960" s="1333" t="s">
        <v>52</v>
      </c>
      <c r="J1960" s="1333" t="s">
        <v>52</v>
      </c>
      <c r="K1960" s="1333" t="s">
        <v>52</v>
      </c>
      <c r="L1960" s="1333" t="s">
        <v>52</v>
      </c>
      <c r="M1960" s="1333">
        <v>127</v>
      </c>
      <c r="N1960" s="1334">
        <v>79</v>
      </c>
      <c r="O1960" s="1335">
        <v>9987</v>
      </c>
      <c r="P1960" s="634" t="s">
        <v>6328</v>
      </c>
      <c r="Q1960" s="639" t="s">
        <v>6329</v>
      </c>
      <c r="R1960" s="640">
        <v>245</v>
      </c>
      <c r="S1960" s="640">
        <v>41</v>
      </c>
      <c r="T1960" s="641">
        <v>60.292682999999997</v>
      </c>
      <c r="U1960" s="1331"/>
    </row>
    <row r="1961" spans="1:21" ht="14.25" customHeight="1">
      <c r="A1961" s="1191"/>
      <c r="B1961" s="1191"/>
      <c r="C1961" s="1191"/>
      <c r="D1961" s="1191"/>
      <c r="E1961" s="1191"/>
      <c r="F1961" s="1191"/>
      <c r="G1961" s="1191"/>
      <c r="H1961" s="1191"/>
      <c r="I1961" s="1191"/>
      <c r="J1961" s="1191"/>
      <c r="K1961" s="1191"/>
      <c r="L1961" s="1191"/>
      <c r="M1961" s="1191"/>
      <c r="N1961" s="1191"/>
      <c r="O1961" s="1191"/>
      <c r="P1961" s="638" t="s">
        <v>6330</v>
      </c>
      <c r="Q1961" s="639" t="s">
        <v>6331</v>
      </c>
      <c r="R1961" s="640">
        <v>395</v>
      </c>
      <c r="S1961" s="640">
        <v>13</v>
      </c>
      <c r="T1961" s="641">
        <v>93.923077000000006</v>
      </c>
      <c r="U1961" s="1191"/>
    </row>
    <row r="1962" spans="1:21" ht="14.25" customHeight="1">
      <c r="A1962" s="1102"/>
      <c r="B1962" s="1102"/>
      <c r="C1962" s="1102"/>
      <c r="D1962" s="1102"/>
      <c r="E1962" s="1102"/>
      <c r="F1962" s="1102"/>
      <c r="G1962" s="1102"/>
      <c r="H1962" s="1102"/>
      <c r="I1962" s="1102"/>
      <c r="J1962" s="1102"/>
      <c r="K1962" s="1102"/>
      <c r="L1962" s="1102"/>
      <c r="M1962" s="1102"/>
      <c r="N1962" s="1102"/>
      <c r="O1962" s="1102"/>
      <c r="P1962" s="638" t="s">
        <v>6332</v>
      </c>
      <c r="Q1962" s="639" t="s">
        <v>6333</v>
      </c>
      <c r="R1962" s="640">
        <v>245</v>
      </c>
      <c r="S1962" s="640">
        <v>41</v>
      </c>
      <c r="T1962" s="641">
        <v>60.292682999999997</v>
      </c>
      <c r="U1962" s="1102"/>
    </row>
    <row r="1963" spans="1:21" ht="14.25" customHeight="1">
      <c r="A1963" s="1329">
        <v>2</v>
      </c>
      <c r="B1963" s="1336">
        <v>43812</v>
      </c>
      <c r="C1963" s="1337" t="s">
        <v>6334</v>
      </c>
      <c r="D1963" s="1331" t="s">
        <v>6335</v>
      </c>
      <c r="E1963" s="1332">
        <v>19870</v>
      </c>
      <c r="F1963" s="1332">
        <v>18088</v>
      </c>
      <c r="G1963" s="1332">
        <v>956</v>
      </c>
      <c r="H1963" s="1332">
        <v>17148</v>
      </c>
      <c r="I1963" s="1333" t="s">
        <v>52</v>
      </c>
      <c r="J1963" s="1333" t="s">
        <v>52</v>
      </c>
      <c r="K1963" s="1333" t="s">
        <v>52</v>
      </c>
      <c r="L1963" s="1333" t="s">
        <v>52</v>
      </c>
      <c r="M1963" s="1333">
        <v>4924</v>
      </c>
      <c r="N1963" s="1334">
        <v>10</v>
      </c>
      <c r="O1963" s="1335">
        <v>50000</v>
      </c>
      <c r="P1963" s="634" t="s">
        <v>6336</v>
      </c>
      <c r="Q1963" s="639" t="s">
        <v>6337</v>
      </c>
      <c r="R1963" s="640">
        <v>5556</v>
      </c>
      <c r="S1963" s="640">
        <v>1604</v>
      </c>
      <c r="T1963" s="641">
        <v>9</v>
      </c>
      <c r="U1963" s="1331"/>
    </row>
    <row r="1964" spans="1:21" ht="14.25" customHeight="1">
      <c r="A1964" s="1191"/>
      <c r="B1964" s="1191"/>
      <c r="C1964" s="1191"/>
      <c r="D1964" s="1191"/>
      <c r="E1964" s="1191"/>
      <c r="F1964" s="1191"/>
      <c r="G1964" s="1191"/>
      <c r="H1964" s="1191"/>
      <c r="I1964" s="1191"/>
      <c r="J1964" s="1191"/>
      <c r="K1964" s="1191"/>
      <c r="L1964" s="1191"/>
      <c r="M1964" s="1191"/>
      <c r="N1964" s="1191"/>
      <c r="O1964" s="1191"/>
      <c r="P1964" s="638" t="s">
        <v>6338</v>
      </c>
      <c r="Q1964" s="639" t="s">
        <v>6339</v>
      </c>
      <c r="R1964" s="640">
        <v>8368</v>
      </c>
      <c r="S1964" s="640">
        <v>2040</v>
      </c>
      <c r="T1964" s="641">
        <v>10</v>
      </c>
      <c r="U1964" s="1191"/>
    </row>
    <row r="1965" spans="1:21" ht="14.25" customHeight="1">
      <c r="A1965" s="1102"/>
      <c r="B1965" s="1102"/>
      <c r="C1965" s="1102"/>
      <c r="D1965" s="1102"/>
      <c r="E1965" s="1102"/>
      <c r="F1965" s="1102"/>
      <c r="G1965" s="1102"/>
      <c r="H1965" s="1102"/>
      <c r="I1965" s="1102"/>
      <c r="J1965" s="1102"/>
      <c r="K1965" s="1102"/>
      <c r="L1965" s="1102"/>
      <c r="M1965" s="1102"/>
      <c r="N1965" s="1102"/>
      <c r="O1965" s="1102"/>
      <c r="P1965" s="638" t="s">
        <v>6340</v>
      </c>
      <c r="Q1965" s="639" t="s">
        <v>6341</v>
      </c>
      <c r="R1965" s="640">
        <v>8368</v>
      </c>
      <c r="S1965" s="640">
        <v>2040</v>
      </c>
      <c r="T1965" s="641">
        <v>10</v>
      </c>
      <c r="U1965" s="1102"/>
    </row>
    <row r="1966" spans="1:21" ht="14.25" customHeight="1">
      <c r="A1966" s="1329">
        <v>3</v>
      </c>
      <c r="B1966" s="1336">
        <v>43815</v>
      </c>
      <c r="C1966" s="1337" t="s">
        <v>6342</v>
      </c>
      <c r="D1966" s="1331" t="s">
        <v>6343</v>
      </c>
      <c r="E1966" s="1332">
        <v>1586</v>
      </c>
      <c r="F1966" s="1332">
        <v>1408</v>
      </c>
      <c r="G1966" s="1332">
        <v>80</v>
      </c>
      <c r="H1966" s="1332">
        <v>1328</v>
      </c>
      <c r="I1966" s="1333" t="s">
        <v>52</v>
      </c>
      <c r="J1966" s="1333" t="s">
        <v>52</v>
      </c>
      <c r="K1966" s="1333" t="s">
        <v>52</v>
      </c>
      <c r="L1966" s="1333" t="s">
        <v>52</v>
      </c>
      <c r="M1966" s="1333">
        <v>172</v>
      </c>
      <c r="N1966" s="1334">
        <v>44</v>
      </c>
      <c r="O1966" s="1335">
        <v>7631</v>
      </c>
      <c r="P1966" s="634" t="s">
        <v>6344</v>
      </c>
      <c r="Q1966" s="639" t="s">
        <v>6345</v>
      </c>
      <c r="R1966" s="640">
        <v>231</v>
      </c>
      <c r="S1966" s="640">
        <v>41</v>
      </c>
      <c r="T1966" s="641">
        <v>46</v>
      </c>
      <c r="U1966" s="1331"/>
    </row>
    <row r="1967" spans="1:21" ht="14.25" customHeight="1">
      <c r="A1967" s="1191"/>
      <c r="B1967" s="1191"/>
      <c r="C1967" s="1191"/>
      <c r="D1967" s="1191"/>
      <c r="E1967" s="1191"/>
      <c r="F1967" s="1191"/>
      <c r="G1967" s="1191"/>
      <c r="H1967" s="1191"/>
      <c r="I1967" s="1191"/>
      <c r="J1967" s="1191"/>
      <c r="K1967" s="1191"/>
      <c r="L1967" s="1191"/>
      <c r="M1967" s="1191"/>
      <c r="N1967" s="1191"/>
      <c r="O1967" s="1191"/>
      <c r="P1967" s="638" t="s">
        <v>6346</v>
      </c>
      <c r="Q1967" s="639" t="s">
        <v>6347</v>
      </c>
      <c r="R1967" s="640">
        <v>308</v>
      </c>
      <c r="S1967" s="640">
        <v>19</v>
      </c>
      <c r="T1967" s="641">
        <v>58</v>
      </c>
      <c r="U1967" s="1191"/>
    </row>
    <row r="1968" spans="1:21" ht="14.25" customHeight="1">
      <c r="A1968" s="1102"/>
      <c r="B1968" s="1102"/>
      <c r="C1968" s="1102"/>
      <c r="D1968" s="1102"/>
      <c r="E1968" s="1102"/>
      <c r="F1968" s="1102"/>
      <c r="G1968" s="1102"/>
      <c r="H1968" s="1102"/>
      <c r="I1968" s="1102"/>
      <c r="J1968" s="1102"/>
      <c r="K1968" s="1102"/>
      <c r="L1968" s="1102"/>
      <c r="M1968" s="1102"/>
      <c r="N1968" s="1102"/>
      <c r="O1968" s="1102"/>
      <c r="P1968" s="638" t="s">
        <v>6348</v>
      </c>
      <c r="Q1968" s="639" t="s">
        <v>6349</v>
      </c>
      <c r="R1968" s="640">
        <v>231</v>
      </c>
      <c r="S1968" s="640">
        <v>41</v>
      </c>
      <c r="T1968" s="641">
        <v>46</v>
      </c>
      <c r="U1968" s="1102"/>
    </row>
    <row r="1969" spans="1:21" ht="14.25" customHeight="1">
      <c r="A1969" s="1329">
        <v>3</v>
      </c>
      <c r="B1969" s="1336">
        <v>43816</v>
      </c>
      <c r="C1969" s="1337" t="s">
        <v>6350</v>
      </c>
      <c r="D1969" s="1331" t="s">
        <v>6351</v>
      </c>
      <c r="E1969" s="1332">
        <v>9468</v>
      </c>
      <c r="F1969" s="1332">
        <v>9050</v>
      </c>
      <c r="G1969" s="1332">
        <v>334</v>
      </c>
      <c r="H1969" s="1332">
        <v>8692</v>
      </c>
      <c r="I1969" s="1333" t="s">
        <v>52</v>
      </c>
      <c r="J1969" s="1333" t="s">
        <v>52</v>
      </c>
      <c r="K1969" s="1333" t="s">
        <v>52</v>
      </c>
      <c r="L1969" s="1333" t="s">
        <v>52</v>
      </c>
      <c r="M1969" s="1333">
        <v>49</v>
      </c>
      <c r="N1969" s="1334">
        <v>1020</v>
      </c>
      <c r="O1969" s="1335">
        <v>50000</v>
      </c>
      <c r="P1969" s="634" t="s">
        <v>6352</v>
      </c>
      <c r="Q1969" s="639" t="s">
        <v>6353</v>
      </c>
      <c r="R1969" s="640">
        <v>1354</v>
      </c>
      <c r="S1969" s="640">
        <v>9</v>
      </c>
      <c r="T1969" s="641">
        <v>610</v>
      </c>
      <c r="U1969" s="1331"/>
    </row>
    <row r="1970" spans="1:21" ht="14.25" customHeight="1">
      <c r="A1970" s="1191"/>
      <c r="B1970" s="1191"/>
      <c r="C1970" s="1191"/>
      <c r="D1970" s="1191"/>
      <c r="E1970" s="1191"/>
      <c r="F1970" s="1191"/>
      <c r="G1970" s="1191"/>
      <c r="H1970" s="1191"/>
      <c r="I1970" s="1191"/>
      <c r="J1970" s="1191"/>
      <c r="K1970" s="1191"/>
      <c r="L1970" s="1191"/>
      <c r="M1970" s="1191"/>
      <c r="N1970" s="1191"/>
      <c r="O1970" s="1191"/>
      <c r="P1970" s="638" t="s">
        <v>6354</v>
      </c>
      <c r="Q1970" s="639" t="s">
        <v>6355</v>
      </c>
      <c r="R1970" s="640">
        <v>1478</v>
      </c>
      <c r="S1970" s="640">
        <v>7</v>
      </c>
      <c r="T1970" s="641">
        <v>1121</v>
      </c>
      <c r="U1970" s="1191"/>
    </row>
    <row r="1971" spans="1:21" ht="14.25" customHeight="1">
      <c r="A1971" s="1102"/>
      <c r="B1971" s="1102"/>
      <c r="C1971" s="1102"/>
      <c r="D1971" s="1102"/>
      <c r="E1971" s="1102"/>
      <c r="F1971" s="1102"/>
      <c r="G1971" s="1102"/>
      <c r="H1971" s="1102"/>
      <c r="I1971" s="1102"/>
      <c r="J1971" s="1102"/>
      <c r="K1971" s="1102"/>
      <c r="L1971" s="1102"/>
      <c r="M1971" s="1102"/>
      <c r="N1971" s="1102"/>
      <c r="O1971" s="1102"/>
      <c r="P1971" s="638" t="s">
        <v>6356</v>
      </c>
      <c r="Q1971" s="639" t="s">
        <v>6357</v>
      </c>
      <c r="R1971" s="640">
        <v>1354</v>
      </c>
      <c r="S1971" s="640">
        <v>9</v>
      </c>
      <c r="T1971" s="641">
        <v>610</v>
      </c>
      <c r="U1971" s="1102"/>
    </row>
    <row r="1972" spans="1:21" ht="14.25" customHeight="1">
      <c r="A1972" s="1329">
        <v>3</v>
      </c>
      <c r="B1972" s="1336">
        <v>43818</v>
      </c>
      <c r="C1972" s="1337" t="s">
        <v>6358</v>
      </c>
      <c r="D1972" s="1331" t="s">
        <v>6359</v>
      </c>
      <c r="E1972" s="1332">
        <v>951</v>
      </c>
      <c r="F1972" s="1332">
        <v>832</v>
      </c>
      <c r="G1972" s="1332">
        <v>31</v>
      </c>
      <c r="H1972" s="1332">
        <v>803</v>
      </c>
      <c r="I1972" s="1333" t="s">
        <v>52</v>
      </c>
      <c r="J1972" s="1333" t="s">
        <v>52</v>
      </c>
      <c r="K1972" s="1333" t="s">
        <v>52</v>
      </c>
      <c r="L1972" s="1333" t="s">
        <v>52</v>
      </c>
      <c r="M1972" s="1333">
        <v>149</v>
      </c>
      <c r="N1972" s="1334">
        <v>67</v>
      </c>
      <c r="O1972" s="1335">
        <v>10000</v>
      </c>
      <c r="P1972" s="634" t="s">
        <v>6360</v>
      </c>
      <c r="Q1972" s="639" t="s">
        <v>6361</v>
      </c>
      <c r="R1972" s="640">
        <v>101</v>
      </c>
      <c r="S1972" s="640">
        <v>31</v>
      </c>
      <c r="T1972" s="641">
        <v>54</v>
      </c>
      <c r="U1972" s="1331"/>
    </row>
    <row r="1973" spans="1:21" ht="14.25" customHeight="1">
      <c r="A1973" s="1191"/>
      <c r="B1973" s="1191"/>
      <c r="C1973" s="1191"/>
      <c r="D1973" s="1191"/>
      <c r="E1973" s="1191"/>
      <c r="F1973" s="1191"/>
      <c r="G1973" s="1191"/>
      <c r="H1973" s="1191"/>
      <c r="I1973" s="1191"/>
      <c r="J1973" s="1191"/>
      <c r="K1973" s="1191"/>
      <c r="L1973" s="1191"/>
      <c r="M1973" s="1191"/>
      <c r="N1973" s="1191"/>
      <c r="O1973" s="1191"/>
      <c r="P1973" s="638" t="s">
        <v>6362</v>
      </c>
      <c r="Q1973" s="639" t="s">
        <v>6363</v>
      </c>
      <c r="R1973" s="640">
        <v>198</v>
      </c>
      <c r="S1973" s="640">
        <v>64</v>
      </c>
      <c r="T1973" s="641">
        <v>56</v>
      </c>
      <c r="U1973" s="1191"/>
    </row>
    <row r="1974" spans="1:21" ht="14.25" customHeight="1">
      <c r="A1974" s="1102"/>
      <c r="B1974" s="1102"/>
      <c r="C1974" s="1102"/>
      <c r="D1974" s="1102"/>
      <c r="E1974" s="1102"/>
      <c r="F1974" s="1102"/>
      <c r="G1974" s="1102"/>
      <c r="H1974" s="1102"/>
      <c r="I1974" s="1102"/>
      <c r="J1974" s="1102"/>
      <c r="K1974" s="1102"/>
      <c r="L1974" s="1102"/>
      <c r="M1974" s="1102"/>
      <c r="N1974" s="1102"/>
      <c r="O1974" s="1102"/>
      <c r="P1974" s="638" t="s">
        <v>6364</v>
      </c>
      <c r="Q1974" s="639" t="s">
        <v>6365</v>
      </c>
      <c r="R1974" s="640">
        <v>198</v>
      </c>
      <c r="S1974" s="640">
        <v>64</v>
      </c>
      <c r="T1974" s="641">
        <v>56</v>
      </c>
      <c r="U1974" s="1102"/>
    </row>
    <row r="1975" spans="1:21" ht="14.25" customHeight="1">
      <c r="A1975" s="1329">
        <v>4</v>
      </c>
      <c r="B1975" s="1336">
        <v>43822</v>
      </c>
      <c r="C1975" s="1337" t="s">
        <v>6366</v>
      </c>
      <c r="D1975" s="1331" t="s">
        <v>6367</v>
      </c>
      <c r="E1975" s="1332">
        <v>1758</v>
      </c>
      <c r="F1975" s="1332">
        <v>1525</v>
      </c>
      <c r="G1975" s="1332">
        <v>91</v>
      </c>
      <c r="H1975" s="1332">
        <v>1438</v>
      </c>
      <c r="I1975" s="1333" t="s">
        <v>52</v>
      </c>
      <c r="J1975" s="1333" t="s">
        <v>52</v>
      </c>
      <c r="K1975" s="1333" t="s">
        <v>52</v>
      </c>
      <c r="L1975" s="1333" t="s">
        <v>52</v>
      </c>
      <c r="M1975" s="1333">
        <v>313</v>
      </c>
      <c r="N1975" s="1334">
        <v>32</v>
      </c>
      <c r="O1975" s="1335">
        <v>10000</v>
      </c>
      <c r="P1975" s="634" t="s">
        <v>6368</v>
      </c>
      <c r="Q1975" s="639" t="s">
        <v>6369</v>
      </c>
      <c r="R1975" s="640">
        <v>406</v>
      </c>
      <c r="S1975" s="640">
        <v>115</v>
      </c>
      <c r="T1975" s="641">
        <v>31</v>
      </c>
      <c r="U1975" s="1331"/>
    </row>
    <row r="1976" spans="1:21" ht="14.25" customHeight="1">
      <c r="A1976" s="1191"/>
      <c r="B1976" s="1191"/>
      <c r="C1976" s="1191"/>
      <c r="D1976" s="1191"/>
      <c r="E1976" s="1191"/>
      <c r="F1976" s="1191"/>
      <c r="G1976" s="1191"/>
      <c r="H1976" s="1191"/>
      <c r="I1976" s="1191"/>
      <c r="J1976" s="1191"/>
      <c r="K1976" s="1191"/>
      <c r="L1976" s="1191"/>
      <c r="M1976" s="1191"/>
      <c r="N1976" s="1191"/>
      <c r="O1976" s="1191"/>
      <c r="P1976" s="638" t="s">
        <v>6370</v>
      </c>
      <c r="Q1976" s="635" t="s">
        <v>6371</v>
      </c>
      <c r="R1976" s="640">
        <v>406</v>
      </c>
      <c r="S1976" s="640">
        <v>115</v>
      </c>
      <c r="T1976" s="641">
        <v>31</v>
      </c>
      <c r="U1976" s="1191"/>
    </row>
    <row r="1977" spans="1:21" ht="14.25" customHeight="1">
      <c r="A1977" s="1102"/>
      <c r="B1977" s="1102"/>
      <c r="C1977" s="1102"/>
      <c r="D1977" s="1102"/>
      <c r="E1977" s="1102"/>
      <c r="F1977" s="1102"/>
      <c r="G1977" s="1102"/>
      <c r="H1977" s="1102"/>
      <c r="I1977" s="1102"/>
      <c r="J1977" s="1102"/>
      <c r="K1977" s="1102"/>
      <c r="L1977" s="1102"/>
      <c r="M1977" s="1102"/>
      <c r="N1977" s="1102"/>
      <c r="O1977" s="1102"/>
      <c r="P1977" s="638" t="s">
        <v>6372</v>
      </c>
      <c r="Q1977" s="639" t="s">
        <v>6373</v>
      </c>
      <c r="R1977" s="640">
        <v>406</v>
      </c>
      <c r="S1977" s="640">
        <v>115</v>
      </c>
      <c r="T1977" s="641">
        <v>31</v>
      </c>
      <c r="U1977" s="1102"/>
    </row>
    <row r="1978" spans="1:21" ht="14.25" customHeight="1">
      <c r="A1978" s="1329">
        <v>4</v>
      </c>
      <c r="B1978" s="1336">
        <v>43824</v>
      </c>
      <c r="C1978" s="1337" t="s">
        <v>6374</v>
      </c>
      <c r="D1978" s="1331" t="s">
        <v>6375</v>
      </c>
      <c r="E1978" s="1332">
        <v>10212</v>
      </c>
      <c r="F1978" s="1332">
        <v>8904</v>
      </c>
      <c r="G1978" s="1332">
        <v>482</v>
      </c>
      <c r="H1978" s="1332">
        <v>8428</v>
      </c>
      <c r="I1978" s="1333" t="s">
        <v>52</v>
      </c>
      <c r="J1978" s="1333" t="s">
        <v>52</v>
      </c>
      <c r="K1978" s="1333" t="s">
        <v>52</v>
      </c>
      <c r="L1978" s="1333" t="s">
        <v>52</v>
      </c>
      <c r="M1978" s="1333">
        <v>5093</v>
      </c>
      <c r="N1978" s="1334">
        <v>2</v>
      </c>
      <c r="O1978" s="1335">
        <v>10000</v>
      </c>
      <c r="P1978" s="634" t="s">
        <v>6376</v>
      </c>
      <c r="Q1978" s="639" t="s">
        <v>6377</v>
      </c>
      <c r="R1978" s="640">
        <v>4168</v>
      </c>
      <c r="S1978" s="640">
        <v>2187</v>
      </c>
      <c r="T1978" s="641">
        <v>2.080476</v>
      </c>
      <c r="U1978" s="1331"/>
    </row>
    <row r="1979" spans="1:21" ht="14.25" customHeight="1">
      <c r="A1979" s="1191"/>
      <c r="B1979" s="1191"/>
      <c r="C1979" s="1191"/>
      <c r="D1979" s="1191"/>
      <c r="E1979" s="1191"/>
      <c r="F1979" s="1191"/>
      <c r="G1979" s="1191"/>
      <c r="H1979" s="1191"/>
      <c r="I1979" s="1191"/>
      <c r="J1979" s="1191"/>
      <c r="K1979" s="1191"/>
      <c r="L1979" s="1191"/>
      <c r="M1979" s="1191"/>
      <c r="N1979" s="1191"/>
      <c r="O1979" s="1191"/>
      <c r="P1979" s="638" t="s">
        <v>6378</v>
      </c>
      <c r="Q1979" s="635" t="s">
        <v>6379</v>
      </c>
      <c r="R1979" s="640">
        <v>4168</v>
      </c>
      <c r="S1979" s="640">
        <v>2187</v>
      </c>
      <c r="T1979" s="641">
        <v>2.080476</v>
      </c>
      <c r="U1979" s="1191"/>
    </row>
    <row r="1980" spans="1:21" ht="14.25" customHeight="1">
      <c r="A1980" s="1102"/>
      <c r="B1980" s="1102"/>
      <c r="C1980" s="1102"/>
      <c r="D1980" s="1102"/>
      <c r="E1980" s="1102"/>
      <c r="F1980" s="1102"/>
      <c r="G1980" s="1102"/>
      <c r="H1980" s="1102"/>
      <c r="I1980" s="1102"/>
      <c r="J1980" s="1102"/>
      <c r="K1980" s="1102"/>
      <c r="L1980" s="1102"/>
      <c r="M1980" s="1102"/>
      <c r="N1980" s="1102"/>
      <c r="O1980" s="1102"/>
      <c r="P1980" s="638" t="s">
        <v>6380</v>
      </c>
      <c r="Q1980" s="639" t="s">
        <v>6381</v>
      </c>
      <c r="R1980" s="640">
        <v>3820</v>
      </c>
      <c r="S1980" s="640">
        <v>2221</v>
      </c>
      <c r="T1980" s="641">
        <v>1.866276</v>
      </c>
      <c r="U1980" s="1102"/>
    </row>
    <row r="1981" spans="1:21" ht="14.25" customHeight="1">
      <c r="A1981" s="1329">
        <v>4</v>
      </c>
      <c r="B1981" s="1336">
        <v>43825</v>
      </c>
      <c r="C1981" s="1337" t="s">
        <v>6382</v>
      </c>
      <c r="D1981" s="1331" t="s">
        <v>6383</v>
      </c>
      <c r="E1981" s="1332">
        <v>1342</v>
      </c>
      <c r="F1981" s="1332">
        <v>1333</v>
      </c>
      <c r="G1981" s="1332">
        <v>12</v>
      </c>
      <c r="H1981" s="1332">
        <v>1321</v>
      </c>
      <c r="I1981" s="1333" t="s">
        <v>52</v>
      </c>
      <c r="J1981" s="1333" t="s">
        <v>52</v>
      </c>
      <c r="K1981" s="1333" t="s">
        <v>52</v>
      </c>
      <c r="L1981" s="1333" t="s">
        <v>52</v>
      </c>
      <c r="M1981" s="1333">
        <v>103</v>
      </c>
      <c r="N1981" s="1334">
        <v>94</v>
      </c>
      <c r="O1981" s="1335">
        <v>9672</v>
      </c>
      <c r="P1981" s="634" t="s">
        <v>6384</v>
      </c>
      <c r="Q1981" s="635" t="s">
        <v>6385</v>
      </c>
      <c r="R1981" s="640">
        <v>161</v>
      </c>
      <c r="S1981" s="640">
        <v>28</v>
      </c>
      <c r="T1981" s="641">
        <v>89.678571000000005</v>
      </c>
      <c r="U1981" s="1331"/>
    </row>
    <row r="1982" spans="1:21" ht="14.25" customHeight="1">
      <c r="A1982" s="1191"/>
      <c r="B1982" s="1191"/>
      <c r="C1982" s="1191"/>
      <c r="D1982" s="1191"/>
      <c r="E1982" s="1191"/>
      <c r="F1982" s="1191"/>
      <c r="G1982" s="1191"/>
      <c r="H1982" s="1191"/>
      <c r="I1982" s="1191"/>
      <c r="J1982" s="1191"/>
      <c r="K1982" s="1191"/>
      <c r="L1982" s="1191"/>
      <c r="M1982" s="1191"/>
      <c r="N1982" s="1191"/>
      <c r="O1982" s="1191"/>
      <c r="P1982" s="638" t="s">
        <v>6386</v>
      </c>
      <c r="Q1982" s="635" t="s">
        <v>6387</v>
      </c>
      <c r="R1982" s="640">
        <v>426</v>
      </c>
      <c r="S1982" s="640">
        <v>20</v>
      </c>
      <c r="T1982" s="641">
        <v>74.150000000000006</v>
      </c>
      <c r="U1982" s="1191"/>
    </row>
    <row r="1983" spans="1:21" ht="14.25" customHeight="1">
      <c r="A1983" s="1102"/>
      <c r="B1983" s="1102"/>
      <c r="C1983" s="1102"/>
      <c r="D1983" s="1102"/>
      <c r="E1983" s="1102"/>
      <c r="F1983" s="1102"/>
      <c r="G1983" s="1102"/>
      <c r="H1983" s="1102"/>
      <c r="I1983" s="1102"/>
      <c r="J1983" s="1102"/>
      <c r="K1983" s="1102"/>
      <c r="L1983" s="1102"/>
      <c r="M1983" s="1102"/>
      <c r="N1983" s="1102"/>
      <c r="O1983" s="1102"/>
      <c r="P1983" s="638" t="s">
        <v>6388</v>
      </c>
      <c r="Q1983" s="639" t="s">
        <v>6389</v>
      </c>
      <c r="R1983" s="640">
        <v>161</v>
      </c>
      <c r="S1983" s="640">
        <v>28</v>
      </c>
      <c r="T1983" s="641">
        <v>89.678571000000005</v>
      </c>
      <c r="U1983" s="1102"/>
    </row>
    <row r="1984" spans="1:21" ht="14.25" customHeight="1">
      <c r="A1984" s="1329">
        <v>5</v>
      </c>
      <c r="B1984" s="1336">
        <v>43829</v>
      </c>
      <c r="C1984" s="1337" t="s">
        <v>6390</v>
      </c>
      <c r="D1984" s="1331" t="s">
        <v>6391</v>
      </c>
      <c r="E1984" s="1332">
        <v>2231</v>
      </c>
      <c r="F1984" s="1332">
        <v>1931</v>
      </c>
      <c r="G1984" s="1332">
        <v>91</v>
      </c>
      <c r="H1984" s="1332">
        <v>1845</v>
      </c>
      <c r="I1984" s="1333" t="s">
        <v>52</v>
      </c>
      <c r="J1984" s="1333" t="s">
        <v>52</v>
      </c>
      <c r="K1984" s="1333" t="s">
        <v>52</v>
      </c>
      <c r="L1984" s="1333" t="s">
        <v>52</v>
      </c>
      <c r="M1984" s="1333">
        <v>324</v>
      </c>
      <c r="N1984" s="1334">
        <v>31</v>
      </c>
      <c r="O1984" s="1335">
        <v>10000</v>
      </c>
      <c r="P1984" s="634" t="s">
        <v>6392</v>
      </c>
      <c r="Q1984" s="635" t="s">
        <v>6393</v>
      </c>
      <c r="R1984" s="640">
        <v>222</v>
      </c>
      <c r="S1984" s="640">
        <v>41</v>
      </c>
      <c r="T1984" s="641">
        <v>29</v>
      </c>
      <c r="U1984" s="1331"/>
    </row>
    <row r="1985" spans="1:21" ht="14.25" customHeight="1">
      <c r="A1985" s="1191"/>
      <c r="B1985" s="1191"/>
      <c r="C1985" s="1191"/>
      <c r="D1985" s="1191"/>
      <c r="E1985" s="1191"/>
      <c r="F1985" s="1191"/>
      <c r="G1985" s="1191"/>
      <c r="H1985" s="1191"/>
      <c r="I1985" s="1191"/>
      <c r="J1985" s="1191"/>
      <c r="K1985" s="1191"/>
      <c r="L1985" s="1191"/>
      <c r="M1985" s="1191"/>
      <c r="N1985" s="1191"/>
      <c r="O1985" s="1191"/>
      <c r="P1985" s="638" t="s">
        <v>6394</v>
      </c>
      <c r="Q1985" s="635" t="s">
        <v>6395</v>
      </c>
      <c r="R1985" s="640">
        <v>375</v>
      </c>
      <c r="S1985" s="640">
        <v>92</v>
      </c>
      <c r="T1985" s="641">
        <v>32</v>
      </c>
      <c r="U1985" s="1191"/>
    </row>
    <row r="1986" spans="1:21" ht="14.25" customHeight="1">
      <c r="A1986" s="1102"/>
      <c r="B1986" s="1102"/>
      <c r="C1986" s="1102"/>
      <c r="D1986" s="1102"/>
      <c r="E1986" s="1102"/>
      <c r="F1986" s="1102"/>
      <c r="G1986" s="1102"/>
      <c r="H1986" s="1102"/>
      <c r="I1986" s="1102"/>
      <c r="J1986" s="1102"/>
      <c r="K1986" s="1102"/>
      <c r="L1986" s="1102"/>
      <c r="M1986" s="1102"/>
      <c r="N1986" s="1102"/>
      <c r="O1986" s="1102"/>
      <c r="P1986" s="638" t="s">
        <v>6396</v>
      </c>
      <c r="Q1986" s="639" t="s">
        <v>6397</v>
      </c>
      <c r="R1986" s="640">
        <v>375</v>
      </c>
      <c r="S1986" s="640">
        <v>92</v>
      </c>
      <c r="T1986" s="641">
        <v>32</v>
      </c>
      <c r="U1986" s="1102"/>
    </row>
    <row r="1987" spans="1:21" ht="14.25" customHeight="1">
      <c r="A1987" s="1329">
        <v>5</v>
      </c>
      <c r="B1987" s="1336">
        <v>43830</v>
      </c>
      <c r="C1987" s="1337" t="s">
        <v>6398</v>
      </c>
      <c r="D1987" s="1331" t="s">
        <v>6399</v>
      </c>
      <c r="E1987" s="1332">
        <v>3929</v>
      </c>
      <c r="F1987" s="1332">
        <v>3384</v>
      </c>
      <c r="G1987" s="1332">
        <v>64</v>
      </c>
      <c r="H1987" s="1332">
        <v>3327</v>
      </c>
      <c r="I1987" s="1333" t="s">
        <v>52</v>
      </c>
      <c r="J1987" s="1333" t="s">
        <v>52</v>
      </c>
      <c r="K1987" s="1333" t="s">
        <v>52</v>
      </c>
      <c r="L1987" s="1333" t="s">
        <v>52</v>
      </c>
      <c r="M1987" s="1333">
        <v>400</v>
      </c>
      <c r="N1987" s="1334">
        <v>125</v>
      </c>
      <c r="O1987" s="1335">
        <v>50000</v>
      </c>
      <c r="P1987" s="634" t="s">
        <v>6400</v>
      </c>
      <c r="Q1987" s="635" t="s">
        <v>6401</v>
      </c>
      <c r="R1987" s="640">
        <v>688</v>
      </c>
      <c r="S1987" s="640">
        <v>122</v>
      </c>
      <c r="T1987" s="641">
        <v>110</v>
      </c>
      <c r="U1987" s="1331"/>
    </row>
    <row r="1988" spans="1:21" ht="14.25" customHeight="1">
      <c r="A1988" s="1191"/>
      <c r="B1988" s="1191"/>
      <c r="C1988" s="1191"/>
      <c r="D1988" s="1191"/>
      <c r="E1988" s="1191"/>
      <c r="F1988" s="1191"/>
      <c r="G1988" s="1191"/>
      <c r="H1988" s="1191"/>
      <c r="I1988" s="1191"/>
      <c r="J1988" s="1191"/>
      <c r="K1988" s="1191"/>
      <c r="L1988" s="1191"/>
      <c r="M1988" s="1191"/>
      <c r="N1988" s="1191"/>
      <c r="O1988" s="1191"/>
      <c r="P1988" s="638" t="s">
        <v>6402</v>
      </c>
      <c r="Q1988" s="635" t="s">
        <v>6403</v>
      </c>
      <c r="R1988" s="640">
        <v>688</v>
      </c>
      <c r="S1988" s="640">
        <v>122</v>
      </c>
      <c r="T1988" s="641">
        <v>110</v>
      </c>
      <c r="U1988" s="1191"/>
    </row>
    <row r="1989" spans="1:21" ht="14.25" customHeight="1">
      <c r="A1989" s="1102"/>
      <c r="B1989" s="1102"/>
      <c r="C1989" s="1102"/>
      <c r="D1989" s="1102"/>
      <c r="E1989" s="1102"/>
      <c r="F1989" s="1102"/>
      <c r="G1989" s="1102"/>
      <c r="H1989" s="1102"/>
      <c r="I1989" s="1102"/>
      <c r="J1989" s="1102"/>
      <c r="K1989" s="1102"/>
      <c r="L1989" s="1102"/>
      <c r="M1989" s="1102"/>
      <c r="N1989" s="1102"/>
      <c r="O1989" s="1102"/>
      <c r="P1989" s="638" t="s">
        <v>6404</v>
      </c>
      <c r="Q1989" s="639" t="s">
        <v>6405</v>
      </c>
      <c r="R1989" s="640">
        <v>688</v>
      </c>
      <c r="S1989" s="640">
        <v>122</v>
      </c>
      <c r="T1989" s="641">
        <v>110</v>
      </c>
      <c r="U1989" s="1102"/>
    </row>
    <row r="1990" spans="1:21" ht="14.25" customHeight="1">
      <c r="A1990" s="1329">
        <v>1</v>
      </c>
      <c r="B1990" s="1336">
        <v>43836</v>
      </c>
      <c r="C1990" s="1337" t="s">
        <v>6406</v>
      </c>
      <c r="D1990" s="1331" t="s">
        <v>6407</v>
      </c>
      <c r="E1990" s="1332">
        <v>2581</v>
      </c>
      <c r="F1990" s="1332">
        <v>2217</v>
      </c>
      <c r="G1990" s="1332">
        <v>121</v>
      </c>
      <c r="H1990" s="1332">
        <v>2100</v>
      </c>
      <c r="I1990" s="1333" t="s">
        <v>52</v>
      </c>
      <c r="J1990" s="1333" t="s">
        <v>52</v>
      </c>
      <c r="K1990" s="1333" t="s">
        <v>52</v>
      </c>
      <c r="L1990" s="1333" t="s">
        <v>52</v>
      </c>
      <c r="M1990" s="1333">
        <v>411</v>
      </c>
      <c r="N1990" s="1334">
        <v>24</v>
      </c>
      <c r="O1990" s="1335">
        <v>10000</v>
      </c>
      <c r="P1990" s="634" t="s">
        <v>6408</v>
      </c>
      <c r="Q1990" s="635" t="s">
        <v>6409</v>
      </c>
      <c r="R1990" s="640">
        <v>209</v>
      </c>
      <c r="S1990" s="640">
        <v>28</v>
      </c>
      <c r="T1990" s="641">
        <v>16</v>
      </c>
      <c r="U1990" s="1331"/>
    </row>
    <row r="1991" spans="1:21" ht="14.25" customHeight="1">
      <c r="A1991" s="1191"/>
      <c r="B1991" s="1191"/>
      <c r="C1991" s="1191"/>
      <c r="D1991" s="1191"/>
      <c r="E1991" s="1191"/>
      <c r="F1991" s="1191"/>
      <c r="G1991" s="1191"/>
      <c r="H1991" s="1191"/>
      <c r="I1991" s="1191"/>
      <c r="J1991" s="1191"/>
      <c r="K1991" s="1191"/>
      <c r="L1991" s="1191"/>
      <c r="M1991" s="1191"/>
      <c r="N1991" s="1191"/>
      <c r="O1991" s="1191"/>
      <c r="P1991" s="638" t="s">
        <v>6410</v>
      </c>
      <c r="Q1991" s="635" t="s">
        <v>6411</v>
      </c>
      <c r="R1991" s="640">
        <v>434</v>
      </c>
      <c r="S1991" s="640">
        <v>109</v>
      </c>
      <c r="T1991" s="641">
        <v>25.137615</v>
      </c>
      <c r="U1991" s="1191"/>
    </row>
    <row r="1992" spans="1:21" ht="14.25" customHeight="1">
      <c r="A1992" s="1102"/>
      <c r="B1992" s="1102"/>
      <c r="C1992" s="1102"/>
      <c r="D1992" s="1102"/>
      <c r="E1992" s="1102"/>
      <c r="F1992" s="1102"/>
      <c r="G1992" s="1102"/>
      <c r="H1992" s="1102"/>
      <c r="I1992" s="1102"/>
      <c r="J1992" s="1102"/>
      <c r="K1992" s="1102"/>
      <c r="L1992" s="1102"/>
      <c r="M1992" s="1102"/>
      <c r="N1992" s="1102"/>
      <c r="O1992" s="1102"/>
      <c r="P1992" s="638" t="s">
        <v>6412</v>
      </c>
      <c r="Q1992" s="639" t="s">
        <v>6413</v>
      </c>
      <c r="R1992" s="640">
        <v>434</v>
      </c>
      <c r="S1992" s="640">
        <v>109</v>
      </c>
      <c r="T1992" s="641">
        <v>25.137615</v>
      </c>
      <c r="U1992" s="1102"/>
    </row>
    <row r="1993" spans="1:21" ht="14.25" customHeight="1">
      <c r="A1993" s="1329">
        <v>1</v>
      </c>
      <c r="B1993" s="1336">
        <v>43838</v>
      </c>
      <c r="C1993" s="1337" t="s">
        <v>6414</v>
      </c>
      <c r="D1993" s="1331" t="s">
        <v>6415</v>
      </c>
      <c r="E1993" s="1332">
        <v>9573</v>
      </c>
      <c r="F1993" s="1332">
        <v>8882</v>
      </c>
      <c r="G1993" s="1332">
        <v>225</v>
      </c>
      <c r="H1993" s="1332">
        <v>8660</v>
      </c>
      <c r="I1993" s="1333" t="s">
        <v>52</v>
      </c>
      <c r="J1993" s="1333" t="s">
        <v>52</v>
      </c>
      <c r="K1993" s="1333" t="s">
        <v>52</v>
      </c>
      <c r="L1993" s="1333" t="s">
        <v>52</v>
      </c>
      <c r="M1993" s="1333">
        <v>119</v>
      </c>
      <c r="N1993" s="1334">
        <v>336</v>
      </c>
      <c r="O1993" s="1335">
        <v>40000</v>
      </c>
      <c r="P1993" s="634" t="s">
        <v>6416</v>
      </c>
      <c r="Q1993" s="635" t="s">
        <v>6417</v>
      </c>
      <c r="R1993" s="640">
        <v>1462</v>
      </c>
      <c r="S1993" s="640">
        <v>35</v>
      </c>
      <c r="T1993" s="641">
        <v>227.085714</v>
      </c>
      <c r="U1993" s="1331"/>
    </row>
    <row r="1994" spans="1:21" ht="14.25" customHeight="1">
      <c r="A1994" s="1191"/>
      <c r="B1994" s="1191"/>
      <c r="C1994" s="1191"/>
      <c r="D1994" s="1191"/>
      <c r="E1994" s="1191"/>
      <c r="F1994" s="1191"/>
      <c r="G1994" s="1191"/>
      <c r="H1994" s="1191"/>
      <c r="I1994" s="1191"/>
      <c r="J1994" s="1191"/>
      <c r="K1994" s="1191"/>
      <c r="L1994" s="1191"/>
      <c r="M1994" s="1191"/>
      <c r="N1994" s="1191"/>
      <c r="O1994" s="1191"/>
      <c r="P1994" s="638" t="s">
        <v>6418</v>
      </c>
      <c r="Q1994" s="635" t="s">
        <v>6419</v>
      </c>
      <c r="R1994" s="640">
        <v>2058</v>
      </c>
      <c r="S1994" s="640">
        <v>28</v>
      </c>
      <c r="T1994" s="641">
        <v>366.78571399999998</v>
      </c>
      <c r="U1994" s="1191"/>
    </row>
    <row r="1995" spans="1:21" ht="14.25" customHeight="1">
      <c r="A1995" s="1102"/>
      <c r="B1995" s="1102"/>
      <c r="C1995" s="1102"/>
      <c r="D1995" s="1102"/>
      <c r="E1995" s="1102"/>
      <c r="F1995" s="1102"/>
      <c r="G1995" s="1102"/>
      <c r="H1995" s="1102"/>
      <c r="I1995" s="1102"/>
      <c r="J1995" s="1102"/>
      <c r="K1995" s="1102"/>
      <c r="L1995" s="1102"/>
      <c r="M1995" s="1102"/>
      <c r="N1995" s="1102"/>
      <c r="O1995" s="1102"/>
      <c r="P1995" s="638" t="s">
        <v>6420</v>
      </c>
      <c r="Q1995" s="639" t="s">
        <v>6421</v>
      </c>
      <c r="R1995" s="640">
        <v>1462</v>
      </c>
      <c r="S1995" s="640">
        <v>35</v>
      </c>
      <c r="T1995" s="641">
        <v>227.085714</v>
      </c>
      <c r="U1995" s="1102"/>
    </row>
    <row r="1996" spans="1:21" ht="14.25" customHeight="1">
      <c r="A1996" s="1329">
        <v>2</v>
      </c>
      <c r="B1996" s="1336">
        <v>43843</v>
      </c>
      <c r="C1996" s="1337" t="s">
        <v>6422</v>
      </c>
      <c r="D1996" s="1331" t="s">
        <v>6423</v>
      </c>
      <c r="E1996" s="1332">
        <v>3298</v>
      </c>
      <c r="F1996" s="1332">
        <v>2912</v>
      </c>
      <c r="G1996" s="1332">
        <v>131</v>
      </c>
      <c r="H1996" s="1332">
        <v>2785</v>
      </c>
      <c r="I1996" s="1333" t="s">
        <v>52</v>
      </c>
      <c r="J1996" s="1333" t="s">
        <v>52</v>
      </c>
      <c r="K1996" s="1333" t="s">
        <v>52</v>
      </c>
      <c r="L1996" s="1333" t="s">
        <v>52</v>
      </c>
      <c r="M1996" s="1333">
        <v>445</v>
      </c>
      <c r="N1996" s="1334">
        <v>22</v>
      </c>
      <c r="O1996" s="1335">
        <v>10000</v>
      </c>
      <c r="P1996" s="634" t="s">
        <v>6424</v>
      </c>
      <c r="Q1996" s="635" t="s">
        <v>6425</v>
      </c>
      <c r="R1996" s="640">
        <v>426</v>
      </c>
      <c r="S1996" s="640">
        <v>105</v>
      </c>
      <c r="T1996" s="641">
        <v>20</v>
      </c>
      <c r="U1996" s="1331"/>
    </row>
    <row r="1997" spans="1:21" ht="14.25" customHeight="1">
      <c r="A1997" s="1191"/>
      <c r="B1997" s="1191"/>
      <c r="C1997" s="1191"/>
      <c r="D1997" s="1191"/>
      <c r="E1997" s="1191"/>
      <c r="F1997" s="1191"/>
      <c r="G1997" s="1191"/>
      <c r="H1997" s="1191"/>
      <c r="I1997" s="1191"/>
      <c r="J1997" s="1191"/>
      <c r="K1997" s="1191"/>
      <c r="L1997" s="1191"/>
      <c r="M1997" s="1191"/>
      <c r="N1997" s="1191"/>
      <c r="O1997" s="1191"/>
      <c r="P1997" s="638" t="s">
        <v>6426</v>
      </c>
      <c r="Q1997" s="635" t="s">
        <v>6427</v>
      </c>
      <c r="R1997" s="640">
        <v>608</v>
      </c>
      <c r="S1997" s="640">
        <v>47</v>
      </c>
      <c r="T1997" s="641">
        <v>27</v>
      </c>
      <c r="U1997" s="1191"/>
    </row>
    <row r="1998" spans="1:21" ht="14.25" customHeight="1">
      <c r="A1998" s="1102"/>
      <c r="B1998" s="1102"/>
      <c r="C1998" s="1102"/>
      <c r="D1998" s="1102"/>
      <c r="E1998" s="1102"/>
      <c r="F1998" s="1102"/>
      <c r="G1998" s="1102"/>
      <c r="H1998" s="1102"/>
      <c r="I1998" s="1102"/>
      <c r="J1998" s="1102"/>
      <c r="K1998" s="1102"/>
      <c r="L1998" s="1102"/>
      <c r="M1998" s="1102"/>
      <c r="N1998" s="1102"/>
      <c r="O1998" s="1102"/>
      <c r="P1998" s="638" t="s">
        <v>6428</v>
      </c>
      <c r="Q1998" s="639" t="s">
        <v>6429</v>
      </c>
      <c r="R1998" s="640">
        <v>426</v>
      </c>
      <c r="S1998" s="640">
        <v>105</v>
      </c>
      <c r="T1998" s="641">
        <v>20</v>
      </c>
      <c r="U1998" s="1102"/>
    </row>
    <row r="1999" spans="1:21" ht="14.25" customHeight="1">
      <c r="A1999" s="1329">
        <v>2</v>
      </c>
      <c r="B1999" s="1336">
        <v>43847</v>
      </c>
      <c r="C1999" s="1337" t="s">
        <v>6430</v>
      </c>
      <c r="D1999" s="1331" t="s">
        <v>6431</v>
      </c>
      <c r="E1999" s="1332">
        <v>576</v>
      </c>
      <c r="F1999" s="1332">
        <v>1447</v>
      </c>
      <c r="G1999" s="1332">
        <v>295</v>
      </c>
      <c r="H1999" s="1332">
        <v>274</v>
      </c>
      <c r="I1999" s="1333" t="s">
        <v>52</v>
      </c>
      <c r="J1999" s="1333" t="s">
        <v>52</v>
      </c>
      <c r="K1999" s="1333" t="s">
        <v>52</v>
      </c>
      <c r="L1999" s="1333" t="s">
        <v>52</v>
      </c>
      <c r="M1999" s="1333">
        <v>37</v>
      </c>
      <c r="N1999" s="1334">
        <v>88</v>
      </c>
      <c r="O1999" s="1335">
        <v>9999</v>
      </c>
      <c r="P1999" s="634" t="s">
        <v>6432</v>
      </c>
      <c r="Q1999" s="639" t="s">
        <v>6433</v>
      </c>
      <c r="R1999" s="640">
        <v>148</v>
      </c>
      <c r="S1999" s="640">
        <v>14</v>
      </c>
      <c r="T1999" s="641">
        <v>58.533332999999999</v>
      </c>
      <c r="U1999" s="1331" t="s">
        <v>6434</v>
      </c>
    </row>
    <row r="2000" spans="1:21" ht="14.25" customHeight="1">
      <c r="A2000" s="1191"/>
      <c r="B2000" s="1191"/>
      <c r="C2000" s="1191"/>
      <c r="D2000" s="1191"/>
      <c r="E2000" s="1191"/>
      <c r="F2000" s="1191"/>
      <c r="G2000" s="1191"/>
      <c r="H2000" s="1191"/>
      <c r="I2000" s="1191"/>
      <c r="J2000" s="1191"/>
      <c r="K2000" s="1191"/>
      <c r="L2000" s="1191"/>
      <c r="M2000" s="1191"/>
      <c r="N2000" s="1191"/>
      <c r="O2000" s="1191"/>
      <c r="P2000" s="638" t="s">
        <v>6435</v>
      </c>
      <c r="Q2000" s="639" t="s">
        <v>6436</v>
      </c>
      <c r="R2000" s="640">
        <v>181</v>
      </c>
      <c r="S2000" s="640">
        <v>15</v>
      </c>
      <c r="T2000" s="641">
        <v>64</v>
      </c>
      <c r="U2000" s="1191"/>
    </row>
    <row r="2001" spans="1:21" ht="14.25" customHeight="1">
      <c r="A2001" s="1102"/>
      <c r="B2001" s="1102"/>
      <c r="C2001" s="1102"/>
      <c r="D2001" s="1102"/>
      <c r="E2001" s="1102"/>
      <c r="F2001" s="1102"/>
      <c r="G2001" s="1102"/>
      <c r="H2001" s="1102"/>
      <c r="I2001" s="1102"/>
      <c r="J2001" s="1102"/>
      <c r="K2001" s="1102"/>
      <c r="L2001" s="1102"/>
      <c r="M2001" s="1102"/>
      <c r="N2001" s="1102"/>
      <c r="O2001" s="1102"/>
      <c r="P2001" s="638" t="s">
        <v>6437</v>
      </c>
      <c r="Q2001" s="639" t="s">
        <v>6438</v>
      </c>
      <c r="R2001" s="640">
        <v>181</v>
      </c>
      <c r="S2001" s="640">
        <v>15</v>
      </c>
      <c r="T2001" s="641">
        <v>64</v>
      </c>
      <c r="U2001" s="1102"/>
    </row>
    <row r="2002" spans="1:21" ht="14.25" customHeight="1">
      <c r="A2002" s="1329">
        <v>2</v>
      </c>
      <c r="B2002" s="1336" t="s">
        <v>6439</v>
      </c>
      <c r="C2002" s="1337" t="s">
        <v>6440</v>
      </c>
      <c r="D2002" s="1331" t="s">
        <v>6441</v>
      </c>
      <c r="E2002" s="1332">
        <v>136527</v>
      </c>
      <c r="F2002" s="1332">
        <v>108370</v>
      </c>
      <c r="G2002" s="1332">
        <v>0</v>
      </c>
      <c r="H2002" s="1332">
        <v>109517</v>
      </c>
      <c r="I2002" s="1333" t="s">
        <v>52</v>
      </c>
      <c r="J2002" s="1333" t="s">
        <v>52</v>
      </c>
      <c r="K2002" s="1333" t="s">
        <v>52</v>
      </c>
      <c r="L2002" s="1333" t="s">
        <v>52</v>
      </c>
      <c r="M2002" s="1333">
        <v>6034</v>
      </c>
      <c r="N2002" s="1334">
        <v>91</v>
      </c>
      <c r="O2002" s="1335">
        <v>550000</v>
      </c>
      <c r="P2002" s="634" t="s">
        <v>6442</v>
      </c>
      <c r="Q2002" s="639" t="s">
        <v>6443</v>
      </c>
      <c r="R2002" s="640">
        <v>57144</v>
      </c>
      <c r="S2002" s="640">
        <v>3434</v>
      </c>
      <c r="T2002" s="641">
        <v>85</v>
      </c>
      <c r="U2002" s="1331"/>
    </row>
    <row r="2003" spans="1:21" ht="14.25" customHeight="1">
      <c r="A2003" s="1191"/>
      <c r="B2003" s="1191"/>
      <c r="C2003" s="1191"/>
      <c r="D2003" s="1191"/>
      <c r="E2003" s="1191"/>
      <c r="F2003" s="1191"/>
      <c r="G2003" s="1191"/>
      <c r="H2003" s="1191"/>
      <c r="I2003" s="1191"/>
      <c r="J2003" s="1191"/>
      <c r="K2003" s="1191"/>
      <c r="L2003" s="1191"/>
      <c r="M2003" s="1191"/>
      <c r="N2003" s="1191"/>
      <c r="O2003" s="1191"/>
      <c r="P2003" s="638" t="s">
        <v>6444</v>
      </c>
      <c r="Q2003" s="639" t="s">
        <v>6445</v>
      </c>
      <c r="R2003" s="640">
        <v>57144</v>
      </c>
      <c r="S2003" s="640">
        <v>3434</v>
      </c>
      <c r="T2003" s="641">
        <v>85</v>
      </c>
      <c r="U2003" s="1191"/>
    </row>
    <row r="2004" spans="1:21" ht="14.25" customHeight="1">
      <c r="A2004" s="1102"/>
      <c r="B2004" s="1102"/>
      <c r="C2004" s="1102"/>
      <c r="D2004" s="1102"/>
      <c r="E2004" s="1102"/>
      <c r="F2004" s="1102"/>
      <c r="G2004" s="1102"/>
      <c r="H2004" s="1102"/>
      <c r="I2004" s="1102"/>
      <c r="J2004" s="1102"/>
      <c r="K2004" s="1102"/>
      <c r="L2004" s="1102"/>
      <c r="M2004" s="1102"/>
      <c r="N2004" s="1102"/>
      <c r="O2004" s="1102"/>
      <c r="P2004" s="638" t="s">
        <v>6446</v>
      </c>
      <c r="Q2004" s="639" t="s">
        <v>6447</v>
      </c>
      <c r="R2004" s="640">
        <v>57144</v>
      </c>
      <c r="S2004" s="640">
        <v>3434</v>
      </c>
      <c r="T2004" s="641">
        <v>85</v>
      </c>
      <c r="U2004" s="1102"/>
    </row>
    <row r="2005" spans="1:21" ht="14.25" customHeight="1">
      <c r="A2005" s="1329">
        <v>3</v>
      </c>
      <c r="B2005" s="1336">
        <v>43850</v>
      </c>
      <c r="C2005" s="1337" t="s">
        <v>6448</v>
      </c>
      <c r="D2005" s="1331" t="s">
        <v>6449</v>
      </c>
      <c r="E2005" s="1332">
        <v>1728</v>
      </c>
      <c r="F2005" s="1332">
        <v>1447</v>
      </c>
      <c r="G2005" s="1332">
        <v>59</v>
      </c>
      <c r="H2005" s="1332">
        <v>1390</v>
      </c>
      <c r="I2005" s="1333" t="s">
        <v>52</v>
      </c>
      <c r="J2005" s="1333" t="s">
        <v>52</v>
      </c>
      <c r="K2005" s="1333" t="s">
        <v>52</v>
      </c>
      <c r="L2005" s="1333" t="s">
        <v>52</v>
      </c>
      <c r="M2005" s="1333">
        <v>164</v>
      </c>
      <c r="N2005" s="1334">
        <v>61</v>
      </c>
      <c r="O2005" s="1335">
        <v>9999</v>
      </c>
      <c r="P2005" s="634" t="s">
        <v>6450</v>
      </c>
      <c r="Q2005" s="639" t="s">
        <v>6451</v>
      </c>
      <c r="R2005" s="640">
        <v>167</v>
      </c>
      <c r="S2005" s="640">
        <v>30</v>
      </c>
      <c r="T2005" s="641">
        <v>58.533332999999999</v>
      </c>
      <c r="U2005" s="1331"/>
    </row>
    <row r="2006" spans="1:21" ht="14.25" customHeight="1">
      <c r="A2006" s="1191"/>
      <c r="B2006" s="1191"/>
      <c r="C2006" s="1191"/>
      <c r="D2006" s="1191"/>
      <c r="E2006" s="1191"/>
      <c r="F2006" s="1191"/>
      <c r="G2006" s="1191"/>
      <c r="H2006" s="1191"/>
      <c r="I2006" s="1191"/>
      <c r="J2006" s="1191"/>
      <c r="K2006" s="1191"/>
      <c r="L2006" s="1191"/>
      <c r="M2006" s="1191"/>
      <c r="N2006" s="1191"/>
      <c r="O2006" s="1191"/>
      <c r="P2006" s="638" t="s">
        <v>6452</v>
      </c>
      <c r="Q2006" s="639" t="s">
        <v>6453</v>
      </c>
      <c r="R2006" s="640">
        <v>327</v>
      </c>
      <c r="S2006" s="640">
        <v>46</v>
      </c>
      <c r="T2006" s="641">
        <v>62.326087000000001</v>
      </c>
      <c r="U2006" s="1191"/>
    </row>
    <row r="2007" spans="1:21" ht="14.25" customHeight="1">
      <c r="A2007" s="1102"/>
      <c r="B2007" s="1102"/>
      <c r="C2007" s="1102"/>
      <c r="D2007" s="1102"/>
      <c r="E2007" s="1102"/>
      <c r="F2007" s="1102"/>
      <c r="G2007" s="1102"/>
      <c r="H2007" s="1102"/>
      <c r="I2007" s="1102"/>
      <c r="J2007" s="1102"/>
      <c r="K2007" s="1102"/>
      <c r="L2007" s="1102"/>
      <c r="M2007" s="1102"/>
      <c r="N2007" s="1102"/>
      <c r="O2007" s="1102"/>
      <c r="P2007" s="638" t="s">
        <v>6454</v>
      </c>
      <c r="Q2007" s="639" t="s">
        <v>6455</v>
      </c>
      <c r="R2007" s="640">
        <v>327</v>
      </c>
      <c r="S2007" s="640">
        <v>46</v>
      </c>
      <c r="T2007" s="641">
        <v>62.326087000000001</v>
      </c>
      <c r="U2007" s="1102"/>
    </row>
    <row r="2008" spans="1:21" ht="14.25" customHeight="1">
      <c r="A2008" s="1329">
        <v>3</v>
      </c>
      <c r="B2008" s="1336" t="s">
        <v>6456</v>
      </c>
      <c r="C2008" s="1337" t="s">
        <v>6457</v>
      </c>
      <c r="D2008" s="1331" t="s">
        <v>6458</v>
      </c>
      <c r="E2008" s="1332">
        <v>158238</v>
      </c>
      <c r="F2008" s="1332">
        <v>85425</v>
      </c>
      <c r="G2008" s="1332">
        <v>1216</v>
      </c>
      <c r="H2008" s="1332">
        <v>84512</v>
      </c>
      <c r="I2008" s="1333" t="s">
        <v>52</v>
      </c>
      <c r="J2008" s="1333" t="s">
        <v>52</v>
      </c>
      <c r="K2008" s="1333" t="s">
        <v>52</v>
      </c>
      <c r="L2008" s="1333" t="s">
        <v>52</v>
      </c>
      <c r="M2008" s="1333">
        <v>4340</v>
      </c>
      <c r="N2008" s="1334">
        <v>92</v>
      </c>
      <c r="O2008" s="1335">
        <v>400000</v>
      </c>
      <c r="P2008" s="634" t="s">
        <v>6459</v>
      </c>
      <c r="Q2008" s="639" t="s">
        <v>6460</v>
      </c>
      <c r="R2008" s="640">
        <v>44496</v>
      </c>
      <c r="S2008" s="640">
        <v>2643</v>
      </c>
      <c r="T2008" s="641">
        <v>89</v>
      </c>
      <c r="U2008" s="1331"/>
    </row>
    <row r="2009" spans="1:21" ht="14.25" customHeight="1">
      <c r="A2009" s="1191"/>
      <c r="B2009" s="1191"/>
      <c r="C2009" s="1191"/>
      <c r="D2009" s="1191"/>
      <c r="E2009" s="1191"/>
      <c r="F2009" s="1191"/>
      <c r="G2009" s="1191"/>
      <c r="H2009" s="1191"/>
      <c r="I2009" s="1191"/>
      <c r="J2009" s="1191"/>
      <c r="K2009" s="1191"/>
      <c r="L2009" s="1191"/>
      <c r="M2009" s="1191"/>
      <c r="N2009" s="1191"/>
      <c r="O2009" s="1191"/>
      <c r="P2009" s="638" t="s">
        <v>6461</v>
      </c>
      <c r="Q2009" s="639" t="s">
        <v>6462</v>
      </c>
      <c r="R2009" s="640">
        <v>44496</v>
      </c>
      <c r="S2009" s="640">
        <v>2643</v>
      </c>
      <c r="T2009" s="641">
        <v>89</v>
      </c>
      <c r="U2009" s="1191"/>
    </row>
    <row r="2010" spans="1:21" ht="14.25" customHeight="1">
      <c r="A2010" s="1102"/>
      <c r="B2010" s="1102"/>
      <c r="C2010" s="1102"/>
      <c r="D2010" s="1102"/>
      <c r="E2010" s="1102"/>
      <c r="F2010" s="1102"/>
      <c r="G2010" s="1102"/>
      <c r="H2010" s="1102"/>
      <c r="I2010" s="1102"/>
      <c r="J2010" s="1102"/>
      <c r="K2010" s="1102"/>
      <c r="L2010" s="1102"/>
      <c r="M2010" s="1102"/>
      <c r="N2010" s="1102"/>
      <c r="O2010" s="1102"/>
      <c r="P2010" s="638" t="s">
        <v>6463</v>
      </c>
      <c r="Q2010" s="639" t="s">
        <v>6464</v>
      </c>
      <c r="R2010" s="640">
        <v>44496</v>
      </c>
      <c r="S2010" s="640">
        <v>2643</v>
      </c>
      <c r="T2010" s="641">
        <v>89</v>
      </c>
      <c r="U2010" s="1102"/>
    </row>
    <row r="2011" spans="1:21" ht="14.25" customHeight="1">
      <c r="A2011" s="1329">
        <v>3</v>
      </c>
      <c r="B2011" s="1336">
        <v>43855</v>
      </c>
      <c r="C2011" s="1337" t="s">
        <v>6465</v>
      </c>
      <c r="D2011" s="1331" t="s">
        <v>6466</v>
      </c>
      <c r="E2011" s="1332">
        <v>2916</v>
      </c>
      <c r="F2011" s="1332">
        <v>2534</v>
      </c>
      <c r="G2011" s="1332">
        <v>36</v>
      </c>
      <c r="H2011" s="1332">
        <v>2499</v>
      </c>
      <c r="I2011" s="1333" t="s">
        <v>52</v>
      </c>
      <c r="J2011" s="1333" t="s">
        <v>52</v>
      </c>
      <c r="K2011" s="1333" t="s">
        <v>52</v>
      </c>
      <c r="L2011" s="1333" t="s">
        <v>52</v>
      </c>
      <c r="M2011" s="1333">
        <v>407</v>
      </c>
      <c r="N2011" s="1334">
        <v>25</v>
      </c>
      <c r="O2011" s="1335">
        <v>10000</v>
      </c>
      <c r="P2011" s="634" t="s">
        <v>6467</v>
      </c>
      <c r="Q2011" s="639" t="s">
        <v>6468</v>
      </c>
      <c r="R2011" s="640">
        <v>689</v>
      </c>
      <c r="S2011" s="640">
        <v>164</v>
      </c>
      <c r="T2011" s="641">
        <v>21</v>
      </c>
      <c r="U2011" s="1331"/>
    </row>
    <row r="2012" spans="1:21" ht="14.25" customHeight="1">
      <c r="A2012" s="1191"/>
      <c r="B2012" s="1191"/>
      <c r="C2012" s="1191"/>
      <c r="D2012" s="1191"/>
      <c r="E2012" s="1191"/>
      <c r="F2012" s="1191"/>
      <c r="G2012" s="1191"/>
      <c r="H2012" s="1191"/>
      <c r="I2012" s="1191"/>
      <c r="J2012" s="1191"/>
      <c r="K2012" s="1191"/>
      <c r="L2012" s="1191"/>
      <c r="M2012" s="1191"/>
      <c r="N2012" s="1191"/>
      <c r="O2012" s="1191"/>
      <c r="P2012" s="638" t="s">
        <v>6469</v>
      </c>
      <c r="Q2012" s="639" t="s">
        <v>6470</v>
      </c>
      <c r="R2012" s="640">
        <v>689</v>
      </c>
      <c r="S2012" s="640">
        <v>164</v>
      </c>
      <c r="T2012" s="641">
        <v>21</v>
      </c>
      <c r="U2012" s="1191"/>
    </row>
    <row r="2013" spans="1:21" ht="14.25" customHeight="1">
      <c r="A2013" s="1102"/>
      <c r="B2013" s="1102"/>
      <c r="C2013" s="1102"/>
      <c r="D2013" s="1102"/>
      <c r="E2013" s="1102"/>
      <c r="F2013" s="1102"/>
      <c r="G2013" s="1102"/>
      <c r="H2013" s="1102"/>
      <c r="I2013" s="1102"/>
      <c r="J2013" s="1102"/>
      <c r="K2013" s="1102"/>
      <c r="L2013" s="1102"/>
      <c r="M2013" s="1102"/>
      <c r="N2013" s="1102"/>
      <c r="O2013" s="1102"/>
      <c r="P2013" s="638" t="s">
        <v>6471</v>
      </c>
      <c r="Q2013" s="639" t="s">
        <v>6472</v>
      </c>
      <c r="R2013" s="640">
        <v>689</v>
      </c>
      <c r="S2013" s="640">
        <v>164</v>
      </c>
      <c r="T2013" s="641">
        <v>21</v>
      </c>
      <c r="U2013" s="1102"/>
    </row>
    <row r="2014" spans="1:21" ht="14.25" customHeight="1">
      <c r="A2014" s="1329">
        <v>4</v>
      </c>
      <c r="B2014" s="1336">
        <v>43858</v>
      </c>
      <c r="C2014" s="1337" t="s">
        <v>6473</v>
      </c>
      <c r="D2014" s="1331" t="s">
        <v>6474</v>
      </c>
      <c r="E2014" s="1332">
        <v>2416</v>
      </c>
      <c r="F2014" s="1332">
        <v>2062</v>
      </c>
      <c r="G2014" s="1332">
        <v>61</v>
      </c>
      <c r="H2014" s="1332">
        <v>2005</v>
      </c>
      <c r="I2014" s="1333" t="s">
        <v>52</v>
      </c>
      <c r="J2014" s="1333" t="s">
        <v>52</v>
      </c>
      <c r="K2014" s="1333" t="s">
        <v>52</v>
      </c>
      <c r="L2014" s="1333" t="s">
        <v>52</v>
      </c>
      <c r="M2014" s="1333">
        <v>412</v>
      </c>
      <c r="N2014" s="1334">
        <v>24</v>
      </c>
      <c r="O2014" s="1335">
        <v>10000</v>
      </c>
      <c r="P2014" s="634" t="s">
        <v>6475</v>
      </c>
      <c r="Q2014" s="639" t="s">
        <v>6476</v>
      </c>
      <c r="R2014" s="640">
        <v>466</v>
      </c>
      <c r="S2014" s="640">
        <v>125</v>
      </c>
      <c r="T2014" s="641">
        <v>24</v>
      </c>
      <c r="U2014" s="1331"/>
    </row>
    <row r="2015" spans="1:21" ht="14.25" customHeight="1">
      <c r="A2015" s="1191"/>
      <c r="B2015" s="1191"/>
      <c r="C2015" s="1191"/>
      <c r="D2015" s="1191"/>
      <c r="E2015" s="1191"/>
      <c r="F2015" s="1191"/>
      <c r="G2015" s="1191"/>
      <c r="H2015" s="1191"/>
      <c r="I2015" s="1191"/>
      <c r="J2015" s="1191"/>
      <c r="K2015" s="1191"/>
      <c r="L2015" s="1191"/>
      <c r="M2015" s="1191"/>
      <c r="N2015" s="1191"/>
      <c r="O2015" s="1191"/>
      <c r="P2015" s="638" t="s">
        <v>6477</v>
      </c>
      <c r="Q2015" s="639" t="s">
        <v>6478</v>
      </c>
      <c r="R2015" s="640">
        <v>466</v>
      </c>
      <c r="S2015" s="640">
        <v>125</v>
      </c>
      <c r="T2015" s="641">
        <v>24</v>
      </c>
      <c r="U2015" s="1191"/>
    </row>
    <row r="2016" spans="1:21" ht="14.25" customHeight="1">
      <c r="A2016" s="1102"/>
      <c r="B2016" s="1102"/>
      <c r="C2016" s="1102"/>
      <c r="D2016" s="1102"/>
      <c r="E2016" s="1102"/>
      <c r="F2016" s="1102"/>
      <c r="G2016" s="1102"/>
      <c r="H2016" s="1102"/>
      <c r="I2016" s="1102"/>
      <c r="J2016" s="1102"/>
      <c r="K2016" s="1102"/>
      <c r="L2016" s="1102"/>
      <c r="M2016" s="1102"/>
      <c r="N2016" s="1102"/>
      <c r="O2016" s="1102"/>
      <c r="P2016" s="638" t="s">
        <v>6479</v>
      </c>
      <c r="Q2016" s="639" t="s">
        <v>6480</v>
      </c>
      <c r="R2016" s="640">
        <v>466</v>
      </c>
      <c r="S2016" s="640">
        <v>125</v>
      </c>
      <c r="T2016" s="641">
        <v>24</v>
      </c>
      <c r="U2016" s="1102"/>
    </row>
    <row r="2017" spans="1:21" ht="14.25" customHeight="1">
      <c r="A2017" s="1329">
        <v>4</v>
      </c>
      <c r="B2017" s="1336" t="s">
        <v>6481</v>
      </c>
      <c r="C2017" s="1337" t="s">
        <v>6482</v>
      </c>
      <c r="D2017" s="1331" t="s">
        <v>6483</v>
      </c>
      <c r="E2017" s="1332">
        <v>81185</v>
      </c>
      <c r="F2017" s="1332">
        <v>68112</v>
      </c>
      <c r="G2017" s="1332">
        <v>0</v>
      </c>
      <c r="H2017" s="1332">
        <v>69520</v>
      </c>
      <c r="I2017" s="1333" t="s">
        <v>52</v>
      </c>
      <c r="J2017" s="1333" t="s">
        <v>52</v>
      </c>
      <c r="K2017" s="1333" t="s">
        <v>52</v>
      </c>
      <c r="L2017" s="1333" t="s">
        <v>52</v>
      </c>
      <c r="M2017" s="1333">
        <v>3048</v>
      </c>
      <c r="N2017" s="1334">
        <v>66</v>
      </c>
      <c r="O2017" s="1335">
        <v>200000</v>
      </c>
      <c r="P2017" s="634" t="s">
        <v>6484</v>
      </c>
      <c r="Q2017" s="639" t="s">
        <v>6485</v>
      </c>
      <c r="R2017" s="640">
        <v>43648</v>
      </c>
      <c r="S2017" s="640">
        <v>2048</v>
      </c>
      <c r="T2017" s="641">
        <v>62</v>
      </c>
      <c r="U2017" s="1331"/>
    </row>
    <row r="2018" spans="1:21" ht="14.25" customHeight="1">
      <c r="A2018" s="1191"/>
      <c r="B2018" s="1191"/>
      <c r="C2018" s="1191"/>
      <c r="D2018" s="1191"/>
      <c r="E2018" s="1191"/>
      <c r="F2018" s="1191"/>
      <c r="G2018" s="1191"/>
      <c r="H2018" s="1191"/>
      <c r="I2018" s="1191"/>
      <c r="J2018" s="1191"/>
      <c r="K2018" s="1191"/>
      <c r="L2018" s="1191"/>
      <c r="M2018" s="1191"/>
      <c r="N2018" s="1191"/>
      <c r="O2018" s="1191"/>
      <c r="P2018" s="638" t="s">
        <v>6486</v>
      </c>
      <c r="Q2018" s="639" t="s">
        <v>6487</v>
      </c>
      <c r="R2018" s="640">
        <v>43648</v>
      </c>
      <c r="S2018" s="640">
        <v>2048</v>
      </c>
      <c r="T2018" s="641">
        <v>62</v>
      </c>
      <c r="U2018" s="1191"/>
    </row>
    <row r="2019" spans="1:21" ht="14.25" customHeight="1">
      <c r="A2019" s="1102"/>
      <c r="B2019" s="1102"/>
      <c r="C2019" s="1102"/>
      <c r="D2019" s="1102"/>
      <c r="E2019" s="1102"/>
      <c r="F2019" s="1102"/>
      <c r="G2019" s="1102"/>
      <c r="H2019" s="1102"/>
      <c r="I2019" s="1102"/>
      <c r="J2019" s="1102"/>
      <c r="K2019" s="1102"/>
      <c r="L2019" s="1102"/>
      <c r="M2019" s="1102"/>
      <c r="N2019" s="1102"/>
      <c r="O2019" s="1102"/>
      <c r="P2019" s="638" t="s">
        <v>6488</v>
      </c>
      <c r="Q2019" s="639" t="s">
        <v>6489</v>
      </c>
      <c r="R2019" s="640">
        <v>43648</v>
      </c>
      <c r="S2019" s="640">
        <v>2048</v>
      </c>
      <c r="T2019" s="641">
        <v>62</v>
      </c>
      <c r="U2019" s="1102"/>
    </row>
    <row r="2020" spans="1:21" ht="14.25" customHeight="1">
      <c r="A2020" s="1329">
        <v>4</v>
      </c>
      <c r="B2020" s="1336" t="s">
        <v>6490</v>
      </c>
      <c r="C2020" s="1337" t="s">
        <v>6491</v>
      </c>
      <c r="D2020" s="1331" t="s">
        <v>6492</v>
      </c>
      <c r="E2020" s="1332">
        <v>83981</v>
      </c>
      <c r="F2020" s="1332">
        <v>49856</v>
      </c>
      <c r="G2020" s="1332">
        <v>153</v>
      </c>
      <c r="H2020" s="1332">
        <v>49696</v>
      </c>
      <c r="I2020" s="1333" t="s">
        <v>52</v>
      </c>
      <c r="J2020" s="1333" t="s">
        <v>52</v>
      </c>
      <c r="K2020" s="1333" t="s">
        <v>52</v>
      </c>
      <c r="L2020" s="1333" t="s">
        <v>52</v>
      </c>
      <c r="M2020" s="1333">
        <v>1862</v>
      </c>
      <c r="N2020" s="1334">
        <v>113</v>
      </c>
      <c r="O2020" s="1335">
        <v>210000</v>
      </c>
      <c r="P2020" s="634" t="s">
        <v>6493</v>
      </c>
      <c r="Q2020" s="639" t="s">
        <v>6494</v>
      </c>
      <c r="R2020" s="640">
        <v>27472</v>
      </c>
      <c r="S2020" s="640">
        <v>1146</v>
      </c>
      <c r="T2020" s="641">
        <v>110</v>
      </c>
      <c r="U2020" s="1331"/>
    </row>
    <row r="2021" spans="1:21" ht="14.25" customHeight="1">
      <c r="A2021" s="1191"/>
      <c r="B2021" s="1191"/>
      <c r="C2021" s="1191"/>
      <c r="D2021" s="1191"/>
      <c r="E2021" s="1191"/>
      <c r="F2021" s="1191"/>
      <c r="G2021" s="1191"/>
      <c r="H2021" s="1191"/>
      <c r="I2021" s="1191"/>
      <c r="J2021" s="1191"/>
      <c r="K2021" s="1191"/>
      <c r="L2021" s="1191"/>
      <c r="M2021" s="1191"/>
      <c r="N2021" s="1191"/>
      <c r="O2021" s="1191"/>
      <c r="P2021" s="638" t="s">
        <v>6495</v>
      </c>
      <c r="Q2021" s="639" t="s">
        <v>6496</v>
      </c>
      <c r="R2021" s="640">
        <v>27472</v>
      </c>
      <c r="S2021" s="640">
        <v>1146</v>
      </c>
      <c r="T2021" s="641">
        <v>110</v>
      </c>
      <c r="U2021" s="1191"/>
    </row>
    <row r="2022" spans="1:21" ht="14.25" customHeight="1">
      <c r="A2022" s="1102"/>
      <c r="B2022" s="1102"/>
      <c r="C2022" s="1102"/>
      <c r="D2022" s="1102"/>
      <c r="E2022" s="1102"/>
      <c r="F2022" s="1102"/>
      <c r="G2022" s="1102"/>
      <c r="H2022" s="1102"/>
      <c r="I2022" s="1102"/>
      <c r="J2022" s="1102"/>
      <c r="K2022" s="1102"/>
      <c r="L2022" s="1102"/>
      <c r="M2022" s="1102"/>
      <c r="N2022" s="1102"/>
      <c r="O2022" s="1102"/>
      <c r="P2022" s="638" t="s">
        <v>6497</v>
      </c>
      <c r="Q2022" s="639" t="s">
        <v>6498</v>
      </c>
      <c r="R2022" s="640">
        <v>27472</v>
      </c>
      <c r="S2022" s="640">
        <v>1146</v>
      </c>
      <c r="T2022" s="641">
        <v>110</v>
      </c>
      <c r="U2022" s="1102"/>
    </row>
    <row r="2023" spans="1:21" ht="14.25" customHeight="1">
      <c r="A2023" s="1329">
        <v>4</v>
      </c>
      <c r="B2023" s="1336" t="s">
        <v>6499</v>
      </c>
      <c r="C2023" s="1337" t="s">
        <v>6500</v>
      </c>
      <c r="D2023" s="1331" t="s">
        <v>6501</v>
      </c>
      <c r="E2023" s="1332">
        <v>108831</v>
      </c>
      <c r="F2023" s="1332">
        <v>98752</v>
      </c>
      <c r="G2023" s="1332">
        <v>0</v>
      </c>
      <c r="H2023" s="1332">
        <v>100208</v>
      </c>
      <c r="I2023" s="1333" t="s">
        <v>52</v>
      </c>
      <c r="J2023" s="1333" t="s">
        <v>52</v>
      </c>
      <c r="K2023" s="1333" t="s">
        <v>52</v>
      </c>
      <c r="L2023" s="1333" t="s">
        <v>52</v>
      </c>
      <c r="M2023" s="1333">
        <v>3054</v>
      </c>
      <c r="N2023" s="1334">
        <v>69</v>
      </c>
      <c r="O2023" s="1335">
        <v>210000</v>
      </c>
      <c r="P2023" s="634" t="s">
        <v>6502</v>
      </c>
      <c r="Q2023" s="639" t="s">
        <v>6503</v>
      </c>
      <c r="R2023" s="640">
        <v>53696</v>
      </c>
      <c r="S2023" s="640">
        <v>1826</v>
      </c>
      <c r="T2023" s="641">
        <v>65</v>
      </c>
      <c r="U2023" s="1331"/>
    </row>
    <row r="2024" spans="1:21" ht="14.25" customHeight="1">
      <c r="A2024" s="1191"/>
      <c r="B2024" s="1191"/>
      <c r="C2024" s="1191"/>
      <c r="D2024" s="1191"/>
      <c r="E2024" s="1191"/>
      <c r="F2024" s="1191"/>
      <c r="G2024" s="1191"/>
      <c r="H2024" s="1191"/>
      <c r="I2024" s="1191"/>
      <c r="J2024" s="1191"/>
      <c r="K2024" s="1191"/>
      <c r="L2024" s="1191"/>
      <c r="M2024" s="1191"/>
      <c r="N2024" s="1191"/>
      <c r="O2024" s="1191"/>
      <c r="P2024" s="638" t="s">
        <v>6504</v>
      </c>
      <c r="Q2024" s="639" t="s">
        <v>6505</v>
      </c>
      <c r="R2024" s="640">
        <v>53696</v>
      </c>
      <c r="S2024" s="640">
        <v>1826</v>
      </c>
      <c r="T2024" s="641">
        <v>65</v>
      </c>
      <c r="U2024" s="1191"/>
    </row>
    <row r="2025" spans="1:21" ht="14.25" customHeight="1">
      <c r="A2025" s="1102"/>
      <c r="B2025" s="1102"/>
      <c r="C2025" s="1102"/>
      <c r="D2025" s="1102"/>
      <c r="E2025" s="1102"/>
      <c r="F2025" s="1102"/>
      <c r="G2025" s="1102"/>
      <c r="H2025" s="1102"/>
      <c r="I2025" s="1102"/>
      <c r="J2025" s="1102"/>
      <c r="K2025" s="1102"/>
      <c r="L2025" s="1102"/>
      <c r="M2025" s="1102"/>
      <c r="N2025" s="1102"/>
      <c r="O2025" s="1102"/>
      <c r="P2025" s="638" t="s">
        <v>6506</v>
      </c>
      <c r="Q2025" s="639" t="s">
        <v>6507</v>
      </c>
      <c r="R2025" s="640">
        <v>53696</v>
      </c>
      <c r="S2025" s="640">
        <v>1826</v>
      </c>
      <c r="T2025" s="641">
        <v>65</v>
      </c>
      <c r="U2025" s="1102"/>
    </row>
    <row r="2026" spans="1:21" ht="14.25" customHeight="1">
      <c r="A2026" s="1329">
        <v>1</v>
      </c>
      <c r="B2026" s="1336">
        <v>43864</v>
      </c>
      <c r="C2026" s="1337" t="s">
        <v>6508</v>
      </c>
      <c r="D2026" s="1331" t="s">
        <v>6509</v>
      </c>
      <c r="E2026" s="1332">
        <v>2141</v>
      </c>
      <c r="F2026" s="1332">
        <v>1840</v>
      </c>
      <c r="G2026" s="1332">
        <v>80</v>
      </c>
      <c r="H2026" s="1332">
        <v>1762</v>
      </c>
      <c r="I2026" s="1333" t="s">
        <v>52</v>
      </c>
      <c r="J2026" s="1333" t="s">
        <v>52</v>
      </c>
      <c r="K2026" s="1333" t="s">
        <v>52</v>
      </c>
      <c r="L2026" s="1333" t="s">
        <v>52</v>
      </c>
      <c r="M2026" s="1333">
        <v>233</v>
      </c>
      <c r="N2026" s="1334">
        <v>43</v>
      </c>
      <c r="O2026" s="1335">
        <v>9995</v>
      </c>
      <c r="P2026" s="634" t="s">
        <v>6510</v>
      </c>
      <c r="Q2026" s="639" t="s">
        <v>6511</v>
      </c>
      <c r="R2026" s="640">
        <v>361</v>
      </c>
      <c r="S2026" s="640">
        <v>57</v>
      </c>
      <c r="T2026" s="641">
        <v>55</v>
      </c>
      <c r="U2026" s="1331"/>
    </row>
    <row r="2027" spans="1:21" ht="14.25" customHeight="1">
      <c r="A2027" s="1191"/>
      <c r="B2027" s="1191"/>
      <c r="C2027" s="1191"/>
      <c r="D2027" s="1191"/>
      <c r="E2027" s="1191"/>
      <c r="F2027" s="1191"/>
      <c r="G2027" s="1191"/>
      <c r="H2027" s="1191"/>
      <c r="I2027" s="1191"/>
      <c r="J2027" s="1191"/>
      <c r="K2027" s="1191"/>
      <c r="L2027" s="1191"/>
      <c r="M2027" s="1191"/>
      <c r="N2027" s="1191"/>
      <c r="O2027" s="1191"/>
      <c r="P2027" s="638" t="s">
        <v>6512</v>
      </c>
      <c r="Q2027" s="639" t="s">
        <v>6513</v>
      </c>
      <c r="R2027" s="640">
        <v>406</v>
      </c>
      <c r="S2027" s="640">
        <v>12</v>
      </c>
      <c r="T2027" s="641">
        <v>61</v>
      </c>
      <c r="U2027" s="1191"/>
    </row>
    <row r="2028" spans="1:21" ht="14.25" customHeight="1">
      <c r="A2028" s="1102"/>
      <c r="B2028" s="1102"/>
      <c r="C2028" s="1102"/>
      <c r="D2028" s="1102"/>
      <c r="E2028" s="1102"/>
      <c r="F2028" s="1102"/>
      <c r="G2028" s="1102"/>
      <c r="H2028" s="1102"/>
      <c r="I2028" s="1102"/>
      <c r="J2028" s="1102"/>
      <c r="K2028" s="1102"/>
      <c r="L2028" s="1102"/>
      <c r="M2028" s="1102"/>
      <c r="N2028" s="1102"/>
      <c r="O2028" s="1102"/>
      <c r="P2028" s="638" t="s">
        <v>6514</v>
      </c>
      <c r="Q2028" s="639" t="s">
        <v>6515</v>
      </c>
      <c r="R2028" s="640">
        <v>361</v>
      </c>
      <c r="S2028" s="640">
        <v>57</v>
      </c>
      <c r="T2028" s="641">
        <v>55</v>
      </c>
      <c r="U2028" s="1102"/>
    </row>
    <row r="2029" spans="1:21" ht="14.25" customHeight="1">
      <c r="A2029" s="1329">
        <v>1</v>
      </c>
      <c r="B2029" s="1336">
        <v>43867</v>
      </c>
      <c r="C2029" s="1337" t="s">
        <v>6516</v>
      </c>
      <c r="D2029" s="1331" t="s">
        <v>6517</v>
      </c>
      <c r="E2029" s="1332">
        <v>1428</v>
      </c>
      <c r="F2029" s="1332">
        <v>1283</v>
      </c>
      <c r="G2029" s="1332">
        <v>69</v>
      </c>
      <c r="H2029" s="1332">
        <v>1219</v>
      </c>
      <c r="I2029" s="1333" t="s">
        <v>52</v>
      </c>
      <c r="J2029" s="1333" t="s">
        <v>52</v>
      </c>
      <c r="K2029" s="1333" t="s">
        <v>52</v>
      </c>
      <c r="L2029" s="1333" t="s">
        <v>52</v>
      </c>
      <c r="M2029" s="1333">
        <v>162</v>
      </c>
      <c r="N2029" s="1334">
        <v>62</v>
      </c>
      <c r="O2029" s="1335">
        <v>9995</v>
      </c>
      <c r="P2029" s="634" t="s">
        <v>6518</v>
      </c>
      <c r="Q2029" s="639" t="s">
        <v>6519</v>
      </c>
      <c r="R2029" s="640">
        <v>199</v>
      </c>
      <c r="S2029" s="640">
        <v>55</v>
      </c>
      <c r="T2029" s="641">
        <v>53.636364</v>
      </c>
      <c r="U2029" s="1331"/>
    </row>
    <row r="2030" spans="1:21" ht="14.25" customHeight="1">
      <c r="A2030" s="1191"/>
      <c r="B2030" s="1191"/>
      <c r="C2030" s="1191"/>
      <c r="D2030" s="1191"/>
      <c r="E2030" s="1191"/>
      <c r="F2030" s="1191"/>
      <c r="G2030" s="1191"/>
      <c r="H2030" s="1191"/>
      <c r="I2030" s="1191"/>
      <c r="J2030" s="1191"/>
      <c r="K2030" s="1191"/>
      <c r="L2030" s="1191"/>
      <c r="M2030" s="1191"/>
      <c r="N2030" s="1191"/>
      <c r="O2030" s="1191"/>
      <c r="P2030" s="638" t="s">
        <v>6520</v>
      </c>
      <c r="Q2030" s="639" t="s">
        <v>6521</v>
      </c>
      <c r="R2030" s="640">
        <v>424</v>
      </c>
      <c r="S2030" s="640">
        <v>16</v>
      </c>
      <c r="T2030" s="641">
        <v>99.0625</v>
      </c>
      <c r="U2030" s="1191"/>
    </row>
    <row r="2031" spans="1:21" ht="14.25" customHeight="1">
      <c r="A2031" s="1102"/>
      <c r="B2031" s="1102"/>
      <c r="C2031" s="1102"/>
      <c r="D2031" s="1102"/>
      <c r="E2031" s="1102"/>
      <c r="F2031" s="1102"/>
      <c r="G2031" s="1102"/>
      <c r="H2031" s="1102"/>
      <c r="I2031" s="1102"/>
      <c r="J2031" s="1102"/>
      <c r="K2031" s="1102"/>
      <c r="L2031" s="1102"/>
      <c r="M2031" s="1102"/>
      <c r="N2031" s="1102"/>
      <c r="O2031" s="1102"/>
      <c r="P2031" s="638" t="s">
        <v>6522</v>
      </c>
      <c r="Q2031" s="639" t="s">
        <v>6523</v>
      </c>
      <c r="R2031" s="640">
        <v>199</v>
      </c>
      <c r="S2031" s="640">
        <v>55</v>
      </c>
      <c r="T2031" s="641">
        <v>53.636364</v>
      </c>
      <c r="U2031" s="1102"/>
    </row>
    <row r="2032" spans="1:21" ht="14.25" customHeight="1">
      <c r="A2032" s="1329">
        <v>2</v>
      </c>
      <c r="B2032" s="1336">
        <v>43871</v>
      </c>
      <c r="C2032" s="1337" t="s">
        <v>6524</v>
      </c>
      <c r="D2032" s="1331" t="s">
        <v>6525</v>
      </c>
      <c r="E2032" s="1332">
        <v>2289</v>
      </c>
      <c r="F2032" s="1332">
        <v>2041</v>
      </c>
      <c r="G2032" s="1332">
        <v>117</v>
      </c>
      <c r="H2032" s="1332">
        <v>1929</v>
      </c>
      <c r="I2032" s="1333" t="s">
        <v>52</v>
      </c>
      <c r="J2032" s="1333" t="s">
        <v>52</v>
      </c>
      <c r="K2032" s="1333" t="s">
        <v>52</v>
      </c>
      <c r="L2032" s="1333" t="s">
        <v>52</v>
      </c>
      <c r="M2032" s="1333">
        <v>221</v>
      </c>
      <c r="N2032" s="1334">
        <v>45</v>
      </c>
      <c r="O2032" s="1335">
        <v>9990</v>
      </c>
      <c r="P2032" s="634" t="s">
        <v>6526</v>
      </c>
      <c r="Q2032" s="639" t="s">
        <v>6527</v>
      </c>
      <c r="R2032" s="640">
        <v>381</v>
      </c>
      <c r="S2032" s="640">
        <v>66</v>
      </c>
      <c r="T2032" s="641">
        <v>43</v>
      </c>
      <c r="U2032" s="1331"/>
    </row>
    <row r="2033" spans="1:21" ht="14.25" customHeight="1">
      <c r="A2033" s="1191"/>
      <c r="B2033" s="1191"/>
      <c r="C2033" s="1191"/>
      <c r="D2033" s="1191"/>
      <c r="E2033" s="1191"/>
      <c r="F2033" s="1191"/>
      <c r="G2033" s="1191"/>
      <c r="H2033" s="1191"/>
      <c r="I2033" s="1191"/>
      <c r="J2033" s="1191"/>
      <c r="K2033" s="1191"/>
      <c r="L2033" s="1191"/>
      <c r="M2033" s="1191"/>
      <c r="N2033" s="1191"/>
      <c r="O2033" s="1191"/>
      <c r="P2033" s="638" t="s">
        <v>6528</v>
      </c>
      <c r="Q2033" s="639" t="s">
        <v>6529</v>
      </c>
      <c r="R2033" s="640">
        <v>381</v>
      </c>
      <c r="S2033" s="640">
        <v>66</v>
      </c>
      <c r="T2033" s="641">
        <v>43</v>
      </c>
      <c r="U2033" s="1191"/>
    </row>
    <row r="2034" spans="1:21" ht="14.25" customHeight="1">
      <c r="A2034" s="1102"/>
      <c r="B2034" s="1102"/>
      <c r="C2034" s="1102"/>
      <c r="D2034" s="1102"/>
      <c r="E2034" s="1102"/>
      <c r="F2034" s="1102"/>
      <c r="G2034" s="1102"/>
      <c r="H2034" s="1102"/>
      <c r="I2034" s="1102"/>
      <c r="J2034" s="1102"/>
      <c r="K2034" s="1102"/>
      <c r="L2034" s="1102"/>
      <c r="M2034" s="1102"/>
      <c r="N2034" s="1102"/>
      <c r="O2034" s="1102"/>
      <c r="P2034" s="638" t="s">
        <v>6530</v>
      </c>
      <c r="Q2034" s="639" t="s">
        <v>6531</v>
      </c>
      <c r="R2034" s="640">
        <v>381</v>
      </c>
      <c r="S2034" s="640">
        <v>66</v>
      </c>
      <c r="T2034" s="641">
        <v>43</v>
      </c>
      <c r="U2034" s="1102"/>
    </row>
    <row r="2035" spans="1:21" ht="14.25" customHeight="1">
      <c r="A2035" s="1329">
        <v>2</v>
      </c>
      <c r="B2035" s="1336">
        <v>43874</v>
      </c>
      <c r="C2035" s="1337" t="s">
        <v>6532</v>
      </c>
      <c r="D2035" s="1331" t="s">
        <v>6533</v>
      </c>
      <c r="E2035" s="1332">
        <v>1513</v>
      </c>
      <c r="F2035" s="1332">
        <v>1354</v>
      </c>
      <c r="G2035" s="1332">
        <v>19</v>
      </c>
      <c r="H2035" s="1332">
        <v>1336</v>
      </c>
      <c r="I2035" s="1333" t="s">
        <v>52</v>
      </c>
      <c r="J2035" s="1333" t="s">
        <v>52</v>
      </c>
      <c r="K2035" s="1333" t="s">
        <v>52</v>
      </c>
      <c r="L2035" s="1333" t="s">
        <v>52</v>
      </c>
      <c r="M2035" s="1333">
        <v>173</v>
      </c>
      <c r="N2035" s="1334">
        <v>58</v>
      </c>
      <c r="O2035" s="1335">
        <v>9986</v>
      </c>
      <c r="P2035" s="634" t="s">
        <v>6534</v>
      </c>
      <c r="Q2035" s="639" t="s">
        <v>6535</v>
      </c>
      <c r="R2035" s="640">
        <v>417</v>
      </c>
      <c r="S2035" s="640">
        <v>42</v>
      </c>
      <c r="T2035" s="641">
        <v>56</v>
      </c>
      <c r="U2035" s="1331"/>
    </row>
    <row r="2036" spans="1:21" ht="14.25" customHeight="1">
      <c r="A2036" s="1191"/>
      <c r="B2036" s="1191"/>
      <c r="C2036" s="1191"/>
      <c r="D2036" s="1191"/>
      <c r="E2036" s="1191"/>
      <c r="F2036" s="1191"/>
      <c r="G2036" s="1191"/>
      <c r="H2036" s="1191"/>
      <c r="I2036" s="1191"/>
      <c r="J2036" s="1191"/>
      <c r="K2036" s="1191"/>
      <c r="L2036" s="1191"/>
      <c r="M2036" s="1191"/>
      <c r="N2036" s="1191"/>
      <c r="O2036" s="1191"/>
      <c r="P2036" s="638" t="s">
        <v>6536</v>
      </c>
      <c r="Q2036" s="639" t="s">
        <v>6537</v>
      </c>
      <c r="R2036" s="640">
        <v>417</v>
      </c>
      <c r="S2036" s="640">
        <v>42</v>
      </c>
      <c r="T2036" s="641">
        <v>56</v>
      </c>
      <c r="U2036" s="1191"/>
    </row>
    <row r="2037" spans="1:21" ht="14.25" customHeight="1">
      <c r="A2037" s="1102"/>
      <c r="B2037" s="1102"/>
      <c r="C2037" s="1102"/>
      <c r="D2037" s="1102"/>
      <c r="E2037" s="1102"/>
      <c r="F2037" s="1102"/>
      <c r="G2037" s="1102"/>
      <c r="H2037" s="1102"/>
      <c r="I2037" s="1102"/>
      <c r="J2037" s="1102"/>
      <c r="K2037" s="1102"/>
      <c r="L2037" s="1102"/>
      <c r="M2037" s="1102"/>
      <c r="N2037" s="1102"/>
      <c r="O2037" s="1102"/>
      <c r="P2037" s="638" t="s">
        <v>6538</v>
      </c>
      <c r="Q2037" s="639" t="s">
        <v>6539</v>
      </c>
      <c r="R2037" s="640">
        <v>417</v>
      </c>
      <c r="S2037" s="640">
        <v>42</v>
      </c>
      <c r="T2037" s="641">
        <v>56</v>
      </c>
      <c r="U2037" s="1102"/>
    </row>
    <row r="2038" spans="1:21" ht="14.25" customHeight="1">
      <c r="A2038" s="1329">
        <v>3</v>
      </c>
      <c r="B2038" s="1336">
        <v>43878</v>
      </c>
      <c r="C2038" s="1337" t="s">
        <v>6540</v>
      </c>
      <c r="D2038" s="1331" t="s">
        <v>6541</v>
      </c>
      <c r="E2038" s="1332">
        <v>2272</v>
      </c>
      <c r="F2038" s="1332">
        <v>1990</v>
      </c>
      <c r="G2038" s="1332">
        <v>129</v>
      </c>
      <c r="H2038" s="1332">
        <v>1866</v>
      </c>
      <c r="I2038" s="1333" t="s">
        <v>52</v>
      </c>
      <c r="J2038" s="1333" t="s">
        <v>52</v>
      </c>
      <c r="K2038" s="1333" t="s">
        <v>52</v>
      </c>
      <c r="L2038" s="1333" t="s">
        <v>52</v>
      </c>
      <c r="M2038" s="1333">
        <v>203</v>
      </c>
      <c r="N2038" s="1334">
        <v>49</v>
      </c>
      <c r="O2038" s="1335">
        <v>9991</v>
      </c>
      <c r="P2038" s="634" t="s">
        <v>6542</v>
      </c>
      <c r="Q2038" s="639" t="s">
        <v>6543</v>
      </c>
      <c r="R2038" s="640">
        <v>161</v>
      </c>
      <c r="S2038" s="640">
        <v>30</v>
      </c>
      <c r="T2038" s="641">
        <v>45.3</v>
      </c>
      <c r="U2038" s="1331"/>
    </row>
    <row r="2039" spans="1:21" ht="14.25" customHeight="1">
      <c r="A2039" s="1191"/>
      <c r="B2039" s="1191"/>
      <c r="C2039" s="1191"/>
      <c r="D2039" s="1191"/>
      <c r="E2039" s="1191"/>
      <c r="F2039" s="1191"/>
      <c r="G2039" s="1191"/>
      <c r="H2039" s="1191"/>
      <c r="I2039" s="1191"/>
      <c r="J2039" s="1191"/>
      <c r="K2039" s="1191"/>
      <c r="L2039" s="1191"/>
      <c r="M2039" s="1191"/>
      <c r="N2039" s="1191"/>
      <c r="O2039" s="1191"/>
      <c r="P2039" s="638" t="s">
        <v>6544</v>
      </c>
      <c r="Q2039" s="639" t="s">
        <v>6545</v>
      </c>
      <c r="R2039" s="640">
        <v>400</v>
      </c>
      <c r="S2039" s="640">
        <v>59</v>
      </c>
      <c r="T2039" s="641">
        <v>48.559322000000002</v>
      </c>
      <c r="U2039" s="1191"/>
    </row>
    <row r="2040" spans="1:21" ht="14.25" customHeight="1">
      <c r="A2040" s="1102"/>
      <c r="B2040" s="1102"/>
      <c r="C2040" s="1102"/>
      <c r="D2040" s="1102"/>
      <c r="E2040" s="1102"/>
      <c r="F2040" s="1102"/>
      <c r="G2040" s="1102"/>
      <c r="H2040" s="1102"/>
      <c r="I2040" s="1102"/>
      <c r="J2040" s="1102"/>
      <c r="K2040" s="1102"/>
      <c r="L2040" s="1102"/>
      <c r="M2040" s="1102"/>
      <c r="N2040" s="1102"/>
      <c r="O2040" s="1102"/>
      <c r="P2040" s="638" t="s">
        <v>6546</v>
      </c>
      <c r="Q2040" s="639" t="s">
        <v>6547</v>
      </c>
      <c r="R2040" s="640">
        <v>400</v>
      </c>
      <c r="S2040" s="640">
        <v>59</v>
      </c>
      <c r="T2040" s="641">
        <v>48.559322000000002</v>
      </c>
      <c r="U2040" s="1102"/>
    </row>
    <row r="2041" spans="1:21" ht="14.25" customHeight="1">
      <c r="A2041" s="1329">
        <v>4</v>
      </c>
      <c r="B2041" s="1336">
        <v>43885</v>
      </c>
      <c r="C2041" s="1337" t="s">
        <v>6548</v>
      </c>
      <c r="D2041" s="1331" t="s">
        <v>6549</v>
      </c>
      <c r="E2041" s="1332">
        <v>2829</v>
      </c>
      <c r="F2041" s="1332">
        <v>2582</v>
      </c>
      <c r="G2041" s="1332">
        <v>169</v>
      </c>
      <c r="H2041" s="1332">
        <v>2419</v>
      </c>
      <c r="I2041" s="1333" t="s">
        <v>52</v>
      </c>
      <c r="J2041" s="1333" t="s">
        <v>52</v>
      </c>
      <c r="K2041" s="1333" t="s">
        <v>52</v>
      </c>
      <c r="L2041" s="1333" t="s">
        <v>52</v>
      </c>
      <c r="M2041" s="1333">
        <v>230</v>
      </c>
      <c r="N2041" s="1334">
        <v>43</v>
      </c>
      <c r="O2041" s="1335">
        <v>9960</v>
      </c>
      <c r="P2041" s="634" t="s">
        <v>6550</v>
      </c>
      <c r="Q2041" s="639" t="s">
        <v>6551</v>
      </c>
      <c r="R2041" s="640">
        <v>311</v>
      </c>
      <c r="S2041" s="640">
        <v>64</v>
      </c>
      <c r="T2041" s="641">
        <v>36</v>
      </c>
      <c r="U2041" s="1331"/>
    </row>
    <row r="2042" spans="1:21" ht="14.25" customHeight="1">
      <c r="A2042" s="1191"/>
      <c r="B2042" s="1191"/>
      <c r="C2042" s="1191"/>
      <c r="D2042" s="1191"/>
      <c r="E2042" s="1191"/>
      <c r="F2042" s="1191"/>
      <c r="G2042" s="1191"/>
      <c r="H2042" s="1191"/>
      <c r="I2042" s="1191"/>
      <c r="J2042" s="1191"/>
      <c r="K2042" s="1191"/>
      <c r="L2042" s="1191"/>
      <c r="M2042" s="1191"/>
      <c r="N2042" s="1191"/>
      <c r="O2042" s="1191"/>
      <c r="P2042" s="638" t="s">
        <v>6552</v>
      </c>
      <c r="Q2042" s="639" t="s">
        <v>6553</v>
      </c>
      <c r="R2042" s="640">
        <v>726</v>
      </c>
      <c r="S2042" s="640">
        <v>21</v>
      </c>
      <c r="T2042" s="641">
        <v>61</v>
      </c>
      <c r="U2042" s="1191"/>
    </row>
    <row r="2043" spans="1:21" ht="14.25" customHeight="1">
      <c r="A2043" s="1102"/>
      <c r="B2043" s="1102"/>
      <c r="C2043" s="1102"/>
      <c r="D2043" s="1102"/>
      <c r="E2043" s="1102"/>
      <c r="F2043" s="1102"/>
      <c r="G2043" s="1102"/>
      <c r="H2043" s="1102"/>
      <c r="I2043" s="1102"/>
      <c r="J2043" s="1102"/>
      <c r="K2043" s="1102"/>
      <c r="L2043" s="1102"/>
      <c r="M2043" s="1102"/>
      <c r="N2043" s="1102"/>
      <c r="O2043" s="1102"/>
      <c r="P2043" s="638" t="s">
        <v>6554</v>
      </c>
      <c r="Q2043" s="639" t="s">
        <v>6555</v>
      </c>
      <c r="R2043" s="640">
        <v>311</v>
      </c>
      <c r="S2043" s="640">
        <v>64</v>
      </c>
      <c r="T2043" s="641">
        <v>36</v>
      </c>
      <c r="U2043" s="1102"/>
    </row>
    <row r="2044" spans="1:21" ht="14.25" customHeight="1">
      <c r="A2044" s="1329">
        <v>4</v>
      </c>
      <c r="B2044" s="1336">
        <v>43885</v>
      </c>
      <c r="C2044" s="1337" t="s">
        <v>6556</v>
      </c>
      <c r="D2044" s="1331" t="s">
        <v>6557</v>
      </c>
      <c r="E2044" s="1332">
        <v>7329</v>
      </c>
      <c r="F2044" s="1332">
        <v>7115</v>
      </c>
      <c r="G2044" s="1332">
        <v>117</v>
      </c>
      <c r="H2044" s="1332">
        <v>6991</v>
      </c>
      <c r="I2044" s="1333" t="s">
        <v>52</v>
      </c>
      <c r="J2044" s="1333" t="s">
        <v>52</v>
      </c>
      <c r="K2044" s="1333" t="s">
        <v>52</v>
      </c>
      <c r="L2044" s="1333" t="s">
        <v>52</v>
      </c>
      <c r="M2044" s="1333">
        <v>333</v>
      </c>
      <c r="N2044" s="1334">
        <v>90</v>
      </c>
      <c r="O2044" s="1335">
        <v>30000</v>
      </c>
      <c r="P2044" s="634" t="s">
        <v>6558</v>
      </c>
      <c r="Q2044" s="639" t="s">
        <v>6559</v>
      </c>
      <c r="R2044" s="640">
        <v>1104</v>
      </c>
      <c r="S2044" s="640">
        <v>117</v>
      </c>
      <c r="T2044" s="641">
        <v>67</v>
      </c>
      <c r="U2044" s="1331"/>
    </row>
    <row r="2045" spans="1:21" ht="14.25" customHeight="1">
      <c r="A2045" s="1191"/>
      <c r="B2045" s="1191"/>
      <c r="C2045" s="1191"/>
      <c r="D2045" s="1191"/>
      <c r="E2045" s="1191"/>
      <c r="F2045" s="1191"/>
      <c r="G2045" s="1191"/>
      <c r="H2045" s="1191"/>
      <c r="I2045" s="1191"/>
      <c r="J2045" s="1191"/>
      <c r="K2045" s="1191"/>
      <c r="L2045" s="1191"/>
      <c r="M2045" s="1191"/>
      <c r="N2045" s="1191"/>
      <c r="O2045" s="1191"/>
      <c r="P2045" s="638" t="s">
        <v>6560</v>
      </c>
      <c r="Q2045" s="639" t="s">
        <v>6561</v>
      </c>
      <c r="R2045" s="640">
        <v>1811</v>
      </c>
      <c r="S2045" s="640">
        <v>32</v>
      </c>
      <c r="T2045" s="641">
        <v>108</v>
      </c>
      <c r="U2045" s="1191"/>
    </row>
    <row r="2046" spans="1:21" ht="14.25" customHeight="1">
      <c r="A2046" s="1102"/>
      <c r="B2046" s="1102"/>
      <c r="C2046" s="1102"/>
      <c r="D2046" s="1102"/>
      <c r="E2046" s="1102"/>
      <c r="F2046" s="1102"/>
      <c r="G2046" s="1102"/>
      <c r="H2046" s="1102"/>
      <c r="I2046" s="1102"/>
      <c r="J2046" s="1102"/>
      <c r="K2046" s="1102"/>
      <c r="L2046" s="1102"/>
      <c r="M2046" s="1102"/>
      <c r="N2046" s="1102"/>
      <c r="O2046" s="1102"/>
      <c r="P2046" s="638" t="s">
        <v>6562</v>
      </c>
      <c r="Q2046" s="639" t="s">
        <v>6563</v>
      </c>
      <c r="R2046" s="640">
        <v>1104</v>
      </c>
      <c r="S2046" s="640">
        <v>117</v>
      </c>
      <c r="T2046" s="641">
        <v>67</v>
      </c>
      <c r="U2046" s="1102"/>
    </row>
    <row r="2047" spans="1:21" ht="14.25" customHeight="1">
      <c r="A2047" s="1329">
        <v>1</v>
      </c>
      <c r="B2047" s="1336">
        <v>43892</v>
      </c>
      <c r="C2047" s="1337" t="s">
        <v>6564</v>
      </c>
      <c r="D2047" s="1331" t="s">
        <v>6565</v>
      </c>
      <c r="E2047" s="1332">
        <v>2661</v>
      </c>
      <c r="F2047" s="1332">
        <v>2353</v>
      </c>
      <c r="G2047" s="1332">
        <v>130</v>
      </c>
      <c r="H2047" s="1332">
        <v>2230</v>
      </c>
      <c r="I2047" s="1333" t="s">
        <v>52</v>
      </c>
      <c r="J2047" s="1333" t="s">
        <v>52</v>
      </c>
      <c r="K2047" s="1333" t="s">
        <v>52</v>
      </c>
      <c r="L2047" s="1333" t="s">
        <v>52</v>
      </c>
      <c r="M2047" s="1333">
        <v>303</v>
      </c>
      <c r="N2047" s="1334">
        <v>33</v>
      </c>
      <c r="O2047" s="1335">
        <v>9994</v>
      </c>
      <c r="P2047" s="634" t="s">
        <v>6566</v>
      </c>
      <c r="Q2047" s="639" t="s">
        <v>6567</v>
      </c>
      <c r="R2047" s="640">
        <v>169</v>
      </c>
      <c r="S2047" s="640">
        <v>41</v>
      </c>
      <c r="T2047" s="641">
        <v>28.341463000000001</v>
      </c>
      <c r="U2047" s="1331"/>
    </row>
    <row r="2048" spans="1:21" ht="14.25" customHeight="1">
      <c r="A2048" s="1191"/>
      <c r="B2048" s="1191"/>
      <c r="C2048" s="1191"/>
      <c r="D2048" s="1191"/>
      <c r="E2048" s="1191"/>
      <c r="F2048" s="1191"/>
      <c r="G2048" s="1191"/>
      <c r="H2048" s="1191"/>
      <c r="I2048" s="1191"/>
      <c r="J2048" s="1191"/>
      <c r="K2048" s="1191"/>
      <c r="L2048" s="1191"/>
      <c r="M2048" s="1191"/>
      <c r="N2048" s="1191"/>
      <c r="O2048" s="1191"/>
      <c r="P2048" s="638" t="s">
        <v>6568</v>
      </c>
      <c r="Q2048" s="639" t="s">
        <v>6569</v>
      </c>
      <c r="R2048" s="640">
        <v>452</v>
      </c>
      <c r="S2048" s="640">
        <v>92</v>
      </c>
      <c r="T2048" s="641">
        <v>29.282609000000001</v>
      </c>
      <c r="U2048" s="1191"/>
    </row>
    <row r="2049" spans="1:21" ht="14.25" customHeight="1">
      <c r="A2049" s="1102"/>
      <c r="B2049" s="1102"/>
      <c r="C2049" s="1102"/>
      <c r="D2049" s="1102"/>
      <c r="E2049" s="1102"/>
      <c r="F2049" s="1102"/>
      <c r="G2049" s="1102"/>
      <c r="H2049" s="1102"/>
      <c r="I2049" s="1102"/>
      <c r="J2049" s="1102"/>
      <c r="K2049" s="1102"/>
      <c r="L2049" s="1102"/>
      <c r="M2049" s="1102"/>
      <c r="N2049" s="1102"/>
      <c r="O2049" s="1102"/>
      <c r="P2049" s="638" t="s">
        <v>6570</v>
      </c>
      <c r="Q2049" s="639" t="s">
        <v>6571</v>
      </c>
      <c r="R2049" s="640">
        <v>452</v>
      </c>
      <c r="S2049" s="640">
        <v>92</v>
      </c>
      <c r="T2049" s="641">
        <v>29.282609000000001</v>
      </c>
      <c r="U2049" s="1102"/>
    </row>
    <row r="2050" spans="1:21" ht="14.25" customHeight="1">
      <c r="A2050" s="1329">
        <v>1</v>
      </c>
      <c r="B2050" s="1336">
        <v>43893</v>
      </c>
      <c r="C2050" s="1337" t="s">
        <v>6572</v>
      </c>
      <c r="D2050" s="1331" t="s">
        <v>6573</v>
      </c>
      <c r="E2050" s="1332">
        <v>13287</v>
      </c>
      <c r="F2050" s="1332">
        <v>12256</v>
      </c>
      <c r="G2050" s="1332">
        <v>104</v>
      </c>
      <c r="H2050" s="1332">
        <v>12140</v>
      </c>
      <c r="I2050" s="1333" t="s">
        <v>52</v>
      </c>
      <c r="J2050" s="1333" t="s">
        <v>52</v>
      </c>
      <c r="K2050" s="1333" t="s">
        <v>52</v>
      </c>
      <c r="L2050" s="1333" t="s">
        <v>52</v>
      </c>
      <c r="M2050" s="1333">
        <v>116</v>
      </c>
      <c r="N2050" s="1334">
        <v>345</v>
      </c>
      <c r="O2050" s="1335">
        <v>40000</v>
      </c>
      <c r="P2050" s="634" t="s">
        <v>6574</v>
      </c>
      <c r="Q2050" s="639" t="s">
        <v>6575</v>
      </c>
      <c r="R2050" s="640">
        <v>2692</v>
      </c>
      <c r="S2050" s="640">
        <v>31</v>
      </c>
      <c r="T2050" s="641">
        <v>267.96774199999999</v>
      </c>
      <c r="U2050" s="1331"/>
    </row>
    <row r="2051" spans="1:21" ht="14.25" customHeight="1">
      <c r="A2051" s="1191"/>
      <c r="B2051" s="1191"/>
      <c r="C2051" s="1191"/>
      <c r="D2051" s="1191"/>
      <c r="E2051" s="1191"/>
      <c r="F2051" s="1191"/>
      <c r="G2051" s="1191"/>
      <c r="H2051" s="1191"/>
      <c r="I2051" s="1191"/>
      <c r="J2051" s="1191"/>
      <c r="K2051" s="1191"/>
      <c r="L2051" s="1191"/>
      <c r="M2051" s="1191"/>
      <c r="N2051" s="1191"/>
      <c r="O2051" s="1191"/>
      <c r="P2051" s="638" t="s">
        <v>6576</v>
      </c>
      <c r="Q2051" s="639" t="s">
        <v>6577</v>
      </c>
      <c r="R2051" s="640">
        <v>2692</v>
      </c>
      <c r="S2051" s="640">
        <v>31</v>
      </c>
      <c r="T2051" s="641">
        <v>267.96774199999999</v>
      </c>
      <c r="U2051" s="1191"/>
    </row>
    <row r="2052" spans="1:21" ht="14.25" customHeight="1">
      <c r="A2052" s="1102"/>
      <c r="B2052" s="1102"/>
      <c r="C2052" s="1102"/>
      <c r="D2052" s="1102"/>
      <c r="E2052" s="1102"/>
      <c r="F2052" s="1102"/>
      <c r="G2052" s="1102"/>
      <c r="H2052" s="1102"/>
      <c r="I2052" s="1102"/>
      <c r="J2052" s="1102"/>
      <c r="K2052" s="1102"/>
      <c r="L2052" s="1102"/>
      <c r="M2052" s="1102"/>
      <c r="N2052" s="1102"/>
      <c r="O2052" s="1102"/>
      <c r="P2052" s="638" t="s">
        <v>6578</v>
      </c>
      <c r="Q2052" s="639" t="s">
        <v>6579</v>
      </c>
      <c r="R2052" s="640">
        <v>2692</v>
      </c>
      <c r="S2052" s="640">
        <v>31</v>
      </c>
      <c r="T2052" s="641">
        <v>267.96774199999999</v>
      </c>
      <c r="U2052" s="1102"/>
    </row>
    <row r="2053" spans="1:21" ht="14.25" customHeight="1">
      <c r="A2053" s="1329">
        <v>1</v>
      </c>
      <c r="B2053" s="1336">
        <v>43896</v>
      </c>
      <c r="C2053" s="1337" t="s">
        <v>6580</v>
      </c>
      <c r="D2053" s="1331" t="s">
        <v>6581</v>
      </c>
      <c r="E2053" s="1332">
        <v>1081</v>
      </c>
      <c r="F2053" s="1332">
        <v>1001</v>
      </c>
      <c r="G2053" s="1332">
        <v>12</v>
      </c>
      <c r="H2053" s="1332">
        <v>989</v>
      </c>
      <c r="I2053" s="1333" t="s">
        <v>52</v>
      </c>
      <c r="J2053" s="1333" t="s">
        <v>52</v>
      </c>
      <c r="K2053" s="1333" t="s">
        <v>52</v>
      </c>
      <c r="L2053" s="1333" t="s">
        <v>52</v>
      </c>
      <c r="M2053" s="1333">
        <v>114</v>
      </c>
      <c r="N2053" s="1334">
        <v>88</v>
      </c>
      <c r="O2053" s="1335">
        <v>10000</v>
      </c>
      <c r="P2053" s="634" t="s">
        <v>6582</v>
      </c>
      <c r="Q2053" s="639" t="s">
        <v>6583</v>
      </c>
      <c r="R2053" s="640">
        <v>158</v>
      </c>
      <c r="S2053" s="640">
        <v>9</v>
      </c>
      <c r="T2053" s="641">
        <v>79</v>
      </c>
      <c r="U2053" s="1331"/>
    </row>
    <row r="2054" spans="1:21" ht="14.25" customHeight="1">
      <c r="A2054" s="1191"/>
      <c r="B2054" s="1191"/>
      <c r="C2054" s="1191"/>
      <c r="D2054" s="1191"/>
      <c r="E2054" s="1191"/>
      <c r="F2054" s="1191"/>
      <c r="G2054" s="1191"/>
      <c r="H2054" s="1191"/>
      <c r="I2054" s="1191"/>
      <c r="J2054" s="1191"/>
      <c r="K2054" s="1191"/>
      <c r="L2054" s="1191"/>
      <c r="M2054" s="1191"/>
      <c r="N2054" s="1191"/>
      <c r="O2054" s="1191"/>
      <c r="P2054" s="638" t="s">
        <v>6584</v>
      </c>
      <c r="Q2054" s="639" t="s">
        <v>6585</v>
      </c>
      <c r="R2054" s="640">
        <v>158</v>
      </c>
      <c r="S2054" s="640">
        <v>9</v>
      </c>
      <c r="T2054" s="641">
        <v>79</v>
      </c>
      <c r="U2054" s="1191"/>
    </row>
    <row r="2055" spans="1:21" ht="14.25" customHeight="1">
      <c r="A2055" s="1102"/>
      <c r="B2055" s="1102"/>
      <c r="C2055" s="1102"/>
      <c r="D2055" s="1102"/>
      <c r="E2055" s="1102"/>
      <c r="F2055" s="1102"/>
      <c r="G2055" s="1102"/>
      <c r="H2055" s="1102"/>
      <c r="I2055" s="1102"/>
      <c r="J2055" s="1102"/>
      <c r="K2055" s="1102"/>
      <c r="L2055" s="1102"/>
      <c r="M2055" s="1102"/>
      <c r="N2055" s="1102"/>
      <c r="O2055" s="1102"/>
      <c r="P2055" s="638" t="s">
        <v>6586</v>
      </c>
      <c r="Q2055" s="639" t="s">
        <v>6587</v>
      </c>
      <c r="R2055" s="640">
        <v>139</v>
      </c>
      <c r="S2055" s="640">
        <v>27</v>
      </c>
      <c r="T2055" s="641">
        <v>91</v>
      </c>
      <c r="U2055" s="1102"/>
    </row>
    <row r="2056" spans="1:21" ht="14.25" customHeight="1">
      <c r="A2056" s="1329">
        <v>2</v>
      </c>
      <c r="B2056" s="1336">
        <v>43899</v>
      </c>
      <c r="C2056" s="1337" t="s">
        <v>6588</v>
      </c>
      <c r="D2056" s="1331" t="s">
        <v>6589</v>
      </c>
      <c r="E2056" s="1332">
        <v>2460</v>
      </c>
      <c r="F2056" s="1332">
        <v>2159</v>
      </c>
      <c r="G2056" s="1332">
        <v>93</v>
      </c>
      <c r="H2056" s="1332">
        <v>2129</v>
      </c>
      <c r="I2056" s="1333" t="s">
        <v>52</v>
      </c>
      <c r="J2056" s="1333" t="s">
        <v>52</v>
      </c>
      <c r="K2056" s="1333" t="s">
        <v>52</v>
      </c>
      <c r="L2056" s="1333" t="s">
        <v>52</v>
      </c>
      <c r="M2056" s="1333">
        <v>349</v>
      </c>
      <c r="N2056" s="1334">
        <v>29</v>
      </c>
      <c r="O2056" s="1335">
        <v>10000</v>
      </c>
      <c r="P2056" s="634" t="s">
        <v>6590</v>
      </c>
      <c r="Q2056" s="639" t="s">
        <v>6591</v>
      </c>
      <c r="R2056" s="640">
        <v>253</v>
      </c>
      <c r="S2056" s="640">
        <v>49</v>
      </c>
      <c r="T2056" s="641">
        <v>25</v>
      </c>
      <c r="U2056" s="1331"/>
    </row>
    <row r="2057" spans="1:21" ht="14.25" customHeight="1">
      <c r="A2057" s="1191"/>
      <c r="B2057" s="1191"/>
      <c r="C2057" s="1191"/>
      <c r="D2057" s="1191"/>
      <c r="E2057" s="1191"/>
      <c r="F2057" s="1191"/>
      <c r="G2057" s="1191"/>
      <c r="H2057" s="1191"/>
      <c r="I2057" s="1191"/>
      <c r="J2057" s="1191"/>
      <c r="K2057" s="1191"/>
      <c r="L2057" s="1191"/>
      <c r="M2057" s="1191"/>
      <c r="N2057" s="1191"/>
      <c r="O2057" s="1191"/>
      <c r="P2057" s="638" t="s">
        <v>6592</v>
      </c>
      <c r="Q2057" s="639" t="s">
        <v>6593</v>
      </c>
      <c r="R2057" s="640">
        <v>488</v>
      </c>
      <c r="S2057" s="640">
        <v>95</v>
      </c>
      <c r="T2057" s="641">
        <v>28</v>
      </c>
      <c r="U2057" s="1191"/>
    </row>
    <row r="2058" spans="1:21" ht="14.25" customHeight="1">
      <c r="A2058" s="1102"/>
      <c r="B2058" s="1102"/>
      <c r="C2058" s="1102"/>
      <c r="D2058" s="1102"/>
      <c r="E2058" s="1102"/>
      <c r="F2058" s="1102"/>
      <c r="G2058" s="1102"/>
      <c r="H2058" s="1102"/>
      <c r="I2058" s="1102"/>
      <c r="J2058" s="1102"/>
      <c r="K2058" s="1102"/>
      <c r="L2058" s="1102"/>
      <c r="M2058" s="1102"/>
      <c r="N2058" s="1102"/>
      <c r="O2058" s="1102"/>
      <c r="P2058" s="638" t="s">
        <v>6594</v>
      </c>
      <c r="Q2058" s="639" t="s">
        <v>6595</v>
      </c>
      <c r="R2058" s="640">
        <v>488</v>
      </c>
      <c r="S2058" s="640">
        <v>95</v>
      </c>
      <c r="T2058" s="641">
        <v>28</v>
      </c>
      <c r="U2058" s="1102"/>
    </row>
    <row r="2059" spans="1:21" ht="14.25" customHeight="1">
      <c r="A2059" s="1329">
        <v>2</v>
      </c>
      <c r="B2059" s="1336">
        <v>43900</v>
      </c>
      <c r="C2059" s="1337" t="s">
        <v>6596</v>
      </c>
      <c r="D2059" s="1331" t="s">
        <v>6597</v>
      </c>
      <c r="E2059" s="1332">
        <v>10092</v>
      </c>
      <c r="F2059" s="1332">
        <v>9915</v>
      </c>
      <c r="G2059" s="1332">
        <v>78</v>
      </c>
      <c r="H2059" s="1332">
        <v>9835</v>
      </c>
      <c r="I2059" s="1333" t="s">
        <v>52</v>
      </c>
      <c r="J2059" s="1333" t="s">
        <v>52</v>
      </c>
      <c r="K2059" s="1333" t="s">
        <v>52</v>
      </c>
      <c r="L2059" s="1333" t="s">
        <v>52</v>
      </c>
      <c r="M2059" s="1333">
        <v>115</v>
      </c>
      <c r="N2059" s="1334">
        <v>435</v>
      </c>
      <c r="O2059" s="1335">
        <v>50000</v>
      </c>
      <c r="P2059" s="634" t="s">
        <v>6598</v>
      </c>
      <c r="Q2059" s="639" t="s">
        <v>6599</v>
      </c>
      <c r="R2059" s="640">
        <v>1256</v>
      </c>
      <c r="S2059" s="640">
        <v>24</v>
      </c>
      <c r="T2059" s="641">
        <v>352</v>
      </c>
      <c r="U2059" s="1331"/>
    </row>
    <row r="2060" spans="1:21" ht="14.25" customHeight="1">
      <c r="A2060" s="1191"/>
      <c r="B2060" s="1191"/>
      <c r="C2060" s="1191"/>
      <c r="D2060" s="1191"/>
      <c r="E2060" s="1191"/>
      <c r="F2060" s="1191"/>
      <c r="G2060" s="1191"/>
      <c r="H2060" s="1191"/>
      <c r="I2060" s="1191"/>
      <c r="J2060" s="1191"/>
      <c r="K2060" s="1191"/>
      <c r="L2060" s="1191"/>
      <c r="M2060" s="1191"/>
      <c r="N2060" s="1191"/>
      <c r="O2060" s="1191"/>
      <c r="P2060" s="638" t="s">
        <v>6600</v>
      </c>
      <c r="Q2060" s="639" t="s">
        <v>6601</v>
      </c>
      <c r="R2060" s="640">
        <v>1398</v>
      </c>
      <c r="S2060" s="640">
        <v>28</v>
      </c>
      <c r="T2060" s="641">
        <v>364</v>
      </c>
      <c r="U2060" s="1191"/>
    </row>
    <row r="2061" spans="1:21" ht="14.25" customHeight="1">
      <c r="A2061" s="1102"/>
      <c r="B2061" s="1102"/>
      <c r="C2061" s="1102"/>
      <c r="D2061" s="1102"/>
      <c r="E2061" s="1102"/>
      <c r="F2061" s="1102"/>
      <c r="G2061" s="1102"/>
      <c r="H2061" s="1102"/>
      <c r="I2061" s="1102"/>
      <c r="J2061" s="1102"/>
      <c r="K2061" s="1102"/>
      <c r="L2061" s="1102"/>
      <c r="M2061" s="1102"/>
      <c r="N2061" s="1102"/>
      <c r="O2061" s="1102"/>
      <c r="P2061" s="638" t="s">
        <v>6602</v>
      </c>
      <c r="Q2061" s="639" t="s">
        <v>6603</v>
      </c>
      <c r="R2061" s="640">
        <v>1398</v>
      </c>
      <c r="S2061" s="640">
        <v>28</v>
      </c>
      <c r="T2061" s="641">
        <v>364</v>
      </c>
      <c r="U2061" s="1102"/>
    </row>
    <row r="2062" spans="1:21" ht="14.25" customHeight="1">
      <c r="A2062" s="1329">
        <v>2</v>
      </c>
      <c r="B2062" s="1336">
        <v>43901</v>
      </c>
      <c r="C2062" s="1337" t="s">
        <v>6604</v>
      </c>
      <c r="D2062" s="1331" t="s">
        <v>6605</v>
      </c>
      <c r="E2062" s="1332">
        <v>10418</v>
      </c>
      <c r="F2062" s="1332">
        <v>9815</v>
      </c>
      <c r="G2062" s="1332">
        <v>65</v>
      </c>
      <c r="H2062" s="1332">
        <v>9735</v>
      </c>
      <c r="I2062" s="1333" t="s">
        <v>52</v>
      </c>
      <c r="J2062" s="1333" t="s">
        <v>52</v>
      </c>
      <c r="K2062" s="1333" t="s">
        <v>52</v>
      </c>
      <c r="L2062" s="1333" t="s">
        <v>52</v>
      </c>
      <c r="M2062" s="1333">
        <v>108</v>
      </c>
      <c r="N2062" s="1334">
        <v>278</v>
      </c>
      <c r="O2062" s="1335">
        <v>30000</v>
      </c>
      <c r="P2062" s="634" t="s">
        <v>6606</v>
      </c>
      <c r="Q2062" s="639" t="s">
        <v>6607</v>
      </c>
      <c r="R2062" s="640">
        <v>1882</v>
      </c>
      <c r="S2062" s="640">
        <v>25</v>
      </c>
      <c r="T2062" s="641">
        <v>275</v>
      </c>
      <c r="U2062" s="1331"/>
    </row>
    <row r="2063" spans="1:21" ht="14.25" customHeight="1">
      <c r="A2063" s="1191"/>
      <c r="B2063" s="1191"/>
      <c r="C2063" s="1191"/>
      <c r="D2063" s="1191"/>
      <c r="E2063" s="1191"/>
      <c r="F2063" s="1191"/>
      <c r="G2063" s="1191"/>
      <c r="H2063" s="1191"/>
      <c r="I2063" s="1191"/>
      <c r="J2063" s="1191"/>
      <c r="K2063" s="1191"/>
      <c r="L2063" s="1191"/>
      <c r="M2063" s="1191"/>
      <c r="N2063" s="1191"/>
      <c r="O2063" s="1191"/>
      <c r="P2063" s="638" t="s">
        <v>6608</v>
      </c>
      <c r="Q2063" s="639" t="s">
        <v>6609</v>
      </c>
      <c r="R2063" s="640">
        <v>2162</v>
      </c>
      <c r="S2063" s="640">
        <v>30</v>
      </c>
      <c r="T2063" s="641">
        <v>298</v>
      </c>
      <c r="U2063" s="1191"/>
    </row>
    <row r="2064" spans="1:21" ht="14.25" customHeight="1">
      <c r="A2064" s="1102"/>
      <c r="B2064" s="1102"/>
      <c r="C2064" s="1102"/>
      <c r="D2064" s="1102"/>
      <c r="E2064" s="1102"/>
      <c r="F2064" s="1102"/>
      <c r="G2064" s="1102"/>
      <c r="H2064" s="1102"/>
      <c r="I2064" s="1102"/>
      <c r="J2064" s="1102"/>
      <c r="K2064" s="1102"/>
      <c r="L2064" s="1102"/>
      <c r="M2064" s="1102"/>
      <c r="N2064" s="1102"/>
      <c r="O2064" s="1102"/>
      <c r="P2064" s="638" t="s">
        <v>6610</v>
      </c>
      <c r="Q2064" s="639" t="s">
        <v>6611</v>
      </c>
      <c r="R2064" s="640">
        <v>2162</v>
      </c>
      <c r="S2064" s="640">
        <v>30</v>
      </c>
      <c r="T2064" s="641">
        <v>298</v>
      </c>
      <c r="U2064" s="1102"/>
    </row>
    <row r="2065" spans="1:21" ht="14.25" customHeight="1">
      <c r="A2065" s="1329">
        <v>2</v>
      </c>
      <c r="B2065" s="1336">
        <v>43902</v>
      </c>
      <c r="C2065" s="1337" t="s">
        <v>6612</v>
      </c>
      <c r="D2065" s="1331" t="s">
        <v>6613</v>
      </c>
      <c r="E2065" s="1332">
        <v>16792</v>
      </c>
      <c r="F2065" s="1332">
        <v>15476</v>
      </c>
      <c r="G2065" s="1332">
        <v>320</v>
      </c>
      <c r="H2065" s="1332">
        <v>15180</v>
      </c>
      <c r="I2065" s="1333" t="s">
        <v>52</v>
      </c>
      <c r="J2065" s="1333" t="s">
        <v>52</v>
      </c>
      <c r="K2065" s="1333" t="s">
        <v>52</v>
      </c>
      <c r="L2065" s="1333" t="s">
        <v>52</v>
      </c>
      <c r="M2065" s="1333">
        <v>44</v>
      </c>
      <c r="N2065" s="1334">
        <v>909</v>
      </c>
      <c r="O2065" s="1335">
        <v>40000</v>
      </c>
      <c r="P2065" s="634" t="s">
        <v>6614</v>
      </c>
      <c r="Q2065" s="639" t="s">
        <v>6615</v>
      </c>
      <c r="R2065" s="640">
        <v>1844</v>
      </c>
      <c r="S2065" s="640">
        <v>9</v>
      </c>
      <c r="T2065" s="641">
        <v>522.77777800000001</v>
      </c>
      <c r="U2065" s="1331"/>
    </row>
    <row r="2066" spans="1:21" ht="14.25" customHeight="1">
      <c r="A2066" s="1191"/>
      <c r="B2066" s="1191"/>
      <c r="C2066" s="1191"/>
      <c r="D2066" s="1191"/>
      <c r="E2066" s="1191"/>
      <c r="F2066" s="1191"/>
      <c r="G2066" s="1191"/>
      <c r="H2066" s="1191"/>
      <c r="I2066" s="1191"/>
      <c r="J2066" s="1191"/>
      <c r="K2066" s="1191"/>
      <c r="L2066" s="1191"/>
      <c r="M2066" s="1191"/>
      <c r="N2066" s="1191"/>
      <c r="O2066" s="1191"/>
      <c r="P2066" s="638" t="s">
        <v>6616</v>
      </c>
      <c r="Q2066" s="639" t="s">
        <v>6617</v>
      </c>
      <c r="R2066" s="640">
        <v>2816</v>
      </c>
      <c r="S2066" s="640">
        <v>16</v>
      </c>
      <c r="T2066" s="641">
        <v>530.125</v>
      </c>
      <c r="U2066" s="1191"/>
    </row>
    <row r="2067" spans="1:21" ht="14.25" customHeight="1">
      <c r="A2067" s="1102"/>
      <c r="B2067" s="1102"/>
      <c r="C2067" s="1102"/>
      <c r="D2067" s="1102"/>
      <c r="E2067" s="1102"/>
      <c r="F2067" s="1102"/>
      <c r="G2067" s="1102"/>
      <c r="H2067" s="1102"/>
      <c r="I2067" s="1102"/>
      <c r="J2067" s="1102"/>
      <c r="K2067" s="1102"/>
      <c r="L2067" s="1102"/>
      <c r="M2067" s="1102"/>
      <c r="N2067" s="1102"/>
      <c r="O2067" s="1102"/>
      <c r="P2067" s="638" t="s">
        <v>6618</v>
      </c>
      <c r="Q2067" s="639" t="s">
        <v>6619</v>
      </c>
      <c r="R2067" s="640">
        <v>2816</v>
      </c>
      <c r="S2067" s="640">
        <v>16</v>
      </c>
      <c r="T2067" s="641">
        <v>530.125</v>
      </c>
      <c r="U2067" s="1102"/>
    </row>
    <row r="2068" spans="1:21" ht="14.25" customHeight="1">
      <c r="A2068" s="1329">
        <v>3</v>
      </c>
      <c r="B2068" s="1336">
        <v>43906</v>
      </c>
      <c r="C2068" s="1337" t="s">
        <v>6620</v>
      </c>
      <c r="D2068" s="1331" t="s">
        <v>6621</v>
      </c>
      <c r="E2068" s="1332">
        <v>3688</v>
      </c>
      <c r="F2068" s="1332">
        <v>3422</v>
      </c>
      <c r="G2068" s="1332">
        <v>284</v>
      </c>
      <c r="H2068" s="1332">
        <v>3142</v>
      </c>
      <c r="I2068" s="1333" t="s">
        <v>52</v>
      </c>
      <c r="J2068" s="1333" t="s">
        <v>52</v>
      </c>
      <c r="K2068" s="1333" t="s">
        <v>52</v>
      </c>
      <c r="L2068" s="1333" t="s">
        <v>52</v>
      </c>
      <c r="M2068" s="1333">
        <v>419</v>
      </c>
      <c r="N2068" s="1334">
        <v>24</v>
      </c>
      <c r="O2068" s="1335">
        <v>9997</v>
      </c>
      <c r="P2068" s="634" t="s">
        <v>6622</v>
      </c>
      <c r="Q2068" s="639" t="s">
        <v>6623</v>
      </c>
      <c r="R2068" s="640">
        <v>187</v>
      </c>
      <c r="S2068" s="640">
        <v>41</v>
      </c>
      <c r="T2068" s="641">
        <v>16.121950999999999</v>
      </c>
      <c r="U2068" s="1331"/>
    </row>
    <row r="2069" spans="1:21" ht="14.25" customHeight="1">
      <c r="A2069" s="1191"/>
      <c r="B2069" s="1191"/>
      <c r="C2069" s="1191"/>
      <c r="D2069" s="1191"/>
      <c r="E2069" s="1191"/>
      <c r="F2069" s="1191"/>
      <c r="G2069" s="1191"/>
      <c r="H2069" s="1191"/>
      <c r="I2069" s="1191"/>
      <c r="J2069" s="1191"/>
      <c r="K2069" s="1191"/>
      <c r="L2069" s="1191"/>
      <c r="M2069" s="1191"/>
      <c r="N2069" s="1191"/>
      <c r="O2069" s="1191"/>
      <c r="P2069" s="638" t="s">
        <v>6624</v>
      </c>
      <c r="Q2069" s="639" t="s">
        <v>6625</v>
      </c>
      <c r="R2069" s="640">
        <v>557</v>
      </c>
      <c r="S2069" s="640">
        <v>106</v>
      </c>
      <c r="T2069" s="641">
        <v>22.160377</v>
      </c>
      <c r="U2069" s="1191"/>
    </row>
    <row r="2070" spans="1:21" ht="14.25" customHeight="1">
      <c r="A2070" s="1102"/>
      <c r="B2070" s="1102"/>
      <c r="C2070" s="1102"/>
      <c r="D2070" s="1102"/>
      <c r="E2070" s="1102"/>
      <c r="F2070" s="1102"/>
      <c r="G2070" s="1102"/>
      <c r="H2070" s="1102"/>
      <c r="I2070" s="1102"/>
      <c r="J2070" s="1102"/>
      <c r="K2070" s="1102"/>
      <c r="L2070" s="1102"/>
      <c r="M2070" s="1102"/>
      <c r="N2070" s="1102"/>
      <c r="O2070" s="1102"/>
      <c r="P2070" s="638" t="s">
        <v>6626</v>
      </c>
      <c r="Q2070" s="639" t="s">
        <v>6627</v>
      </c>
      <c r="R2070" s="640">
        <v>557</v>
      </c>
      <c r="S2070" s="640">
        <v>106</v>
      </c>
      <c r="T2070" s="641">
        <v>22.160377</v>
      </c>
      <c r="U2070" s="1102"/>
    </row>
    <row r="2071" spans="1:21" ht="14.25" customHeight="1">
      <c r="A2071" s="1329">
        <v>3</v>
      </c>
      <c r="B2071" s="1336">
        <v>43909</v>
      </c>
      <c r="C2071" s="1337" t="s">
        <v>6628</v>
      </c>
      <c r="D2071" s="1331" t="s">
        <v>6629</v>
      </c>
      <c r="E2071" s="1332">
        <v>13769</v>
      </c>
      <c r="F2071" s="1332">
        <v>12488</v>
      </c>
      <c r="G2071" s="1332">
        <v>132</v>
      </c>
      <c r="H2071" s="1332">
        <v>12364</v>
      </c>
      <c r="I2071" s="1333" t="s">
        <v>52</v>
      </c>
      <c r="J2071" s="1333" t="s">
        <v>52</v>
      </c>
      <c r="K2071" s="1333" t="s">
        <v>52</v>
      </c>
      <c r="L2071" s="1333" t="s">
        <v>52</v>
      </c>
      <c r="M2071" s="1333">
        <v>41</v>
      </c>
      <c r="N2071" s="1334">
        <v>976</v>
      </c>
      <c r="O2071" s="1335">
        <v>40000</v>
      </c>
      <c r="P2071" s="634" t="s">
        <v>6630</v>
      </c>
      <c r="Q2071" s="639" t="s">
        <v>6631</v>
      </c>
      <c r="R2071" s="640">
        <v>2624</v>
      </c>
      <c r="S2071" s="640">
        <v>12</v>
      </c>
      <c r="T2071" s="641">
        <v>847</v>
      </c>
      <c r="U2071" s="1331"/>
    </row>
    <row r="2072" spans="1:21" ht="14.25" customHeight="1">
      <c r="A2072" s="1191"/>
      <c r="B2072" s="1191"/>
      <c r="C2072" s="1191"/>
      <c r="D2072" s="1191"/>
      <c r="E2072" s="1191"/>
      <c r="F2072" s="1191"/>
      <c r="G2072" s="1191"/>
      <c r="H2072" s="1191"/>
      <c r="I2072" s="1191"/>
      <c r="J2072" s="1191"/>
      <c r="K2072" s="1191"/>
      <c r="L2072" s="1191"/>
      <c r="M2072" s="1191"/>
      <c r="N2072" s="1191"/>
      <c r="O2072" s="1191"/>
      <c r="P2072" s="638" t="s">
        <v>6632</v>
      </c>
      <c r="Q2072" s="639" t="s">
        <v>6633</v>
      </c>
      <c r="R2072" s="640">
        <v>2624</v>
      </c>
      <c r="S2072" s="640">
        <v>12</v>
      </c>
      <c r="T2072" s="641">
        <v>847</v>
      </c>
      <c r="U2072" s="1191"/>
    </row>
    <row r="2073" spans="1:21" ht="14.25" customHeight="1">
      <c r="A2073" s="1102"/>
      <c r="B2073" s="1102"/>
      <c r="C2073" s="1102"/>
      <c r="D2073" s="1102"/>
      <c r="E2073" s="1102"/>
      <c r="F2073" s="1102"/>
      <c r="G2073" s="1102"/>
      <c r="H2073" s="1102"/>
      <c r="I2073" s="1102"/>
      <c r="J2073" s="1102"/>
      <c r="K2073" s="1102"/>
      <c r="L2073" s="1102"/>
      <c r="M2073" s="1102"/>
      <c r="N2073" s="1102"/>
      <c r="O2073" s="1102"/>
      <c r="P2073" s="638" t="s">
        <v>6634</v>
      </c>
      <c r="Q2073" s="639" t="s">
        <v>6635</v>
      </c>
      <c r="R2073" s="640">
        <v>2624</v>
      </c>
      <c r="S2073" s="640">
        <v>12</v>
      </c>
      <c r="T2073" s="641">
        <v>847</v>
      </c>
      <c r="U2073" s="1102"/>
    </row>
    <row r="2074" spans="1:21" ht="14.25" customHeight="1">
      <c r="A2074" s="1329">
        <v>3</v>
      </c>
      <c r="B2074" s="1336">
        <v>43910</v>
      </c>
      <c r="C2074" s="1337" t="s">
        <v>6636</v>
      </c>
      <c r="D2074" s="1331" t="s">
        <v>6637</v>
      </c>
      <c r="E2074" s="1332">
        <v>1802</v>
      </c>
      <c r="F2074" s="1332">
        <v>1607</v>
      </c>
      <c r="G2074" s="1332">
        <v>82</v>
      </c>
      <c r="H2074" s="1332">
        <v>1531</v>
      </c>
      <c r="I2074" s="1333" t="s">
        <v>52</v>
      </c>
      <c r="J2074" s="1333" t="s">
        <v>52</v>
      </c>
      <c r="K2074" s="1333" t="s">
        <v>52</v>
      </c>
      <c r="L2074" s="1333" t="s">
        <v>52</v>
      </c>
      <c r="M2074" s="1333">
        <v>288</v>
      </c>
      <c r="N2074" s="1334">
        <v>35</v>
      </c>
      <c r="O2074" s="1335">
        <v>10000</v>
      </c>
      <c r="P2074" s="634" t="s">
        <v>6638</v>
      </c>
      <c r="Q2074" s="639" t="s">
        <v>6639</v>
      </c>
      <c r="R2074" s="640">
        <v>285</v>
      </c>
      <c r="S2074" s="640">
        <v>69</v>
      </c>
      <c r="T2074" s="641">
        <v>32</v>
      </c>
      <c r="U2074" s="1331"/>
    </row>
    <row r="2075" spans="1:21" ht="14.25" customHeight="1">
      <c r="A2075" s="1191"/>
      <c r="B2075" s="1191"/>
      <c r="C2075" s="1191"/>
      <c r="D2075" s="1191"/>
      <c r="E2075" s="1191"/>
      <c r="F2075" s="1191"/>
      <c r="G2075" s="1191"/>
      <c r="H2075" s="1191"/>
      <c r="I2075" s="1191"/>
      <c r="J2075" s="1191"/>
      <c r="K2075" s="1191"/>
      <c r="L2075" s="1191"/>
      <c r="M2075" s="1191"/>
      <c r="N2075" s="1191"/>
      <c r="O2075" s="1191"/>
      <c r="P2075" s="638" t="s">
        <v>6640</v>
      </c>
      <c r="Q2075" s="639" t="s">
        <v>6641</v>
      </c>
      <c r="R2075" s="640">
        <v>541</v>
      </c>
      <c r="S2075" s="640">
        <v>100</v>
      </c>
      <c r="T2075" s="641">
        <v>36</v>
      </c>
      <c r="U2075" s="1191"/>
    </row>
    <row r="2076" spans="1:21" ht="14.25" customHeight="1">
      <c r="A2076" s="1102"/>
      <c r="B2076" s="1102"/>
      <c r="C2076" s="1102"/>
      <c r="D2076" s="1102"/>
      <c r="E2076" s="1102"/>
      <c r="F2076" s="1102"/>
      <c r="G2076" s="1102"/>
      <c r="H2076" s="1102"/>
      <c r="I2076" s="1102"/>
      <c r="J2076" s="1102"/>
      <c r="K2076" s="1102"/>
      <c r="L2076" s="1102"/>
      <c r="M2076" s="1102"/>
      <c r="N2076" s="1102"/>
      <c r="O2076" s="1102"/>
      <c r="P2076" s="638" t="s">
        <v>6642</v>
      </c>
      <c r="Q2076" s="639" t="s">
        <v>6643</v>
      </c>
      <c r="R2076" s="640">
        <v>541</v>
      </c>
      <c r="S2076" s="640">
        <v>100</v>
      </c>
      <c r="T2076" s="641">
        <v>36</v>
      </c>
      <c r="U2076" s="1102"/>
    </row>
    <row r="2077" spans="1:21" ht="14.25" customHeight="1">
      <c r="A2077" s="1329">
        <v>4</v>
      </c>
      <c r="B2077" s="1336">
        <v>43913</v>
      </c>
      <c r="C2077" s="1337" t="s">
        <v>6644</v>
      </c>
      <c r="D2077" s="1331" t="s">
        <v>6645</v>
      </c>
      <c r="E2077" s="1332">
        <v>1538</v>
      </c>
      <c r="F2077" s="1332">
        <v>1345</v>
      </c>
      <c r="G2077" s="1332">
        <v>64</v>
      </c>
      <c r="H2077" s="1332">
        <v>1284</v>
      </c>
      <c r="I2077" s="1333" t="s">
        <v>52</v>
      </c>
      <c r="J2077" s="1333" t="s">
        <v>52</v>
      </c>
      <c r="K2077" s="1333" t="s">
        <v>52</v>
      </c>
      <c r="L2077" s="1333" t="s">
        <v>52</v>
      </c>
      <c r="M2077" s="1333">
        <v>191</v>
      </c>
      <c r="N2077" s="1334">
        <v>52</v>
      </c>
      <c r="O2077" s="1335">
        <v>9948</v>
      </c>
      <c r="P2077" s="634" t="s">
        <v>6646</v>
      </c>
      <c r="Q2077" s="639" t="s">
        <v>6647</v>
      </c>
      <c r="R2077" s="640">
        <v>179</v>
      </c>
      <c r="S2077" s="640">
        <v>33</v>
      </c>
      <c r="T2077" s="641">
        <v>41</v>
      </c>
      <c r="U2077" s="1331"/>
    </row>
    <row r="2078" spans="1:21" ht="14.25" customHeight="1">
      <c r="A2078" s="1191"/>
      <c r="B2078" s="1191"/>
      <c r="C2078" s="1191"/>
      <c r="D2078" s="1191"/>
      <c r="E2078" s="1191"/>
      <c r="F2078" s="1191"/>
      <c r="G2078" s="1191"/>
      <c r="H2078" s="1191"/>
      <c r="I2078" s="1191"/>
      <c r="J2078" s="1191"/>
      <c r="K2078" s="1191"/>
      <c r="L2078" s="1191"/>
      <c r="M2078" s="1191"/>
      <c r="N2078" s="1191"/>
      <c r="O2078" s="1191"/>
      <c r="P2078" s="638" t="s">
        <v>6648</v>
      </c>
      <c r="Q2078" s="639" t="s">
        <v>6649</v>
      </c>
      <c r="R2078" s="640">
        <v>262</v>
      </c>
      <c r="S2078" s="640">
        <v>53</v>
      </c>
      <c r="T2078" s="641">
        <v>51</v>
      </c>
      <c r="U2078" s="1191"/>
    </row>
    <row r="2079" spans="1:21" ht="14.25" customHeight="1">
      <c r="A2079" s="1102"/>
      <c r="B2079" s="1102"/>
      <c r="C2079" s="1102"/>
      <c r="D2079" s="1102"/>
      <c r="E2079" s="1102"/>
      <c r="F2079" s="1102"/>
      <c r="G2079" s="1102"/>
      <c r="H2079" s="1102"/>
      <c r="I2079" s="1102"/>
      <c r="J2079" s="1102"/>
      <c r="K2079" s="1102"/>
      <c r="L2079" s="1102"/>
      <c r="M2079" s="1102"/>
      <c r="N2079" s="1102"/>
      <c r="O2079" s="1102"/>
      <c r="P2079" s="638" t="s">
        <v>6650</v>
      </c>
      <c r="Q2079" s="639" t="s">
        <v>6651</v>
      </c>
      <c r="R2079" s="640">
        <v>262</v>
      </c>
      <c r="S2079" s="640">
        <v>53</v>
      </c>
      <c r="T2079" s="641">
        <v>51</v>
      </c>
      <c r="U2079" s="1102"/>
    </row>
    <row r="2080" spans="1:21" ht="14.25" customHeight="1">
      <c r="A2080" s="1329">
        <v>4</v>
      </c>
      <c r="B2080" s="1336">
        <v>43917</v>
      </c>
      <c r="C2080" s="1337" t="s">
        <v>6652</v>
      </c>
      <c r="D2080" s="1331" t="s">
        <v>6653</v>
      </c>
      <c r="E2080" s="1332">
        <v>1878</v>
      </c>
      <c r="F2080" s="1332">
        <v>1719</v>
      </c>
      <c r="G2080" s="1332">
        <v>39</v>
      </c>
      <c r="H2080" s="1332">
        <v>1701</v>
      </c>
      <c r="I2080" s="1333" t="s">
        <v>52</v>
      </c>
      <c r="J2080" s="1333" t="s">
        <v>52</v>
      </c>
      <c r="K2080" s="1333" t="s">
        <v>52</v>
      </c>
      <c r="L2080" s="1333" t="s">
        <v>52</v>
      </c>
      <c r="M2080" s="1333">
        <v>180</v>
      </c>
      <c r="N2080" s="1334">
        <v>55</v>
      </c>
      <c r="O2080" s="1335">
        <v>9987</v>
      </c>
      <c r="P2080" s="634" t="s">
        <v>6654</v>
      </c>
      <c r="Q2080" s="639" t="s">
        <v>6655</v>
      </c>
      <c r="R2080" s="640">
        <v>191</v>
      </c>
      <c r="S2080" s="640">
        <v>40</v>
      </c>
      <c r="T2080" s="641">
        <v>37.5</v>
      </c>
      <c r="U2080" s="1331"/>
    </row>
    <row r="2081" spans="1:21" ht="14.25" customHeight="1">
      <c r="A2081" s="1191"/>
      <c r="B2081" s="1191"/>
      <c r="C2081" s="1191"/>
      <c r="D2081" s="1191"/>
      <c r="E2081" s="1191"/>
      <c r="F2081" s="1191"/>
      <c r="G2081" s="1191"/>
      <c r="H2081" s="1191"/>
      <c r="I2081" s="1191"/>
      <c r="J2081" s="1191"/>
      <c r="K2081" s="1191"/>
      <c r="L2081" s="1191"/>
      <c r="M2081" s="1191"/>
      <c r="N2081" s="1191"/>
      <c r="O2081" s="1191"/>
      <c r="P2081" s="638" t="s">
        <v>6656</v>
      </c>
      <c r="Q2081" s="639" t="s">
        <v>6657</v>
      </c>
      <c r="R2081" s="640">
        <v>318</v>
      </c>
      <c r="S2081" s="640">
        <v>42</v>
      </c>
      <c r="T2081" s="641">
        <v>58.5</v>
      </c>
      <c r="U2081" s="1191"/>
    </row>
    <row r="2082" spans="1:21" ht="14.25" customHeight="1">
      <c r="A2082" s="1102"/>
      <c r="B2082" s="1102"/>
      <c r="C2082" s="1102"/>
      <c r="D2082" s="1102"/>
      <c r="E2082" s="1102"/>
      <c r="F2082" s="1102"/>
      <c r="G2082" s="1102"/>
      <c r="H2082" s="1102"/>
      <c r="I2082" s="1102"/>
      <c r="J2082" s="1102"/>
      <c r="K2082" s="1102"/>
      <c r="L2082" s="1102"/>
      <c r="M2082" s="1102"/>
      <c r="N2082" s="1102"/>
      <c r="O2082" s="1102"/>
      <c r="P2082" s="638" t="s">
        <v>6658</v>
      </c>
      <c r="Q2082" s="639" t="s">
        <v>6659</v>
      </c>
      <c r="R2082" s="640">
        <v>318</v>
      </c>
      <c r="S2082" s="640">
        <v>42</v>
      </c>
      <c r="T2082" s="641">
        <v>58.5</v>
      </c>
      <c r="U2082" s="1102"/>
    </row>
    <row r="2083" spans="1:21" ht="14.25" customHeight="1">
      <c r="A2083" s="1329">
        <v>4</v>
      </c>
      <c r="B2083" s="1336">
        <v>43917</v>
      </c>
      <c r="C2083" s="1337" t="s">
        <v>6660</v>
      </c>
      <c r="D2083" s="1331" t="s">
        <v>6661</v>
      </c>
      <c r="E2083" s="1332">
        <v>9554</v>
      </c>
      <c r="F2083" s="1332">
        <v>9502</v>
      </c>
      <c r="G2083" s="1332">
        <v>229</v>
      </c>
      <c r="H2083" s="1332">
        <v>9262</v>
      </c>
      <c r="I2083" s="1333" t="s">
        <v>52</v>
      </c>
      <c r="J2083" s="1333" t="s">
        <v>52</v>
      </c>
      <c r="K2083" s="1333" t="s">
        <v>52</v>
      </c>
      <c r="L2083" s="1333" t="s">
        <v>52</v>
      </c>
      <c r="M2083" s="1333">
        <v>32</v>
      </c>
      <c r="N2083" s="1334">
        <v>1250</v>
      </c>
      <c r="O2083" s="1335">
        <v>40000</v>
      </c>
      <c r="P2083" s="634" t="s">
        <v>6662</v>
      </c>
      <c r="Q2083" s="639" t="s">
        <v>6663</v>
      </c>
      <c r="R2083" s="640">
        <v>602</v>
      </c>
      <c r="S2083" s="640">
        <v>4</v>
      </c>
      <c r="T2083" s="641">
        <v>652.5</v>
      </c>
      <c r="U2083" s="1331"/>
    </row>
    <row r="2084" spans="1:21" ht="14.25" customHeight="1">
      <c r="A2084" s="1191"/>
      <c r="B2084" s="1191"/>
      <c r="C2084" s="1191"/>
      <c r="D2084" s="1191"/>
      <c r="E2084" s="1191"/>
      <c r="F2084" s="1191"/>
      <c r="G2084" s="1191"/>
      <c r="H2084" s="1191"/>
      <c r="I2084" s="1191"/>
      <c r="J2084" s="1191"/>
      <c r="K2084" s="1191"/>
      <c r="L2084" s="1191"/>
      <c r="M2084" s="1191"/>
      <c r="N2084" s="1191"/>
      <c r="O2084" s="1191"/>
      <c r="P2084" s="638" t="s">
        <v>6664</v>
      </c>
      <c r="Q2084" s="639" t="s">
        <v>6665</v>
      </c>
      <c r="R2084" s="640">
        <v>2218</v>
      </c>
      <c r="S2084" s="640">
        <v>9</v>
      </c>
      <c r="T2084" s="641">
        <v>804.11111100000005</v>
      </c>
      <c r="U2084" s="1191"/>
    </row>
    <row r="2085" spans="1:21" ht="14.25" customHeight="1">
      <c r="A2085" s="1102"/>
      <c r="B2085" s="1102"/>
      <c r="C2085" s="1102"/>
      <c r="D2085" s="1102"/>
      <c r="E2085" s="1102"/>
      <c r="F2085" s="1102"/>
      <c r="G2085" s="1102"/>
      <c r="H2085" s="1102"/>
      <c r="I2085" s="1102"/>
      <c r="J2085" s="1102"/>
      <c r="K2085" s="1102"/>
      <c r="L2085" s="1102"/>
      <c r="M2085" s="1102"/>
      <c r="N2085" s="1102"/>
      <c r="O2085" s="1102"/>
      <c r="P2085" s="638" t="s">
        <v>6666</v>
      </c>
      <c r="Q2085" s="639" t="s">
        <v>6667</v>
      </c>
      <c r="R2085" s="640">
        <v>2218</v>
      </c>
      <c r="S2085" s="640">
        <v>9</v>
      </c>
      <c r="T2085" s="641">
        <v>804.11111100000005</v>
      </c>
      <c r="U2085" s="1102"/>
    </row>
    <row r="2086" spans="1:21" ht="14.25" customHeight="1">
      <c r="A2086" s="1329">
        <v>5</v>
      </c>
      <c r="B2086" s="1336">
        <v>43920</v>
      </c>
      <c r="C2086" s="1337" t="s">
        <v>6668</v>
      </c>
      <c r="D2086" s="1331" t="s">
        <v>6669</v>
      </c>
      <c r="E2086" s="1332">
        <v>1866</v>
      </c>
      <c r="F2086" s="1332">
        <v>1587</v>
      </c>
      <c r="G2086" s="1332">
        <v>83</v>
      </c>
      <c r="H2086" s="1332">
        <v>1504</v>
      </c>
      <c r="I2086" s="1333" t="s">
        <v>52</v>
      </c>
      <c r="J2086" s="1333" t="s">
        <v>52</v>
      </c>
      <c r="K2086" s="1333" t="s">
        <v>52</v>
      </c>
      <c r="L2086" s="1333" t="s">
        <v>52</v>
      </c>
      <c r="M2086" s="1333">
        <v>266</v>
      </c>
      <c r="N2086" s="1334">
        <v>38</v>
      </c>
      <c r="O2086" s="1335">
        <v>9976</v>
      </c>
      <c r="P2086" s="634" t="s">
        <v>6670</v>
      </c>
      <c r="Q2086" s="639" t="s">
        <v>6671</v>
      </c>
      <c r="R2086" s="640">
        <v>188</v>
      </c>
      <c r="S2086" s="640">
        <v>32</v>
      </c>
      <c r="T2086" s="641">
        <v>35.84375</v>
      </c>
      <c r="U2086" s="1331"/>
    </row>
    <row r="2087" spans="1:21" ht="14.25" customHeight="1">
      <c r="A2087" s="1191"/>
      <c r="B2087" s="1191"/>
      <c r="C2087" s="1191"/>
      <c r="D2087" s="1191"/>
      <c r="E2087" s="1191"/>
      <c r="F2087" s="1191"/>
      <c r="G2087" s="1191"/>
      <c r="H2087" s="1191"/>
      <c r="I2087" s="1191"/>
      <c r="J2087" s="1191"/>
      <c r="K2087" s="1191"/>
      <c r="L2087" s="1191"/>
      <c r="M2087" s="1191"/>
      <c r="N2087" s="1191"/>
      <c r="O2087" s="1191"/>
      <c r="P2087" s="638" t="s">
        <v>6672</v>
      </c>
      <c r="Q2087" s="639" t="s">
        <v>6673</v>
      </c>
      <c r="R2087" s="640">
        <v>468</v>
      </c>
      <c r="S2087" s="640">
        <v>98</v>
      </c>
      <c r="T2087" s="641">
        <v>37.571429000000002</v>
      </c>
      <c r="U2087" s="1191"/>
    </row>
    <row r="2088" spans="1:21" ht="14.25" customHeight="1">
      <c r="A2088" s="1102"/>
      <c r="B2088" s="1102"/>
      <c r="C2088" s="1102"/>
      <c r="D2088" s="1102"/>
      <c r="E2088" s="1102"/>
      <c r="F2088" s="1102"/>
      <c r="G2088" s="1102"/>
      <c r="H2088" s="1102"/>
      <c r="I2088" s="1102"/>
      <c r="J2088" s="1102"/>
      <c r="K2088" s="1102"/>
      <c r="L2088" s="1102"/>
      <c r="M2088" s="1102"/>
      <c r="N2088" s="1102"/>
      <c r="O2088" s="1102"/>
      <c r="P2088" s="638" t="s">
        <v>6674</v>
      </c>
      <c r="Q2088" s="639" t="s">
        <v>6675</v>
      </c>
      <c r="R2088" s="640">
        <v>468</v>
      </c>
      <c r="S2088" s="640">
        <v>98</v>
      </c>
      <c r="T2088" s="641">
        <v>37.571429000000002</v>
      </c>
      <c r="U2088" s="1102"/>
    </row>
    <row r="2089" spans="1:21" ht="14.25" customHeight="1">
      <c r="A2089" s="1329">
        <v>5</v>
      </c>
      <c r="B2089" s="1336">
        <v>43922</v>
      </c>
      <c r="C2089" s="1337" t="s">
        <v>6676</v>
      </c>
      <c r="D2089" s="1331" t="s">
        <v>6677</v>
      </c>
      <c r="E2089" s="1332">
        <v>11090</v>
      </c>
      <c r="F2089" s="1332">
        <v>10562</v>
      </c>
      <c r="G2089" s="1332">
        <v>98</v>
      </c>
      <c r="H2089" s="1332">
        <v>10463</v>
      </c>
      <c r="I2089" s="1333" t="s">
        <v>52</v>
      </c>
      <c r="J2089" s="1333" t="s">
        <v>52</v>
      </c>
      <c r="K2089" s="1333" t="s">
        <v>52</v>
      </c>
      <c r="L2089" s="1333" t="s">
        <v>52</v>
      </c>
      <c r="M2089" s="1333">
        <v>319</v>
      </c>
      <c r="N2089" s="1334">
        <v>125</v>
      </c>
      <c r="O2089" s="1335">
        <v>40000</v>
      </c>
      <c r="P2089" s="634" t="s">
        <v>6678</v>
      </c>
      <c r="Q2089" s="639" t="s">
        <v>6679</v>
      </c>
      <c r="R2089" s="640">
        <v>660</v>
      </c>
      <c r="S2089" s="640">
        <v>26</v>
      </c>
      <c r="T2089" s="641">
        <v>86.076922999999994</v>
      </c>
      <c r="U2089" s="1331"/>
    </row>
    <row r="2090" spans="1:21" ht="14.25" customHeight="1">
      <c r="A2090" s="1191"/>
      <c r="B2090" s="1191"/>
      <c r="C2090" s="1191"/>
      <c r="D2090" s="1191"/>
      <c r="E2090" s="1191"/>
      <c r="F2090" s="1191"/>
      <c r="G2090" s="1191"/>
      <c r="H2090" s="1191"/>
      <c r="I2090" s="1191"/>
      <c r="J2090" s="1191"/>
      <c r="K2090" s="1191"/>
      <c r="L2090" s="1191"/>
      <c r="M2090" s="1191"/>
      <c r="N2090" s="1191"/>
      <c r="O2090" s="1191"/>
      <c r="P2090" s="638" t="s">
        <v>6680</v>
      </c>
      <c r="Q2090" s="639" t="s">
        <v>6681</v>
      </c>
      <c r="R2090" s="640">
        <v>1672</v>
      </c>
      <c r="S2090" s="640">
        <v>62</v>
      </c>
      <c r="T2090" s="641">
        <v>135.67741899999999</v>
      </c>
      <c r="U2090" s="1191"/>
    </row>
    <row r="2091" spans="1:21" ht="14.25" customHeight="1">
      <c r="A2091" s="1102"/>
      <c r="B2091" s="1102"/>
      <c r="C2091" s="1102"/>
      <c r="D2091" s="1102"/>
      <c r="E2091" s="1102"/>
      <c r="F2091" s="1102"/>
      <c r="G2091" s="1102"/>
      <c r="H2091" s="1102"/>
      <c r="I2091" s="1102"/>
      <c r="J2091" s="1102"/>
      <c r="K2091" s="1102"/>
      <c r="L2091" s="1102"/>
      <c r="M2091" s="1102"/>
      <c r="N2091" s="1102"/>
      <c r="O2091" s="1102"/>
      <c r="P2091" s="638" t="s">
        <v>6682</v>
      </c>
      <c r="Q2091" s="639" t="s">
        <v>6683</v>
      </c>
      <c r="R2091" s="640">
        <v>1672</v>
      </c>
      <c r="S2091" s="640">
        <v>62</v>
      </c>
      <c r="T2091" s="641">
        <v>135.67741899999999</v>
      </c>
      <c r="U2091" s="1102"/>
    </row>
    <row r="2092" spans="1:21" ht="14.25" customHeight="1">
      <c r="A2092" s="1329">
        <v>5</v>
      </c>
      <c r="B2092" s="1340" t="s">
        <v>6684</v>
      </c>
      <c r="C2092" s="1337" t="s">
        <v>6685</v>
      </c>
      <c r="D2092" s="1331" t="s">
        <v>6686</v>
      </c>
      <c r="E2092" s="1332">
        <v>85478</v>
      </c>
      <c r="F2092" s="1332">
        <v>57824</v>
      </c>
      <c r="G2092" s="1332">
        <v>80</v>
      </c>
      <c r="H2092" s="1332">
        <v>57792</v>
      </c>
      <c r="I2092" s="1333" t="s">
        <v>52</v>
      </c>
      <c r="J2092" s="1333" t="s">
        <v>52</v>
      </c>
      <c r="K2092" s="1333" t="s">
        <v>52</v>
      </c>
      <c r="L2092" s="1333" t="s">
        <v>52</v>
      </c>
      <c r="M2092" s="1333">
        <v>3028</v>
      </c>
      <c r="N2092" s="1334">
        <v>79</v>
      </c>
      <c r="O2092" s="1335">
        <v>240000</v>
      </c>
      <c r="P2092" s="634" t="s">
        <v>6687</v>
      </c>
      <c r="Q2092" s="639" t="s">
        <v>6688</v>
      </c>
      <c r="R2092" s="640">
        <v>18368</v>
      </c>
      <c r="S2092" s="640">
        <v>912</v>
      </c>
      <c r="T2092" s="641">
        <v>77</v>
      </c>
      <c r="U2092" s="1331"/>
    </row>
    <row r="2093" spans="1:21" ht="14.25" customHeight="1">
      <c r="A2093" s="1191"/>
      <c r="B2093" s="1191"/>
      <c r="C2093" s="1191"/>
      <c r="D2093" s="1191"/>
      <c r="E2093" s="1191"/>
      <c r="F2093" s="1191"/>
      <c r="G2093" s="1191"/>
      <c r="H2093" s="1191"/>
      <c r="I2093" s="1191"/>
      <c r="J2093" s="1191"/>
      <c r="K2093" s="1191"/>
      <c r="L2093" s="1191"/>
      <c r="M2093" s="1191"/>
      <c r="N2093" s="1191"/>
      <c r="O2093" s="1191"/>
      <c r="P2093" s="638" t="s">
        <v>6689</v>
      </c>
      <c r="Q2093" s="639" t="s">
        <v>6690</v>
      </c>
      <c r="R2093" s="640">
        <v>33056</v>
      </c>
      <c r="S2093" s="640">
        <v>1898</v>
      </c>
      <c r="T2093" s="641">
        <v>78</v>
      </c>
      <c r="U2093" s="1191"/>
    </row>
    <row r="2094" spans="1:21" ht="14.25" customHeight="1">
      <c r="A2094" s="1102"/>
      <c r="B2094" s="1102"/>
      <c r="C2094" s="1102"/>
      <c r="D2094" s="1102"/>
      <c r="E2094" s="1102"/>
      <c r="F2094" s="1102"/>
      <c r="G2094" s="1102"/>
      <c r="H2094" s="1102"/>
      <c r="I2094" s="1102"/>
      <c r="J2094" s="1102"/>
      <c r="K2094" s="1102"/>
      <c r="L2094" s="1102"/>
      <c r="M2094" s="1102"/>
      <c r="N2094" s="1102"/>
      <c r="O2094" s="1102"/>
      <c r="P2094" s="638" t="s">
        <v>6691</v>
      </c>
      <c r="Q2094" s="639" t="s">
        <v>6692</v>
      </c>
      <c r="R2094" s="640">
        <v>33056</v>
      </c>
      <c r="S2094" s="640">
        <v>1898</v>
      </c>
      <c r="T2094" s="641">
        <v>78</v>
      </c>
      <c r="U2094" s="1102"/>
    </row>
    <row r="2095" spans="1:21" ht="14.25" customHeight="1">
      <c r="A2095" s="1329">
        <v>5</v>
      </c>
      <c r="B2095" s="1336">
        <v>43924</v>
      </c>
      <c r="C2095" s="1337" t="s">
        <v>6693</v>
      </c>
      <c r="D2095" s="1331" t="s">
        <v>6694</v>
      </c>
      <c r="E2095" s="1332">
        <v>2368</v>
      </c>
      <c r="F2095" s="1332">
        <v>2165</v>
      </c>
      <c r="G2095" s="1332">
        <v>39</v>
      </c>
      <c r="H2095" s="1332">
        <v>2131</v>
      </c>
      <c r="I2095" s="1333" t="s">
        <v>52</v>
      </c>
      <c r="J2095" s="1333" t="s">
        <v>52</v>
      </c>
      <c r="K2095" s="1333" t="s">
        <v>52</v>
      </c>
      <c r="L2095" s="1333" t="s">
        <v>52</v>
      </c>
      <c r="M2095" s="1333">
        <v>176</v>
      </c>
      <c r="N2095" s="1334">
        <v>57</v>
      </c>
      <c r="O2095" s="1335">
        <v>10000</v>
      </c>
      <c r="P2095" s="634" t="s">
        <v>6695</v>
      </c>
      <c r="Q2095" s="639" t="s">
        <v>6696</v>
      </c>
      <c r="R2095" s="640">
        <v>818</v>
      </c>
      <c r="S2095" s="640">
        <v>34</v>
      </c>
      <c r="T2095" s="641">
        <v>63</v>
      </c>
      <c r="U2095" s="1331"/>
    </row>
    <row r="2096" spans="1:21" ht="14.25" customHeight="1">
      <c r="A2096" s="1191"/>
      <c r="B2096" s="1191"/>
      <c r="C2096" s="1191"/>
      <c r="D2096" s="1191"/>
      <c r="E2096" s="1191"/>
      <c r="F2096" s="1191"/>
      <c r="G2096" s="1191"/>
      <c r="H2096" s="1191"/>
      <c r="I2096" s="1191"/>
      <c r="J2096" s="1191"/>
      <c r="K2096" s="1191"/>
      <c r="L2096" s="1191"/>
      <c r="M2096" s="1191"/>
      <c r="N2096" s="1191"/>
      <c r="O2096" s="1191"/>
      <c r="P2096" s="638" t="s">
        <v>6697</v>
      </c>
      <c r="Q2096" s="639" t="s">
        <v>6698</v>
      </c>
      <c r="R2096" s="640">
        <v>818</v>
      </c>
      <c r="S2096" s="640">
        <v>34</v>
      </c>
      <c r="T2096" s="641">
        <v>63</v>
      </c>
      <c r="U2096" s="1191"/>
    </row>
    <row r="2097" spans="1:21" ht="14.25" customHeight="1">
      <c r="A2097" s="1102"/>
      <c r="B2097" s="1102"/>
      <c r="C2097" s="1102"/>
      <c r="D2097" s="1102"/>
      <c r="E2097" s="1102"/>
      <c r="F2097" s="1102"/>
      <c r="G2097" s="1102"/>
      <c r="H2097" s="1102"/>
      <c r="I2097" s="1102"/>
      <c r="J2097" s="1102"/>
      <c r="K2097" s="1102"/>
      <c r="L2097" s="1102"/>
      <c r="M2097" s="1102"/>
      <c r="N2097" s="1102"/>
      <c r="O2097" s="1102"/>
      <c r="P2097" s="638" t="s">
        <v>6699</v>
      </c>
      <c r="Q2097" s="639" t="s">
        <v>6700</v>
      </c>
      <c r="R2097" s="640">
        <v>242</v>
      </c>
      <c r="S2097" s="640">
        <v>49</v>
      </c>
      <c r="T2097" s="641">
        <v>50</v>
      </c>
      <c r="U2097" s="1102"/>
    </row>
    <row r="2098" spans="1:21" ht="14.25" customHeight="1">
      <c r="A2098" s="1329">
        <v>1</v>
      </c>
      <c r="B2098" s="1336">
        <v>43927</v>
      </c>
      <c r="C2098" s="1337" t="s">
        <v>6701</v>
      </c>
      <c r="D2098" s="1331" t="s">
        <v>6702</v>
      </c>
      <c r="E2098" s="1332">
        <v>3410</v>
      </c>
      <c r="F2098" s="1332">
        <v>3038</v>
      </c>
      <c r="G2098" s="1332">
        <v>78</v>
      </c>
      <c r="H2098" s="1332">
        <v>2960</v>
      </c>
      <c r="I2098" s="1333" t="s">
        <v>52</v>
      </c>
      <c r="J2098" s="1333" t="s">
        <v>52</v>
      </c>
      <c r="K2098" s="1333" t="s">
        <v>52</v>
      </c>
      <c r="L2098" s="1333" t="s">
        <v>52</v>
      </c>
      <c r="M2098" s="1333">
        <v>353</v>
      </c>
      <c r="N2098" s="1334">
        <v>28</v>
      </c>
      <c r="O2098" s="1335">
        <v>9995</v>
      </c>
      <c r="P2098" s="634" t="s">
        <v>6703</v>
      </c>
      <c r="Q2098" s="639" t="s">
        <v>6704</v>
      </c>
      <c r="R2098" s="640">
        <v>779</v>
      </c>
      <c r="S2098" s="640">
        <v>120</v>
      </c>
      <c r="T2098" s="641">
        <v>26</v>
      </c>
      <c r="U2098" s="1331"/>
    </row>
    <row r="2099" spans="1:21" ht="14.25" customHeight="1">
      <c r="A2099" s="1191"/>
      <c r="B2099" s="1191"/>
      <c r="C2099" s="1191"/>
      <c r="D2099" s="1191"/>
      <c r="E2099" s="1191"/>
      <c r="F2099" s="1191"/>
      <c r="G2099" s="1191"/>
      <c r="H2099" s="1191"/>
      <c r="I2099" s="1191"/>
      <c r="J2099" s="1191"/>
      <c r="K2099" s="1191"/>
      <c r="L2099" s="1191"/>
      <c r="M2099" s="1191"/>
      <c r="N2099" s="1191"/>
      <c r="O2099" s="1191"/>
      <c r="P2099" s="638" t="s">
        <v>6705</v>
      </c>
      <c r="Q2099" s="639" t="s">
        <v>6706</v>
      </c>
      <c r="R2099" s="640">
        <v>779</v>
      </c>
      <c r="S2099" s="640">
        <v>120</v>
      </c>
      <c r="T2099" s="641">
        <v>26</v>
      </c>
      <c r="U2099" s="1191"/>
    </row>
    <row r="2100" spans="1:21" ht="14.25" customHeight="1">
      <c r="A2100" s="1102"/>
      <c r="B2100" s="1102"/>
      <c r="C2100" s="1102"/>
      <c r="D2100" s="1102"/>
      <c r="E2100" s="1102"/>
      <c r="F2100" s="1102"/>
      <c r="G2100" s="1102"/>
      <c r="H2100" s="1102"/>
      <c r="I2100" s="1102"/>
      <c r="J2100" s="1102"/>
      <c r="K2100" s="1102"/>
      <c r="L2100" s="1102"/>
      <c r="M2100" s="1102"/>
      <c r="N2100" s="1102"/>
      <c r="O2100" s="1102"/>
      <c r="P2100" s="638" t="s">
        <v>6707</v>
      </c>
      <c r="Q2100" s="639" t="s">
        <v>6708</v>
      </c>
      <c r="R2100" s="640">
        <v>779</v>
      </c>
      <c r="S2100" s="640">
        <v>120</v>
      </c>
      <c r="T2100" s="641">
        <v>26</v>
      </c>
      <c r="U2100" s="1102"/>
    </row>
    <row r="2101" spans="1:21" ht="14.25" customHeight="1">
      <c r="A2101" s="1329">
        <v>1</v>
      </c>
      <c r="B2101" s="1336">
        <v>43928</v>
      </c>
      <c r="C2101" s="1337" t="s">
        <v>6709</v>
      </c>
      <c r="D2101" s="1331" t="s">
        <v>6710</v>
      </c>
      <c r="E2101" s="1332">
        <v>3280</v>
      </c>
      <c r="F2101" s="1332">
        <v>2883</v>
      </c>
      <c r="G2101" s="1332">
        <v>63</v>
      </c>
      <c r="H2101" s="1332">
        <v>2824</v>
      </c>
      <c r="I2101" s="1333" t="s">
        <v>52</v>
      </c>
      <c r="J2101" s="1333" t="s">
        <v>52</v>
      </c>
      <c r="K2101" s="1333" t="s">
        <v>52</v>
      </c>
      <c r="L2101" s="1333" t="s">
        <v>52</v>
      </c>
      <c r="M2101" s="1333">
        <v>313</v>
      </c>
      <c r="N2101" s="1334">
        <v>32</v>
      </c>
      <c r="O2101" s="1335">
        <v>9995</v>
      </c>
      <c r="P2101" s="634" t="s">
        <v>6711</v>
      </c>
      <c r="Q2101" s="639" t="s">
        <v>6712</v>
      </c>
      <c r="R2101" s="640">
        <v>426</v>
      </c>
      <c r="S2101" s="640">
        <v>22</v>
      </c>
      <c r="T2101" s="641">
        <v>30</v>
      </c>
      <c r="U2101" s="1331"/>
    </row>
    <row r="2102" spans="1:21" ht="14.25" customHeight="1">
      <c r="A2102" s="1191"/>
      <c r="B2102" s="1191"/>
      <c r="C2102" s="1191"/>
      <c r="D2102" s="1191"/>
      <c r="E2102" s="1191"/>
      <c r="F2102" s="1191"/>
      <c r="G2102" s="1191"/>
      <c r="H2102" s="1191"/>
      <c r="I2102" s="1191"/>
      <c r="J2102" s="1191"/>
      <c r="K2102" s="1191"/>
      <c r="L2102" s="1191"/>
      <c r="M2102" s="1191"/>
      <c r="N2102" s="1191"/>
      <c r="O2102" s="1191"/>
      <c r="P2102" s="638" t="s">
        <v>6713</v>
      </c>
      <c r="Q2102" s="639" t="s">
        <v>6714</v>
      </c>
      <c r="R2102" s="640">
        <v>689</v>
      </c>
      <c r="S2102" s="640">
        <v>100</v>
      </c>
      <c r="T2102" s="641">
        <v>32</v>
      </c>
      <c r="U2102" s="1191"/>
    </row>
    <row r="2103" spans="1:21" ht="14.25" customHeight="1">
      <c r="A2103" s="1102"/>
      <c r="B2103" s="1102"/>
      <c r="C2103" s="1102"/>
      <c r="D2103" s="1102"/>
      <c r="E2103" s="1102"/>
      <c r="F2103" s="1102"/>
      <c r="G2103" s="1102"/>
      <c r="H2103" s="1102"/>
      <c r="I2103" s="1102"/>
      <c r="J2103" s="1102"/>
      <c r="K2103" s="1102"/>
      <c r="L2103" s="1102"/>
      <c r="M2103" s="1102"/>
      <c r="N2103" s="1102"/>
      <c r="O2103" s="1102"/>
      <c r="P2103" s="638" t="s">
        <v>6715</v>
      </c>
      <c r="Q2103" s="639" t="s">
        <v>6716</v>
      </c>
      <c r="R2103" s="640">
        <v>689</v>
      </c>
      <c r="S2103" s="640">
        <v>100</v>
      </c>
      <c r="T2103" s="641">
        <v>32</v>
      </c>
      <c r="U2103" s="1102"/>
    </row>
    <row r="2104" spans="1:21" ht="14.25" customHeight="1">
      <c r="A2104" s="1329">
        <v>1</v>
      </c>
      <c r="B2104" s="1336">
        <v>43928</v>
      </c>
      <c r="C2104" s="1337" t="s">
        <v>6717</v>
      </c>
      <c r="D2104" s="1331" t="s">
        <v>6718</v>
      </c>
      <c r="E2104" s="1332">
        <v>14189</v>
      </c>
      <c r="F2104" s="1332">
        <v>12416</v>
      </c>
      <c r="G2104" s="1332">
        <v>544</v>
      </c>
      <c r="H2104" s="1332">
        <v>11882</v>
      </c>
      <c r="I2104" s="1333" t="s">
        <v>52</v>
      </c>
      <c r="J2104" s="1333" t="s">
        <v>52</v>
      </c>
      <c r="K2104" s="1333" t="s">
        <v>52</v>
      </c>
      <c r="L2104" s="1333" t="s">
        <v>52</v>
      </c>
      <c r="M2104" s="1333">
        <v>54</v>
      </c>
      <c r="N2104" s="1334">
        <v>741</v>
      </c>
      <c r="O2104" s="1335">
        <v>40000</v>
      </c>
      <c r="P2104" s="634" t="s">
        <v>6719</v>
      </c>
      <c r="Q2104" s="639" t="s">
        <v>6720</v>
      </c>
      <c r="R2104" s="640">
        <v>2048</v>
      </c>
      <c r="S2104" s="640">
        <v>11</v>
      </c>
      <c r="T2104" s="641">
        <v>458</v>
      </c>
      <c r="U2104" s="1331"/>
    </row>
    <row r="2105" spans="1:21" ht="14.25" customHeight="1">
      <c r="A2105" s="1191"/>
      <c r="B2105" s="1191"/>
      <c r="C2105" s="1191"/>
      <c r="D2105" s="1191"/>
      <c r="E2105" s="1191"/>
      <c r="F2105" s="1191"/>
      <c r="G2105" s="1191"/>
      <c r="H2105" s="1191"/>
      <c r="I2105" s="1191"/>
      <c r="J2105" s="1191"/>
      <c r="K2105" s="1191"/>
      <c r="L2105" s="1191"/>
      <c r="M2105" s="1191"/>
      <c r="N2105" s="1191"/>
      <c r="O2105" s="1191"/>
      <c r="P2105" s="638" t="s">
        <v>6721</v>
      </c>
      <c r="Q2105" s="639" t="s">
        <v>6722</v>
      </c>
      <c r="R2105" s="640">
        <v>2048</v>
      </c>
      <c r="S2105" s="640">
        <v>11</v>
      </c>
      <c r="T2105" s="641">
        <v>458</v>
      </c>
      <c r="U2105" s="1191"/>
    </row>
    <row r="2106" spans="1:21" ht="14.25" customHeight="1">
      <c r="A2106" s="1102"/>
      <c r="B2106" s="1102"/>
      <c r="C2106" s="1102"/>
      <c r="D2106" s="1102"/>
      <c r="E2106" s="1102"/>
      <c r="F2106" s="1102"/>
      <c r="G2106" s="1102"/>
      <c r="H2106" s="1102"/>
      <c r="I2106" s="1102"/>
      <c r="J2106" s="1102"/>
      <c r="K2106" s="1102"/>
      <c r="L2106" s="1102"/>
      <c r="M2106" s="1102"/>
      <c r="N2106" s="1102"/>
      <c r="O2106" s="1102"/>
      <c r="P2106" s="638" t="s">
        <v>6723</v>
      </c>
      <c r="Q2106" s="639" t="s">
        <v>6724</v>
      </c>
      <c r="R2106" s="640">
        <v>1236</v>
      </c>
      <c r="S2106" s="640">
        <v>12</v>
      </c>
      <c r="T2106" s="641">
        <v>386</v>
      </c>
      <c r="U2106" s="1102"/>
    </row>
    <row r="2107" spans="1:21" ht="14.25" customHeight="1">
      <c r="A2107" s="1329">
        <v>2</v>
      </c>
      <c r="B2107" s="1336">
        <v>43934</v>
      </c>
      <c r="C2107" s="1337" t="s">
        <v>6725</v>
      </c>
      <c r="D2107" s="1331" t="s">
        <v>6726</v>
      </c>
      <c r="E2107" s="1332">
        <v>2360</v>
      </c>
      <c r="F2107" s="1332">
        <v>2100</v>
      </c>
      <c r="G2107" s="1332">
        <v>59</v>
      </c>
      <c r="H2107" s="1332">
        <v>2043</v>
      </c>
      <c r="I2107" s="1333" t="s">
        <v>52</v>
      </c>
      <c r="J2107" s="1333" t="s">
        <v>52</v>
      </c>
      <c r="K2107" s="1333" t="s">
        <v>52</v>
      </c>
      <c r="L2107" s="1333" t="s">
        <v>52</v>
      </c>
      <c r="M2107" s="1333">
        <v>258</v>
      </c>
      <c r="N2107" s="1334">
        <v>39</v>
      </c>
      <c r="O2107" s="1335">
        <v>10000</v>
      </c>
      <c r="P2107" s="634" t="s">
        <v>6727</v>
      </c>
      <c r="Q2107" s="639" t="s">
        <v>6728</v>
      </c>
      <c r="R2107" s="640">
        <v>161</v>
      </c>
      <c r="S2107" s="640">
        <v>30</v>
      </c>
      <c r="T2107" s="641">
        <v>23.866667</v>
      </c>
      <c r="U2107" s="1331"/>
    </row>
    <row r="2108" spans="1:21" ht="14.25" customHeight="1">
      <c r="A2108" s="1191"/>
      <c r="B2108" s="1191"/>
      <c r="C2108" s="1191"/>
      <c r="D2108" s="1191"/>
      <c r="E2108" s="1191"/>
      <c r="F2108" s="1191"/>
      <c r="G2108" s="1191"/>
      <c r="H2108" s="1191"/>
      <c r="I2108" s="1191"/>
      <c r="J2108" s="1191"/>
      <c r="K2108" s="1191"/>
      <c r="L2108" s="1191"/>
      <c r="M2108" s="1191"/>
      <c r="N2108" s="1191"/>
      <c r="O2108" s="1191"/>
      <c r="P2108" s="638" t="s">
        <v>6729</v>
      </c>
      <c r="Q2108" s="639" t="s">
        <v>6730</v>
      </c>
      <c r="R2108" s="640">
        <v>503</v>
      </c>
      <c r="S2108" s="640">
        <v>77</v>
      </c>
      <c r="T2108" s="641">
        <v>39.181818</v>
      </c>
      <c r="U2108" s="1191"/>
    </row>
    <row r="2109" spans="1:21" ht="14.25" customHeight="1">
      <c r="A2109" s="1102"/>
      <c r="B2109" s="1102"/>
      <c r="C2109" s="1102"/>
      <c r="D2109" s="1102"/>
      <c r="E2109" s="1102"/>
      <c r="F2109" s="1102"/>
      <c r="G2109" s="1102"/>
      <c r="H2109" s="1102"/>
      <c r="I2109" s="1102"/>
      <c r="J2109" s="1102"/>
      <c r="K2109" s="1102"/>
      <c r="L2109" s="1102"/>
      <c r="M2109" s="1102"/>
      <c r="N2109" s="1102"/>
      <c r="O2109" s="1102"/>
      <c r="P2109" s="638" t="s">
        <v>6731</v>
      </c>
      <c r="Q2109" s="639" t="s">
        <v>6732</v>
      </c>
      <c r="R2109" s="640">
        <v>503</v>
      </c>
      <c r="S2109" s="640">
        <v>77</v>
      </c>
      <c r="T2109" s="641">
        <v>39.181818</v>
      </c>
      <c r="U2109" s="1102"/>
    </row>
    <row r="2110" spans="1:21" ht="14.25" customHeight="1">
      <c r="A2110" s="1329">
        <v>2</v>
      </c>
      <c r="B2110" s="1336">
        <v>43937</v>
      </c>
      <c r="C2110" s="1337" t="s">
        <v>6733</v>
      </c>
      <c r="D2110" s="1331" t="s">
        <v>6734</v>
      </c>
      <c r="E2110" s="1332">
        <v>1821</v>
      </c>
      <c r="F2110" s="1332">
        <v>1567</v>
      </c>
      <c r="G2110" s="1332">
        <v>30</v>
      </c>
      <c r="H2110" s="1332">
        <v>1541</v>
      </c>
      <c r="I2110" s="1333" t="s">
        <v>52</v>
      </c>
      <c r="J2110" s="1333" t="s">
        <v>52</v>
      </c>
      <c r="K2110" s="1333" t="s">
        <v>52</v>
      </c>
      <c r="L2110" s="1333" t="s">
        <v>52</v>
      </c>
      <c r="M2110" s="1333">
        <v>159</v>
      </c>
      <c r="N2110" s="1334">
        <v>63</v>
      </c>
      <c r="O2110" s="1335">
        <v>9983</v>
      </c>
      <c r="P2110" s="634" t="s">
        <v>6735</v>
      </c>
      <c r="Q2110" s="639" t="s">
        <v>6736</v>
      </c>
      <c r="R2110" s="640">
        <v>231</v>
      </c>
      <c r="S2110" s="640">
        <v>47</v>
      </c>
      <c r="T2110" s="641">
        <v>55</v>
      </c>
      <c r="U2110" s="1331"/>
    </row>
    <row r="2111" spans="1:21" ht="14.25" customHeight="1">
      <c r="A2111" s="1191"/>
      <c r="B2111" s="1191"/>
      <c r="C2111" s="1191"/>
      <c r="D2111" s="1191"/>
      <c r="E2111" s="1191"/>
      <c r="F2111" s="1191"/>
      <c r="G2111" s="1191"/>
      <c r="H2111" s="1191"/>
      <c r="I2111" s="1191"/>
      <c r="J2111" s="1191"/>
      <c r="K2111" s="1191"/>
      <c r="L2111" s="1191"/>
      <c r="M2111" s="1191"/>
      <c r="N2111" s="1191"/>
      <c r="O2111" s="1191"/>
      <c r="P2111" s="638" t="s">
        <v>6737</v>
      </c>
      <c r="Q2111" s="639" t="s">
        <v>6738</v>
      </c>
      <c r="R2111" s="640">
        <v>303</v>
      </c>
      <c r="S2111" s="640">
        <v>16</v>
      </c>
      <c r="T2111" s="641">
        <v>72</v>
      </c>
      <c r="U2111" s="1191"/>
    </row>
    <row r="2112" spans="1:21" ht="14.25" customHeight="1">
      <c r="A2112" s="1102"/>
      <c r="B2112" s="1102"/>
      <c r="C2112" s="1102"/>
      <c r="D2112" s="1102"/>
      <c r="E2112" s="1102"/>
      <c r="F2112" s="1102"/>
      <c r="G2112" s="1102"/>
      <c r="H2112" s="1102"/>
      <c r="I2112" s="1102"/>
      <c r="J2112" s="1102"/>
      <c r="K2112" s="1102"/>
      <c r="L2112" s="1102"/>
      <c r="M2112" s="1102"/>
      <c r="N2112" s="1102"/>
      <c r="O2112" s="1102"/>
      <c r="P2112" s="638" t="s">
        <v>6739</v>
      </c>
      <c r="Q2112" s="639" t="s">
        <v>6740</v>
      </c>
      <c r="R2112" s="640">
        <v>231</v>
      </c>
      <c r="S2112" s="640">
        <v>47</v>
      </c>
      <c r="T2112" s="641">
        <v>55</v>
      </c>
      <c r="U2112" s="1102"/>
    </row>
    <row r="2113" spans="1:21" ht="14.25" customHeight="1">
      <c r="A2113" s="1329">
        <v>3</v>
      </c>
      <c r="B2113" s="1336">
        <v>43941</v>
      </c>
      <c r="C2113" s="1337" t="s">
        <v>6741</v>
      </c>
      <c r="D2113" s="1331" t="s">
        <v>6742</v>
      </c>
      <c r="E2113" s="1332">
        <v>1621</v>
      </c>
      <c r="F2113" s="1332">
        <v>1424</v>
      </c>
      <c r="G2113" s="1332">
        <v>35</v>
      </c>
      <c r="H2113" s="1332">
        <v>1389</v>
      </c>
      <c r="I2113" s="1333" t="s">
        <v>52</v>
      </c>
      <c r="J2113" s="1333" t="s">
        <v>52</v>
      </c>
      <c r="K2113" s="1333" t="s">
        <v>52</v>
      </c>
      <c r="L2113" s="1333" t="s">
        <v>52</v>
      </c>
      <c r="M2113" s="1333">
        <v>177</v>
      </c>
      <c r="N2113" s="1334">
        <v>56</v>
      </c>
      <c r="O2113" s="1335">
        <v>9995</v>
      </c>
      <c r="P2113" s="634" t="s">
        <v>6743</v>
      </c>
      <c r="Q2113" s="639" t="s">
        <v>6744</v>
      </c>
      <c r="R2113" s="640">
        <v>197</v>
      </c>
      <c r="S2113" s="640">
        <v>40</v>
      </c>
      <c r="T2113" s="641">
        <v>58</v>
      </c>
      <c r="U2113" s="1331"/>
    </row>
    <row r="2114" spans="1:21" ht="14.25" customHeight="1">
      <c r="A2114" s="1191"/>
      <c r="B2114" s="1191"/>
      <c r="C2114" s="1191"/>
      <c r="D2114" s="1191"/>
      <c r="E2114" s="1191"/>
      <c r="F2114" s="1191"/>
      <c r="G2114" s="1191"/>
      <c r="H2114" s="1191"/>
      <c r="I2114" s="1191"/>
      <c r="J2114" s="1191"/>
      <c r="K2114" s="1191"/>
      <c r="L2114" s="1191"/>
      <c r="M2114" s="1191"/>
      <c r="N2114" s="1191"/>
      <c r="O2114" s="1191"/>
      <c r="P2114" s="638" t="s">
        <v>6745</v>
      </c>
      <c r="Q2114" s="639" t="s">
        <v>6746</v>
      </c>
      <c r="R2114" s="640">
        <v>259</v>
      </c>
      <c r="S2114" s="640">
        <v>14</v>
      </c>
      <c r="T2114" s="641">
        <v>93</v>
      </c>
      <c r="U2114" s="1191"/>
    </row>
    <row r="2115" spans="1:21" ht="14.25" customHeight="1">
      <c r="A2115" s="1102"/>
      <c r="B2115" s="1102"/>
      <c r="C2115" s="1102"/>
      <c r="D2115" s="1102"/>
      <c r="E2115" s="1102"/>
      <c r="F2115" s="1102"/>
      <c r="G2115" s="1102"/>
      <c r="H2115" s="1102"/>
      <c r="I2115" s="1102"/>
      <c r="J2115" s="1102"/>
      <c r="K2115" s="1102"/>
      <c r="L2115" s="1102"/>
      <c r="M2115" s="1102"/>
      <c r="N2115" s="1102"/>
      <c r="O2115" s="1102"/>
      <c r="P2115" s="638" t="s">
        <v>6747</v>
      </c>
      <c r="Q2115" s="639" t="s">
        <v>6748</v>
      </c>
      <c r="R2115" s="640">
        <v>197</v>
      </c>
      <c r="S2115" s="640">
        <v>40</v>
      </c>
      <c r="T2115" s="641">
        <v>58</v>
      </c>
      <c r="U2115" s="1102"/>
    </row>
    <row r="2116" spans="1:21" ht="14.25" customHeight="1">
      <c r="A2116" s="1329">
        <v>3</v>
      </c>
      <c r="B2116" s="1336">
        <v>43943</v>
      </c>
      <c r="C2116" s="1337" t="s">
        <v>6749</v>
      </c>
      <c r="D2116" s="1331" t="s">
        <v>6750</v>
      </c>
      <c r="E2116" s="1332">
        <v>1710</v>
      </c>
      <c r="F2116" s="1332">
        <v>1503</v>
      </c>
      <c r="G2116" s="1332">
        <v>33</v>
      </c>
      <c r="H2116" s="1332">
        <v>1474</v>
      </c>
      <c r="I2116" s="1333" t="s">
        <v>52</v>
      </c>
      <c r="J2116" s="1333" t="s">
        <v>52</v>
      </c>
      <c r="K2116" s="1333" t="s">
        <v>52</v>
      </c>
      <c r="L2116" s="1333" t="s">
        <v>52</v>
      </c>
      <c r="M2116" s="1333">
        <v>177</v>
      </c>
      <c r="N2116" s="1334">
        <v>56</v>
      </c>
      <c r="O2116" s="1335">
        <v>9980</v>
      </c>
      <c r="P2116" s="634" t="s">
        <v>6751</v>
      </c>
      <c r="Q2116" s="639" t="s">
        <v>6752</v>
      </c>
      <c r="R2116" s="640">
        <v>318</v>
      </c>
      <c r="S2116" s="640">
        <v>52</v>
      </c>
      <c r="T2116" s="641">
        <v>49</v>
      </c>
      <c r="U2116" s="1331"/>
    </row>
    <row r="2117" spans="1:21" ht="14.25" customHeight="1">
      <c r="A2117" s="1191"/>
      <c r="B2117" s="1191"/>
      <c r="C2117" s="1191"/>
      <c r="D2117" s="1191"/>
      <c r="E2117" s="1191"/>
      <c r="F2117" s="1191"/>
      <c r="G2117" s="1191"/>
      <c r="H2117" s="1191"/>
      <c r="I2117" s="1191"/>
      <c r="J2117" s="1191"/>
      <c r="K2117" s="1191"/>
      <c r="L2117" s="1191"/>
      <c r="M2117" s="1191"/>
      <c r="N2117" s="1191"/>
      <c r="O2117" s="1191"/>
      <c r="P2117" s="638" t="s">
        <v>6753</v>
      </c>
      <c r="Q2117" s="639" t="s">
        <v>6754</v>
      </c>
      <c r="R2117" s="640">
        <v>318</v>
      </c>
      <c r="S2117" s="640">
        <v>52</v>
      </c>
      <c r="T2117" s="641">
        <v>49</v>
      </c>
      <c r="U2117" s="1191"/>
    </row>
    <row r="2118" spans="1:21" ht="14.25" customHeight="1">
      <c r="A2118" s="1102"/>
      <c r="B2118" s="1102"/>
      <c r="C2118" s="1102"/>
      <c r="D2118" s="1102"/>
      <c r="E2118" s="1102"/>
      <c r="F2118" s="1102"/>
      <c r="G2118" s="1102"/>
      <c r="H2118" s="1102"/>
      <c r="I2118" s="1102"/>
      <c r="J2118" s="1102"/>
      <c r="K2118" s="1102"/>
      <c r="L2118" s="1102"/>
      <c r="M2118" s="1102"/>
      <c r="N2118" s="1102"/>
      <c r="O2118" s="1102"/>
      <c r="P2118" s="638" t="s">
        <v>6755</v>
      </c>
      <c r="Q2118" s="639" t="s">
        <v>6756</v>
      </c>
      <c r="R2118" s="640">
        <v>318</v>
      </c>
      <c r="S2118" s="640">
        <v>52</v>
      </c>
      <c r="T2118" s="641">
        <v>49</v>
      </c>
      <c r="U2118" s="1102"/>
    </row>
    <row r="2119" spans="1:21" ht="14.25" customHeight="1">
      <c r="A2119" s="1329">
        <v>4</v>
      </c>
      <c r="B2119" s="1336">
        <v>43948</v>
      </c>
      <c r="C2119" s="1337" t="s">
        <v>6757</v>
      </c>
      <c r="D2119" s="1331" t="s">
        <v>6758</v>
      </c>
      <c r="E2119" s="1332">
        <v>5074</v>
      </c>
      <c r="F2119" s="1332">
        <v>4618</v>
      </c>
      <c r="G2119" s="1332">
        <v>213</v>
      </c>
      <c r="H2119" s="1332">
        <v>4408</v>
      </c>
      <c r="I2119" s="1333" t="s">
        <v>52</v>
      </c>
      <c r="J2119" s="1333" t="s">
        <v>52</v>
      </c>
      <c r="K2119" s="1333" t="s">
        <v>52</v>
      </c>
      <c r="L2119" s="1333" t="s">
        <v>52</v>
      </c>
      <c r="M2119" s="1333">
        <v>289</v>
      </c>
      <c r="N2119" s="1334">
        <v>35</v>
      </c>
      <c r="O2119" s="1335">
        <v>9996</v>
      </c>
      <c r="P2119" s="634" t="s">
        <v>6759</v>
      </c>
      <c r="Q2119" s="639" t="s">
        <v>6760</v>
      </c>
      <c r="R2119" s="640">
        <v>300</v>
      </c>
      <c r="S2119" s="640">
        <v>18</v>
      </c>
      <c r="T2119" s="641">
        <v>25.166667</v>
      </c>
      <c r="U2119" s="1331"/>
    </row>
    <row r="2120" spans="1:21" ht="14.25" customHeight="1">
      <c r="A2120" s="1191"/>
      <c r="B2120" s="1191"/>
      <c r="C2120" s="1191"/>
      <c r="D2120" s="1191"/>
      <c r="E2120" s="1191"/>
      <c r="F2120" s="1191"/>
      <c r="G2120" s="1191"/>
      <c r="H2120" s="1191"/>
      <c r="I2120" s="1191"/>
      <c r="J2120" s="1191"/>
      <c r="K2120" s="1191"/>
      <c r="L2120" s="1191"/>
      <c r="M2120" s="1191"/>
      <c r="N2120" s="1191"/>
      <c r="O2120" s="1191"/>
      <c r="P2120" s="638" t="s">
        <v>6761</v>
      </c>
      <c r="Q2120" s="639" t="s">
        <v>6762</v>
      </c>
      <c r="R2120" s="640">
        <v>1446</v>
      </c>
      <c r="S2120" s="640">
        <v>54</v>
      </c>
      <c r="T2120" s="641">
        <v>32.740741</v>
      </c>
      <c r="U2120" s="1191"/>
    </row>
    <row r="2121" spans="1:21" ht="14.25" customHeight="1">
      <c r="A2121" s="1102"/>
      <c r="B2121" s="1102"/>
      <c r="C2121" s="1102"/>
      <c r="D2121" s="1102"/>
      <c r="E2121" s="1102"/>
      <c r="F2121" s="1102"/>
      <c r="G2121" s="1102"/>
      <c r="H2121" s="1102"/>
      <c r="I2121" s="1102"/>
      <c r="J2121" s="1102"/>
      <c r="K2121" s="1102"/>
      <c r="L2121" s="1102"/>
      <c r="M2121" s="1102"/>
      <c r="N2121" s="1102"/>
      <c r="O2121" s="1102"/>
      <c r="P2121" s="638" t="s">
        <v>6763</v>
      </c>
      <c r="Q2121" s="639" t="s">
        <v>6764</v>
      </c>
      <c r="R2121" s="640">
        <v>517</v>
      </c>
      <c r="S2121" s="640">
        <v>64</v>
      </c>
      <c r="T2121" s="641">
        <v>36.640625</v>
      </c>
      <c r="U2121" s="1102"/>
    </row>
    <row r="2122" spans="1:21" ht="14.25" customHeight="1">
      <c r="A2122" s="1329">
        <v>1</v>
      </c>
      <c r="B2122" s="1336">
        <v>43955</v>
      </c>
      <c r="C2122" s="1337" t="s">
        <v>6765</v>
      </c>
      <c r="D2122" s="1331" t="s">
        <v>6766</v>
      </c>
      <c r="E2122" s="1332">
        <v>1751</v>
      </c>
      <c r="F2122" s="1332">
        <v>1527</v>
      </c>
      <c r="G2122" s="1332">
        <v>79</v>
      </c>
      <c r="H2122" s="1332">
        <v>1453</v>
      </c>
      <c r="I2122" s="1333" t="s">
        <v>52</v>
      </c>
      <c r="J2122" s="1333" t="s">
        <v>52</v>
      </c>
      <c r="K2122" s="1333" t="s">
        <v>52</v>
      </c>
      <c r="L2122" s="1333" t="s">
        <v>52</v>
      </c>
      <c r="M2122" s="1333">
        <v>173</v>
      </c>
      <c r="N2122" s="1334">
        <v>58</v>
      </c>
      <c r="O2122" s="1335">
        <v>9994</v>
      </c>
      <c r="P2122" s="634" t="s">
        <v>6767</v>
      </c>
      <c r="Q2122" s="639" t="s">
        <v>6768</v>
      </c>
      <c r="R2122" s="640">
        <v>230</v>
      </c>
      <c r="S2122" s="640">
        <v>24</v>
      </c>
      <c r="T2122" s="641">
        <v>53</v>
      </c>
      <c r="U2122" s="1331"/>
    </row>
    <row r="2123" spans="1:21" ht="14.25" customHeight="1">
      <c r="A2123" s="1191"/>
      <c r="B2123" s="1191"/>
      <c r="C2123" s="1191"/>
      <c r="D2123" s="1191"/>
      <c r="E2123" s="1191"/>
      <c r="F2123" s="1191"/>
      <c r="G2123" s="1191"/>
      <c r="H2123" s="1191"/>
      <c r="I2123" s="1191"/>
      <c r="J2123" s="1191"/>
      <c r="K2123" s="1191"/>
      <c r="L2123" s="1191"/>
      <c r="M2123" s="1191"/>
      <c r="N2123" s="1191"/>
      <c r="O2123" s="1191"/>
      <c r="P2123" s="638" t="s">
        <v>6769</v>
      </c>
      <c r="Q2123" s="639" t="s">
        <v>6770</v>
      </c>
      <c r="R2123" s="640">
        <v>431</v>
      </c>
      <c r="S2123" s="640">
        <v>59</v>
      </c>
      <c r="T2123" s="641">
        <v>61</v>
      </c>
      <c r="U2123" s="1191"/>
    </row>
    <row r="2124" spans="1:21" ht="14.25" customHeight="1">
      <c r="A2124" s="1102"/>
      <c r="B2124" s="1102"/>
      <c r="C2124" s="1102"/>
      <c r="D2124" s="1102"/>
      <c r="E2124" s="1102"/>
      <c r="F2124" s="1102"/>
      <c r="G2124" s="1102"/>
      <c r="H2124" s="1102"/>
      <c r="I2124" s="1102"/>
      <c r="J2124" s="1102"/>
      <c r="K2124" s="1102"/>
      <c r="L2124" s="1102"/>
      <c r="M2124" s="1102"/>
      <c r="N2124" s="1102"/>
      <c r="O2124" s="1102"/>
      <c r="P2124" s="638" t="s">
        <v>6771</v>
      </c>
      <c r="Q2124" s="639" t="s">
        <v>6772</v>
      </c>
      <c r="R2124" s="640">
        <v>431</v>
      </c>
      <c r="S2124" s="640">
        <v>59</v>
      </c>
      <c r="T2124" s="641">
        <v>61</v>
      </c>
      <c r="U2124" s="1102"/>
    </row>
    <row r="2125" spans="1:21" ht="14.25" customHeight="1">
      <c r="A2125" s="1329">
        <v>1</v>
      </c>
      <c r="B2125" s="1336">
        <v>43955</v>
      </c>
      <c r="C2125" s="1337" t="s">
        <v>6773</v>
      </c>
      <c r="D2125" s="1331" t="s">
        <v>6774</v>
      </c>
      <c r="E2125" s="1332">
        <v>47858</v>
      </c>
      <c r="F2125" s="1332">
        <v>24008</v>
      </c>
      <c r="G2125" s="1332">
        <v>4200</v>
      </c>
      <c r="H2125" s="1332">
        <v>20136</v>
      </c>
      <c r="I2125" s="1333" t="s">
        <v>52</v>
      </c>
      <c r="J2125" s="1333" t="s">
        <v>52</v>
      </c>
      <c r="K2125" s="1333" t="s">
        <v>52</v>
      </c>
      <c r="L2125" s="1333" t="s">
        <v>52</v>
      </c>
      <c r="M2125" s="1333">
        <v>9491</v>
      </c>
      <c r="N2125" s="1334">
        <v>23</v>
      </c>
      <c r="O2125" s="1335">
        <v>213557</v>
      </c>
      <c r="P2125" s="634" t="s">
        <v>6775</v>
      </c>
      <c r="Q2125" s="639" t="s">
        <v>6776</v>
      </c>
      <c r="R2125" s="640">
        <v>4248</v>
      </c>
      <c r="S2125" s="640">
        <v>825</v>
      </c>
      <c r="T2125" s="641">
        <v>21</v>
      </c>
      <c r="U2125" s="1331"/>
    </row>
    <row r="2126" spans="1:21" ht="14.25" customHeight="1">
      <c r="A2126" s="1191"/>
      <c r="B2126" s="1191"/>
      <c r="C2126" s="1191"/>
      <c r="D2126" s="1191"/>
      <c r="E2126" s="1191"/>
      <c r="F2126" s="1191"/>
      <c r="G2126" s="1191"/>
      <c r="H2126" s="1191"/>
      <c r="I2126" s="1191"/>
      <c r="J2126" s="1191"/>
      <c r="K2126" s="1191"/>
      <c r="L2126" s="1191"/>
      <c r="M2126" s="1191"/>
      <c r="N2126" s="1191"/>
      <c r="O2126" s="1191"/>
      <c r="P2126" s="638" t="s">
        <v>6777</v>
      </c>
      <c r="Q2126" s="639" t="s">
        <v>6778</v>
      </c>
      <c r="R2126" s="640">
        <v>4248</v>
      </c>
      <c r="S2126" s="640">
        <v>825</v>
      </c>
      <c r="T2126" s="641">
        <v>21</v>
      </c>
      <c r="U2126" s="1191"/>
    </row>
    <row r="2127" spans="1:21" ht="14.25" customHeight="1">
      <c r="A2127" s="1102"/>
      <c r="B2127" s="1102"/>
      <c r="C2127" s="1102"/>
      <c r="D2127" s="1102"/>
      <c r="E2127" s="1102"/>
      <c r="F2127" s="1102"/>
      <c r="G2127" s="1102"/>
      <c r="H2127" s="1102"/>
      <c r="I2127" s="1102"/>
      <c r="J2127" s="1102"/>
      <c r="K2127" s="1102"/>
      <c r="L2127" s="1102"/>
      <c r="M2127" s="1102"/>
      <c r="N2127" s="1102"/>
      <c r="O2127" s="1102"/>
      <c r="P2127" s="638" t="s">
        <v>6779</v>
      </c>
      <c r="Q2127" s="639" t="s">
        <v>6780</v>
      </c>
      <c r="R2127" s="640">
        <v>2208</v>
      </c>
      <c r="S2127" s="640">
        <v>1639</v>
      </c>
      <c r="T2127" s="641">
        <v>24</v>
      </c>
      <c r="U2127" s="1102"/>
    </row>
    <row r="2128" spans="1:21" ht="14.25" customHeight="1">
      <c r="A2128" s="1329">
        <v>1</v>
      </c>
      <c r="B2128" s="1336">
        <v>43958</v>
      </c>
      <c r="C2128" s="1337" t="s">
        <v>6781</v>
      </c>
      <c r="D2128" s="1331" t="s">
        <v>6782</v>
      </c>
      <c r="E2128" s="1332">
        <v>868</v>
      </c>
      <c r="F2128" s="1332">
        <v>800</v>
      </c>
      <c r="G2128" s="1332">
        <v>28</v>
      </c>
      <c r="H2128" s="1332">
        <v>773</v>
      </c>
      <c r="I2128" s="1333" t="s">
        <v>52</v>
      </c>
      <c r="J2128" s="1333" t="s">
        <v>52</v>
      </c>
      <c r="K2128" s="1333" t="s">
        <v>52</v>
      </c>
      <c r="L2128" s="1333" t="s">
        <v>52</v>
      </c>
      <c r="M2128" s="1333">
        <v>91</v>
      </c>
      <c r="N2128" s="1334">
        <v>110</v>
      </c>
      <c r="O2128" s="1335">
        <v>9995</v>
      </c>
      <c r="P2128" s="634" t="s">
        <v>6783</v>
      </c>
      <c r="Q2128" s="639" t="s">
        <v>6784</v>
      </c>
      <c r="R2128" s="640">
        <v>151</v>
      </c>
      <c r="S2128" s="640">
        <v>4</v>
      </c>
      <c r="T2128" s="641">
        <v>188</v>
      </c>
      <c r="U2128" s="1331"/>
    </row>
    <row r="2129" spans="1:21" ht="14.25" customHeight="1">
      <c r="A2129" s="1191"/>
      <c r="B2129" s="1191"/>
      <c r="C2129" s="1191"/>
      <c r="D2129" s="1191"/>
      <c r="E2129" s="1191"/>
      <c r="F2129" s="1191"/>
      <c r="G2129" s="1191"/>
      <c r="H2129" s="1191"/>
      <c r="I2129" s="1191"/>
      <c r="J2129" s="1191"/>
      <c r="K2129" s="1191"/>
      <c r="L2129" s="1191"/>
      <c r="M2129" s="1191"/>
      <c r="N2129" s="1191"/>
      <c r="O2129" s="1191"/>
      <c r="P2129" s="638" t="s">
        <v>6785</v>
      </c>
      <c r="Q2129" s="639" t="s">
        <v>6786</v>
      </c>
      <c r="R2129" s="640">
        <v>151</v>
      </c>
      <c r="S2129" s="640">
        <v>4</v>
      </c>
      <c r="T2129" s="641">
        <v>188</v>
      </c>
      <c r="U2129" s="1191"/>
    </row>
    <row r="2130" spans="1:21" ht="14.25" customHeight="1">
      <c r="A2130" s="1102"/>
      <c r="B2130" s="1102"/>
      <c r="C2130" s="1102"/>
      <c r="D2130" s="1102"/>
      <c r="E2130" s="1102"/>
      <c r="F2130" s="1102"/>
      <c r="G2130" s="1102"/>
      <c r="H2130" s="1102"/>
      <c r="I2130" s="1102"/>
      <c r="J2130" s="1102"/>
      <c r="K2130" s="1102"/>
      <c r="L2130" s="1102"/>
      <c r="M2130" s="1102"/>
      <c r="N2130" s="1102"/>
      <c r="O2130" s="1102"/>
      <c r="P2130" s="638" t="s">
        <v>6787</v>
      </c>
      <c r="Q2130" s="639" t="s">
        <v>6788</v>
      </c>
      <c r="R2130" s="640">
        <v>101</v>
      </c>
      <c r="S2130" s="640">
        <v>36</v>
      </c>
      <c r="T2130" s="641">
        <v>77</v>
      </c>
      <c r="U2130" s="1102"/>
    </row>
    <row r="2131" spans="1:21" ht="14.25" customHeight="1">
      <c r="A2131" s="1329">
        <v>2</v>
      </c>
      <c r="B2131" s="1336">
        <v>43962</v>
      </c>
      <c r="C2131" s="1337" t="s">
        <v>6789</v>
      </c>
      <c r="D2131" s="1331" t="s">
        <v>6790</v>
      </c>
      <c r="E2131" s="1332">
        <v>1599</v>
      </c>
      <c r="F2131" s="1332">
        <v>1407</v>
      </c>
      <c r="G2131" s="1332">
        <v>143</v>
      </c>
      <c r="H2131" s="1332">
        <v>1265</v>
      </c>
      <c r="I2131" s="1333" t="s">
        <v>52</v>
      </c>
      <c r="J2131" s="1333" t="s">
        <v>52</v>
      </c>
      <c r="K2131" s="1333" t="s">
        <v>52</v>
      </c>
      <c r="L2131" s="1333" t="s">
        <v>52</v>
      </c>
      <c r="M2131" s="1333">
        <v>158</v>
      </c>
      <c r="N2131" s="1334">
        <v>63</v>
      </c>
      <c r="O2131" s="1335">
        <v>9978</v>
      </c>
      <c r="P2131" s="634" t="s">
        <v>6791</v>
      </c>
      <c r="Q2131" s="639" t="s">
        <v>6792</v>
      </c>
      <c r="R2131" s="640">
        <v>270</v>
      </c>
      <c r="S2131" s="640">
        <v>46</v>
      </c>
      <c r="T2131" s="641">
        <v>63.869565000000001</v>
      </c>
      <c r="U2131" s="1331"/>
    </row>
    <row r="2132" spans="1:21" ht="14.25" customHeight="1">
      <c r="A2132" s="1191"/>
      <c r="B2132" s="1191"/>
      <c r="C2132" s="1191"/>
      <c r="D2132" s="1191"/>
      <c r="E2132" s="1191"/>
      <c r="F2132" s="1191"/>
      <c r="G2132" s="1191"/>
      <c r="H2132" s="1191"/>
      <c r="I2132" s="1191"/>
      <c r="J2132" s="1191"/>
      <c r="K2132" s="1191"/>
      <c r="L2132" s="1191"/>
      <c r="M2132" s="1191"/>
      <c r="N2132" s="1191"/>
      <c r="O2132" s="1191"/>
      <c r="P2132" s="638" t="s">
        <v>6793</v>
      </c>
      <c r="Q2132" s="639" t="s">
        <v>6794</v>
      </c>
      <c r="R2132" s="640">
        <v>270</v>
      </c>
      <c r="S2132" s="640">
        <v>46</v>
      </c>
      <c r="T2132" s="641">
        <v>63.869565000000001</v>
      </c>
      <c r="U2132" s="1191"/>
    </row>
    <row r="2133" spans="1:21" ht="14.25" customHeight="1">
      <c r="A2133" s="1102"/>
      <c r="B2133" s="1102"/>
      <c r="C2133" s="1102"/>
      <c r="D2133" s="1102"/>
      <c r="E2133" s="1102"/>
      <c r="F2133" s="1102"/>
      <c r="G2133" s="1102"/>
      <c r="H2133" s="1102"/>
      <c r="I2133" s="1102"/>
      <c r="J2133" s="1102"/>
      <c r="K2133" s="1102"/>
      <c r="L2133" s="1102"/>
      <c r="M2133" s="1102"/>
      <c r="N2133" s="1102"/>
      <c r="O2133" s="1102"/>
      <c r="P2133" s="638" t="s">
        <v>6795</v>
      </c>
      <c r="Q2133" s="639" t="s">
        <v>6796</v>
      </c>
      <c r="R2133" s="640">
        <v>270</v>
      </c>
      <c r="S2133" s="640">
        <v>46</v>
      </c>
      <c r="T2133" s="641">
        <v>63.869565000000001</v>
      </c>
      <c r="U2133" s="1102"/>
    </row>
    <row r="2134" spans="1:21" ht="14.25" customHeight="1">
      <c r="A2134" s="1329">
        <v>2</v>
      </c>
      <c r="B2134" s="1336">
        <v>43963</v>
      </c>
      <c r="C2134" s="1337" t="s">
        <v>6797</v>
      </c>
      <c r="D2134" s="1331" t="s">
        <v>6798</v>
      </c>
      <c r="E2134" s="1332">
        <v>1944</v>
      </c>
      <c r="F2134" s="1332">
        <v>1775</v>
      </c>
      <c r="G2134" s="1332">
        <v>140</v>
      </c>
      <c r="H2134" s="1332">
        <v>1638</v>
      </c>
      <c r="I2134" s="1333" t="s">
        <v>52</v>
      </c>
      <c r="J2134" s="1333" t="s">
        <v>52</v>
      </c>
      <c r="K2134" s="1333" t="s">
        <v>52</v>
      </c>
      <c r="L2134" s="1333" t="s">
        <v>52</v>
      </c>
      <c r="M2134" s="1333">
        <v>223</v>
      </c>
      <c r="N2134" s="1334">
        <v>45</v>
      </c>
      <c r="O2134" s="1335">
        <v>9989</v>
      </c>
      <c r="P2134" s="634" t="s">
        <v>6799</v>
      </c>
      <c r="Q2134" s="639" t="s">
        <v>6800</v>
      </c>
      <c r="R2134" s="640">
        <v>250</v>
      </c>
      <c r="S2134" s="640">
        <v>28</v>
      </c>
      <c r="T2134" s="641">
        <v>42.25</v>
      </c>
      <c r="U2134" s="1331"/>
    </row>
    <row r="2135" spans="1:21" ht="14.25" customHeight="1">
      <c r="A2135" s="1191"/>
      <c r="B2135" s="1191"/>
      <c r="C2135" s="1191"/>
      <c r="D2135" s="1191"/>
      <c r="E2135" s="1191"/>
      <c r="F2135" s="1191"/>
      <c r="G2135" s="1191"/>
      <c r="H2135" s="1191"/>
      <c r="I2135" s="1191"/>
      <c r="J2135" s="1191"/>
      <c r="K2135" s="1191"/>
      <c r="L2135" s="1191"/>
      <c r="M2135" s="1191"/>
      <c r="N2135" s="1191"/>
      <c r="O2135" s="1191"/>
      <c r="P2135" s="638" t="s">
        <v>6801</v>
      </c>
      <c r="Q2135" s="639" t="s">
        <v>6802</v>
      </c>
      <c r="R2135" s="640">
        <v>410</v>
      </c>
      <c r="S2135" s="640">
        <v>64</v>
      </c>
      <c r="T2135" s="641">
        <v>48.84375</v>
      </c>
      <c r="U2135" s="1191"/>
    </row>
    <row r="2136" spans="1:21" ht="14.25" customHeight="1">
      <c r="A2136" s="1102"/>
      <c r="B2136" s="1102"/>
      <c r="C2136" s="1102"/>
      <c r="D2136" s="1102"/>
      <c r="E2136" s="1102"/>
      <c r="F2136" s="1102"/>
      <c r="G2136" s="1102"/>
      <c r="H2136" s="1102"/>
      <c r="I2136" s="1102"/>
      <c r="J2136" s="1102"/>
      <c r="K2136" s="1102"/>
      <c r="L2136" s="1102"/>
      <c r="M2136" s="1102"/>
      <c r="N2136" s="1102"/>
      <c r="O2136" s="1102"/>
      <c r="P2136" s="638" t="s">
        <v>6803</v>
      </c>
      <c r="Q2136" s="639" t="s">
        <v>6804</v>
      </c>
      <c r="R2136" s="640">
        <v>410</v>
      </c>
      <c r="S2136" s="640">
        <v>64</v>
      </c>
      <c r="T2136" s="641">
        <v>48.84375</v>
      </c>
      <c r="U2136" s="1102"/>
    </row>
    <row r="2137" spans="1:21" ht="14.25" customHeight="1">
      <c r="A2137" s="1329">
        <v>2</v>
      </c>
      <c r="B2137" s="1336">
        <v>43965</v>
      </c>
      <c r="C2137" s="1337" t="s">
        <v>6805</v>
      </c>
      <c r="D2137" s="1331" t="s">
        <v>6806</v>
      </c>
      <c r="E2137" s="1332">
        <v>1653</v>
      </c>
      <c r="F2137" s="1332">
        <v>1504</v>
      </c>
      <c r="G2137" s="1332">
        <v>103</v>
      </c>
      <c r="H2137" s="1332">
        <v>1406</v>
      </c>
      <c r="I2137" s="1333" t="s">
        <v>52</v>
      </c>
      <c r="J2137" s="1333" t="s">
        <v>52</v>
      </c>
      <c r="K2137" s="1333" t="s">
        <v>52</v>
      </c>
      <c r="L2137" s="1333" t="s">
        <v>52</v>
      </c>
      <c r="M2137" s="1333">
        <v>132</v>
      </c>
      <c r="N2137" s="1334">
        <v>75</v>
      </c>
      <c r="O2137" s="1335">
        <v>9952</v>
      </c>
      <c r="P2137" s="634" t="s">
        <v>6807</v>
      </c>
      <c r="Q2137" s="639" t="s">
        <v>6808</v>
      </c>
      <c r="R2137" s="640">
        <v>325</v>
      </c>
      <c r="S2137" s="640">
        <v>13</v>
      </c>
      <c r="T2137" s="641">
        <v>59</v>
      </c>
      <c r="U2137" s="1331"/>
    </row>
    <row r="2138" spans="1:21" ht="14.25" customHeight="1">
      <c r="A2138" s="1191"/>
      <c r="B2138" s="1191"/>
      <c r="C2138" s="1191"/>
      <c r="D2138" s="1191"/>
      <c r="E2138" s="1191"/>
      <c r="F2138" s="1191"/>
      <c r="G2138" s="1191"/>
      <c r="H2138" s="1191"/>
      <c r="I2138" s="1191"/>
      <c r="J2138" s="1191"/>
      <c r="K2138" s="1191"/>
      <c r="L2138" s="1191"/>
      <c r="M2138" s="1191"/>
      <c r="N2138" s="1191"/>
      <c r="O2138" s="1191"/>
      <c r="P2138" s="638" t="s">
        <v>6809</v>
      </c>
      <c r="Q2138" s="639" t="s">
        <v>6810</v>
      </c>
      <c r="R2138" s="640">
        <v>325</v>
      </c>
      <c r="S2138" s="640">
        <v>13</v>
      </c>
      <c r="T2138" s="641">
        <v>59</v>
      </c>
      <c r="U2138" s="1191"/>
    </row>
    <row r="2139" spans="1:21" ht="14.25" customHeight="1">
      <c r="A2139" s="1102"/>
      <c r="B2139" s="1102"/>
      <c r="C2139" s="1102"/>
      <c r="D2139" s="1102"/>
      <c r="E2139" s="1102"/>
      <c r="F2139" s="1102"/>
      <c r="G2139" s="1102"/>
      <c r="H2139" s="1102"/>
      <c r="I2139" s="1102"/>
      <c r="J2139" s="1102"/>
      <c r="K2139" s="1102"/>
      <c r="L2139" s="1102"/>
      <c r="M2139" s="1102"/>
      <c r="N2139" s="1102"/>
      <c r="O2139" s="1102"/>
      <c r="P2139" s="638" t="s">
        <v>6811</v>
      </c>
      <c r="Q2139" s="639" t="s">
        <v>6812</v>
      </c>
      <c r="R2139" s="640">
        <v>272</v>
      </c>
      <c r="S2139" s="640">
        <v>39</v>
      </c>
      <c r="T2139" s="641">
        <v>81</v>
      </c>
      <c r="U2139" s="1102"/>
    </row>
    <row r="2140" spans="1:21" ht="14.25" customHeight="1">
      <c r="A2140" s="1329">
        <v>3</v>
      </c>
      <c r="B2140" s="1336">
        <v>43969</v>
      </c>
      <c r="C2140" s="1337" t="s">
        <v>6813</v>
      </c>
      <c r="D2140" s="1331" t="s">
        <v>6814</v>
      </c>
      <c r="E2140" s="1332">
        <v>2747</v>
      </c>
      <c r="F2140" s="1332">
        <v>2462</v>
      </c>
      <c r="G2140" s="1332">
        <v>141</v>
      </c>
      <c r="H2140" s="1332">
        <v>2325</v>
      </c>
      <c r="I2140" s="1333" t="s">
        <v>52</v>
      </c>
      <c r="J2140" s="1333" t="s">
        <v>52</v>
      </c>
      <c r="K2140" s="1333" t="s">
        <v>52</v>
      </c>
      <c r="L2140" s="1333" t="s">
        <v>52</v>
      </c>
      <c r="M2140" s="1333">
        <v>241</v>
      </c>
      <c r="N2140" s="1334">
        <v>41</v>
      </c>
      <c r="O2140" s="1335">
        <v>9998</v>
      </c>
      <c r="P2140" s="634" t="s">
        <v>6815</v>
      </c>
      <c r="Q2140" s="639" t="s">
        <v>6816</v>
      </c>
      <c r="R2140" s="640">
        <v>324</v>
      </c>
      <c r="S2140" s="640">
        <v>62</v>
      </c>
      <c r="T2140" s="641">
        <v>43</v>
      </c>
      <c r="U2140" s="1331"/>
    </row>
    <row r="2141" spans="1:21" ht="14.25" customHeight="1">
      <c r="A2141" s="1191"/>
      <c r="B2141" s="1191"/>
      <c r="C2141" s="1191"/>
      <c r="D2141" s="1191"/>
      <c r="E2141" s="1191"/>
      <c r="F2141" s="1191"/>
      <c r="G2141" s="1191"/>
      <c r="H2141" s="1191"/>
      <c r="I2141" s="1191"/>
      <c r="J2141" s="1191"/>
      <c r="K2141" s="1191"/>
      <c r="L2141" s="1191"/>
      <c r="M2141" s="1191"/>
      <c r="N2141" s="1191"/>
      <c r="O2141" s="1191"/>
      <c r="P2141" s="638" t="s">
        <v>6817</v>
      </c>
      <c r="Q2141" s="639" t="s">
        <v>6818</v>
      </c>
      <c r="R2141" s="640">
        <v>351</v>
      </c>
      <c r="S2141" s="640">
        <v>7</v>
      </c>
      <c r="T2141" s="641">
        <v>81</v>
      </c>
      <c r="U2141" s="1191"/>
    </row>
    <row r="2142" spans="1:21" ht="14.25" customHeight="1">
      <c r="A2142" s="1102"/>
      <c r="B2142" s="1102"/>
      <c r="C2142" s="1102"/>
      <c r="D2142" s="1102"/>
      <c r="E2142" s="1102"/>
      <c r="F2142" s="1102"/>
      <c r="G2142" s="1102"/>
      <c r="H2142" s="1102"/>
      <c r="I2142" s="1102"/>
      <c r="J2142" s="1102"/>
      <c r="K2142" s="1102"/>
      <c r="L2142" s="1102"/>
      <c r="M2142" s="1102"/>
      <c r="N2142" s="1102"/>
      <c r="O2142" s="1102"/>
      <c r="P2142" s="638" t="s">
        <v>6819</v>
      </c>
      <c r="Q2142" s="639" t="s">
        <v>6820</v>
      </c>
      <c r="R2142" s="640">
        <v>324</v>
      </c>
      <c r="S2142" s="640">
        <v>62</v>
      </c>
      <c r="T2142" s="641">
        <v>43</v>
      </c>
      <c r="U2142" s="1102"/>
    </row>
    <row r="2143" spans="1:21" ht="14.25" customHeight="1">
      <c r="A2143" s="1329">
        <v>3</v>
      </c>
      <c r="B2143" s="1336">
        <v>43971</v>
      </c>
      <c r="C2143" s="1337" t="s">
        <v>6821</v>
      </c>
      <c r="D2143" s="1331" t="s">
        <v>6822</v>
      </c>
      <c r="E2143" s="1332">
        <v>1620</v>
      </c>
      <c r="F2143" s="1332">
        <v>1427</v>
      </c>
      <c r="G2143" s="1332">
        <v>55</v>
      </c>
      <c r="H2143" s="1332">
        <v>1381</v>
      </c>
      <c r="I2143" s="1333" t="s">
        <v>52</v>
      </c>
      <c r="J2143" s="1333" t="s">
        <v>52</v>
      </c>
      <c r="K2143" s="1333" t="s">
        <v>52</v>
      </c>
      <c r="L2143" s="1333" t="s">
        <v>52</v>
      </c>
      <c r="M2143" s="1333">
        <v>120</v>
      </c>
      <c r="N2143" s="1334">
        <v>83</v>
      </c>
      <c r="O2143" s="1335">
        <v>9983</v>
      </c>
      <c r="P2143" s="634" t="s">
        <v>6823</v>
      </c>
      <c r="Q2143" s="639" t="s">
        <v>6824</v>
      </c>
      <c r="R2143" s="640">
        <v>296</v>
      </c>
      <c r="S2143" s="640">
        <v>41</v>
      </c>
      <c r="T2143" s="641">
        <v>73</v>
      </c>
      <c r="U2143" s="1331"/>
    </row>
    <row r="2144" spans="1:21" ht="14.25" customHeight="1">
      <c r="A2144" s="1191"/>
      <c r="B2144" s="1191"/>
      <c r="C2144" s="1191"/>
      <c r="D2144" s="1191"/>
      <c r="E2144" s="1191"/>
      <c r="F2144" s="1191"/>
      <c r="G2144" s="1191"/>
      <c r="H2144" s="1191"/>
      <c r="I2144" s="1191"/>
      <c r="J2144" s="1191"/>
      <c r="K2144" s="1191"/>
      <c r="L2144" s="1191"/>
      <c r="M2144" s="1191"/>
      <c r="N2144" s="1191"/>
      <c r="O2144" s="1191"/>
      <c r="P2144" s="638" t="s">
        <v>6825</v>
      </c>
      <c r="Q2144" s="639" t="s">
        <v>6826</v>
      </c>
      <c r="R2144" s="640">
        <v>404</v>
      </c>
      <c r="S2144" s="640">
        <v>13</v>
      </c>
      <c r="T2144" s="641">
        <v>96</v>
      </c>
      <c r="U2144" s="1191"/>
    </row>
    <row r="2145" spans="1:21" ht="14.25" customHeight="1">
      <c r="A2145" s="1102"/>
      <c r="B2145" s="1102"/>
      <c r="C2145" s="1102"/>
      <c r="D2145" s="1102"/>
      <c r="E2145" s="1102"/>
      <c r="F2145" s="1102"/>
      <c r="G2145" s="1102"/>
      <c r="H2145" s="1102"/>
      <c r="I2145" s="1102"/>
      <c r="J2145" s="1102"/>
      <c r="K2145" s="1102"/>
      <c r="L2145" s="1102"/>
      <c r="M2145" s="1102"/>
      <c r="N2145" s="1102"/>
      <c r="O2145" s="1102"/>
      <c r="P2145" s="638" t="s">
        <v>6827</v>
      </c>
      <c r="Q2145" s="639" t="s">
        <v>6828</v>
      </c>
      <c r="R2145" s="640">
        <v>296</v>
      </c>
      <c r="S2145" s="640">
        <v>41</v>
      </c>
      <c r="T2145" s="641">
        <v>73</v>
      </c>
      <c r="U2145" s="1102"/>
    </row>
    <row r="2146" spans="1:21" ht="14.25" customHeight="1">
      <c r="A2146" s="1329">
        <v>3</v>
      </c>
      <c r="B2146" s="1336">
        <v>43972</v>
      </c>
      <c r="C2146" s="1337" t="s">
        <v>6829</v>
      </c>
      <c r="D2146" s="1331" t="s">
        <v>6830</v>
      </c>
      <c r="E2146" s="1332">
        <v>6093</v>
      </c>
      <c r="F2146" s="1332">
        <v>5172</v>
      </c>
      <c r="G2146" s="1332">
        <v>117</v>
      </c>
      <c r="H2146" s="1332">
        <v>5055</v>
      </c>
      <c r="I2146" s="1333" t="s">
        <v>52</v>
      </c>
      <c r="J2146" s="1333" t="s">
        <v>52</v>
      </c>
      <c r="K2146" s="1333" t="s">
        <v>52</v>
      </c>
      <c r="L2146" s="1333" t="s">
        <v>52</v>
      </c>
      <c r="M2146" s="1333">
        <v>187</v>
      </c>
      <c r="N2146" s="1334">
        <v>214</v>
      </c>
      <c r="O2146" s="1335">
        <v>40000</v>
      </c>
      <c r="P2146" s="634" t="s">
        <v>6831</v>
      </c>
      <c r="Q2146" s="639" t="s">
        <v>6832</v>
      </c>
      <c r="R2146" s="640">
        <v>524</v>
      </c>
      <c r="S2146" s="640">
        <v>32</v>
      </c>
      <c r="T2146" s="641">
        <v>177</v>
      </c>
      <c r="U2146" s="1331"/>
    </row>
    <row r="2147" spans="1:21" ht="14.25" customHeight="1">
      <c r="A2147" s="1191"/>
      <c r="B2147" s="1191"/>
      <c r="C2147" s="1191"/>
      <c r="D2147" s="1191"/>
      <c r="E2147" s="1191"/>
      <c r="F2147" s="1191"/>
      <c r="G2147" s="1191"/>
      <c r="H2147" s="1191"/>
      <c r="I2147" s="1191"/>
      <c r="J2147" s="1191"/>
      <c r="K2147" s="1191"/>
      <c r="L2147" s="1191"/>
      <c r="M2147" s="1191"/>
      <c r="N2147" s="1191"/>
      <c r="O2147" s="1191"/>
      <c r="P2147" s="638" t="s">
        <v>6833</v>
      </c>
      <c r="Q2147" s="639" t="s">
        <v>6834</v>
      </c>
      <c r="R2147" s="640">
        <v>694</v>
      </c>
      <c r="S2147" s="640">
        <v>27</v>
      </c>
      <c r="T2147" s="641">
        <v>201</v>
      </c>
      <c r="U2147" s="1191"/>
    </row>
    <row r="2148" spans="1:21" ht="14.25" customHeight="1">
      <c r="A2148" s="1102"/>
      <c r="B2148" s="1102"/>
      <c r="C2148" s="1102"/>
      <c r="D2148" s="1102"/>
      <c r="E2148" s="1102"/>
      <c r="F2148" s="1102"/>
      <c r="G2148" s="1102"/>
      <c r="H2148" s="1102"/>
      <c r="I2148" s="1102"/>
      <c r="J2148" s="1102"/>
      <c r="K2148" s="1102"/>
      <c r="L2148" s="1102"/>
      <c r="M2148" s="1102"/>
      <c r="N2148" s="1102"/>
      <c r="O2148" s="1102"/>
      <c r="P2148" s="638" t="s">
        <v>6835</v>
      </c>
      <c r="Q2148" s="639" t="s">
        <v>6836</v>
      </c>
      <c r="R2148" s="640">
        <v>670</v>
      </c>
      <c r="S2148" s="640">
        <v>37</v>
      </c>
      <c r="T2148" s="641">
        <v>158</v>
      </c>
      <c r="U2148" s="1102"/>
    </row>
    <row r="2149" spans="1:21" ht="14.25" customHeight="1">
      <c r="A2149" s="1329">
        <v>3</v>
      </c>
      <c r="B2149" s="1336">
        <v>43973</v>
      </c>
      <c r="C2149" s="1337" t="s">
        <v>6837</v>
      </c>
      <c r="D2149" s="1331" t="s">
        <v>6838</v>
      </c>
      <c r="E2149" s="1332">
        <v>4630</v>
      </c>
      <c r="F2149" s="1332">
        <v>3959</v>
      </c>
      <c r="G2149" s="1332">
        <v>145</v>
      </c>
      <c r="H2149" s="1332">
        <v>3824</v>
      </c>
      <c r="I2149" s="1333" t="s">
        <v>52</v>
      </c>
      <c r="J2149" s="1333" t="s">
        <v>52</v>
      </c>
      <c r="K2149" s="1333" t="s">
        <v>52</v>
      </c>
      <c r="L2149" s="1333" t="s">
        <v>52</v>
      </c>
      <c r="M2149" s="1333">
        <v>494</v>
      </c>
      <c r="N2149" s="1334">
        <v>81</v>
      </c>
      <c r="O2149" s="1335">
        <v>40000</v>
      </c>
      <c r="P2149" s="634" t="s">
        <v>6839</v>
      </c>
      <c r="Q2149" s="639" t="s">
        <v>6840</v>
      </c>
      <c r="R2149" s="640">
        <v>922</v>
      </c>
      <c r="S2149" s="640">
        <v>172</v>
      </c>
      <c r="T2149" s="641">
        <v>73.918604999999999</v>
      </c>
      <c r="U2149" s="1331"/>
    </row>
    <row r="2150" spans="1:21" ht="14.25" customHeight="1">
      <c r="A2150" s="1191"/>
      <c r="B2150" s="1191"/>
      <c r="C2150" s="1191"/>
      <c r="D2150" s="1191"/>
      <c r="E2150" s="1191"/>
      <c r="F2150" s="1191"/>
      <c r="G2150" s="1191"/>
      <c r="H2150" s="1191"/>
      <c r="I2150" s="1191"/>
      <c r="J2150" s="1191"/>
      <c r="K2150" s="1191"/>
      <c r="L2150" s="1191"/>
      <c r="M2150" s="1191"/>
      <c r="N2150" s="1191"/>
      <c r="O2150" s="1191"/>
      <c r="P2150" s="638" t="s">
        <v>6841</v>
      </c>
      <c r="Q2150" s="639" t="s">
        <v>6842</v>
      </c>
      <c r="R2150" s="640">
        <v>922</v>
      </c>
      <c r="S2150" s="640">
        <v>172</v>
      </c>
      <c r="T2150" s="641">
        <v>73.918604999999999</v>
      </c>
      <c r="U2150" s="1191"/>
    </row>
    <row r="2151" spans="1:21" ht="14.25" customHeight="1">
      <c r="A2151" s="1102"/>
      <c r="B2151" s="1102"/>
      <c r="C2151" s="1102"/>
      <c r="D2151" s="1102"/>
      <c r="E2151" s="1102"/>
      <c r="F2151" s="1102"/>
      <c r="G2151" s="1102"/>
      <c r="H2151" s="1102"/>
      <c r="I2151" s="1102"/>
      <c r="J2151" s="1102"/>
      <c r="K2151" s="1102"/>
      <c r="L2151" s="1102"/>
      <c r="M2151" s="1102"/>
      <c r="N2151" s="1102"/>
      <c r="O2151" s="1102"/>
      <c r="P2151" s="638" t="s">
        <v>6843</v>
      </c>
      <c r="Q2151" s="639" t="s">
        <v>6844</v>
      </c>
      <c r="R2151" s="640">
        <v>922</v>
      </c>
      <c r="S2151" s="640">
        <v>172</v>
      </c>
      <c r="T2151" s="641">
        <v>73.918604999999999</v>
      </c>
      <c r="U2151" s="1102"/>
    </row>
    <row r="2152" spans="1:21" ht="14.25" customHeight="1">
      <c r="A2152" s="1329">
        <v>4</v>
      </c>
      <c r="B2152" s="1336">
        <v>43976</v>
      </c>
      <c r="C2152" s="1337" t="s">
        <v>6845</v>
      </c>
      <c r="D2152" s="1331" t="s">
        <v>6846</v>
      </c>
      <c r="E2152" s="1332">
        <v>2076</v>
      </c>
      <c r="F2152" s="1332">
        <v>1875</v>
      </c>
      <c r="G2152" s="1332">
        <v>179</v>
      </c>
      <c r="H2152" s="1332">
        <v>1701</v>
      </c>
      <c r="I2152" s="1333" t="s">
        <v>52</v>
      </c>
      <c r="J2152" s="1333" t="s">
        <v>52</v>
      </c>
      <c r="K2152" s="1333" t="s">
        <v>52</v>
      </c>
      <c r="L2152" s="1333" t="s">
        <v>52</v>
      </c>
      <c r="M2152" s="1333">
        <v>241</v>
      </c>
      <c r="N2152" s="1334">
        <v>41</v>
      </c>
      <c r="O2152" s="1335">
        <v>9970</v>
      </c>
      <c r="P2152" s="634" t="s">
        <v>6847</v>
      </c>
      <c r="Q2152" s="639" t="s">
        <v>6848</v>
      </c>
      <c r="R2152" s="640">
        <v>312</v>
      </c>
      <c r="S2152" s="640">
        <v>22</v>
      </c>
      <c r="T2152" s="641">
        <v>27.272727</v>
      </c>
      <c r="U2152" s="1331"/>
    </row>
    <row r="2153" spans="1:21" ht="14.25" customHeight="1">
      <c r="A2153" s="1191"/>
      <c r="B2153" s="1191"/>
      <c r="C2153" s="1191"/>
      <c r="D2153" s="1191"/>
      <c r="E2153" s="1191"/>
      <c r="F2153" s="1191"/>
      <c r="G2153" s="1191"/>
      <c r="H2153" s="1191"/>
      <c r="I2153" s="1191"/>
      <c r="J2153" s="1191"/>
      <c r="K2153" s="1191"/>
      <c r="L2153" s="1191"/>
      <c r="M2153" s="1191"/>
      <c r="N2153" s="1191"/>
      <c r="O2153" s="1191"/>
      <c r="P2153" s="638" t="s">
        <v>6849</v>
      </c>
      <c r="Q2153" s="639" t="s">
        <v>6850</v>
      </c>
      <c r="R2153" s="640">
        <v>383</v>
      </c>
      <c r="S2153" s="640">
        <v>58</v>
      </c>
      <c r="T2153" s="641">
        <v>54.551724</v>
      </c>
      <c r="U2153" s="1191"/>
    </row>
    <row r="2154" spans="1:21" ht="14.25" customHeight="1">
      <c r="A2154" s="1102"/>
      <c r="B2154" s="1102"/>
      <c r="C2154" s="1102"/>
      <c r="D2154" s="1102"/>
      <c r="E2154" s="1102"/>
      <c r="F2154" s="1102"/>
      <c r="G2154" s="1102"/>
      <c r="H2154" s="1102"/>
      <c r="I2154" s="1102"/>
      <c r="J2154" s="1102"/>
      <c r="K2154" s="1102"/>
      <c r="L2154" s="1102"/>
      <c r="M2154" s="1102"/>
      <c r="N2154" s="1102"/>
      <c r="O2154" s="1102"/>
      <c r="P2154" s="638" t="s">
        <v>6851</v>
      </c>
      <c r="Q2154" s="639" t="s">
        <v>6852</v>
      </c>
      <c r="R2154" s="640">
        <v>383</v>
      </c>
      <c r="S2154" s="640">
        <v>58</v>
      </c>
      <c r="T2154" s="641">
        <v>54.551724</v>
      </c>
      <c r="U2154" s="1102"/>
    </row>
    <row r="2155" spans="1:21" ht="14.25" customHeight="1">
      <c r="A2155" s="1329">
        <v>4</v>
      </c>
      <c r="B2155" s="1336">
        <v>43978</v>
      </c>
      <c r="C2155" s="1337" t="s">
        <v>6853</v>
      </c>
      <c r="D2155" s="1331" t="s">
        <v>6854</v>
      </c>
      <c r="E2155" s="1332">
        <v>1413</v>
      </c>
      <c r="F2155" s="1332">
        <v>1318</v>
      </c>
      <c r="G2155" s="1332">
        <v>43</v>
      </c>
      <c r="H2155" s="1332">
        <v>1276</v>
      </c>
      <c r="I2155" s="1333" t="s">
        <v>52</v>
      </c>
      <c r="J2155" s="1333" t="s">
        <v>52</v>
      </c>
      <c r="K2155" s="1333" t="s">
        <v>52</v>
      </c>
      <c r="L2155" s="1333" t="s">
        <v>52</v>
      </c>
      <c r="M2155" s="1333">
        <v>95</v>
      </c>
      <c r="N2155" s="1334">
        <v>105</v>
      </c>
      <c r="O2155" s="1335">
        <v>9982</v>
      </c>
      <c r="P2155" s="634" t="s">
        <v>6855</v>
      </c>
      <c r="Q2155" s="639" t="s">
        <v>6856</v>
      </c>
      <c r="R2155" s="640">
        <v>154</v>
      </c>
      <c r="S2155" s="640">
        <v>37</v>
      </c>
      <c r="T2155" s="641">
        <v>71.297297</v>
      </c>
      <c r="U2155" s="1331"/>
    </row>
    <row r="2156" spans="1:21" ht="14.25" customHeight="1">
      <c r="A2156" s="1191"/>
      <c r="B2156" s="1191"/>
      <c r="C2156" s="1191"/>
      <c r="D2156" s="1191"/>
      <c r="E2156" s="1191"/>
      <c r="F2156" s="1191"/>
      <c r="G2156" s="1191"/>
      <c r="H2156" s="1191"/>
      <c r="I2156" s="1191"/>
      <c r="J2156" s="1191"/>
      <c r="K2156" s="1191"/>
      <c r="L2156" s="1191"/>
      <c r="M2156" s="1191"/>
      <c r="N2156" s="1191"/>
      <c r="O2156" s="1191"/>
      <c r="P2156" s="638" t="s">
        <v>6857</v>
      </c>
      <c r="Q2156" s="639" t="s">
        <v>6858</v>
      </c>
      <c r="R2156" s="640">
        <v>432</v>
      </c>
      <c r="S2156" s="640">
        <v>7</v>
      </c>
      <c r="T2156" s="641">
        <v>160.85714300000001</v>
      </c>
      <c r="U2156" s="1191"/>
    </row>
    <row r="2157" spans="1:21" ht="14.25" customHeight="1">
      <c r="A2157" s="1102"/>
      <c r="B2157" s="1102"/>
      <c r="C2157" s="1102"/>
      <c r="D2157" s="1102"/>
      <c r="E2157" s="1102"/>
      <c r="F2157" s="1102"/>
      <c r="G2157" s="1102"/>
      <c r="H2157" s="1102"/>
      <c r="I2157" s="1102"/>
      <c r="J2157" s="1102"/>
      <c r="K2157" s="1102"/>
      <c r="L2157" s="1102"/>
      <c r="M2157" s="1102"/>
      <c r="N2157" s="1102"/>
      <c r="O2157" s="1102"/>
      <c r="P2157" s="638" t="s">
        <v>6859</v>
      </c>
      <c r="Q2157" s="639" t="s">
        <v>6860</v>
      </c>
      <c r="R2157" s="640">
        <v>154</v>
      </c>
      <c r="S2157" s="640">
        <v>37</v>
      </c>
      <c r="T2157" s="641">
        <v>71.297297</v>
      </c>
      <c r="U2157" s="1102"/>
    </row>
    <row r="2158" spans="1:21" ht="14.25" customHeight="1">
      <c r="A2158" s="1329">
        <v>4</v>
      </c>
      <c r="B2158" s="1336">
        <v>43980</v>
      </c>
      <c r="C2158" s="1337" t="s">
        <v>6861</v>
      </c>
      <c r="D2158" s="1331" t="s">
        <v>6862</v>
      </c>
      <c r="E2158" s="1332">
        <v>9068</v>
      </c>
      <c r="F2158" s="1332">
        <v>8558</v>
      </c>
      <c r="G2158" s="1332">
        <v>60</v>
      </c>
      <c r="H2158" s="1332">
        <v>8502</v>
      </c>
      <c r="I2158" s="1333" t="s">
        <v>52</v>
      </c>
      <c r="J2158" s="1333" t="s">
        <v>52</v>
      </c>
      <c r="K2158" s="1333" t="s">
        <v>52</v>
      </c>
      <c r="L2158" s="1333" t="s">
        <v>52</v>
      </c>
      <c r="M2158" s="1333">
        <v>71</v>
      </c>
      <c r="N2158" s="1334">
        <v>563</v>
      </c>
      <c r="O2158" s="1335">
        <v>40000</v>
      </c>
      <c r="P2158" s="634" t="s">
        <v>6863</v>
      </c>
      <c r="Q2158" s="639" t="s">
        <v>6864</v>
      </c>
      <c r="R2158" s="640">
        <v>2668</v>
      </c>
      <c r="S2158" s="640">
        <v>18</v>
      </c>
      <c r="T2158" s="641">
        <v>376</v>
      </c>
      <c r="U2158" s="1331"/>
    </row>
    <row r="2159" spans="1:21" ht="14.25" customHeight="1">
      <c r="A2159" s="1191"/>
      <c r="B2159" s="1191"/>
      <c r="C2159" s="1191"/>
      <c r="D2159" s="1191"/>
      <c r="E2159" s="1191"/>
      <c r="F2159" s="1191"/>
      <c r="G2159" s="1191"/>
      <c r="H2159" s="1191"/>
      <c r="I2159" s="1191"/>
      <c r="J2159" s="1191"/>
      <c r="K2159" s="1191"/>
      <c r="L2159" s="1191"/>
      <c r="M2159" s="1191"/>
      <c r="N2159" s="1191"/>
      <c r="O2159" s="1191"/>
      <c r="P2159" s="638" t="s">
        <v>6865</v>
      </c>
      <c r="Q2159" s="639" t="s">
        <v>6866</v>
      </c>
      <c r="R2159" s="640">
        <v>2668</v>
      </c>
      <c r="S2159" s="640">
        <v>18</v>
      </c>
      <c r="T2159" s="641">
        <v>376</v>
      </c>
      <c r="U2159" s="1191"/>
    </row>
    <row r="2160" spans="1:21" ht="14.25" customHeight="1">
      <c r="A2160" s="1102"/>
      <c r="B2160" s="1102"/>
      <c r="C2160" s="1102"/>
      <c r="D2160" s="1102"/>
      <c r="E2160" s="1102"/>
      <c r="F2160" s="1102"/>
      <c r="G2160" s="1102"/>
      <c r="H2160" s="1102"/>
      <c r="I2160" s="1102"/>
      <c r="J2160" s="1102"/>
      <c r="K2160" s="1102"/>
      <c r="L2160" s="1102"/>
      <c r="M2160" s="1102"/>
      <c r="N2160" s="1102"/>
      <c r="O2160" s="1102"/>
      <c r="P2160" s="638" t="s">
        <v>6867</v>
      </c>
      <c r="Q2160" s="639" t="s">
        <v>6868</v>
      </c>
      <c r="R2160" s="640">
        <v>2668</v>
      </c>
      <c r="S2160" s="640">
        <v>18</v>
      </c>
      <c r="T2160" s="641">
        <v>376</v>
      </c>
      <c r="U2160" s="1102"/>
    </row>
    <row r="2161" spans="1:21" ht="14.25" customHeight="1">
      <c r="A2161" s="1329">
        <v>1</v>
      </c>
      <c r="B2161" s="1336">
        <v>43983</v>
      </c>
      <c r="C2161" s="1337" t="s">
        <v>6869</v>
      </c>
      <c r="D2161" s="1331" t="s">
        <v>6870</v>
      </c>
      <c r="E2161" s="1332">
        <v>1872</v>
      </c>
      <c r="F2161" s="1332">
        <v>1637</v>
      </c>
      <c r="G2161" s="1332">
        <v>141</v>
      </c>
      <c r="H2161" s="1332">
        <v>1498</v>
      </c>
      <c r="I2161" s="1333" t="s">
        <v>52</v>
      </c>
      <c r="J2161" s="1333" t="s">
        <v>52</v>
      </c>
      <c r="K2161" s="1333" t="s">
        <v>52</v>
      </c>
      <c r="L2161" s="1333" t="s">
        <v>52</v>
      </c>
      <c r="M2161" s="1333">
        <v>174</v>
      </c>
      <c r="N2161" s="1334">
        <v>57</v>
      </c>
      <c r="O2161" s="1335">
        <v>9993</v>
      </c>
      <c r="P2161" s="634" t="s">
        <v>6871</v>
      </c>
      <c r="Q2161" s="639" t="s">
        <v>6872</v>
      </c>
      <c r="R2161" s="640">
        <v>346</v>
      </c>
      <c r="S2161" s="640">
        <v>10</v>
      </c>
      <c r="T2161" s="641">
        <v>61</v>
      </c>
      <c r="U2161" s="1331"/>
    </row>
    <row r="2162" spans="1:21" ht="14.25" customHeight="1">
      <c r="A2162" s="1191"/>
      <c r="B2162" s="1191"/>
      <c r="C2162" s="1191"/>
      <c r="D2162" s="1191"/>
      <c r="E2162" s="1191"/>
      <c r="F2162" s="1191"/>
      <c r="G2162" s="1191"/>
      <c r="H2162" s="1191"/>
      <c r="I2162" s="1191"/>
      <c r="J2162" s="1191"/>
      <c r="K2162" s="1191"/>
      <c r="L2162" s="1191"/>
      <c r="M2162" s="1191"/>
      <c r="N2162" s="1191"/>
      <c r="O2162" s="1191"/>
      <c r="P2162" s="638" t="s">
        <v>6873</v>
      </c>
      <c r="Q2162" s="639" t="s">
        <v>6874</v>
      </c>
      <c r="R2162" s="640">
        <v>419</v>
      </c>
      <c r="S2162" s="640">
        <v>52</v>
      </c>
      <c r="T2162" s="641">
        <v>62</v>
      </c>
      <c r="U2162" s="1191"/>
    </row>
    <row r="2163" spans="1:21" ht="14.25" customHeight="1">
      <c r="A2163" s="1102"/>
      <c r="B2163" s="1102"/>
      <c r="C2163" s="1102"/>
      <c r="D2163" s="1102"/>
      <c r="E2163" s="1102"/>
      <c r="F2163" s="1102"/>
      <c r="G2163" s="1102"/>
      <c r="H2163" s="1102"/>
      <c r="I2163" s="1102"/>
      <c r="J2163" s="1102"/>
      <c r="K2163" s="1102"/>
      <c r="L2163" s="1102"/>
      <c r="M2163" s="1102"/>
      <c r="N2163" s="1102"/>
      <c r="O2163" s="1102"/>
      <c r="P2163" s="638" t="s">
        <v>6875</v>
      </c>
      <c r="Q2163" s="639" t="s">
        <v>6876</v>
      </c>
      <c r="R2163" s="640">
        <v>419</v>
      </c>
      <c r="S2163" s="640">
        <v>52</v>
      </c>
      <c r="T2163" s="641">
        <v>62</v>
      </c>
      <c r="U2163" s="1102"/>
    </row>
    <row r="2164" spans="1:21" ht="14.25" customHeight="1">
      <c r="A2164" s="1329">
        <v>2</v>
      </c>
      <c r="B2164" s="1336">
        <v>43990</v>
      </c>
      <c r="C2164" s="1337" t="s">
        <v>6877</v>
      </c>
      <c r="D2164" s="1331" t="s">
        <v>6878</v>
      </c>
      <c r="E2164" s="1332">
        <v>2454</v>
      </c>
      <c r="F2164" s="1332">
        <v>2164</v>
      </c>
      <c r="G2164" s="1332">
        <v>129</v>
      </c>
      <c r="H2164" s="1332">
        <v>2038</v>
      </c>
      <c r="I2164" s="1333" t="s">
        <v>52</v>
      </c>
      <c r="J2164" s="1333" t="s">
        <v>52</v>
      </c>
      <c r="K2164" s="1333" t="s">
        <v>52</v>
      </c>
      <c r="L2164" s="1333" t="s">
        <v>52</v>
      </c>
      <c r="M2164" s="1333">
        <v>391</v>
      </c>
      <c r="N2164" s="1334">
        <v>26</v>
      </c>
      <c r="O2164" s="1335">
        <v>9992</v>
      </c>
      <c r="P2164" s="634" t="s">
        <v>6879</v>
      </c>
      <c r="Q2164" s="639" t="s">
        <v>6880</v>
      </c>
      <c r="R2164" s="640">
        <v>371</v>
      </c>
      <c r="S2164" s="640">
        <v>103</v>
      </c>
      <c r="T2164" s="641">
        <v>27</v>
      </c>
      <c r="U2164" s="1331"/>
    </row>
    <row r="2165" spans="1:21" ht="14.25" customHeight="1">
      <c r="A2165" s="1191"/>
      <c r="B2165" s="1191"/>
      <c r="C2165" s="1191"/>
      <c r="D2165" s="1191"/>
      <c r="E2165" s="1191"/>
      <c r="F2165" s="1191"/>
      <c r="G2165" s="1191"/>
      <c r="H2165" s="1191"/>
      <c r="I2165" s="1191"/>
      <c r="J2165" s="1191"/>
      <c r="K2165" s="1191"/>
      <c r="L2165" s="1191"/>
      <c r="M2165" s="1191"/>
      <c r="N2165" s="1191"/>
      <c r="O2165" s="1191"/>
      <c r="P2165" s="638" t="s">
        <v>6881</v>
      </c>
      <c r="Q2165" s="639" t="s">
        <v>6882</v>
      </c>
      <c r="R2165" s="640">
        <v>371</v>
      </c>
      <c r="S2165" s="640">
        <v>103</v>
      </c>
      <c r="T2165" s="641">
        <v>27</v>
      </c>
      <c r="U2165" s="1191"/>
    </row>
    <row r="2166" spans="1:21" ht="14.25" customHeight="1">
      <c r="A2166" s="1102"/>
      <c r="B2166" s="1102"/>
      <c r="C2166" s="1102"/>
      <c r="D2166" s="1102"/>
      <c r="E2166" s="1102"/>
      <c r="F2166" s="1102"/>
      <c r="G2166" s="1102"/>
      <c r="H2166" s="1102"/>
      <c r="I2166" s="1102"/>
      <c r="J2166" s="1102"/>
      <c r="K2166" s="1102"/>
      <c r="L2166" s="1102"/>
      <c r="M2166" s="1102"/>
      <c r="N2166" s="1102"/>
      <c r="O2166" s="1102"/>
      <c r="P2166" s="638" t="s">
        <v>6883</v>
      </c>
      <c r="Q2166" s="639" t="s">
        <v>6884</v>
      </c>
      <c r="R2166" s="640">
        <v>371</v>
      </c>
      <c r="S2166" s="640">
        <v>103</v>
      </c>
      <c r="T2166" s="641">
        <v>27</v>
      </c>
      <c r="U2166" s="1102"/>
    </row>
    <row r="2167" spans="1:21" ht="14.25" customHeight="1">
      <c r="A2167" s="1329">
        <v>2</v>
      </c>
      <c r="B2167" s="1336">
        <v>43992</v>
      </c>
      <c r="C2167" s="1337" t="s">
        <v>6885</v>
      </c>
      <c r="D2167" s="1331" t="s">
        <v>6886</v>
      </c>
      <c r="E2167" s="1332">
        <v>6698</v>
      </c>
      <c r="F2167" s="1332">
        <v>6226</v>
      </c>
      <c r="G2167" s="1332">
        <v>326</v>
      </c>
      <c r="H2167" s="1332">
        <v>5910</v>
      </c>
      <c r="I2167" s="1333" t="s">
        <v>52</v>
      </c>
      <c r="J2167" s="1333" t="s">
        <v>52</v>
      </c>
      <c r="K2167" s="1333" t="s">
        <v>52</v>
      </c>
      <c r="L2167" s="1333" t="s">
        <v>52</v>
      </c>
      <c r="M2167" s="1333">
        <v>95</v>
      </c>
      <c r="N2167" s="1334">
        <v>421</v>
      </c>
      <c r="O2167" s="1335">
        <v>39992</v>
      </c>
      <c r="P2167" s="634" t="s">
        <v>6887</v>
      </c>
      <c r="Q2167" s="639" t="s">
        <v>6888</v>
      </c>
      <c r="R2167" s="640">
        <v>842</v>
      </c>
      <c r="S2167" s="640">
        <v>8</v>
      </c>
      <c r="T2167" s="641">
        <v>354</v>
      </c>
      <c r="U2167" s="1331"/>
    </row>
    <row r="2168" spans="1:21" ht="14.25" customHeight="1">
      <c r="A2168" s="1191"/>
      <c r="B2168" s="1191"/>
      <c r="C2168" s="1191"/>
      <c r="D2168" s="1191"/>
      <c r="E2168" s="1191"/>
      <c r="F2168" s="1191"/>
      <c r="G2168" s="1191"/>
      <c r="H2168" s="1191"/>
      <c r="I2168" s="1191"/>
      <c r="J2168" s="1191"/>
      <c r="K2168" s="1191"/>
      <c r="L2168" s="1191"/>
      <c r="M2168" s="1191"/>
      <c r="N2168" s="1191"/>
      <c r="O2168" s="1191"/>
      <c r="P2168" s="638" t="s">
        <v>6889</v>
      </c>
      <c r="Q2168" s="639" t="s">
        <v>6890</v>
      </c>
      <c r="R2168" s="640">
        <v>842</v>
      </c>
      <c r="S2168" s="640">
        <v>8</v>
      </c>
      <c r="T2168" s="641">
        <v>354</v>
      </c>
      <c r="U2168" s="1191"/>
    </row>
    <row r="2169" spans="1:21" ht="14.25" customHeight="1">
      <c r="A2169" s="1102"/>
      <c r="B2169" s="1102"/>
      <c r="C2169" s="1102"/>
      <c r="D2169" s="1102"/>
      <c r="E2169" s="1102"/>
      <c r="F2169" s="1102"/>
      <c r="G2169" s="1102"/>
      <c r="H2169" s="1102"/>
      <c r="I2169" s="1102"/>
      <c r="J2169" s="1102"/>
      <c r="K2169" s="1102"/>
      <c r="L2169" s="1102"/>
      <c r="M2169" s="1102"/>
      <c r="N2169" s="1102"/>
      <c r="O2169" s="1102"/>
      <c r="P2169" s="638" t="s">
        <v>6891</v>
      </c>
      <c r="Q2169" s="639" t="s">
        <v>6892</v>
      </c>
      <c r="R2169" s="640">
        <v>656</v>
      </c>
      <c r="S2169" s="640">
        <v>13</v>
      </c>
      <c r="T2169" s="641">
        <v>190</v>
      </c>
      <c r="U2169" s="1102"/>
    </row>
    <row r="2170" spans="1:21" ht="14.25" customHeight="1">
      <c r="A2170" s="1329">
        <v>2</v>
      </c>
      <c r="B2170" s="1336">
        <v>43993</v>
      </c>
      <c r="C2170" s="1337" t="s">
        <v>6893</v>
      </c>
      <c r="D2170" s="1331" t="s">
        <v>6894</v>
      </c>
      <c r="E2170" s="1332">
        <v>2222</v>
      </c>
      <c r="F2170" s="1332">
        <v>2019</v>
      </c>
      <c r="G2170" s="1332">
        <v>42</v>
      </c>
      <c r="H2170" s="1332">
        <v>1978</v>
      </c>
      <c r="I2170" s="1333" t="s">
        <v>52</v>
      </c>
      <c r="J2170" s="1333" t="s">
        <v>52</v>
      </c>
      <c r="K2170" s="1333" t="s">
        <v>52</v>
      </c>
      <c r="L2170" s="1333" t="s">
        <v>52</v>
      </c>
      <c r="M2170" s="1333">
        <v>188</v>
      </c>
      <c r="N2170" s="1334">
        <v>53</v>
      </c>
      <c r="O2170" s="1335">
        <v>10000</v>
      </c>
      <c r="P2170" s="634" t="s">
        <v>6895</v>
      </c>
      <c r="Q2170" s="639" t="s">
        <v>6896</v>
      </c>
      <c r="R2170" s="640">
        <v>502</v>
      </c>
      <c r="S2170" s="640">
        <v>19</v>
      </c>
      <c r="T2170" s="641">
        <v>56</v>
      </c>
      <c r="U2170" s="1331"/>
    </row>
    <row r="2171" spans="1:21" ht="14.25" customHeight="1">
      <c r="A2171" s="1191"/>
      <c r="B2171" s="1191"/>
      <c r="C2171" s="1191"/>
      <c r="D2171" s="1191"/>
      <c r="E2171" s="1191"/>
      <c r="F2171" s="1191"/>
      <c r="G2171" s="1191"/>
      <c r="H2171" s="1191"/>
      <c r="I2171" s="1191"/>
      <c r="J2171" s="1191"/>
      <c r="K2171" s="1191"/>
      <c r="L2171" s="1191"/>
      <c r="M2171" s="1191"/>
      <c r="N2171" s="1191"/>
      <c r="O2171" s="1191"/>
      <c r="P2171" s="638" t="s">
        <v>6897</v>
      </c>
      <c r="Q2171" s="639" t="s">
        <v>6898</v>
      </c>
      <c r="R2171" s="640">
        <v>502</v>
      </c>
      <c r="S2171" s="640">
        <v>19</v>
      </c>
      <c r="T2171" s="641">
        <v>56</v>
      </c>
      <c r="U2171" s="1191"/>
    </row>
    <row r="2172" spans="1:21" ht="14.25" customHeight="1">
      <c r="A2172" s="1102"/>
      <c r="B2172" s="1102"/>
      <c r="C2172" s="1102"/>
      <c r="D2172" s="1102"/>
      <c r="E2172" s="1102"/>
      <c r="F2172" s="1102"/>
      <c r="G2172" s="1102"/>
      <c r="H2172" s="1102"/>
      <c r="I2172" s="1102"/>
      <c r="J2172" s="1102"/>
      <c r="K2172" s="1102"/>
      <c r="L2172" s="1102"/>
      <c r="M2172" s="1102"/>
      <c r="N2172" s="1102"/>
      <c r="O2172" s="1102"/>
      <c r="P2172" s="638" t="s">
        <v>6899</v>
      </c>
      <c r="Q2172" s="639" t="s">
        <v>6900</v>
      </c>
      <c r="R2172" s="640">
        <v>299</v>
      </c>
      <c r="S2172" s="640">
        <v>68</v>
      </c>
      <c r="T2172" s="641">
        <v>36</v>
      </c>
      <c r="U2172" s="1102"/>
    </row>
    <row r="2173" spans="1:21" ht="14.25" customHeight="1">
      <c r="A2173" s="1329">
        <v>3</v>
      </c>
      <c r="B2173" s="1336">
        <v>43997</v>
      </c>
      <c r="C2173" s="1337" t="s">
        <v>6901</v>
      </c>
      <c r="D2173" s="1331" t="s">
        <v>6902</v>
      </c>
      <c r="E2173" s="1332">
        <v>1938</v>
      </c>
      <c r="F2173" s="1332">
        <v>1750</v>
      </c>
      <c r="G2173" s="1332">
        <v>124</v>
      </c>
      <c r="H2173" s="1332">
        <v>1629</v>
      </c>
      <c r="I2173" s="1333" t="s">
        <v>52</v>
      </c>
      <c r="J2173" s="1333" t="s">
        <v>52</v>
      </c>
      <c r="K2173" s="1333" t="s">
        <v>52</v>
      </c>
      <c r="L2173" s="1333" t="s">
        <v>52</v>
      </c>
      <c r="M2173" s="1333">
        <v>280</v>
      </c>
      <c r="N2173" s="1334">
        <v>36</v>
      </c>
      <c r="O2173" s="1335">
        <v>9982</v>
      </c>
      <c r="P2173" s="634" t="s">
        <v>6903</v>
      </c>
      <c r="Q2173" s="639" t="s">
        <v>6904</v>
      </c>
      <c r="R2173" s="640">
        <v>351</v>
      </c>
      <c r="S2173" s="640">
        <v>88</v>
      </c>
      <c r="T2173" s="641">
        <v>36</v>
      </c>
      <c r="U2173" s="1331"/>
    </row>
    <row r="2174" spans="1:21" ht="14.25" customHeight="1">
      <c r="A2174" s="1191"/>
      <c r="B2174" s="1191"/>
      <c r="C2174" s="1191"/>
      <c r="D2174" s="1191"/>
      <c r="E2174" s="1191"/>
      <c r="F2174" s="1191"/>
      <c r="G2174" s="1191"/>
      <c r="H2174" s="1191"/>
      <c r="I2174" s="1191"/>
      <c r="J2174" s="1191"/>
      <c r="K2174" s="1191"/>
      <c r="L2174" s="1191"/>
      <c r="M2174" s="1191"/>
      <c r="N2174" s="1191"/>
      <c r="O2174" s="1191"/>
      <c r="P2174" s="638" t="s">
        <v>6905</v>
      </c>
      <c r="Q2174" s="639" t="s">
        <v>6906</v>
      </c>
      <c r="R2174" s="640">
        <v>411</v>
      </c>
      <c r="S2174" s="640">
        <v>22</v>
      </c>
      <c r="T2174" s="641">
        <v>43</v>
      </c>
      <c r="U2174" s="1191"/>
    </row>
    <row r="2175" spans="1:21" ht="14.25" customHeight="1">
      <c r="A2175" s="1102"/>
      <c r="B2175" s="1102"/>
      <c r="C2175" s="1102"/>
      <c r="D2175" s="1102"/>
      <c r="E2175" s="1102"/>
      <c r="F2175" s="1102"/>
      <c r="G2175" s="1102"/>
      <c r="H2175" s="1102"/>
      <c r="I2175" s="1102"/>
      <c r="J2175" s="1102"/>
      <c r="K2175" s="1102"/>
      <c r="L2175" s="1102"/>
      <c r="M2175" s="1102"/>
      <c r="N2175" s="1102"/>
      <c r="O2175" s="1102"/>
      <c r="P2175" s="638" t="s">
        <v>6907</v>
      </c>
      <c r="Q2175" s="639" t="s">
        <v>6908</v>
      </c>
      <c r="R2175" s="640">
        <v>351</v>
      </c>
      <c r="S2175" s="640">
        <v>88</v>
      </c>
      <c r="T2175" s="641">
        <v>36</v>
      </c>
      <c r="U2175" s="1102"/>
    </row>
    <row r="2176" spans="1:21" ht="14.25" customHeight="1">
      <c r="A2176" s="1329">
        <v>3</v>
      </c>
      <c r="B2176" s="1336">
        <v>44000</v>
      </c>
      <c r="C2176" s="1337" t="s">
        <v>6909</v>
      </c>
      <c r="D2176" s="1331" t="s">
        <v>6910</v>
      </c>
      <c r="E2176" s="1332">
        <v>1816</v>
      </c>
      <c r="F2176" s="1332">
        <v>1588</v>
      </c>
      <c r="G2176" s="1332">
        <v>42</v>
      </c>
      <c r="H2176" s="1332">
        <v>1549</v>
      </c>
      <c r="I2176" s="1333" t="s">
        <v>52</v>
      </c>
      <c r="J2176" s="1333" t="s">
        <v>52</v>
      </c>
      <c r="K2176" s="1333" t="s">
        <v>52</v>
      </c>
      <c r="L2176" s="1333" t="s">
        <v>52</v>
      </c>
      <c r="M2176" s="1333">
        <v>140</v>
      </c>
      <c r="N2176" s="1334">
        <v>71</v>
      </c>
      <c r="O2176" s="1335">
        <v>9993</v>
      </c>
      <c r="P2176" s="634" t="s">
        <v>6911</v>
      </c>
      <c r="Q2176" s="639" t="s">
        <v>6912</v>
      </c>
      <c r="R2176" s="640">
        <v>235</v>
      </c>
      <c r="S2176" s="640">
        <v>46</v>
      </c>
      <c r="T2176" s="641">
        <v>60</v>
      </c>
      <c r="U2176" s="1331"/>
    </row>
    <row r="2177" spans="1:21" ht="14.25" customHeight="1">
      <c r="A2177" s="1191"/>
      <c r="B2177" s="1191"/>
      <c r="C2177" s="1191"/>
      <c r="D2177" s="1191"/>
      <c r="E2177" s="1191"/>
      <c r="F2177" s="1191"/>
      <c r="G2177" s="1191"/>
      <c r="H2177" s="1191"/>
      <c r="I2177" s="1191"/>
      <c r="J2177" s="1191"/>
      <c r="K2177" s="1191"/>
      <c r="L2177" s="1191"/>
      <c r="M2177" s="1191"/>
      <c r="N2177" s="1191"/>
      <c r="O2177" s="1191"/>
      <c r="P2177" s="638" t="s">
        <v>6913</v>
      </c>
      <c r="Q2177" s="639" t="s">
        <v>6914</v>
      </c>
      <c r="R2177" s="640">
        <v>495</v>
      </c>
      <c r="S2177" s="640">
        <v>18</v>
      </c>
      <c r="T2177" s="641">
        <v>83</v>
      </c>
      <c r="U2177" s="1191"/>
    </row>
    <row r="2178" spans="1:21" ht="14.25" customHeight="1">
      <c r="A2178" s="1102"/>
      <c r="B2178" s="1102"/>
      <c r="C2178" s="1102"/>
      <c r="D2178" s="1102"/>
      <c r="E2178" s="1102"/>
      <c r="F2178" s="1102"/>
      <c r="G2178" s="1102"/>
      <c r="H2178" s="1102"/>
      <c r="I2178" s="1102"/>
      <c r="J2178" s="1102"/>
      <c r="K2178" s="1102"/>
      <c r="L2178" s="1102"/>
      <c r="M2178" s="1102"/>
      <c r="N2178" s="1102"/>
      <c r="O2178" s="1102"/>
      <c r="P2178" s="638" t="s">
        <v>6915</v>
      </c>
      <c r="Q2178" s="639" t="s">
        <v>6916</v>
      </c>
      <c r="R2178" s="640">
        <v>235</v>
      </c>
      <c r="S2178" s="640">
        <v>46</v>
      </c>
      <c r="T2178" s="641">
        <v>60</v>
      </c>
      <c r="U2178" s="1102"/>
    </row>
    <row r="2179" spans="1:21" ht="14.25" customHeight="1">
      <c r="A2179" s="1329">
        <v>4</v>
      </c>
      <c r="B2179" s="1336">
        <v>44004</v>
      </c>
      <c r="C2179" s="1337" t="s">
        <v>6917</v>
      </c>
      <c r="D2179" s="1331" t="s">
        <v>6918</v>
      </c>
      <c r="E2179" s="1332">
        <v>2324</v>
      </c>
      <c r="F2179" s="1332">
        <v>2148</v>
      </c>
      <c r="G2179" s="1332">
        <v>156</v>
      </c>
      <c r="H2179" s="1332">
        <v>1995</v>
      </c>
      <c r="I2179" s="1333" t="s">
        <v>52</v>
      </c>
      <c r="J2179" s="1333" t="s">
        <v>52</v>
      </c>
      <c r="K2179" s="1333" t="s">
        <v>52</v>
      </c>
      <c r="L2179" s="1333" t="s">
        <v>52</v>
      </c>
      <c r="M2179" s="1333">
        <v>120</v>
      </c>
      <c r="N2179" s="1334">
        <v>83</v>
      </c>
      <c r="O2179" s="1335">
        <v>9999</v>
      </c>
      <c r="P2179" s="634" t="s">
        <v>6919</v>
      </c>
      <c r="Q2179" s="639" t="s">
        <v>6920</v>
      </c>
      <c r="R2179" s="640">
        <v>880</v>
      </c>
      <c r="S2179" s="640">
        <v>11</v>
      </c>
      <c r="T2179" s="641">
        <v>171</v>
      </c>
      <c r="U2179" s="1331"/>
    </row>
    <row r="2180" spans="1:21" ht="14.25" customHeight="1">
      <c r="A2180" s="1191"/>
      <c r="B2180" s="1191"/>
      <c r="C2180" s="1191"/>
      <c r="D2180" s="1191"/>
      <c r="E2180" s="1191"/>
      <c r="F2180" s="1191"/>
      <c r="G2180" s="1191"/>
      <c r="H2180" s="1191"/>
      <c r="I2180" s="1191"/>
      <c r="J2180" s="1191"/>
      <c r="K2180" s="1191"/>
      <c r="L2180" s="1191"/>
      <c r="M2180" s="1191"/>
      <c r="N2180" s="1191"/>
      <c r="O2180" s="1191"/>
      <c r="P2180" s="638" t="s">
        <v>6921</v>
      </c>
      <c r="Q2180" s="639" t="s">
        <v>6922</v>
      </c>
      <c r="R2180" s="640">
        <v>880</v>
      </c>
      <c r="S2180" s="640">
        <v>11</v>
      </c>
      <c r="T2180" s="641">
        <v>171</v>
      </c>
      <c r="U2180" s="1191"/>
    </row>
    <row r="2181" spans="1:21" ht="14.25" customHeight="1">
      <c r="A2181" s="1102"/>
      <c r="B2181" s="1102"/>
      <c r="C2181" s="1102"/>
      <c r="D2181" s="1102"/>
      <c r="E2181" s="1102"/>
      <c r="F2181" s="1102"/>
      <c r="G2181" s="1102"/>
      <c r="H2181" s="1102"/>
      <c r="I2181" s="1102"/>
      <c r="J2181" s="1102"/>
      <c r="K2181" s="1102"/>
      <c r="L2181" s="1102"/>
      <c r="M2181" s="1102"/>
      <c r="N2181" s="1102"/>
      <c r="O2181" s="1102"/>
      <c r="P2181" s="638" t="s">
        <v>6923</v>
      </c>
      <c r="Q2181" s="639" t="s">
        <v>6924</v>
      </c>
      <c r="R2181" s="640">
        <v>209</v>
      </c>
      <c r="S2181" s="640">
        <v>30</v>
      </c>
      <c r="T2181" s="641">
        <v>72</v>
      </c>
      <c r="U2181" s="1102"/>
    </row>
    <row r="2182" spans="1:21" ht="14.25" customHeight="1">
      <c r="A2182" s="1329">
        <v>4</v>
      </c>
      <c r="B2182" s="1336">
        <v>44007</v>
      </c>
      <c r="C2182" s="1337" t="s">
        <v>6925</v>
      </c>
      <c r="D2182" s="1331" t="s">
        <v>6926</v>
      </c>
      <c r="E2182" s="1332">
        <v>2324</v>
      </c>
      <c r="F2182" s="1332">
        <v>776</v>
      </c>
      <c r="G2182" s="1332">
        <v>8</v>
      </c>
      <c r="H2182" s="1332">
        <v>117</v>
      </c>
      <c r="I2182" s="1333" t="s">
        <v>52</v>
      </c>
      <c r="J2182" s="1333" t="s">
        <v>52</v>
      </c>
      <c r="K2182" s="1333" t="s">
        <v>52</v>
      </c>
      <c r="L2182" s="1333" t="s">
        <v>52</v>
      </c>
      <c r="M2182" s="1333">
        <v>125</v>
      </c>
      <c r="N2182" s="1334">
        <v>80</v>
      </c>
      <c r="O2182" s="1335">
        <v>9970</v>
      </c>
      <c r="P2182" s="634" t="s">
        <v>6927</v>
      </c>
      <c r="Q2182" s="639" t="s">
        <v>6928</v>
      </c>
      <c r="R2182" s="640">
        <v>157</v>
      </c>
      <c r="S2182" s="640">
        <v>37</v>
      </c>
      <c r="T2182" s="641">
        <v>72</v>
      </c>
      <c r="U2182" s="1331"/>
    </row>
    <row r="2183" spans="1:21" ht="14.25" customHeight="1">
      <c r="A2183" s="1191"/>
      <c r="B2183" s="1191"/>
      <c r="C2183" s="1191"/>
      <c r="D2183" s="1191"/>
      <c r="E2183" s="1191"/>
      <c r="F2183" s="1191"/>
      <c r="G2183" s="1191"/>
      <c r="H2183" s="1191"/>
      <c r="I2183" s="1191"/>
      <c r="J2183" s="1191"/>
      <c r="K2183" s="1191"/>
      <c r="L2183" s="1191"/>
      <c r="M2183" s="1191"/>
      <c r="N2183" s="1191"/>
      <c r="O2183" s="1191"/>
      <c r="P2183" s="638" t="s">
        <v>6929</v>
      </c>
      <c r="Q2183" s="639" t="s">
        <v>6930</v>
      </c>
      <c r="R2183" s="640">
        <v>157</v>
      </c>
      <c r="S2183" s="640">
        <v>37</v>
      </c>
      <c r="T2183" s="641">
        <v>72</v>
      </c>
      <c r="U2183" s="1191"/>
    </row>
    <row r="2184" spans="1:21" ht="14.25" customHeight="1">
      <c r="A2184" s="1102"/>
      <c r="B2184" s="1102"/>
      <c r="C2184" s="1102"/>
      <c r="D2184" s="1102"/>
      <c r="E2184" s="1102"/>
      <c r="F2184" s="1102"/>
      <c r="G2184" s="1102"/>
      <c r="H2184" s="1102"/>
      <c r="I2184" s="1102"/>
      <c r="J2184" s="1102"/>
      <c r="K2184" s="1102"/>
      <c r="L2184" s="1102"/>
      <c r="M2184" s="1102"/>
      <c r="N2184" s="1102"/>
      <c r="O2184" s="1102"/>
      <c r="P2184" s="638" t="s">
        <v>6931</v>
      </c>
      <c r="Q2184" s="639" t="s">
        <v>6932</v>
      </c>
      <c r="R2184" s="640">
        <v>157</v>
      </c>
      <c r="S2184" s="640">
        <v>37</v>
      </c>
      <c r="T2184" s="641">
        <v>72</v>
      </c>
      <c r="U2184" s="1102"/>
    </row>
    <row r="2185" spans="1:21" ht="14.25" customHeight="1">
      <c r="A2185" s="1329">
        <v>5</v>
      </c>
      <c r="B2185" s="1336">
        <v>44011</v>
      </c>
      <c r="C2185" s="1337" t="s">
        <v>6933</v>
      </c>
      <c r="D2185" s="1331" t="s">
        <v>6934</v>
      </c>
      <c r="E2185" s="1332">
        <v>1875</v>
      </c>
      <c r="F2185" s="1332">
        <v>1688</v>
      </c>
      <c r="G2185" s="1332">
        <v>136</v>
      </c>
      <c r="H2185" s="1332">
        <v>1556</v>
      </c>
      <c r="I2185" s="1333" t="s">
        <v>52</v>
      </c>
      <c r="J2185" s="1333" t="s">
        <v>52</v>
      </c>
      <c r="K2185" s="1333" t="s">
        <v>52</v>
      </c>
      <c r="L2185" s="1333" t="s">
        <v>52</v>
      </c>
      <c r="M2185" s="1333">
        <v>222</v>
      </c>
      <c r="N2185" s="1334">
        <v>45</v>
      </c>
      <c r="O2185" s="1335">
        <v>9990</v>
      </c>
      <c r="P2185" s="634" t="s">
        <v>6935</v>
      </c>
      <c r="Q2185" s="639" t="s">
        <v>6936</v>
      </c>
      <c r="R2185" s="640">
        <v>351</v>
      </c>
      <c r="S2185" s="640">
        <v>388</v>
      </c>
      <c r="T2185" s="641">
        <v>44</v>
      </c>
      <c r="U2185" s="1331"/>
    </row>
    <row r="2186" spans="1:21" ht="14.25" customHeight="1">
      <c r="A2186" s="1191"/>
      <c r="B2186" s="1191"/>
      <c r="C2186" s="1191"/>
      <c r="D2186" s="1191"/>
      <c r="E2186" s="1191"/>
      <c r="F2186" s="1191"/>
      <c r="G2186" s="1191"/>
      <c r="H2186" s="1191"/>
      <c r="I2186" s="1191"/>
      <c r="J2186" s="1191"/>
      <c r="K2186" s="1191"/>
      <c r="L2186" s="1191"/>
      <c r="M2186" s="1191"/>
      <c r="N2186" s="1191"/>
      <c r="O2186" s="1191"/>
      <c r="P2186" s="638" t="s">
        <v>6937</v>
      </c>
      <c r="Q2186" s="639" t="s">
        <v>6938</v>
      </c>
      <c r="R2186" s="640">
        <v>351</v>
      </c>
      <c r="S2186" s="640">
        <v>388</v>
      </c>
      <c r="T2186" s="641">
        <v>44</v>
      </c>
      <c r="U2186" s="1191"/>
    </row>
    <row r="2187" spans="1:21" ht="14.25" customHeight="1">
      <c r="A2187" s="1102"/>
      <c r="B2187" s="1102"/>
      <c r="C2187" s="1102"/>
      <c r="D2187" s="1102"/>
      <c r="E2187" s="1102"/>
      <c r="F2187" s="1102"/>
      <c r="G2187" s="1102"/>
      <c r="H2187" s="1102"/>
      <c r="I2187" s="1102"/>
      <c r="J2187" s="1102"/>
      <c r="K2187" s="1102"/>
      <c r="L2187" s="1102"/>
      <c r="M2187" s="1102"/>
      <c r="N2187" s="1102"/>
      <c r="O2187" s="1102"/>
      <c r="P2187" s="638" t="s">
        <v>6939</v>
      </c>
      <c r="Q2187" s="639" t="s">
        <v>6940</v>
      </c>
      <c r="R2187" s="640">
        <v>351</v>
      </c>
      <c r="S2187" s="640">
        <v>388</v>
      </c>
      <c r="T2187" s="641">
        <v>44</v>
      </c>
      <c r="U2187" s="1102"/>
    </row>
    <row r="2188" spans="1:21" ht="14.25" customHeight="1">
      <c r="A2188" s="1329">
        <v>5</v>
      </c>
      <c r="B2188" s="1336">
        <v>44011</v>
      </c>
      <c r="C2188" s="1337" t="s">
        <v>6941</v>
      </c>
      <c r="D2188" s="1331" t="s">
        <v>6942</v>
      </c>
      <c r="E2188" s="1332">
        <v>6751</v>
      </c>
      <c r="F2188" s="1332">
        <v>6082</v>
      </c>
      <c r="G2188" s="1332">
        <v>10</v>
      </c>
      <c r="H2188" s="1332">
        <v>6074</v>
      </c>
      <c r="I2188" s="1333" t="s">
        <v>52</v>
      </c>
      <c r="J2188" s="1333" t="s">
        <v>52</v>
      </c>
      <c r="K2188" s="1333" t="s">
        <v>52</v>
      </c>
      <c r="L2188" s="1333" t="s">
        <v>52</v>
      </c>
      <c r="M2188" s="1333">
        <v>68</v>
      </c>
      <c r="N2188" s="1334">
        <v>588</v>
      </c>
      <c r="O2188" s="1335">
        <v>40000</v>
      </c>
      <c r="P2188" s="634" t="s">
        <v>6943</v>
      </c>
      <c r="Q2188" s="639" t="s">
        <v>6944</v>
      </c>
      <c r="R2188" s="640">
        <v>772</v>
      </c>
      <c r="S2188" s="640">
        <v>13</v>
      </c>
      <c r="T2188" s="641">
        <v>326</v>
      </c>
      <c r="U2188" s="1331"/>
    </row>
    <row r="2189" spans="1:21" ht="14.25" customHeight="1">
      <c r="A2189" s="1191"/>
      <c r="B2189" s="1191"/>
      <c r="C2189" s="1191"/>
      <c r="D2189" s="1191"/>
      <c r="E2189" s="1191"/>
      <c r="F2189" s="1191"/>
      <c r="G2189" s="1191"/>
      <c r="H2189" s="1191"/>
      <c r="I2189" s="1191"/>
      <c r="J2189" s="1191"/>
      <c r="K2189" s="1191"/>
      <c r="L2189" s="1191"/>
      <c r="M2189" s="1191"/>
      <c r="N2189" s="1191"/>
      <c r="O2189" s="1191"/>
      <c r="P2189" s="638" t="s">
        <v>6945</v>
      </c>
      <c r="Q2189" s="639" t="s">
        <v>6946</v>
      </c>
      <c r="R2189" s="640">
        <v>1136</v>
      </c>
      <c r="S2189" s="640">
        <v>3</v>
      </c>
      <c r="T2189" s="641">
        <v>912</v>
      </c>
      <c r="U2189" s="1191"/>
    </row>
    <row r="2190" spans="1:21" ht="14.25" customHeight="1">
      <c r="A2190" s="1102"/>
      <c r="B2190" s="1102"/>
      <c r="C2190" s="1102"/>
      <c r="D2190" s="1102"/>
      <c r="E2190" s="1102"/>
      <c r="F2190" s="1102"/>
      <c r="G2190" s="1102"/>
      <c r="H2190" s="1102"/>
      <c r="I2190" s="1102"/>
      <c r="J2190" s="1102"/>
      <c r="K2190" s="1102"/>
      <c r="L2190" s="1102"/>
      <c r="M2190" s="1102"/>
      <c r="N2190" s="1102"/>
      <c r="O2190" s="1102"/>
      <c r="P2190" s="638" t="s">
        <v>6947</v>
      </c>
      <c r="Q2190" s="639" t="s">
        <v>6948</v>
      </c>
      <c r="R2190" s="640">
        <v>772</v>
      </c>
      <c r="S2190" s="640">
        <v>13</v>
      </c>
      <c r="T2190" s="641">
        <v>326</v>
      </c>
      <c r="U2190" s="1102"/>
    </row>
    <row r="2191" spans="1:21" ht="14.25" customHeight="1">
      <c r="A2191" s="1329">
        <v>5</v>
      </c>
      <c r="B2191" s="1336">
        <v>44014</v>
      </c>
      <c r="C2191" s="1337" t="s">
        <v>6949</v>
      </c>
      <c r="D2191" s="1331" t="s">
        <v>6950</v>
      </c>
      <c r="E2191" s="1332">
        <v>1296</v>
      </c>
      <c r="F2191" s="1332">
        <v>1119</v>
      </c>
      <c r="G2191" s="1332">
        <v>39</v>
      </c>
      <c r="H2191" s="1332">
        <v>1080</v>
      </c>
      <c r="I2191" s="1333" t="s">
        <v>52</v>
      </c>
      <c r="J2191" s="1333" t="s">
        <v>52</v>
      </c>
      <c r="K2191" s="1333" t="s">
        <v>52</v>
      </c>
      <c r="L2191" s="1333" t="s">
        <v>52</v>
      </c>
      <c r="M2191" s="1333">
        <v>173</v>
      </c>
      <c r="N2191" s="1334">
        <v>58</v>
      </c>
      <c r="O2191" s="1335">
        <v>10000</v>
      </c>
      <c r="P2191" s="634" t="s">
        <v>6951</v>
      </c>
      <c r="Q2191" s="639" t="s">
        <v>6952</v>
      </c>
      <c r="R2191" s="640">
        <v>258</v>
      </c>
      <c r="S2191" s="640">
        <v>71</v>
      </c>
      <c r="T2191" s="641">
        <v>49</v>
      </c>
      <c r="U2191" s="1331"/>
    </row>
    <row r="2192" spans="1:21" ht="14.25" customHeight="1">
      <c r="A2192" s="1191"/>
      <c r="B2192" s="1191"/>
      <c r="C2192" s="1191"/>
      <c r="D2192" s="1191"/>
      <c r="E2192" s="1191"/>
      <c r="F2192" s="1191"/>
      <c r="G2192" s="1191"/>
      <c r="H2192" s="1191"/>
      <c r="I2192" s="1191"/>
      <c r="J2192" s="1191"/>
      <c r="K2192" s="1191"/>
      <c r="L2192" s="1191"/>
      <c r="M2192" s="1191"/>
      <c r="N2192" s="1191"/>
      <c r="O2192" s="1191"/>
      <c r="P2192" s="638" t="s">
        <v>6953</v>
      </c>
      <c r="Q2192" s="639" t="s">
        <v>6954</v>
      </c>
      <c r="R2192" s="640">
        <v>258</v>
      </c>
      <c r="S2192" s="640">
        <v>71</v>
      </c>
      <c r="T2192" s="641">
        <v>49</v>
      </c>
      <c r="U2192" s="1191"/>
    </row>
    <row r="2193" spans="1:21" ht="14.25" customHeight="1">
      <c r="A2193" s="1102"/>
      <c r="B2193" s="1102"/>
      <c r="C2193" s="1102"/>
      <c r="D2193" s="1102"/>
      <c r="E2193" s="1102"/>
      <c r="F2193" s="1102"/>
      <c r="G2193" s="1102"/>
      <c r="H2193" s="1102"/>
      <c r="I2193" s="1102"/>
      <c r="J2193" s="1102"/>
      <c r="K2193" s="1102"/>
      <c r="L2193" s="1102"/>
      <c r="M2193" s="1102"/>
      <c r="N2193" s="1102"/>
      <c r="O2193" s="1102"/>
      <c r="P2193" s="638" t="s">
        <v>6955</v>
      </c>
      <c r="Q2193" s="639" t="s">
        <v>6956</v>
      </c>
      <c r="R2193" s="640">
        <v>258</v>
      </c>
      <c r="S2193" s="640">
        <v>71</v>
      </c>
      <c r="T2193" s="641">
        <v>49</v>
      </c>
      <c r="U2193" s="1102"/>
    </row>
    <row r="2194" spans="1:21" ht="14.25" customHeight="1">
      <c r="A2194" s="1329">
        <v>1</v>
      </c>
      <c r="B2194" s="1336">
        <v>44018</v>
      </c>
      <c r="C2194" s="1337" t="s">
        <v>6957</v>
      </c>
      <c r="D2194" s="1331" t="s">
        <v>6958</v>
      </c>
      <c r="E2194" s="1332">
        <v>2317</v>
      </c>
      <c r="F2194" s="1332">
        <v>2018</v>
      </c>
      <c r="G2194" s="1332">
        <v>90</v>
      </c>
      <c r="H2194" s="1332">
        <v>1936</v>
      </c>
      <c r="I2194" s="1333" t="s">
        <v>52</v>
      </c>
      <c r="J2194" s="1333" t="s">
        <v>52</v>
      </c>
      <c r="K2194" s="1333" t="s">
        <v>52</v>
      </c>
      <c r="L2194" s="1333" t="s">
        <v>52</v>
      </c>
      <c r="M2194" s="1333">
        <v>194</v>
      </c>
      <c r="N2194" s="1334">
        <v>51</v>
      </c>
      <c r="O2194" s="1335">
        <v>9983</v>
      </c>
      <c r="P2194" s="634" t="s">
        <v>6959</v>
      </c>
      <c r="Q2194" s="639" t="s">
        <v>6960</v>
      </c>
      <c r="R2194" s="640">
        <v>296</v>
      </c>
      <c r="S2194" s="640">
        <v>46</v>
      </c>
      <c r="T2194" s="641">
        <v>57</v>
      </c>
      <c r="U2194" s="1331"/>
    </row>
    <row r="2195" spans="1:21" ht="14.25" customHeight="1">
      <c r="A2195" s="1191"/>
      <c r="B2195" s="1191"/>
      <c r="C2195" s="1191"/>
      <c r="D2195" s="1191"/>
      <c r="E2195" s="1191"/>
      <c r="F2195" s="1191"/>
      <c r="G2195" s="1191"/>
      <c r="H2195" s="1191"/>
      <c r="I2195" s="1191"/>
      <c r="J2195" s="1191"/>
      <c r="K2195" s="1191"/>
      <c r="L2195" s="1191"/>
      <c r="M2195" s="1191"/>
      <c r="N2195" s="1191"/>
      <c r="O2195" s="1191"/>
      <c r="P2195" s="638" t="s">
        <v>6961</v>
      </c>
      <c r="Q2195" s="639" t="s">
        <v>6962</v>
      </c>
      <c r="R2195" s="640">
        <v>296</v>
      </c>
      <c r="S2195" s="640">
        <v>46</v>
      </c>
      <c r="T2195" s="641">
        <v>57</v>
      </c>
      <c r="U2195" s="1191"/>
    </row>
    <row r="2196" spans="1:21" ht="14.25" customHeight="1">
      <c r="A2196" s="1102"/>
      <c r="B2196" s="1102"/>
      <c r="C2196" s="1102"/>
      <c r="D2196" s="1102"/>
      <c r="E2196" s="1102"/>
      <c r="F2196" s="1102"/>
      <c r="G2196" s="1102"/>
      <c r="H2196" s="1102"/>
      <c r="I2196" s="1102"/>
      <c r="J2196" s="1102"/>
      <c r="K2196" s="1102"/>
      <c r="L2196" s="1102"/>
      <c r="M2196" s="1102"/>
      <c r="N2196" s="1102"/>
      <c r="O2196" s="1102"/>
      <c r="P2196" s="638" t="s">
        <v>6963</v>
      </c>
      <c r="Q2196" s="639" t="s">
        <v>6964</v>
      </c>
      <c r="R2196" s="640">
        <v>296</v>
      </c>
      <c r="S2196" s="640">
        <v>46</v>
      </c>
      <c r="T2196" s="641">
        <v>57</v>
      </c>
      <c r="U2196" s="1102"/>
    </row>
    <row r="2197" spans="1:21" ht="14.25" customHeight="1">
      <c r="A2197" s="1329">
        <v>5</v>
      </c>
      <c r="B2197" s="1336" t="s">
        <v>6965</v>
      </c>
      <c r="C2197" s="1337" t="s">
        <v>6966</v>
      </c>
      <c r="D2197" s="1331" t="s">
        <v>6967</v>
      </c>
      <c r="E2197" s="1332">
        <v>81779</v>
      </c>
      <c r="F2197" s="1332">
        <v>38680</v>
      </c>
      <c r="G2197" s="1332">
        <v>8528</v>
      </c>
      <c r="H2197" s="1332">
        <v>30776</v>
      </c>
      <c r="I2197" s="1333" t="s">
        <v>52</v>
      </c>
      <c r="J2197" s="1333" t="s">
        <v>52</v>
      </c>
      <c r="K2197" s="1333" t="s">
        <v>52</v>
      </c>
      <c r="L2197" s="1333" t="s">
        <v>52</v>
      </c>
      <c r="M2197" s="1333">
        <v>15414</v>
      </c>
      <c r="N2197" s="1334">
        <v>16</v>
      </c>
      <c r="O2197" s="1335">
        <v>240000</v>
      </c>
      <c r="P2197" s="634" t="s">
        <v>6968</v>
      </c>
      <c r="Q2197" s="639" t="s">
        <v>6969</v>
      </c>
      <c r="R2197" s="640">
        <v>11424</v>
      </c>
      <c r="S2197" s="640">
        <v>4117</v>
      </c>
      <c r="T2197" s="641">
        <v>16</v>
      </c>
      <c r="U2197" s="1331"/>
    </row>
    <row r="2198" spans="1:21" ht="14.25" customHeight="1">
      <c r="A2198" s="1191"/>
      <c r="B2198" s="1191"/>
      <c r="C2198" s="1191"/>
      <c r="D2198" s="1191"/>
      <c r="E2198" s="1191"/>
      <c r="F2198" s="1191"/>
      <c r="G2198" s="1191"/>
      <c r="H2198" s="1191"/>
      <c r="I2198" s="1191"/>
      <c r="J2198" s="1191"/>
      <c r="K2198" s="1191"/>
      <c r="L2198" s="1191"/>
      <c r="M2198" s="1191"/>
      <c r="N2198" s="1191"/>
      <c r="O2198" s="1191"/>
      <c r="P2198" s="638" t="s">
        <v>6970</v>
      </c>
      <c r="Q2198" s="639" t="s">
        <v>6971</v>
      </c>
      <c r="R2198" s="640">
        <v>11424</v>
      </c>
      <c r="S2198" s="640">
        <v>4117</v>
      </c>
      <c r="T2198" s="641">
        <v>16</v>
      </c>
      <c r="U2198" s="1191"/>
    </row>
    <row r="2199" spans="1:21" ht="14.25" customHeight="1">
      <c r="A2199" s="1102"/>
      <c r="B2199" s="1102"/>
      <c r="C2199" s="1102"/>
      <c r="D2199" s="1102"/>
      <c r="E2199" s="1102"/>
      <c r="F2199" s="1102"/>
      <c r="G2199" s="1102"/>
      <c r="H2199" s="1102"/>
      <c r="I2199" s="1102"/>
      <c r="J2199" s="1102"/>
      <c r="K2199" s="1102"/>
      <c r="L2199" s="1102"/>
      <c r="M2199" s="1102"/>
      <c r="N2199" s="1102"/>
      <c r="O2199" s="1102"/>
      <c r="P2199" s="638" t="s">
        <v>6972</v>
      </c>
      <c r="Q2199" s="639" t="s">
        <v>6973</v>
      </c>
      <c r="R2199" s="640">
        <v>11424</v>
      </c>
      <c r="S2199" s="640">
        <v>4117</v>
      </c>
      <c r="T2199" s="641">
        <v>16</v>
      </c>
      <c r="U2199" s="1102"/>
    </row>
    <row r="2200" spans="1:21" ht="14.25" customHeight="1">
      <c r="A2200" s="1329">
        <v>5</v>
      </c>
      <c r="B2200" s="1336">
        <v>44021</v>
      </c>
      <c r="C2200" s="1337" t="s">
        <v>6974</v>
      </c>
      <c r="D2200" s="1331" t="s">
        <v>6975</v>
      </c>
      <c r="E2200" s="1332">
        <v>2533</v>
      </c>
      <c r="F2200" s="1332">
        <v>2267</v>
      </c>
      <c r="G2200" s="1332">
        <v>26</v>
      </c>
      <c r="H2200" s="1332">
        <v>2243</v>
      </c>
      <c r="I2200" s="1333" t="s">
        <v>52</v>
      </c>
      <c r="J2200" s="1333" t="s">
        <v>52</v>
      </c>
      <c r="K2200" s="1333" t="s">
        <v>52</v>
      </c>
      <c r="L2200" s="1333" t="s">
        <v>52</v>
      </c>
      <c r="M2200" s="1333">
        <v>149</v>
      </c>
      <c r="N2200" s="1334">
        <v>67</v>
      </c>
      <c r="O2200" s="1335">
        <v>10000</v>
      </c>
      <c r="P2200" s="634" t="s">
        <v>6976</v>
      </c>
      <c r="Q2200" s="639" t="s">
        <v>6977</v>
      </c>
      <c r="R2200" s="640">
        <v>853</v>
      </c>
      <c r="S2200" s="640">
        <v>32</v>
      </c>
      <c r="T2200" s="641">
        <v>63</v>
      </c>
      <c r="U2200" s="1331"/>
    </row>
    <row r="2201" spans="1:21" ht="14.25" customHeight="1">
      <c r="A2201" s="1191"/>
      <c r="B2201" s="1191"/>
      <c r="C2201" s="1191"/>
      <c r="D2201" s="1191"/>
      <c r="E2201" s="1191"/>
      <c r="F2201" s="1191"/>
      <c r="G2201" s="1191"/>
      <c r="H2201" s="1191"/>
      <c r="I2201" s="1191"/>
      <c r="J2201" s="1191"/>
      <c r="K2201" s="1191"/>
      <c r="L2201" s="1191"/>
      <c r="M2201" s="1191"/>
      <c r="N2201" s="1191"/>
      <c r="O2201" s="1191"/>
      <c r="P2201" s="638" t="s">
        <v>6978</v>
      </c>
      <c r="Q2201" s="639" t="s">
        <v>6979</v>
      </c>
      <c r="R2201" s="640">
        <v>853</v>
      </c>
      <c r="S2201" s="640">
        <v>32</v>
      </c>
      <c r="T2201" s="641">
        <v>63</v>
      </c>
      <c r="U2201" s="1191"/>
    </row>
    <row r="2202" spans="1:21" ht="14.25" customHeight="1">
      <c r="A2202" s="1102"/>
      <c r="B2202" s="1102"/>
      <c r="C2202" s="1102"/>
      <c r="D2202" s="1102"/>
      <c r="E2202" s="1102"/>
      <c r="F2202" s="1102"/>
      <c r="G2202" s="1102"/>
      <c r="H2202" s="1102"/>
      <c r="I2202" s="1102"/>
      <c r="J2202" s="1102"/>
      <c r="K2202" s="1102"/>
      <c r="L2202" s="1102"/>
      <c r="M2202" s="1102"/>
      <c r="N2202" s="1102"/>
      <c r="O2202" s="1102"/>
      <c r="P2202" s="638" t="s">
        <v>6980</v>
      </c>
      <c r="Q2202" s="639" t="s">
        <v>6981</v>
      </c>
      <c r="R2202" s="640">
        <v>853</v>
      </c>
      <c r="S2202" s="640">
        <v>32</v>
      </c>
      <c r="T2202" s="641">
        <v>63</v>
      </c>
      <c r="U2202" s="1102"/>
    </row>
    <row r="2203" spans="1:21" ht="14.25" customHeight="1">
      <c r="A2203" s="1329">
        <v>2</v>
      </c>
      <c r="B2203" s="1336">
        <v>44025</v>
      </c>
      <c r="C2203" s="1337" t="s">
        <v>6982</v>
      </c>
      <c r="D2203" s="1331" t="s">
        <v>6983</v>
      </c>
      <c r="E2203" s="1332">
        <v>1490</v>
      </c>
      <c r="F2203" s="1332">
        <v>1336</v>
      </c>
      <c r="G2203" s="1332">
        <v>142</v>
      </c>
      <c r="H2203" s="1332">
        <v>1196</v>
      </c>
      <c r="I2203" s="1333" t="s">
        <v>52</v>
      </c>
      <c r="J2203" s="1333" t="s">
        <v>52</v>
      </c>
      <c r="K2203" s="1333" t="s">
        <v>52</v>
      </c>
      <c r="L2203" s="1333" t="s">
        <v>52</v>
      </c>
      <c r="M2203" s="1333">
        <v>156</v>
      </c>
      <c r="N2203" s="1334">
        <v>64</v>
      </c>
      <c r="O2203" s="1335">
        <v>9953</v>
      </c>
      <c r="P2203" s="634" t="s">
        <v>6984</v>
      </c>
      <c r="Q2203" s="639" t="s">
        <v>6985</v>
      </c>
      <c r="R2203" s="640">
        <v>201</v>
      </c>
      <c r="S2203" s="640">
        <v>33</v>
      </c>
      <c r="T2203" s="641">
        <v>65</v>
      </c>
      <c r="U2203" s="1331"/>
    </row>
    <row r="2204" spans="1:21" ht="14.25" customHeight="1">
      <c r="A2204" s="1191"/>
      <c r="B2204" s="1191"/>
      <c r="C2204" s="1191"/>
      <c r="D2204" s="1191"/>
      <c r="E2204" s="1191"/>
      <c r="F2204" s="1191"/>
      <c r="G2204" s="1191"/>
      <c r="H2204" s="1191"/>
      <c r="I2204" s="1191"/>
      <c r="J2204" s="1191"/>
      <c r="K2204" s="1191"/>
      <c r="L2204" s="1191"/>
      <c r="M2204" s="1191"/>
      <c r="N2204" s="1191"/>
      <c r="O2204" s="1191"/>
      <c r="P2204" s="638" t="s">
        <v>6986</v>
      </c>
      <c r="Q2204" s="639" t="s">
        <v>6987</v>
      </c>
      <c r="R2204" s="640">
        <v>290</v>
      </c>
      <c r="S2204" s="640">
        <v>11</v>
      </c>
      <c r="T2204" s="641">
        <v>77</v>
      </c>
      <c r="U2204" s="1191"/>
    </row>
    <row r="2205" spans="1:21" ht="14.25" customHeight="1">
      <c r="A2205" s="1102"/>
      <c r="B2205" s="1102"/>
      <c r="C2205" s="1102"/>
      <c r="D2205" s="1102"/>
      <c r="E2205" s="1102"/>
      <c r="F2205" s="1102"/>
      <c r="G2205" s="1102"/>
      <c r="H2205" s="1102"/>
      <c r="I2205" s="1102"/>
      <c r="J2205" s="1102"/>
      <c r="K2205" s="1102"/>
      <c r="L2205" s="1102"/>
      <c r="M2205" s="1102"/>
      <c r="N2205" s="1102"/>
      <c r="O2205" s="1102"/>
      <c r="P2205" s="638" t="s">
        <v>6988</v>
      </c>
      <c r="Q2205" s="639" t="s">
        <v>6989</v>
      </c>
      <c r="R2205" s="640">
        <v>201</v>
      </c>
      <c r="S2205" s="640">
        <v>33</v>
      </c>
      <c r="T2205" s="641">
        <v>65</v>
      </c>
      <c r="U2205" s="1102"/>
    </row>
    <row r="2206" spans="1:21" ht="14.25" customHeight="1">
      <c r="A2206" s="1329">
        <v>3</v>
      </c>
      <c r="B2206" s="1336">
        <v>44032</v>
      </c>
      <c r="C2206" s="1337" t="s">
        <v>6990</v>
      </c>
      <c r="D2206" s="1331" t="s">
        <v>6991</v>
      </c>
      <c r="E2206" s="1332">
        <v>1625</v>
      </c>
      <c r="F2206" s="1332">
        <v>1439</v>
      </c>
      <c r="G2206" s="1332">
        <v>170</v>
      </c>
      <c r="H2206" s="1332">
        <v>1272</v>
      </c>
      <c r="I2206" s="1333" t="s">
        <v>52</v>
      </c>
      <c r="J2206" s="1333" t="s">
        <v>52</v>
      </c>
      <c r="K2206" s="1333" t="s">
        <v>52</v>
      </c>
      <c r="L2206" s="1333" t="s">
        <v>52</v>
      </c>
      <c r="M2206" s="1333">
        <v>256</v>
      </c>
      <c r="N2206" s="1334">
        <v>37</v>
      </c>
      <c r="O2206" s="1335">
        <v>9546</v>
      </c>
      <c r="P2206" s="634" t="s">
        <v>6992</v>
      </c>
      <c r="Q2206" s="639" t="s">
        <v>6993</v>
      </c>
      <c r="R2206" s="640">
        <v>239</v>
      </c>
      <c r="S2206" s="640">
        <v>44</v>
      </c>
      <c r="T2206" s="641">
        <v>34</v>
      </c>
      <c r="U2206" s="1331"/>
    </row>
    <row r="2207" spans="1:21" ht="14.25" customHeight="1">
      <c r="A2207" s="1191"/>
      <c r="B2207" s="1191"/>
      <c r="C2207" s="1191"/>
      <c r="D2207" s="1191"/>
      <c r="E2207" s="1191"/>
      <c r="F2207" s="1191"/>
      <c r="G2207" s="1191"/>
      <c r="H2207" s="1191"/>
      <c r="I2207" s="1191"/>
      <c r="J2207" s="1191"/>
      <c r="K2207" s="1191"/>
      <c r="L2207" s="1191"/>
      <c r="M2207" s="1191"/>
      <c r="N2207" s="1191"/>
      <c r="O2207" s="1191"/>
      <c r="P2207" s="638" t="s">
        <v>6994</v>
      </c>
      <c r="Q2207" s="639" t="s">
        <v>6995</v>
      </c>
      <c r="R2207" s="640">
        <v>381</v>
      </c>
      <c r="S2207" s="640">
        <v>95</v>
      </c>
      <c r="T2207" s="641">
        <v>35</v>
      </c>
      <c r="U2207" s="1191"/>
    </row>
    <row r="2208" spans="1:21" ht="14.25" customHeight="1">
      <c r="A2208" s="1102"/>
      <c r="B2208" s="1102"/>
      <c r="C2208" s="1102"/>
      <c r="D2208" s="1102"/>
      <c r="E2208" s="1102"/>
      <c r="F2208" s="1102"/>
      <c r="G2208" s="1102"/>
      <c r="H2208" s="1102"/>
      <c r="I2208" s="1102"/>
      <c r="J2208" s="1102"/>
      <c r="K2208" s="1102"/>
      <c r="L2208" s="1102"/>
      <c r="M2208" s="1102"/>
      <c r="N2208" s="1102"/>
      <c r="O2208" s="1102"/>
      <c r="P2208" s="638" t="s">
        <v>6996</v>
      </c>
      <c r="Q2208" s="639" t="s">
        <v>6997</v>
      </c>
      <c r="R2208" s="640">
        <v>381</v>
      </c>
      <c r="S2208" s="640">
        <v>95</v>
      </c>
      <c r="T2208" s="641">
        <v>35</v>
      </c>
      <c r="U2208" s="1102"/>
    </row>
    <row r="2209" spans="1:21" ht="14.25" customHeight="1">
      <c r="A2209" s="1329">
        <v>3</v>
      </c>
      <c r="B2209" s="1336">
        <v>44034</v>
      </c>
      <c r="C2209" s="1337" t="s">
        <v>6998</v>
      </c>
      <c r="D2209" s="1331" t="s">
        <v>6999</v>
      </c>
      <c r="E2209" s="1332">
        <v>402</v>
      </c>
      <c r="F2209" s="1332">
        <v>386</v>
      </c>
      <c r="G2209" s="1332">
        <v>21</v>
      </c>
      <c r="H2209" s="1332">
        <v>365</v>
      </c>
      <c r="I2209" s="1333" t="s">
        <v>52</v>
      </c>
      <c r="J2209" s="1333" t="s">
        <v>52</v>
      </c>
      <c r="K2209" s="1333" t="s">
        <v>52</v>
      </c>
      <c r="L2209" s="1333" t="s">
        <v>52</v>
      </c>
      <c r="M2209" s="1333">
        <v>90</v>
      </c>
      <c r="N2209" s="1334">
        <v>124</v>
      </c>
      <c r="O2209" s="1335">
        <v>11133</v>
      </c>
      <c r="P2209" s="634" t="s">
        <v>7000</v>
      </c>
      <c r="Q2209" s="639" t="s">
        <v>7001</v>
      </c>
      <c r="R2209" s="640">
        <v>87</v>
      </c>
      <c r="S2209" s="640">
        <v>25</v>
      </c>
      <c r="T2209" s="641">
        <v>125</v>
      </c>
      <c r="U2209" s="1331"/>
    </row>
    <row r="2210" spans="1:21" ht="14.25" customHeight="1">
      <c r="A2210" s="1191"/>
      <c r="B2210" s="1191"/>
      <c r="C2210" s="1191"/>
      <c r="D2210" s="1191"/>
      <c r="E2210" s="1191"/>
      <c r="F2210" s="1191"/>
      <c r="G2210" s="1191"/>
      <c r="H2210" s="1191"/>
      <c r="I2210" s="1191"/>
      <c r="J2210" s="1191"/>
      <c r="K2210" s="1191"/>
      <c r="L2210" s="1191"/>
      <c r="M2210" s="1191"/>
      <c r="N2210" s="1191"/>
      <c r="O2210" s="1191"/>
      <c r="P2210" s="638" t="s">
        <v>7002</v>
      </c>
      <c r="Q2210" s="639" t="s">
        <v>7003</v>
      </c>
      <c r="R2210" s="640">
        <v>87</v>
      </c>
      <c r="S2210" s="640">
        <v>25</v>
      </c>
      <c r="T2210" s="641">
        <v>125</v>
      </c>
      <c r="U2210" s="1191"/>
    </row>
    <row r="2211" spans="1:21" ht="14.25" customHeight="1">
      <c r="A2211" s="1102"/>
      <c r="B2211" s="1102"/>
      <c r="C2211" s="1102"/>
      <c r="D2211" s="1102"/>
      <c r="E2211" s="1102"/>
      <c r="F2211" s="1102"/>
      <c r="G2211" s="1102"/>
      <c r="H2211" s="1102"/>
      <c r="I2211" s="1102"/>
      <c r="J2211" s="1102"/>
      <c r="K2211" s="1102"/>
      <c r="L2211" s="1102"/>
      <c r="M2211" s="1102"/>
      <c r="N2211" s="1102"/>
      <c r="O2211" s="1102"/>
      <c r="P2211" s="638" t="s">
        <v>7004</v>
      </c>
      <c r="Q2211" s="639" t="s">
        <v>7005</v>
      </c>
      <c r="R2211" s="640">
        <v>87</v>
      </c>
      <c r="S2211" s="640">
        <v>25</v>
      </c>
      <c r="T2211" s="641">
        <v>125</v>
      </c>
      <c r="U2211" s="1102"/>
    </row>
    <row r="2212" spans="1:21" ht="14.25" customHeight="1">
      <c r="A2212" s="1329">
        <v>3</v>
      </c>
      <c r="B2212" s="1336">
        <v>44036</v>
      </c>
      <c r="C2212" s="1337" t="s">
        <v>7006</v>
      </c>
      <c r="D2212" s="1331" t="s">
        <v>7007</v>
      </c>
      <c r="E2212" s="1332">
        <v>12577</v>
      </c>
      <c r="F2212" s="1332">
        <v>12028</v>
      </c>
      <c r="G2212" s="1332">
        <v>63</v>
      </c>
      <c r="H2212" s="1332">
        <v>11955</v>
      </c>
      <c r="I2212" s="1333" t="s">
        <v>52</v>
      </c>
      <c r="J2212" s="1333" t="s">
        <v>52</v>
      </c>
      <c r="K2212" s="1333" t="s">
        <v>52</v>
      </c>
      <c r="L2212" s="1333" t="s">
        <v>52</v>
      </c>
      <c r="M2212" s="1333">
        <v>196</v>
      </c>
      <c r="N2212" s="1334">
        <v>204</v>
      </c>
      <c r="O2212" s="1335">
        <v>40000</v>
      </c>
      <c r="P2212" s="634" t="s">
        <v>7008</v>
      </c>
      <c r="Q2212" s="639" t="s">
        <v>7009</v>
      </c>
      <c r="R2212" s="640">
        <v>5492</v>
      </c>
      <c r="S2212" s="640">
        <v>75</v>
      </c>
      <c r="T2212" s="641">
        <v>166</v>
      </c>
      <c r="U2212" s="1331"/>
    </row>
    <row r="2213" spans="1:21" ht="14.25" customHeight="1">
      <c r="A2213" s="1191"/>
      <c r="B2213" s="1191"/>
      <c r="C2213" s="1191"/>
      <c r="D2213" s="1191"/>
      <c r="E2213" s="1191"/>
      <c r="F2213" s="1191"/>
      <c r="G2213" s="1191"/>
      <c r="H2213" s="1191"/>
      <c r="I2213" s="1191"/>
      <c r="J2213" s="1191"/>
      <c r="K2213" s="1191"/>
      <c r="L2213" s="1191"/>
      <c r="M2213" s="1191"/>
      <c r="N2213" s="1191"/>
      <c r="O2213" s="1191"/>
      <c r="P2213" s="638" t="s">
        <v>7010</v>
      </c>
      <c r="Q2213" s="639" t="s">
        <v>7011</v>
      </c>
      <c r="R2213" s="640">
        <v>5492</v>
      </c>
      <c r="S2213" s="640">
        <v>75</v>
      </c>
      <c r="T2213" s="641">
        <v>166</v>
      </c>
      <c r="U2213" s="1191"/>
    </row>
    <row r="2214" spans="1:21" ht="14.25" customHeight="1">
      <c r="A2214" s="1102"/>
      <c r="B2214" s="1102"/>
      <c r="C2214" s="1102"/>
      <c r="D2214" s="1102"/>
      <c r="E2214" s="1102"/>
      <c r="F2214" s="1102"/>
      <c r="G2214" s="1102"/>
      <c r="H2214" s="1102"/>
      <c r="I2214" s="1102"/>
      <c r="J2214" s="1102"/>
      <c r="K2214" s="1102"/>
      <c r="L2214" s="1102"/>
      <c r="M2214" s="1102"/>
      <c r="N2214" s="1102"/>
      <c r="O2214" s="1102"/>
      <c r="P2214" s="638" t="s">
        <v>7012</v>
      </c>
      <c r="Q2214" s="639" t="s">
        <v>7013</v>
      </c>
      <c r="R2214" s="640">
        <v>5492</v>
      </c>
      <c r="S2214" s="640">
        <v>75</v>
      </c>
      <c r="T2214" s="641">
        <v>166</v>
      </c>
      <c r="U2214" s="1102"/>
    </row>
    <row r="2215" spans="1:21" ht="14.25" customHeight="1">
      <c r="A2215" s="1329">
        <v>4</v>
      </c>
      <c r="B2215" s="1336">
        <v>44039</v>
      </c>
      <c r="C2215" s="1337" t="s">
        <v>7014</v>
      </c>
      <c r="D2215" s="1331" t="s">
        <v>7015</v>
      </c>
      <c r="E2215" s="1332">
        <v>1114</v>
      </c>
      <c r="F2215" s="1332">
        <v>991</v>
      </c>
      <c r="G2215" s="1332">
        <v>25</v>
      </c>
      <c r="H2215" s="1332">
        <v>968</v>
      </c>
      <c r="I2215" s="1333" t="s">
        <v>52</v>
      </c>
      <c r="J2215" s="1333" t="s">
        <v>52</v>
      </c>
      <c r="K2215" s="1333" t="s">
        <v>52</v>
      </c>
      <c r="L2215" s="1333" t="s">
        <v>52</v>
      </c>
      <c r="M2215" s="1333">
        <v>162</v>
      </c>
      <c r="N2215" s="1334">
        <v>62</v>
      </c>
      <c r="O2215" s="1335">
        <v>9999</v>
      </c>
      <c r="P2215" s="634" t="s">
        <v>7016</v>
      </c>
      <c r="Q2215" s="639" t="s">
        <v>7017</v>
      </c>
      <c r="R2215" s="640">
        <v>217</v>
      </c>
      <c r="S2215" s="640">
        <v>50</v>
      </c>
      <c r="T2215" s="641">
        <v>57</v>
      </c>
      <c r="U2215" s="1331"/>
    </row>
    <row r="2216" spans="1:21" ht="14.25" customHeight="1">
      <c r="A2216" s="1191"/>
      <c r="B2216" s="1191"/>
      <c r="C2216" s="1191"/>
      <c r="D2216" s="1191"/>
      <c r="E2216" s="1191"/>
      <c r="F2216" s="1191"/>
      <c r="G2216" s="1191"/>
      <c r="H2216" s="1191"/>
      <c r="I2216" s="1191"/>
      <c r="J2216" s="1191"/>
      <c r="K2216" s="1191"/>
      <c r="L2216" s="1191"/>
      <c r="M2216" s="1191"/>
      <c r="N2216" s="1191"/>
      <c r="O2216" s="1191"/>
      <c r="P2216" s="638" t="s">
        <v>7018</v>
      </c>
      <c r="Q2216" s="639" t="s">
        <v>7019</v>
      </c>
      <c r="R2216" s="640">
        <v>217</v>
      </c>
      <c r="S2216" s="640">
        <v>50</v>
      </c>
      <c r="T2216" s="641">
        <v>57</v>
      </c>
      <c r="U2216" s="1191"/>
    </row>
    <row r="2217" spans="1:21" ht="14.25" customHeight="1">
      <c r="A2217" s="1102"/>
      <c r="B2217" s="1102"/>
      <c r="C2217" s="1102"/>
      <c r="D2217" s="1102"/>
      <c r="E2217" s="1102"/>
      <c r="F2217" s="1102"/>
      <c r="G2217" s="1102"/>
      <c r="H2217" s="1102"/>
      <c r="I2217" s="1102"/>
      <c r="J2217" s="1102"/>
      <c r="K2217" s="1102"/>
      <c r="L2217" s="1102"/>
      <c r="M2217" s="1102"/>
      <c r="N2217" s="1102"/>
      <c r="O2217" s="1102"/>
      <c r="P2217" s="638" t="s">
        <v>7020</v>
      </c>
      <c r="Q2217" s="639" t="s">
        <v>7021</v>
      </c>
      <c r="R2217" s="640">
        <v>217</v>
      </c>
      <c r="S2217" s="640">
        <v>50</v>
      </c>
      <c r="T2217" s="641">
        <v>57</v>
      </c>
      <c r="U2217" s="1102"/>
    </row>
    <row r="2218" spans="1:21" ht="14.25" customHeight="1">
      <c r="A2218" s="1329">
        <v>4</v>
      </c>
      <c r="B2218" s="1336">
        <v>44042</v>
      </c>
      <c r="C2218" s="1337" t="s">
        <v>7022</v>
      </c>
      <c r="D2218" s="1331" t="s">
        <v>7023</v>
      </c>
      <c r="E2218" s="1332">
        <v>1948</v>
      </c>
      <c r="F2218" s="1332">
        <v>1702</v>
      </c>
      <c r="G2218" s="1332">
        <v>20</v>
      </c>
      <c r="H2218" s="1332">
        <v>1683</v>
      </c>
      <c r="I2218" s="1333" t="s">
        <v>52</v>
      </c>
      <c r="J2218" s="1333" t="s">
        <v>52</v>
      </c>
      <c r="K2218" s="1333" t="s">
        <v>52</v>
      </c>
      <c r="L2218" s="1333" t="s">
        <v>52</v>
      </c>
      <c r="M2218" s="1333">
        <v>202</v>
      </c>
      <c r="N2218" s="1334">
        <v>49</v>
      </c>
      <c r="O2218" s="1335">
        <v>9995</v>
      </c>
      <c r="P2218" s="634" t="s">
        <v>7024</v>
      </c>
      <c r="Q2218" s="639" t="s">
        <v>7025</v>
      </c>
      <c r="R2218" s="640">
        <v>590</v>
      </c>
      <c r="S2218" s="640">
        <v>55</v>
      </c>
      <c r="T2218" s="641">
        <v>34</v>
      </c>
      <c r="U2218" s="1331"/>
    </row>
    <row r="2219" spans="1:21" ht="14.25" customHeight="1">
      <c r="A2219" s="1191"/>
      <c r="B2219" s="1191"/>
      <c r="C2219" s="1191"/>
      <c r="D2219" s="1191"/>
      <c r="E2219" s="1191"/>
      <c r="F2219" s="1191"/>
      <c r="G2219" s="1191"/>
      <c r="H2219" s="1191"/>
      <c r="I2219" s="1191"/>
      <c r="J2219" s="1191"/>
      <c r="K2219" s="1191"/>
      <c r="L2219" s="1191"/>
      <c r="M2219" s="1191"/>
      <c r="N2219" s="1191"/>
      <c r="O2219" s="1191"/>
      <c r="P2219" s="638" t="s">
        <v>7026</v>
      </c>
      <c r="Q2219" s="639" t="s">
        <v>7027</v>
      </c>
      <c r="R2219" s="640">
        <v>590</v>
      </c>
      <c r="S2219" s="640">
        <v>55</v>
      </c>
      <c r="T2219" s="641">
        <v>34</v>
      </c>
      <c r="U2219" s="1191"/>
    </row>
    <row r="2220" spans="1:21" ht="14.25" customHeight="1">
      <c r="A2220" s="1102"/>
      <c r="B2220" s="1102"/>
      <c r="C2220" s="1102"/>
      <c r="D2220" s="1102"/>
      <c r="E2220" s="1102"/>
      <c r="F2220" s="1102"/>
      <c r="G2220" s="1102"/>
      <c r="H2220" s="1102"/>
      <c r="I2220" s="1102"/>
      <c r="J2220" s="1102"/>
      <c r="K2220" s="1102"/>
      <c r="L2220" s="1102"/>
      <c r="M2220" s="1102"/>
      <c r="N2220" s="1102"/>
      <c r="O2220" s="1102"/>
      <c r="P2220" s="638" t="s">
        <v>7028</v>
      </c>
      <c r="Q2220" s="639" t="s">
        <v>7029</v>
      </c>
      <c r="R2220" s="640">
        <v>590</v>
      </c>
      <c r="S2220" s="640">
        <v>55</v>
      </c>
      <c r="T2220" s="641">
        <v>34</v>
      </c>
      <c r="U2220" s="1102"/>
    </row>
    <row r="2221" spans="1:21" ht="14.25" customHeight="1">
      <c r="A2221" s="1329">
        <v>1</v>
      </c>
      <c r="B2221" s="1336">
        <v>44046</v>
      </c>
      <c r="C2221" s="1337" t="s">
        <v>7030</v>
      </c>
      <c r="D2221" s="1331" t="s">
        <v>7031</v>
      </c>
      <c r="E2221" s="1332">
        <v>1182</v>
      </c>
      <c r="F2221" s="1332">
        <v>1079</v>
      </c>
      <c r="G2221" s="1332">
        <v>37</v>
      </c>
      <c r="H2221" s="1332">
        <v>1044</v>
      </c>
      <c r="I2221" s="1333" t="s">
        <v>52</v>
      </c>
      <c r="J2221" s="1333" t="s">
        <v>52</v>
      </c>
      <c r="K2221" s="1333" t="s">
        <v>52</v>
      </c>
      <c r="L2221" s="1333" t="s">
        <v>52</v>
      </c>
      <c r="M2221" s="1333">
        <v>154</v>
      </c>
      <c r="N2221" s="1334">
        <v>65</v>
      </c>
      <c r="O2221" s="1335">
        <v>9960</v>
      </c>
      <c r="P2221" s="634" t="s">
        <v>7032</v>
      </c>
      <c r="Q2221" s="639" t="s">
        <v>7033</v>
      </c>
      <c r="R2221" s="640">
        <v>143</v>
      </c>
      <c r="S2221" s="640">
        <v>42</v>
      </c>
      <c r="T2221" s="641">
        <v>55</v>
      </c>
      <c r="U2221" s="1331"/>
    </row>
    <row r="2222" spans="1:21" ht="14.25" customHeight="1">
      <c r="A2222" s="1191"/>
      <c r="B2222" s="1191"/>
      <c r="C2222" s="1191"/>
      <c r="D2222" s="1191"/>
      <c r="E2222" s="1191"/>
      <c r="F2222" s="1191"/>
      <c r="G2222" s="1191"/>
      <c r="H2222" s="1191"/>
      <c r="I2222" s="1191"/>
      <c r="J2222" s="1191"/>
      <c r="K2222" s="1191"/>
      <c r="L2222" s="1191"/>
      <c r="M2222" s="1191"/>
      <c r="N2222" s="1191"/>
      <c r="O2222" s="1191"/>
      <c r="P2222" s="638" t="s">
        <v>7034</v>
      </c>
      <c r="Q2222" s="639" t="s">
        <v>7035</v>
      </c>
      <c r="R2222" s="640">
        <v>344</v>
      </c>
      <c r="S2222" s="640">
        <v>15</v>
      </c>
      <c r="T2222" s="641">
        <v>74</v>
      </c>
      <c r="U2222" s="1191"/>
    </row>
    <row r="2223" spans="1:21" ht="14.25" customHeight="1">
      <c r="A2223" s="1102"/>
      <c r="B2223" s="1102"/>
      <c r="C2223" s="1102"/>
      <c r="D2223" s="1102"/>
      <c r="E2223" s="1102"/>
      <c r="F2223" s="1102"/>
      <c r="G2223" s="1102"/>
      <c r="H2223" s="1102"/>
      <c r="I2223" s="1102"/>
      <c r="J2223" s="1102"/>
      <c r="K2223" s="1102"/>
      <c r="L2223" s="1102"/>
      <c r="M2223" s="1102"/>
      <c r="N2223" s="1102"/>
      <c r="O2223" s="1102"/>
      <c r="P2223" s="638" t="s">
        <v>7036</v>
      </c>
      <c r="Q2223" s="639" t="s">
        <v>7037</v>
      </c>
      <c r="R2223" s="640">
        <v>143</v>
      </c>
      <c r="S2223" s="640">
        <v>42</v>
      </c>
      <c r="T2223" s="641">
        <v>55</v>
      </c>
      <c r="U2223" s="1102"/>
    </row>
    <row r="2224" spans="1:21" ht="14.25" customHeight="1">
      <c r="A2224" s="1329">
        <v>2</v>
      </c>
      <c r="B2224" s="1336">
        <v>44053</v>
      </c>
      <c r="C2224" s="1337" t="s">
        <v>7038</v>
      </c>
      <c r="D2224" s="1331" t="s">
        <v>7039</v>
      </c>
      <c r="E2224" s="1332">
        <v>1107</v>
      </c>
      <c r="F2224" s="1332">
        <v>973</v>
      </c>
      <c r="G2224" s="1332">
        <v>51</v>
      </c>
      <c r="H2224" s="1332">
        <v>922</v>
      </c>
      <c r="I2224" s="1333" t="s">
        <v>52</v>
      </c>
      <c r="J2224" s="1333" t="s">
        <v>52</v>
      </c>
      <c r="K2224" s="1333" t="s">
        <v>52</v>
      </c>
      <c r="L2224" s="1333" t="s">
        <v>52</v>
      </c>
      <c r="M2224" s="1333">
        <v>140</v>
      </c>
      <c r="N2224" s="1334">
        <v>71</v>
      </c>
      <c r="O2224" s="1335">
        <v>9992</v>
      </c>
      <c r="P2224" s="634" t="s">
        <v>7040</v>
      </c>
      <c r="Q2224" s="639" t="s">
        <v>7041</v>
      </c>
      <c r="R2224" s="640">
        <v>175</v>
      </c>
      <c r="S2224" s="640">
        <v>19</v>
      </c>
      <c r="T2224" s="641">
        <v>64</v>
      </c>
      <c r="U2224" s="1331"/>
    </row>
    <row r="2225" spans="1:21" ht="14.25" customHeight="1">
      <c r="A2225" s="1191"/>
      <c r="B2225" s="1191"/>
      <c r="C2225" s="1191"/>
      <c r="D2225" s="1191"/>
      <c r="E2225" s="1191"/>
      <c r="F2225" s="1191"/>
      <c r="G2225" s="1191"/>
      <c r="H2225" s="1191"/>
      <c r="I2225" s="1191"/>
      <c r="J2225" s="1191"/>
      <c r="K2225" s="1191"/>
      <c r="L2225" s="1191"/>
      <c r="M2225" s="1191"/>
      <c r="N2225" s="1191"/>
      <c r="O2225" s="1191"/>
      <c r="P2225" s="638" t="s">
        <v>7042</v>
      </c>
      <c r="Q2225" s="639" t="s">
        <v>7043</v>
      </c>
      <c r="R2225" s="640">
        <v>175</v>
      </c>
      <c r="S2225" s="640">
        <v>19</v>
      </c>
      <c r="T2225" s="641">
        <v>64</v>
      </c>
      <c r="U2225" s="1191"/>
    </row>
    <row r="2226" spans="1:21" ht="14.25" customHeight="1">
      <c r="A2226" s="1102"/>
      <c r="B2226" s="1102"/>
      <c r="C2226" s="1102"/>
      <c r="D2226" s="1102"/>
      <c r="E2226" s="1102"/>
      <c r="F2226" s="1102"/>
      <c r="G2226" s="1102"/>
      <c r="H2226" s="1102"/>
      <c r="I2226" s="1102"/>
      <c r="J2226" s="1102"/>
      <c r="K2226" s="1102"/>
      <c r="L2226" s="1102"/>
      <c r="M2226" s="1102"/>
      <c r="N2226" s="1102"/>
      <c r="O2226" s="1102"/>
      <c r="P2226" s="638" t="s">
        <v>7044</v>
      </c>
      <c r="Q2226" s="639" t="s">
        <v>7045</v>
      </c>
      <c r="R2226" s="640">
        <v>163</v>
      </c>
      <c r="S2226" s="640">
        <v>33</v>
      </c>
      <c r="T2226" s="641">
        <v>68</v>
      </c>
      <c r="U2226" s="1102"/>
    </row>
    <row r="2227" spans="1:21" ht="14.25" customHeight="1">
      <c r="A2227" s="1329">
        <v>2</v>
      </c>
      <c r="B2227" s="1336">
        <v>44055</v>
      </c>
      <c r="C2227" s="1337" t="s">
        <v>7046</v>
      </c>
      <c r="D2227" s="1331" t="s">
        <v>7047</v>
      </c>
      <c r="E2227" s="1332">
        <v>7280</v>
      </c>
      <c r="F2227" s="1332">
        <v>6018</v>
      </c>
      <c r="G2227" s="1332">
        <v>206</v>
      </c>
      <c r="H2227" s="1332">
        <v>5826</v>
      </c>
      <c r="I2227" s="1333" t="s">
        <v>52</v>
      </c>
      <c r="J2227" s="1333" t="s">
        <v>52</v>
      </c>
      <c r="K2227" s="1333" t="s">
        <v>52</v>
      </c>
      <c r="L2227" s="1333" t="s">
        <v>52</v>
      </c>
      <c r="M2227" s="1333">
        <v>111</v>
      </c>
      <c r="N2227" s="1334">
        <v>360</v>
      </c>
      <c r="O2227" s="1335">
        <v>40000</v>
      </c>
      <c r="P2227" s="634" t="s">
        <v>7048</v>
      </c>
      <c r="Q2227" s="639" t="s">
        <v>7049</v>
      </c>
      <c r="R2227" s="640">
        <v>175</v>
      </c>
      <c r="S2227" s="640">
        <v>19</v>
      </c>
      <c r="T2227" s="641">
        <v>64</v>
      </c>
      <c r="U2227" s="1331"/>
    </row>
    <row r="2228" spans="1:21" ht="14.25" customHeight="1">
      <c r="A2228" s="1191"/>
      <c r="B2228" s="1191"/>
      <c r="C2228" s="1191"/>
      <c r="D2228" s="1191"/>
      <c r="E2228" s="1191"/>
      <c r="F2228" s="1191"/>
      <c r="G2228" s="1191"/>
      <c r="H2228" s="1191"/>
      <c r="I2228" s="1191"/>
      <c r="J2228" s="1191"/>
      <c r="K2228" s="1191"/>
      <c r="L2228" s="1191"/>
      <c r="M2228" s="1191"/>
      <c r="N2228" s="1191"/>
      <c r="O2228" s="1191"/>
      <c r="P2228" s="638" t="s">
        <v>7050</v>
      </c>
      <c r="Q2228" s="639" t="s">
        <v>7051</v>
      </c>
      <c r="R2228" s="640">
        <v>175</v>
      </c>
      <c r="S2228" s="640">
        <v>19</v>
      </c>
      <c r="T2228" s="641">
        <v>64</v>
      </c>
      <c r="U2228" s="1191"/>
    </row>
    <row r="2229" spans="1:21" ht="14.25" customHeight="1">
      <c r="A2229" s="1102"/>
      <c r="B2229" s="1102"/>
      <c r="C2229" s="1102"/>
      <c r="D2229" s="1102"/>
      <c r="E2229" s="1102"/>
      <c r="F2229" s="1102"/>
      <c r="G2229" s="1102"/>
      <c r="H2229" s="1102"/>
      <c r="I2229" s="1102"/>
      <c r="J2229" s="1102"/>
      <c r="K2229" s="1102"/>
      <c r="L2229" s="1102"/>
      <c r="M2229" s="1102"/>
      <c r="N2229" s="1102"/>
      <c r="O2229" s="1102"/>
      <c r="P2229" s="638" t="s">
        <v>7052</v>
      </c>
      <c r="Q2229" s="639" t="s">
        <v>7053</v>
      </c>
      <c r="R2229" s="640">
        <v>163</v>
      </c>
      <c r="S2229" s="640">
        <v>33</v>
      </c>
      <c r="T2229" s="641">
        <v>68</v>
      </c>
      <c r="U2229" s="1102"/>
    </row>
    <row r="2230" spans="1:21" ht="14.25" customHeight="1">
      <c r="A2230" s="1329">
        <v>2</v>
      </c>
      <c r="B2230" s="1336">
        <v>44056</v>
      </c>
      <c r="C2230" s="1337" t="s">
        <v>7054</v>
      </c>
      <c r="D2230" s="1331" t="s">
        <v>7055</v>
      </c>
      <c r="E2230" s="1332">
        <v>1188</v>
      </c>
      <c r="F2230" s="1332">
        <v>1053</v>
      </c>
      <c r="G2230" s="1305">
        <v>48</v>
      </c>
      <c r="H2230" s="1305">
        <v>1006</v>
      </c>
      <c r="I2230" s="1333" t="s">
        <v>52</v>
      </c>
      <c r="J2230" s="1333" t="s">
        <v>52</v>
      </c>
      <c r="K2230" s="1333" t="s">
        <v>52</v>
      </c>
      <c r="L2230" s="1333" t="s">
        <v>52</v>
      </c>
      <c r="M2230" s="1333">
        <v>132</v>
      </c>
      <c r="N2230" s="1334">
        <v>76</v>
      </c>
      <c r="O2230" s="1335">
        <v>9968</v>
      </c>
      <c r="P2230" s="634" t="s">
        <v>7056</v>
      </c>
      <c r="Q2230" s="639" t="s">
        <v>7057</v>
      </c>
      <c r="R2230" s="640">
        <v>187</v>
      </c>
      <c r="S2230" s="640">
        <v>34</v>
      </c>
      <c r="T2230" s="641">
        <v>72</v>
      </c>
      <c r="U2230" s="498"/>
    </row>
    <row r="2231" spans="1:21" ht="14.25" customHeight="1">
      <c r="A2231" s="1191"/>
      <c r="B2231" s="1191"/>
      <c r="C2231" s="1191"/>
      <c r="D2231" s="1191"/>
      <c r="E2231" s="1191"/>
      <c r="F2231" s="1191"/>
      <c r="G2231" s="1191"/>
      <c r="H2231" s="1191"/>
      <c r="I2231" s="1191"/>
      <c r="J2231" s="1191"/>
      <c r="K2231" s="1191"/>
      <c r="L2231" s="1191"/>
      <c r="M2231" s="1191"/>
      <c r="N2231" s="1191"/>
      <c r="O2231" s="1191"/>
      <c r="P2231" s="638" t="s">
        <v>7058</v>
      </c>
      <c r="Q2231" s="639" t="s">
        <v>7059</v>
      </c>
      <c r="R2231" s="640">
        <v>187</v>
      </c>
      <c r="S2231" s="640">
        <v>34</v>
      </c>
      <c r="T2231" s="641">
        <v>72</v>
      </c>
      <c r="U2231" s="498"/>
    </row>
    <row r="2232" spans="1:21" ht="14.25" customHeight="1">
      <c r="A2232" s="1102"/>
      <c r="B2232" s="1102"/>
      <c r="C2232" s="1102"/>
      <c r="D2232" s="1102"/>
      <c r="E2232" s="1102"/>
      <c r="F2232" s="1102"/>
      <c r="G2232" s="1102"/>
      <c r="H2232" s="1102"/>
      <c r="I2232" s="1102"/>
      <c r="J2232" s="1102"/>
      <c r="K2232" s="1102"/>
      <c r="L2232" s="1102"/>
      <c r="M2232" s="1102"/>
      <c r="N2232" s="1102"/>
      <c r="O2232" s="1102"/>
      <c r="P2232" s="638" t="s">
        <v>7060</v>
      </c>
      <c r="Q2232" s="639" t="s">
        <v>7061</v>
      </c>
      <c r="R2232" s="640">
        <v>187</v>
      </c>
      <c r="S2232" s="640">
        <v>34</v>
      </c>
      <c r="T2232" s="641">
        <v>72</v>
      </c>
      <c r="U2232" s="498"/>
    </row>
    <row r="2233" spans="1:21" ht="14.25" customHeight="1">
      <c r="A2233" s="1329">
        <v>3</v>
      </c>
      <c r="B2233" s="1336">
        <v>44063</v>
      </c>
      <c r="C2233" s="1337" t="s">
        <v>7062</v>
      </c>
      <c r="D2233" s="1331" t="s">
        <v>7063</v>
      </c>
      <c r="E2233" s="1332">
        <v>1038</v>
      </c>
      <c r="F2233" s="1332">
        <v>928</v>
      </c>
      <c r="G2233" s="1305">
        <v>21</v>
      </c>
      <c r="H2233" s="1305">
        <v>908</v>
      </c>
      <c r="I2233" s="1333" t="s">
        <v>52</v>
      </c>
      <c r="J2233" s="1333" t="s">
        <v>52</v>
      </c>
      <c r="K2233" s="1333" t="s">
        <v>52</v>
      </c>
      <c r="L2233" s="1333" t="s">
        <v>52</v>
      </c>
      <c r="M2233" s="1333">
        <v>167</v>
      </c>
      <c r="N2233" s="1334">
        <v>60</v>
      </c>
      <c r="O2233" s="1335">
        <v>9978</v>
      </c>
      <c r="P2233" s="634" t="s">
        <v>7064</v>
      </c>
      <c r="Q2233" s="639" t="s">
        <v>7065</v>
      </c>
      <c r="R2233" s="640">
        <v>140</v>
      </c>
      <c r="S2233" s="640">
        <v>40</v>
      </c>
      <c r="T2233" s="641">
        <v>50</v>
      </c>
      <c r="U2233" s="498"/>
    </row>
    <row r="2234" spans="1:21" ht="14.25" customHeight="1">
      <c r="A2234" s="1191"/>
      <c r="B2234" s="1191"/>
      <c r="C2234" s="1191"/>
      <c r="D2234" s="1191"/>
      <c r="E2234" s="1191"/>
      <c r="F2234" s="1191"/>
      <c r="G2234" s="1191"/>
      <c r="H2234" s="1191"/>
      <c r="I2234" s="1191"/>
      <c r="J2234" s="1191"/>
      <c r="K2234" s="1191"/>
      <c r="L2234" s="1191"/>
      <c r="M2234" s="1191"/>
      <c r="N2234" s="1191"/>
      <c r="O2234" s="1191"/>
      <c r="P2234" s="638" t="s">
        <v>7066</v>
      </c>
      <c r="Q2234" s="639" t="s">
        <v>7067</v>
      </c>
      <c r="R2234" s="640">
        <v>231</v>
      </c>
      <c r="S2234" s="640">
        <v>63</v>
      </c>
      <c r="T2234" s="641">
        <v>55</v>
      </c>
      <c r="U2234" s="498"/>
    </row>
    <row r="2235" spans="1:21" ht="14.25" customHeight="1">
      <c r="A2235" s="1102"/>
      <c r="B2235" s="1102"/>
      <c r="C2235" s="1102"/>
      <c r="D2235" s="1102"/>
      <c r="E2235" s="1102"/>
      <c r="F2235" s="1102"/>
      <c r="G2235" s="1102"/>
      <c r="H2235" s="1102"/>
      <c r="I2235" s="1102"/>
      <c r="J2235" s="1102"/>
      <c r="K2235" s="1102"/>
      <c r="L2235" s="1102"/>
      <c r="M2235" s="1102"/>
      <c r="N2235" s="1102"/>
      <c r="O2235" s="1102"/>
      <c r="P2235" s="638" t="s">
        <v>7068</v>
      </c>
      <c r="Q2235" s="639" t="s">
        <v>7069</v>
      </c>
      <c r="R2235" s="640">
        <v>231</v>
      </c>
      <c r="S2235" s="640">
        <v>63</v>
      </c>
      <c r="T2235" s="641">
        <v>55</v>
      </c>
      <c r="U2235" s="498"/>
    </row>
    <row r="2236" spans="1:21" ht="14.25" customHeight="1">
      <c r="A2236" s="1329">
        <v>3</v>
      </c>
      <c r="B2236" s="1336">
        <v>44064</v>
      </c>
      <c r="C2236" s="1337" t="s">
        <v>7070</v>
      </c>
      <c r="D2236" s="1331" t="s">
        <v>7071</v>
      </c>
      <c r="E2236" s="1332">
        <v>9186</v>
      </c>
      <c r="F2236" s="1332">
        <v>8498</v>
      </c>
      <c r="G2236" s="1305">
        <v>74</v>
      </c>
      <c r="H2236" s="1305">
        <v>8423</v>
      </c>
      <c r="I2236" s="1333" t="s">
        <v>52</v>
      </c>
      <c r="J2236" s="1333" t="s">
        <v>52</v>
      </c>
      <c r="K2236" s="1333" t="s">
        <v>52</v>
      </c>
      <c r="L2236" s="1333" t="s">
        <v>52</v>
      </c>
      <c r="M2236" s="1333">
        <v>579</v>
      </c>
      <c r="N2236" s="1334">
        <v>69</v>
      </c>
      <c r="O2236" s="1335">
        <v>39999</v>
      </c>
      <c r="P2236" s="634" t="s">
        <v>7072</v>
      </c>
      <c r="Q2236" s="639" t="s">
        <v>7073</v>
      </c>
      <c r="R2236" s="640">
        <v>2108</v>
      </c>
      <c r="S2236" s="640">
        <v>106</v>
      </c>
      <c r="T2236" s="641">
        <v>60</v>
      </c>
      <c r="U2236" s="498"/>
    </row>
    <row r="2237" spans="1:21" ht="14.25" customHeight="1">
      <c r="A2237" s="1191"/>
      <c r="B2237" s="1191"/>
      <c r="C2237" s="1191"/>
      <c r="D2237" s="1191"/>
      <c r="E2237" s="1191"/>
      <c r="F2237" s="1191"/>
      <c r="G2237" s="1191"/>
      <c r="H2237" s="1191"/>
      <c r="I2237" s="1191"/>
      <c r="J2237" s="1191"/>
      <c r="K2237" s="1191"/>
      <c r="L2237" s="1191"/>
      <c r="M2237" s="1191"/>
      <c r="N2237" s="1191"/>
      <c r="O2237" s="1191"/>
      <c r="P2237" s="638" t="s">
        <v>7074</v>
      </c>
      <c r="Q2237" s="639" t="s">
        <v>7075</v>
      </c>
      <c r="R2237" s="640">
        <v>3394</v>
      </c>
      <c r="S2237" s="640">
        <v>87</v>
      </c>
      <c r="T2237" s="641">
        <v>102</v>
      </c>
      <c r="U2237" s="498"/>
    </row>
    <row r="2238" spans="1:21" ht="14.25" customHeight="1">
      <c r="A2238" s="1102"/>
      <c r="B2238" s="1102"/>
      <c r="C2238" s="1102"/>
      <c r="D2238" s="1102"/>
      <c r="E2238" s="1102"/>
      <c r="F2238" s="1102"/>
      <c r="G2238" s="1102"/>
      <c r="H2238" s="1102"/>
      <c r="I2238" s="1102"/>
      <c r="J2238" s="1102"/>
      <c r="K2238" s="1102"/>
      <c r="L2238" s="1102"/>
      <c r="M2238" s="1102"/>
      <c r="N2238" s="1102"/>
      <c r="O2238" s="1102"/>
      <c r="P2238" s="638" t="s">
        <v>7076</v>
      </c>
      <c r="Q2238" s="639" t="s">
        <v>7077</v>
      </c>
      <c r="R2238" s="640">
        <v>328</v>
      </c>
      <c r="S2238" s="640">
        <v>122</v>
      </c>
      <c r="T2238" s="641">
        <v>57</v>
      </c>
      <c r="U2238" s="498"/>
    </row>
    <row r="2239" spans="1:21" ht="14.25" customHeight="1">
      <c r="A2239" s="1329">
        <v>4</v>
      </c>
      <c r="B2239" s="1336">
        <v>44067</v>
      </c>
      <c r="C2239" s="1337" t="s">
        <v>7078</v>
      </c>
      <c r="D2239" s="1331" t="s">
        <v>7079</v>
      </c>
      <c r="E2239" s="1332">
        <v>1590</v>
      </c>
      <c r="F2239" s="1332">
        <v>1400</v>
      </c>
      <c r="G2239" s="1305">
        <v>52</v>
      </c>
      <c r="H2239" s="1305">
        <v>1349</v>
      </c>
      <c r="I2239" s="1333" t="s">
        <v>52</v>
      </c>
      <c r="J2239" s="1333" t="s">
        <v>52</v>
      </c>
      <c r="K2239" s="1333" t="s">
        <v>52</v>
      </c>
      <c r="L2239" s="1333" t="s">
        <v>52</v>
      </c>
      <c r="M2239" s="1333">
        <v>187</v>
      </c>
      <c r="N2239" s="1334">
        <v>53</v>
      </c>
      <c r="O2239" s="1335">
        <v>9991</v>
      </c>
      <c r="P2239" s="634" t="s">
        <v>7080</v>
      </c>
      <c r="Q2239" s="639" t="s">
        <v>7081</v>
      </c>
      <c r="R2239" s="640">
        <v>302</v>
      </c>
      <c r="S2239" s="640">
        <v>58</v>
      </c>
      <c r="T2239" s="641">
        <v>51</v>
      </c>
      <c r="U2239" s="498"/>
    </row>
    <row r="2240" spans="1:21" ht="14.25" customHeight="1">
      <c r="A2240" s="1191"/>
      <c r="B2240" s="1191"/>
      <c r="C2240" s="1191"/>
      <c r="D2240" s="1191"/>
      <c r="E2240" s="1191"/>
      <c r="F2240" s="1191"/>
      <c r="G2240" s="1191"/>
      <c r="H2240" s="1191"/>
      <c r="I2240" s="1191"/>
      <c r="J2240" s="1191"/>
      <c r="K2240" s="1191"/>
      <c r="L2240" s="1191"/>
      <c r="M2240" s="1191"/>
      <c r="N2240" s="1191"/>
      <c r="O2240" s="1191"/>
      <c r="P2240" s="638" t="s">
        <v>7082</v>
      </c>
      <c r="Q2240" s="639" t="s">
        <v>7083</v>
      </c>
      <c r="R2240" s="640">
        <v>302</v>
      </c>
      <c r="S2240" s="640">
        <v>58</v>
      </c>
      <c r="T2240" s="641">
        <v>51</v>
      </c>
      <c r="U2240" s="498"/>
    </row>
    <row r="2241" spans="1:21" ht="14.25" customHeight="1">
      <c r="A2241" s="1102"/>
      <c r="B2241" s="1102"/>
      <c r="C2241" s="1102"/>
      <c r="D2241" s="1102"/>
      <c r="E2241" s="1102"/>
      <c r="F2241" s="1102"/>
      <c r="G2241" s="1102"/>
      <c r="H2241" s="1102"/>
      <c r="I2241" s="1102"/>
      <c r="J2241" s="1102"/>
      <c r="K2241" s="1102"/>
      <c r="L2241" s="1102"/>
      <c r="M2241" s="1102"/>
      <c r="N2241" s="1102"/>
      <c r="O2241" s="1102"/>
      <c r="P2241" s="638" t="s">
        <v>7084</v>
      </c>
      <c r="Q2241" s="639" t="s">
        <v>7085</v>
      </c>
      <c r="R2241" s="640">
        <v>302</v>
      </c>
      <c r="S2241" s="640">
        <v>58</v>
      </c>
      <c r="T2241" s="641">
        <v>51</v>
      </c>
      <c r="U2241" s="498"/>
    </row>
    <row r="2242" spans="1:21" ht="14.25" customHeight="1">
      <c r="A2242" s="1329">
        <v>1</v>
      </c>
      <c r="B2242" s="1336">
        <v>44074</v>
      </c>
      <c r="C2242" s="1337" t="s">
        <v>7086</v>
      </c>
      <c r="D2242" s="1331" t="s">
        <v>7087</v>
      </c>
      <c r="E2242" s="1332">
        <v>1612</v>
      </c>
      <c r="F2242" s="1332">
        <v>1462</v>
      </c>
      <c r="G2242" s="1305">
        <v>65</v>
      </c>
      <c r="H2242" s="1305">
        <v>1397</v>
      </c>
      <c r="I2242" s="1333" t="s">
        <v>52</v>
      </c>
      <c r="J2242" s="1333" t="s">
        <v>52</v>
      </c>
      <c r="K2242" s="1333" t="s">
        <v>52</v>
      </c>
      <c r="L2242" s="1333" t="s">
        <v>52</v>
      </c>
      <c r="M2242" s="1333">
        <v>149</v>
      </c>
      <c r="N2242" s="1334">
        <v>67</v>
      </c>
      <c r="O2242" s="1335">
        <v>9983</v>
      </c>
      <c r="P2242" s="634" t="s">
        <v>7088</v>
      </c>
      <c r="Q2242" s="639" t="s">
        <v>7089</v>
      </c>
      <c r="R2242" s="640">
        <v>212</v>
      </c>
      <c r="S2242" s="640">
        <v>46</v>
      </c>
      <c r="T2242" s="641">
        <v>52</v>
      </c>
      <c r="U2242" s="498"/>
    </row>
    <row r="2243" spans="1:21" ht="14.25" customHeight="1">
      <c r="A2243" s="1191"/>
      <c r="B2243" s="1191"/>
      <c r="C2243" s="1191"/>
      <c r="D2243" s="1191"/>
      <c r="E2243" s="1191"/>
      <c r="F2243" s="1191"/>
      <c r="G2243" s="1191"/>
      <c r="H2243" s="1191"/>
      <c r="I2243" s="1191"/>
      <c r="J2243" s="1191"/>
      <c r="K2243" s="1191"/>
      <c r="L2243" s="1191"/>
      <c r="M2243" s="1191"/>
      <c r="N2243" s="1191"/>
      <c r="O2243" s="1191"/>
      <c r="P2243" s="638" t="s">
        <v>7090</v>
      </c>
      <c r="Q2243" s="639" t="s">
        <v>7091</v>
      </c>
      <c r="R2243" s="640">
        <v>487</v>
      </c>
      <c r="S2243" s="640">
        <v>11</v>
      </c>
      <c r="T2243" s="641">
        <v>127</v>
      </c>
      <c r="U2243" s="498"/>
    </row>
    <row r="2244" spans="1:21" ht="14.25" customHeight="1">
      <c r="A2244" s="1102"/>
      <c r="B2244" s="1102"/>
      <c r="C2244" s="1102"/>
      <c r="D2244" s="1102"/>
      <c r="E2244" s="1102"/>
      <c r="F2244" s="1102"/>
      <c r="G2244" s="1102"/>
      <c r="H2244" s="1102"/>
      <c r="I2244" s="1102"/>
      <c r="J2244" s="1102"/>
      <c r="K2244" s="1102"/>
      <c r="L2244" s="1102"/>
      <c r="M2244" s="1102"/>
      <c r="N2244" s="1102"/>
      <c r="O2244" s="1102"/>
      <c r="P2244" s="638" t="s">
        <v>7092</v>
      </c>
      <c r="Q2244" s="639" t="s">
        <v>7093</v>
      </c>
      <c r="R2244" s="640">
        <v>212</v>
      </c>
      <c r="S2244" s="640">
        <v>46</v>
      </c>
      <c r="T2244" s="641">
        <v>52</v>
      </c>
      <c r="U2244" s="498"/>
    </row>
    <row r="2245" spans="1:21" ht="14.25" customHeight="1">
      <c r="A2245" s="1329">
        <v>1</v>
      </c>
      <c r="B2245" s="1336">
        <v>44075</v>
      </c>
      <c r="C2245" s="1337" t="s">
        <v>7094</v>
      </c>
      <c r="D2245" s="1331" t="s">
        <v>7095</v>
      </c>
      <c r="E2245" s="1332">
        <v>3820</v>
      </c>
      <c r="F2245" s="1332">
        <v>3373</v>
      </c>
      <c r="G2245" s="1305">
        <v>208</v>
      </c>
      <c r="H2245" s="1305">
        <v>3163</v>
      </c>
      <c r="I2245" s="1333" t="s">
        <v>52</v>
      </c>
      <c r="J2245" s="1333" t="s">
        <v>52</v>
      </c>
      <c r="K2245" s="1333" t="s">
        <v>52</v>
      </c>
      <c r="L2245" s="1333" t="s">
        <v>52</v>
      </c>
      <c r="M2245" s="1333">
        <v>377</v>
      </c>
      <c r="N2245" s="1334">
        <v>106</v>
      </c>
      <c r="O2245" s="1335">
        <v>39993</v>
      </c>
      <c r="P2245" s="634" t="s">
        <v>7096</v>
      </c>
      <c r="Q2245" s="639" t="s">
        <v>7097</v>
      </c>
      <c r="R2245" s="640">
        <v>393</v>
      </c>
      <c r="S2245" s="640">
        <v>107</v>
      </c>
      <c r="T2245" s="641">
        <v>90</v>
      </c>
      <c r="U2245" s="498"/>
    </row>
    <row r="2246" spans="1:21" ht="14.25" customHeight="1">
      <c r="A2246" s="1191"/>
      <c r="B2246" s="1191"/>
      <c r="C2246" s="1191"/>
      <c r="D2246" s="1191"/>
      <c r="E2246" s="1191"/>
      <c r="F2246" s="1191"/>
      <c r="G2246" s="1191"/>
      <c r="H2246" s="1191"/>
      <c r="I2246" s="1191"/>
      <c r="J2246" s="1191"/>
      <c r="K2246" s="1191"/>
      <c r="L2246" s="1191"/>
      <c r="M2246" s="1191"/>
      <c r="N2246" s="1191"/>
      <c r="O2246" s="1191"/>
      <c r="P2246" s="638" t="s">
        <v>7098</v>
      </c>
      <c r="Q2246" s="639" t="s">
        <v>7099</v>
      </c>
      <c r="R2246" s="640">
        <v>936</v>
      </c>
      <c r="S2246" s="640">
        <v>26</v>
      </c>
      <c r="T2246" s="641">
        <v>138</v>
      </c>
      <c r="U2246" s="498"/>
    </row>
    <row r="2247" spans="1:21" ht="14.25" customHeight="1">
      <c r="A2247" s="1102"/>
      <c r="B2247" s="1102"/>
      <c r="C2247" s="1102"/>
      <c r="D2247" s="1102"/>
      <c r="E2247" s="1102"/>
      <c r="F2247" s="1102"/>
      <c r="G2247" s="1102"/>
      <c r="H2247" s="1102"/>
      <c r="I2247" s="1102"/>
      <c r="J2247" s="1102"/>
      <c r="K2247" s="1102"/>
      <c r="L2247" s="1102"/>
      <c r="M2247" s="1102"/>
      <c r="N2247" s="1102"/>
      <c r="O2247" s="1102"/>
      <c r="P2247" s="638" t="s">
        <v>7100</v>
      </c>
      <c r="Q2247" s="639" t="s">
        <v>7101</v>
      </c>
      <c r="R2247" s="640">
        <v>393</v>
      </c>
      <c r="S2247" s="640">
        <v>107</v>
      </c>
      <c r="T2247" s="641">
        <v>90</v>
      </c>
      <c r="U2247" s="498"/>
    </row>
    <row r="2248" spans="1:21" ht="14.25" customHeight="1">
      <c r="A2248" s="1329">
        <v>2</v>
      </c>
      <c r="B2248" s="1336">
        <v>44081</v>
      </c>
      <c r="C2248" s="1337" t="s">
        <v>7102</v>
      </c>
      <c r="D2248" s="1331" t="s">
        <v>7103</v>
      </c>
      <c r="E2248" s="1332">
        <v>2247</v>
      </c>
      <c r="F2248" s="1332">
        <v>2060</v>
      </c>
      <c r="G2248" s="1305">
        <v>214</v>
      </c>
      <c r="H2248" s="1305">
        <v>1855</v>
      </c>
      <c r="I2248" s="1333" t="s">
        <v>52</v>
      </c>
      <c r="J2248" s="1333" t="s">
        <v>52</v>
      </c>
      <c r="K2248" s="1333" t="s">
        <v>52</v>
      </c>
      <c r="L2248" s="1333" t="s">
        <v>52</v>
      </c>
      <c r="M2248" s="1333">
        <v>195</v>
      </c>
      <c r="N2248" s="1334">
        <v>51</v>
      </c>
      <c r="O2248" s="1335">
        <v>9974</v>
      </c>
      <c r="P2248" s="634" t="s">
        <v>7104</v>
      </c>
      <c r="Q2248" s="639" t="s">
        <v>7105</v>
      </c>
      <c r="R2248" s="640">
        <v>781</v>
      </c>
      <c r="S2248" s="640">
        <v>15</v>
      </c>
      <c r="T2248" s="641">
        <v>75</v>
      </c>
      <c r="U2248" s="498"/>
    </row>
    <row r="2249" spans="1:21" ht="14.25" customHeight="1">
      <c r="A2249" s="1191"/>
      <c r="B2249" s="1191"/>
      <c r="C2249" s="1191"/>
      <c r="D2249" s="1191"/>
      <c r="E2249" s="1191"/>
      <c r="F2249" s="1191"/>
      <c r="G2249" s="1191"/>
      <c r="H2249" s="1191"/>
      <c r="I2249" s="1191"/>
      <c r="J2249" s="1191"/>
      <c r="K2249" s="1191"/>
      <c r="L2249" s="1191"/>
      <c r="M2249" s="1191"/>
      <c r="N2249" s="1191"/>
      <c r="O2249" s="1191"/>
      <c r="P2249" s="638" t="s">
        <v>7106</v>
      </c>
      <c r="Q2249" s="639" t="s">
        <v>7107</v>
      </c>
      <c r="R2249" s="640">
        <v>781</v>
      </c>
      <c r="S2249" s="640">
        <v>15</v>
      </c>
      <c r="T2249" s="641">
        <v>75</v>
      </c>
      <c r="U2249" s="498"/>
    </row>
    <row r="2250" spans="1:21" ht="14.25" customHeight="1">
      <c r="A2250" s="1102"/>
      <c r="B2250" s="1102"/>
      <c r="C2250" s="1102"/>
      <c r="D2250" s="1102"/>
      <c r="E2250" s="1102"/>
      <c r="F2250" s="1102"/>
      <c r="G2250" s="1102"/>
      <c r="H2250" s="1102"/>
      <c r="I2250" s="1102"/>
      <c r="J2250" s="1102"/>
      <c r="K2250" s="1102"/>
      <c r="L2250" s="1102"/>
      <c r="M2250" s="1102"/>
      <c r="N2250" s="1102"/>
      <c r="O2250" s="1102"/>
      <c r="P2250" s="638" t="s">
        <v>7108</v>
      </c>
      <c r="Q2250" s="639" t="s">
        <v>7109</v>
      </c>
      <c r="R2250" s="640">
        <v>256</v>
      </c>
      <c r="S2250" s="640">
        <v>58</v>
      </c>
      <c r="T2250" s="641">
        <v>44</v>
      </c>
      <c r="U2250" s="498"/>
    </row>
    <row r="2251" spans="1:21" ht="14.25" customHeight="1">
      <c r="A2251" s="1329">
        <v>2</v>
      </c>
      <c r="B2251" s="1336">
        <v>44084</v>
      </c>
      <c r="C2251" s="1337" t="s">
        <v>7110</v>
      </c>
      <c r="D2251" s="1331" t="s">
        <v>7111</v>
      </c>
      <c r="E2251" s="1332">
        <v>1908</v>
      </c>
      <c r="F2251" s="1332">
        <v>1721</v>
      </c>
      <c r="G2251" s="1305">
        <v>121</v>
      </c>
      <c r="H2251" s="1305">
        <v>1607</v>
      </c>
      <c r="I2251" s="1333" t="s">
        <v>52</v>
      </c>
      <c r="J2251" s="1333" t="s">
        <v>52</v>
      </c>
      <c r="K2251" s="1333" t="s">
        <v>52</v>
      </c>
      <c r="L2251" s="1333" t="s">
        <v>52</v>
      </c>
      <c r="M2251" s="1333">
        <v>115</v>
      </c>
      <c r="N2251" s="1334">
        <v>87</v>
      </c>
      <c r="O2251" s="1335">
        <v>9998</v>
      </c>
      <c r="P2251" s="634" t="s">
        <v>7112</v>
      </c>
      <c r="Q2251" s="639" t="s">
        <v>7113</v>
      </c>
      <c r="R2251" s="640">
        <v>718</v>
      </c>
      <c r="S2251" s="640">
        <v>21</v>
      </c>
      <c r="T2251" s="641">
        <v>102</v>
      </c>
      <c r="U2251" s="498"/>
    </row>
    <row r="2252" spans="1:21" ht="14.25" customHeight="1">
      <c r="A2252" s="1191"/>
      <c r="B2252" s="1191"/>
      <c r="C2252" s="1191"/>
      <c r="D2252" s="1191"/>
      <c r="E2252" s="1191"/>
      <c r="F2252" s="1191"/>
      <c r="G2252" s="1191"/>
      <c r="H2252" s="1191"/>
      <c r="I2252" s="1191"/>
      <c r="J2252" s="1191"/>
      <c r="K2252" s="1191"/>
      <c r="L2252" s="1191"/>
      <c r="M2252" s="1191"/>
      <c r="N2252" s="1191"/>
      <c r="O2252" s="1191"/>
      <c r="P2252" s="638" t="s">
        <v>7114</v>
      </c>
      <c r="Q2252" s="639" t="s">
        <v>7115</v>
      </c>
      <c r="R2252" s="640">
        <v>718</v>
      </c>
      <c r="S2252" s="640">
        <v>21</v>
      </c>
      <c r="T2252" s="641">
        <v>102</v>
      </c>
      <c r="U2252" s="498"/>
    </row>
    <row r="2253" spans="1:21" ht="14.25" customHeight="1">
      <c r="A2253" s="1102"/>
      <c r="B2253" s="1102"/>
      <c r="C2253" s="1102"/>
      <c r="D2253" s="1102"/>
      <c r="E2253" s="1102"/>
      <c r="F2253" s="1102"/>
      <c r="G2253" s="1102"/>
      <c r="H2253" s="1102"/>
      <c r="I2253" s="1102"/>
      <c r="J2253" s="1102"/>
      <c r="K2253" s="1102"/>
      <c r="L2253" s="1102"/>
      <c r="M2253" s="1102"/>
      <c r="N2253" s="1102"/>
      <c r="O2253" s="1102"/>
      <c r="P2253" s="638" t="s">
        <v>7116</v>
      </c>
      <c r="Q2253" s="639" t="s">
        <v>7117</v>
      </c>
      <c r="R2253" s="640">
        <v>119</v>
      </c>
      <c r="S2253" s="640">
        <v>36</v>
      </c>
      <c r="T2253" s="641">
        <v>63</v>
      </c>
      <c r="U2253" s="498"/>
    </row>
    <row r="2254" spans="1:21" ht="14.25" customHeight="1">
      <c r="A2254" s="1329">
        <v>3</v>
      </c>
      <c r="B2254" s="1336">
        <v>44088</v>
      </c>
      <c r="C2254" s="1337" t="s">
        <v>7118</v>
      </c>
      <c r="D2254" s="1331" t="s">
        <v>7119</v>
      </c>
      <c r="E2254" s="1332">
        <v>1657</v>
      </c>
      <c r="F2254" s="1332">
        <v>1492</v>
      </c>
      <c r="G2254" s="1305">
        <v>111</v>
      </c>
      <c r="H2254" s="1305">
        <v>1391</v>
      </c>
      <c r="I2254" s="1333" t="s">
        <v>52</v>
      </c>
      <c r="J2254" s="1333" t="s">
        <v>52</v>
      </c>
      <c r="K2254" s="1333" t="s">
        <v>52</v>
      </c>
      <c r="L2254" s="1333" t="s">
        <v>52</v>
      </c>
      <c r="M2254" s="1333">
        <v>150</v>
      </c>
      <c r="N2254" s="1334">
        <v>67</v>
      </c>
      <c r="O2254" s="1335">
        <v>9998</v>
      </c>
      <c r="P2254" s="634" t="s">
        <v>7120</v>
      </c>
      <c r="Q2254" s="639" t="s">
        <v>7121</v>
      </c>
      <c r="R2254" s="640">
        <v>196</v>
      </c>
      <c r="S2254" s="640">
        <v>45</v>
      </c>
      <c r="T2254" s="641">
        <v>65</v>
      </c>
      <c r="U2254" s="498"/>
    </row>
    <row r="2255" spans="1:21" ht="14.25" customHeight="1">
      <c r="A2255" s="1191"/>
      <c r="B2255" s="1191"/>
      <c r="C2255" s="1191"/>
      <c r="D2255" s="1191"/>
      <c r="E2255" s="1191"/>
      <c r="F2255" s="1191"/>
      <c r="G2255" s="1191"/>
      <c r="H2255" s="1191"/>
      <c r="I2255" s="1191"/>
      <c r="J2255" s="1191"/>
      <c r="K2255" s="1191"/>
      <c r="L2255" s="1191"/>
      <c r="M2255" s="1191"/>
      <c r="N2255" s="1191"/>
      <c r="O2255" s="1191"/>
      <c r="P2255" s="638" t="s">
        <v>7122</v>
      </c>
      <c r="Q2255" s="639" t="s">
        <v>7123</v>
      </c>
      <c r="R2255" s="640">
        <v>654</v>
      </c>
      <c r="S2255" s="640">
        <v>11</v>
      </c>
      <c r="T2255" s="641">
        <v>118</v>
      </c>
      <c r="U2255" s="498"/>
    </row>
    <row r="2256" spans="1:21" ht="14.25" customHeight="1">
      <c r="A2256" s="1102"/>
      <c r="B2256" s="1102"/>
      <c r="C2256" s="1102"/>
      <c r="D2256" s="1102"/>
      <c r="E2256" s="1102"/>
      <c r="F2256" s="1102"/>
      <c r="G2256" s="1102"/>
      <c r="H2256" s="1102"/>
      <c r="I2256" s="1102"/>
      <c r="J2256" s="1102"/>
      <c r="K2256" s="1102"/>
      <c r="L2256" s="1102"/>
      <c r="M2256" s="1102"/>
      <c r="N2256" s="1102"/>
      <c r="O2256" s="1102"/>
      <c r="P2256" s="638" t="s">
        <v>7124</v>
      </c>
      <c r="Q2256" s="639" t="s">
        <v>7125</v>
      </c>
      <c r="R2256" s="640">
        <v>196</v>
      </c>
      <c r="S2256" s="640">
        <v>45</v>
      </c>
      <c r="T2256" s="641">
        <v>65</v>
      </c>
      <c r="U2256" s="498"/>
    </row>
    <row r="2257" spans="1:21" ht="14.25" customHeight="1">
      <c r="A2257" s="1329">
        <v>3</v>
      </c>
      <c r="B2257" s="1336">
        <v>44088</v>
      </c>
      <c r="C2257" s="1337" t="s">
        <v>7126</v>
      </c>
      <c r="D2257" s="1331" t="s">
        <v>7127</v>
      </c>
      <c r="E2257" s="1332">
        <v>18098</v>
      </c>
      <c r="F2257" s="1332">
        <v>15109</v>
      </c>
      <c r="G2257" s="1305">
        <v>673</v>
      </c>
      <c r="H2257" s="1305">
        <v>14461</v>
      </c>
      <c r="I2257" s="1333" t="s">
        <v>52</v>
      </c>
      <c r="J2257" s="1333" t="s">
        <v>52</v>
      </c>
      <c r="K2257" s="1333" t="s">
        <v>52</v>
      </c>
      <c r="L2257" s="1333" t="s">
        <v>52</v>
      </c>
      <c r="M2257" s="1333">
        <v>545</v>
      </c>
      <c r="N2257" s="1334">
        <v>183</v>
      </c>
      <c r="O2257" s="1335">
        <v>100000</v>
      </c>
      <c r="P2257" s="634" t="s">
        <v>7128</v>
      </c>
      <c r="Q2257" s="639" t="s">
        <v>7129</v>
      </c>
      <c r="R2257" s="640">
        <v>5092</v>
      </c>
      <c r="S2257" s="640">
        <v>226</v>
      </c>
      <c r="T2257" s="641">
        <v>157</v>
      </c>
      <c r="U2257" s="498"/>
    </row>
    <row r="2258" spans="1:21" ht="14.25" customHeight="1">
      <c r="A2258" s="1191"/>
      <c r="B2258" s="1191"/>
      <c r="C2258" s="1191"/>
      <c r="D2258" s="1191"/>
      <c r="E2258" s="1191"/>
      <c r="F2258" s="1191"/>
      <c r="G2258" s="1191"/>
      <c r="H2258" s="1191"/>
      <c r="I2258" s="1191"/>
      <c r="J2258" s="1191"/>
      <c r="K2258" s="1191"/>
      <c r="L2258" s="1191"/>
      <c r="M2258" s="1191"/>
      <c r="N2258" s="1191"/>
      <c r="O2258" s="1191"/>
      <c r="P2258" s="638" t="s">
        <v>7130</v>
      </c>
      <c r="Q2258" s="639" t="s">
        <v>7131</v>
      </c>
      <c r="R2258" s="640">
        <v>5404</v>
      </c>
      <c r="S2258" s="640">
        <v>144</v>
      </c>
      <c r="T2258" s="641">
        <v>185</v>
      </c>
      <c r="U2258" s="498"/>
    </row>
    <row r="2259" spans="1:21" ht="14.25" customHeight="1">
      <c r="A2259" s="1102"/>
      <c r="B2259" s="1102"/>
      <c r="C2259" s="1102"/>
      <c r="D2259" s="1102"/>
      <c r="E2259" s="1102"/>
      <c r="F2259" s="1102"/>
      <c r="G2259" s="1102"/>
      <c r="H2259" s="1102"/>
      <c r="I2259" s="1102"/>
      <c r="J2259" s="1102"/>
      <c r="K2259" s="1102"/>
      <c r="L2259" s="1102"/>
      <c r="M2259" s="1102"/>
      <c r="N2259" s="1102"/>
      <c r="O2259" s="1102"/>
      <c r="P2259" s="638" t="s">
        <v>7132</v>
      </c>
      <c r="Q2259" s="639" t="s">
        <v>7133</v>
      </c>
      <c r="R2259" s="640">
        <v>5092</v>
      </c>
      <c r="S2259" s="640">
        <v>226</v>
      </c>
      <c r="T2259" s="641">
        <v>157</v>
      </c>
      <c r="U2259" s="498"/>
    </row>
    <row r="2260" spans="1:21" ht="14.25" customHeight="1">
      <c r="A2260" s="1329">
        <v>3</v>
      </c>
      <c r="B2260" s="1336">
        <v>44089</v>
      </c>
      <c r="C2260" s="1337" t="s">
        <v>7134</v>
      </c>
      <c r="D2260" s="1331" t="s">
        <v>7135</v>
      </c>
      <c r="E2260" s="1332">
        <v>9556</v>
      </c>
      <c r="F2260" s="1332">
        <v>7974</v>
      </c>
      <c r="G2260" s="1305">
        <v>256</v>
      </c>
      <c r="H2260" s="1305">
        <v>7734</v>
      </c>
      <c r="I2260" s="1333" t="s">
        <v>52</v>
      </c>
      <c r="J2260" s="1333" t="s">
        <v>52</v>
      </c>
      <c r="K2260" s="1333" t="s">
        <v>52</v>
      </c>
      <c r="L2260" s="1333" t="s">
        <v>52</v>
      </c>
      <c r="M2260" s="1333">
        <v>447</v>
      </c>
      <c r="N2260" s="1334">
        <v>224</v>
      </c>
      <c r="O2260" s="1335">
        <v>100000</v>
      </c>
      <c r="P2260" s="634" t="s">
        <v>7136</v>
      </c>
      <c r="Q2260" s="639" t="s">
        <v>7137</v>
      </c>
      <c r="R2260" s="640">
        <v>2872</v>
      </c>
      <c r="S2260" s="640">
        <v>3515</v>
      </c>
      <c r="T2260" s="641">
        <v>175</v>
      </c>
      <c r="U2260" s="498"/>
    </row>
    <row r="2261" spans="1:21" ht="14.25" customHeight="1">
      <c r="A2261" s="1191"/>
      <c r="B2261" s="1191"/>
      <c r="C2261" s="1191"/>
      <c r="D2261" s="1191"/>
      <c r="E2261" s="1191"/>
      <c r="F2261" s="1191"/>
      <c r="G2261" s="1191"/>
      <c r="H2261" s="1191"/>
      <c r="I2261" s="1191"/>
      <c r="J2261" s="1191"/>
      <c r="K2261" s="1191"/>
      <c r="L2261" s="1191"/>
      <c r="M2261" s="1191"/>
      <c r="N2261" s="1191"/>
      <c r="O2261" s="1191"/>
      <c r="P2261" s="638" t="s">
        <v>7138</v>
      </c>
      <c r="Q2261" s="639" t="s">
        <v>7139</v>
      </c>
      <c r="R2261" s="640">
        <v>2872</v>
      </c>
      <c r="S2261" s="640">
        <v>3515</v>
      </c>
      <c r="T2261" s="641">
        <v>175</v>
      </c>
      <c r="U2261" s="498"/>
    </row>
    <row r="2262" spans="1:21" ht="14.25" customHeight="1">
      <c r="A2262" s="1102"/>
      <c r="B2262" s="1102"/>
      <c r="C2262" s="1102"/>
      <c r="D2262" s="1102"/>
      <c r="E2262" s="1102"/>
      <c r="F2262" s="1102"/>
      <c r="G2262" s="1102"/>
      <c r="H2262" s="1102"/>
      <c r="I2262" s="1102"/>
      <c r="J2262" s="1102"/>
      <c r="K2262" s="1102"/>
      <c r="L2262" s="1102"/>
      <c r="M2262" s="1102"/>
      <c r="N2262" s="1102"/>
      <c r="O2262" s="1102"/>
      <c r="P2262" s="638" t="s">
        <v>7140</v>
      </c>
      <c r="Q2262" s="639" t="s">
        <v>7141</v>
      </c>
      <c r="R2262" s="640">
        <v>2872</v>
      </c>
      <c r="S2262" s="640">
        <v>3515</v>
      </c>
      <c r="T2262" s="641">
        <v>175</v>
      </c>
      <c r="U2262" s="498"/>
    </row>
    <row r="2263" spans="1:21" ht="14.25" customHeight="1">
      <c r="A2263" s="1329">
        <v>3</v>
      </c>
      <c r="B2263" s="1336">
        <v>44091</v>
      </c>
      <c r="C2263" s="1337" t="s">
        <v>7142</v>
      </c>
      <c r="D2263" s="1331" t="s">
        <v>7143</v>
      </c>
      <c r="E2263" s="1332">
        <v>2183</v>
      </c>
      <c r="F2263" s="1332">
        <v>1905</v>
      </c>
      <c r="G2263" s="1305">
        <v>110</v>
      </c>
      <c r="H2263" s="1305">
        <v>1800</v>
      </c>
      <c r="I2263" s="1333" t="s">
        <v>52</v>
      </c>
      <c r="J2263" s="1333" t="s">
        <v>52</v>
      </c>
      <c r="K2263" s="1333" t="s">
        <v>52</v>
      </c>
      <c r="L2263" s="1333" t="s">
        <v>52</v>
      </c>
      <c r="M2263" s="1333">
        <v>193</v>
      </c>
      <c r="N2263" s="1334">
        <v>52</v>
      </c>
      <c r="O2263" s="1335">
        <v>10000</v>
      </c>
      <c r="P2263" s="634" t="s">
        <v>7144</v>
      </c>
      <c r="Q2263" s="639" t="s">
        <v>7145</v>
      </c>
      <c r="R2263" s="640">
        <v>444</v>
      </c>
      <c r="S2263" s="640">
        <v>36</v>
      </c>
      <c r="T2263" s="641">
        <v>43</v>
      </c>
      <c r="U2263" s="498"/>
    </row>
    <row r="2264" spans="1:21" ht="14.25" customHeight="1">
      <c r="A2264" s="1191"/>
      <c r="B2264" s="1191"/>
      <c r="C2264" s="1191"/>
      <c r="D2264" s="1191"/>
      <c r="E2264" s="1191"/>
      <c r="F2264" s="1191"/>
      <c r="G2264" s="1191"/>
      <c r="H2264" s="1191"/>
      <c r="I2264" s="1191"/>
      <c r="J2264" s="1191"/>
      <c r="K2264" s="1191"/>
      <c r="L2264" s="1191"/>
      <c r="M2264" s="1191"/>
      <c r="N2264" s="1191"/>
      <c r="O2264" s="1191"/>
      <c r="P2264" s="638" t="s">
        <v>7146</v>
      </c>
      <c r="Q2264" s="639" t="s">
        <v>7147</v>
      </c>
      <c r="R2264" s="640">
        <v>689</v>
      </c>
      <c r="S2264" s="640">
        <v>32</v>
      </c>
      <c r="T2264" s="641">
        <v>61</v>
      </c>
      <c r="U2264" s="498"/>
    </row>
    <row r="2265" spans="1:21" ht="14.25" customHeight="1">
      <c r="A2265" s="1102"/>
      <c r="B2265" s="1102"/>
      <c r="C2265" s="1102"/>
      <c r="D2265" s="1102"/>
      <c r="E2265" s="1102"/>
      <c r="F2265" s="1102"/>
      <c r="G2265" s="1102"/>
      <c r="H2265" s="1102"/>
      <c r="I2265" s="1102"/>
      <c r="J2265" s="1102"/>
      <c r="K2265" s="1102"/>
      <c r="L2265" s="1102"/>
      <c r="M2265" s="1102"/>
      <c r="N2265" s="1102"/>
      <c r="O2265" s="1102"/>
      <c r="P2265" s="638" t="s">
        <v>7148</v>
      </c>
      <c r="Q2265" s="639" t="s">
        <v>7149</v>
      </c>
      <c r="R2265" s="640">
        <v>173</v>
      </c>
      <c r="S2265" s="640">
        <v>40</v>
      </c>
      <c r="T2265" s="641">
        <v>52</v>
      </c>
      <c r="U2265" s="498"/>
    </row>
    <row r="2266" spans="1:21" ht="14.25" customHeight="1">
      <c r="A2266" s="1329">
        <v>4</v>
      </c>
      <c r="B2266" s="1336">
        <v>44095</v>
      </c>
      <c r="C2266" s="1337" t="s">
        <v>7150</v>
      </c>
      <c r="D2266" s="1331" t="s">
        <v>7151</v>
      </c>
      <c r="E2266" s="1332">
        <v>1306</v>
      </c>
      <c r="F2266" s="1332">
        <v>1152</v>
      </c>
      <c r="G2266" s="1305">
        <v>132</v>
      </c>
      <c r="H2266" s="1305">
        <v>1027</v>
      </c>
      <c r="I2266" s="1333" t="s">
        <v>52</v>
      </c>
      <c r="J2266" s="1333" t="s">
        <v>52</v>
      </c>
      <c r="K2266" s="1333" t="s">
        <v>52</v>
      </c>
      <c r="L2266" s="1333" t="s">
        <v>52</v>
      </c>
      <c r="M2266" s="1333">
        <v>136</v>
      </c>
      <c r="N2266" s="1334">
        <v>74</v>
      </c>
      <c r="O2266" s="1335">
        <v>10000</v>
      </c>
      <c r="P2266" s="634" t="s">
        <v>7152</v>
      </c>
      <c r="Q2266" s="639" t="s">
        <v>7153</v>
      </c>
      <c r="R2266" s="640">
        <v>274</v>
      </c>
      <c r="S2266" s="640">
        <v>47</v>
      </c>
      <c r="T2266" s="641">
        <v>76</v>
      </c>
      <c r="U2266" s="498"/>
    </row>
    <row r="2267" spans="1:21" ht="14.25" customHeight="1">
      <c r="A2267" s="1191"/>
      <c r="B2267" s="1191"/>
      <c r="C2267" s="1191"/>
      <c r="D2267" s="1191"/>
      <c r="E2267" s="1191"/>
      <c r="F2267" s="1191"/>
      <c r="G2267" s="1191"/>
      <c r="H2267" s="1191"/>
      <c r="I2267" s="1191"/>
      <c r="J2267" s="1191"/>
      <c r="K2267" s="1191"/>
      <c r="L2267" s="1191"/>
      <c r="M2267" s="1191"/>
      <c r="N2267" s="1191"/>
      <c r="O2267" s="1191"/>
      <c r="P2267" s="638" t="s">
        <v>7154</v>
      </c>
      <c r="Q2267" s="639" t="s">
        <v>7155</v>
      </c>
      <c r="R2267" s="640">
        <v>274</v>
      </c>
      <c r="S2267" s="640">
        <v>47</v>
      </c>
      <c r="T2267" s="641">
        <v>76</v>
      </c>
      <c r="U2267" s="498"/>
    </row>
    <row r="2268" spans="1:21" ht="14.25" customHeight="1">
      <c r="A2268" s="1102"/>
      <c r="B2268" s="1102"/>
      <c r="C2268" s="1102"/>
      <c r="D2268" s="1102"/>
      <c r="E2268" s="1102"/>
      <c r="F2268" s="1102"/>
      <c r="G2268" s="1102"/>
      <c r="H2268" s="1102"/>
      <c r="I2268" s="1102"/>
      <c r="J2268" s="1102"/>
      <c r="K2268" s="1102"/>
      <c r="L2268" s="1102"/>
      <c r="M2268" s="1102"/>
      <c r="N2268" s="1102"/>
      <c r="O2268" s="1102"/>
      <c r="P2268" s="638" t="s">
        <v>7156</v>
      </c>
      <c r="Q2268" s="639" t="s">
        <v>7157</v>
      </c>
      <c r="R2268" s="640">
        <v>274</v>
      </c>
      <c r="S2268" s="640">
        <v>47</v>
      </c>
      <c r="T2268" s="641">
        <v>76</v>
      </c>
      <c r="U2268" s="498"/>
    </row>
    <row r="2269" spans="1:21" ht="14.25" customHeight="1">
      <c r="A2269" s="1329">
        <v>3</v>
      </c>
      <c r="B2269" s="1336" t="s">
        <v>7158</v>
      </c>
      <c r="C2269" s="1337" t="s">
        <v>7159</v>
      </c>
      <c r="D2269" s="1331" t="s">
        <v>7160</v>
      </c>
      <c r="E2269" s="1332">
        <v>55022</v>
      </c>
      <c r="F2269" s="1332">
        <v>35440</v>
      </c>
      <c r="G2269" s="1305">
        <v>136</v>
      </c>
      <c r="H2269" s="1305">
        <v>35312</v>
      </c>
      <c r="I2269" s="1333" t="s">
        <v>52</v>
      </c>
      <c r="J2269" s="1333" t="s">
        <v>52</v>
      </c>
      <c r="K2269" s="1333" t="s">
        <v>52</v>
      </c>
      <c r="L2269" s="1333" t="s">
        <v>52</v>
      </c>
      <c r="M2269" s="1333">
        <v>2212</v>
      </c>
      <c r="N2269" s="1334">
        <v>108</v>
      </c>
      <c r="O2269" s="1335">
        <v>240000</v>
      </c>
      <c r="P2269" s="634" t="s">
        <v>7161</v>
      </c>
      <c r="Q2269" s="639" t="s">
        <v>7162</v>
      </c>
      <c r="R2269" s="640">
        <v>19080</v>
      </c>
      <c r="S2269" s="640">
        <v>1311</v>
      </c>
      <c r="T2269" s="641">
        <v>106</v>
      </c>
      <c r="U2269" s="498"/>
    </row>
    <row r="2270" spans="1:21" ht="14.25" customHeight="1">
      <c r="A2270" s="1191"/>
      <c r="B2270" s="1191"/>
      <c r="C2270" s="1191"/>
      <c r="D2270" s="1191"/>
      <c r="E2270" s="1191"/>
      <c r="F2270" s="1191"/>
      <c r="G2270" s="1191"/>
      <c r="H2270" s="1191"/>
      <c r="I2270" s="1191"/>
      <c r="J2270" s="1191"/>
      <c r="K2270" s="1191"/>
      <c r="L2270" s="1191"/>
      <c r="M2270" s="1191"/>
      <c r="N2270" s="1191"/>
      <c r="O2270" s="1191"/>
      <c r="P2270" s="638" t="s">
        <v>7163</v>
      </c>
      <c r="Q2270" s="639" t="s">
        <v>7164</v>
      </c>
      <c r="R2270" s="640">
        <v>19080</v>
      </c>
      <c r="S2270" s="640">
        <v>1311</v>
      </c>
      <c r="T2270" s="641">
        <v>106</v>
      </c>
      <c r="U2270" s="498"/>
    </row>
    <row r="2271" spans="1:21" ht="14.25" customHeight="1">
      <c r="A2271" s="1102"/>
      <c r="B2271" s="1102"/>
      <c r="C2271" s="1102"/>
      <c r="D2271" s="1102"/>
      <c r="E2271" s="1102"/>
      <c r="F2271" s="1102"/>
      <c r="G2271" s="1102"/>
      <c r="H2271" s="1102"/>
      <c r="I2271" s="1102"/>
      <c r="J2271" s="1102"/>
      <c r="K2271" s="1102"/>
      <c r="L2271" s="1102"/>
      <c r="M2271" s="1102"/>
      <c r="N2271" s="1102"/>
      <c r="O2271" s="1102"/>
      <c r="P2271" s="638" t="s">
        <v>7165</v>
      </c>
      <c r="Q2271" s="639" t="s">
        <v>7166</v>
      </c>
      <c r="R2271" s="640">
        <v>19080</v>
      </c>
      <c r="S2271" s="640">
        <v>1311</v>
      </c>
      <c r="T2271" s="641">
        <v>106</v>
      </c>
      <c r="U2271" s="498"/>
    </row>
    <row r="2272" spans="1:21" ht="14.25" customHeight="1">
      <c r="A2272" s="1329">
        <v>5</v>
      </c>
      <c r="B2272" s="1336">
        <v>44102</v>
      </c>
      <c r="C2272" s="1337" t="s">
        <v>7167</v>
      </c>
      <c r="D2272" s="1331" t="s">
        <v>7168</v>
      </c>
      <c r="E2272" s="1332">
        <v>1388</v>
      </c>
      <c r="F2272" s="1332">
        <v>1274</v>
      </c>
      <c r="G2272" s="1305">
        <v>163</v>
      </c>
      <c r="H2272" s="1305">
        <v>1116</v>
      </c>
      <c r="I2272" s="1333" t="s">
        <v>52</v>
      </c>
      <c r="J2272" s="1333" t="s">
        <v>52</v>
      </c>
      <c r="K2272" s="1333" t="s">
        <v>52</v>
      </c>
      <c r="L2272" s="1333" t="s">
        <v>52</v>
      </c>
      <c r="M2272" s="1333">
        <v>176</v>
      </c>
      <c r="N2272" s="1334">
        <v>57</v>
      </c>
      <c r="O2272" s="1335">
        <v>10000</v>
      </c>
      <c r="P2272" s="634" t="s">
        <v>7169</v>
      </c>
      <c r="Q2272" s="639" t="s">
        <v>7170</v>
      </c>
      <c r="R2272" s="640">
        <v>198</v>
      </c>
      <c r="S2272" s="640">
        <v>44</v>
      </c>
      <c r="T2272" s="641">
        <v>55</v>
      </c>
      <c r="U2272" s="498"/>
    </row>
    <row r="2273" spans="1:21" ht="14.25" customHeight="1">
      <c r="A2273" s="1191"/>
      <c r="B2273" s="1191"/>
      <c r="C2273" s="1191"/>
      <c r="D2273" s="1191"/>
      <c r="E2273" s="1191"/>
      <c r="F2273" s="1191"/>
      <c r="G2273" s="1191"/>
      <c r="H2273" s="1191"/>
      <c r="I2273" s="1191"/>
      <c r="J2273" s="1191"/>
      <c r="K2273" s="1191"/>
      <c r="L2273" s="1191"/>
      <c r="M2273" s="1191"/>
      <c r="N2273" s="1191"/>
      <c r="O2273" s="1191"/>
      <c r="P2273" s="638" t="s">
        <v>7171</v>
      </c>
      <c r="Q2273" s="639" t="s">
        <v>7172</v>
      </c>
      <c r="R2273" s="640">
        <v>301</v>
      </c>
      <c r="S2273" s="640">
        <v>14</v>
      </c>
      <c r="T2273" s="641">
        <v>74</v>
      </c>
      <c r="U2273" s="498"/>
    </row>
    <row r="2274" spans="1:21" ht="14.25" customHeight="1">
      <c r="A2274" s="1102"/>
      <c r="B2274" s="1102"/>
      <c r="C2274" s="1102"/>
      <c r="D2274" s="1102"/>
      <c r="E2274" s="1102"/>
      <c r="F2274" s="1102"/>
      <c r="G2274" s="1102"/>
      <c r="H2274" s="1102"/>
      <c r="I2274" s="1102"/>
      <c r="J2274" s="1102"/>
      <c r="K2274" s="1102"/>
      <c r="L2274" s="1102"/>
      <c r="M2274" s="1102"/>
      <c r="N2274" s="1102"/>
      <c r="O2274" s="1102"/>
      <c r="P2274" s="638" t="s">
        <v>7173</v>
      </c>
      <c r="Q2274" s="639" t="s">
        <v>7174</v>
      </c>
      <c r="R2274" s="640">
        <v>198</v>
      </c>
      <c r="S2274" s="640">
        <v>44</v>
      </c>
      <c r="T2274" s="641">
        <v>55</v>
      </c>
      <c r="U2274" s="498"/>
    </row>
    <row r="2275" spans="1:21" ht="14.25" customHeight="1">
      <c r="A2275" s="1329">
        <v>5</v>
      </c>
      <c r="B2275" s="1336">
        <v>44105</v>
      </c>
      <c r="C2275" s="1337" t="s">
        <v>7175</v>
      </c>
      <c r="D2275" s="1331" t="s">
        <v>7176</v>
      </c>
      <c r="E2275" s="1332">
        <v>1443</v>
      </c>
      <c r="F2275" s="1332">
        <v>1286</v>
      </c>
      <c r="G2275" s="1305">
        <v>116</v>
      </c>
      <c r="H2275" s="1305">
        <v>1173</v>
      </c>
      <c r="I2275" s="1333" t="s">
        <v>52</v>
      </c>
      <c r="J2275" s="1333" t="s">
        <v>52</v>
      </c>
      <c r="K2275" s="1333" t="s">
        <v>52</v>
      </c>
      <c r="L2275" s="1333" t="s">
        <v>52</v>
      </c>
      <c r="M2275" s="1333">
        <v>239</v>
      </c>
      <c r="N2275" s="1334">
        <v>42</v>
      </c>
      <c r="O2275" s="1335">
        <v>9998</v>
      </c>
      <c r="P2275" s="634" t="s">
        <v>7177</v>
      </c>
      <c r="Q2275" s="639" t="s">
        <v>7178</v>
      </c>
      <c r="R2275" s="640">
        <v>341</v>
      </c>
      <c r="S2275" s="640">
        <v>87</v>
      </c>
      <c r="T2275" s="641">
        <v>40</v>
      </c>
      <c r="U2275" s="498"/>
    </row>
    <row r="2276" spans="1:21" ht="14.25" customHeight="1">
      <c r="A2276" s="1191"/>
      <c r="B2276" s="1191"/>
      <c r="C2276" s="1191"/>
      <c r="D2276" s="1191"/>
      <c r="E2276" s="1191"/>
      <c r="F2276" s="1191"/>
      <c r="G2276" s="1191"/>
      <c r="H2276" s="1191"/>
      <c r="I2276" s="1191"/>
      <c r="J2276" s="1191"/>
      <c r="K2276" s="1191"/>
      <c r="L2276" s="1191"/>
      <c r="M2276" s="1191"/>
      <c r="N2276" s="1191"/>
      <c r="O2276" s="1191"/>
      <c r="P2276" s="638" t="s">
        <v>7179</v>
      </c>
      <c r="Q2276" s="639" t="s">
        <v>7180</v>
      </c>
      <c r="R2276" s="640">
        <v>341</v>
      </c>
      <c r="S2276" s="640">
        <v>87</v>
      </c>
      <c r="T2276" s="641">
        <v>40</v>
      </c>
      <c r="U2276" s="498"/>
    </row>
    <row r="2277" spans="1:21" ht="14.25" customHeight="1">
      <c r="A2277" s="1102"/>
      <c r="B2277" s="1102"/>
      <c r="C2277" s="1102"/>
      <c r="D2277" s="1102"/>
      <c r="E2277" s="1102"/>
      <c r="F2277" s="1102"/>
      <c r="G2277" s="1102"/>
      <c r="H2277" s="1102"/>
      <c r="I2277" s="1102"/>
      <c r="J2277" s="1102"/>
      <c r="K2277" s="1102"/>
      <c r="L2277" s="1102"/>
      <c r="M2277" s="1102"/>
      <c r="N2277" s="1102"/>
      <c r="O2277" s="1102"/>
      <c r="P2277" s="638" t="s">
        <v>7181</v>
      </c>
      <c r="Q2277" s="639" t="s">
        <v>7182</v>
      </c>
      <c r="R2277" s="640">
        <v>341</v>
      </c>
      <c r="S2277" s="640">
        <v>87</v>
      </c>
      <c r="T2277" s="641">
        <v>40</v>
      </c>
      <c r="U2277" s="498"/>
    </row>
    <row r="2278" spans="1:21" ht="14.25" customHeight="1">
      <c r="A2278" s="1329">
        <v>1</v>
      </c>
      <c r="B2278" s="1336">
        <v>44109</v>
      </c>
      <c r="C2278" s="1337" t="s">
        <v>7183</v>
      </c>
      <c r="D2278" s="1331" t="s">
        <v>7184</v>
      </c>
      <c r="E2278" s="1332">
        <v>2410</v>
      </c>
      <c r="F2278" s="1332">
        <v>2153</v>
      </c>
      <c r="G2278" s="1305">
        <v>146</v>
      </c>
      <c r="H2278" s="1305">
        <v>2010</v>
      </c>
      <c r="I2278" s="1333" t="s">
        <v>52</v>
      </c>
      <c r="J2278" s="1333" t="s">
        <v>52</v>
      </c>
      <c r="K2278" s="1333" t="s">
        <v>52</v>
      </c>
      <c r="L2278" s="1333" t="s">
        <v>52</v>
      </c>
      <c r="M2278" s="1333">
        <v>254</v>
      </c>
      <c r="N2278" s="1334">
        <v>39</v>
      </c>
      <c r="O2278" s="1335">
        <v>9988</v>
      </c>
      <c r="P2278" s="634" t="s">
        <v>7185</v>
      </c>
      <c r="Q2278" s="639" t="s">
        <v>7186</v>
      </c>
      <c r="R2278" s="640">
        <v>472</v>
      </c>
      <c r="S2278" s="640">
        <v>74</v>
      </c>
      <c r="T2278" s="641">
        <v>37</v>
      </c>
      <c r="U2278" s="498"/>
    </row>
    <row r="2279" spans="1:21" ht="14.25" customHeight="1">
      <c r="A2279" s="1191"/>
      <c r="B2279" s="1191"/>
      <c r="C2279" s="1191"/>
      <c r="D2279" s="1191"/>
      <c r="E2279" s="1191"/>
      <c r="F2279" s="1191"/>
      <c r="G2279" s="1191"/>
      <c r="H2279" s="1191"/>
      <c r="I2279" s="1191"/>
      <c r="J2279" s="1191"/>
      <c r="K2279" s="1191"/>
      <c r="L2279" s="1191"/>
      <c r="M2279" s="1191"/>
      <c r="N2279" s="1191"/>
      <c r="O2279" s="1191"/>
      <c r="P2279" s="638" t="s">
        <v>7187</v>
      </c>
      <c r="Q2279" s="639" t="s">
        <v>7188</v>
      </c>
      <c r="R2279" s="640">
        <v>472</v>
      </c>
      <c r="S2279" s="640">
        <v>74</v>
      </c>
      <c r="T2279" s="641">
        <v>37</v>
      </c>
      <c r="U2279" s="498"/>
    </row>
    <row r="2280" spans="1:21" ht="14.25" customHeight="1">
      <c r="A2280" s="1102"/>
      <c r="B2280" s="1102"/>
      <c r="C2280" s="1102"/>
      <c r="D2280" s="1102"/>
      <c r="E2280" s="1102"/>
      <c r="F2280" s="1102"/>
      <c r="G2280" s="1102"/>
      <c r="H2280" s="1102"/>
      <c r="I2280" s="1102"/>
      <c r="J2280" s="1102"/>
      <c r="K2280" s="1102"/>
      <c r="L2280" s="1102"/>
      <c r="M2280" s="1102"/>
      <c r="N2280" s="1102"/>
      <c r="O2280" s="1102"/>
      <c r="P2280" s="638" t="s">
        <v>7189</v>
      </c>
      <c r="Q2280" s="639" t="s">
        <v>7190</v>
      </c>
      <c r="R2280" s="640">
        <v>472</v>
      </c>
      <c r="S2280" s="640">
        <v>74</v>
      </c>
      <c r="T2280" s="641">
        <v>37</v>
      </c>
      <c r="U2280" s="498"/>
    </row>
    <row r="2281" spans="1:21" ht="14.25" customHeight="1">
      <c r="A2281" s="1329">
        <v>1</v>
      </c>
      <c r="B2281" s="1336">
        <v>44112</v>
      </c>
      <c r="C2281" s="1337" t="s">
        <v>7191</v>
      </c>
      <c r="D2281" s="1331" t="s">
        <v>7192</v>
      </c>
      <c r="E2281" s="1332">
        <v>1054</v>
      </c>
      <c r="F2281" s="1332">
        <v>918</v>
      </c>
      <c r="G2281" s="1305">
        <v>33</v>
      </c>
      <c r="H2281" s="1305">
        <v>891</v>
      </c>
      <c r="I2281" s="1333" t="s">
        <v>52</v>
      </c>
      <c r="J2281" s="1333" t="s">
        <v>52</v>
      </c>
      <c r="K2281" s="1333" t="s">
        <v>52</v>
      </c>
      <c r="L2281" s="1333" t="s">
        <v>52</v>
      </c>
      <c r="M2281" s="1333">
        <v>97</v>
      </c>
      <c r="N2281" s="1334">
        <v>103</v>
      </c>
      <c r="O2281" s="1335">
        <v>10000</v>
      </c>
      <c r="P2281" s="634" t="s">
        <v>7193</v>
      </c>
      <c r="Q2281" s="639" t="s">
        <v>7194</v>
      </c>
      <c r="R2281" s="640">
        <v>365</v>
      </c>
      <c r="S2281" s="640">
        <v>35</v>
      </c>
      <c r="T2281" s="641">
        <v>87</v>
      </c>
      <c r="U2281" s="498"/>
    </row>
    <row r="2282" spans="1:21" ht="14.25" customHeight="1">
      <c r="A2282" s="1191"/>
      <c r="B2282" s="1191"/>
      <c r="C2282" s="1191"/>
      <c r="D2282" s="1191"/>
      <c r="E2282" s="1191"/>
      <c r="F2282" s="1191"/>
      <c r="G2282" s="1191"/>
      <c r="H2282" s="1191"/>
      <c r="I2282" s="1191"/>
      <c r="J2282" s="1191"/>
      <c r="K2282" s="1191"/>
      <c r="L2282" s="1191"/>
      <c r="M2282" s="1191"/>
      <c r="N2282" s="1191"/>
      <c r="O2282" s="1191"/>
      <c r="P2282" s="638" t="s">
        <v>7195</v>
      </c>
      <c r="Q2282" s="639" t="s">
        <v>7196</v>
      </c>
      <c r="R2282" s="640">
        <v>365</v>
      </c>
      <c r="S2282" s="640">
        <v>35</v>
      </c>
      <c r="T2282" s="641">
        <v>87</v>
      </c>
      <c r="U2282" s="498"/>
    </row>
    <row r="2283" spans="1:21" ht="14.25" customHeight="1">
      <c r="A2283" s="1102"/>
      <c r="B2283" s="1102"/>
      <c r="C2283" s="1102"/>
      <c r="D2283" s="1102"/>
      <c r="E2283" s="1102"/>
      <c r="F2283" s="1102"/>
      <c r="G2283" s="1102"/>
      <c r="H2283" s="1102"/>
      <c r="I2283" s="1102"/>
      <c r="J2283" s="1102"/>
      <c r="K2283" s="1102"/>
      <c r="L2283" s="1102"/>
      <c r="M2283" s="1102"/>
      <c r="N2283" s="1102"/>
      <c r="O2283" s="1102"/>
      <c r="P2283" s="638" t="s">
        <v>7197</v>
      </c>
      <c r="Q2283" s="639" t="s">
        <v>7198</v>
      </c>
      <c r="R2283" s="640">
        <v>365</v>
      </c>
      <c r="S2283" s="640">
        <v>35</v>
      </c>
      <c r="T2283" s="641">
        <v>87</v>
      </c>
      <c r="U2283" s="498"/>
    </row>
    <row r="2284" spans="1:21" ht="14.25" customHeight="1">
      <c r="A2284" s="1329">
        <v>1</v>
      </c>
      <c r="B2284" s="1336">
        <v>44113</v>
      </c>
      <c r="C2284" s="1337" t="s">
        <v>7199</v>
      </c>
      <c r="D2284" s="1331" t="s">
        <v>7200</v>
      </c>
      <c r="E2284" s="1332">
        <v>1066</v>
      </c>
      <c r="F2284" s="1332">
        <v>984</v>
      </c>
      <c r="G2284" s="1305">
        <v>91</v>
      </c>
      <c r="H2284" s="1305">
        <v>893</v>
      </c>
      <c r="I2284" s="1333" t="s">
        <v>52</v>
      </c>
      <c r="J2284" s="1333" t="s">
        <v>52</v>
      </c>
      <c r="K2284" s="1333" t="s">
        <v>52</v>
      </c>
      <c r="L2284" s="1333" t="s">
        <v>52</v>
      </c>
      <c r="M2284" s="1333">
        <v>137</v>
      </c>
      <c r="N2284" s="1334">
        <v>73</v>
      </c>
      <c r="O2284" s="1335">
        <v>9955</v>
      </c>
      <c r="P2284" s="634" t="s">
        <v>7201</v>
      </c>
      <c r="Q2284" s="639" t="s">
        <v>7202</v>
      </c>
      <c r="R2284" s="640">
        <v>218</v>
      </c>
      <c r="S2284" s="640">
        <v>45</v>
      </c>
      <c r="T2284" s="641">
        <v>63</v>
      </c>
      <c r="U2284" s="498"/>
    </row>
    <row r="2285" spans="1:21" ht="14.25" customHeight="1">
      <c r="A2285" s="1191"/>
      <c r="B2285" s="1191"/>
      <c r="C2285" s="1191"/>
      <c r="D2285" s="1191"/>
      <c r="E2285" s="1191"/>
      <c r="F2285" s="1191"/>
      <c r="G2285" s="1191"/>
      <c r="H2285" s="1191"/>
      <c r="I2285" s="1191"/>
      <c r="J2285" s="1191"/>
      <c r="K2285" s="1191"/>
      <c r="L2285" s="1191"/>
      <c r="M2285" s="1191"/>
      <c r="N2285" s="1191"/>
      <c r="O2285" s="1191"/>
      <c r="P2285" s="638" t="s">
        <v>7203</v>
      </c>
      <c r="Q2285" s="639" t="s">
        <v>7204</v>
      </c>
      <c r="R2285" s="640">
        <v>218</v>
      </c>
      <c r="S2285" s="640">
        <v>45</v>
      </c>
      <c r="T2285" s="641">
        <v>63</v>
      </c>
      <c r="U2285" s="498"/>
    </row>
    <row r="2286" spans="1:21" ht="14.25" customHeight="1">
      <c r="A2286" s="1102"/>
      <c r="B2286" s="1102"/>
      <c r="C2286" s="1102"/>
      <c r="D2286" s="1102"/>
      <c r="E2286" s="1102"/>
      <c r="F2286" s="1102"/>
      <c r="G2286" s="1102"/>
      <c r="H2286" s="1102"/>
      <c r="I2286" s="1102"/>
      <c r="J2286" s="1102"/>
      <c r="K2286" s="1102"/>
      <c r="L2286" s="1102"/>
      <c r="M2286" s="1102"/>
      <c r="N2286" s="1102"/>
      <c r="O2286" s="1102"/>
      <c r="P2286" s="638" t="s">
        <v>7205</v>
      </c>
      <c r="Q2286" s="639" t="s">
        <v>7206</v>
      </c>
      <c r="R2286" s="640">
        <v>218</v>
      </c>
      <c r="S2286" s="640">
        <v>45</v>
      </c>
      <c r="T2286" s="641">
        <v>63</v>
      </c>
      <c r="U2286" s="498"/>
    </row>
    <row r="2287" spans="1:21" ht="14.25" customHeight="1">
      <c r="A2287" s="1329">
        <v>2</v>
      </c>
      <c r="B2287" s="1336">
        <v>44116</v>
      </c>
      <c r="C2287" s="1337" t="s">
        <v>7207</v>
      </c>
      <c r="D2287" s="1331" t="s">
        <v>7208</v>
      </c>
      <c r="E2287" s="1332">
        <v>1697</v>
      </c>
      <c r="F2287" s="1332">
        <v>1475</v>
      </c>
      <c r="G2287" s="1305">
        <v>122</v>
      </c>
      <c r="H2287" s="1305">
        <v>1355</v>
      </c>
      <c r="I2287" s="1333" t="s">
        <v>52</v>
      </c>
      <c r="J2287" s="1333" t="s">
        <v>52</v>
      </c>
      <c r="K2287" s="1333" t="s">
        <v>52</v>
      </c>
      <c r="L2287" s="1333" t="s">
        <v>52</v>
      </c>
      <c r="M2287" s="1333">
        <v>206</v>
      </c>
      <c r="N2287" s="1334">
        <v>39</v>
      </c>
      <c r="O2287" s="1335">
        <v>9988</v>
      </c>
      <c r="P2287" s="634" t="s">
        <v>7209</v>
      </c>
      <c r="Q2287" s="639" t="s">
        <v>7210</v>
      </c>
      <c r="R2287" s="640">
        <v>366</v>
      </c>
      <c r="S2287" s="640">
        <v>84</v>
      </c>
      <c r="T2287" s="641">
        <v>40</v>
      </c>
      <c r="U2287" s="498"/>
    </row>
    <row r="2288" spans="1:21" ht="14.25" customHeight="1">
      <c r="A2288" s="1191"/>
      <c r="B2288" s="1191"/>
      <c r="C2288" s="1191"/>
      <c r="D2288" s="1191"/>
      <c r="E2288" s="1191"/>
      <c r="F2288" s="1191"/>
      <c r="G2288" s="1191"/>
      <c r="H2288" s="1191"/>
      <c r="I2288" s="1191"/>
      <c r="J2288" s="1191"/>
      <c r="K2288" s="1191"/>
      <c r="L2288" s="1191"/>
      <c r="M2288" s="1191"/>
      <c r="N2288" s="1191"/>
      <c r="O2288" s="1191"/>
      <c r="P2288" s="638" t="s">
        <v>7211</v>
      </c>
      <c r="Q2288" s="639" t="s">
        <v>7212</v>
      </c>
      <c r="R2288" s="640">
        <v>366</v>
      </c>
      <c r="S2288" s="640">
        <v>84</v>
      </c>
      <c r="T2288" s="641">
        <v>40</v>
      </c>
      <c r="U2288" s="498"/>
    </row>
    <row r="2289" spans="1:21" ht="14.25" customHeight="1">
      <c r="A2289" s="1102"/>
      <c r="B2289" s="1102"/>
      <c r="C2289" s="1102"/>
      <c r="D2289" s="1102"/>
      <c r="E2289" s="1102"/>
      <c r="F2289" s="1102"/>
      <c r="G2289" s="1102"/>
      <c r="H2289" s="1102"/>
      <c r="I2289" s="1102"/>
      <c r="J2289" s="1102"/>
      <c r="K2289" s="1102"/>
      <c r="L2289" s="1102"/>
      <c r="M2289" s="1102"/>
      <c r="N2289" s="1102"/>
      <c r="O2289" s="1102"/>
      <c r="P2289" s="638" t="s">
        <v>7213</v>
      </c>
      <c r="Q2289" s="639" t="s">
        <v>7214</v>
      </c>
      <c r="R2289" s="640">
        <v>366</v>
      </c>
      <c r="S2289" s="640">
        <v>84</v>
      </c>
      <c r="T2289" s="641">
        <v>40</v>
      </c>
      <c r="U2289" s="498"/>
    </row>
    <row r="2290" spans="1:21" ht="14.25" customHeight="1">
      <c r="A2290" s="1329">
        <v>3</v>
      </c>
      <c r="B2290" s="1336">
        <v>44120</v>
      </c>
      <c r="C2290" s="1337" t="s">
        <v>7215</v>
      </c>
      <c r="D2290" s="1331" t="s">
        <v>7216</v>
      </c>
      <c r="E2290" s="1332">
        <v>2202</v>
      </c>
      <c r="F2290" s="1332">
        <v>1938</v>
      </c>
      <c r="G2290" s="1305">
        <v>58</v>
      </c>
      <c r="H2290" s="1305">
        <v>1888</v>
      </c>
      <c r="I2290" s="1333" t="s">
        <v>52</v>
      </c>
      <c r="J2290" s="1333" t="s">
        <v>52</v>
      </c>
      <c r="K2290" s="1333" t="s">
        <v>52</v>
      </c>
      <c r="L2290" s="1333" t="s">
        <v>52</v>
      </c>
      <c r="M2290" s="1333">
        <v>213</v>
      </c>
      <c r="N2290" s="1334">
        <v>188</v>
      </c>
      <c r="O2290" s="1335">
        <v>39985</v>
      </c>
      <c r="P2290" s="634" t="s">
        <v>7217</v>
      </c>
      <c r="Q2290" s="639" t="s">
        <v>7218</v>
      </c>
      <c r="R2290" s="640">
        <v>168</v>
      </c>
      <c r="S2290" s="640">
        <v>76</v>
      </c>
      <c r="T2290" s="641">
        <v>168</v>
      </c>
      <c r="U2290" s="498"/>
    </row>
    <row r="2291" spans="1:21" ht="14.25" customHeight="1">
      <c r="A2291" s="1191"/>
      <c r="B2291" s="1191"/>
      <c r="C2291" s="1191"/>
      <c r="D2291" s="1191"/>
      <c r="E2291" s="1191"/>
      <c r="F2291" s="1191"/>
      <c r="G2291" s="1191"/>
      <c r="H2291" s="1191"/>
      <c r="I2291" s="1191"/>
      <c r="J2291" s="1191"/>
      <c r="K2291" s="1191"/>
      <c r="L2291" s="1191"/>
      <c r="M2291" s="1191"/>
      <c r="N2291" s="1191"/>
      <c r="O2291" s="1191"/>
      <c r="P2291" s="638" t="s">
        <v>7219</v>
      </c>
      <c r="Q2291" s="639" t="s">
        <v>7220</v>
      </c>
      <c r="R2291" s="640">
        <v>451</v>
      </c>
      <c r="S2291" s="640">
        <v>76</v>
      </c>
      <c r="T2291" s="641">
        <v>168</v>
      </c>
      <c r="U2291" s="498"/>
    </row>
    <row r="2292" spans="1:21" ht="14.25" customHeight="1">
      <c r="A2292" s="1102"/>
      <c r="B2292" s="1102"/>
      <c r="C2292" s="1102"/>
      <c r="D2292" s="1102"/>
      <c r="E2292" s="1102"/>
      <c r="F2292" s="1102"/>
      <c r="G2292" s="1102"/>
      <c r="H2292" s="1102"/>
      <c r="I2292" s="1102"/>
      <c r="J2292" s="1102"/>
      <c r="K2292" s="1102"/>
      <c r="L2292" s="1102"/>
      <c r="M2292" s="1102"/>
      <c r="N2292" s="1102"/>
      <c r="O2292" s="1102"/>
      <c r="P2292" s="638" t="s">
        <v>7221</v>
      </c>
      <c r="Q2292" s="639" t="s">
        <v>7222</v>
      </c>
      <c r="R2292" s="640">
        <v>76</v>
      </c>
      <c r="S2292" s="640">
        <v>76</v>
      </c>
      <c r="T2292" s="641">
        <v>168</v>
      </c>
      <c r="U2292" s="498"/>
    </row>
    <row r="2293" spans="1:21" ht="14.25" customHeight="1">
      <c r="A2293" s="1329">
        <v>3</v>
      </c>
      <c r="B2293" s="1336">
        <v>44123</v>
      </c>
      <c r="C2293" s="1337" t="s">
        <v>7223</v>
      </c>
      <c r="D2293" s="1331" t="s">
        <v>7224</v>
      </c>
      <c r="E2293" s="1332">
        <v>777</v>
      </c>
      <c r="F2293" s="1332">
        <v>696</v>
      </c>
      <c r="G2293" s="1305">
        <v>58</v>
      </c>
      <c r="H2293" s="1305">
        <v>641</v>
      </c>
      <c r="I2293" s="1333" t="s">
        <v>52</v>
      </c>
      <c r="J2293" s="1333" t="s">
        <v>52</v>
      </c>
      <c r="K2293" s="1333" t="s">
        <v>52</v>
      </c>
      <c r="L2293" s="1333" t="s">
        <v>52</v>
      </c>
      <c r="M2293" s="1333">
        <v>102</v>
      </c>
      <c r="N2293" s="1334">
        <v>98</v>
      </c>
      <c r="O2293" s="1335">
        <v>10000</v>
      </c>
      <c r="P2293" s="634" t="s">
        <v>7225</v>
      </c>
      <c r="Q2293" s="639" t="s">
        <v>7226</v>
      </c>
      <c r="R2293" s="640">
        <v>140</v>
      </c>
      <c r="S2293" s="640">
        <v>32</v>
      </c>
      <c r="T2293" s="641">
        <v>81</v>
      </c>
      <c r="U2293" s="498"/>
    </row>
    <row r="2294" spans="1:21" ht="14.25" customHeight="1">
      <c r="A2294" s="1191"/>
      <c r="B2294" s="1191"/>
      <c r="C2294" s="1191"/>
      <c r="D2294" s="1191"/>
      <c r="E2294" s="1191"/>
      <c r="F2294" s="1191"/>
      <c r="G2294" s="1191"/>
      <c r="H2294" s="1191"/>
      <c r="I2294" s="1191"/>
      <c r="J2294" s="1191"/>
      <c r="K2294" s="1191"/>
      <c r="L2294" s="1191"/>
      <c r="M2294" s="1191"/>
      <c r="N2294" s="1191"/>
      <c r="O2294" s="1191"/>
      <c r="P2294" s="638" t="s">
        <v>7227</v>
      </c>
      <c r="Q2294" s="639" t="s">
        <v>7228</v>
      </c>
      <c r="R2294" s="640">
        <v>140</v>
      </c>
      <c r="S2294" s="640">
        <v>32</v>
      </c>
      <c r="T2294" s="641">
        <v>81</v>
      </c>
      <c r="U2294" s="498"/>
    </row>
    <row r="2295" spans="1:21" ht="14.25" customHeight="1">
      <c r="A2295" s="1102"/>
      <c r="B2295" s="1102"/>
      <c r="C2295" s="1102"/>
      <c r="D2295" s="1102"/>
      <c r="E2295" s="1102"/>
      <c r="F2295" s="1102"/>
      <c r="G2295" s="1102"/>
      <c r="H2295" s="1102"/>
      <c r="I2295" s="1102"/>
      <c r="J2295" s="1102"/>
      <c r="K2295" s="1102"/>
      <c r="L2295" s="1102"/>
      <c r="M2295" s="1102"/>
      <c r="N2295" s="1102"/>
      <c r="O2295" s="1102"/>
      <c r="P2295" s="638" t="s">
        <v>7229</v>
      </c>
      <c r="Q2295" s="639" t="s">
        <v>7230</v>
      </c>
      <c r="R2295" s="640">
        <v>140</v>
      </c>
      <c r="S2295" s="640">
        <v>32</v>
      </c>
      <c r="T2295" s="641">
        <v>81</v>
      </c>
      <c r="U2295" s="498"/>
    </row>
    <row r="2296" spans="1:21" ht="14.25" customHeight="1">
      <c r="A2296" s="1329">
        <v>2</v>
      </c>
      <c r="B2296" s="1336" t="s">
        <v>7231</v>
      </c>
      <c r="C2296" s="1337" t="s">
        <v>7232</v>
      </c>
      <c r="D2296" s="1331" t="s">
        <v>7233</v>
      </c>
      <c r="E2296" s="1332">
        <v>10970</v>
      </c>
      <c r="F2296" s="1332">
        <v>6610</v>
      </c>
      <c r="G2296" s="1305">
        <v>134</v>
      </c>
      <c r="H2296" s="1305">
        <v>6502</v>
      </c>
      <c r="I2296" s="1333" t="s">
        <v>52</v>
      </c>
      <c r="J2296" s="1333" t="s">
        <v>52</v>
      </c>
      <c r="K2296" s="1333" t="s">
        <v>52</v>
      </c>
      <c r="L2296" s="1333" t="s">
        <v>52</v>
      </c>
      <c r="M2296" s="1333">
        <v>670</v>
      </c>
      <c r="N2296" s="1334">
        <v>202</v>
      </c>
      <c r="O2296" s="1335">
        <v>135512</v>
      </c>
      <c r="P2296" s="634" t="s">
        <v>7234</v>
      </c>
      <c r="Q2296" s="639" t="s">
        <v>7235</v>
      </c>
      <c r="R2296" s="640">
        <v>1476</v>
      </c>
      <c r="S2296" s="640">
        <v>43</v>
      </c>
      <c r="T2296" s="641">
        <v>195</v>
      </c>
      <c r="U2296" s="498"/>
    </row>
    <row r="2297" spans="1:21" ht="14.25" customHeight="1">
      <c r="A2297" s="1191"/>
      <c r="B2297" s="1191"/>
      <c r="C2297" s="1191"/>
      <c r="D2297" s="1191"/>
      <c r="E2297" s="1191"/>
      <c r="F2297" s="1191"/>
      <c r="G2297" s="1191"/>
      <c r="H2297" s="1191"/>
      <c r="I2297" s="1191"/>
      <c r="J2297" s="1191"/>
      <c r="K2297" s="1191"/>
      <c r="L2297" s="1191"/>
      <c r="M2297" s="1191"/>
      <c r="N2297" s="1191"/>
      <c r="O2297" s="1191"/>
      <c r="P2297" s="638" t="s">
        <v>7236</v>
      </c>
      <c r="Q2297" s="639" t="s">
        <v>7237</v>
      </c>
      <c r="R2297" s="640">
        <v>1226</v>
      </c>
      <c r="S2297" s="640">
        <v>50</v>
      </c>
      <c r="T2297" s="641">
        <v>264</v>
      </c>
      <c r="U2297" s="498"/>
    </row>
    <row r="2298" spans="1:21" ht="14.25" customHeight="1">
      <c r="A2298" s="1102"/>
      <c r="B2298" s="1102"/>
      <c r="C2298" s="1102"/>
      <c r="D2298" s="1102"/>
      <c r="E2298" s="1102"/>
      <c r="F2298" s="1102"/>
      <c r="G2298" s="1102"/>
      <c r="H2298" s="1102"/>
      <c r="I2298" s="1102"/>
      <c r="J2298" s="1102"/>
      <c r="K2298" s="1102"/>
      <c r="L2298" s="1102"/>
      <c r="M2298" s="1102"/>
      <c r="N2298" s="1102"/>
      <c r="O2298" s="1102"/>
      <c r="P2298" s="638" t="s">
        <v>7238</v>
      </c>
      <c r="Q2298" s="639" t="s">
        <v>7239</v>
      </c>
      <c r="R2298" s="640">
        <v>568</v>
      </c>
      <c r="S2298" s="640">
        <v>133</v>
      </c>
      <c r="T2298" s="641">
        <v>230</v>
      </c>
      <c r="U2298" s="498"/>
    </row>
    <row r="2299" spans="1:21" ht="14.25" customHeight="1">
      <c r="A2299" s="1329">
        <v>4</v>
      </c>
      <c r="B2299" s="1336">
        <v>44116</v>
      </c>
      <c r="C2299" s="1337" t="s">
        <v>7240</v>
      </c>
      <c r="D2299" s="1331" t="s">
        <v>7241</v>
      </c>
      <c r="E2299" s="1332">
        <v>1050</v>
      </c>
      <c r="F2299" s="1332">
        <v>927</v>
      </c>
      <c r="G2299" s="1305">
        <v>65</v>
      </c>
      <c r="H2299" s="1305">
        <v>864</v>
      </c>
      <c r="I2299" s="1333" t="s">
        <v>52</v>
      </c>
      <c r="J2299" s="1333" t="s">
        <v>52</v>
      </c>
      <c r="K2299" s="1333" t="s">
        <v>52</v>
      </c>
      <c r="L2299" s="1333" t="s">
        <v>52</v>
      </c>
      <c r="M2299" s="1333">
        <v>190</v>
      </c>
      <c r="N2299" s="1334">
        <v>53</v>
      </c>
      <c r="O2299" s="1335">
        <v>9981</v>
      </c>
      <c r="P2299" s="634" t="s">
        <v>7242</v>
      </c>
      <c r="Q2299" s="639" t="s">
        <v>7243</v>
      </c>
      <c r="R2299" s="640">
        <v>288</v>
      </c>
      <c r="S2299" s="640">
        <v>74</v>
      </c>
      <c r="T2299" s="641">
        <v>49</v>
      </c>
      <c r="U2299" s="498"/>
    </row>
    <row r="2300" spans="1:21" ht="14.25" customHeight="1">
      <c r="A2300" s="1191"/>
      <c r="B2300" s="1191"/>
      <c r="C2300" s="1191"/>
      <c r="D2300" s="1191"/>
      <c r="E2300" s="1191"/>
      <c r="F2300" s="1191"/>
      <c r="G2300" s="1191"/>
      <c r="H2300" s="1191"/>
      <c r="I2300" s="1191"/>
      <c r="J2300" s="1191"/>
      <c r="K2300" s="1191"/>
      <c r="L2300" s="1191"/>
      <c r="M2300" s="1191"/>
      <c r="N2300" s="1191"/>
      <c r="O2300" s="1191"/>
      <c r="P2300" s="638" t="s">
        <v>7244</v>
      </c>
      <c r="Q2300" s="639" t="s">
        <v>7245</v>
      </c>
      <c r="R2300" s="640">
        <v>288</v>
      </c>
      <c r="S2300" s="640">
        <v>74</v>
      </c>
      <c r="T2300" s="641">
        <v>49</v>
      </c>
      <c r="U2300" s="498"/>
    </row>
    <row r="2301" spans="1:21" ht="14.25" customHeight="1">
      <c r="A2301" s="1102"/>
      <c r="B2301" s="1102"/>
      <c r="C2301" s="1102"/>
      <c r="D2301" s="1102"/>
      <c r="E2301" s="1102"/>
      <c r="F2301" s="1102"/>
      <c r="G2301" s="1102"/>
      <c r="H2301" s="1102"/>
      <c r="I2301" s="1102"/>
      <c r="J2301" s="1102"/>
      <c r="K2301" s="1102"/>
      <c r="L2301" s="1102"/>
      <c r="M2301" s="1102"/>
      <c r="N2301" s="1102"/>
      <c r="O2301" s="1102"/>
      <c r="P2301" s="638" t="s">
        <v>7246</v>
      </c>
      <c r="Q2301" s="639" t="s">
        <v>7247</v>
      </c>
      <c r="R2301" s="640">
        <v>288</v>
      </c>
      <c r="S2301" s="640">
        <v>74</v>
      </c>
      <c r="T2301" s="641">
        <v>49</v>
      </c>
      <c r="U2301" s="498"/>
    </row>
    <row r="2302" spans="1:21" ht="14.25" customHeight="1">
      <c r="A2302" s="1329">
        <v>4</v>
      </c>
      <c r="B2302" s="1336">
        <v>44132</v>
      </c>
      <c r="C2302" s="1337" t="s">
        <v>7248</v>
      </c>
      <c r="D2302" s="1331" t="s">
        <v>7249</v>
      </c>
      <c r="E2302" s="1332">
        <v>5268</v>
      </c>
      <c r="F2302" s="1332">
        <v>4570</v>
      </c>
      <c r="G2302" s="1305">
        <v>171</v>
      </c>
      <c r="H2302" s="1305">
        <v>4412</v>
      </c>
      <c r="I2302" s="1333" t="s">
        <v>52</v>
      </c>
      <c r="J2302" s="1333" t="s">
        <v>52</v>
      </c>
      <c r="K2302" s="1333" t="s">
        <v>52</v>
      </c>
      <c r="L2302" s="1333" t="s">
        <v>52</v>
      </c>
      <c r="M2302" s="1333">
        <v>287</v>
      </c>
      <c r="N2302" s="1334">
        <v>139</v>
      </c>
      <c r="O2302" s="1335">
        <v>39998</v>
      </c>
      <c r="P2302" s="634" t="s">
        <v>7250</v>
      </c>
      <c r="Q2302" s="639" t="s">
        <v>7251</v>
      </c>
      <c r="R2302" s="640">
        <v>272</v>
      </c>
      <c r="S2302" s="640">
        <v>91</v>
      </c>
      <c r="T2302" s="641">
        <v>114</v>
      </c>
      <c r="U2302" s="498"/>
    </row>
    <row r="2303" spans="1:21" ht="14.25" customHeight="1">
      <c r="A2303" s="1191"/>
      <c r="B2303" s="1191"/>
      <c r="C2303" s="1191"/>
      <c r="D2303" s="1191"/>
      <c r="E2303" s="1191"/>
      <c r="F2303" s="1191"/>
      <c r="G2303" s="1191"/>
      <c r="H2303" s="1191"/>
      <c r="I2303" s="1191"/>
      <c r="J2303" s="1191"/>
      <c r="K2303" s="1191"/>
      <c r="L2303" s="1191"/>
      <c r="M2303" s="1191"/>
      <c r="N2303" s="1191"/>
      <c r="O2303" s="1191"/>
      <c r="P2303" s="638" t="s">
        <v>7252</v>
      </c>
      <c r="Q2303" s="639" t="s">
        <v>7253</v>
      </c>
      <c r="R2303" s="640">
        <v>1273</v>
      </c>
      <c r="S2303" s="640">
        <v>14</v>
      </c>
      <c r="T2303" s="641">
        <v>283</v>
      </c>
      <c r="U2303" s="498"/>
    </row>
    <row r="2304" spans="1:21" ht="14.25" customHeight="1">
      <c r="A2304" s="1102"/>
      <c r="B2304" s="1102"/>
      <c r="C2304" s="1102"/>
      <c r="D2304" s="1102"/>
      <c r="E2304" s="1102"/>
      <c r="F2304" s="1102"/>
      <c r="G2304" s="1102"/>
      <c r="H2304" s="1102"/>
      <c r="I2304" s="1102"/>
      <c r="J2304" s="1102"/>
      <c r="K2304" s="1102"/>
      <c r="L2304" s="1102"/>
      <c r="M2304" s="1102"/>
      <c r="N2304" s="1102"/>
      <c r="O2304" s="1102"/>
      <c r="P2304" s="638" t="s">
        <v>7254</v>
      </c>
      <c r="Q2304" s="639" t="s">
        <v>7255</v>
      </c>
      <c r="R2304" s="640">
        <v>272</v>
      </c>
      <c r="S2304" s="640">
        <v>91</v>
      </c>
      <c r="T2304" s="641">
        <v>114</v>
      </c>
      <c r="U2304" s="498"/>
    </row>
    <row r="2305" spans="1:21" ht="14.25" customHeight="1">
      <c r="A2305" s="1329">
        <v>4</v>
      </c>
      <c r="B2305" s="1336">
        <v>44136</v>
      </c>
      <c r="C2305" s="1337" t="s">
        <v>7256</v>
      </c>
      <c r="D2305" s="1338" t="s">
        <v>7257</v>
      </c>
      <c r="E2305" s="1332">
        <v>2751</v>
      </c>
      <c r="F2305" s="1332">
        <v>2407</v>
      </c>
      <c r="G2305" s="1305">
        <v>254</v>
      </c>
      <c r="H2305" s="1305">
        <v>2158</v>
      </c>
      <c r="I2305" s="1333">
        <v>0</v>
      </c>
      <c r="J2305" s="1333" t="s">
        <v>52</v>
      </c>
      <c r="K2305" s="1333" t="s">
        <v>52</v>
      </c>
      <c r="L2305" s="1333" t="s">
        <v>52</v>
      </c>
      <c r="M2305" s="1333">
        <v>333</v>
      </c>
      <c r="N2305" s="1334">
        <v>120</v>
      </c>
      <c r="O2305" s="1335">
        <v>39926</v>
      </c>
      <c r="P2305" s="634" t="s">
        <v>7258</v>
      </c>
      <c r="Q2305" s="639" t="s">
        <v>7259</v>
      </c>
      <c r="R2305" s="640">
        <v>314</v>
      </c>
      <c r="S2305" s="640">
        <v>100</v>
      </c>
      <c r="T2305" s="641">
        <v>114</v>
      </c>
      <c r="U2305" s="498"/>
    </row>
    <row r="2306" spans="1:21" ht="14.25" customHeight="1">
      <c r="A2306" s="1191"/>
      <c r="B2306" s="1191"/>
      <c r="C2306" s="1191"/>
      <c r="D2306" s="1191"/>
      <c r="E2306" s="1191"/>
      <c r="F2306" s="1191"/>
      <c r="G2306" s="1191"/>
      <c r="H2306" s="1191"/>
      <c r="I2306" s="1191"/>
      <c r="J2306" s="1191"/>
      <c r="K2306" s="1191"/>
      <c r="L2306" s="1191"/>
      <c r="M2306" s="1191"/>
      <c r="N2306" s="1191"/>
      <c r="O2306" s="1191"/>
      <c r="P2306" s="638" t="s">
        <v>7260</v>
      </c>
      <c r="Q2306" s="639" t="s">
        <v>7261</v>
      </c>
      <c r="R2306" s="640">
        <v>675</v>
      </c>
      <c r="S2306" s="640">
        <v>37</v>
      </c>
      <c r="T2306" s="641">
        <v>120</v>
      </c>
      <c r="U2306" s="498"/>
    </row>
    <row r="2307" spans="1:21" ht="14.25" customHeight="1">
      <c r="A2307" s="1102"/>
      <c r="B2307" s="1102"/>
      <c r="C2307" s="1102"/>
      <c r="D2307" s="1102"/>
      <c r="E2307" s="1102"/>
      <c r="F2307" s="1102"/>
      <c r="G2307" s="1102"/>
      <c r="H2307" s="1102"/>
      <c r="I2307" s="1102"/>
      <c r="J2307" s="1102"/>
      <c r="K2307" s="1102"/>
      <c r="L2307" s="1102"/>
      <c r="M2307" s="1102"/>
      <c r="N2307" s="1102"/>
      <c r="O2307" s="1102"/>
      <c r="P2307" s="638" t="s">
        <v>7262</v>
      </c>
      <c r="Q2307" s="639" t="s">
        <v>7263</v>
      </c>
      <c r="R2307" s="640">
        <v>314</v>
      </c>
      <c r="S2307" s="640">
        <v>100</v>
      </c>
      <c r="T2307" s="641">
        <v>114</v>
      </c>
      <c r="U2307" s="498"/>
    </row>
    <row r="2308" spans="1:21" ht="14.25" customHeight="1">
      <c r="A2308" s="1329">
        <v>1</v>
      </c>
      <c r="B2308" s="1336">
        <v>44137</v>
      </c>
      <c r="C2308" s="1337" t="s">
        <v>7264</v>
      </c>
      <c r="D2308" s="1331" t="s">
        <v>7265</v>
      </c>
      <c r="E2308" s="1332">
        <v>1087</v>
      </c>
      <c r="F2308" s="1332">
        <v>957</v>
      </c>
      <c r="G2308" s="1305">
        <v>96</v>
      </c>
      <c r="H2308" s="1305">
        <v>863</v>
      </c>
      <c r="I2308" s="1333">
        <v>0</v>
      </c>
      <c r="J2308" s="1333" t="s">
        <v>52</v>
      </c>
      <c r="K2308" s="1333" t="s">
        <v>52</v>
      </c>
      <c r="L2308" s="1333" t="s">
        <v>52</v>
      </c>
      <c r="M2308" s="1333">
        <v>177</v>
      </c>
      <c r="N2308" s="1334">
        <v>56</v>
      </c>
      <c r="O2308" s="1335">
        <v>9967</v>
      </c>
      <c r="P2308" s="634" t="s">
        <v>7266</v>
      </c>
      <c r="Q2308" s="639" t="s">
        <v>7267</v>
      </c>
      <c r="R2308" s="640">
        <v>314</v>
      </c>
      <c r="S2308" s="640">
        <v>100</v>
      </c>
      <c r="T2308" s="641">
        <v>114</v>
      </c>
      <c r="U2308" s="498"/>
    </row>
    <row r="2309" spans="1:21" ht="14.25" customHeight="1">
      <c r="A2309" s="1191"/>
      <c r="B2309" s="1191"/>
      <c r="C2309" s="1191"/>
      <c r="D2309" s="1191"/>
      <c r="E2309" s="1191"/>
      <c r="F2309" s="1191"/>
      <c r="G2309" s="1191"/>
      <c r="H2309" s="1191"/>
      <c r="I2309" s="1191"/>
      <c r="J2309" s="1191"/>
      <c r="K2309" s="1191"/>
      <c r="L2309" s="1191"/>
      <c r="M2309" s="1191"/>
      <c r="N2309" s="1191"/>
      <c r="O2309" s="1191"/>
      <c r="P2309" s="638" t="s">
        <v>7268</v>
      </c>
      <c r="Q2309" s="639" t="s">
        <v>7269</v>
      </c>
      <c r="R2309" s="640">
        <v>675</v>
      </c>
      <c r="S2309" s="640">
        <v>37</v>
      </c>
      <c r="T2309" s="641">
        <v>120</v>
      </c>
      <c r="U2309" s="498"/>
    </row>
    <row r="2310" spans="1:21" ht="14.25" customHeight="1">
      <c r="A2310" s="1102"/>
      <c r="B2310" s="1102"/>
      <c r="C2310" s="1102"/>
      <c r="D2310" s="1102"/>
      <c r="E2310" s="1102"/>
      <c r="F2310" s="1102"/>
      <c r="G2310" s="1102"/>
      <c r="H2310" s="1102"/>
      <c r="I2310" s="1102"/>
      <c r="J2310" s="1102"/>
      <c r="K2310" s="1102"/>
      <c r="L2310" s="1102"/>
      <c r="M2310" s="1102"/>
      <c r="N2310" s="1102"/>
      <c r="O2310" s="1102"/>
      <c r="P2310" s="638" t="s">
        <v>7270</v>
      </c>
      <c r="Q2310" s="639" t="s">
        <v>7271</v>
      </c>
      <c r="R2310" s="640">
        <v>314</v>
      </c>
      <c r="S2310" s="640">
        <v>100</v>
      </c>
      <c r="T2310" s="641">
        <v>114</v>
      </c>
      <c r="U2310" s="498"/>
    </row>
    <row r="2311" spans="1:21" ht="14.25" customHeight="1">
      <c r="A2311" s="1329">
        <v>1</v>
      </c>
      <c r="B2311" s="1336">
        <v>44141</v>
      </c>
      <c r="C2311" s="1337" t="s">
        <v>7272</v>
      </c>
      <c r="D2311" s="1331" t="s">
        <v>7273</v>
      </c>
      <c r="E2311" s="1332">
        <v>1856</v>
      </c>
      <c r="F2311" s="1332">
        <v>1732</v>
      </c>
      <c r="G2311" s="1305">
        <v>43</v>
      </c>
      <c r="H2311" s="1305">
        <v>1693</v>
      </c>
      <c r="I2311" s="1333">
        <v>0</v>
      </c>
      <c r="J2311" s="1333" t="s">
        <v>52</v>
      </c>
      <c r="K2311" s="1333" t="s">
        <v>52</v>
      </c>
      <c r="L2311" s="1333" t="s">
        <v>52</v>
      </c>
      <c r="M2311" s="1333">
        <v>126</v>
      </c>
      <c r="N2311" s="1334">
        <v>79</v>
      </c>
      <c r="O2311" s="1335">
        <v>10000</v>
      </c>
      <c r="P2311" s="634" t="s">
        <v>7274</v>
      </c>
      <c r="Q2311" s="639" t="s">
        <v>7275</v>
      </c>
      <c r="R2311" s="640">
        <v>118</v>
      </c>
      <c r="S2311" s="640">
        <v>33</v>
      </c>
      <c r="T2311" s="641">
        <v>61</v>
      </c>
      <c r="U2311" s="498"/>
    </row>
    <row r="2312" spans="1:21" ht="14.25" customHeight="1">
      <c r="A2312" s="1191"/>
      <c r="B2312" s="1191"/>
      <c r="C2312" s="1191"/>
      <c r="D2312" s="1191"/>
      <c r="E2312" s="1191"/>
      <c r="F2312" s="1191"/>
      <c r="G2312" s="1191"/>
      <c r="H2312" s="1191"/>
      <c r="I2312" s="1191"/>
      <c r="J2312" s="1191"/>
      <c r="K2312" s="1191"/>
      <c r="L2312" s="1191"/>
      <c r="M2312" s="1191"/>
      <c r="N2312" s="1191"/>
      <c r="O2312" s="1191"/>
      <c r="P2312" s="638" t="s">
        <v>7276</v>
      </c>
      <c r="Q2312" s="639" t="s">
        <v>7277</v>
      </c>
      <c r="R2312" s="640">
        <v>663</v>
      </c>
      <c r="S2312" s="640">
        <v>28</v>
      </c>
      <c r="T2312" s="641">
        <v>92</v>
      </c>
      <c r="U2312" s="498"/>
    </row>
    <row r="2313" spans="1:21" ht="14.25" customHeight="1">
      <c r="A2313" s="1102"/>
      <c r="B2313" s="1102"/>
      <c r="C2313" s="1102"/>
      <c r="D2313" s="1102"/>
      <c r="E2313" s="1102"/>
      <c r="F2313" s="1102"/>
      <c r="G2313" s="1102"/>
      <c r="H2313" s="1102"/>
      <c r="I2313" s="1102"/>
      <c r="J2313" s="1102"/>
      <c r="K2313" s="1102"/>
      <c r="L2313" s="1102"/>
      <c r="M2313" s="1102"/>
      <c r="N2313" s="1102"/>
      <c r="O2313" s="1102"/>
      <c r="P2313" s="638" t="s">
        <v>7278</v>
      </c>
      <c r="Q2313" s="639" t="s">
        <v>7279</v>
      </c>
      <c r="R2313" s="640">
        <v>118</v>
      </c>
      <c r="S2313" s="640">
        <v>33</v>
      </c>
      <c r="T2313" s="641">
        <v>61</v>
      </c>
      <c r="U2313" s="498"/>
    </row>
    <row r="2314" spans="1:21" ht="14.25" customHeight="1">
      <c r="A2314" s="1329">
        <v>2</v>
      </c>
      <c r="B2314" s="1336">
        <v>44144</v>
      </c>
      <c r="C2314" s="1337" t="s">
        <v>7280</v>
      </c>
      <c r="D2314" s="1331" t="s">
        <v>7281</v>
      </c>
      <c r="E2314" s="1332">
        <v>1736</v>
      </c>
      <c r="F2314" s="1332">
        <v>1554</v>
      </c>
      <c r="G2314" s="1305">
        <v>111</v>
      </c>
      <c r="H2314" s="1305">
        <v>1443</v>
      </c>
      <c r="I2314" s="1333">
        <v>0</v>
      </c>
      <c r="J2314" s="1333" t="s">
        <v>52</v>
      </c>
      <c r="K2314" s="1333" t="s">
        <v>52</v>
      </c>
      <c r="L2314" s="1333" t="s">
        <v>52</v>
      </c>
      <c r="M2314" s="1333">
        <v>288</v>
      </c>
      <c r="N2314" s="1334">
        <v>35</v>
      </c>
      <c r="O2314" s="1335">
        <v>10000</v>
      </c>
      <c r="P2314" s="634" t="s">
        <v>7282</v>
      </c>
      <c r="Q2314" s="639" t="s">
        <v>7283</v>
      </c>
      <c r="R2314" s="640">
        <v>115</v>
      </c>
      <c r="S2314" s="640">
        <v>491</v>
      </c>
      <c r="T2314" s="641">
        <v>32</v>
      </c>
      <c r="U2314" s="498"/>
    </row>
    <row r="2315" spans="1:21" ht="14.25" customHeight="1">
      <c r="A2315" s="1191"/>
      <c r="B2315" s="1191"/>
      <c r="C2315" s="1191"/>
      <c r="D2315" s="1191"/>
      <c r="E2315" s="1191"/>
      <c r="F2315" s="1191"/>
      <c r="G2315" s="1191"/>
      <c r="H2315" s="1191"/>
      <c r="I2315" s="1191"/>
      <c r="J2315" s="1191"/>
      <c r="K2315" s="1191"/>
      <c r="L2315" s="1191"/>
      <c r="M2315" s="1191"/>
      <c r="N2315" s="1191"/>
      <c r="O2315" s="1191"/>
      <c r="P2315" s="638" t="s">
        <v>7284</v>
      </c>
      <c r="Q2315" s="639" t="s">
        <v>7285</v>
      </c>
      <c r="R2315" s="640">
        <v>115</v>
      </c>
      <c r="S2315" s="640">
        <v>491</v>
      </c>
      <c r="T2315" s="641">
        <v>32</v>
      </c>
      <c r="U2315" s="498"/>
    </row>
    <row r="2316" spans="1:21" ht="14.25" customHeight="1">
      <c r="A2316" s="1102"/>
      <c r="B2316" s="1102"/>
      <c r="C2316" s="1102"/>
      <c r="D2316" s="1102"/>
      <c r="E2316" s="1102"/>
      <c r="F2316" s="1102"/>
      <c r="G2316" s="1102"/>
      <c r="H2316" s="1102"/>
      <c r="I2316" s="1102"/>
      <c r="J2316" s="1102"/>
      <c r="K2316" s="1102"/>
      <c r="L2316" s="1102"/>
      <c r="M2316" s="1102"/>
      <c r="N2316" s="1102"/>
      <c r="O2316" s="1102"/>
      <c r="P2316" s="638" t="s">
        <v>7286</v>
      </c>
      <c r="Q2316" s="639" t="s">
        <v>7287</v>
      </c>
      <c r="R2316" s="640">
        <v>115</v>
      </c>
      <c r="S2316" s="640">
        <v>491</v>
      </c>
      <c r="T2316" s="641">
        <v>32</v>
      </c>
      <c r="U2316" s="498"/>
    </row>
    <row r="2317" spans="1:21" ht="14.25" customHeight="1">
      <c r="A2317" s="1329">
        <v>2</v>
      </c>
      <c r="B2317" s="1336">
        <v>44146</v>
      </c>
      <c r="C2317" s="1337" t="s">
        <v>7288</v>
      </c>
      <c r="D2317" s="1331" t="s">
        <v>7289</v>
      </c>
      <c r="E2317" s="1332">
        <v>1427</v>
      </c>
      <c r="F2317" s="1332">
        <v>1333</v>
      </c>
      <c r="G2317" s="1305">
        <v>95</v>
      </c>
      <c r="H2317" s="1305">
        <v>1242</v>
      </c>
      <c r="I2317" s="1333">
        <v>0</v>
      </c>
      <c r="J2317" s="1333" t="s">
        <v>52</v>
      </c>
      <c r="K2317" s="1333" t="s">
        <v>52</v>
      </c>
      <c r="L2317" s="1333" t="s">
        <v>52</v>
      </c>
      <c r="M2317" s="1333">
        <v>119</v>
      </c>
      <c r="N2317" s="1334">
        <v>35</v>
      </c>
      <c r="O2317" s="1335">
        <v>9991</v>
      </c>
      <c r="P2317" s="634" t="s">
        <v>7290</v>
      </c>
      <c r="Q2317" s="639" t="s">
        <v>7291</v>
      </c>
      <c r="R2317" s="640">
        <v>149</v>
      </c>
      <c r="S2317" s="640">
        <v>172</v>
      </c>
      <c r="T2317" s="641">
        <v>38</v>
      </c>
      <c r="U2317" s="498"/>
    </row>
    <row r="2318" spans="1:21" ht="14.25" customHeight="1">
      <c r="A2318" s="1191"/>
      <c r="B2318" s="1191"/>
      <c r="C2318" s="1191"/>
      <c r="D2318" s="1191"/>
      <c r="E2318" s="1191"/>
      <c r="F2318" s="1191"/>
      <c r="G2318" s="1191"/>
      <c r="H2318" s="1191"/>
      <c r="I2318" s="1191"/>
      <c r="J2318" s="1191"/>
      <c r="K2318" s="1191"/>
      <c r="L2318" s="1191"/>
      <c r="M2318" s="1191"/>
      <c r="N2318" s="1191"/>
      <c r="O2318" s="1191"/>
      <c r="P2318" s="638" t="s">
        <v>7292</v>
      </c>
      <c r="Q2318" s="639" t="s">
        <v>7293</v>
      </c>
      <c r="R2318" s="640">
        <v>149</v>
      </c>
      <c r="S2318" s="640">
        <v>172</v>
      </c>
      <c r="T2318" s="641">
        <v>38</v>
      </c>
      <c r="U2318" s="498"/>
    </row>
    <row r="2319" spans="1:21" ht="14.25" customHeight="1">
      <c r="A2319" s="1102"/>
      <c r="B2319" s="1102"/>
      <c r="C2319" s="1102"/>
      <c r="D2319" s="1102"/>
      <c r="E2319" s="1102"/>
      <c r="F2319" s="1102"/>
      <c r="G2319" s="1102"/>
      <c r="H2319" s="1102"/>
      <c r="I2319" s="1102"/>
      <c r="J2319" s="1102"/>
      <c r="K2319" s="1102"/>
      <c r="L2319" s="1102"/>
      <c r="M2319" s="1102"/>
      <c r="N2319" s="1102"/>
      <c r="O2319" s="1102"/>
      <c r="P2319" s="638" t="s">
        <v>7294</v>
      </c>
      <c r="Q2319" s="639" t="s">
        <v>7295</v>
      </c>
      <c r="R2319" s="640">
        <v>494</v>
      </c>
      <c r="S2319" s="640">
        <v>535</v>
      </c>
      <c r="T2319" s="641">
        <v>118</v>
      </c>
      <c r="U2319" s="498"/>
    </row>
    <row r="2320" spans="1:21" ht="14.25" customHeight="1">
      <c r="A2320" s="1329">
        <v>2</v>
      </c>
      <c r="B2320" s="1336">
        <v>44147</v>
      </c>
      <c r="C2320" s="1337" t="s">
        <v>7296</v>
      </c>
      <c r="D2320" s="1331" t="s">
        <v>7297</v>
      </c>
      <c r="E2320" s="1332">
        <v>5953</v>
      </c>
      <c r="F2320" s="1332">
        <v>5316</v>
      </c>
      <c r="G2320" s="1305">
        <v>360</v>
      </c>
      <c r="H2320" s="1305">
        <v>4988</v>
      </c>
      <c r="I2320" s="1333">
        <v>0</v>
      </c>
      <c r="J2320" s="1333" t="s">
        <v>52</v>
      </c>
      <c r="K2320" s="1333" t="s">
        <v>52</v>
      </c>
      <c r="L2320" s="1333" t="s">
        <v>52</v>
      </c>
      <c r="M2320" s="1333">
        <v>145</v>
      </c>
      <c r="N2320" s="1334">
        <v>276</v>
      </c>
      <c r="O2320" s="1335">
        <v>39993</v>
      </c>
      <c r="P2320" s="634" t="s">
        <v>7298</v>
      </c>
      <c r="Q2320" s="639" t="s">
        <v>7299</v>
      </c>
      <c r="R2320" s="640">
        <v>434</v>
      </c>
      <c r="S2320" s="640">
        <v>22</v>
      </c>
      <c r="T2320" s="641">
        <v>239</v>
      </c>
      <c r="U2320" s="498"/>
    </row>
    <row r="2321" spans="1:21" ht="14.25" customHeight="1">
      <c r="A2321" s="1191"/>
      <c r="B2321" s="1191"/>
      <c r="C2321" s="1191"/>
      <c r="D2321" s="1191"/>
      <c r="E2321" s="1191"/>
      <c r="F2321" s="1191"/>
      <c r="G2321" s="1191"/>
      <c r="H2321" s="1191"/>
      <c r="I2321" s="1191"/>
      <c r="J2321" s="1191"/>
      <c r="K2321" s="1191"/>
      <c r="L2321" s="1191"/>
      <c r="M2321" s="1191"/>
      <c r="N2321" s="1191"/>
      <c r="O2321" s="1191"/>
      <c r="P2321" s="638" t="s">
        <v>7300</v>
      </c>
      <c r="Q2321" s="639" t="s">
        <v>7301</v>
      </c>
      <c r="R2321" s="640">
        <v>434</v>
      </c>
      <c r="S2321" s="640">
        <v>22</v>
      </c>
      <c r="T2321" s="641">
        <v>239</v>
      </c>
      <c r="U2321" s="498"/>
    </row>
    <row r="2322" spans="1:21" ht="14.25" customHeight="1">
      <c r="A2322" s="1102"/>
      <c r="B2322" s="1102"/>
      <c r="C2322" s="1102"/>
      <c r="D2322" s="1102"/>
      <c r="E2322" s="1102"/>
      <c r="F2322" s="1102"/>
      <c r="G2322" s="1102"/>
      <c r="H2322" s="1102"/>
      <c r="I2322" s="1102"/>
      <c r="J2322" s="1102"/>
      <c r="K2322" s="1102"/>
      <c r="L2322" s="1102"/>
      <c r="M2322" s="1102"/>
      <c r="N2322" s="1102"/>
      <c r="O2322" s="1102"/>
      <c r="P2322" s="638" t="s">
        <v>7302</v>
      </c>
      <c r="Q2322" s="639" t="s">
        <v>7303</v>
      </c>
      <c r="R2322" s="640">
        <v>692</v>
      </c>
      <c r="S2322" s="640">
        <v>21</v>
      </c>
      <c r="T2322" s="641">
        <v>264</v>
      </c>
      <c r="U2322" s="498"/>
    </row>
    <row r="2323" spans="1:21" ht="14.25" customHeight="1">
      <c r="A2323" s="1329">
        <v>3</v>
      </c>
      <c r="B2323" s="1336">
        <v>44151</v>
      </c>
      <c r="C2323" s="1337" t="s">
        <v>7304</v>
      </c>
      <c r="D2323" s="1331" t="s">
        <v>7305</v>
      </c>
      <c r="E2323" s="1332">
        <v>853</v>
      </c>
      <c r="F2323" s="1332">
        <v>720</v>
      </c>
      <c r="G2323" s="1305">
        <v>55</v>
      </c>
      <c r="H2323" s="1305">
        <v>665</v>
      </c>
      <c r="I2323" s="1333">
        <v>0</v>
      </c>
      <c r="J2323" s="1333" t="s">
        <v>52</v>
      </c>
      <c r="K2323" s="1333" t="s">
        <v>52</v>
      </c>
      <c r="L2323" s="1333" t="s">
        <v>52</v>
      </c>
      <c r="M2323" s="1333">
        <v>118</v>
      </c>
      <c r="N2323" s="1334">
        <v>85</v>
      </c>
      <c r="O2323" s="1335">
        <v>9974</v>
      </c>
      <c r="P2323" s="634" t="s">
        <v>7306</v>
      </c>
      <c r="Q2323" s="639" t="s">
        <v>7307</v>
      </c>
      <c r="R2323" s="640">
        <v>102</v>
      </c>
      <c r="S2323" s="640">
        <v>21</v>
      </c>
      <c r="T2323" s="641">
        <v>86</v>
      </c>
      <c r="U2323" s="498"/>
    </row>
    <row r="2324" spans="1:21" ht="14.25" customHeight="1">
      <c r="A2324" s="1191"/>
      <c r="B2324" s="1191"/>
      <c r="C2324" s="1191"/>
      <c r="D2324" s="1191"/>
      <c r="E2324" s="1191"/>
      <c r="F2324" s="1191"/>
      <c r="G2324" s="1191"/>
      <c r="H2324" s="1191"/>
      <c r="I2324" s="1191"/>
      <c r="J2324" s="1191"/>
      <c r="K2324" s="1191"/>
      <c r="L2324" s="1191"/>
      <c r="M2324" s="1191"/>
      <c r="N2324" s="1191"/>
      <c r="O2324" s="1191"/>
      <c r="P2324" s="638" t="s">
        <v>7308</v>
      </c>
      <c r="Q2324" s="639" t="s">
        <v>7309</v>
      </c>
      <c r="R2324" s="640">
        <v>186</v>
      </c>
      <c r="S2324" s="640">
        <v>36</v>
      </c>
      <c r="T2324" s="641">
        <v>93</v>
      </c>
      <c r="U2324" s="498"/>
    </row>
    <row r="2325" spans="1:21" ht="14.25" customHeight="1">
      <c r="A2325" s="1102"/>
      <c r="B2325" s="1102"/>
      <c r="C2325" s="1102"/>
      <c r="D2325" s="1102"/>
      <c r="E2325" s="1102"/>
      <c r="F2325" s="1102"/>
      <c r="G2325" s="1102"/>
      <c r="H2325" s="1102"/>
      <c r="I2325" s="1102"/>
      <c r="J2325" s="1102"/>
      <c r="K2325" s="1102"/>
      <c r="L2325" s="1102"/>
      <c r="M2325" s="1102"/>
      <c r="N2325" s="1102"/>
      <c r="O2325" s="1102"/>
      <c r="P2325" s="638" t="s">
        <v>7310</v>
      </c>
      <c r="Q2325" s="639" t="s">
        <v>7311</v>
      </c>
      <c r="R2325" s="640">
        <v>186</v>
      </c>
      <c r="S2325" s="640">
        <v>36</v>
      </c>
      <c r="T2325" s="641">
        <v>93</v>
      </c>
      <c r="U2325" s="498"/>
    </row>
    <row r="2326" spans="1:21" ht="14.25" customHeight="1">
      <c r="A2326" s="1329">
        <v>3</v>
      </c>
      <c r="B2326" s="1336">
        <v>44152</v>
      </c>
      <c r="C2326" s="1337" t="s">
        <v>7312</v>
      </c>
      <c r="D2326" s="1331" t="s">
        <v>7313</v>
      </c>
      <c r="E2326" s="1332">
        <v>7472</v>
      </c>
      <c r="F2326" s="1332">
        <v>7109</v>
      </c>
      <c r="G2326" s="1305">
        <v>1</v>
      </c>
      <c r="H2326" s="1305">
        <v>33</v>
      </c>
      <c r="I2326" s="1333">
        <v>0</v>
      </c>
      <c r="J2326" s="1333" t="s">
        <v>52</v>
      </c>
      <c r="K2326" s="1333" t="s">
        <v>52</v>
      </c>
      <c r="L2326" s="1333" t="s">
        <v>52</v>
      </c>
      <c r="M2326" s="1333">
        <v>34</v>
      </c>
      <c r="N2326" s="1334">
        <v>1176</v>
      </c>
      <c r="O2326" s="1335">
        <v>39989</v>
      </c>
      <c r="P2326" s="634" t="s">
        <v>7314</v>
      </c>
      <c r="Q2326" s="639" t="s">
        <v>7315</v>
      </c>
      <c r="R2326" s="640">
        <v>865</v>
      </c>
      <c r="S2326" s="640">
        <v>8</v>
      </c>
      <c r="T2326" s="641">
        <v>776</v>
      </c>
      <c r="U2326" s="498"/>
    </row>
    <row r="2327" spans="1:21" ht="14.25" customHeight="1">
      <c r="A2327" s="1191"/>
      <c r="B2327" s="1191"/>
      <c r="C2327" s="1191"/>
      <c r="D2327" s="1191"/>
      <c r="E2327" s="1191"/>
      <c r="F2327" s="1191"/>
      <c r="G2327" s="1191"/>
      <c r="H2327" s="1191"/>
      <c r="I2327" s="1191"/>
      <c r="J2327" s="1191"/>
      <c r="K2327" s="1191"/>
      <c r="L2327" s="1191"/>
      <c r="M2327" s="1191"/>
      <c r="N2327" s="1191"/>
      <c r="O2327" s="1191"/>
      <c r="P2327" s="638" t="s">
        <v>7316</v>
      </c>
      <c r="Q2327" s="639" t="s">
        <v>7317</v>
      </c>
      <c r="R2327" s="640">
        <v>2056</v>
      </c>
      <c r="S2327" s="640">
        <v>11</v>
      </c>
      <c r="T2327" s="641">
        <v>1049</v>
      </c>
      <c r="U2327" s="498"/>
    </row>
    <row r="2328" spans="1:21" ht="14.25" customHeight="1">
      <c r="A2328" s="1102"/>
      <c r="B2328" s="1102"/>
      <c r="C2328" s="1102"/>
      <c r="D2328" s="1102"/>
      <c r="E2328" s="1102"/>
      <c r="F2328" s="1102"/>
      <c r="G2328" s="1102"/>
      <c r="H2328" s="1102"/>
      <c r="I2328" s="1102"/>
      <c r="J2328" s="1102"/>
      <c r="K2328" s="1102"/>
      <c r="L2328" s="1102"/>
      <c r="M2328" s="1102"/>
      <c r="N2328" s="1102"/>
      <c r="O2328" s="1102"/>
      <c r="P2328" s="638" t="s">
        <v>7318</v>
      </c>
      <c r="Q2328" s="639" t="s">
        <v>7319</v>
      </c>
      <c r="R2328" s="640">
        <v>2056</v>
      </c>
      <c r="S2328" s="640">
        <v>11</v>
      </c>
      <c r="T2328" s="641">
        <v>1049</v>
      </c>
      <c r="U2328" s="498"/>
    </row>
    <row r="2329" spans="1:21" ht="14.25" customHeight="1">
      <c r="A2329" s="1329">
        <v>4</v>
      </c>
      <c r="B2329" s="1336">
        <v>44158</v>
      </c>
      <c r="C2329" s="1337" t="s">
        <v>7320</v>
      </c>
      <c r="D2329" s="1331" t="s">
        <v>7321</v>
      </c>
      <c r="E2329" s="1332">
        <v>919</v>
      </c>
      <c r="F2329" s="1332">
        <v>855</v>
      </c>
      <c r="G2329" s="1305">
        <v>74</v>
      </c>
      <c r="H2329" s="1305">
        <v>782</v>
      </c>
      <c r="I2329" s="1333">
        <v>0</v>
      </c>
      <c r="J2329" s="1333" t="s">
        <v>52</v>
      </c>
      <c r="K2329" s="1333" t="s">
        <v>52</v>
      </c>
      <c r="L2329" s="1333" t="s">
        <v>52</v>
      </c>
      <c r="M2329" s="1333">
        <v>108</v>
      </c>
      <c r="N2329" s="1334">
        <v>68</v>
      </c>
      <c r="O2329" s="1335">
        <v>7338</v>
      </c>
      <c r="P2329" s="634" t="s">
        <v>7322</v>
      </c>
      <c r="Q2329" s="639" t="s">
        <v>7323</v>
      </c>
      <c r="R2329" s="640">
        <v>865</v>
      </c>
      <c r="S2329" s="640">
        <v>8</v>
      </c>
      <c r="T2329" s="641">
        <v>776</v>
      </c>
      <c r="U2329" s="498"/>
    </row>
    <row r="2330" spans="1:21" ht="14.25" customHeight="1">
      <c r="A2330" s="1191"/>
      <c r="B2330" s="1191"/>
      <c r="C2330" s="1191"/>
      <c r="D2330" s="1191"/>
      <c r="E2330" s="1191"/>
      <c r="F2330" s="1191"/>
      <c r="G2330" s="1191"/>
      <c r="H2330" s="1191"/>
      <c r="I2330" s="1191"/>
      <c r="J2330" s="1191"/>
      <c r="K2330" s="1191"/>
      <c r="L2330" s="1191"/>
      <c r="M2330" s="1191"/>
      <c r="N2330" s="1191"/>
      <c r="O2330" s="1191"/>
      <c r="P2330" s="638" t="s">
        <v>7324</v>
      </c>
      <c r="Q2330" s="639" t="s">
        <v>7325</v>
      </c>
      <c r="R2330" s="640">
        <v>2056</v>
      </c>
      <c r="S2330" s="640">
        <v>11</v>
      </c>
      <c r="T2330" s="641">
        <v>1049</v>
      </c>
      <c r="U2330" s="498"/>
    </row>
    <row r="2331" spans="1:21" ht="14.25" customHeight="1">
      <c r="A2331" s="1102"/>
      <c r="B2331" s="1102"/>
      <c r="C2331" s="1102"/>
      <c r="D2331" s="1102"/>
      <c r="E2331" s="1102"/>
      <c r="F2331" s="1102"/>
      <c r="G2331" s="1102"/>
      <c r="H2331" s="1102"/>
      <c r="I2331" s="1102"/>
      <c r="J2331" s="1102"/>
      <c r="K2331" s="1102"/>
      <c r="L2331" s="1102"/>
      <c r="M2331" s="1102"/>
      <c r="N2331" s="1102"/>
      <c r="O2331" s="1102"/>
      <c r="P2331" s="638" t="s">
        <v>7326</v>
      </c>
      <c r="Q2331" s="639" t="s">
        <v>7327</v>
      </c>
      <c r="R2331" s="640">
        <v>2056</v>
      </c>
      <c r="S2331" s="640">
        <v>11</v>
      </c>
      <c r="T2331" s="641">
        <v>1049</v>
      </c>
      <c r="U2331" s="498"/>
    </row>
    <row r="2332" spans="1:21" ht="14.25" customHeight="1">
      <c r="A2332" s="1329">
        <v>1</v>
      </c>
      <c r="B2332" s="1336">
        <v>44165</v>
      </c>
      <c r="C2332" s="1337" t="s">
        <v>7328</v>
      </c>
      <c r="D2332" s="1331" t="s">
        <v>7329</v>
      </c>
      <c r="E2332" s="1332">
        <v>1333</v>
      </c>
      <c r="F2332" s="1332">
        <v>1168</v>
      </c>
      <c r="G2332" s="1305">
        <v>151</v>
      </c>
      <c r="H2332" s="1305">
        <v>1022</v>
      </c>
      <c r="I2332" s="1333">
        <v>0</v>
      </c>
      <c r="J2332" s="1333" t="s">
        <v>52</v>
      </c>
      <c r="K2332" s="1333" t="s">
        <v>52</v>
      </c>
      <c r="L2332" s="1333" t="s">
        <v>52</v>
      </c>
      <c r="M2332" s="1333">
        <v>170</v>
      </c>
      <c r="N2332" s="1334">
        <v>59</v>
      </c>
      <c r="O2332" s="1335">
        <v>10000</v>
      </c>
      <c r="P2332" s="634" t="s">
        <v>7330</v>
      </c>
      <c r="Q2332" s="639" t="s">
        <v>7331</v>
      </c>
      <c r="R2332" s="640">
        <v>20</v>
      </c>
      <c r="S2332" s="640">
        <v>7</v>
      </c>
      <c r="T2332" s="641">
        <v>29</v>
      </c>
      <c r="U2332" s="498"/>
    </row>
    <row r="2333" spans="1:21" ht="14.25" customHeight="1">
      <c r="A2333" s="1191"/>
      <c r="B2333" s="1191"/>
      <c r="C2333" s="1191"/>
      <c r="D2333" s="1191"/>
      <c r="E2333" s="1191"/>
      <c r="F2333" s="1191"/>
      <c r="G2333" s="1191"/>
      <c r="H2333" s="1191"/>
      <c r="I2333" s="1191"/>
      <c r="J2333" s="1191"/>
      <c r="K2333" s="1191"/>
      <c r="L2333" s="1191"/>
      <c r="M2333" s="1191"/>
      <c r="N2333" s="1191"/>
      <c r="O2333" s="1191"/>
      <c r="P2333" s="638" t="s">
        <v>7332</v>
      </c>
      <c r="Q2333" s="639" t="s">
        <v>7333</v>
      </c>
      <c r="R2333" s="640">
        <v>246</v>
      </c>
      <c r="S2333" s="640">
        <v>12</v>
      </c>
      <c r="T2333" s="641">
        <v>101</v>
      </c>
      <c r="U2333" s="498"/>
    </row>
    <row r="2334" spans="1:21" ht="14.25" customHeight="1">
      <c r="A2334" s="1102"/>
      <c r="B2334" s="1102"/>
      <c r="C2334" s="1102"/>
      <c r="D2334" s="1102"/>
      <c r="E2334" s="1102"/>
      <c r="F2334" s="1102"/>
      <c r="G2334" s="1102"/>
      <c r="H2334" s="1102"/>
      <c r="I2334" s="1102"/>
      <c r="J2334" s="1102"/>
      <c r="K2334" s="1102"/>
      <c r="L2334" s="1102"/>
      <c r="M2334" s="1102"/>
      <c r="N2334" s="1102"/>
      <c r="O2334" s="1102"/>
      <c r="P2334" s="638" t="s">
        <v>7334</v>
      </c>
      <c r="Q2334" s="639" t="s">
        <v>7335</v>
      </c>
      <c r="R2334" s="640">
        <v>205</v>
      </c>
      <c r="S2334" s="640">
        <v>55</v>
      </c>
      <c r="T2334" s="641">
        <v>2872</v>
      </c>
      <c r="U2334" s="498"/>
    </row>
    <row r="2335" spans="1:21" ht="14.25" customHeight="1">
      <c r="A2335" s="1329">
        <v>1</v>
      </c>
      <c r="B2335" s="1336">
        <v>44168</v>
      </c>
      <c r="C2335" s="1337" t="s">
        <v>7336</v>
      </c>
      <c r="D2335" s="1331" t="s">
        <v>7337</v>
      </c>
      <c r="E2335" s="1332">
        <v>852</v>
      </c>
      <c r="F2335" s="1332">
        <v>743</v>
      </c>
      <c r="G2335" s="1305">
        <v>95</v>
      </c>
      <c r="H2335" s="1305">
        <v>650</v>
      </c>
      <c r="I2335" s="1333">
        <v>0</v>
      </c>
      <c r="J2335" s="1333" t="s">
        <v>52</v>
      </c>
      <c r="K2335" s="1333" t="s">
        <v>52</v>
      </c>
      <c r="L2335" s="1333" t="s">
        <v>52</v>
      </c>
      <c r="M2335" s="1333">
        <v>139</v>
      </c>
      <c r="N2335" s="1334">
        <v>72</v>
      </c>
      <c r="O2335" s="1335">
        <v>10000</v>
      </c>
      <c r="P2335" s="634" t="s">
        <v>7338</v>
      </c>
      <c r="Q2335" s="639" t="s">
        <v>7339</v>
      </c>
      <c r="R2335" s="640">
        <v>179</v>
      </c>
      <c r="S2335" s="640">
        <v>44</v>
      </c>
      <c r="T2335" s="641">
        <v>72</v>
      </c>
      <c r="U2335" s="498"/>
    </row>
    <row r="2336" spans="1:21" ht="14.25" customHeight="1">
      <c r="A2336" s="1191"/>
      <c r="B2336" s="1191"/>
      <c r="C2336" s="1191"/>
      <c r="D2336" s="1191"/>
      <c r="E2336" s="1191"/>
      <c r="F2336" s="1191"/>
      <c r="G2336" s="1191"/>
      <c r="H2336" s="1191"/>
      <c r="I2336" s="1191"/>
      <c r="J2336" s="1191"/>
      <c r="K2336" s="1191"/>
      <c r="L2336" s="1191"/>
      <c r="M2336" s="1191"/>
      <c r="N2336" s="1191"/>
      <c r="O2336" s="1191"/>
      <c r="P2336" s="638" t="s">
        <v>7340</v>
      </c>
      <c r="Q2336" s="639" t="s">
        <v>7341</v>
      </c>
      <c r="R2336" s="640">
        <v>179</v>
      </c>
      <c r="S2336" s="640">
        <v>44</v>
      </c>
      <c r="T2336" s="641">
        <v>72</v>
      </c>
      <c r="U2336" s="498"/>
    </row>
    <row r="2337" spans="1:21" ht="14.25" customHeight="1">
      <c r="A2337" s="1102"/>
      <c r="B2337" s="1102"/>
      <c r="C2337" s="1102"/>
      <c r="D2337" s="1102"/>
      <c r="E2337" s="1102"/>
      <c r="F2337" s="1102"/>
      <c r="G2337" s="1102"/>
      <c r="H2337" s="1102"/>
      <c r="I2337" s="1102"/>
      <c r="J2337" s="1102"/>
      <c r="K2337" s="1102"/>
      <c r="L2337" s="1102"/>
      <c r="M2337" s="1102"/>
      <c r="N2337" s="1102"/>
      <c r="O2337" s="1102"/>
      <c r="P2337" s="638" t="s">
        <v>7342</v>
      </c>
      <c r="Q2337" s="639" t="s">
        <v>7343</v>
      </c>
      <c r="R2337" s="640">
        <v>179</v>
      </c>
      <c r="S2337" s="640">
        <v>44</v>
      </c>
      <c r="T2337" s="641">
        <v>72</v>
      </c>
      <c r="U2337" s="498"/>
    </row>
    <row r="2338" spans="1:21" ht="14.25" customHeight="1">
      <c r="A2338" s="1329">
        <v>2</v>
      </c>
      <c r="B2338" s="1336">
        <v>44172</v>
      </c>
      <c r="C2338" s="1337" t="s">
        <v>7344</v>
      </c>
      <c r="D2338" s="1331" t="s">
        <v>7345</v>
      </c>
      <c r="E2338" s="1332">
        <v>1041</v>
      </c>
      <c r="F2338" s="1332">
        <v>934</v>
      </c>
      <c r="G2338" s="1305">
        <v>165</v>
      </c>
      <c r="H2338" s="1305">
        <v>771</v>
      </c>
      <c r="I2338" s="1333">
        <v>0</v>
      </c>
      <c r="J2338" s="1333" t="s">
        <v>52</v>
      </c>
      <c r="K2338" s="1333" t="s">
        <v>52</v>
      </c>
      <c r="L2338" s="1333" t="s">
        <v>52</v>
      </c>
      <c r="M2338" s="1333">
        <v>130</v>
      </c>
      <c r="N2338" s="1334">
        <v>77</v>
      </c>
      <c r="O2338" s="1335">
        <v>9995</v>
      </c>
      <c r="P2338" s="634" t="s">
        <v>7346</v>
      </c>
      <c r="Q2338" s="639" t="s">
        <v>7347</v>
      </c>
      <c r="R2338" s="640">
        <v>180</v>
      </c>
      <c r="S2338" s="640">
        <v>51</v>
      </c>
      <c r="T2338" s="641">
        <v>58</v>
      </c>
      <c r="U2338" s="498"/>
    </row>
    <row r="2339" spans="1:21" ht="14.25" customHeight="1">
      <c r="A2339" s="1191"/>
      <c r="B2339" s="1191"/>
      <c r="C2339" s="1191"/>
      <c r="D2339" s="1191"/>
      <c r="E2339" s="1191"/>
      <c r="F2339" s="1191"/>
      <c r="G2339" s="1191"/>
      <c r="H2339" s="1191"/>
      <c r="I2339" s="1191"/>
      <c r="J2339" s="1191"/>
      <c r="K2339" s="1191"/>
      <c r="L2339" s="1191"/>
      <c r="M2339" s="1191"/>
      <c r="N2339" s="1191"/>
      <c r="O2339" s="1191"/>
      <c r="P2339" s="638" t="s">
        <v>7348</v>
      </c>
      <c r="Q2339" s="639" t="s">
        <v>7349</v>
      </c>
      <c r="R2339" s="640">
        <v>214</v>
      </c>
      <c r="S2339" s="640">
        <v>12</v>
      </c>
      <c r="T2339" s="641">
        <v>86</v>
      </c>
      <c r="U2339" s="498"/>
    </row>
    <row r="2340" spans="1:21" ht="14.25" customHeight="1">
      <c r="A2340" s="1102"/>
      <c r="B2340" s="1102"/>
      <c r="C2340" s="1102"/>
      <c r="D2340" s="1102"/>
      <c r="E2340" s="1102"/>
      <c r="F2340" s="1102"/>
      <c r="G2340" s="1102"/>
      <c r="H2340" s="1102"/>
      <c r="I2340" s="1102"/>
      <c r="J2340" s="1102"/>
      <c r="K2340" s="1102"/>
      <c r="L2340" s="1102"/>
      <c r="M2340" s="1102"/>
      <c r="N2340" s="1102"/>
      <c r="O2340" s="1102"/>
      <c r="P2340" s="638" t="s">
        <v>7350</v>
      </c>
      <c r="Q2340" s="639" t="s">
        <v>7351</v>
      </c>
      <c r="R2340" s="640">
        <v>180</v>
      </c>
      <c r="S2340" s="640">
        <v>51</v>
      </c>
      <c r="T2340" s="641">
        <v>58</v>
      </c>
      <c r="U2340" s="498"/>
    </row>
    <row r="2341" spans="1:21" ht="14.25" customHeight="1">
      <c r="A2341" s="1329">
        <v>2</v>
      </c>
      <c r="B2341" s="1336">
        <v>44174</v>
      </c>
      <c r="C2341" s="1337" t="s">
        <v>7352</v>
      </c>
      <c r="D2341" s="1331" t="s">
        <v>7353</v>
      </c>
      <c r="E2341" s="1332">
        <v>1000</v>
      </c>
      <c r="F2341" s="1332">
        <v>882</v>
      </c>
      <c r="G2341" s="1305">
        <v>34</v>
      </c>
      <c r="H2341" s="1305">
        <v>849</v>
      </c>
      <c r="I2341" s="1333">
        <v>0</v>
      </c>
      <c r="J2341" s="1333" t="s">
        <v>52</v>
      </c>
      <c r="K2341" s="1333" t="s">
        <v>52</v>
      </c>
      <c r="L2341" s="1333" t="s">
        <v>52</v>
      </c>
      <c r="M2341" s="1333">
        <v>121</v>
      </c>
      <c r="N2341" s="1334">
        <v>83</v>
      </c>
      <c r="O2341" s="1335">
        <v>9989</v>
      </c>
      <c r="P2341" s="634" t="s">
        <v>7354</v>
      </c>
      <c r="Q2341" s="639" t="s">
        <v>7355</v>
      </c>
      <c r="R2341" s="640">
        <v>185</v>
      </c>
      <c r="S2341" s="640">
        <v>35</v>
      </c>
      <c r="T2341" s="641">
        <v>80</v>
      </c>
      <c r="U2341" s="498"/>
    </row>
    <row r="2342" spans="1:21" ht="14.25" customHeight="1">
      <c r="A2342" s="1191"/>
      <c r="B2342" s="1191"/>
      <c r="C2342" s="1191"/>
      <c r="D2342" s="1191"/>
      <c r="E2342" s="1191"/>
      <c r="F2342" s="1191"/>
      <c r="G2342" s="1191"/>
      <c r="H2342" s="1191"/>
      <c r="I2342" s="1191"/>
      <c r="J2342" s="1191"/>
      <c r="K2342" s="1191"/>
      <c r="L2342" s="1191"/>
      <c r="M2342" s="1191"/>
      <c r="N2342" s="1191"/>
      <c r="O2342" s="1191"/>
      <c r="P2342" s="638" t="s">
        <v>7356</v>
      </c>
      <c r="Q2342" s="639" t="s">
        <v>7357</v>
      </c>
      <c r="R2342" s="640">
        <v>185</v>
      </c>
      <c r="S2342" s="640">
        <v>35</v>
      </c>
      <c r="T2342" s="641">
        <v>80</v>
      </c>
      <c r="U2342" s="498"/>
    </row>
    <row r="2343" spans="1:21" ht="14.25" customHeight="1">
      <c r="A2343" s="1102"/>
      <c r="B2343" s="1102"/>
      <c r="C2343" s="1102"/>
      <c r="D2343" s="1102"/>
      <c r="E2343" s="1102"/>
      <c r="F2343" s="1102"/>
      <c r="G2343" s="1102"/>
      <c r="H2343" s="1102"/>
      <c r="I2343" s="1102"/>
      <c r="J2343" s="1102"/>
      <c r="K2343" s="1102"/>
      <c r="L2343" s="1102"/>
      <c r="M2343" s="1102"/>
      <c r="N2343" s="1102"/>
      <c r="O2343" s="1102"/>
      <c r="P2343" s="638" t="s">
        <v>7358</v>
      </c>
      <c r="Q2343" s="639" t="s">
        <v>7359</v>
      </c>
      <c r="R2343" s="640">
        <v>185</v>
      </c>
      <c r="S2343" s="640">
        <v>35</v>
      </c>
      <c r="T2343" s="641">
        <v>80</v>
      </c>
      <c r="U2343" s="498"/>
    </row>
    <row r="2344" spans="1:21" ht="14.25" customHeight="1">
      <c r="A2344" s="1329">
        <v>3</v>
      </c>
      <c r="B2344" s="1336">
        <v>44179</v>
      </c>
      <c r="C2344" s="1337" t="s">
        <v>7360</v>
      </c>
      <c r="D2344" s="1331" t="s">
        <v>7361</v>
      </c>
      <c r="E2344" s="1332">
        <v>891</v>
      </c>
      <c r="F2344" s="1332">
        <v>787</v>
      </c>
      <c r="G2344" s="1305">
        <v>128</v>
      </c>
      <c r="H2344" s="1305">
        <v>663</v>
      </c>
      <c r="I2344" s="1333">
        <v>0</v>
      </c>
      <c r="J2344" s="1333" t="s">
        <v>52</v>
      </c>
      <c r="K2344" s="1333" t="s">
        <v>52</v>
      </c>
      <c r="L2344" s="1333" t="s">
        <v>52</v>
      </c>
      <c r="M2344" s="1333">
        <v>127</v>
      </c>
      <c r="N2344" s="1334">
        <v>79</v>
      </c>
      <c r="O2344" s="1335">
        <v>10000</v>
      </c>
      <c r="P2344" s="634" t="s">
        <v>7362</v>
      </c>
      <c r="Q2344" s="639" t="s">
        <v>7363</v>
      </c>
      <c r="R2344" s="640">
        <v>185</v>
      </c>
      <c r="S2344" s="640">
        <v>35</v>
      </c>
      <c r="T2344" s="641">
        <v>80</v>
      </c>
      <c r="U2344" s="498"/>
    </row>
    <row r="2345" spans="1:21" ht="14.25" customHeight="1">
      <c r="A2345" s="1191"/>
      <c r="B2345" s="1191"/>
      <c r="C2345" s="1191"/>
      <c r="D2345" s="1191"/>
      <c r="E2345" s="1191"/>
      <c r="F2345" s="1191"/>
      <c r="G2345" s="1191"/>
      <c r="H2345" s="1191"/>
      <c r="I2345" s="1191"/>
      <c r="J2345" s="1191"/>
      <c r="K2345" s="1191"/>
      <c r="L2345" s="1191"/>
      <c r="M2345" s="1191"/>
      <c r="N2345" s="1191"/>
      <c r="O2345" s="1191"/>
      <c r="P2345" s="638" t="s">
        <v>7364</v>
      </c>
      <c r="Q2345" s="639" t="s">
        <v>7365</v>
      </c>
      <c r="R2345" s="640">
        <v>185</v>
      </c>
      <c r="S2345" s="640">
        <v>35</v>
      </c>
      <c r="T2345" s="641">
        <v>80</v>
      </c>
      <c r="U2345" s="498"/>
    </row>
    <row r="2346" spans="1:21" ht="14.25" customHeight="1">
      <c r="A2346" s="1102"/>
      <c r="B2346" s="1102"/>
      <c r="C2346" s="1102"/>
      <c r="D2346" s="1102"/>
      <c r="E2346" s="1102"/>
      <c r="F2346" s="1102"/>
      <c r="G2346" s="1102"/>
      <c r="H2346" s="1102"/>
      <c r="I2346" s="1102"/>
      <c r="J2346" s="1102"/>
      <c r="K2346" s="1102"/>
      <c r="L2346" s="1102"/>
      <c r="M2346" s="1102"/>
      <c r="N2346" s="1102"/>
      <c r="O2346" s="1102"/>
      <c r="P2346" s="638" t="s">
        <v>7366</v>
      </c>
      <c r="Q2346" s="639" t="s">
        <v>7367</v>
      </c>
      <c r="R2346" s="640">
        <v>185</v>
      </c>
      <c r="S2346" s="640">
        <v>35</v>
      </c>
      <c r="T2346" s="641">
        <v>80</v>
      </c>
      <c r="U2346" s="498"/>
    </row>
    <row r="2347" spans="1:21" ht="14.25" customHeight="1">
      <c r="A2347" s="1329">
        <v>3</v>
      </c>
      <c r="B2347" s="1336">
        <v>44182</v>
      </c>
      <c r="C2347" s="1337" t="s">
        <v>7368</v>
      </c>
      <c r="D2347" s="1331" t="s">
        <v>7369</v>
      </c>
      <c r="E2347" s="1332">
        <v>721</v>
      </c>
      <c r="F2347" s="1332">
        <v>647</v>
      </c>
      <c r="G2347" s="1305">
        <v>24</v>
      </c>
      <c r="H2347" s="1305">
        <v>624</v>
      </c>
      <c r="I2347" s="1333">
        <v>0</v>
      </c>
      <c r="J2347" s="1333" t="s">
        <v>52</v>
      </c>
      <c r="K2347" s="1333" t="s">
        <v>52</v>
      </c>
      <c r="L2347" s="1333" t="s">
        <v>52</v>
      </c>
      <c r="M2347" s="1333">
        <v>78</v>
      </c>
      <c r="N2347" s="1334">
        <v>128</v>
      </c>
      <c r="O2347" s="1335">
        <v>9989</v>
      </c>
      <c r="P2347" s="634" t="s">
        <v>7370</v>
      </c>
      <c r="Q2347" s="639" t="s">
        <v>7371</v>
      </c>
      <c r="R2347" s="640">
        <v>185</v>
      </c>
      <c r="S2347" s="640">
        <v>35</v>
      </c>
      <c r="T2347" s="641">
        <v>80</v>
      </c>
      <c r="U2347" s="498"/>
    </row>
    <row r="2348" spans="1:21" ht="14.25" customHeight="1">
      <c r="A2348" s="1191"/>
      <c r="B2348" s="1191"/>
      <c r="C2348" s="1191"/>
      <c r="D2348" s="1191"/>
      <c r="E2348" s="1191"/>
      <c r="F2348" s="1191"/>
      <c r="G2348" s="1191"/>
      <c r="H2348" s="1191"/>
      <c r="I2348" s="1191"/>
      <c r="J2348" s="1191"/>
      <c r="K2348" s="1191"/>
      <c r="L2348" s="1191"/>
      <c r="M2348" s="1191"/>
      <c r="N2348" s="1191"/>
      <c r="O2348" s="1191"/>
      <c r="P2348" s="638" t="s">
        <v>7372</v>
      </c>
      <c r="Q2348" s="639" t="s">
        <v>7373</v>
      </c>
      <c r="R2348" s="640">
        <v>185</v>
      </c>
      <c r="S2348" s="640">
        <v>35</v>
      </c>
      <c r="T2348" s="641">
        <v>80</v>
      </c>
      <c r="U2348" s="498"/>
    </row>
    <row r="2349" spans="1:21" ht="14.25" customHeight="1">
      <c r="A2349" s="1102"/>
      <c r="B2349" s="1102"/>
      <c r="C2349" s="1102"/>
      <c r="D2349" s="1102"/>
      <c r="E2349" s="1102"/>
      <c r="F2349" s="1102"/>
      <c r="G2349" s="1102"/>
      <c r="H2349" s="1102"/>
      <c r="I2349" s="1102"/>
      <c r="J2349" s="1102"/>
      <c r="K2349" s="1102"/>
      <c r="L2349" s="1102"/>
      <c r="M2349" s="1102"/>
      <c r="N2349" s="1102"/>
      <c r="O2349" s="1102"/>
      <c r="P2349" s="638" t="s">
        <v>7374</v>
      </c>
      <c r="Q2349" s="639" t="s">
        <v>7375</v>
      </c>
      <c r="R2349" s="640">
        <v>185</v>
      </c>
      <c r="S2349" s="640">
        <v>35</v>
      </c>
      <c r="T2349" s="641">
        <v>80</v>
      </c>
      <c r="U2349" s="498"/>
    </row>
    <row r="2350" spans="1:21" ht="14.25" customHeight="1">
      <c r="A2350" s="1329">
        <v>4</v>
      </c>
      <c r="B2350" s="1336">
        <v>44186</v>
      </c>
      <c r="C2350" s="1337" t="s">
        <v>7376</v>
      </c>
      <c r="D2350" s="1331" t="s">
        <v>7377</v>
      </c>
      <c r="E2350" s="1332">
        <v>1284</v>
      </c>
      <c r="F2350" s="1332">
        <v>1103</v>
      </c>
      <c r="G2350" s="1305">
        <v>106</v>
      </c>
      <c r="H2350" s="1305">
        <v>999</v>
      </c>
      <c r="I2350" s="1333">
        <v>0</v>
      </c>
      <c r="J2350" s="1333" t="s">
        <v>52</v>
      </c>
      <c r="K2350" s="1333" t="s">
        <v>52</v>
      </c>
      <c r="L2350" s="1333" t="s">
        <v>52</v>
      </c>
      <c r="M2350" s="1333">
        <v>170</v>
      </c>
      <c r="N2350" s="1334">
        <v>59</v>
      </c>
      <c r="O2350" s="1335">
        <v>10000</v>
      </c>
      <c r="P2350" s="634" t="s">
        <v>7378</v>
      </c>
      <c r="Q2350" s="639" t="s">
        <v>7379</v>
      </c>
      <c r="R2350" s="640">
        <v>295</v>
      </c>
      <c r="S2350" s="640">
        <v>64</v>
      </c>
      <c r="T2350" s="641">
        <v>57</v>
      </c>
      <c r="U2350" s="498"/>
    </row>
    <row r="2351" spans="1:21" ht="14.25" customHeight="1">
      <c r="A2351" s="1191"/>
      <c r="B2351" s="1191"/>
      <c r="C2351" s="1191"/>
      <c r="D2351" s="1191"/>
      <c r="E2351" s="1191"/>
      <c r="F2351" s="1191"/>
      <c r="G2351" s="1191"/>
      <c r="H2351" s="1191"/>
      <c r="I2351" s="1191"/>
      <c r="J2351" s="1191"/>
      <c r="K2351" s="1191"/>
      <c r="L2351" s="1191"/>
      <c r="M2351" s="1191"/>
      <c r="N2351" s="1191"/>
      <c r="O2351" s="1191"/>
      <c r="P2351" s="638" t="s">
        <v>7380</v>
      </c>
      <c r="Q2351" s="639" t="s">
        <v>7381</v>
      </c>
      <c r="R2351" s="640">
        <v>295</v>
      </c>
      <c r="S2351" s="640">
        <v>64</v>
      </c>
      <c r="T2351" s="641">
        <v>57</v>
      </c>
      <c r="U2351" s="498"/>
    </row>
    <row r="2352" spans="1:21" ht="14.25" customHeight="1">
      <c r="A2352" s="1102"/>
      <c r="B2352" s="1102"/>
      <c r="C2352" s="1102"/>
      <c r="D2352" s="1102"/>
      <c r="E2352" s="1102"/>
      <c r="F2352" s="1102"/>
      <c r="G2352" s="1102"/>
      <c r="H2352" s="1102"/>
      <c r="I2352" s="1102"/>
      <c r="J2352" s="1102"/>
      <c r="K2352" s="1102"/>
      <c r="L2352" s="1102"/>
      <c r="M2352" s="1102"/>
      <c r="N2352" s="1102"/>
      <c r="O2352" s="1102"/>
      <c r="P2352" s="638" t="s">
        <v>7382</v>
      </c>
      <c r="Q2352" s="639" t="s">
        <v>7383</v>
      </c>
      <c r="R2352" s="640">
        <v>295</v>
      </c>
      <c r="S2352" s="640">
        <v>64</v>
      </c>
      <c r="T2352" s="641">
        <v>57</v>
      </c>
      <c r="U2352" s="498"/>
    </row>
    <row r="2353" spans="1:21" ht="14.25" customHeight="1">
      <c r="A2353" s="1329">
        <v>4</v>
      </c>
      <c r="B2353" s="1336">
        <v>44190</v>
      </c>
      <c r="C2353" s="1337" t="s">
        <v>7384</v>
      </c>
      <c r="D2353" s="1331" t="s">
        <v>7385</v>
      </c>
      <c r="E2353" s="1332">
        <v>1810</v>
      </c>
      <c r="F2353" s="1332">
        <v>1405</v>
      </c>
      <c r="G2353" s="1305">
        <v>57</v>
      </c>
      <c r="H2353" s="1305">
        <v>1350</v>
      </c>
      <c r="I2353" s="1333">
        <v>0</v>
      </c>
      <c r="J2353" s="1333" t="s">
        <v>52</v>
      </c>
      <c r="K2353" s="1333" t="s">
        <v>52</v>
      </c>
      <c r="L2353" s="1333" t="s">
        <v>52</v>
      </c>
      <c r="M2353" s="1333">
        <v>202</v>
      </c>
      <c r="N2353" s="1334">
        <v>50</v>
      </c>
      <c r="O2353" s="1335">
        <v>10000</v>
      </c>
      <c r="P2353" s="634" t="s">
        <v>7386</v>
      </c>
      <c r="Q2353" s="639" t="s">
        <v>7387</v>
      </c>
      <c r="R2353" s="640">
        <v>360</v>
      </c>
      <c r="S2353" s="640">
        <v>73</v>
      </c>
      <c r="T2353" s="641">
        <v>43</v>
      </c>
      <c r="U2353" s="498"/>
    </row>
    <row r="2354" spans="1:21" ht="14.25" customHeight="1">
      <c r="A2354" s="1191"/>
      <c r="B2354" s="1191"/>
      <c r="C2354" s="1191"/>
      <c r="D2354" s="1191"/>
      <c r="E2354" s="1191"/>
      <c r="F2354" s="1191"/>
      <c r="G2354" s="1191"/>
      <c r="H2354" s="1191"/>
      <c r="I2354" s="1191"/>
      <c r="J2354" s="1191"/>
      <c r="K2354" s="1191"/>
      <c r="L2354" s="1191"/>
      <c r="M2354" s="1191"/>
      <c r="N2354" s="1191"/>
      <c r="O2354" s="1191"/>
      <c r="P2354" s="638" t="s">
        <v>7388</v>
      </c>
      <c r="Q2354" s="639" t="s">
        <v>7389</v>
      </c>
      <c r="R2354" s="640">
        <v>360</v>
      </c>
      <c r="S2354" s="640">
        <v>73</v>
      </c>
      <c r="T2354" s="641">
        <v>43</v>
      </c>
      <c r="U2354" s="498"/>
    </row>
    <row r="2355" spans="1:21" ht="14.25" customHeight="1">
      <c r="A2355" s="1102"/>
      <c r="B2355" s="1102"/>
      <c r="C2355" s="1102"/>
      <c r="D2355" s="1102"/>
      <c r="E2355" s="1102"/>
      <c r="F2355" s="1102"/>
      <c r="G2355" s="1102"/>
      <c r="H2355" s="1102"/>
      <c r="I2355" s="1102"/>
      <c r="J2355" s="1102"/>
      <c r="K2355" s="1102"/>
      <c r="L2355" s="1102"/>
      <c r="M2355" s="1102"/>
      <c r="N2355" s="1102"/>
      <c r="O2355" s="1102"/>
      <c r="P2355" s="638" t="s">
        <v>7390</v>
      </c>
      <c r="Q2355" s="639" t="s">
        <v>7391</v>
      </c>
      <c r="R2355" s="640">
        <v>360</v>
      </c>
      <c r="S2355" s="640">
        <v>73</v>
      </c>
      <c r="T2355" s="641">
        <v>43</v>
      </c>
      <c r="U2355" s="498"/>
    </row>
    <row r="2356" spans="1:21" ht="14.25" customHeight="1">
      <c r="A2356" s="1329">
        <v>5</v>
      </c>
      <c r="B2356" s="1336">
        <v>44193</v>
      </c>
      <c r="C2356" s="1337" t="s">
        <v>7392</v>
      </c>
      <c r="D2356" s="1331" t="s">
        <v>7393</v>
      </c>
      <c r="E2356" s="1332">
        <v>1297</v>
      </c>
      <c r="F2356" s="1332">
        <v>1156</v>
      </c>
      <c r="G2356" s="1305">
        <v>124</v>
      </c>
      <c r="H2356" s="1305">
        <v>1035</v>
      </c>
      <c r="I2356" s="1333">
        <v>0</v>
      </c>
      <c r="J2356" s="1333" t="s">
        <v>52</v>
      </c>
      <c r="K2356" s="1333" t="s">
        <v>52</v>
      </c>
      <c r="L2356" s="1333" t="s">
        <v>52</v>
      </c>
      <c r="M2356" s="1333">
        <v>213</v>
      </c>
      <c r="N2356" s="1334">
        <v>47</v>
      </c>
      <c r="O2356" s="1335">
        <v>10000</v>
      </c>
      <c r="P2356" s="634" t="s">
        <v>7394</v>
      </c>
      <c r="Q2356" s="639" t="s">
        <v>7395</v>
      </c>
      <c r="R2356" s="640">
        <v>295</v>
      </c>
      <c r="S2356" s="640">
        <v>64</v>
      </c>
      <c r="T2356" s="641">
        <v>57</v>
      </c>
      <c r="U2356" s="498"/>
    </row>
    <row r="2357" spans="1:21" ht="14.25" customHeight="1">
      <c r="A2357" s="1191"/>
      <c r="B2357" s="1191"/>
      <c r="C2357" s="1191"/>
      <c r="D2357" s="1191"/>
      <c r="E2357" s="1191"/>
      <c r="F2357" s="1191"/>
      <c r="G2357" s="1191"/>
      <c r="H2357" s="1191"/>
      <c r="I2357" s="1191"/>
      <c r="J2357" s="1191"/>
      <c r="K2357" s="1191"/>
      <c r="L2357" s="1191"/>
      <c r="M2357" s="1191"/>
      <c r="N2357" s="1191"/>
      <c r="O2357" s="1191"/>
      <c r="P2357" s="638" t="s">
        <v>7396</v>
      </c>
      <c r="Q2357" s="639" t="s">
        <v>7397</v>
      </c>
      <c r="R2357" s="640">
        <v>295</v>
      </c>
      <c r="S2357" s="640">
        <v>64</v>
      </c>
      <c r="T2357" s="641">
        <v>57</v>
      </c>
      <c r="U2357" s="498"/>
    </row>
    <row r="2358" spans="1:21" ht="14.25" customHeight="1">
      <c r="A2358" s="1102"/>
      <c r="B2358" s="1102"/>
      <c r="C2358" s="1102"/>
      <c r="D2358" s="1102"/>
      <c r="E2358" s="1102"/>
      <c r="F2358" s="1102"/>
      <c r="G2358" s="1102"/>
      <c r="H2358" s="1102"/>
      <c r="I2358" s="1102"/>
      <c r="J2358" s="1102"/>
      <c r="K2358" s="1102"/>
      <c r="L2358" s="1102"/>
      <c r="M2358" s="1102"/>
      <c r="N2358" s="1102"/>
      <c r="O2358" s="1102"/>
      <c r="P2358" s="638" t="s">
        <v>7398</v>
      </c>
      <c r="Q2358" s="639" t="s">
        <v>7399</v>
      </c>
      <c r="R2358" s="640">
        <v>295</v>
      </c>
      <c r="S2358" s="640">
        <v>64</v>
      </c>
      <c r="T2358" s="641">
        <v>57</v>
      </c>
      <c r="U2358" s="498"/>
    </row>
    <row r="2359" spans="1:21" ht="14.25" customHeight="1">
      <c r="A2359" s="1329">
        <v>4</v>
      </c>
      <c r="B2359" s="1336" t="s">
        <v>7400</v>
      </c>
      <c r="C2359" s="1337" t="s">
        <v>7401</v>
      </c>
      <c r="D2359" s="1331" t="s">
        <v>7402</v>
      </c>
      <c r="E2359" s="1332">
        <v>52770</v>
      </c>
      <c r="F2359" s="1332">
        <v>28065</v>
      </c>
      <c r="G2359" s="1305">
        <v>512</v>
      </c>
      <c r="H2359" s="1305">
        <v>27697</v>
      </c>
      <c r="I2359" s="1333">
        <v>0</v>
      </c>
      <c r="J2359" s="1333" t="s">
        <v>52</v>
      </c>
      <c r="K2359" s="1333" t="s">
        <v>52</v>
      </c>
      <c r="L2359" s="1333" t="s">
        <v>52</v>
      </c>
      <c r="M2359" s="1333">
        <v>2326</v>
      </c>
      <c r="N2359" s="1334">
        <v>129</v>
      </c>
      <c r="O2359" s="1335">
        <v>300000</v>
      </c>
      <c r="P2359" s="634" t="s">
        <v>7403</v>
      </c>
      <c r="Q2359" s="639" t="s">
        <v>7404</v>
      </c>
      <c r="R2359" s="640">
        <v>7840</v>
      </c>
      <c r="S2359" s="640">
        <v>498</v>
      </c>
      <c r="T2359" s="641">
        <v>121</v>
      </c>
      <c r="U2359" s="498"/>
    </row>
    <row r="2360" spans="1:21" ht="14.25" customHeight="1">
      <c r="A2360" s="1191"/>
      <c r="B2360" s="1191"/>
      <c r="C2360" s="1191"/>
      <c r="D2360" s="1191"/>
      <c r="E2360" s="1191"/>
      <c r="F2360" s="1191"/>
      <c r="G2360" s="1191"/>
      <c r="H2360" s="1191"/>
      <c r="I2360" s="1191"/>
      <c r="J2360" s="1191"/>
      <c r="K2360" s="1191"/>
      <c r="L2360" s="1191"/>
      <c r="M2360" s="1191"/>
      <c r="N2360" s="1191"/>
      <c r="O2360" s="1191"/>
      <c r="P2360" s="638" t="s">
        <v>7405</v>
      </c>
      <c r="Q2360" s="639" t="s">
        <v>7406</v>
      </c>
      <c r="R2360" s="640">
        <v>7840</v>
      </c>
      <c r="S2360" s="640">
        <v>498</v>
      </c>
      <c r="T2360" s="641">
        <v>121</v>
      </c>
      <c r="U2360" s="498"/>
    </row>
    <row r="2361" spans="1:21" ht="14.25" customHeight="1">
      <c r="A2361" s="1102"/>
      <c r="B2361" s="1102"/>
      <c r="C2361" s="1102"/>
      <c r="D2361" s="1102"/>
      <c r="E2361" s="1102"/>
      <c r="F2361" s="1102"/>
      <c r="G2361" s="1102"/>
      <c r="H2361" s="1102"/>
      <c r="I2361" s="1102"/>
      <c r="J2361" s="1102"/>
      <c r="K2361" s="1102"/>
      <c r="L2361" s="1102"/>
      <c r="M2361" s="1102"/>
      <c r="N2361" s="1102"/>
      <c r="O2361" s="1102"/>
      <c r="P2361" s="638" t="s">
        <v>7407</v>
      </c>
      <c r="Q2361" s="639" t="s">
        <v>7408</v>
      </c>
      <c r="R2361" s="640">
        <v>7840</v>
      </c>
      <c r="S2361" s="640">
        <v>498</v>
      </c>
      <c r="T2361" s="641">
        <v>121</v>
      </c>
      <c r="U2361" s="498"/>
    </row>
    <row r="2362" spans="1:21" ht="14.25" customHeight="1">
      <c r="A2362" s="1329">
        <v>5</v>
      </c>
      <c r="B2362" s="1336" t="s">
        <v>7409</v>
      </c>
      <c r="C2362" s="1337" t="s">
        <v>7410</v>
      </c>
      <c r="D2362" s="1331" t="s">
        <v>7411</v>
      </c>
      <c r="E2362" s="1332">
        <v>12725</v>
      </c>
      <c r="F2362" s="1332">
        <v>8146</v>
      </c>
      <c r="G2362" s="1305">
        <v>176</v>
      </c>
      <c r="H2362" s="1305">
        <v>8014</v>
      </c>
      <c r="I2362" s="1333">
        <v>0</v>
      </c>
      <c r="J2362" s="1333" t="s">
        <v>52</v>
      </c>
      <c r="K2362" s="1333" t="s">
        <v>52</v>
      </c>
      <c r="L2362" s="1333" t="s">
        <v>52</v>
      </c>
      <c r="M2362" s="1333">
        <v>921</v>
      </c>
      <c r="N2362" s="1334">
        <v>217</v>
      </c>
      <c r="O2362" s="1335">
        <v>200000</v>
      </c>
      <c r="P2362" s="634" t="s">
        <v>7412</v>
      </c>
      <c r="Q2362" s="639" t="s">
        <v>7413</v>
      </c>
      <c r="R2362" s="640">
        <v>1816</v>
      </c>
      <c r="S2362" s="640">
        <v>148</v>
      </c>
      <c r="T2362" s="641">
        <v>227</v>
      </c>
      <c r="U2362" s="498"/>
    </row>
    <row r="2363" spans="1:21" ht="14.25" customHeight="1">
      <c r="A2363" s="1191"/>
      <c r="B2363" s="1191"/>
      <c r="C2363" s="1191"/>
      <c r="D2363" s="1191"/>
      <c r="E2363" s="1191"/>
      <c r="F2363" s="1191"/>
      <c r="G2363" s="1191"/>
      <c r="H2363" s="1191"/>
      <c r="I2363" s="1191"/>
      <c r="J2363" s="1191"/>
      <c r="K2363" s="1191"/>
      <c r="L2363" s="1191"/>
      <c r="M2363" s="1191"/>
      <c r="N2363" s="1191"/>
      <c r="O2363" s="1191"/>
      <c r="P2363" s="638" t="s">
        <v>7414</v>
      </c>
      <c r="Q2363" s="639" t="s">
        <v>7415</v>
      </c>
      <c r="R2363" s="640">
        <v>2546</v>
      </c>
      <c r="S2363" s="640">
        <v>143</v>
      </c>
      <c r="T2363" s="641">
        <v>242</v>
      </c>
      <c r="U2363" s="498"/>
    </row>
    <row r="2364" spans="1:21" ht="14.25" customHeight="1">
      <c r="A2364" s="1102"/>
      <c r="B2364" s="1102"/>
      <c r="C2364" s="1102"/>
      <c r="D2364" s="1102"/>
      <c r="E2364" s="1102"/>
      <c r="F2364" s="1102"/>
      <c r="G2364" s="1102"/>
      <c r="H2364" s="1102"/>
      <c r="I2364" s="1102"/>
      <c r="J2364" s="1102"/>
      <c r="K2364" s="1102"/>
      <c r="L2364" s="1102"/>
      <c r="M2364" s="1102"/>
      <c r="N2364" s="1102"/>
      <c r="O2364" s="1102"/>
      <c r="P2364" s="638" t="s">
        <v>7416</v>
      </c>
      <c r="Q2364" s="639" t="s">
        <v>7417</v>
      </c>
      <c r="R2364" s="640">
        <v>758</v>
      </c>
      <c r="S2364" s="640">
        <v>232</v>
      </c>
      <c r="T2364" s="641">
        <v>206</v>
      </c>
      <c r="U2364" s="498"/>
    </row>
    <row r="2365" spans="1:21" ht="14.25" customHeight="1">
      <c r="A2365" s="1329">
        <v>5</v>
      </c>
      <c r="B2365" s="1336">
        <v>44200</v>
      </c>
      <c r="C2365" s="1337" t="s">
        <v>7418</v>
      </c>
      <c r="D2365" s="1331" t="s">
        <v>7419</v>
      </c>
      <c r="E2365" s="1332">
        <v>1821</v>
      </c>
      <c r="F2365" s="1332">
        <v>1603</v>
      </c>
      <c r="G2365" s="1305">
        <v>152</v>
      </c>
      <c r="H2365" s="1305">
        <v>1452</v>
      </c>
      <c r="I2365" s="1333">
        <v>0</v>
      </c>
      <c r="J2365" s="1333" t="s">
        <v>52</v>
      </c>
      <c r="K2365" s="1333" t="s">
        <v>52</v>
      </c>
      <c r="L2365" s="1333" t="s">
        <v>52</v>
      </c>
      <c r="M2365" s="1333">
        <v>265</v>
      </c>
      <c r="N2365" s="1334">
        <v>38</v>
      </c>
      <c r="O2365" s="1335">
        <v>9989</v>
      </c>
      <c r="P2365" s="634" t="s">
        <v>7420</v>
      </c>
      <c r="Q2365" s="639" t="s">
        <v>7421</v>
      </c>
      <c r="R2365" s="640">
        <v>344</v>
      </c>
      <c r="S2365" s="640">
        <v>103</v>
      </c>
      <c r="T2365" s="641">
        <v>36</v>
      </c>
      <c r="U2365" s="498"/>
    </row>
    <row r="2366" spans="1:21" ht="14.25" customHeight="1">
      <c r="A2366" s="1191"/>
      <c r="B2366" s="1191"/>
      <c r="C2366" s="1191"/>
      <c r="D2366" s="1191"/>
      <c r="E2366" s="1191"/>
      <c r="F2366" s="1191"/>
      <c r="G2366" s="1191"/>
      <c r="H2366" s="1191"/>
      <c r="I2366" s="1191"/>
      <c r="J2366" s="1191"/>
      <c r="K2366" s="1191"/>
      <c r="L2366" s="1191"/>
      <c r="M2366" s="1191"/>
      <c r="N2366" s="1191"/>
      <c r="O2366" s="1191"/>
      <c r="P2366" s="638" t="s">
        <v>7422</v>
      </c>
      <c r="Q2366" s="639" t="s">
        <v>7423</v>
      </c>
      <c r="R2366" s="640">
        <v>344</v>
      </c>
      <c r="S2366" s="640">
        <v>103</v>
      </c>
      <c r="T2366" s="641">
        <v>36</v>
      </c>
      <c r="U2366" s="498"/>
    </row>
    <row r="2367" spans="1:21" ht="14.25" customHeight="1">
      <c r="A2367" s="1102"/>
      <c r="B2367" s="1102"/>
      <c r="C2367" s="1102"/>
      <c r="D2367" s="1102"/>
      <c r="E2367" s="1102"/>
      <c r="F2367" s="1102"/>
      <c r="G2367" s="1102"/>
      <c r="H2367" s="1102"/>
      <c r="I2367" s="1102"/>
      <c r="J2367" s="1102"/>
      <c r="K2367" s="1102"/>
      <c r="L2367" s="1102"/>
      <c r="M2367" s="1102"/>
      <c r="N2367" s="1102"/>
      <c r="O2367" s="1102"/>
      <c r="P2367" s="638" t="s">
        <v>7424</v>
      </c>
      <c r="Q2367" s="639" t="s">
        <v>7425</v>
      </c>
      <c r="R2367" s="640">
        <v>344</v>
      </c>
      <c r="S2367" s="640">
        <v>103</v>
      </c>
      <c r="T2367" s="641">
        <v>36</v>
      </c>
      <c r="U2367" s="498"/>
    </row>
    <row r="2368" spans="1:21" ht="14.25" customHeight="1">
      <c r="A2368" s="1329">
        <v>2</v>
      </c>
      <c r="B2368" s="1336">
        <v>44207</v>
      </c>
      <c r="C2368" s="1337" t="s">
        <v>7426</v>
      </c>
      <c r="D2368" s="1331" t="s">
        <v>7427</v>
      </c>
      <c r="E2368" s="1332">
        <v>1124</v>
      </c>
      <c r="F2368" s="1332">
        <v>968</v>
      </c>
      <c r="G2368" s="1305">
        <v>147</v>
      </c>
      <c r="H2368" s="1305">
        <v>825</v>
      </c>
      <c r="I2368" s="1333">
        <v>0</v>
      </c>
      <c r="J2368" s="1333" t="s">
        <v>52</v>
      </c>
      <c r="K2368" s="1333" t="s">
        <v>52</v>
      </c>
      <c r="L2368" s="1333" t="s">
        <v>52</v>
      </c>
      <c r="M2368" s="1333">
        <v>178</v>
      </c>
      <c r="N2368" s="1334">
        <v>56</v>
      </c>
      <c r="O2368" s="1335">
        <v>10000</v>
      </c>
      <c r="P2368" s="634" t="s">
        <v>7428</v>
      </c>
      <c r="Q2368" s="639" t="s">
        <v>7429</v>
      </c>
      <c r="R2368" s="640">
        <v>213</v>
      </c>
      <c r="S2368" s="640">
        <v>61</v>
      </c>
      <c r="T2368" s="641">
        <v>52</v>
      </c>
      <c r="U2368" s="498"/>
    </row>
    <row r="2369" spans="1:21" ht="14.25" customHeight="1">
      <c r="A2369" s="1191"/>
      <c r="B2369" s="1191"/>
      <c r="C2369" s="1191"/>
      <c r="D2369" s="1191"/>
      <c r="E2369" s="1191"/>
      <c r="F2369" s="1191"/>
      <c r="G2369" s="1191"/>
      <c r="H2369" s="1191"/>
      <c r="I2369" s="1191"/>
      <c r="J2369" s="1191"/>
      <c r="K2369" s="1191"/>
      <c r="L2369" s="1191"/>
      <c r="M2369" s="1191"/>
      <c r="N2369" s="1191"/>
      <c r="O2369" s="1191"/>
      <c r="P2369" s="638" t="s">
        <v>7430</v>
      </c>
      <c r="Q2369" s="639" t="s">
        <v>7431</v>
      </c>
      <c r="R2369" s="640">
        <v>213</v>
      </c>
      <c r="S2369" s="640">
        <v>61</v>
      </c>
      <c r="T2369" s="641">
        <v>52</v>
      </c>
      <c r="U2369" s="498"/>
    </row>
    <row r="2370" spans="1:21" ht="14.25" customHeight="1">
      <c r="A2370" s="1102"/>
      <c r="B2370" s="1102"/>
      <c r="C2370" s="1102"/>
      <c r="D2370" s="1102"/>
      <c r="E2370" s="1102"/>
      <c r="F2370" s="1102"/>
      <c r="G2370" s="1102"/>
      <c r="H2370" s="1102"/>
      <c r="I2370" s="1102"/>
      <c r="J2370" s="1102"/>
      <c r="K2370" s="1102"/>
      <c r="L2370" s="1102"/>
      <c r="M2370" s="1102"/>
      <c r="N2370" s="1102"/>
      <c r="O2370" s="1102"/>
      <c r="P2370" s="638" t="s">
        <v>7432</v>
      </c>
      <c r="Q2370" s="639" t="s">
        <v>7433</v>
      </c>
      <c r="R2370" s="640">
        <v>213</v>
      </c>
      <c r="S2370" s="640">
        <v>61</v>
      </c>
      <c r="T2370" s="641">
        <v>52</v>
      </c>
      <c r="U2370" s="498"/>
    </row>
    <row r="2371" spans="1:21" ht="14.25" customHeight="1">
      <c r="A2371" s="1329">
        <v>2</v>
      </c>
      <c r="B2371" s="1336">
        <v>44210</v>
      </c>
      <c r="C2371" s="1337" t="s">
        <v>7434</v>
      </c>
      <c r="D2371" s="1331" t="s">
        <v>7435</v>
      </c>
      <c r="E2371" s="1332">
        <v>792</v>
      </c>
      <c r="F2371" s="1332">
        <v>692</v>
      </c>
      <c r="G2371" s="1305">
        <v>37</v>
      </c>
      <c r="H2371" s="1305">
        <v>657</v>
      </c>
      <c r="I2371" s="1333">
        <v>0</v>
      </c>
      <c r="J2371" s="1333" t="s">
        <v>52</v>
      </c>
      <c r="K2371" s="1333" t="s">
        <v>52</v>
      </c>
      <c r="L2371" s="1333" t="s">
        <v>52</v>
      </c>
      <c r="M2371" s="1333">
        <v>136</v>
      </c>
      <c r="N2371" s="1334">
        <v>74</v>
      </c>
      <c r="O2371" s="1335">
        <v>9998</v>
      </c>
      <c r="P2371" s="634" t="s">
        <v>7436</v>
      </c>
      <c r="Q2371" s="639" t="s">
        <v>7437</v>
      </c>
      <c r="R2371" s="640">
        <v>21</v>
      </c>
      <c r="S2371" s="640">
        <v>4</v>
      </c>
      <c r="T2371" s="641">
        <v>35</v>
      </c>
      <c r="U2371" s="498"/>
    </row>
    <row r="2372" spans="1:21" ht="14.25" customHeight="1">
      <c r="A2372" s="1191"/>
      <c r="B2372" s="1191"/>
      <c r="C2372" s="1191"/>
      <c r="D2372" s="1191"/>
      <c r="E2372" s="1191"/>
      <c r="F2372" s="1191"/>
      <c r="G2372" s="1191"/>
      <c r="H2372" s="1191"/>
      <c r="I2372" s="1191"/>
      <c r="J2372" s="1191"/>
      <c r="K2372" s="1191"/>
      <c r="L2372" s="1191"/>
      <c r="M2372" s="1191"/>
      <c r="N2372" s="1191"/>
      <c r="O2372" s="1191"/>
      <c r="P2372" s="638" t="s">
        <v>7438</v>
      </c>
      <c r="Q2372" s="639" t="s">
        <v>7439</v>
      </c>
      <c r="R2372" s="640">
        <v>248</v>
      </c>
      <c r="S2372" s="640">
        <v>46</v>
      </c>
      <c r="T2372" s="641">
        <v>67</v>
      </c>
      <c r="U2372" s="498"/>
    </row>
    <row r="2373" spans="1:21" ht="14.25" customHeight="1">
      <c r="A2373" s="1102"/>
      <c r="B2373" s="1102"/>
      <c r="C2373" s="1102"/>
      <c r="D2373" s="1102"/>
      <c r="E2373" s="1102"/>
      <c r="F2373" s="1102"/>
      <c r="G2373" s="1102"/>
      <c r="H2373" s="1102"/>
      <c r="I2373" s="1102"/>
      <c r="J2373" s="1102"/>
      <c r="K2373" s="1102"/>
      <c r="L2373" s="1102"/>
      <c r="M2373" s="1102"/>
      <c r="N2373" s="1102"/>
      <c r="O2373" s="1102"/>
      <c r="P2373" s="638" t="s">
        <v>7440</v>
      </c>
      <c r="Q2373" s="639" t="s">
        <v>7441</v>
      </c>
      <c r="R2373" s="640">
        <v>248</v>
      </c>
      <c r="S2373" s="640">
        <v>46</v>
      </c>
      <c r="T2373" s="641">
        <v>67</v>
      </c>
      <c r="U2373" s="498"/>
    </row>
    <row r="2374" spans="1:21" ht="14.25" customHeight="1">
      <c r="A2374" s="1329">
        <v>3</v>
      </c>
      <c r="B2374" s="1336">
        <v>44214</v>
      </c>
      <c r="C2374" s="1337" t="s">
        <v>7442</v>
      </c>
      <c r="D2374" s="1331" t="s">
        <v>7443</v>
      </c>
      <c r="E2374" s="1332">
        <v>1703</v>
      </c>
      <c r="F2374" s="1332">
        <v>1481</v>
      </c>
      <c r="G2374" s="1305">
        <v>218</v>
      </c>
      <c r="H2374" s="1305">
        <v>1270</v>
      </c>
      <c r="I2374" s="1333">
        <v>0</v>
      </c>
      <c r="J2374" s="1333" t="s">
        <v>52</v>
      </c>
      <c r="K2374" s="1333" t="s">
        <v>52</v>
      </c>
      <c r="L2374" s="1333" t="s">
        <v>52</v>
      </c>
      <c r="M2374" s="1333">
        <v>199</v>
      </c>
      <c r="N2374" s="1334">
        <v>50</v>
      </c>
      <c r="O2374" s="1335">
        <v>9996</v>
      </c>
      <c r="P2374" s="634" t="s">
        <v>7444</v>
      </c>
      <c r="Q2374" s="639" t="s">
        <v>7445</v>
      </c>
      <c r="R2374" s="640">
        <v>85</v>
      </c>
      <c r="S2374" s="640">
        <v>14</v>
      </c>
      <c r="T2374" s="641">
        <v>34</v>
      </c>
      <c r="U2374" s="498"/>
    </row>
    <row r="2375" spans="1:21" ht="14.25" customHeight="1">
      <c r="A2375" s="1191"/>
      <c r="B2375" s="1191"/>
      <c r="C2375" s="1191"/>
      <c r="D2375" s="1191"/>
      <c r="E2375" s="1191"/>
      <c r="F2375" s="1191"/>
      <c r="G2375" s="1191"/>
      <c r="H2375" s="1191"/>
      <c r="I2375" s="1191"/>
      <c r="J2375" s="1191"/>
      <c r="K2375" s="1191"/>
      <c r="L2375" s="1191"/>
      <c r="M2375" s="1191"/>
      <c r="N2375" s="1191"/>
      <c r="O2375" s="1191"/>
      <c r="P2375" s="638" t="s">
        <v>7446</v>
      </c>
      <c r="Q2375" s="639" t="s">
        <v>7447</v>
      </c>
      <c r="R2375" s="640">
        <v>362</v>
      </c>
      <c r="S2375" s="640">
        <v>14</v>
      </c>
      <c r="T2375" s="641">
        <v>57</v>
      </c>
      <c r="U2375" s="498"/>
    </row>
    <row r="2376" spans="1:21" ht="14.25" customHeight="1">
      <c r="A2376" s="1102"/>
      <c r="B2376" s="1102"/>
      <c r="C2376" s="1102"/>
      <c r="D2376" s="1102"/>
      <c r="E2376" s="1102"/>
      <c r="F2376" s="1102"/>
      <c r="G2376" s="1102"/>
      <c r="H2376" s="1102"/>
      <c r="I2376" s="1102"/>
      <c r="J2376" s="1102"/>
      <c r="K2376" s="1102"/>
      <c r="L2376" s="1102"/>
      <c r="M2376" s="1102"/>
      <c r="N2376" s="1102"/>
      <c r="O2376" s="1102"/>
      <c r="P2376" s="638" t="s">
        <v>7448</v>
      </c>
      <c r="Q2376" s="639" t="s">
        <v>7449</v>
      </c>
      <c r="R2376" s="640">
        <v>249</v>
      </c>
      <c r="S2376" s="640">
        <v>63</v>
      </c>
      <c r="T2376" s="641">
        <v>48</v>
      </c>
      <c r="U2376" s="498"/>
    </row>
    <row r="2377" spans="1:21" ht="14.25" customHeight="1">
      <c r="A2377" s="1329">
        <v>3</v>
      </c>
      <c r="B2377" s="1336">
        <v>44216</v>
      </c>
      <c r="C2377" s="1337" t="s">
        <v>7450</v>
      </c>
      <c r="D2377" s="1331" t="s">
        <v>7451</v>
      </c>
      <c r="E2377" s="1332">
        <v>11498</v>
      </c>
      <c r="F2377" s="1332">
        <v>10051</v>
      </c>
      <c r="G2377" s="1305">
        <v>220</v>
      </c>
      <c r="H2377" s="1305">
        <v>9843</v>
      </c>
      <c r="I2377" s="1333">
        <v>0</v>
      </c>
      <c r="J2377" s="1333" t="s">
        <v>52</v>
      </c>
      <c r="K2377" s="1333" t="s">
        <v>52</v>
      </c>
      <c r="L2377" s="1333" t="s">
        <v>52</v>
      </c>
      <c r="M2377" s="1333">
        <v>77</v>
      </c>
      <c r="N2377" s="1334">
        <v>519</v>
      </c>
      <c r="O2377" s="1335">
        <v>39967</v>
      </c>
      <c r="P2377" s="634" t="s">
        <v>7452</v>
      </c>
      <c r="Q2377" s="639" t="s">
        <v>7453</v>
      </c>
      <c r="R2377" s="640">
        <v>1981</v>
      </c>
      <c r="S2377" s="640">
        <v>22</v>
      </c>
      <c r="T2377" s="641">
        <v>386</v>
      </c>
      <c r="U2377" s="498"/>
    </row>
    <row r="2378" spans="1:21" ht="14.25" customHeight="1">
      <c r="A2378" s="1191"/>
      <c r="B2378" s="1191"/>
      <c r="C2378" s="1191"/>
      <c r="D2378" s="1191"/>
      <c r="E2378" s="1191"/>
      <c r="F2378" s="1191"/>
      <c r="G2378" s="1191"/>
      <c r="H2378" s="1191"/>
      <c r="I2378" s="1191"/>
      <c r="J2378" s="1191"/>
      <c r="K2378" s="1191"/>
      <c r="L2378" s="1191"/>
      <c r="M2378" s="1191"/>
      <c r="N2378" s="1191"/>
      <c r="O2378" s="1191"/>
      <c r="P2378" s="638" t="s">
        <v>7454</v>
      </c>
      <c r="Q2378" s="639" t="s">
        <v>7455</v>
      </c>
      <c r="R2378" s="640">
        <v>1981</v>
      </c>
      <c r="S2378" s="640">
        <v>22</v>
      </c>
      <c r="T2378" s="641">
        <v>386</v>
      </c>
      <c r="U2378" s="498"/>
    </row>
    <row r="2379" spans="1:21" ht="14.25" customHeight="1">
      <c r="A2379" s="1102"/>
      <c r="B2379" s="1102"/>
      <c r="C2379" s="1102"/>
      <c r="D2379" s="1102"/>
      <c r="E2379" s="1102"/>
      <c r="F2379" s="1102"/>
      <c r="G2379" s="1102"/>
      <c r="H2379" s="1102"/>
      <c r="I2379" s="1102"/>
      <c r="J2379" s="1102"/>
      <c r="K2379" s="1102"/>
      <c r="L2379" s="1102"/>
      <c r="M2379" s="1102"/>
      <c r="N2379" s="1102"/>
      <c r="O2379" s="1102"/>
      <c r="P2379" s="638" t="s">
        <v>7456</v>
      </c>
      <c r="Q2379" s="639" t="s">
        <v>7457</v>
      </c>
      <c r="R2379" s="640">
        <v>1981</v>
      </c>
      <c r="S2379" s="640">
        <v>22</v>
      </c>
      <c r="T2379" s="641">
        <v>386</v>
      </c>
      <c r="U2379" s="498"/>
    </row>
    <row r="2380" spans="1:21" ht="14.25" customHeight="1">
      <c r="A2380" s="1329">
        <v>4</v>
      </c>
      <c r="B2380" s="1336">
        <v>44221</v>
      </c>
      <c r="C2380" s="1337" t="s">
        <v>7458</v>
      </c>
      <c r="D2380" s="1331" t="s">
        <v>7459</v>
      </c>
      <c r="E2380" s="1332">
        <v>1631</v>
      </c>
      <c r="F2380" s="1332">
        <v>1377</v>
      </c>
      <c r="G2380" s="1305">
        <v>128</v>
      </c>
      <c r="H2380" s="1305">
        <v>1254</v>
      </c>
      <c r="I2380" s="1333">
        <v>0</v>
      </c>
      <c r="J2380" s="1333" t="s">
        <v>52</v>
      </c>
      <c r="K2380" s="1333" t="s">
        <v>52</v>
      </c>
      <c r="L2380" s="1333" t="s">
        <v>52</v>
      </c>
      <c r="M2380" s="1333">
        <v>220</v>
      </c>
      <c r="N2380" s="1334">
        <v>45</v>
      </c>
      <c r="O2380" s="1335">
        <v>9997</v>
      </c>
      <c r="P2380" s="634" t="s">
        <v>7460</v>
      </c>
      <c r="Q2380" s="639" t="s">
        <v>7461</v>
      </c>
      <c r="R2380" s="640">
        <v>88</v>
      </c>
      <c r="S2380" s="640">
        <v>26</v>
      </c>
      <c r="T2380" s="641">
        <v>31</v>
      </c>
      <c r="U2380" s="498"/>
    </row>
    <row r="2381" spans="1:21" ht="14.25" customHeight="1">
      <c r="A2381" s="1191"/>
      <c r="B2381" s="1191"/>
      <c r="C2381" s="1191"/>
      <c r="D2381" s="1191"/>
      <c r="E2381" s="1191"/>
      <c r="F2381" s="1191"/>
      <c r="G2381" s="1191"/>
      <c r="H2381" s="1191"/>
      <c r="I2381" s="1191"/>
      <c r="J2381" s="1191"/>
      <c r="K2381" s="1191"/>
      <c r="L2381" s="1191"/>
      <c r="M2381" s="1191"/>
      <c r="N2381" s="1191"/>
      <c r="O2381" s="1191"/>
      <c r="P2381" s="638" t="s">
        <v>7462</v>
      </c>
      <c r="Q2381" s="639" t="s">
        <v>7463</v>
      </c>
      <c r="R2381" s="640">
        <v>283</v>
      </c>
      <c r="S2381" s="640">
        <v>65</v>
      </c>
      <c r="T2381" s="641">
        <v>41</v>
      </c>
      <c r="U2381" s="498"/>
    </row>
    <row r="2382" spans="1:21" ht="14.25" customHeight="1">
      <c r="A2382" s="1102"/>
      <c r="B2382" s="1102"/>
      <c r="C2382" s="1102"/>
      <c r="D2382" s="1102"/>
      <c r="E2382" s="1102"/>
      <c r="F2382" s="1102"/>
      <c r="G2382" s="1102"/>
      <c r="H2382" s="1102"/>
      <c r="I2382" s="1102"/>
      <c r="J2382" s="1102"/>
      <c r="K2382" s="1102"/>
      <c r="L2382" s="1102"/>
      <c r="M2382" s="1102"/>
      <c r="N2382" s="1102"/>
      <c r="O2382" s="1102"/>
      <c r="P2382" s="638" t="s">
        <v>7464</v>
      </c>
      <c r="Q2382" s="639" t="s">
        <v>7465</v>
      </c>
      <c r="R2382" s="640">
        <v>283</v>
      </c>
      <c r="S2382" s="640">
        <v>65</v>
      </c>
      <c r="T2382" s="641">
        <v>41</v>
      </c>
      <c r="U2382" s="498"/>
    </row>
    <row r="2383" spans="1:21" ht="14.25" customHeight="1">
      <c r="A2383" s="1329">
        <v>4</v>
      </c>
      <c r="B2383" s="1336">
        <v>44223</v>
      </c>
      <c r="C2383" s="1337" t="s">
        <v>7466</v>
      </c>
      <c r="D2383" s="1331" t="s">
        <v>7467</v>
      </c>
      <c r="E2383" s="1332">
        <v>1631</v>
      </c>
      <c r="F2383" s="1332">
        <v>1377</v>
      </c>
      <c r="G2383" s="1305">
        <v>128</v>
      </c>
      <c r="H2383" s="1305">
        <v>1254</v>
      </c>
      <c r="I2383" s="1333">
        <v>0</v>
      </c>
      <c r="J2383" s="1333" t="s">
        <v>52</v>
      </c>
      <c r="K2383" s="1333" t="s">
        <v>52</v>
      </c>
      <c r="L2383" s="1333" t="s">
        <v>52</v>
      </c>
      <c r="M2383" s="1333">
        <v>220</v>
      </c>
      <c r="N2383" s="1334">
        <v>45</v>
      </c>
      <c r="O2383" s="1335">
        <v>9997</v>
      </c>
      <c r="P2383" s="634" t="s">
        <v>7468</v>
      </c>
      <c r="Q2383" s="639" t="s">
        <v>7469</v>
      </c>
      <c r="R2383" s="640">
        <v>88</v>
      </c>
      <c r="S2383" s="640">
        <v>26</v>
      </c>
      <c r="T2383" s="641">
        <v>31</v>
      </c>
      <c r="U2383" s="498"/>
    </row>
    <row r="2384" spans="1:21" ht="14.25" customHeight="1">
      <c r="A2384" s="1191"/>
      <c r="B2384" s="1191"/>
      <c r="C2384" s="1191"/>
      <c r="D2384" s="1191"/>
      <c r="E2384" s="1191"/>
      <c r="F2384" s="1191"/>
      <c r="G2384" s="1191"/>
      <c r="H2384" s="1191"/>
      <c r="I2384" s="1191"/>
      <c r="J2384" s="1191"/>
      <c r="K2384" s="1191"/>
      <c r="L2384" s="1191"/>
      <c r="M2384" s="1191"/>
      <c r="N2384" s="1191"/>
      <c r="O2384" s="1191"/>
      <c r="P2384" s="638" t="s">
        <v>7470</v>
      </c>
      <c r="Q2384" s="639" t="s">
        <v>7471</v>
      </c>
      <c r="R2384" s="640">
        <v>283</v>
      </c>
      <c r="S2384" s="640">
        <v>65</v>
      </c>
      <c r="T2384" s="641">
        <v>41</v>
      </c>
      <c r="U2384" s="498"/>
    </row>
    <row r="2385" spans="1:21" ht="14.25" customHeight="1">
      <c r="A2385" s="1102"/>
      <c r="B2385" s="1102"/>
      <c r="C2385" s="1102"/>
      <c r="D2385" s="1102"/>
      <c r="E2385" s="1102"/>
      <c r="F2385" s="1102"/>
      <c r="G2385" s="1102"/>
      <c r="H2385" s="1102"/>
      <c r="I2385" s="1102"/>
      <c r="J2385" s="1102"/>
      <c r="K2385" s="1102"/>
      <c r="L2385" s="1102"/>
      <c r="M2385" s="1102"/>
      <c r="N2385" s="1102"/>
      <c r="O2385" s="1102"/>
      <c r="P2385" s="638" t="s">
        <v>7472</v>
      </c>
      <c r="Q2385" s="639" t="s">
        <v>7473</v>
      </c>
      <c r="R2385" s="640">
        <v>283</v>
      </c>
      <c r="S2385" s="640">
        <v>65</v>
      </c>
      <c r="T2385" s="641">
        <v>41</v>
      </c>
      <c r="U2385" s="498"/>
    </row>
    <row r="2386" spans="1:21" ht="14.25" customHeight="1">
      <c r="A2386" s="1329">
        <v>1</v>
      </c>
      <c r="B2386" s="1336">
        <v>44228</v>
      </c>
      <c r="C2386" s="1337" t="s">
        <v>7474</v>
      </c>
      <c r="D2386" s="1331" t="s">
        <v>7475</v>
      </c>
      <c r="E2386" s="1332">
        <v>9753</v>
      </c>
      <c r="F2386" s="1332">
        <v>8371</v>
      </c>
      <c r="G2386" s="1305">
        <v>162</v>
      </c>
      <c r="H2386" s="1305">
        <v>8223</v>
      </c>
      <c r="I2386" s="1333">
        <v>0</v>
      </c>
      <c r="J2386" s="1333" t="s">
        <v>52</v>
      </c>
      <c r="K2386" s="1333" t="s">
        <v>52</v>
      </c>
      <c r="L2386" s="1333" t="s">
        <v>52</v>
      </c>
      <c r="M2386" s="1333">
        <v>652</v>
      </c>
      <c r="N2386" s="1334">
        <v>61</v>
      </c>
      <c r="O2386" s="1335">
        <v>40000</v>
      </c>
      <c r="P2386" s="634" t="s">
        <v>7476</v>
      </c>
      <c r="Q2386" s="639" t="s">
        <v>7477</v>
      </c>
      <c r="R2386" s="640">
        <v>2200</v>
      </c>
      <c r="S2386" s="640">
        <v>119</v>
      </c>
      <c r="T2386" s="641">
        <v>64</v>
      </c>
      <c r="U2386" s="498"/>
    </row>
    <row r="2387" spans="1:21" ht="14.25" customHeight="1">
      <c r="A2387" s="1191"/>
      <c r="B2387" s="1191"/>
      <c r="C2387" s="1191"/>
      <c r="D2387" s="1191"/>
      <c r="E2387" s="1191"/>
      <c r="F2387" s="1191"/>
      <c r="G2387" s="1191"/>
      <c r="H2387" s="1191"/>
      <c r="I2387" s="1191"/>
      <c r="J2387" s="1191"/>
      <c r="K2387" s="1191"/>
      <c r="L2387" s="1191"/>
      <c r="M2387" s="1191"/>
      <c r="N2387" s="1191"/>
      <c r="O2387" s="1191"/>
      <c r="P2387" s="638" t="s">
        <v>7478</v>
      </c>
      <c r="Q2387" s="639" t="s">
        <v>7479</v>
      </c>
      <c r="R2387" s="640">
        <v>2200</v>
      </c>
      <c r="S2387" s="640">
        <v>119</v>
      </c>
      <c r="T2387" s="641">
        <v>64</v>
      </c>
      <c r="U2387" s="498"/>
    </row>
    <row r="2388" spans="1:21" ht="14.25" customHeight="1">
      <c r="A2388" s="1102"/>
      <c r="B2388" s="1102"/>
      <c r="C2388" s="1102"/>
      <c r="D2388" s="1102"/>
      <c r="E2388" s="1102"/>
      <c r="F2388" s="1102"/>
      <c r="G2388" s="1102"/>
      <c r="H2388" s="1102"/>
      <c r="I2388" s="1102"/>
      <c r="J2388" s="1102"/>
      <c r="K2388" s="1102"/>
      <c r="L2388" s="1102"/>
      <c r="M2388" s="1102"/>
      <c r="N2388" s="1102"/>
      <c r="O2388" s="1102"/>
      <c r="P2388" s="638" t="s">
        <v>7480</v>
      </c>
      <c r="Q2388" s="639" t="s">
        <v>7481</v>
      </c>
      <c r="R2388" s="640">
        <v>2200</v>
      </c>
      <c r="S2388" s="640">
        <v>119</v>
      </c>
      <c r="T2388" s="641">
        <v>64</v>
      </c>
      <c r="U2388" s="498"/>
    </row>
    <row r="2389" spans="1:21" ht="14.25" customHeight="1">
      <c r="A2389" s="1329">
        <v>2</v>
      </c>
      <c r="B2389" s="1336">
        <v>44232</v>
      </c>
      <c r="C2389" s="1337" t="s">
        <v>7482</v>
      </c>
      <c r="D2389" s="1331" t="s">
        <v>7483</v>
      </c>
      <c r="E2389" s="1332">
        <v>1018</v>
      </c>
      <c r="F2389" s="1332">
        <v>839</v>
      </c>
      <c r="G2389" s="1305">
        <v>122</v>
      </c>
      <c r="H2389" s="1305">
        <v>724</v>
      </c>
      <c r="I2389" s="1333">
        <v>0</v>
      </c>
      <c r="J2389" s="1333" t="s">
        <v>52</v>
      </c>
      <c r="K2389" s="1333" t="s">
        <v>52</v>
      </c>
      <c r="L2389" s="1333" t="s">
        <v>52</v>
      </c>
      <c r="M2389" s="1333">
        <v>169</v>
      </c>
      <c r="N2389" s="1334">
        <v>59</v>
      </c>
      <c r="O2389" s="1335">
        <v>9999</v>
      </c>
      <c r="P2389" s="634" t="s">
        <v>7484</v>
      </c>
      <c r="Q2389" s="639" t="s">
        <v>7485</v>
      </c>
      <c r="R2389" s="640">
        <v>38</v>
      </c>
      <c r="S2389" s="640">
        <v>10</v>
      </c>
      <c r="T2389" s="641">
        <v>45</v>
      </c>
      <c r="U2389" s="498"/>
    </row>
    <row r="2390" spans="1:21" ht="14.25" customHeight="1">
      <c r="A2390" s="1191"/>
      <c r="B2390" s="1191"/>
      <c r="C2390" s="1191"/>
      <c r="D2390" s="1191"/>
      <c r="E2390" s="1191"/>
      <c r="F2390" s="1191"/>
      <c r="G2390" s="1191"/>
      <c r="H2390" s="1191"/>
      <c r="I2390" s="1191"/>
      <c r="J2390" s="1191"/>
      <c r="K2390" s="1191"/>
      <c r="L2390" s="1191"/>
      <c r="M2390" s="1191"/>
      <c r="N2390" s="1191"/>
      <c r="O2390" s="1191"/>
      <c r="P2390" s="638" t="s">
        <v>7486</v>
      </c>
      <c r="Q2390" s="639" t="s">
        <v>7487</v>
      </c>
      <c r="R2390" s="640">
        <v>237</v>
      </c>
      <c r="S2390" s="640">
        <v>75</v>
      </c>
      <c r="T2390" s="641">
        <v>51</v>
      </c>
      <c r="U2390" s="498"/>
    </row>
    <row r="2391" spans="1:21" ht="14.25" customHeight="1">
      <c r="A2391" s="1102"/>
      <c r="B2391" s="1102"/>
      <c r="C2391" s="1102"/>
      <c r="D2391" s="1102"/>
      <c r="E2391" s="1102"/>
      <c r="F2391" s="1102"/>
      <c r="G2391" s="1102"/>
      <c r="H2391" s="1102"/>
      <c r="I2391" s="1102"/>
      <c r="J2391" s="1102"/>
      <c r="K2391" s="1102"/>
      <c r="L2391" s="1102"/>
      <c r="M2391" s="1102"/>
      <c r="N2391" s="1102"/>
      <c r="O2391" s="1102"/>
      <c r="P2391" s="638" t="s">
        <v>7488</v>
      </c>
      <c r="Q2391" s="639" t="s">
        <v>7489</v>
      </c>
      <c r="R2391" s="640">
        <v>237</v>
      </c>
      <c r="S2391" s="640">
        <v>75</v>
      </c>
      <c r="T2391" s="641">
        <v>51</v>
      </c>
      <c r="U2391" s="498"/>
    </row>
    <row r="2392" spans="1:21" ht="14.25" customHeight="1">
      <c r="A2392" s="1329">
        <v>2</v>
      </c>
      <c r="B2392" s="1336">
        <v>44237</v>
      </c>
      <c r="C2392" s="1337" t="s">
        <v>7490</v>
      </c>
      <c r="D2392" s="1331" t="s">
        <v>7491</v>
      </c>
      <c r="E2392" s="1332">
        <v>5357</v>
      </c>
      <c r="F2392" s="1332">
        <v>4555</v>
      </c>
      <c r="G2392" s="1305">
        <v>242</v>
      </c>
      <c r="H2392" s="1305">
        <v>4328</v>
      </c>
      <c r="I2392" s="1333">
        <v>0</v>
      </c>
      <c r="J2392" s="1333" t="s">
        <v>52</v>
      </c>
      <c r="K2392" s="1333" t="s">
        <v>52</v>
      </c>
      <c r="L2392" s="1333" t="s">
        <v>52</v>
      </c>
      <c r="M2392" s="1333">
        <v>94</v>
      </c>
      <c r="N2392" s="1334">
        <v>426</v>
      </c>
      <c r="O2392" s="1335">
        <v>40000</v>
      </c>
      <c r="P2392" s="634" t="s">
        <v>7492</v>
      </c>
      <c r="Q2392" s="639" t="s">
        <v>7493</v>
      </c>
      <c r="R2392" s="640">
        <v>363</v>
      </c>
      <c r="S2392" s="640">
        <v>410</v>
      </c>
      <c r="T2392" s="641">
        <v>271</v>
      </c>
      <c r="U2392" s="498"/>
    </row>
    <row r="2393" spans="1:21" ht="14.25" customHeight="1">
      <c r="A2393" s="1191"/>
      <c r="B2393" s="1191"/>
      <c r="C2393" s="1191"/>
      <c r="D2393" s="1191"/>
      <c r="E2393" s="1191"/>
      <c r="F2393" s="1191"/>
      <c r="G2393" s="1191"/>
      <c r="H2393" s="1191"/>
      <c r="I2393" s="1191"/>
      <c r="J2393" s="1191"/>
      <c r="K2393" s="1191"/>
      <c r="L2393" s="1191"/>
      <c r="M2393" s="1191"/>
      <c r="N2393" s="1191"/>
      <c r="O2393" s="1191"/>
      <c r="P2393" s="638" t="s">
        <v>7494</v>
      </c>
      <c r="Q2393" s="639" t="s">
        <v>7495</v>
      </c>
      <c r="R2393" s="640">
        <v>573</v>
      </c>
      <c r="S2393" s="640">
        <v>697</v>
      </c>
      <c r="T2393" s="641">
        <v>385</v>
      </c>
      <c r="U2393" s="498"/>
    </row>
    <row r="2394" spans="1:21" ht="14.25" customHeight="1">
      <c r="A2394" s="1102"/>
      <c r="B2394" s="1102"/>
      <c r="C2394" s="1102"/>
      <c r="D2394" s="1102"/>
      <c r="E2394" s="1102"/>
      <c r="F2394" s="1102"/>
      <c r="G2394" s="1102"/>
      <c r="H2394" s="1102"/>
      <c r="I2394" s="1102"/>
      <c r="J2394" s="1102"/>
      <c r="K2394" s="1102"/>
      <c r="L2394" s="1102"/>
      <c r="M2394" s="1102"/>
      <c r="N2394" s="1102"/>
      <c r="O2394" s="1102"/>
      <c r="P2394" s="638" t="s">
        <v>7496</v>
      </c>
      <c r="Q2394" s="639" t="s">
        <v>7497</v>
      </c>
      <c r="R2394" s="640">
        <v>573</v>
      </c>
      <c r="S2394" s="640">
        <v>697</v>
      </c>
      <c r="T2394" s="641">
        <v>385</v>
      </c>
      <c r="U2394" s="498"/>
    </row>
    <row r="2395" spans="1:21" ht="14.25" customHeight="1">
      <c r="A2395" s="1329">
        <v>2</v>
      </c>
      <c r="B2395" s="1336">
        <v>44239</v>
      </c>
      <c r="C2395" s="1337" t="s">
        <v>7498</v>
      </c>
      <c r="D2395" s="1331" t="s">
        <v>7499</v>
      </c>
      <c r="E2395" s="1332">
        <v>1217</v>
      </c>
      <c r="F2395" s="1332">
        <v>987</v>
      </c>
      <c r="G2395" s="1305">
        <v>57</v>
      </c>
      <c r="H2395" s="1305">
        <v>933</v>
      </c>
      <c r="I2395" s="1333">
        <v>0</v>
      </c>
      <c r="J2395" s="1333" t="s">
        <v>52</v>
      </c>
      <c r="K2395" s="1333" t="s">
        <v>52</v>
      </c>
      <c r="L2395" s="1333" t="s">
        <v>52</v>
      </c>
      <c r="M2395" s="1333">
        <v>184</v>
      </c>
      <c r="N2395" s="1334">
        <v>54</v>
      </c>
      <c r="O2395" s="1335">
        <v>10000</v>
      </c>
      <c r="P2395" s="634" t="s">
        <v>7500</v>
      </c>
      <c r="Q2395" s="639" t="s">
        <v>7501</v>
      </c>
      <c r="R2395" s="640">
        <v>272</v>
      </c>
      <c r="S2395" s="640">
        <v>351</v>
      </c>
      <c r="T2395" s="641">
        <v>44</v>
      </c>
      <c r="U2395" s="498"/>
    </row>
    <row r="2396" spans="1:21" ht="14.25" customHeight="1">
      <c r="A2396" s="1191"/>
      <c r="B2396" s="1191"/>
      <c r="C2396" s="1191"/>
      <c r="D2396" s="1191"/>
      <c r="E2396" s="1191"/>
      <c r="F2396" s="1191"/>
      <c r="G2396" s="1191"/>
      <c r="H2396" s="1191"/>
      <c r="I2396" s="1191"/>
      <c r="J2396" s="1191"/>
      <c r="K2396" s="1191"/>
      <c r="L2396" s="1191"/>
      <c r="M2396" s="1191"/>
      <c r="N2396" s="1191"/>
      <c r="O2396" s="1191"/>
      <c r="P2396" s="638" t="s">
        <v>7502</v>
      </c>
      <c r="Q2396" s="639" t="s">
        <v>7503</v>
      </c>
      <c r="R2396" s="640">
        <v>272</v>
      </c>
      <c r="S2396" s="640">
        <v>351</v>
      </c>
      <c r="T2396" s="641">
        <v>44</v>
      </c>
      <c r="U2396" s="498"/>
    </row>
    <row r="2397" spans="1:21" ht="14.25" customHeight="1">
      <c r="A2397" s="1102"/>
      <c r="B2397" s="1102"/>
      <c r="C2397" s="1102"/>
      <c r="D2397" s="1102"/>
      <c r="E2397" s="1102"/>
      <c r="F2397" s="1102"/>
      <c r="G2397" s="1102"/>
      <c r="H2397" s="1102"/>
      <c r="I2397" s="1102"/>
      <c r="J2397" s="1102"/>
      <c r="K2397" s="1102"/>
      <c r="L2397" s="1102"/>
      <c r="M2397" s="1102"/>
      <c r="N2397" s="1102"/>
      <c r="O2397" s="1102"/>
      <c r="P2397" s="638" t="s">
        <v>7504</v>
      </c>
      <c r="Q2397" s="639" t="s">
        <v>7505</v>
      </c>
      <c r="R2397" s="640">
        <v>272</v>
      </c>
      <c r="S2397" s="640">
        <v>351</v>
      </c>
      <c r="T2397" s="641">
        <v>44</v>
      </c>
      <c r="U2397" s="498"/>
    </row>
    <row r="2398" spans="1:21" ht="14.25" customHeight="1">
      <c r="A2398" s="1329">
        <v>3</v>
      </c>
      <c r="B2398" s="1336">
        <v>44242</v>
      </c>
      <c r="C2398" s="1337" t="s">
        <v>7506</v>
      </c>
      <c r="D2398" s="1331" t="s">
        <v>7507</v>
      </c>
      <c r="E2398" s="1332">
        <v>1018</v>
      </c>
      <c r="F2398" s="1332">
        <v>953</v>
      </c>
      <c r="G2398" s="1305">
        <v>149</v>
      </c>
      <c r="H2398" s="1305">
        <v>807</v>
      </c>
      <c r="I2398" s="1333">
        <v>0</v>
      </c>
      <c r="J2398" s="1333" t="s">
        <v>52</v>
      </c>
      <c r="K2398" s="1333" t="s">
        <v>52</v>
      </c>
      <c r="L2398" s="1333" t="s">
        <v>52</v>
      </c>
      <c r="M2398" s="1333">
        <v>174</v>
      </c>
      <c r="N2398" s="1334">
        <v>57</v>
      </c>
      <c r="O2398" s="1335">
        <v>9999</v>
      </c>
      <c r="P2398" s="634" t="s">
        <v>7508</v>
      </c>
      <c r="Q2398" s="639" t="s">
        <v>7509</v>
      </c>
      <c r="R2398" s="640">
        <v>277</v>
      </c>
      <c r="S2398" s="640">
        <v>70</v>
      </c>
      <c r="T2398" s="641">
        <v>60</v>
      </c>
      <c r="U2398" s="498"/>
    </row>
    <row r="2399" spans="1:21" ht="14.25" customHeight="1">
      <c r="A2399" s="1191"/>
      <c r="B2399" s="1191"/>
      <c r="C2399" s="1191"/>
      <c r="D2399" s="1191"/>
      <c r="E2399" s="1191"/>
      <c r="F2399" s="1191"/>
      <c r="G2399" s="1191"/>
      <c r="H2399" s="1191"/>
      <c r="I2399" s="1191"/>
      <c r="J2399" s="1191"/>
      <c r="K2399" s="1191"/>
      <c r="L2399" s="1191"/>
      <c r="M2399" s="1191"/>
      <c r="N2399" s="1191"/>
      <c r="O2399" s="1191"/>
      <c r="P2399" s="638" t="s">
        <v>7510</v>
      </c>
      <c r="Q2399" s="639" t="s">
        <v>7511</v>
      </c>
      <c r="R2399" s="640">
        <v>277</v>
      </c>
      <c r="S2399" s="640">
        <v>70</v>
      </c>
      <c r="T2399" s="641">
        <v>60</v>
      </c>
      <c r="U2399" s="498"/>
    </row>
    <row r="2400" spans="1:21" ht="14.25" customHeight="1">
      <c r="A2400" s="1102"/>
      <c r="B2400" s="1102"/>
      <c r="C2400" s="1102"/>
      <c r="D2400" s="1102"/>
      <c r="E2400" s="1102"/>
      <c r="F2400" s="1102"/>
      <c r="G2400" s="1102"/>
      <c r="H2400" s="1102"/>
      <c r="I2400" s="1102"/>
      <c r="J2400" s="1102"/>
      <c r="K2400" s="1102"/>
      <c r="L2400" s="1102"/>
      <c r="M2400" s="1102"/>
      <c r="N2400" s="1102"/>
      <c r="O2400" s="1102"/>
      <c r="P2400" s="638" t="s">
        <v>7512</v>
      </c>
      <c r="Q2400" s="639" t="s">
        <v>7513</v>
      </c>
      <c r="R2400" s="640">
        <v>277</v>
      </c>
      <c r="S2400" s="640">
        <v>70</v>
      </c>
      <c r="T2400" s="641">
        <v>60</v>
      </c>
      <c r="U2400" s="498"/>
    </row>
    <row r="2401" spans="1:21" ht="14.25" customHeight="1">
      <c r="A2401" s="1329">
        <v>4</v>
      </c>
      <c r="B2401" s="1336">
        <v>44249</v>
      </c>
      <c r="C2401" s="1337" t="s">
        <v>7514</v>
      </c>
      <c r="D2401" s="1331" t="s">
        <v>7515</v>
      </c>
      <c r="E2401" s="1332">
        <v>1412</v>
      </c>
      <c r="F2401" s="1332">
        <v>1190</v>
      </c>
      <c r="G2401" s="1305">
        <v>167</v>
      </c>
      <c r="H2401" s="1305">
        <v>1027</v>
      </c>
      <c r="I2401" s="1333">
        <v>0</v>
      </c>
      <c r="J2401" s="1333" t="s">
        <v>52</v>
      </c>
      <c r="K2401" s="1333" t="s">
        <v>52</v>
      </c>
      <c r="L2401" s="1333" t="s">
        <v>52</v>
      </c>
      <c r="M2401" s="1333">
        <v>194</v>
      </c>
      <c r="N2401" s="1334">
        <v>52</v>
      </c>
      <c r="O2401" s="1335">
        <v>10000</v>
      </c>
      <c r="P2401" s="634" t="s">
        <v>7516</v>
      </c>
      <c r="Q2401" s="639" t="s">
        <v>7517</v>
      </c>
      <c r="R2401" s="640">
        <v>214</v>
      </c>
      <c r="S2401" s="640">
        <v>74</v>
      </c>
      <c r="T2401" s="641">
        <v>45</v>
      </c>
      <c r="U2401" s="498"/>
    </row>
    <row r="2402" spans="1:21" ht="14.25" customHeight="1">
      <c r="A2402" s="1191"/>
      <c r="B2402" s="1191"/>
      <c r="C2402" s="1191"/>
      <c r="D2402" s="1191"/>
      <c r="E2402" s="1191"/>
      <c r="F2402" s="1191"/>
      <c r="G2402" s="1191"/>
      <c r="H2402" s="1191"/>
      <c r="I2402" s="1191"/>
      <c r="J2402" s="1191"/>
      <c r="K2402" s="1191"/>
      <c r="L2402" s="1191"/>
      <c r="M2402" s="1191"/>
      <c r="N2402" s="1191"/>
      <c r="O2402" s="1191"/>
      <c r="P2402" s="638" t="s">
        <v>7518</v>
      </c>
      <c r="Q2402" s="639" t="s">
        <v>7519</v>
      </c>
      <c r="R2402" s="640">
        <v>309</v>
      </c>
      <c r="S2402" s="640">
        <v>13</v>
      </c>
      <c r="T2402" s="641">
        <v>105</v>
      </c>
      <c r="U2402" s="498"/>
    </row>
    <row r="2403" spans="1:21" ht="14.25" customHeight="1">
      <c r="A2403" s="1102"/>
      <c r="B2403" s="1102"/>
      <c r="C2403" s="1102"/>
      <c r="D2403" s="1102"/>
      <c r="E2403" s="1102"/>
      <c r="F2403" s="1102"/>
      <c r="G2403" s="1102"/>
      <c r="H2403" s="1102"/>
      <c r="I2403" s="1102"/>
      <c r="J2403" s="1102"/>
      <c r="K2403" s="1102"/>
      <c r="L2403" s="1102"/>
      <c r="M2403" s="1102"/>
      <c r="N2403" s="1102"/>
      <c r="O2403" s="1102"/>
      <c r="P2403" s="638" t="s">
        <v>7520</v>
      </c>
      <c r="Q2403" s="639" t="s">
        <v>7521</v>
      </c>
      <c r="R2403" s="640">
        <v>214</v>
      </c>
      <c r="S2403" s="640">
        <v>74</v>
      </c>
      <c r="T2403" s="641">
        <v>45</v>
      </c>
      <c r="U2403" s="498"/>
    </row>
    <row r="2404" spans="1:21" ht="14.25" customHeight="1">
      <c r="A2404" s="1329">
        <v>1</v>
      </c>
      <c r="B2404" s="1336">
        <v>44257</v>
      </c>
      <c r="C2404" s="1337" t="s">
        <v>7522</v>
      </c>
      <c r="D2404" s="1331" t="s">
        <v>7523</v>
      </c>
      <c r="E2404" s="1332">
        <v>1866</v>
      </c>
      <c r="F2404" s="1332">
        <v>1581</v>
      </c>
      <c r="G2404" s="1305">
        <v>226</v>
      </c>
      <c r="H2404" s="1305">
        <v>1362</v>
      </c>
      <c r="I2404" s="1333">
        <v>0</v>
      </c>
      <c r="J2404" s="1333" t="s">
        <v>52</v>
      </c>
      <c r="K2404" s="1333" t="s">
        <v>52</v>
      </c>
      <c r="L2404" s="1333" t="s">
        <v>52</v>
      </c>
      <c r="M2404" s="1333">
        <v>230</v>
      </c>
      <c r="N2404" s="1334">
        <v>43</v>
      </c>
      <c r="O2404" s="1335">
        <v>9997</v>
      </c>
      <c r="P2404" s="634" t="s">
        <v>7524</v>
      </c>
      <c r="Q2404" s="639" t="s">
        <v>7525</v>
      </c>
      <c r="R2404" s="640">
        <v>231</v>
      </c>
      <c r="S2404" s="640">
        <v>67</v>
      </c>
      <c r="T2404" s="641">
        <v>41</v>
      </c>
      <c r="U2404" s="498"/>
    </row>
    <row r="2405" spans="1:21" ht="14.25" customHeight="1">
      <c r="A2405" s="1191"/>
      <c r="B2405" s="1191"/>
      <c r="C2405" s="1191"/>
      <c r="D2405" s="1191"/>
      <c r="E2405" s="1191"/>
      <c r="F2405" s="1191"/>
      <c r="G2405" s="1191"/>
      <c r="H2405" s="1191"/>
      <c r="I2405" s="1191"/>
      <c r="J2405" s="1191"/>
      <c r="K2405" s="1191"/>
      <c r="L2405" s="1191"/>
      <c r="M2405" s="1191"/>
      <c r="N2405" s="1191"/>
      <c r="O2405" s="1191"/>
      <c r="P2405" s="638" t="s">
        <v>7526</v>
      </c>
      <c r="Q2405" s="639" t="s">
        <v>7527</v>
      </c>
      <c r="R2405" s="640">
        <v>432</v>
      </c>
      <c r="S2405" s="640">
        <v>20</v>
      </c>
      <c r="T2405" s="641">
        <v>56</v>
      </c>
      <c r="U2405" s="498"/>
    </row>
    <row r="2406" spans="1:21" ht="14.25" customHeight="1">
      <c r="A2406" s="1102"/>
      <c r="B2406" s="1102"/>
      <c r="C2406" s="1102"/>
      <c r="D2406" s="1102"/>
      <c r="E2406" s="1102"/>
      <c r="F2406" s="1102"/>
      <c r="G2406" s="1102"/>
      <c r="H2406" s="1102"/>
      <c r="I2406" s="1102"/>
      <c r="J2406" s="1102"/>
      <c r="K2406" s="1102"/>
      <c r="L2406" s="1102"/>
      <c r="M2406" s="1102"/>
      <c r="N2406" s="1102"/>
      <c r="O2406" s="1102"/>
      <c r="P2406" s="638" t="s">
        <v>7528</v>
      </c>
      <c r="Q2406" s="639" t="s">
        <v>7529</v>
      </c>
      <c r="R2406" s="640">
        <v>231</v>
      </c>
      <c r="S2406" s="640">
        <v>67</v>
      </c>
      <c r="T2406" s="641">
        <v>41</v>
      </c>
      <c r="U2406" s="498"/>
    </row>
    <row r="2407" spans="1:21" ht="14.25" customHeight="1">
      <c r="A2407" s="1329">
        <v>2</v>
      </c>
      <c r="B2407" s="1336">
        <v>44263</v>
      </c>
      <c r="C2407" s="1337" t="s">
        <v>7530</v>
      </c>
      <c r="D2407" s="1331" t="s">
        <v>7531</v>
      </c>
      <c r="E2407" s="1332">
        <v>2035</v>
      </c>
      <c r="F2407" s="1332">
        <v>1677</v>
      </c>
      <c r="G2407" s="1305">
        <v>195</v>
      </c>
      <c r="H2407" s="1305">
        <v>1488</v>
      </c>
      <c r="I2407" s="1333">
        <v>0</v>
      </c>
      <c r="J2407" s="1333" t="s">
        <v>52</v>
      </c>
      <c r="K2407" s="1333" t="s">
        <v>52</v>
      </c>
      <c r="L2407" s="1333" t="s">
        <v>52</v>
      </c>
      <c r="M2407" s="1333">
        <v>262</v>
      </c>
      <c r="N2407" s="1334">
        <v>38</v>
      </c>
      <c r="O2407" s="1335">
        <v>10000</v>
      </c>
      <c r="P2407" s="634" t="s">
        <v>7532</v>
      </c>
      <c r="Q2407" s="639" t="s">
        <v>7533</v>
      </c>
      <c r="R2407" s="640">
        <v>458</v>
      </c>
      <c r="S2407" s="640">
        <v>95</v>
      </c>
      <c r="T2407" s="641">
        <v>38.736842000000003</v>
      </c>
      <c r="U2407" s="498"/>
    </row>
    <row r="2408" spans="1:21" ht="14.25" customHeight="1">
      <c r="A2408" s="1191"/>
      <c r="B2408" s="1191"/>
      <c r="C2408" s="1191"/>
      <c r="D2408" s="1191"/>
      <c r="E2408" s="1191"/>
      <c r="F2408" s="1191"/>
      <c r="G2408" s="1191"/>
      <c r="H2408" s="1191"/>
      <c r="I2408" s="1191"/>
      <c r="J2408" s="1191"/>
      <c r="K2408" s="1191"/>
      <c r="L2408" s="1191"/>
      <c r="M2408" s="1191"/>
      <c r="N2408" s="1191"/>
      <c r="O2408" s="1191"/>
      <c r="P2408" s="638" t="s">
        <v>7534</v>
      </c>
      <c r="Q2408" s="639" t="s">
        <v>7535</v>
      </c>
      <c r="R2408" s="640">
        <v>458</v>
      </c>
      <c r="S2408" s="640">
        <v>95</v>
      </c>
      <c r="T2408" s="641">
        <v>38.736842000000003</v>
      </c>
      <c r="U2408" s="498"/>
    </row>
    <row r="2409" spans="1:21" ht="14.25" customHeight="1">
      <c r="A2409" s="1102"/>
      <c r="B2409" s="1102"/>
      <c r="C2409" s="1102"/>
      <c r="D2409" s="1102"/>
      <c r="E2409" s="1102"/>
      <c r="F2409" s="1102"/>
      <c r="G2409" s="1102"/>
      <c r="H2409" s="1102"/>
      <c r="I2409" s="1102"/>
      <c r="J2409" s="1102"/>
      <c r="K2409" s="1102"/>
      <c r="L2409" s="1102"/>
      <c r="M2409" s="1102"/>
      <c r="N2409" s="1102"/>
      <c r="O2409" s="1102"/>
      <c r="P2409" s="638" t="s">
        <v>7536</v>
      </c>
      <c r="Q2409" s="639" t="s">
        <v>7537</v>
      </c>
      <c r="R2409" s="640">
        <v>458</v>
      </c>
      <c r="S2409" s="640">
        <v>95</v>
      </c>
      <c r="T2409" s="641">
        <v>38.736842000000003</v>
      </c>
      <c r="U2409" s="498"/>
    </row>
    <row r="2410" spans="1:21" ht="14.25" customHeight="1">
      <c r="A2410" s="1329">
        <v>3</v>
      </c>
      <c r="B2410" s="1336">
        <v>44270</v>
      </c>
      <c r="C2410" s="1337" t="s">
        <v>7538</v>
      </c>
      <c r="D2410" s="1331" t="s">
        <v>7539</v>
      </c>
      <c r="E2410" s="1332">
        <v>1695</v>
      </c>
      <c r="F2410" s="1332">
        <v>1377</v>
      </c>
      <c r="G2410" s="1305">
        <v>219</v>
      </c>
      <c r="H2410" s="1305">
        <v>1164</v>
      </c>
      <c r="I2410" s="1333">
        <v>0</v>
      </c>
      <c r="J2410" s="1333" t="s">
        <v>52</v>
      </c>
      <c r="K2410" s="1333" t="s">
        <v>52</v>
      </c>
      <c r="L2410" s="1333" t="s">
        <v>52</v>
      </c>
      <c r="M2410" s="1333">
        <v>220</v>
      </c>
      <c r="N2410" s="1334">
        <v>45</v>
      </c>
      <c r="O2410" s="1335">
        <v>10000</v>
      </c>
      <c r="P2410" s="634" t="s">
        <v>7540</v>
      </c>
      <c r="Q2410" s="639" t="s">
        <v>7541</v>
      </c>
      <c r="R2410" s="640">
        <v>322</v>
      </c>
      <c r="S2410" s="640">
        <v>78</v>
      </c>
      <c r="T2410" s="641">
        <v>49</v>
      </c>
      <c r="U2410" s="498"/>
    </row>
    <row r="2411" spans="1:21" ht="14.25" customHeight="1">
      <c r="A2411" s="1191"/>
      <c r="B2411" s="1191"/>
      <c r="C2411" s="1191"/>
      <c r="D2411" s="1191"/>
      <c r="E2411" s="1191"/>
      <c r="F2411" s="1191"/>
      <c r="G2411" s="1191"/>
      <c r="H2411" s="1191"/>
      <c r="I2411" s="1191"/>
      <c r="J2411" s="1191"/>
      <c r="K2411" s="1191"/>
      <c r="L2411" s="1191"/>
      <c r="M2411" s="1191"/>
      <c r="N2411" s="1191"/>
      <c r="O2411" s="1191"/>
      <c r="P2411" s="638" t="s">
        <v>7542</v>
      </c>
      <c r="Q2411" s="639" t="s">
        <v>7543</v>
      </c>
      <c r="R2411" s="640">
        <v>322</v>
      </c>
      <c r="S2411" s="640">
        <v>78</v>
      </c>
      <c r="T2411" s="641">
        <v>49</v>
      </c>
      <c r="U2411" s="498"/>
    </row>
    <row r="2412" spans="1:21" ht="14.25" customHeight="1">
      <c r="A2412" s="1102"/>
      <c r="B2412" s="1102"/>
      <c r="C2412" s="1102"/>
      <c r="D2412" s="1102"/>
      <c r="E2412" s="1102"/>
      <c r="F2412" s="1102"/>
      <c r="G2412" s="1102"/>
      <c r="H2412" s="1102"/>
      <c r="I2412" s="1102"/>
      <c r="J2412" s="1102"/>
      <c r="K2412" s="1102"/>
      <c r="L2412" s="1102"/>
      <c r="M2412" s="1102"/>
      <c r="N2412" s="1102"/>
      <c r="O2412" s="1102"/>
      <c r="P2412" s="638" t="s">
        <v>7544</v>
      </c>
      <c r="Q2412" s="639" t="s">
        <v>7545</v>
      </c>
      <c r="R2412" s="640">
        <v>322</v>
      </c>
      <c r="S2412" s="640">
        <v>78</v>
      </c>
      <c r="T2412" s="641">
        <v>49</v>
      </c>
      <c r="U2412" s="498"/>
    </row>
    <row r="2413" spans="1:21" ht="14.25" customHeight="1">
      <c r="A2413" s="1329">
        <v>4</v>
      </c>
      <c r="B2413" s="1336">
        <v>44277</v>
      </c>
      <c r="C2413" s="1337" t="s">
        <v>7546</v>
      </c>
      <c r="D2413" s="1331" t="s">
        <v>7547</v>
      </c>
      <c r="E2413" s="1332">
        <v>1226</v>
      </c>
      <c r="F2413" s="1332">
        <v>1069</v>
      </c>
      <c r="G2413" s="1305">
        <v>149</v>
      </c>
      <c r="H2413" s="1305">
        <v>921</v>
      </c>
      <c r="I2413" s="1333">
        <v>0</v>
      </c>
      <c r="J2413" s="1333" t="s">
        <v>52</v>
      </c>
      <c r="K2413" s="1333" t="s">
        <v>52</v>
      </c>
      <c r="L2413" s="1333" t="s">
        <v>52</v>
      </c>
      <c r="M2413" s="1333">
        <v>212</v>
      </c>
      <c r="N2413" s="1334">
        <v>47</v>
      </c>
      <c r="O2413" s="1335">
        <v>10000</v>
      </c>
      <c r="P2413" s="634" t="s">
        <v>7548</v>
      </c>
      <c r="Q2413" s="639" t="s">
        <v>7549</v>
      </c>
      <c r="R2413" s="640">
        <v>222</v>
      </c>
      <c r="S2413" s="640">
        <v>75</v>
      </c>
      <c r="T2413" s="641">
        <v>44</v>
      </c>
      <c r="U2413" s="498"/>
    </row>
    <row r="2414" spans="1:21" ht="14.25" customHeight="1">
      <c r="A2414" s="1191"/>
      <c r="B2414" s="1191"/>
      <c r="C2414" s="1191"/>
      <c r="D2414" s="1191"/>
      <c r="E2414" s="1191"/>
      <c r="F2414" s="1191"/>
      <c r="G2414" s="1191"/>
      <c r="H2414" s="1191"/>
      <c r="I2414" s="1191"/>
      <c r="J2414" s="1191"/>
      <c r="K2414" s="1191"/>
      <c r="L2414" s="1191"/>
      <c r="M2414" s="1191"/>
      <c r="N2414" s="1191"/>
      <c r="O2414" s="1191"/>
      <c r="P2414" s="638" t="s">
        <v>7550</v>
      </c>
      <c r="Q2414" s="639" t="s">
        <v>7551</v>
      </c>
      <c r="R2414" s="640">
        <v>222</v>
      </c>
      <c r="S2414" s="640">
        <v>75</v>
      </c>
      <c r="T2414" s="641">
        <v>44</v>
      </c>
      <c r="U2414" s="498"/>
    </row>
    <row r="2415" spans="1:21" ht="14.25" customHeight="1">
      <c r="A2415" s="1102"/>
      <c r="B2415" s="1102"/>
      <c r="C2415" s="1102"/>
      <c r="D2415" s="1102"/>
      <c r="E2415" s="1102"/>
      <c r="F2415" s="1102"/>
      <c r="G2415" s="1102"/>
      <c r="H2415" s="1102"/>
      <c r="I2415" s="1102"/>
      <c r="J2415" s="1102"/>
      <c r="K2415" s="1102"/>
      <c r="L2415" s="1102"/>
      <c r="M2415" s="1102"/>
      <c r="N2415" s="1102"/>
      <c r="O2415" s="1102"/>
      <c r="P2415" s="638" t="s">
        <v>7552</v>
      </c>
      <c r="Q2415" s="639" t="s">
        <v>7553</v>
      </c>
      <c r="R2415" s="640">
        <v>222</v>
      </c>
      <c r="S2415" s="640">
        <v>75</v>
      </c>
      <c r="T2415" s="641">
        <v>44</v>
      </c>
      <c r="U2415" s="498"/>
    </row>
    <row r="2416" spans="1:21" ht="14.25" customHeight="1">
      <c r="A2416" s="1329">
        <v>5</v>
      </c>
      <c r="B2416" s="1336">
        <v>44284</v>
      </c>
      <c r="C2416" s="1337" t="s">
        <v>7554</v>
      </c>
      <c r="D2416" s="1331" t="s">
        <v>7555</v>
      </c>
      <c r="E2416" s="1332">
        <v>1708</v>
      </c>
      <c r="F2416" s="1332">
        <v>1423</v>
      </c>
      <c r="G2416" s="1305">
        <v>172</v>
      </c>
      <c r="H2416" s="1305">
        <v>1254</v>
      </c>
      <c r="I2416" s="1333">
        <v>0</v>
      </c>
      <c r="J2416" s="1333" t="s">
        <v>52</v>
      </c>
      <c r="K2416" s="1333" t="s">
        <v>52</v>
      </c>
      <c r="L2416" s="1333" t="s">
        <v>52</v>
      </c>
      <c r="M2416" s="1333">
        <v>180</v>
      </c>
      <c r="N2416" s="1334">
        <v>55</v>
      </c>
      <c r="O2416" s="1335">
        <v>9988</v>
      </c>
      <c r="P2416" s="634" t="s">
        <v>7556</v>
      </c>
      <c r="Q2416" s="639" t="s">
        <v>7557</v>
      </c>
      <c r="R2416" s="640">
        <v>311</v>
      </c>
      <c r="S2416" s="640">
        <v>64</v>
      </c>
      <c r="T2416" s="641">
        <v>44</v>
      </c>
      <c r="U2416" s="498"/>
    </row>
    <row r="2417" spans="1:21" ht="14.25" customHeight="1">
      <c r="A2417" s="1191"/>
      <c r="B2417" s="1191"/>
      <c r="C2417" s="1191"/>
      <c r="D2417" s="1191"/>
      <c r="E2417" s="1191"/>
      <c r="F2417" s="1191"/>
      <c r="G2417" s="1191"/>
      <c r="H2417" s="1191"/>
      <c r="I2417" s="1191"/>
      <c r="J2417" s="1191"/>
      <c r="K2417" s="1191"/>
      <c r="L2417" s="1191"/>
      <c r="M2417" s="1191"/>
      <c r="N2417" s="1191"/>
      <c r="O2417" s="1191"/>
      <c r="P2417" s="638" t="s">
        <v>7558</v>
      </c>
      <c r="Q2417" s="639" t="s">
        <v>7559</v>
      </c>
      <c r="R2417" s="640">
        <v>353</v>
      </c>
      <c r="S2417" s="640">
        <v>13</v>
      </c>
      <c r="T2417" s="641">
        <v>62</v>
      </c>
      <c r="U2417" s="498"/>
    </row>
    <row r="2418" spans="1:21" ht="14.25" customHeight="1">
      <c r="A2418" s="1102"/>
      <c r="B2418" s="1102"/>
      <c r="C2418" s="1102"/>
      <c r="D2418" s="1102"/>
      <c r="E2418" s="1102"/>
      <c r="F2418" s="1102"/>
      <c r="G2418" s="1102"/>
      <c r="H2418" s="1102"/>
      <c r="I2418" s="1102"/>
      <c r="J2418" s="1102"/>
      <c r="K2418" s="1102"/>
      <c r="L2418" s="1102"/>
      <c r="M2418" s="1102"/>
      <c r="N2418" s="1102"/>
      <c r="O2418" s="1102"/>
      <c r="P2418" s="638" t="s">
        <v>7560</v>
      </c>
      <c r="Q2418" s="639" t="s">
        <v>7561</v>
      </c>
      <c r="R2418" s="640">
        <v>311</v>
      </c>
      <c r="S2418" s="640">
        <v>64</v>
      </c>
      <c r="T2418" s="641">
        <v>44</v>
      </c>
      <c r="U2418" s="498"/>
    </row>
    <row r="2419" spans="1:21" ht="14.25" customHeight="1">
      <c r="A2419" s="1329">
        <v>5</v>
      </c>
      <c r="B2419" s="1336">
        <v>44287</v>
      </c>
      <c r="C2419" s="1337" t="s">
        <v>7562</v>
      </c>
      <c r="D2419" s="1331" t="s">
        <v>7563</v>
      </c>
      <c r="E2419" s="1332">
        <v>6202</v>
      </c>
      <c r="F2419" s="1332">
        <v>5424</v>
      </c>
      <c r="G2419" s="1305">
        <v>234</v>
      </c>
      <c r="H2419" s="1305">
        <v>5208</v>
      </c>
      <c r="I2419" s="1333">
        <v>0</v>
      </c>
      <c r="J2419" s="1333" t="s">
        <v>52</v>
      </c>
      <c r="K2419" s="1333" t="s">
        <v>52</v>
      </c>
      <c r="L2419" s="1333" t="s">
        <v>52</v>
      </c>
      <c r="M2419" s="1333">
        <v>2</v>
      </c>
      <c r="N2419" s="1334">
        <v>20000</v>
      </c>
      <c r="O2419" s="1335">
        <v>40000</v>
      </c>
      <c r="P2419" s="634" t="s">
        <v>7564</v>
      </c>
      <c r="Q2419" s="639" t="s">
        <v>7565</v>
      </c>
      <c r="R2419" s="640">
        <v>1138</v>
      </c>
      <c r="S2419" s="640">
        <v>1</v>
      </c>
      <c r="T2419" s="641">
        <v>6888</v>
      </c>
      <c r="U2419" s="498"/>
    </row>
    <row r="2420" spans="1:21" ht="14.25" customHeight="1">
      <c r="A2420" s="1191"/>
      <c r="B2420" s="1191"/>
      <c r="C2420" s="1191"/>
      <c r="D2420" s="1191"/>
      <c r="E2420" s="1191"/>
      <c r="F2420" s="1191"/>
      <c r="G2420" s="1191"/>
      <c r="H2420" s="1191"/>
      <c r="I2420" s="1191"/>
      <c r="J2420" s="1191"/>
      <c r="K2420" s="1191"/>
      <c r="L2420" s="1191"/>
      <c r="M2420" s="1191"/>
      <c r="N2420" s="1191"/>
      <c r="O2420" s="1191"/>
      <c r="P2420" s="638" t="s">
        <v>7566</v>
      </c>
      <c r="Q2420" s="639" t="s">
        <v>7567</v>
      </c>
      <c r="R2420" s="640">
        <v>1452</v>
      </c>
      <c r="S2420" s="640">
        <v>1</v>
      </c>
      <c r="T2420" s="641">
        <v>10127</v>
      </c>
      <c r="U2420" s="498"/>
    </row>
    <row r="2421" spans="1:21" ht="14.25" customHeight="1">
      <c r="A2421" s="1102"/>
      <c r="B2421" s="1102"/>
      <c r="C2421" s="1102"/>
      <c r="D2421" s="1102"/>
      <c r="E2421" s="1102"/>
      <c r="F2421" s="1102"/>
      <c r="G2421" s="1102"/>
      <c r="H2421" s="1102"/>
      <c r="I2421" s="1102"/>
      <c r="J2421" s="1102"/>
      <c r="K2421" s="1102"/>
      <c r="L2421" s="1102"/>
      <c r="M2421" s="1102"/>
      <c r="N2421" s="1102"/>
      <c r="O2421" s="1102"/>
      <c r="P2421" s="638" t="s">
        <v>7568</v>
      </c>
      <c r="Q2421" s="639" t="s">
        <v>7569</v>
      </c>
      <c r="R2421" s="640">
        <v>1138</v>
      </c>
      <c r="S2421" s="640">
        <v>1</v>
      </c>
      <c r="T2421" s="641">
        <v>6888</v>
      </c>
      <c r="U2421" s="498"/>
    </row>
    <row r="2422" spans="1:21" ht="14.25" customHeight="1">
      <c r="A2422" s="1329">
        <v>5</v>
      </c>
      <c r="B2422" s="1336">
        <v>44288</v>
      </c>
      <c r="C2422" s="1337" t="s">
        <v>7570</v>
      </c>
      <c r="D2422" s="1331" t="s">
        <v>7571</v>
      </c>
      <c r="E2422" s="1332">
        <v>7008</v>
      </c>
      <c r="F2422" s="1332">
        <v>5904</v>
      </c>
      <c r="G2422" s="1305">
        <v>254</v>
      </c>
      <c r="H2422" s="1305">
        <v>5654</v>
      </c>
      <c r="I2422" s="1333">
        <v>0</v>
      </c>
      <c r="J2422" s="1333" t="s">
        <v>52</v>
      </c>
      <c r="K2422" s="1333" t="s">
        <v>52</v>
      </c>
      <c r="L2422" s="1333" t="s">
        <v>52</v>
      </c>
      <c r="M2422" s="1333">
        <v>3</v>
      </c>
      <c r="N2422" s="1334">
        <v>13333</v>
      </c>
      <c r="O2422" s="1335">
        <v>40000</v>
      </c>
      <c r="P2422" s="634" t="s">
        <v>7572</v>
      </c>
      <c r="Q2422" s="639" t="s">
        <v>7573</v>
      </c>
      <c r="R2422" s="640">
        <v>504</v>
      </c>
      <c r="S2422" s="640">
        <v>1</v>
      </c>
      <c r="T2422" s="641">
        <v>4270</v>
      </c>
      <c r="U2422" s="498"/>
    </row>
    <row r="2423" spans="1:21" ht="14.25" customHeight="1">
      <c r="A2423" s="1191"/>
      <c r="B2423" s="1191"/>
      <c r="C2423" s="1191"/>
      <c r="D2423" s="1191"/>
      <c r="E2423" s="1191"/>
      <c r="F2423" s="1191"/>
      <c r="G2423" s="1191"/>
      <c r="H2423" s="1191"/>
      <c r="I2423" s="1191"/>
      <c r="J2423" s="1191"/>
      <c r="K2423" s="1191"/>
      <c r="L2423" s="1191"/>
      <c r="M2423" s="1191"/>
      <c r="N2423" s="1191"/>
      <c r="O2423" s="1191"/>
      <c r="P2423" s="638" t="s">
        <v>7574</v>
      </c>
      <c r="Q2423" s="639" t="s">
        <v>7575</v>
      </c>
      <c r="R2423" s="640">
        <v>2134</v>
      </c>
      <c r="S2423" s="640">
        <v>1</v>
      </c>
      <c r="T2423" s="641">
        <v>0</v>
      </c>
      <c r="U2423" s="498"/>
    </row>
    <row r="2424" spans="1:21" ht="14.25" customHeight="1">
      <c r="A2424" s="1102"/>
      <c r="B2424" s="1102"/>
      <c r="C2424" s="1102"/>
      <c r="D2424" s="1102"/>
      <c r="E2424" s="1102"/>
      <c r="F2424" s="1102"/>
      <c r="G2424" s="1102"/>
      <c r="H2424" s="1102"/>
      <c r="I2424" s="1102"/>
      <c r="J2424" s="1102"/>
      <c r="K2424" s="1102"/>
      <c r="L2424" s="1102"/>
      <c r="M2424" s="1102"/>
      <c r="N2424" s="1102"/>
      <c r="O2424" s="1102"/>
      <c r="P2424" s="638" t="s">
        <v>7576</v>
      </c>
      <c r="Q2424" s="639" t="s">
        <v>7577</v>
      </c>
      <c r="R2424" s="640">
        <v>504</v>
      </c>
      <c r="S2424" s="640">
        <v>1</v>
      </c>
      <c r="T2424" s="641">
        <v>4270</v>
      </c>
      <c r="U2424" s="498"/>
    </row>
    <row r="2425" spans="1:21" ht="14.25" customHeight="1">
      <c r="A2425" s="1329">
        <v>5</v>
      </c>
      <c r="B2425" s="1336">
        <v>44288</v>
      </c>
      <c r="C2425" s="1337" t="s">
        <v>7578</v>
      </c>
      <c r="D2425" s="1331" t="s">
        <v>7579</v>
      </c>
      <c r="E2425" s="1332">
        <v>6081</v>
      </c>
      <c r="F2425" s="1332">
        <v>4873</v>
      </c>
      <c r="G2425" s="1305">
        <v>180</v>
      </c>
      <c r="H2425" s="1305">
        <v>4704</v>
      </c>
      <c r="I2425" s="1333">
        <v>0</v>
      </c>
      <c r="J2425" s="1333" t="s">
        <v>52</v>
      </c>
      <c r="K2425" s="1333" t="s">
        <v>52</v>
      </c>
      <c r="L2425" s="1333" t="s">
        <v>52</v>
      </c>
      <c r="M2425" s="1333">
        <v>0</v>
      </c>
      <c r="N2425" s="1334">
        <v>0</v>
      </c>
      <c r="O2425" s="1335">
        <v>40000</v>
      </c>
      <c r="P2425" s="634" t="s">
        <v>7580</v>
      </c>
      <c r="Q2425" s="639" t="s">
        <v>7581</v>
      </c>
      <c r="R2425" s="640">
        <v>889</v>
      </c>
      <c r="S2425" s="642">
        <v>0</v>
      </c>
      <c r="T2425" s="641">
        <v>4545</v>
      </c>
      <c r="U2425" s="498"/>
    </row>
    <row r="2426" spans="1:21" ht="14.25" customHeight="1">
      <c r="A2426" s="1191"/>
      <c r="B2426" s="1191"/>
      <c r="C2426" s="1191"/>
      <c r="D2426" s="1191"/>
      <c r="E2426" s="1191"/>
      <c r="F2426" s="1191"/>
      <c r="G2426" s="1191"/>
      <c r="H2426" s="1191"/>
      <c r="I2426" s="1191"/>
      <c r="J2426" s="1191"/>
      <c r="K2426" s="1191"/>
      <c r="L2426" s="1191"/>
      <c r="M2426" s="1191"/>
      <c r="N2426" s="1191"/>
      <c r="O2426" s="1191"/>
      <c r="P2426" s="638" t="s">
        <v>7582</v>
      </c>
      <c r="Q2426" s="639" t="s">
        <v>7583</v>
      </c>
      <c r="R2426" s="640">
        <v>968</v>
      </c>
      <c r="S2426" s="642">
        <v>0</v>
      </c>
      <c r="T2426" s="641">
        <v>6449</v>
      </c>
      <c r="U2426" s="498"/>
    </row>
    <row r="2427" spans="1:21" ht="14.25" customHeight="1">
      <c r="A2427" s="1102"/>
      <c r="B2427" s="1102"/>
      <c r="C2427" s="1102"/>
      <c r="D2427" s="1102"/>
      <c r="E2427" s="1102"/>
      <c r="F2427" s="1102"/>
      <c r="G2427" s="1102"/>
      <c r="H2427" s="1102"/>
      <c r="I2427" s="1102"/>
      <c r="J2427" s="1102"/>
      <c r="K2427" s="1102"/>
      <c r="L2427" s="1102"/>
      <c r="M2427" s="1102"/>
      <c r="N2427" s="1102"/>
      <c r="O2427" s="1102"/>
      <c r="P2427" s="638" t="s">
        <v>7584</v>
      </c>
      <c r="Q2427" s="639" t="s">
        <v>7585</v>
      </c>
      <c r="R2427" s="640">
        <v>968</v>
      </c>
      <c r="S2427" s="642">
        <v>0</v>
      </c>
      <c r="T2427" s="641">
        <v>6449</v>
      </c>
      <c r="U2427" s="498"/>
    </row>
    <row r="2428" spans="1:21" ht="14.25" customHeight="1">
      <c r="A2428" s="1329">
        <v>1</v>
      </c>
      <c r="B2428" s="1336">
        <v>44291</v>
      </c>
      <c r="C2428" s="1337" t="s">
        <v>7586</v>
      </c>
      <c r="D2428" s="1331" t="s">
        <v>7587</v>
      </c>
      <c r="E2428" s="1332">
        <v>1937</v>
      </c>
      <c r="F2428" s="1332">
        <v>1591</v>
      </c>
      <c r="G2428" s="1305">
        <v>91</v>
      </c>
      <c r="H2428" s="1305">
        <v>1507</v>
      </c>
      <c r="I2428" s="1333">
        <v>0</v>
      </c>
      <c r="J2428" s="1333" t="s">
        <v>52</v>
      </c>
      <c r="K2428" s="1333" t="s">
        <v>52</v>
      </c>
      <c r="L2428" s="1333" t="s">
        <v>52</v>
      </c>
      <c r="M2428" s="1333">
        <v>0</v>
      </c>
      <c r="N2428" s="1334">
        <v>43</v>
      </c>
      <c r="O2428" s="1335">
        <v>10000</v>
      </c>
      <c r="P2428" s="634" t="s">
        <v>7588</v>
      </c>
      <c r="Q2428" s="639" t="s">
        <v>7589</v>
      </c>
      <c r="R2428" s="640">
        <v>438</v>
      </c>
      <c r="S2428" s="642">
        <v>82</v>
      </c>
      <c r="T2428" s="641">
        <v>41</v>
      </c>
      <c r="U2428" s="498"/>
    </row>
    <row r="2429" spans="1:21" ht="14.25" customHeight="1">
      <c r="A2429" s="1191"/>
      <c r="B2429" s="1191"/>
      <c r="C2429" s="1191"/>
      <c r="D2429" s="1191"/>
      <c r="E2429" s="1191"/>
      <c r="F2429" s="1191"/>
      <c r="G2429" s="1191"/>
      <c r="H2429" s="1191"/>
      <c r="I2429" s="1191"/>
      <c r="J2429" s="1191"/>
      <c r="K2429" s="1191"/>
      <c r="L2429" s="1191"/>
      <c r="M2429" s="1191"/>
      <c r="N2429" s="1191"/>
      <c r="O2429" s="1191"/>
      <c r="P2429" s="638" t="s">
        <v>7590</v>
      </c>
      <c r="Q2429" s="639" t="s">
        <v>7591</v>
      </c>
      <c r="R2429" s="640">
        <v>438</v>
      </c>
      <c r="S2429" s="642">
        <v>82</v>
      </c>
      <c r="T2429" s="641">
        <v>41</v>
      </c>
      <c r="U2429" s="498"/>
    </row>
    <row r="2430" spans="1:21" ht="14.25" customHeight="1">
      <c r="A2430" s="1102"/>
      <c r="B2430" s="1102"/>
      <c r="C2430" s="1102"/>
      <c r="D2430" s="1102"/>
      <c r="E2430" s="1102"/>
      <c r="F2430" s="1102"/>
      <c r="G2430" s="1102"/>
      <c r="H2430" s="1102"/>
      <c r="I2430" s="1102"/>
      <c r="J2430" s="1102"/>
      <c r="K2430" s="1102"/>
      <c r="L2430" s="1102"/>
      <c r="M2430" s="1102"/>
      <c r="N2430" s="1102"/>
      <c r="O2430" s="1102"/>
      <c r="P2430" s="638" t="s">
        <v>7592</v>
      </c>
      <c r="Q2430" s="639" t="s">
        <v>7593</v>
      </c>
      <c r="R2430" s="640">
        <v>438</v>
      </c>
      <c r="S2430" s="642">
        <v>82</v>
      </c>
      <c r="T2430" s="641">
        <v>42</v>
      </c>
      <c r="U2430" s="498"/>
    </row>
    <row r="2431" spans="1:21" ht="14.25" customHeight="1">
      <c r="A2431" s="1329">
        <v>2</v>
      </c>
      <c r="B2431" s="1336">
        <v>44298</v>
      </c>
      <c r="C2431" s="1337" t="s">
        <v>7594</v>
      </c>
      <c r="D2431" s="1331" t="s">
        <v>7595</v>
      </c>
      <c r="E2431" s="1332">
        <v>1396</v>
      </c>
      <c r="F2431" s="1332">
        <v>1187</v>
      </c>
      <c r="G2431" s="1305">
        <v>197</v>
      </c>
      <c r="H2431" s="1305">
        <v>1199</v>
      </c>
      <c r="I2431" s="1333">
        <v>0</v>
      </c>
      <c r="J2431" s="1333" t="s">
        <v>52</v>
      </c>
      <c r="K2431" s="1333" t="s">
        <v>52</v>
      </c>
      <c r="L2431" s="1333" t="s">
        <v>52</v>
      </c>
      <c r="M2431" s="1333">
        <v>0</v>
      </c>
      <c r="N2431" s="1334">
        <v>52</v>
      </c>
      <c r="O2431" s="1335">
        <v>10000</v>
      </c>
      <c r="P2431" s="634" t="s">
        <v>7596</v>
      </c>
      <c r="Q2431" s="639" t="s">
        <v>7597</v>
      </c>
      <c r="R2431" s="640">
        <v>204</v>
      </c>
      <c r="S2431" s="642">
        <v>67</v>
      </c>
      <c r="T2431" s="641">
        <v>45</v>
      </c>
      <c r="U2431" s="498"/>
    </row>
    <row r="2432" spans="1:21" ht="14.25" customHeight="1">
      <c r="A2432" s="1191"/>
      <c r="B2432" s="1191"/>
      <c r="C2432" s="1191"/>
      <c r="D2432" s="1191"/>
      <c r="E2432" s="1191"/>
      <c r="F2432" s="1191"/>
      <c r="G2432" s="1191"/>
      <c r="H2432" s="1191"/>
      <c r="I2432" s="1191"/>
      <c r="J2432" s="1191"/>
      <c r="K2432" s="1191"/>
      <c r="L2432" s="1191"/>
      <c r="M2432" s="1191"/>
      <c r="N2432" s="1191"/>
      <c r="O2432" s="1191"/>
      <c r="P2432" s="638" t="s">
        <v>7598</v>
      </c>
      <c r="Q2432" s="639" t="s">
        <v>7599</v>
      </c>
      <c r="R2432" s="640">
        <v>204</v>
      </c>
      <c r="S2432" s="642">
        <v>67</v>
      </c>
      <c r="T2432" s="641">
        <v>45</v>
      </c>
      <c r="U2432" s="498"/>
    </row>
    <row r="2433" spans="1:21" ht="14.25" customHeight="1">
      <c r="A2433" s="1102"/>
      <c r="B2433" s="1102"/>
      <c r="C2433" s="1102"/>
      <c r="D2433" s="1102"/>
      <c r="E2433" s="1102"/>
      <c r="F2433" s="1102"/>
      <c r="G2433" s="1102"/>
      <c r="H2433" s="1102"/>
      <c r="I2433" s="1102"/>
      <c r="J2433" s="1102"/>
      <c r="K2433" s="1102"/>
      <c r="L2433" s="1102"/>
      <c r="M2433" s="1102"/>
      <c r="N2433" s="1102"/>
      <c r="O2433" s="1102"/>
      <c r="P2433" s="638" t="s">
        <v>7600</v>
      </c>
      <c r="Q2433" s="639" t="s">
        <v>7601</v>
      </c>
      <c r="R2433" s="640">
        <v>204</v>
      </c>
      <c r="S2433" s="642">
        <v>67</v>
      </c>
      <c r="T2433" s="641">
        <v>45</v>
      </c>
      <c r="U2433" s="498"/>
    </row>
    <row r="2434" spans="1:21" ht="14.25" customHeight="1">
      <c r="A2434" s="1329">
        <v>2</v>
      </c>
      <c r="B2434" s="1336">
        <v>44301</v>
      </c>
      <c r="C2434" s="1337" t="s">
        <v>7602</v>
      </c>
      <c r="D2434" s="1331" t="s">
        <v>7603</v>
      </c>
      <c r="E2434" s="1332">
        <v>135627</v>
      </c>
      <c r="F2434" s="1332">
        <v>68081</v>
      </c>
      <c r="G2434" s="1305">
        <v>135</v>
      </c>
      <c r="H2434" s="1305">
        <v>67984</v>
      </c>
      <c r="I2434" s="1333">
        <v>0</v>
      </c>
      <c r="J2434" s="1333" t="s">
        <v>52</v>
      </c>
      <c r="K2434" s="1333" t="s">
        <v>52</v>
      </c>
      <c r="L2434" s="1333" t="s">
        <v>52</v>
      </c>
      <c r="M2434" s="1333">
        <v>0</v>
      </c>
      <c r="N2434" s="1334">
        <v>107</v>
      </c>
      <c r="O2434" s="1335">
        <v>540000</v>
      </c>
      <c r="P2434" s="634" t="s">
        <v>7604</v>
      </c>
      <c r="Q2434" s="639" t="s">
        <v>7605</v>
      </c>
      <c r="R2434" s="640">
        <v>21584</v>
      </c>
      <c r="S2434" s="642">
        <v>1540</v>
      </c>
      <c r="T2434" s="641">
        <v>103</v>
      </c>
      <c r="U2434" s="498"/>
    </row>
    <row r="2435" spans="1:21" ht="14.25" customHeight="1">
      <c r="A2435" s="1191"/>
      <c r="B2435" s="1191"/>
      <c r="C2435" s="1191"/>
      <c r="D2435" s="1191"/>
      <c r="E2435" s="1191"/>
      <c r="F2435" s="1191"/>
      <c r="G2435" s="1191"/>
      <c r="H2435" s="1191"/>
      <c r="I2435" s="1191"/>
      <c r="J2435" s="1191"/>
      <c r="K2435" s="1191"/>
      <c r="L2435" s="1191"/>
      <c r="M2435" s="1191"/>
      <c r="N2435" s="1191"/>
      <c r="O2435" s="1191"/>
      <c r="P2435" s="638" t="s">
        <v>7606</v>
      </c>
      <c r="Q2435" s="639" t="s">
        <v>7607</v>
      </c>
      <c r="R2435" s="640">
        <v>37552</v>
      </c>
      <c r="S2435" s="642">
        <v>2980</v>
      </c>
      <c r="T2435" s="641">
        <v>105</v>
      </c>
      <c r="U2435" s="498"/>
    </row>
    <row r="2436" spans="1:21" ht="14.25" customHeight="1">
      <c r="A2436" s="1102"/>
      <c r="B2436" s="1102"/>
      <c r="C2436" s="1102"/>
      <c r="D2436" s="1102"/>
      <c r="E2436" s="1102"/>
      <c r="F2436" s="1102"/>
      <c r="G2436" s="1102"/>
      <c r="H2436" s="1102"/>
      <c r="I2436" s="1102"/>
      <c r="J2436" s="1102"/>
      <c r="K2436" s="1102"/>
      <c r="L2436" s="1102"/>
      <c r="M2436" s="1102"/>
      <c r="N2436" s="1102"/>
      <c r="O2436" s="1102"/>
      <c r="P2436" s="638" t="s">
        <v>7608</v>
      </c>
      <c r="Q2436" s="639" t="s">
        <v>7609</v>
      </c>
      <c r="R2436" s="640">
        <v>37552</v>
      </c>
      <c r="S2436" s="642">
        <v>2980</v>
      </c>
      <c r="T2436" s="641">
        <v>105</v>
      </c>
      <c r="U2436" s="498"/>
    </row>
    <row r="2437" spans="1:21" ht="14.25" customHeight="1">
      <c r="A2437" s="1329">
        <v>2</v>
      </c>
      <c r="B2437" s="1336">
        <v>44305</v>
      </c>
      <c r="C2437" s="1337" t="s">
        <v>7610</v>
      </c>
      <c r="D2437" s="1331" t="s">
        <v>7611</v>
      </c>
      <c r="E2437" s="1332">
        <v>1511</v>
      </c>
      <c r="F2437" s="1332">
        <v>1283</v>
      </c>
      <c r="G2437" s="1305">
        <v>175</v>
      </c>
      <c r="H2437" s="1305">
        <v>1109</v>
      </c>
      <c r="I2437" s="1333">
        <v>0</v>
      </c>
      <c r="J2437" s="1333" t="s">
        <v>52</v>
      </c>
      <c r="K2437" s="1333" t="s">
        <v>52</v>
      </c>
      <c r="L2437" s="1333" t="s">
        <v>52</v>
      </c>
      <c r="M2437" s="1333">
        <v>0</v>
      </c>
      <c r="N2437" s="1334">
        <v>56</v>
      </c>
      <c r="O2437" s="1335">
        <v>10000</v>
      </c>
      <c r="P2437" s="634" t="s">
        <v>7612</v>
      </c>
      <c r="Q2437" s="639" t="s">
        <v>7613</v>
      </c>
      <c r="R2437" s="640">
        <v>230</v>
      </c>
      <c r="S2437" s="642">
        <v>68</v>
      </c>
      <c r="T2437" s="641">
        <v>47</v>
      </c>
      <c r="U2437" s="498"/>
    </row>
    <row r="2438" spans="1:21" ht="14.25" customHeight="1">
      <c r="A2438" s="1191"/>
      <c r="B2438" s="1191"/>
      <c r="C2438" s="1191"/>
      <c r="D2438" s="1191"/>
      <c r="E2438" s="1191"/>
      <c r="F2438" s="1191"/>
      <c r="G2438" s="1191"/>
      <c r="H2438" s="1191"/>
      <c r="I2438" s="1191"/>
      <c r="J2438" s="1191"/>
      <c r="K2438" s="1191"/>
      <c r="L2438" s="1191"/>
      <c r="M2438" s="1191"/>
      <c r="N2438" s="1191"/>
      <c r="O2438" s="1191"/>
      <c r="P2438" s="638" t="s">
        <v>7614</v>
      </c>
      <c r="Q2438" s="639" t="s">
        <v>7615</v>
      </c>
      <c r="R2438" s="640">
        <v>230</v>
      </c>
      <c r="S2438" s="642">
        <v>68</v>
      </c>
      <c r="T2438" s="641">
        <v>47</v>
      </c>
      <c r="U2438" s="498"/>
    </row>
    <row r="2439" spans="1:21" ht="14.25" customHeight="1">
      <c r="A2439" s="1102"/>
      <c r="B2439" s="1102"/>
      <c r="C2439" s="1102"/>
      <c r="D2439" s="1102"/>
      <c r="E2439" s="1102"/>
      <c r="F2439" s="1102"/>
      <c r="G2439" s="1102"/>
      <c r="H2439" s="1102"/>
      <c r="I2439" s="1102"/>
      <c r="J2439" s="1102"/>
      <c r="K2439" s="1102"/>
      <c r="L2439" s="1102"/>
      <c r="M2439" s="1102"/>
      <c r="N2439" s="1102"/>
      <c r="O2439" s="1102"/>
      <c r="P2439" s="638" t="s">
        <v>7616</v>
      </c>
      <c r="Q2439" s="639" t="s">
        <v>7617</v>
      </c>
      <c r="R2439" s="640">
        <v>230</v>
      </c>
      <c r="S2439" s="642">
        <v>68</v>
      </c>
      <c r="T2439" s="641">
        <v>47</v>
      </c>
      <c r="U2439" s="498"/>
    </row>
    <row r="2440" spans="1:21" ht="14.25" customHeight="1">
      <c r="A2440" s="1329">
        <v>4</v>
      </c>
      <c r="B2440" s="1336">
        <v>44308</v>
      </c>
      <c r="C2440" s="1337" t="s">
        <v>7618</v>
      </c>
      <c r="D2440" s="1331" t="s">
        <v>7619</v>
      </c>
      <c r="E2440" s="1332">
        <v>8166</v>
      </c>
      <c r="F2440" s="1332">
        <v>6078</v>
      </c>
      <c r="G2440" s="1305">
        <v>140</v>
      </c>
      <c r="H2440" s="1305">
        <v>5942</v>
      </c>
      <c r="I2440" s="1333">
        <v>0</v>
      </c>
      <c r="J2440" s="1333" t="s">
        <v>52</v>
      </c>
      <c r="K2440" s="1333" t="s">
        <v>52</v>
      </c>
      <c r="L2440" s="1333" t="s">
        <v>52</v>
      </c>
      <c r="M2440" s="1333">
        <v>0</v>
      </c>
      <c r="N2440" s="1334">
        <v>404</v>
      </c>
      <c r="O2440" s="1335">
        <v>40000</v>
      </c>
      <c r="P2440" s="634" t="s">
        <v>7620</v>
      </c>
      <c r="Q2440" s="639" t="s">
        <v>7621</v>
      </c>
      <c r="R2440" s="640">
        <v>2840</v>
      </c>
      <c r="S2440" s="642">
        <v>63</v>
      </c>
      <c r="T2440" s="641">
        <v>326</v>
      </c>
      <c r="U2440" s="498"/>
    </row>
    <row r="2441" spans="1:21" ht="14.25" customHeight="1">
      <c r="A2441" s="1191"/>
      <c r="B2441" s="1191"/>
      <c r="C2441" s="1191"/>
      <c r="D2441" s="1191"/>
      <c r="E2441" s="1191"/>
      <c r="F2441" s="1191"/>
      <c r="G2441" s="1191"/>
      <c r="H2441" s="1191"/>
      <c r="I2441" s="1191"/>
      <c r="J2441" s="1191"/>
      <c r="K2441" s="1191"/>
      <c r="L2441" s="1191"/>
      <c r="M2441" s="1191"/>
      <c r="N2441" s="1191"/>
      <c r="O2441" s="1191"/>
      <c r="P2441" s="638" t="s">
        <v>7622</v>
      </c>
      <c r="Q2441" s="639" t="s">
        <v>7623</v>
      </c>
      <c r="R2441" s="640">
        <v>2840</v>
      </c>
      <c r="S2441" s="642">
        <v>63</v>
      </c>
      <c r="T2441" s="641">
        <v>326</v>
      </c>
      <c r="U2441" s="498"/>
    </row>
    <row r="2442" spans="1:21" ht="14.25" customHeight="1">
      <c r="A2442" s="1102"/>
      <c r="B2442" s="1102"/>
      <c r="C2442" s="1102"/>
      <c r="D2442" s="1102"/>
      <c r="E2442" s="1102"/>
      <c r="F2442" s="1102"/>
      <c r="G2442" s="1102"/>
      <c r="H2442" s="1102"/>
      <c r="I2442" s="1102"/>
      <c r="J2442" s="1102"/>
      <c r="K2442" s="1102"/>
      <c r="L2442" s="1102"/>
      <c r="M2442" s="1102"/>
      <c r="N2442" s="1102"/>
      <c r="O2442" s="1102"/>
      <c r="P2442" s="638" t="s">
        <v>7624</v>
      </c>
      <c r="Q2442" s="639" t="s">
        <v>7625</v>
      </c>
      <c r="R2442" s="640">
        <v>2840</v>
      </c>
      <c r="S2442" s="642">
        <v>63</v>
      </c>
      <c r="T2442" s="641">
        <v>326</v>
      </c>
      <c r="U2442" s="498"/>
    </row>
    <row r="2443" spans="1:21" ht="14.25" customHeight="1">
      <c r="A2443" s="1329">
        <v>4</v>
      </c>
      <c r="B2443" s="1336">
        <v>44309</v>
      </c>
      <c r="C2443" s="1337" t="s">
        <v>7626</v>
      </c>
      <c r="D2443" s="1331" t="s">
        <v>7627</v>
      </c>
      <c r="E2443" s="1332">
        <v>9167</v>
      </c>
      <c r="F2443" s="1332">
        <v>7046</v>
      </c>
      <c r="G2443" s="1305">
        <v>104</v>
      </c>
      <c r="H2443" s="1305">
        <v>6948</v>
      </c>
      <c r="I2443" s="1333">
        <v>0</v>
      </c>
      <c r="J2443" s="1333" t="s">
        <v>52</v>
      </c>
      <c r="K2443" s="1333" t="s">
        <v>52</v>
      </c>
      <c r="L2443" s="1333" t="s">
        <v>52</v>
      </c>
      <c r="M2443" s="1333">
        <v>0</v>
      </c>
      <c r="N2443" s="1334">
        <v>325</v>
      </c>
      <c r="O2443" s="1335">
        <v>40000</v>
      </c>
      <c r="P2443" s="634" t="s">
        <v>7628</v>
      </c>
      <c r="Q2443" s="639" t="s">
        <v>7629</v>
      </c>
      <c r="R2443" s="640">
        <v>3282</v>
      </c>
      <c r="S2443" s="642">
        <v>75</v>
      </c>
      <c r="T2443" s="641">
        <v>268</v>
      </c>
      <c r="U2443" s="498"/>
    </row>
    <row r="2444" spans="1:21" ht="14.25" customHeight="1">
      <c r="A2444" s="1191"/>
      <c r="B2444" s="1191"/>
      <c r="C2444" s="1191"/>
      <c r="D2444" s="1191"/>
      <c r="E2444" s="1191"/>
      <c r="F2444" s="1191"/>
      <c r="G2444" s="1191"/>
      <c r="H2444" s="1191"/>
      <c r="I2444" s="1191"/>
      <c r="J2444" s="1191"/>
      <c r="K2444" s="1191"/>
      <c r="L2444" s="1191"/>
      <c r="M2444" s="1191"/>
      <c r="N2444" s="1191"/>
      <c r="O2444" s="1191"/>
      <c r="P2444" s="638" t="s">
        <v>7630</v>
      </c>
      <c r="Q2444" s="639" t="s">
        <v>7631</v>
      </c>
      <c r="R2444" s="640">
        <v>3282</v>
      </c>
      <c r="S2444" s="642">
        <v>75</v>
      </c>
      <c r="T2444" s="641">
        <v>268</v>
      </c>
      <c r="U2444" s="498"/>
    </row>
    <row r="2445" spans="1:21" ht="14.25" customHeight="1">
      <c r="A2445" s="1102"/>
      <c r="B2445" s="1102"/>
      <c r="C2445" s="1102"/>
      <c r="D2445" s="1102"/>
      <c r="E2445" s="1102"/>
      <c r="F2445" s="1102"/>
      <c r="G2445" s="1102"/>
      <c r="H2445" s="1102"/>
      <c r="I2445" s="1102"/>
      <c r="J2445" s="1102"/>
      <c r="K2445" s="1102"/>
      <c r="L2445" s="1102"/>
      <c r="M2445" s="1102"/>
      <c r="N2445" s="1102"/>
      <c r="O2445" s="1102"/>
      <c r="P2445" s="638" t="s">
        <v>7632</v>
      </c>
      <c r="Q2445" s="639" t="s">
        <v>7633</v>
      </c>
      <c r="R2445" s="640">
        <v>3282</v>
      </c>
      <c r="S2445" s="642">
        <v>75</v>
      </c>
      <c r="T2445" s="641">
        <v>268</v>
      </c>
      <c r="U2445" s="498"/>
    </row>
    <row r="2446" spans="1:21" ht="14.25" customHeight="1">
      <c r="A2446" s="1329">
        <v>4</v>
      </c>
      <c r="B2446" s="1336" t="s">
        <v>7634</v>
      </c>
      <c r="C2446" s="1337" t="s">
        <v>7635</v>
      </c>
      <c r="D2446" s="1331" t="s">
        <v>7636</v>
      </c>
      <c r="E2446" s="1332">
        <v>11640</v>
      </c>
      <c r="F2446" s="1332">
        <v>8312</v>
      </c>
      <c r="G2446" s="1305">
        <v>2336</v>
      </c>
      <c r="H2446" s="1305">
        <v>6038</v>
      </c>
      <c r="I2446" s="1333">
        <v>0</v>
      </c>
      <c r="J2446" s="1333" t="s">
        <v>52</v>
      </c>
      <c r="K2446" s="1333" t="s">
        <v>52</v>
      </c>
      <c r="L2446" s="1333" t="s">
        <v>52</v>
      </c>
      <c r="M2446" s="1333">
        <v>0</v>
      </c>
      <c r="N2446" s="1334">
        <v>4926</v>
      </c>
      <c r="O2446" s="1335">
        <v>73890</v>
      </c>
      <c r="P2446" s="634" t="s">
        <v>7637</v>
      </c>
      <c r="Q2446" s="639" t="s">
        <v>7638</v>
      </c>
      <c r="R2446" s="640">
        <v>4050</v>
      </c>
      <c r="S2446" s="642">
        <v>11</v>
      </c>
      <c r="T2446" s="641">
        <v>3430</v>
      </c>
      <c r="U2446" s="498"/>
    </row>
    <row r="2447" spans="1:21" ht="14.25" customHeight="1">
      <c r="A2447" s="1191"/>
      <c r="B2447" s="1191"/>
      <c r="C2447" s="1191"/>
      <c r="D2447" s="1191"/>
      <c r="E2447" s="1191"/>
      <c r="F2447" s="1191"/>
      <c r="G2447" s="1191"/>
      <c r="H2447" s="1191"/>
      <c r="I2447" s="1191"/>
      <c r="J2447" s="1191"/>
      <c r="K2447" s="1191"/>
      <c r="L2447" s="1191"/>
      <c r="M2447" s="1191"/>
      <c r="N2447" s="1191"/>
      <c r="O2447" s="1191"/>
      <c r="P2447" s="638" t="s">
        <v>7639</v>
      </c>
      <c r="Q2447" s="639" t="s">
        <v>7640</v>
      </c>
      <c r="R2447" s="640">
        <v>4050</v>
      </c>
      <c r="S2447" s="642">
        <v>11</v>
      </c>
      <c r="T2447" s="641">
        <v>3430</v>
      </c>
      <c r="U2447" s="498"/>
    </row>
    <row r="2448" spans="1:21" ht="14.25" customHeight="1">
      <c r="A2448" s="1102"/>
      <c r="B2448" s="1102"/>
      <c r="C2448" s="1102"/>
      <c r="D2448" s="1102"/>
      <c r="E2448" s="1102"/>
      <c r="F2448" s="1102"/>
      <c r="G2448" s="1102"/>
      <c r="H2448" s="1102"/>
      <c r="I2448" s="1102"/>
      <c r="J2448" s="1102"/>
      <c r="K2448" s="1102"/>
      <c r="L2448" s="1102"/>
      <c r="M2448" s="1102"/>
      <c r="N2448" s="1102"/>
      <c r="O2448" s="1102"/>
      <c r="P2448" s="638" t="s">
        <v>7641</v>
      </c>
      <c r="Q2448" s="639" t="s">
        <v>7642</v>
      </c>
      <c r="R2448" s="640">
        <v>4050</v>
      </c>
      <c r="S2448" s="642">
        <v>11</v>
      </c>
      <c r="T2448" s="641">
        <v>3430</v>
      </c>
      <c r="U2448" s="498"/>
    </row>
    <row r="2449" spans="1:21" ht="14.25" customHeight="1">
      <c r="A2449" s="1329">
        <v>4</v>
      </c>
      <c r="B2449" s="1336" t="s">
        <v>7643</v>
      </c>
      <c r="C2449" s="1337" t="s">
        <v>7644</v>
      </c>
      <c r="D2449" s="1331" t="s">
        <v>7645</v>
      </c>
      <c r="E2449" s="1332">
        <v>101346</v>
      </c>
      <c r="F2449" s="1332">
        <v>42112</v>
      </c>
      <c r="G2449" s="1305">
        <v>1968</v>
      </c>
      <c r="H2449" s="1305">
        <v>40562</v>
      </c>
      <c r="I2449" s="1333">
        <v>0</v>
      </c>
      <c r="J2449" s="1333" t="s">
        <v>52</v>
      </c>
      <c r="K2449" s="1333" t="s">
        <v>52</v>
      </c>
      <c r="L2449" s="1333" t="s">
        <v>52</v>
      </c>
      <c r="M2449" s="1333">
        <v>0</v>
      </c>
      <c r="N2449" s="1334">
        <v>557</v>
      </c>
      <c r="O2449" s="1335">
        <v>526383</v>
      </c>
      <c r="P2449" s="634" t="s">
        <v>7646</v>
      </c>
      <c r="Q2449" s="639" t="s">
        <v>7647</v>
      </c>
      <c r="R2449" s="640">
        <v>27730</v>
      </c>
      <c r="S2449" s="642">
        <v>610</v>
      </c>
      <c r="T2449" s="641">
        <v>564</v>
      </c>
      <c r="U2449" s="498"/>
    </row>
    <row r="2450" spans="1:21" ht="14.25" customHeight="1">
      <c r="A2450" s="1191"/>
      <c r="B2450" s="1191"/>
      <c r="C2450" s="1191"/>
      <c r="D2450" s="1191"/>
      <c r="E2450" s="1191"/>
      <c r="F2450" s="1191"/>
      <c r="G2450" s="1191"/>
      <c r="H2450" s="1191"/>
      <c r="I2450" s="1191"/>
      <c r="J2450" s="1191"/>
      <c r="K2450" s="1191"/>
      <c r="L2450" s="1191"/>
      <c r="M2450" s="1191"/>
      <c r="N2450" s="1191"/>
      <c r="O2450" s="1191"/>
      <c r="P2450" s="638" t="s">
        <v>7648</v>
      </c>
      <c r="Q2450" s="639" t="s">
        <v>7649</v>
      </c>
      <c r="R2450" s="640">
        <v>27730</v>
      </c>
      <c r="S2450" s="642">
        <v>610</v>
      </c>
      <c r="T2450" s="641">
        <v>564</v>
      </c>
      <c r="U2450" s="498"/>
    </row>
    <row r="2451" spans="1:21" ht="14.25" customHeight="1">
      <c r="A2451" s="1102"/>
      <c r="B2451" s="1102"/>
      <c r="C2451" s="1102"/>
      <c r="D2451" s="1102"/>
      <c r="E2451" s="1102"/>
      <c r="F2451" s="1102"/>
      <c r="G2451" s="1102"/>
      <c r="H2451" s="1102"/>
      <c r="I2451" s="1102"/>
      <c r="J2451" s="1102"/>
      <c r="K2451" s="1102"/>
      <c r="L2451" s="1102"/>
      <c r="M2451" s="1102"/>
      <c r="N2451" s="1102"/>
      <c r="O2451" s="1102"/>
      <c r="P2451" s="638" t="s">
        <v>7650</v>
      </c>
      <c r="Q2451" s="639" t="s">
        <v>7651</v>
      </c>
      <c r="R2451" s="640">
        <v>27730</v>
      </c>
      <c r="S2451" s="642">
        <v>610</v>
      </c>
      <c r="T2451" s="641">
        <v>564</v>
      </c>
      <c r="U2451" s="498"/>
    </row>
    <row r="2452" spans="1:21" ht="14.25" customHeight="1">
      <c r="A2452" s="1329">
        <v>4</v>
      </c>
      <c r="B2452" s="1336">
        <v>44312</v>
      </c>
      <c r="C2452" s="1337" t="s">
        <v>7652</v>
      </c>
      <c r="D2452" s="1331" t="s">
        <v>7653</v>
      </c>
      <c r="E2452" s="1332">
        <v>9489</v>
      </c>
      <c r="F2452" s="1332">
        <v>7248</v>
      </c>
      <c r="G2452" s="1305">
        <v>64</v>
      </c>
      <c r="H2452" s="1305">
        <v>7193</v>
      </c>
      <c r="I2452" s="1333">
        <v>0</v>
      </c>
      <c r="J2452" s="1333" t="s">
        <v>52</v>
      </c>
      <c r="K2452" s="1333" t="s">
        <v>52</v>
      </c>
      <c r="L2452" s="1333" t="s">
        <v>52</v>
      </c>
      <c r="M2452" s="1333">
        <v>0</v>
      </c>
      <c r="N2452" s="1334">
        <v>305</v>
      </c>
      <c r="O2452" s="1335">
        <v>40000</v>
      </c>
      <c r="P2452" s="634" t="s">
        <v>7654</v>
      </c>
      <c r="Q2452" s="639" t="s">
        <v>7655</v>
      </c>
      <c r="R2452" s="640">
        <v>4265</v>
      </c>
      <c r="S2452" s="642">
        <v>91</v>
      </c>
      <c r="T2452" s="641">
        <v>271</v>
      </c>
      <c r="U2452" s="498"/>
    </row>
    <row r="2453" spans="1:21" ht="14.25" customHeight="1">
      <c r="A2453" s="1191"/>
      <c r="B2453" s="1191"/>
      <c r="C2453" s="1191"/>
      <c r="D2453" s="1191"/>
      <c r="E2453" s="1191"/>
      <c r="F2453" s="1191"/>
      <c r="G2453" s="1191"/>
      <c r="H2453" s="1191"/>
      <c r="I2453" s="1191"/>
      <c r="J2453" s="1191"/>
      <c r="K2453" s="1191"/>
      <c r="L2453" s="1191"/>
      <c r="M2453" s="1191"/>
      <c r="N2453" s="1191"/>
      <c r="O2453" s="1191"/>
      <c r="P2453" s="638" t="s">
        <v>7656</v>
      </c>
      <c r="Q2453" s="639" t="s">
        <v>7657</v>
      </c>
      <c r="R2453" s="640">
        <v>4265</v>
      </c>
      <c r="S2453" s="642">
        <v>91</v>
      </c>
      <c r="T2453" s="641">
        <v>271</v>
      </c>
      <c r="U2453" s="498"/>
    </row>
    <row r="2454" spans="1:21" ht="14.25" customHeight="1">
      <c r="A2454" s="1102"/>
      <c r="B2454" s="1102"/>
      <c r="C2454" s="1102"/>
      <c r="D2454" s="1102"/>
      <c r="E2454" s="1102"/>
      <c r="F2454" s="1102"/>
      <c r="G2454" s="1102"/>
      <c r="H2454" s="1102"/>
      <c r="I2454" s="1102"/>
      <c r="J2454" s="1102"/>
      <c r="K2454" s="1102"/>
      <c r="L2454" s="1102"/>
      <c r="M2454" s="1102"/>
      <c r="N2454" s="1102"/>
      <c r="O2454" s="1102"/>
      <c r="P2454" s="638" t="s">
        <v>7658</v>
      </c>
      <c r="Q2454" s="639" t="s">
        <v>7659</v>
      </c>
      <c r="R2454" s="640">
        <v>4265</v>
      </c>
      <c r="S2454" s="642">
        <v>91</v>
      </c>
      <c r="T2454" s="641">
        <v>271</v>
      </c>
      <c r="U2454" s="498"/>
    </row>
    <row r="2455" spans="1:21" ht="14.25" customHeight="1">
      <c r="A2455" s="1329">
        <v>4</v>
      </c>
      <c r="B2455" s="1336">
        <v>44312</v>
      </c>
      <c r="C2455" s="1337" t="s">
        <v>7660</v>
      </c>
      <c r="D2455" s="1331" t="s">
        <v>7661</v>
      </c>
      <c r="E2455" s="1332">
        <v>1862</v>
      </c>
      <c r="F2455" s="1332">
        <v>1600</v>
      </c>
      <c r="G2455" s="1305">
        <v>86</v>
      </c>
      <c r="H2455" s="1305">
        <v>1515</v>
      </c>
      <c r="I2455" s="1333">
        <v>0</v>
      </c>
      <c r="J2455" s="1333" t="s">
        <v>52</v>
      </c>
      <c r="K2455" s="1333" t="s">
        <v>52</v>
      </c>
      <c r="L2455" s="1333" t="s">
        <v>52</v>
      </c>
      <c r="M2455" s="1333">
        <v>0</v>
      </c>
      <c r="N2455" s="1334">
        <v>54</v>
      </c>
      <c r="O2455" s="1335">
        <v>10000</v>
      </c>
      <c r="P2455" s="634" t="s">
        <v>7662</v>
      </c>
      <c r="Q2455" s="639" t="s">
        <v>7663</v>
      </c>
      <c r="R2455" s="640">
        <v>253</v>
      </c>
      <c r="S2455" s="642">
        <v>36</v>
      </c>
      <c r="T2455" s="641">
        <v>63</v>
      </c>
      <c r="U2455" s="498"/>
    </row>
    <row r="2456" spans="1:21" ht="14.25" customHeight="1">
      <c r="A2456" s="1191"/>
      <c r="B2456" s="1191"/>
      <c r="C2456" s="1191"/>
      <c r="D2456" s="1191"/>
      <c r="E2456" s="1191"/>
      <c r="F2456" s="1191"/>
      <c r="G2456" s="1191"/>
      <c r="H2456" s="1191"/>
      <c r="I2456" s="1191"/>
      <c r="J2456" s="1191"/>
      <c r="K2456" s="1191"/>
      <c r="L2456" s="1191"/>
      <c r="M2456" s="1191"/>
      <c r="N2456" s="1191"/>
      <c r="O2456" s="1191"/>
      <c r="P2456" s="638" t="s">
        <v>7664</v>
      </c>
      <c r="Q2456" s="639" t="s">
        <v>7665</v>
      </c>
      <c r="R2456" s="640">
        <v>292</v>
      </c>
      <c r="S2456" s="642">
        <v>12</v>
      </c>
      <c r="T2456" s="641">
        <v>113</v>
      </c>
      <c r="U2456" s="498"/>
    </row>
    <row r="2457" spans="1:21" ht="14.25" customHeight="1">
      <c r="A2457" s="1102"/>
      <c r="B2457" s="1102"/>
      <c r="C2457" s="1102"/>
      <c r="D2457" s="1102"/>
      <c r="E2457" s="1102"/>
      <c r="F2457" s="1102"/>
      <c r="G2457" s="1102"/>
      <c r="H2457" s="1102"/>
      <c r="I2457" s="1102"/>
      <c r="J2457" s="1102"/>
      <c r="K2457" s="1102"/>
      <c r="L2457" s="1102"/>
      <c r="M2457" s="1102"/>
      <c r="N2457" s="1102"/>
      <c r="O2457" s="1102"/>
      <c r="P2457" s="638" t="s">
        <v>7666</v>
      </c>
      <c r="Q2457" s="639" t="s">
        <v>7667</v>
      </c>
      <c r="R2457" s="640">
        <v>253</v>
      </c>
      <c r="S2457" s="642">
        <v>36</v>
      </c>
      <c r="T2457" s="641">
        <v>63</v>
      </c>
      <c r="U2457" s="498"/>
    </row>
    <row r="2458" spans="1:21" ht="14.25" customHeight="1">
      <c r="A2458" s="1329">
        <v>4</v>
      </c>
      <c r="B2458" s="1336">
        <v>44313</v>
      </c>
      <c r="C2458" s="1337" t="s">
        <v>7668</v>
      </c>
      <c r="D2458" s="1331" t="s">
        <v>7669</v>
      </c>
      <c r="E2458" s="1332">
        <v>9288</v>
      </c>
      <c r="F2458" s="1332">
        <v>7349</v>
      </c>
      <c r="G2458" s="1305">
        <v>60</v>
      </c>
      <c r="H2458" s="1305">
        <v>7292</v>
      </c>
      <c r="I2458" s="1333">
        <v>0</v>
      </c>
      <c r="J2458" s="1333" t="s">
        <v>52</v>
      </c>
      <c r="K2458" s="1333" t="s">
        <v>52</v>
      </c>
      <c r="L2458" s="1333" t="s">
        <v>52</v>
      </c>
      <c r="M2458" s="1333">
        <v>0</v>
      </c>
      <c r="N2458" s="1334">
        <v>333</v>
      </c>
      <c r="O2458" s="1335">
        <v>40000</v>
      </c>
      <c r="P2458" s="634" t="s">
        <v>7670</v>
      </c>
      <c r="Q2458" s="639" t="s">
        <v>7671</v>
      </c>
      <c r="R2458" s="640">
        <v>4083</v>
      </c>
      <c r="S2458" s="642">
        <v>82</v>
      </c>
      <c r="T2458" s="641">
        <v>296</v>
      </c>
      <c r="U2458" s="498"/>
    </row>
    <row r="2459" spans="1:21" ht="14.25" customHeight="1">
      <c r="A2459" s="1191"/>
      <c r="B2459" s="1191"/>
      <c r="C2459" s="1191"/>
      <c r="D2459" s="1191"/>
      <c r="E2459" s="1191"/>
      <c r="F2459" s="1191"/>
      <c r="G2459" s="1191"/>
      <c r="H2459" s="1191"/>
      <c r="I2459" s="1191"/>
      <c r="J2459" s="1191"/>
      <c r="K2459" s="1191"/>
      <c r="L2459" s="1191"/>
      <c r="M2459" s="1191"/>
      <c r="N2459" s="1191"/>
      <c r="O2459" s="1191"/>
      <c r="P2459" s="638" t="s">
        <v>7672</v>
      </c>
      <c r="Q2459" s="639" t="s">
        <v>7673</v>
      </c>
      <c r="R2459" s="640">
        <v>4083</v>
      </c>
      <c r="S2459" s="642">
        <v>82</v>
      </c>
      <c r="T2459" s="641">
        <v>296</v>
      </c>
      <c r="U2459" s="498"/>
    </row>
    <row r="2460" spans="1:21" ht="14.25" customHeight="1">
      <c r="A2460" s="1102"/>
      <c r="B2460" s="1102"/>
      <c r="C2460" s="1102"/>
      <c r="D2460" s="1102"/>
      <c r="E2460" s="1102"/>
      <c r="F2460" s="1102"/>
      <c r="G2460" s="1102"/>
      <c r="H2460" s="1102"/>
      <c r="I2460" s="1102"/>
      <c r="J2460" s="1102"/>
      <c r="K2460" s="1102"/>
      <c r="L2460" s="1102"/>
      <c r="M2460" s="1102"/>
      <c r="N2460" s="1102"/>
      <c r="O2460" s="1102"/>
      <c r="P2460" s="638" t="s">
        <v>7674</v>
      </c>
      <c r="Q2460" s="639" t="s">
        <v>7675</v>
      </c>
      <c r="R2460" s="640">
        <v>4083</v>
      </c>
      <c r="S2460" s="642">
        <v>82</v>
      </c>
      <c r="T2460" s="641">
        <v>296</v>
      </c>
      <c r="U2460" s="498"/>
    </row>
    <row r="2461" spans="1:21" ht="14.25" customHeight="1">
      <c r="A2461" s="1329">
        <v>1</v>
      </c>
      <c r="B2461" s="1336">
        <v>44319</v>
      </c>
      <c r="C2461" s="1337" t="s">
        <v>7676</v>
      </c>
      <c r="D2461" s="1331" t="s">
        <v>7677</v>
      </c>
      <c r="E2461" s="1332">
        <v>1667</v>
      </c>
      <c r="F2461" s="1332">
        <v>1391</v>
      </c>
      <c r="G2461" s="1305">
        <v>129</v>
      </c>
      <c r="H2461" s="1305">
        <v>1382</v>
      </c>
      <c r="I2461" s="1333">
        <v>0</v>
      </c>
      <c r="J2461" s="1333" t="s">
        <v>52</v>
      </c>
      <c r="K2461" s="1333" t="s">
        <v>52</v>
      </c>
      <c r="L2461" s="1333" t="s">
        <v>52</v>
      </c>
      <c r="M2461" s="1333">
        <v>0</v>
      </c>
      <c r="N2461" s="1334">
        <v>49</v>
      </c>
      <c r="O2461" s="1335">
        <v>10000</v>
      </c>
      <c r="P2461" s="634" t="s">
        <v>7678</v>
      </c>
      <c r="Q2461" s="639" t="s">
        <v>7679</v>
      </c>
      <c r="R2461" s="640">
        <v>436</v>
      </c>
      <c r="S2461" s="642">
        <v>81</v>
      </c>
      <c r="T2461" s="641">
        <v>47</v>
      </c>
      <c r="U2461" s="498"/>
    </row>
    <row r="2462" spans="1:21" ht="14.25" customHeight="1">
      <c r="A2462" s="1191"/>
      <c r="B2462" s="1191"/>
      <c r="C2462" s="1191"/>
      <c r="D2462" s="1191"/>
      <c r="E2462" s="1191"/>
      <c r="F2462" s="1191"/>
      <c r="G2462" s="1191"/>
      <c r="H2462" s="1191"/>
      <c r="I2462" s="1191"/>
      <c r="J2462" s="1191"/>
      <c r="K2462" s="1191"/>
      <c r="L2462" s="1191"/>
      <c r="M2462" s="1191"/>
      <c r="N2462" s="1191"/>
      <c r="O2462" s="1191"/>
      <c r="P2462" s="638" t="s">
        <v>7680</v>
      </c>
      <c r="Q2462" s="639" t="s">
        <v>7681</v>
      </c>
      <c r="R2462" s="640">
        <v>436</v>
      </c>
      <c r="S2462" s="642">
        <v>81</v>
      </c>
      <c r="T2462" s="641">
        <v>47</v>
      </c>
      <c r="U2462" s="498"/>
    </row>
    <row r="2463" spans="1:21" ht="14.25" customHeight="1">
      <c r="A2463" s="1102"/>
      <c r="B2463" s="1102"/>
      <c r="C2463" s="1102"/>
      <c r="D2463" s="1102"/>
      <c r="E2463" s="1102"/>
      <c r="F2463" s="1102"/>
      <c r="G2463" s="1102"/>
      <c r="H2463" s="1102"/>
      <c r="I2463" s="1102"/>
      <c r="J2463" s="1102"/>
      <c r="K2463" s="1102"/>
      <c r="L2463" s="1102"/>
      <c r="M2463" s="1102"/>
      <c r="N2463" s="1102"/>
      <c r="O2463" s="1102"/>
      <c r="P2463" s="638" t="s">
        <v>7682</v>
      </c>
      <c r="Q2463" s="639" t="s">
        <v>7683</v>
      </c>
      <c r="R2463" s="640">
        <v>436</v>
      </c>
      <c r="S2463" s="642">
        <v>81</v>
      </c>
      <c r="T2463" s="641">
        <v>47</v>
      </c>
      <c r="U2463" s="498"/>
    </row>
    <row r="2464" spans="1:21" ht="14.25" customHeight="1">
      <c r="A2464" s="1329">
        <v>2</v>
      </c>
      <c r="B2464" s="1336">
        <v>44326</v>
      </c>
      <c r="C2464" s="1337" t="s">
        <v>7684</v>
      </c>
      <c r="D2464" s="1331" t="s">
        <v>7685</v>
      </c>
      <c r="E2464" s="1332">
        <v>1873</v>
      </c>
      <c r="F2464" s="1332">
        <v>1509</v>
      </c>
      <c r="G2464" s="1305">
        <v>144</v>
      </c>
      <c r="H2464" s="1305">
        <v>1365</v>
      </c>
      <c r="I2464" s="1333">
        <v>0</v>
      </c>
      <c r="J2464" s="1333" t="s">
        <v>52</v>
      </c>
      <c r="K2464" s="1333" t="s">
        <v>52</v>
      </c>
      <c r="L2464" s="1333" t="s">
        <v>52</v>
      </c>
      <c r="M2464" s="1333">
        <v>0</v>
      </c>
      <c r="N2464" s="1334">
        <v>31</v>
      </c>
      <c r="O2464" s="1335">
        <v>10000</v>
      </c>
      <c r="P2464" s="634" t="s">
        <v>7686</v>
      </c>
      <c r="Q2464" s="639" t="s">
        <v>7687</v>
      </c>
      <c r="R2464" s="640">
        <v>410</v>
      </c>
      <c r="S2464" s="642">
        <v>86</v>
      </c>
      <c r="T2464" s="641">
        <v>36</v>
      </c>
      <c r="U2464" s="498"/>
    </row>
    <row r="2465" spans="1:21" ht="14.25" customHeight="1">
      <c r="A2465" s="1191"/>
      <c r="B2465" s="1191"/>
      <c r="C2465" s="1191"/>
      <c r="D2465" s="1191"/>
      <c r="E2465" s="1191"/>
      <c r="F2465" s="1191"/>
      <c r="G2465" s="1191"/>
      <c r="H2465" s="1191"/>
      <c r="I2465" s="1191"/>
      <c r="J2465" s="1191"/>
      <c r="K2465" s="1191"/>
      <c r="L2465" s="1191"/>
      <c r="M2465" s="1191"/>
      <c r="N2465" s="1191"/>
      <c r="O2465" s="1191"/>
      <c r="P2465" s="638" t="s">
        <v>7688</v>
      </c>
      <c r="Q2465" s="639" t="s">
        <v>7689</v>
      </c>
      <c r="R2465" s="640">
        <v>410</v>
      </c>
      <c r="S2465" s="642">
        <v>86</v>
      </c>
      <c r="T2465" s="641">
        <v>36</v>
      </c>
      <c r="U2465" s="498"/>
    </row>
    <row r="2466" spans="1:21" ht="14.25" customHeight="1">
      <c r="A2466" s="1102"/>
      <c r="B2466" s="1102"/>
      <c r="C2466" s="1102"/>
      <c r="D2466" s="1102"/>
      <c r="E2466" s="1102"/>
      <c r="F2466" s="1102"/>
      <c r="G2466" s="1102"/>
      <c r="H2466" s="1102"/>
      <c r="I2466" s="1102"/>
      <c r="J2466" s="1102"/>
      <c r="K2466" s="1102"/>
      <c r="L2466" s="1102"/>
      <c r="M2466" s="1102"/>
      <c r="N2466" s="1102"/>
      <c r="O2466" s="1102"/>
      <c r="P2466" s="638" t="s">
        <v>7690</v>
      </c>
      <c r="Q2466" s="639" t="s">
        <v>7691</v>
      </c>
      <c r="R2466" s="640">
        <v>410</v>
      </c>
      <c r="S2466" s="642">
        <v>86</v>
      </c>
      <c r="T2466" s="641">
        <v>36</v>
      </c>
      <c r="U2466" s="498"/>
    </row>
    <row r="2467" spans="1:21" ht="14.25" customHeight="1">
      <c r="A2467" s="1329">
        <v>3</v>
      </c>
      <c r="B2467" s="1336">
        <v>44334</v>
      </c>
      <c r="C2467" s="1337" t="s">
        <v>7692</v>
      </c>
      <c r="D2467" s="1331" t="s">
        <v>7693</v>
      </c>
      <c r="E2467" s="1332">
        <v>1467</v>
      </c>
      <c r="F2467" s="1332">
        <v>1193</v>
      </c>
      <c r="G2467" s="1305">
        <v>170</v>
      </c>
      <c r="H2467" s="1305">
        <v>1023</v>
      </c>
      <c r="I2467" s="1333">
        <v>0</v>
      </c>
      <c r="J2467" s="1333" t="s">
        <v>52</v>
      </c>
      <c r="K2467" s="1333" t="s">
        <v>52</v>
      </c>
      <c r="L2467" s="1333" t="s">
        <v>52</v>
      </c>
      <c r="M2467" s="1333">
        <v>0</v>
      </c>
      <c r="N2467" s="1334">
        <v>44</v>
      </c>
      <c r="O2467" s="1335">
        <v>10000</v>
      </c>
      <c r="P2467" s="634" t="s">
        <v>7694</v>
      </c>
      <c r="Q2467" s="639" t="s">
        <v>7695</v>
      </c>
      <c r="R2467" s="640">
        <v>240</v>
      </c>
      <c r="S2467" s="642">
        <v>70</v>
      </c>
      <c r="T2467" s="641">
        <v>40</v>
      </c>
      <c r="U2467" s="498"/>
    </row>
    <row r="2468" spans="1:21" ht="14.25" customHeight="1">
      <c r="A2468" s="1191"/>
      <c r="B2468" s="1191"/>
      <c r="C2468" s="1191"/>
      <c r="D2468" s="1191"/>
      <c r="E2468" s="1191"/>
      <c r="F2468" s="1191"/>
      <c r="G2468" s="1191"/>
      <c r="H2468" s="1191"/>
      <c r="I2468" s="1191"/>
      <c r="J2468" s="1191"/>
      <c r="K2468" s="1191"/>
      <c r="L2468" s="1191"/>
      <c r="M2468" s="1191"/>
      <c r="N2468" s="1191"/>
      <c r="O2468" s="1191"/>
      <c r="P2468" s="638" t="s">
        <v>7696</v>
      </c>
      <c r="Q2468" s="639" t="s">
        <v>7697</v>
      </c>
      <c r="R2468" s="640">
        <v>240</v>
      </c>
      <c r="S2468" s="642">
        <v>70</v>
      </c>
      <c r="T2468" s="641">
        <v>40</v>
      </c>
      <c r="U2468" s="498"/>
    </row>
    <row r="2469" spans="1:21" ht="14.25" customHeight="1">
      <c r="A2469" s="1102"/>
      <c r="B2469" s="1102"/>
      <c r="C2469" s="1102"/>
      <c r="D2469" s="1102"/>
      <c r="E2469" s="1102"/>
      <c r="F2469" s="1102"/>
      <c r="G2469" s="1102"/>
      <c r="H2469" s="1102"/>
      <c r="I2469" s="1102"/>
      <c r="J2469" s="1102"/>
      <c r="K2469" s="1102"/>
      <c r="L2469" s="1102"/>
      <c r="M2469" s="1102"/>
      <c r="N2469" s="1102"/>
      <c r="O2469" s="1102"/>
      <c r="P2469" s="638" t="s">
        <v>7698</v>
      </c>
      <c r="Q2469" s="639" t="s">
        <v>7699</v>
      </c>
      <c r="R2469" s="640">
        <v>240</v>
      </c>
      <c r="S2469" s="642">
        <v>70</v>
      </c>
      <c r="T2469" s="641">
        <v>40</v>
      </c>
      <c r="U2469" s="498"/>
    </row>
    <row r="2470" spans="1:21" ht="14.25" customHeight="1">
      <c r="A2470" s="1329">
        <v>4</v>
      </c>
      <c r="B2470" s="1336">
        <v>44341</v>
      </c>
      <c r="C2470" s="1337" t="s">
        <v>7700</v>
      </c>
      <c r="D2470" s="1331" t="s">
        <v>7701</v>
      </c>
      <c r="E2470" s="1332">
        <v>925</v>
      </c>
      <c r="F2470" s="1332">
        <v>719</v>
      </c>
      <c r="G2470" s="1305">
        <v>99</v>
      </c>
      <c r="H2470" s="1305">
        <v>622</v>
      </c>
      <c r="I2470" s="1333">
        <v>0</v>
      </c>
      <c r="J2470" s="1333" t="s">
        <v>52</v>
      </c>
      <c r="K2470" s="1333" t="s">
        <v>52</v>
      </c>
      <c r="L2470" s="1333" t="s">
        <v>52</v>
      </c>
      <c r="M2470" s="1333">
        <v>0</v>
      </c>
      <c r="N2470" s="1334">
        <v>66</v>
      </c>
      <c r="O2470" s="1335">
        <v>9994</v>
      </c>
      <c r="P2470" s="634" t="s">
        <v>7702</v>
      </c>
      <c r="Q2470" s="639" t="s">
        <v>7703</v>
      </c>
      <c r="R2470" s="640">
        <v>131</v>
      </c>
      <c r="S2470" s="642">
        <v>39</v>
      </c>
      <c r="T2470" s="641">
        <v>55</v>
      </c>
      <c r="U2470" s="498"/>
    </row>
    <row r="2471" spans="1:21" ht="14.25" customHeight="1">
      <c r="A2471" s="1191"/>
      <c r="B2471" s="1191"/>
      <c r="C2471" s="1191"/>
      <c r="D2471" s="1191"/>
      <c r="E2471" s="1191"/>
      <c r="F2471" s="1191"/>
      <c r="G2471" s="1191"/>
      <c r="H2471" s="1191"/>
      <c r="I2471" s="1191"/>
      <c r="J2471" s="1191"/>
      <c r="K2471" s="1191"/>
      <c r="L2471" s="1191"/>
      <c r="M2471" s="1191"/>
      <c r="N2471" s="1191"/>
      <c r="O2471" s="1191"/>
      <c r="P2471" s="638" t="s">
        <v>7704</v>
      </c>
      <c r="Q2471" s="639" t="s">
        <v>7705</v>
      </c>
      <c r="R2471" s="640">
        <v>209</v>
      </c>
      <c r="S2471" s="642">
        <v>53</v>
      </c>
      <c r="T2471" s="641">
        <v>70</v>
      </c>
      <c r="U2471" s="498"/>
    </row>
    <row r="2472" spans="1:21" ht="14.25" customHeight="1">
      <c r="A2472" s="1102"/>
      <c r="B2472" s="1102"/>
      <c r="C2472" s="1102"/>
      <c r="D2472" s="1102"/>
      <c r="E2472" s="1102"/>
      <c r="F2472" s="1102"/>
      <c r="G2472" s="1102"/>
      <c r="H2472" s="1102"/>
      <c r="I2472" s="1102"/>
      <c r="J2472" s="1102"/>
      <c r="K2472" s="1102"/>
      <c r="L2472" s="1102"/>
      <c r="M2472" s="1102"/>
      <c r="N2472" s="1102"/>
      <c r="O2472" s="1102"/>
      <c r="P2472" s="638" t="s">
        <v>7706</v>
      </c>
      <c r="Q2472" s="639" t="s">
        <v>7707</v>
      </c>
      <c r="R2472" s="640">
        <v>209</v>
      </c>
      <c r="S2472" s="642">
        <v>53</v>
      </c>
      <c r="T2472" s="641">
        <v>70</v>
      </c>
      <c r="U2472" s="498"/>
    </row>
    <row r="2473" spans="1:21" ht="14.25" customHeight="1">
      <c r="A2473" s="1329">
        <v>5</v>
      </c>
      <c r="B2473" s="1336">
        <v>44347</v>
      </c>
      <c r="C2473" s="1337" t="s">
        <v>7708</v>
      </c>
      <c r="D2473" s="1331" t="s">
        <v>7709</v>
      </c>
      <c r="E2473" s="1332">
        <v>1399</v>
      </c>
      <c r="F2473" s="1332">
        <v>1077</v>
      </c>
      <c r="G2473" s="1305">
        <v>177</v>
      </c>
      <c r="H2473" s="1305">
        <v>901</v>
      </c>
      <c r="I2473" s="1333">
        <v>0</v>
      </c>
      <c r="J2473" s="1333" t="s">
        <v>52</v>
      </c>
      <c r="K2473" s="1333" t="s">
        <v>52</v>
      </c>
      <c r="L2473" s="1333" t="s">
        <v>52</v>
      </c>
      <c r="M2473" s="1333">
        <v>0</v>
      </c>
      <c r="N2473" s="1334">
        <v>51</v>
      </c>
      <c r="O2473" s="1335">
        <v>10000</v>
      </c>
      <c r="P2473" s="634" t="s">
        <v>7710</v>
      </c>
      <c r="Q2473" s="639" t="s">
        <v>7711</v>
      </c>
      <c r="R2473" s="640">
        <v>315</v>
      </c>
      <c r="S2473" s="642">
        <v>74</v>
      </c>
      <c r="T2473" s="641">
        <v>54</v>
      </c>
      <c r="U2473" s="498"/>
    </row>
    <row r="2474" spans="1:21" ht="14.25" customHeight="1">
      <c r="A2474" s="1191"/>
      <c r="B2474" s="1191"/>
      <c r="C2474" s="1191"/>
      <c r="D2474" s="1191"/>
      <c r="E2474" s="1191"/>
      <c r="F2474" s="1191"/>
      <c r="G2474" s="1191"/>
      <c r="H2474" s="1191"/>
      <c r="I2474" s="1191"/>
      <c r="J2474" s="1191"/>
      <c r="K2474" s="1191"/>
      <c r="L2474" s="1191"/>
      <c r="M2474" s="1191"/>
      <c r="N2474" s="1191"/>
      <c r="O2474" s="1191"/>
      <c r="P2474" s="638" t="s">
        <v>7712</v>
      </c>
      <c r="Q2474" s="639" t="s">
        <v>7713</v>
      </c>
      <c r="R2474" s="640">
        <v>315</v>
      </c>
      <c r="S2474" s="642">
        <v>74</v>
      </c>
      <c r="T2474" s="641">
        <v>54</v>
      </c>
      <c r="U2474" s="498"/>
    </row>
    <row r="2475" spans="1:21" ht="14.25" customHeight="1">
      <c r="A2475" s="1102"/>
      <c r="B2475" s="1102"/>
      <c r="C2475" s="1102"/>
      <c r="D2475" s="1102"/>
      <c r="E2475" s="1102"/>
      <c r="F2475" s="1102"/>
      <c r="G2475" s="1102"/>
      <c r="H2475" s="1102"/>
      <c r="I2475" s="1102"/>
      <c r="J2475" s="1102"/>
      <c r="K2475" s="1102"/>
      <c r="L2475" s="1102"/>
      <c r="M2475" s="1102"/>
      <c r="N2475" s="1102"/>
      <c r="O2475" s="1102"/>
      <c r="P2475" s="638" t="s">
        <v>7714</v>
      </c>
      <c r="Q2475" s="639" t="s">
        <v>7715</v>
      </c>
      <c r="R2475" s="640">
        <v>315</v>
      </c>
      <c r="S2475" s="642">
        <v>74</v>
      </c>
      <c r="T2475" s="641">
        <v>54</v>
      </c>
      <c r="U2475" s="498"/>
    </row>
    <row r="2476" spans="1:21" ht="14.25" customHeight="1">
      <c r="A2476" s="1329">
        <v>1</v>
      </c>
      <c r="B2476" s="1336">
        <v>44350</v>
      </c>
      <c r="C2476" s="1337" t="s">
        <v>7716</v>
      </c>
      <c r="D2476" s="1331" t="s">
        <v>7717</v>
      </c>
      <c r="E2476" s="1332">
        <v>3238</v>
      </c>
      <c r="F2476" s="1332">
        <v>3175</v>
      </c>
      <c r="G2476" s="1305">
        <v>34</v>
      </c>
      <c r="H2476" s="1305">
        <v>3143</v>
      </c>
      <c r="I2476" s="1333">
        <v>0</v>
      </c>
      <c r="J2476" s="1333" t="s">
        <v>52</v>
      </c>
      <c r="K2476" s="1333" t="s">
        <v>52</v>
      </c>
      <c r="L2476" s="1333" t="s">
        <v>52</v>
      </c>
      <c r="M2476" s="1333">
        <v>0</v>
      </c>
      <c r="N2476" s="1334">
        <v>111</v>
      </c>
      <c r="O2476" s="1335">
        <v>17019</v>
      </c>
      <c r="P2476" s="634" t="s">
        <v>7718</v>
      </c>
      <c r="Q2476" s="639" t="s">
        <v>7719</v>
      </c>
      <c r="R2476" s="640">
        <v>3729</v>
      </c>
      <c r="S2476" s="642">
        <v>195</v>
      </c>
      <c r="T2476" s="641">
        <v>112</v>
      </c>
      <c r="U2476" s="498"/>
    </row>
    <row r="2477" spans="1:21" ht="14.25" customHeight="1">
      <c r="A2477" s="1191"/>
      <c r="B2477" s="1191"/>
      <c r="C2477" s="1191"/>
      <c r="D2477" s="1191"/>
      <c r="E2477" s="1191"/>
      <c r="F2477" s="1191"/>
      <c r="G2477" s="1191"/>
      <c r="H2477" s="1191"/>
      <c r="I2477" s="1191"/>
      <c r="J2477" s="1191"/>
      <c r="K2477" s="1191"/>
      <c r="L2477" s="1191"/>
      <c r="M2477" s="1191"/>
      <c r="N2477" s="1191"/>
      <c r="O2477" s="1191"/>
      <c r="P2477" s="638" t="s">
        <v>7720</v>
      </c>
      <c r="Q2477" s="639" t="s">
        <v>7721</v>
      </c>
      <c r="R2477" s="640">
        <v>3729</v>
      </c>
      <c r="S2477" s="642">
        <v>195</v>
      </c>
      <c r="T2477" s="641">
        <v>112</v>
      </c>
      <c r="U2477" s="498"/>
    </row>
    <row r="2478" spans="1:21" ht="14.25" customHeight="1">
      <c r="A2478" s="1102"/>
      <c r="B2478" s="1102"/>
      <c r="C2478" s="1102"/>
      <c r="D2478" s="1102"/>
      <c r="E2478" s="1102"/>
      <c r="F2478" s="1102"/>
      <c r="G2478" s="1102"/>
      <c r="H2478" s="1102"/>
      <c r="I2478" s="1102"/>
      <c r="J2478" s="1102"/>
      <c r="K2478" s="1102"/>
      <c r="L2478" s="1102"/>
      <c r="M2478" s="1102"/>
      <c r="N2478" s="1102"/>
      <c r="O2478" s="1102"/>
      <c r="P2478" s="638" t="s">
        <v>7722</v>
      </c>
      <c r="Q2478" s="639" t="s">
        <v>7723</v>
      </c>
      <c r="R2478" s="640">
        <v>3729</v>
      </c>
      <c r="S2478" s="642">
        <v>195</v>
      </c>
      <c r="T2478" s="641">
        <v>112</v>
      </c>
      <c r="U2478" s="498"/>
    </row>
    <row r="2479" spans="1:21" ht="14.25" customHeight="1">
      <c r="A2479" s="1329">
        <v>1</v>
      </c>
      <c r="B2479" s="1336">
        <v>44351</v>
      </c>
      <c r="C2479" s="1337" t="s">
        <v>7724</v>
      </c>
      <c r="D2479" s="1331" t="s">
        <v>7725</v>
      </c>
      <c r="E2479" s="1332">
        <v>11125</v>
      </c>
      <c r="F2479" s="1332">
        <v>8839</v>
      </c>
      <c r="G2479" s="1305">
        <v>350</v>
      </c>
      <c r="H2479" s="1305">
        <v>8559</v>
      </c>
      <c r="I2479" s="1333">
        <v>0</v>
      </c>
      <c r="J2479" s="1333" t="s">
        <v>52</v>
      </c>
      <c r="K2479" s="1333" t="s">
        <v>52</v>
      </c>
      <c r="L2479" s="1333" t="s">
        <v>52</v>
      </c>
      <c r="M2479" s="1333">
        <v>0</v>
      </c>
      <c r="N2479" s="1334">
        <v>486</v>
      </c>
      <c r="O2479" s="1335">
        <v>120000</v>
      </c>
      <c r="P2479" s="634" t="s">
        <v>7726</v>
      </c>
      <c r="Q2479" s="639" t="s">
        <v>7727</v>
      </c>
      <c r="R2479" s="640">
        <v>1635</v>
      </c>
      <c r="S2479" s="642">
        <v>62</v>
      </c>
      <c r="T2479" s="641">
        <v>381</v>
      </c>
      <c r="U2479" s="498"/>
    </row>
    <row r="2480" spans="1:21" ht="14.25" customHeight="1">
      <c r="A2480" s="1191"/>
      <c r="B2480" s="1191"/>
      <c r="C2480" s="1191"/>
      <c r="D2480" s="1191"/>
      <c r="E2480" s="1191"/>
      <c r="F2480" s="1191"/>
      <c r="G2480" s="1191"/>
      <c r="H2480" s="1191"/>
      <c r="I2480" s="1191"/>
      <c r="J2480" s="1191"/>
      <c r="K2480" s="1191"/>
      <c r="L2480" s="1191"/>
      <c r="M2480" s="1191"/>
      <c r="N2480" s="1191"/>
      <c r="O2480" s="1191"/>
      <c r="P2480" s="638" t="s">
        <v>7728</v>
      </c>
      <c r="Q2480" s="639" t="s">
        <v>7729</v>
      </c>
      <c r="R2480" s="640">
        <v>1635</v>
      </c>
      <c r="S2480" s="642">
        <v>62</v>
      </c>
      <c r="T2480" s="641">
        <v>381</v>
      </c>
      <c r="U2480" s="498"/>
    </row>
    <row r="2481" spans="1:21" ht="14.25" customHeight="1">
      <c r="A2481" s="1102"/>
      <c r="B2481" s="1102"/>
      <c r="C2481" s="1102"/>
      <c r="D2481" s="1102"/>
      <c r="E2481" s="1102"/>
      <c r="F2481" s="1102"/>
      <c r="G2481" s="1102"/>
      <c r="H2481" s="1102"/>
      <c r="I2481" s="1102"/>
      <c r="J2481" s="1102"/>
      <c r="K2481" s="1102"/>
      <c r="L2481" s="1102"/>
      <c r="M2481" s="1102"/>
      <c r="N2481" s="1102"/>
      <c r="O2481" s="1102"/>
      <c r="P2481" s="638" t="s">
        <v>7730</v>
      </c>
      <c r="Q2481" s="639" t="s">
        <v>7731</v>
      </c>
      <c r="R2481" s="640">
        <v>1635</v>
      </c>
      <c r="S2481" s="642">
        <v>62</v>
      </c>
      <c r="T2481" s="641">
        <v>381</v>
      </c>
      <c r="U2481" s="498"/>
    </row>
    <row r="2482" spans="1:21" ht="14.25" customHeight="1">
      <c r="A2482" s="1329">
        <v>2</v>
      </c>
      <c r="B2482" s="1336">
        <v>44355</v>
      </c>
      <c r="C2482" s="1337" t="s">
        <v>7732</v>
      </c>
      <c r="D2482" s="1331" t="s">
        <v>7733</v>
      </c>
      <c r="E2482" s="1332">
        <v>983</v>
      </c>
      <c r="F2482" s="1332">
        <v>866</v>
      </c>
      <c r="G2482" s="1305">
        <v>85</v>
      </c>
      <c r="H2482" s="1305">
        <v>784</v>
      </c>
      <c r="I2482" s="1333">
        <v>0</v>
      </c>
      <c r="J2482" s="1333" t="s">
        <v>52</v>
      </c>
      <c r="K2482" s="1333" t="s">
        <v>52</v>
      </c>
      <c r="L2482" s="1333" t="s">
        <v>52</v>
      </c>
      <c r="M2482" s="1333">
        <v>0</v>
      </c>
      <c r="N2482" s="1334">
        <v>62</v>
      </c>
      <c r="O2482" s="1335">
        <v>10000</v>
      </c>
      <c r="P2482" s="634" t="s">
        <v>7734</v>
      </c>
      <c r="Q2482" s="639" t="s">
        <v>7735</v>
      </c>
      <c r="R2482" s="640">
        <v>217</v>
      </c>
      <c r="S2482" s="642">
        <v>43</v>
      </c>
      <c r="T2482" s="641">
        <v>68</v>
      </c>
      <c r="U2482" s="498"/>
    </row>
    <row r="2483" spans="1:21" ht="14.25" customHeight="1">
      <c r="A2483" s="1191"/>
      <c r="B2483" s="1191"/>
      <c r="C2483" s="1191"/>
      <c r="D2483" s="1191"/>
      <c r="E2483" s="1191"/>
      <c r="F2483" s="1191"/>
      <c r="G2483" s="1191"/>
      <c r="H2483" s="1191"/>
      <c r="I2483" s="1191"/>
      <c r="J2483" s="1191"/>
      <c r="K2483" s="1191"/>
      <c r="L2483" s="1191"/>
      <c r="M2483" s="1191"/>
      <c r="N2483" s="1191"/>
      <c r="O2483" s="1191"/>
      <c r="P2483" s="638" t="s">
        <v>7736</v>
      </c>
      <c r="Q2483" s="639" t="s">
        <v>7737</v>
      </c>
      <c r="R2483" s="640">
        <v>217</v>
      </c>
      <c r="S2483" s="642">
        <v>43</v>
      </c>
      <c r="T2483" s="641">
        <v>68</v>
      </c>
      <c r="U2483" s="498"/>
    </row>
    <row r="2484" spans="1:21" ht="14.25" customHeight="1">
      <c r="A2484" s="1102"/>
      <c r="B2484" s="1102"/>
      <c r="C2484" s="1102"/>
      <c r="D2484" s="1102"/>
      <c r="E2484" s="1102"/>
      <c r="F2484" s="1102"/>
      <c r="G2484" s="1102"/>
      <c r="H2484" s="1102"/>
      <c r="I2484" s="1102"/>
      <c r="J2484" s="1102"/>
      <c r="K2484" s="1102"/>
      <c r="L2484" s="1102"/>
      <c r="M2484" s="1102"/>
      <c r="N2484" s="1102"/>
      <c r="O2484" s="1102"/>
      <c r="P2484" s="638" t="s">
        <v>7738</v>
      </c>
      <c r="Q2484" s="639" t="s">
        <v>7739</v>
      </c>
      <c r="R2484" s="640">
        <v>217</v>
      </c>
      <c r="S2484" s="642">
        <v>43</v>
      </c>
      <c r="T2484" s="641">
        <v>68</v>
      </c>
      <c r="U2484" s="498"/>
    </row>
    <row r="2485" spans="1:21" ht="14.25" customHeight="1">
      <c r="A2485" s="1329">
        <v>3</v>
      </c>
      <c r="B2485" s="1336">
        <v>44361</v>
      </c>
      <c r="C2485" s="1337" t="s">
        <v>7740</v>
      </c>
      <c r="D2485" s="1331" t="s">
        <v>7741</v>
      </c>
      <c r="E2485" s="1332">
        <v>1643</v>
      </c>
      <c r="F2485" s="1332">
        <v>1372</v>
      </c>
      <c r="G2485" s="1305">
        <v>69</v>
      </c>
      <c r="H2485" s="1305">
        <v>1308</v>
      </c>
      <c r="I2485" s="1333">
        <v>0</v>
      </c>
      <c r="J2485" s="1333" t="s">
        <v>52</v>
      </c>
      <c r="K2485" s="1333" t="s">
        <v>52</v>
      </c>
      <c r="L2485" s="1333" t="s">
        <v>52</v>
      </c>
      <c r="M2485" s="1333">
        <v>0</v>
      </c>
      <c r="N2485" s="1334">
        <v>51</v>
      </c>
      <c r="O2485" s="1335">
        <v>9977</v>
      </c>
      <c r="P2485" s="634" t="s">
        <v>7742</v>
      </c>
      <c r="Q2485" s="639" t="s">
        <v>7743</v>
      </c>
      <c r="R2485" s="640">
        <v>266</v>
      </c>
      <c r="S2485" s="642">
        <v>64</v>
      </c>
      <c r="T2485" s="641">
        <v>45</v>
      </c>
      <c r="U2485" s="498"/>
    </row>
    <row r="2486" spans="1:21" ht="14.25" customHeight="1">
      <c r="A2486" s="1191"/>
      <c r="B2486" s="1191"/>
      <c r="C2486" s="1191"/>
      <c r="D2486" s="1191"/>
      <c r="E2486" s="1191"/>
      <c r="F2486" s="1191"/>
      <c r="G2486" s="1191"/>
      <c r="H2486" s="1191"/>
      <c r="I2486" s="1191"/>
      <c r="J2486" s="1191"/>
      <c r="K2486" s="1191"/>
      <c r="L2486" s="1191"/>
      <c r="M2486" s="1191"/>
      <c r="N2486" s="1191"/>
      <c r="O2486" s="1191"/>
      <c r="P2486" s="638" t="s">
        <v>7744</v>
      </c>
      <c r="Q2486" s="639" t="s">
        <v>7745</v>
      </c>
      <c r="R2486" s="640">
        <v>266</v>
      </c>
      <c r="S2486" s="642">
        <v>64</v>
      </c>
      <c r="T2486" s="641">
        <v>45</v>
      </c>
      <c r="U2486" s="498"/>
    </row>
    <row r="2487" spans="1:21" ht="14.25" customHeight="1">
      <c r="A2487" s="1102"/>
      <c r="B2487" s="1102"/>
      <c r="C2487" s="1102"/>
      <c r="D2487" s="1102"/>
      <c r="E2487" s="1102"/>
      <c r="F2487" s="1102"/>
      <c r="G2487" s="1102"/>
      <c r="H2487" s="1102"/>
      <c r="I2487" s="1102"/>
      <c r="J2487" s="1102"/>
      <c r="K2487" s="1102"/>
      <c r="L2487" s="1102"/>
      <c r="M2487" s="1102"/>
      <c r="N2487" s="1102"/>
      <c r="O2487" s="1102"/>
      <c r="P2487" s="638" t="s">
        <v>7746</v>
      </c>
      <c r="Q2487" s="639" t="s">
        <v>7747</v>
      </c>
      <c r="R2487" s="640">
        <v>266</v>
      </c>
      <c r="S2487" s="642">
        <v>64</v>
      </c>
      <c r="T2487" s="641">
        <v>45</v>
      </c>
      <c r="U2487" s="498"/>
    </row>
    <row r="2488" spans="1:21" ht="14.25" customHeight="1">
      <c r="A2488" s="1329">
        <v>4</v>
      </c>
      <c r="B2488" s="1336">
        <v>44368</v>
      </c>
      <c r="C2488" s="1337" t="s">
        <v>7748</v>
      </c>
      <c r="D2488" s="1331" t="s">
        <v>7749</v>
      </c>
      <c r="E2488" s="1332">
        <v>895</v>
      </c>
      <c r="F2488" s="1332">
        <v>863</v>
      </c>
      <c r="G2488" s="1305">
        <v>24</v>
      </c>
      <c r="H2488" s="1305">
        <v>838</v>
      </c>
      <c r="I2488" s="1333">
        <v>0</v>
      </c>
      <c r="J2488" s="1333" t="s">
        <v>52</v>
      </c>
      <c r="K2488" s="1333" t="s">
        <v>52</v>
      </c>
      <c r="L2488" s="1333" t="s">
        <v>52</v>
      </c>
      <c r="M2488" s="1333">
        <v>0</v>
      </c>
      <c r="N2488" s="1334">
        <v>108</v>
      </c>
      <c r="O2488" s="1335">
        <v>7204</v>
      </c>
      <c r="P2488" s="634" t="s">
        <v>7750</v>
      </c>
      <c r="Q2488" s="639" t="s">
        <v>7751</v>
      </c>
      <c r="R2488" s="640">
        <v>82</v>
      </c>
      <c r="S2488" s="642">
        <v>21</v>
      </c>
      <c r="T2488" s="641">
        <v>45</v>
      </c>
      <c r="U2488" s="498"/>
    </row>
    <row r="2489" spans="1:21" ht="14.25" customHeight="1">
      <c r="A2489" s="1191"/>
      <c r="B2489" s="1191"/>
      <c r="C2489" s="1191"/>
      <c r="D2489" s="1191"/>
      <c r="E2489" s="1191"/>
      <c r="F2489" s="1191"/>
      <c r="G2489" s="1191"/>
      <c r="H2489" s="1191"/>
      <c r="I2489" s="1191"/>
      <c r="J2489" s="1191"/>
      <c r="K2489" s="1191"/>
      <c r="L2489" s="1191"/>
      <c r="M2489" s="1191"/>
      <c r="N2489" s="1191"/>
      <c r="O2489" s="1191"/>
      <c r="P2489" s="638" t="s">
        <v>7752</v>
      </c>
      <c r="Q2489" s="639" t="s">
        <v>7753</v>
      </c>
      <c r="R2489" s="640">
        <v>154</v>
      </c>
      <c r="S2489" s="642">
        <v>1</v>
      </c>
      <c r="T2489" s="641">
        <v>729</v>
      </c>
      <c r="U2489" s="498"/>
    </row>
    <row r="2490" spans="1:21" ht="14.25" customHeight="1">
      <c r="A2490" s="1102"/>
      <c r="B2490" s="1102"/>
      <c r="C2490" s="1102"/>
      <c r="D2490" s="1102"/>
      <c r="E2490" s="1102"/>
      <c r="F2490" s="1102"/>
      <c r="G2490" s="1102"/>
      <c r="H2490" s="1102"/>
      <c r="I2490" s="1102"/>
      <c r="J2490" s="1102"/>
      <c r="K2490" s="1102"/>
      <c r="L2490" s="1102"/>
      <c r="M2490" s="1102"/>
      <c r="N2490" s="1102"/>
      <c r="O2490" s="1102"/>
      <c r="P2490" s="638" t="s">
        <v>7754</v>
      </c>
      <c r="Q2490" s="639" t="s">
        <v>7755</v>
      </c>
      <c r="R2490" s="640">
        <v>82</v>
      </c>
      <c r="S2490" s="642">
        <v>21</v>
      </c>
      <c r="T2490" s="641">
        <v>45</v>
      </c>
      <c r="U2490" s="498"/>
    </row>
    <row r="2491" spans="1:21" ht="14.25" customHeight="1">
      <c r="A2491" s="1329">
        <v>5</v>
      </c>
      <c r="B2491" s="1336">
        <v>44375</v>
      </c>
      <c r="C2491" s="1337" t="s">
        <v>7756</v>
      </c>
      <c r="D2491" s="1331" t="s">
        <v>7757</v>
      </c>
      <c r="E2491" s="1332">
        <v>1516</v>
      </c>
      <c r="F2491" s="1332">
        <v>1235</v>
      </c>
      <c r="G2491" s="1305">
        <v>69</v>
      </c>
      <c r="H2491" s="1305">
        <v>1171</v>
      </c>
      <c r="I2491" s="1333">
        <v>0</v>
      </c>
      <c r="J2491" s="1333" t="s">
        <v>52</v>
      </c>
      <c r="K2491" s="1333" t="s">
        <v>52</v>
      </c>
      <c r="L2491" s="1333" t="s">
        <v>52</v>
      </c>
      <c r="M2491" s="1333">
        <v>0</v>
      </c>
      <c r="N2491" s="1334">
        <v>54</v>
      </c>
      <c r="O2491" s="1335">
        <v>10000</v>
      </c>
      <c r="P2491" s="634" t="s">
        <v>7758</v>
      </c>
      <c r="Q2491" s="639" t="s">
        <v>7759</v>
      </c>
      <c r="R2491" s="640">
        <v>177</v>
      </c>
      <c r="S2491" s="642">
        <v>48</v>
      </c>
      <c r="T2491" s="641">
        <v>50</v>
      </c>
      <c r="U2491" s="498"/>
    </row>
    <row r="2492" spans="1:21" ht="14.25" customHeight="1">
      <c r="A2492" s="1191"/>
      <c r="B2492" s="1191"/>
      <c r="C2492" s="1191"/>
      <c r="D2492" s="1191"/>
      <c r="E2492" s="1191"/>
      <c r="F2492" s="1191"/>
      <c r="G2492" s="1191"/>
      <c r="H2492" s="1191"/>
      <c r="I2492" s="1191"/>
      <c r="J2492" s="1191"/>
      <c r="K2492" s="1191"/>
      <c r="L2492" s="1191"/>
      <c r="M2492" s="1191"/>
      <c r="N2492" s="1191"/>
      <c r="O2492" s="1191"/>
      <c r="P2492" s="638" t="s">
        <v>7760</v>
      </c>
      <c r="Q2492" s="639" t="s">
        <v>7761</v>
      </c>
      <c r="R2492" s="640">
        <v>254</v>
      </c>
      <c r="S2492" s="642">
        <v>65</v>
      </c>
      <c r="T2492" s="641">
        <v>52</v>
      </c>
      <c r="U2492" s="498"/>
    </row>
    <row r="2493" spans="1:21" ht="14.25" customHeight="1">
      <c r="A2493" s="1102"/>
      <c r="B2493" s="1102"/>
      <c r="C2493" s="1102"/>
      <c r="D2493" s="1102"/>
      <c r="E2493" s="1102"/>
      <c r="F2493" s="1102"/>
      <c r="G2493" s="1102"/>
      <c r="H2493" s="1102"/>
      <c r="I2493" s="1102"/>
      <c r="J2493" s="1102"/>
      <c r="K2493" s="1102"/>
      <c r="L2493" s="1102"/>
      <c r="M2493" s="1102"/>
      <c r="N2493" s="1102"/>
      <c r="O2493" s="1102"/>
      <c r="P2493" s="638" t="s">
        <v>7762</v>
      </c>
      <c r="Q2493" s="639" t="s">
        <v>7763</v>
      </c>
      <c r="R2493" s="640">
        <v>254</v>
      </c>
      <c r="S2493" s="642">
        <v>65</v>
      </c>
      <c r="T2493" s="641">
        <v>52</v>
      </c>
      <c r="U2493" s="498"/>
    </row>
    <row r="2494" spans="1:21" ht="14.25" customHeight="1">
      <c r="A2494" s="1329">
        <v>1</v>
      </c>
      <c r="B2494" s="1336">
        <v>44382</v>
      </c>
      <c r="C2494" s="1337" t="s">
        <v>7764</v>
      </c>
      <c r="D2494" s="1331" t="s">
        <v>7765</v>
      </c>
      <c r="E2494" s="1332">
        <v>1793</v>
      </c>
      <c r="F2494" s="1332">
        <v>1585</v>
      </c>
      <c r="G2494" s="1305">
        <v>111</v>
      </c>
      <c r="H2494" s="1305">
        <v>1477</v>
      </c>
      <c r="I2494" s="1333">
        <v>0</v>
      </c>
      <c r="J2494" s="1333" t="s">
        <v>52</v>
      </c>
      <c r="K2494" s="1333" t="s">
        <v>52</v>
      </c>
      <c r="L2494" s="1333" t="s">
        <v>52</v>
      </c>
      <c r="M2494" s="1333">
        <v>195</v>
      </c>
      <c r="N2494" s="1334">
        <v>51</v>
      </c>
      <c r="O2494" s="1335">
        <v>10000</v>
      </c>
      <c r="P2494" s="634" t="s">
        <v>7766</v>
      </c>
      <c r="Q2494" s="639" t="s">
        <v>7767</v>
      </c>
      <c r="R2494" s="640">
        <v>306</v>
      </c>
      <c r="S2494" s="642">
        <v>71</v>
      </c>
      <c r="T2494" s="641">
        <v>43</v>
      </c>
      <c r="U2494" s="498"/>
    </row>
    <row r="2495" spans="1:21" ht="14.25" customHeight="1">
      <c r="A2495" s="1191"/>
      <c r="B2495" s="1191"/>
      <c r="C2495" s="1191"/>
      <c r="D2495" s="1191"/>
      <c r="E2495" s="1191"/>
      <c r="F2495" s="1191"/>
      <c r="G2495" s="1191"/>
      <c r="H2495" s="1191"/>
      <c r="I2495" s="1191"/>
      <c r="J2495" s="1191"/>
      <c r="K2495" s="1191"/>
      <c r="L2495" s="1191"/>
      <c r="M2495" s="1191"/>
      <c r="N2495" s="1191"/>
      <c r="O2495" s="1191"/>
      <c r="P2495" s="638" t="s">
        <v>7768</v>
      </c>
      <c r="Q2495" s="639" t="s">
        <v>7769</v>
      </c>
      <c r="R2495" s="640">
        <v>306</v>
      </c>
      <c r="S2495" s="642">
        <v>71</v>
      </c>
      <c r="T2495" s="641">
        <v>43</v>
      </c>
      <c r="U2495" s="498"/>
    </row>
    <row r="2496" spans="1:21" ht="14.25" customHeight="1">
      <c r="A2496" s="1102"/>
      <c r="B2496" s="1102"/>
      <c r="C2496" s="1102"/>
      <c r="D2496" s="1102"/>
      <c r="E2496" s="1102"/>
      <c r="F2496" s="1102"/>
      <c r="G2496" s="1102"/>
      <c r="H2496" s="1102"/>
      <c r="I2496" s="1102"/>
      <c r="J2496" s="1102"/>
      <c r="K2496" s="1102"/>
      <c r="L2496" s="1102"/>
      <c r="M2496" s="1102"/>
      <c r="N2496" s="1102"/>
      <c r="O2496" s="1102"/>
      <c r="P2496" s="638" t="s">
        <v>7770</v>
      </c>
      <c r="Q2496" s="639" t="s">
        <v>7771</v>
      </c>
      <c r="R2496" s="640">
        <v>306</v>
      </c>
      <c r="S2496" s="642">
        <v>71</v>
      </c>
      <c r="T2496" s="641">
        <v>43</v>
      </c>
      <c r="U2496" s="498"/>
    </row>
    <row r="2497" spans="1:21" ht="14.25" customHeight="1">
      <c r="A2497" s="1329">
        <v>1</v>
      </c>
      <c r="B2497" s="1336">
        <v>44385</v>
      </c>
      <c r="C2497" s="1337" t="s">
        <v>7772</v>
      </c>
      <c r="D2497" s="1331" t="s">
        <v>7773</v>
      </c>
      <c r="E2497" s="1332">
        <v>10097</v>
      </c>
      <c r="F2497" s="1332">
        <v>6584</v>
      </c>
      <c r="G2497" s="1305">
        <v>1290</v>
      </c>
      <c r="H2497" s="1305">
        <v>5368</v>
      </c>
      <c r="I2497" s="1333">
        <v>0</v>
      </c>
      <c r="J2497" s="1333" t="s">
        <v>52</v>
      </c>
      <c r="K2497" s="1333" t="s">
        <v>52</v>
      </c>
      <c r="L2497" s="1333" t="s">
        <v>52</v>
      </c>
      <c r="M2497" s="1333">
        <v>4</v>
      </c>
      <c r="N2497" s="1334">
        <v>41460</v>
      </c>
      <c r="O2497" s="1335">
        <v>165839</v>
      </c>
      <c r="P2497" s="634" t="s">
        <v>7774</v>
      </c>
      <c r="Q2497" s="639" t="s">
        <v>7775</v>
      </c>
      <c r="R2497" s="640">
        <v>1436</v>
      </c>
      <c r="S2497" s="642">
        <v>0</v>
      </c>
      <c r="T2497" s="641">
        <v>0</v>
      </c>
      <c r="U2497" s="498"/>
    </row>
    <row r="2498" spans="1:21" ht="14.25" customHeight="1">
      <c r="A2498" s="1191"/>
      <c r="B2498" s="1191"/>
      <c r="C2498" s="1191"/>
      <c r="D2498" s="1191"/>
      <c r="E2498" s="1191"/>
      <c r="F2498" s="1191"/>
      <c r="G2498" s="1191"/>
      <c r="H2498" s="1191"/>
      <c r="I2498" s="1191"/>
      <c r="J2498" s="1191"/>
      <c r="K2498" s="1191"/>
      <c r="L2498" s="1191"/>
      <c r="M2498" s="1191"/>
      <c r="N2498" s="1191"/>
      <c r="O2498" s="1191"/>
      <c r="P2498" s="638" t="s">
        <v>7776</v>
      </c>
      <c r="Q2498" s="639" t="s">
        <v>7777</v>
      </c>
      <c r="R2498" s="640">
        <v>1436</v>
      </c>
      <c r="S2498" s="642">
        <v>0</v>
      </c>
      <c r="T2498" s="641">
        <v>0</v>
      </c>
      <c r="U2498" s="498"/>
    </row>
    <row r="2499" spans="1:21" ht="14.25" customHeight="1">
      <c r="A2499" s="1102"/>
      <c r="B2499" s="1102"/>
      <c r="C2499" s="1102"/>
      <c r="D2499" s="1102"/>
      <c r="E2499" s="1102"/>
      <c r="F2499" s="1102"/>
      <c r="G2499" s="1102"/>
      <c r="H2499" s="1102"/>
      <c r="I2499" s="1102"/>
      <c r="J2499" s="1102"/>
      <c r="K2499" s="1102"/>
      <c r="L2499" s="1102"/>
      <c r="M2499" s="1102"/>
      <c r="N2499" s="1102"/>
      <c r="O2499" s="1102"/>
      <c r="P2499" s="638" t="s">
        <v>7778</v>
      </c>
      <c r="Q2499" s="639" t="s">
        <v>7779</v>
      </c>
      <c r="R2499" s="640">
        <v>314</v>
      </c>
      <c r="S2499" s="642">
        <v>2</v>
      </c>
      <c r="T2499" s="641">
        <v>11474</v>
      </c>
      <c r="U2499" s="498"/>
    </row>
    <row r="2500" spans="1:21" ht="14.25" customHeight="1">
      <c r="A2500" s="1329">
        <v>1</v>
      </c>
      <c r="B2500" s="1336">
        <v>44385</v>
      </c>
      <c r="C2500" s="1337" t="s">
        <v>7780</v>
      </c>
      <c r="D2500" s="1331" t="s">
        <v>7781</v>
      </c>
      <c r="E2500" s="1332">
        <v>17102</v>
      </c>
      <c r="F2500" s="1332">
        <v>11173</v>
      </c>
      <c r="G2500" s="1305">
        <v>872</v>
      </c>
      <c r="H2500" s="1305">
        <v>10413</v>
      </c>
      <c r="I2500" s="1333">
        <v>0</v>
      </c>
      <c r="J2500" s="1333" t="s">
        <v>52</v>
      </c>
      <c r="K2500" s="1333" t="s">
        <v>52</v>
      </c>
      <c r="L2500" s="1333" t="s">
        <v>52</v>
      </c>
      <c r="M2500" s="1333">
        <v>8</v>
      </c>
      <c r="N2500" s="1334">
        <v>23755</v>
      </c>
      <c r="O2500" s="1335">
        <v>190036</v>
      </c>
      <c r="P2500" s="634" t="s">
        <v>7782</v>
      </c>
      <c r="Q2500" s="639" t="s">
        <v>7783</v>
      </c>
      <c r="R2500" s="640">
        <v>2624</v>
      </c>
      <c r="S2500" s="642">
        <v>0</v>
      </c>
      <c r="T2500" s="641">
        <v>20079</v>
      </c>
      <c r="U2500" s="498"/>
    </row>
    <row r="2501" spans="1:21" ht="14.25" customHeight="1">
      <c r="A2501" s="1191"/>
      <c r="B2501" s="1191"/>
      <c r="C2501" s="1191"/>
      <c r="D2501" s="1191"/>
      <c r="E2501" s="1191"/>
      <c r="F2501" s="1191"/>
      <c r="G2501" s="1191"/>
      <c r="H2501" s="1191"/>
      <c r="I2501" s="1191"/>
      <c r="J2501" s="1191"/>
      <c r="K2501" s="1191"/>
      <c r="L2501" s="1191"/>
      <c r="M2501" s="1191"/>
      <c r="N2501" s="1191"/>
      <c r="O2501" s="1191"/>
      <c r="P2501" s="638" t="s">
        <v>7784</v>
      </c>
      <c r="Q2501" s="639" t="s">
        <v>7785</v>
      </c>
      <c r="R2501" s="640">
        <v>2624</v>
      </c>
      <c r="S2501" s="642">
        <v>0</v>
      </c>
      <c r="T2501" s="641">
        <v>20079</v>
      </c>
      <c r="U2501" s="498"/>
    </row>
    <row r="2502" spans="1:21" ht="14.25" customHeight="1">
      <c r="A2502" s="1102"/>
      <c r="B2502" s="1102"/>
      <c r="C2502" s="1102"/>
      <c r="D2502" s="1102"/>
      <c r="E2502" s="1102"/>
      <c r="F2502" s="1102"/>
      <c r="G2502" s="1102"/>
      <c r="H2502" s="1102"/>
      <c r="I2502" s="1102"/>
      <c r="J2502" s="1102"/>
      <c r="K2502" s="1102"/>
      <c r="L2502" s="1102"/>
      <c r="M2502" s="1102"/>
      <c r="N2502" s="1102"/>
      <c r="O2502" s="1102"/>
      <c r="P2502" s="638" t="s">
        <v>7786</v>
      </c>
      <c r="Q2502" s="639" t="s">
        <v>7787</v>
      </c>
      <c r="R2502" s="640">
        <v>820</v>
      </c>
      <c r="S2502" s="642">
        <v>3</v>
      </c>
      <c r="T2502" s="641">
        <v>7039</v>
      </c>
      <c r="U2502" s="498"/>
    </row>
    <row r="2503" spans="1:21" ht="14.25" customHeight="1">
      <c r="A2503" s="1329">
        <v>1</v>
      </c>
      <c r="B2503" s="1336">
        <v>44385</v>
      </c>
      <c r="C2503" s="1337" t="s">
        <v>7788</v>
      </c>
      <c r="D2503" s="1331" t="s">
        <v>7789</v>
      </c>
      <c r="E2503" s="1332">
        <v>12438</v>
      </c>
      <c r="F2503" s="1332">
        <v>8068</v>
      </c>
      <c r="G2503" s="1305">
        <v>748</v>
      </c>
      <c r="H2503" s="1305">
        <v>7408</v>
      </c>
      <c r="I2503" s="1333">
        <v>0</v>
      </c>
      <c r="J2503" s="1333" t="s">
        <v>52</v>
      </c>
      <c r="K2503" s="1333" t="s">
        <v>52</v>
      </c>
      <c r="L2503" s="1333" t="s">
        <v>52</v>
      </c>
      <c r="M2503" s="1333">
        <v>4</v>
      </c>
      <c r="N2503" s="1334">
        <v>41417</v>
      </c>
      <c r="O2503" s="1335">
        <v>165668</v>
      </c>
      <c r="P2503" s="634" t="s">
        <v>7790</v>
      </c>
      <c r="Q2503" s="639" t="s">
        <v>7791</v>
      </c>
      <c r="R2503" s="640">
        <v>2632</v>
      </c>
      <c r="S2503" s="642">
        <v>0</v>
      </c>
      <c r="T2503" s="641">
        <v>18652</v>
      </c>
      <c r="U2503" s="498"/>
    </row>
    <row r="2504" spans="1:21" ht="14.25" customHeight="1">
      <c r="A2504" s="1191"/>
      <c r="B2504" s="1191"/>
      <c r="C2504" s="1191"/>
      <c r="D2504" s="1191"/>
      <c r="E2504" s="1191"/>
      <c r="F2504" s="1191"/>
      <c r="G2504" s="1191"/>
      <c r="H2504" s="1191"/>
      <c r="I2504" s="1191"/>
      <c r="J2504" s="1191"/>
      <c r="K2504" s="1191"/>
      <c r="L2504" s="1191"/>
      <c r="M2504" s="1191"/>
      <c r="N2504" s="1191"/>
      <c r="O2504" s="1191"/>
      <c r="P2504" s="638" t="s">
        <v>7792</v>
      </c>
      <c r="Q2504" s="639" t="s">
        <v>7793</v>
      </c>
      <c r="R2504" s="640">
        <v>2632</v>
      </c>
      <c r="S2504" s="642">
        <v>0</v>
      </c>
      <c r="T2504" s="641">
        <v>18652</v>
      </c>
      <c r="U2504" s="498"/>
    </row>
    <row r="2505" spans="1:21" ht="14.25" customHeight="1">
      <c r="A2505" s="1102"/>
      <c r="B2505" s="1102"/>
      <c r="C2505" s="1102"/>
      <c r="D2505" s="1102"/>
      <c r="E2505" s="1102"/>
      <c r="F2505" s="1102"/>
      <c r="G2505" s="1102"/>
      <c r="H2505" s="1102"/>
      <c r="I2505" s="1102"/>
      <c r="J2505" s="1102"/>
      <c r="K2505" s="1102"/>
      <c r="L2505" s="1102"/>
      <c r="M2505" s="1102"/>
      <c r="N2505" s="1102"/>
      <c r="O2505" s="1102"/>
      <c r="P2505" s="638" t="s">
        <v>7794</v>
      </c>
      <c r="Q2505" s="639" t="s">
        <v>7795</v>
      </c>
      <c r="R2505" s="640">
        <v>408</v>
      </c>
      <c r="S2505" s="642">
        <v>2</v>
      </c>
      <c r="T2505" s="641">
        <v>10401</v>
      </c>
      <c r="U2505" s="498"/>
    </row>
    <row r="2506" spans="1:21" ht="14.25" customHeight="1">
      <c r="A2506" s="1329">
        <v>2</v>
      </c>
      <c r="B2506" s="1336">
        <v>44389</v>
      </c>
      <c r="C2506" s="1337" t="s">
        <v>7796</v>
      </c>
      <c r="D2506" s="1331" t="s">
        <v>7797</v>
      </c>
      <c r="E2506" s="1332">
        <v>1261</v>
      </c>
      <c r="F2506" s="1332">
        <v>986</v>
      </c>
      <c r="G2506" s="1305">
        <v>103</v>
      </c>
      <c r="H2506" s="1305">
        <v>887</v>
      </c>
      <c r="I2506" s="1333">
        <v>0</v>
      </c>
      <c r="J2506" s="1333" t="s">
        <v>52</v>
      </c>
      <c r="K2506" s="1333" t="s">
        <v>52</v>
      </c>
      <c r="L2506" s="1333" t="s">
        <v>52</v>
      </c>
      <c r="M2506" s="1333">
        <v>184</v>
      </c>
      <c r="N2506" s="1334">
        <v>54</v>
      </c>
      <c r="O2506" s="1335">
        <v>9996</v>
      </c>
      <c r="P2506" s="634" t="s">
        <v>7798</v>
      </c>
      <c r="Q2506" s="639" t="s">
        <v>200</v>
      </c>
      <c r="R2506" s="640">
        <v>160</v>
      </c>
      <c r="S2506" s="642">
        <v>47</v>
      </c>
      <c r="T2506" s="641">
        <v>47</v>
      </c>
      <c r="U2506" s="498"/>
    </row>
    <row r="2507" spans="1:21" ht="14.25" customHeight="1">
      <c r="A2507" s="1191"/>
      <c r="B2507" s="1191"/>
      <c r="C2507" s="1191"/>
      <c r="D2507" s="1191"/>
      <c r="E2507" s="1191"/>
      <c r="F2507" s="1191"/>
      <c r="G2507" s="1191"/>
      <c r="H2507" s="1191"/>
      <c r="I2507" s="1191"/>
      <c r="J2507" s="1191"/>
      <c r="K2507" s="1191"/>
      <c r="L2507" s="1191"/>
      <c r="M2507" s="1191"/>
      <c r="N2507" s="1191"/>
      <c r="O2507" s="1191"/>
      <c r="P2507" s="638" t="s">
        <v>7799</v>
      </c>
      <c r="Q2507" s="639" t="s">
        <v>7800</v>
      </c>
      <c r="R2507" s="640">
        <v>272</v>
      </c>
      <c r="S2507" s="642">
        <v>64</v>
      </c>
      <c r="T2507" s="641">
        <v>59</v>
      </c>
      <c r="U2507" s="498"/>
    </row>
    <row r="2508" spans="1:21" ht="14.25" customHeight="1">
      <c r="A2508" s="1102"/>
      <c r="B2508" s="1102"/>
      <c r="C2508" s="1102"/>
      <c r="D2508" s="1102"/>
      <c r="E2508" s="1102"/>
      <c r="F2508" s="1102"/>
      <c r="G2508" s="1102"/>
      <c r="H2508" s="1102"/>
      <c r="I2508" s="1102"/>
      <c r="J2508" s="1102"/>
      <c r="K2508" s="1102"/>
      <c r="L2508" s="1102"/>
      <c r="M2508" s="1102"/>
      <c r="N2508" s="1102"/>
      <c r="O2508" s="1102"/>
      <c r="P2508" s="638" t="s">
        <v>7801</v>
      </c>
      <c r="Q2508" s="639" t="s">
        <v>7802</v>
      </c>
      <c r="R2508" s="640">
        <v>272</v>
      </c>
      <c r="S2508" s="642">
        <v>64</v>
      </c>
      <c r="T2508" s="641">
        <v>59</v>
      </c>
      <c r="U2508" s="498"/>
    </row>
    <row r="2509" spans="1:21" ht="14.25" customHeight="1">
      <c r="A2509" s="1329">
        <v>2</v>
      </c>
      <c r="B2509" s="1336">
        <v>44392</v>
      </c>
      <c r="C2509" s="1337" t="s">
        <v>7803</v>
      </c>
      <c r="D2509" s="1331" t="s">
        <v>7804</v>
      </c>
      <c r="E2509" s="1332">
        <v>37529</v>
      </c>
      <c r="F2509" s="1332">
        <v>26327</v>
      </c>
      <c r="G2509" s="1305">
        <v>192</v>
      </c>
      <c r="H2509" s="1305">
        <v>26151</v>
      </c>
      <c r="I2509" s="1333">
        <v>0</v>
      </c>
      <c r="J2509" s="1333" t="s">
        <v>52</v>
      </c>
      <c r="K2509" s="1333" t="s">
        <v>52</v>
      </c>
      <c r="L2509" s="1333" t="s">
        <v>52</v>
      </c>
      <c r="M2509" s="1333">
        <v>0</v>
      </c>
      <c r="N2509" s="1334">
        <v>0</v>
      </c>
      <c r="O2509" s="1335">
        <v>40000</v>
      </c>
      <c r="P2509" s="634" t="s">
        <v>7805</v>
      </c>
      <c r="Q2509" s="639"/>
      <c r="R2509" s="640"/>
      <c r="S2509" s="642"/>
      <c r="T2509" s="641"/>
      <c r="U2509" s="498"/>
    </row>
    <row r="2510" spans="1:21" ht="14.25" customHeight="1">
      <c r="A2510" s="1191"/>
      <c r="B2510" s="1191"/>
      <c r="C2510" s="1191"/>
      <c r="D2510" s="1191"/>
      <c r="E2510" s="1191"/>
      <c r="F2510" s="1191"/>
      <c r="G2510" s="1191"/>
      <c r="H2510" s="1191"/>
      <c r="I2510" s="1191"/>
      <c r="J2510" s="1191"/>
      <c r="K2510" s="1191"/>
      <c r="L2510" s="1191"/>
      <c r="M2510" s="1191"/>
      <c r="N2510" s="1191"/>
      <c r="O2510" s="1191"/>
      <c r="P2510" s="638" t="s">
        <v>7806</v>
      </c>
      <c r="Q2510" s="639" t="s">
        <v>7807</v>
      </c>
      <c r="R2510" s="640">
        <v>13592</v>
      </c>
      <c r="S2510" s="642" t="s">
        <v>52</v>
      </c>
      <c r="T2510" s="641" t="s">
        <v>52</v>
      </c>
      <c r="U2510" s="498"/>
    </row>
    <row r="2511" spans="1:21" ht="14.25" customHeight="1">
      <c r="A2511" s="1102"/>
      <c r="B2511" s="1102"/>
      <c r="C2511" s="1102"/>
      <c r="D2511" s="1102"/>
      <c r="E2511" s="1102"/>
      <c r="F2511" s="1102"/>
      <c r="G2511" s="1102"/>
      <c r="H2511" s="1102"/>
      <c r="I2511" s="1102"/>
      <c r="J2511" s="1102"/>
      <c r="K2511" s="1102"/>
      <c r="L2511" s="1102"/>
      <c r="M2511" s="1102"/>
      <c r="N2511" s="1102"/>
      <c r="O2511" s="1102"/>
      <c r="P2511" s="638" t="s">
        <v>7808</v>
      </c>
      <c r="Q2511" s="639"/>
      <c r="R2511" s="640"/>
      <c r="S2511" s="642"/>
      <c r="T2511" s="641"/>
      <c r="U2511" s="498"/>
    </row>
    <row r="2512" spans="1:21" ht="14.25" customHeight="1">
      <c r="A2512" s="1329">
        <v>3</v>
      </c>
      <c r="B2512" s="1336">
        <v>44396</v>
      </c>
      <c r="C2512" s="1337" t="s">
        <v>7809</v>
      </c>
      <c r="D2512" s="1331" t="s">
        <v>7810</v>
      </c>
      <c r="E2512" s="1332">
        <v>1668</v>
      </c>
      <c r="F2512" s="1332">
        <v>1381</v>
      </c>
      <c r="G2512" s="1305">
        <v>135</v>
      </c>
      <c r="H2512" s="1305">
        <v>1251</v>
      </c>
      <c r="I2512" s="1333">
        <v>0</v>
      </c>
      <c r="J2512" s="1333" t="s">
        <v>52</v>
      </c>
      <c r="K2512" s="1333" t="s">
        <v>52</v>
      </c>
      <c r="L2512" s="1333" t="s">
        <v>52</v>
      </c>
      <c r="M2512" s="1333">
        <v>251</v>
      </c>
      <c r="N2512" s="1334">
        <v>40</v>
      </c>
      <c r="O2512" s="1335">
        <v>9996</v>
      </c>
      <c r="P2512" s="634" t="s">
        <v>7811</v>
      </c>
      <c r="Q2512" s="639" t="s">
        <v>7812</v>
      </c>
      <c r="R2512" s="640">
        <v>279</v>
      </c>
      <c r="S2512" s="642">
        <v>63</v>
      </c>
      <c r="T2512" s="641">
        <v>46</v>
      </c>
      <c r="U2512" s="498"/>
    </row>
    <row r="2513" spans="1:21" ht="14.25" customHeight="1">
      <c r="A2513" s="1191"/>
      <c r="B2513" s="1191"/>
      <c r="C2513" s="1191"/>
      <c r="D2513" s="1191"/>
      <c r="E2513" s="1191"/>
      <c r="F2513" s="1191"/>
      <c r="G2513" s="1191"/>
      <c r="H2513" s="1191"/>
      <c r="I2513" s="1191"/>
      <c r="J2513" s="1191"/>
      <c r="K2513" s="1191"/>
      <c r="L2513" s="1191"/>
      <c r="M2513" s="1191"/>
      <c r="N2513" s="1191"/>
      <c r="O2513" s="1191"/>
      <c r="P2513" s="638" t="s">
        <v>7813</v>
      </c>
      <c r="Q2513" s="639" t="s">
        <v>7814</v>
      </c>
      <c r="R2513" s="640">
        <v>279</v>
      </c>
      <c r="S2513" s="642">
        <v>63</v>
      </c>
      <c r="T2513" s="641">
        <v>46</v>
      </c>
      <c r="U2513" s="498"/>
    </row>
    <row r="2514" spans="1:21" ht="14.25" customHeight="1">
      <c r="A2514" s="1102"/>
      <c r="B2514" s="1102"/>
      <c r="C2514" s="1102"/>
      <c r="D2514" s="1102"/>
      <c r="E2514" s="1102"/>
      <c r="F2514" s="1102"/>
      <c r="G2514" s="1102"/>
      <c r="H2514" s="1102"/>
      <c r="I2514" s="1102"/>
      <c r="J2514" s="1102"/>
      <c r="K2514" s="1102"/>
      <c r="L2514" s="1102"/>
      <c r="M2514" s="1102"/>
      <c r="N2514" s="1102"/>
      <c r="O2514" s="1102"/>
      <c r="P2514" s="638" t="s">
        <v>7815</v>
      </c>
      <c r="Q2514" s="639" t="s">
        <v>7816</v>
      </c>
      <c r="R2514" s="640">
        <v>279</v>
      </c>
      <c r="S2514" s="642">
        <v>63</v>
      </c>
      <c r="T2514" s="641">
        <v>46</v>
      </c>
      <c r="U2514" s="498"/>
    </row>
    <row r="2515" spans="1:21" ht="14.25" customHeight="1">
      <c r="A2515" s="1329">
        <v>3</v>
      </c>
      <c r="B2515" s="1336">
        <v>44398</v>
      </c>
      <c r="C2515" s="1337" t="s">
        <v>7817</v>
      </c>
      <c r="D2515" s="1331" t="s">
        <v>7818</v>
      </c>
      <c r="E2515" s="1332">
        <v>6238</v>
      </c>
      <c r="F2515" s="1332">
        <v>5329</v>
      </c>
      <c r="G2515" s="1305">
        <v>1012</v>
      </c>
      <c r="H2515" s="1305">
        <v>4360</v>
      </c>
      <c r="I2515" s="1333">
        <v>0</v>
      </c>
      <c r="J2515" s="1333" t="s">
        <v>52</v>
      </c>
      <c r="K2515" s="1333" t="s">
        <v>52</v>
      </c>
      <c r="L2515" s="1333" t="s">
        <v>52</v>
      </c>
      <c r="M2515" s="1333">
        <v>69</v>
      </c>
      <c r="N2515" s="1334">
        <v>580</v>
      </c>
      <c r="O2515" s="1335">
        <v>39997</v>
      </c>
      <c r="P2515" s="634" t="s">
        <v>7819</v>
      </c>
      <c r="Q2515" s="639" t="s">
        <v>7820</v>
      </c>
      <c r="R2515" s="640">
        <v>866</v>
      </c>
      <c r="S2515" s="642">
        <v>17</v>
      </c>
      <c r="T2515" s="641">
        <v>432</v>
      </c>
      <c r="U2515" s="498"/>
    </row>
    <row r="2516" spans="1:21" ht="14.25" customHeight="1">
      <c r="A2516" s="1191"/>
      <c r="B2516" s="1191"/>
      <c r="C2516" s="1191"/>
      <c r="D2516" s="1191"/>
      <c r="E2516" s="1191"/>
      <c r="F2516" s="1191"/>
      <c r="G2516" s="1191"/>
      <c r="H2516" s="1191"/>
      <c r="I2516" s="1191"/>
      <c r="J2516" s="1191"/>
      <c r="K2516" s="1191"/>
      <c r="L2516" s="1191"/>
      <c r="M2516" s="1191"/>
      <c r="N2516" s="1191"/>
      <c r="O2516" s="1191"/>
      <c r="P2516" s="638" t="s">
        <v>7821</v>
      </c>
      <c r="Q2516" s="639" t="s">
        <v>7822</v>
      </c>
      <c r="R2516" s="640">
        <v>1020</v>
      </c>
      <c r="S2516" s="642">
        <v>14</v>
      </c>
      <c r="T2516" s="641">
        <v>621</v>
      </c>
      <c r="U2516" s="498"/>
    </row>
    <row r="2517" spans="1:21" ht="14.25" customHeight="1">
      <c r="A2517" s="1102"/>
      <c r="B2517" s="1102"/>
      <c r="C2517" s="1102"/>
      <c r="D2517" s="1102"/>
      <c r="E2517" s="1102"/>
      <c r="F2517" s="1102"/>
      <c r="G2517" s="1102"/>
      <c r="H2517" s="1102"/>
      <c r="I2517" s="1102"/>
      <c r="J2517" s="1102"/>
      <c r="K2517" s="1102"/>
      <c r="L2517" s="1102"/>
      <c r="M2517" s="1102"/>
      <c r="N2517" s="1102"/>
      <c r="O2517" s="1102"/>
      <c r="P2517" s="638" t="s">
        <v>7823</v>
      </c>
      <c r="Q2517" s="639" t="s">
        <v>7824</v>
      </c>
      <c r="R2517" s="640">
        <v>866</v>
      </c>
      <c r="S2517" s="642">
        <v>17</v>
      </c>
      <c r="T2517" s="641">
        <v>432</v>
      </c>
      <c r="U2517" s="498"/>
    </row>
    <row r="2518" spans="1:21" ht="14.25" customHeight="1">
      <c r="A2518" s="1329">
        <v>4</v>
      </c>
      <c r="B2518" s="1336">
        <v>44396</v>
      </c>
      <c r="C2518" s="1337" t="s">
        <v>7825</v>
      </c>
      <c r="D2518" s="1331" t="s">
        <v>7826</v>
      </c>
      <c r="E2518" s="1332">
        <v>1120</v>
      </c>
      <c r="F2518" s="1332">
        <v>900</v>
      </c>
      <c r="G2518" s="1305">
        <v>56</v>
      </c>
      <c r="H2518" s="1305">
        <v>849</v>
      </c>
      <c r="I2518" s="1333">
        <v>0</v>
      </c>
      <c r="J2518" s="1333" t="s">
        <v>52</v>
      </c>
      <c r="K2518" s="1333" t="s">
        <v>52</v>
      </c>
      <c r="L2518" s="1333" t="s">
        <v>52</v>
      </c>
      <c r="M2518" s="1333">
        <v>186</v>
      </c>
      <c r="N2518" s="1334">
        <v>54</v>
      </c>
      <c r="O2518" s="1335">
        <v>9991</v>
      </c>
      <c r="P2518" s="634" t="s">
        <v>7827</v>
      </c>
      <c r="Q2518" s="639" t="s">
        <v>7828</v>
      </c>
      <c r="R2518" s="640">
        <v>175</v>
      </c>
      <c r="S2518" s="642">
        <v>52</v>
      </c>
      <c r="T2518" s="641">
        <v>52</v>
      </c>
      <c r="U2518" s="498"/>
    </row>
    <row r="2519" spans="1:21" ht="14.25" customHeight="1">
      <c r="A2519" s="1191"/>
      <c r="B2519" s="1191"/>
      <c r="C2519" s="1191"/>
      <c r="D2519" s="1191"/>
      <c r="E2519" s="1191"/>
      <c r="F2519" s="1191"/>
      <c r="G2519" s="1191"/>
      <c r="H2519" s="1191"/>
      <c r="I2519" s="1191"/>
      <c r="J2519" s="1191"/>
      <c r="K2519" s="1191"/>
      <c r="L2519" s="1191"/>
      <c r="M2519" s="1191"/>
      <c r="N2519" s="1191"/>
      <c r="O2519" s="1191"/>
      <c r="P2519" s="638" t="s">
        <v>7829</v>
      </c>
      <c r="Q2519" s="639" t="s">
        <v>7830</v>
      </c>
      <c r="R2519" s="640">
        <v>175</v>
      </c>
      <c r="S2519" s="642">
        <v>52</v>
      </c>
      <c r="T2519" s="641">
        <v>52</v>
      </c>
      <c r="U2519" s="498"/>
    </row>
    <row r="2520" spans="1:21" ht="14.25" customHeight="1">
      <c r="A2520" s="1102"/>
      <c r="B2520" s="1102"/>
      <c r="C2520" s="1102"/>
      <c r="D2520" s="1102"/>
      <c r="E2520" s="1102"/>
      <c r="F2520" s="1102"/>
      <c r="G2520" s="1102"/>
      <c r="H2520" s="1102"/>
      <c r="I2520" s="1102"/>
      <c r="J2520" s="1102"/>
      <c r="K2520" s="1102"/>
      <c r="L2520" s="1102"/>
      <c r="M2520" s="1102"/>
      <c r="N2520" s="1102"/>
      <c r="O2520" s="1102"/>
      <c r="P2520" s="638" t="s">
        <v>7831</v>
      </c>
      <c r="Q2520" s="639" t="s">
        <v>7832</v>
      </c>
      <c r="R2520" s="640">
        <v>175</v>
      </c>
      <c r="S2520" s="642">
        <v>52</v>
      </c>
      <c r="T2520" s="641">
        <v>52</v>
      </c>
      <c r="U2520" s="498"/>
    </row>
    <row r="2521" spans="1:21" ht="14.25" customHeight="1">
      <c r="A2521" s="1329">
        <v>4</v>
      </c>
      <c r="B2521" s="1336" t="s">
        <v>7833</v>
      </c>
      <c r="C2521" s="1337" t="s">
        <v>7834</v>
      </c>
      <c r="D2521" s="1331" t="s">
        <v>7835</v>
      </c>
      <c r="E2521" s="1332">
        <v>253930</v>
      </c>
      <c r="F2521" s="1332">
        <v>64640</v>
      </c>
      <c r="G2521" s="1305">
        <v>580</v>
      </c>
      <c r="H2521" s="1305">
        <v>58751</v>
      </c>
      <c r="I2521" s="1333">
        <v>0</v>
      </c>
      <c r="J2521" s="1333" t="s">
        <v>52</v>
      </c>
      <c r="K2521" s="1333" t="s">
        <v>52</v>
      </c>
      <c r="L2521" s="1333" t="s">
        <v>52</v>
      </c>
      <c r="M2521" s="1333">
        <v>6</v>
      </c>
      <c r="N2521" s="1334">
        <v>35750</v>
      </c>
      <c r="O2521" s="1335">
        <v>214502</v>
      </c>
      <c r="P2521" s="634" t="s">
        <v>7836</v>
      </c>
      <c r="Q2521" s="639" t="s">
        <v>7837</v>
      </c>
      <c r="R2521" s="640">
        <v>18896</v>
      </c>
      <c r="S2521" s="642">
        <v>2</v>
      </c>
      <c r="T2521" s="641">
        <v>31863</v>
      </c>
      <c r="U2521" s="498"/>
    </row>
    <row r="2522" spans="1:21" ht="14.25" customHeight="1">
      <c r="A2522" s="1191"/>
      <c r="B2522" s="1191"/>
      <c r="C2522" s="1191"/>
      <c r="D2522" s="1191"/>
      <c r="E2522" s="1191"/>
      <c r="F2522" s="1191"/>
      <c r="G2522" s="1191"/>
      <c r="H2522" s="1191"/>
      <c r="I2522" s="1191"/>
      <c r="J2522" s="1191"/>
      <c r="K2522" s="1191"/>
      <c r="L2522" s="1191"/>
      <c r="M2522" s="1191"/>
      <c r="N2522" s="1191"/>
      <c r="O2522" s="1191"/>
      <c r="P2522" s="638" t="s">
        <v>7838</v>
      </c>
      <c r="Q2522" s="639" t="s">
        <v>7839</v>
      </c>
      <c r="R2522" s="640">
        <v>18896</v>
      </c>
      <c r="S2522" s="642">
        <v>2</v>
      </c>
      <c r="T2522" s="641">
        <v>31863</v>
      </c>
      <c r="U2522" s="498"/>
    </row>
    <row r="2523" spans="1:21" ht="14.25" customHeight="1">
      <c r="A2523" s="1102"/>
      <c r="B2523" s="1102"/>
      <c r="C2523" s="1102"/>
      <c r="D2523" s="1102"/>
      <c r="E2523" s="1102"/>
      <c r="F2523" s="1102"/>
      <c r="G2523" s="1102"/>
      <c r="H2523" s="1102"/>
      <c r="I2523" s="1102"/>
      <c r="J2523" s="1102"/>
      <c r="K2523" s="1102"/>
      <c r="L2523" s="1102"/>
      <c r="M2523" s="1102"/>
      <c r="N2523" s="1102"/>
      <c r="O2523" s="1102"/>
      <c r="P2523" s="638" t="s">
        <v>7840</v>
      </c>
      <c r="Q2523" s="639" t="s">
        <v>7841</v>
      </c>
      <c r="R2523" s="640">
        <v>18896</v>
      </c>
      <c r="S2523" s="642">
        <v>2</v>
      </c>
      <c r="T2523" s="641">
        <v>31863</v>
      </c>
      <c r="U2523" s="498"/>
    </row>
    <row r="2524" spans="1:21" ht="14.25" customHeight="1">
      <c r="A2524" s="1329">
        <v>1</v>
      </c>
      <c r="B2524" s="1336">
        <v>44410</v>
      </c>
      <c r="C2524" s="1337" t="s">
        <v>7842</v>
      </c>
      <c r="D2524" s="1331" t="s">
        <v>7843</v>
      </c>
      <c r="E2524" s="1332">
        <v>966</v>
      </c>
      <c r="F2524" s="1332">
        <v>756</v>
      </c>
      <c r="G2524" s="1305">
        <v>70</v>
      </c>
      <c r="H2524" s="1305">
        <v>689</v>
      </c>
      <c r="I2524" s="1333">
        <v>0</v>
      </c>
      <c r="J2524" s="1333" t="s">
        <v>52</v>
      </c>
      <c r="K2524" s="1333" t="s">
        <v>52</v>
      </c>
      <c r="L2524" s="1333" t="s">
        <v>52</v>
      </c>
      <c r="M2524" s="1333">
        <v>197</v>
      </c>
      <c r="N2524" s="1334">
        <v>51</v>
      </c>
      <c r="O2524" s="1335">
        <v>9999</v>
      </c>
      <c r="P2524" s="634" t="s">
        <v>7844</v>
      </c>
      <c r="Q2524" s="639" t="s">
        <v>7845</v>
      </c>
      <c r="R2524" s="640">
        <v>184</v>
      </c>
      <c r="S2524" s="642">
        <v>60</v>
      </c>
      <c r="T2524" s="641">
        <v>51</v>
      </c>
      <c r="U2524" s="498"/>
    </row>
    <row r="2525" spans="1:21" ht="14.25" customHeight="1">
      <c r="A2525" s="1191"/>
      <c r="B2525" s="1191"/>
      <c r="C2525" s="1191"/>
      <c r="D2525" s="1191"/>
      <c r="E2525" s="1191"/>
      <c r="F2525" s="1191"/>
      <c r="G2525" s="1191"/>
      <c r="H2525" s="1191"/>
      <c r="I2525" s="1191"/>
      <c r="J2525" s="1191"/>
      <c r="K2525" s="1191"/>
      <c r="L2525" s="1191"/>
      <c r="M2525" s="1191"/>
      <c r="N2525" s="1191"/>
      <c r="O2525" s="1191"/>
      <c r="P2525" s="638" t="s">
        <v>7846</v>
      </c>
      <c r="Q2525" s="639" t="s">
        <v>7847</v>
      </c>
      <c r="R2525" s="640">
        <v>184</v>
      </c>
      <c r="S2525" s="642">
        <v>60</v>
      </c>
      <c r="T2525" s="641">
        <v>51</v>
      </c>
      <c r="U2525" s="498"/>
    </row>
    <row r="2526" spans="1:21" ht="14.25" customHeight="1">
      <c r="A2526" s="1102"/>
      <c r="B2526" s="1102"/>
      <c r="C2526" s="1102"/>
      <c r="D2526" s="1102"/>
      <c r="E2526" s="1102"/>
      <c r="F2526" s="1102"/>
      <c r="G2526" s="1102"/>
      <c r="H2526" s="1102"/>
      <c r="I2526" s="1102"/>
      <c r="J2526" s="1102"/>
      <c r="K2526" s="1102"/>
      <c r="L2526" s="1102"/>
      <c r="M2526" s="1102"/>
      <c r="N2526" s="1102"/>
      <c r="O2526" s="1102"/>
      <c r="P2526" s="638" t="s">
        <v>7848</v>
      </c>
      <c r="Q2526" s="639" t="s">
        <v>7849</v>
      </c>
      <c r="R2526" s="640">
        <v>184</v>
      </c>
      <c r="S2526" s="642">
        <v>60</v>
      </c>
      <c r="T2526" s="641">
        <v>51</v>
      </c>
      <c r="U2526" s="498"/>
    </row>
    <row r="2527" spans="1:21" ht="14.25" customHeight="1">
      <c r="A2527" s="1329">
        <v>2</v>
      </c>
      <c r="B2527" s="1336">
        <v>44417</v>
      </c>
      <c r="C2527" s="1337" t="s">
        <v>7850</v>
      </c>
      <c r="D2527" s="1331" t="s">
        <v>7851</v>
      </c>
      <c r="E2527" s="1332">
        <v>1276</v>
      </c>
      <c r="F2527" s="1332">
        <v>1032</v>
      </c>
      <c r="G2527" s="1305">
        <v>125</v>
      </c>
      <c r="H2527" s="1305">
        <v>911</v>
      </c>
      <c r="I2527" s="1333">
        <v>0</v>
      </c>
      <c r="J2527" s="1333" t="s">
        <v>52</v>
      </c>
      <c r="K2527" s="1333" t="s">
        <v>52</v>
      </c>
      <c r="L2527" s="1333" t="s">
        <v>52</v>
      </c>
      <c r="M2527" s="1333">
        <v>236</v>
      </c>
      <c r="N2527" s="1334">
        <v>42</v>
      </c>
      <c r="O2527" s="1335">
        <v>9986</v>
      </c>
      <c r="P2527" s="634" t="s">
        <v>7852</v>
      </c>
      <c r="Q2527" s="639" t="s">
        <v>7853</v>
      </c>
      <c r="R2527" s="640">
        <v>277</v>
      </c>
      <c r="S2527" s="642">
        <v>63</v>
      </c>
      <c r="T2527" s="641">
        <v>45</v>
      </c>
      <c r="U2527" s="498"/>
    </row>
    <row r="2528" spans="1:21" ht="14.25" customHeight="1">
      <c r="A2528" s="1191"/>
      <c r="B2528" s="1191"/>
      <c r="C2528" s="1191"/>
      <c r="D2528" s="1191"/>
      <c r="E2528" s="1191"/>
      <c r="F2528" s="1191"/>
      <c r="G2528" s="1191"/>
      <c r="H2528" s="1191"/>
      <c r="I2528" s="1191"/>
      <c r="J2528" s="1191"/>
      <c r="K2528" s="1191"/>
      <c r="L2528" s="1191"/>
      <c r="M2528" s="1191"/>
      <c r="N2528" s="1191"/>
      <c r="O2528" s="1191"/>
      <c r="P2528" s="638" t="s">
        <v>7854</v>
      </c>
      <c r="Q2528" s="639" t="s">
        <v>7855</v>
      </c>
      <c r="R2528" s="640">
        <v>277</v>
      </c>
      <c r="S2528" s="642">
        <v>63</v>
      </c>
      <c r="T2528" s="641">
        <v>45</v>
      </c>
      <c r="U2528" s="498"/>
    </row>
    <row r="2529" spans="1:21" ht="14.25" customHeight="1">
      <c r="A2529" s="1102"/>
      <c r="B2529" s="1102"/>
      <c r="C2529" s="1102"/>
      <c r="D2529" s="1102"/>
      <c r="E2529" s="1102"/>
      <c r="F2529" s="1102"/>
      <c r="G2529" s="1102"/>
      <c r="H2529" s="1102"/>
      <c r="I2529" s="1102"/>
      <c r="J2529" s="1102"/>
      <c r="K2529" s="1102"/>
      <c r="L2529" s="1102"/>
      <c r="M2529" s="1102"/>
      <c r="N2529" s="1102"/>
      <c r="O2529" s="1102"/>
      <c r="P2529" s="638" t="s">
        <v>7856</v>
      </c>
      <c r="Q2529" s="639" t="s">
        <v>7857</v>
      </c>
      <c r="R2529" s="640">
        <v>277</v>
      </c>
      <c r="S2529" s="642">
        <v>63</v>
      </c>
      <c r="T2529" s="641">
        <v>45</v>
      </c>
      <c r="U2529" s="498"/>
    </row>
    <row r="2530" spans="1:21" ht="14.25" customHeight="1">
      <c r="A2530" s="1329">
        <v>4</v>
      </c>
      <c r="B2530" s="1336">
        <v>44431</v>
      </c>
      <c r="C2530" s="1337" t="s">
        <v>7858</v>
      </c>
      <c r="D2530" s="1331" t="s">
        <v>7859</v>
      </c>
      <c r="E2530" s="1332">
        <v>1150</v>
      </c>
      <c r="F2530" s="1332">
        <v>924</v>
      </c>
      <c r="G2530" s="1305">
        <v>88</v>
      </c>
      <c r="H2530" s="1305">
        <v>840</v>
      </c>
      <c r="I2530" s="1333">
        <v>0</v>
      </c>
      <c r="J2530" s="1333" t="s">
        <v>52</v>
      </c>
      <c r="K2530" s="1333" t="s">
        <v>52</v>
      </c>
      <c r="L2530" s="1333" t="s">
        <v>52</v>
      </c>
      <c r="M2530" s="1333">
        <v>186</v>
      </c>
      <c r="N2530" s="1334">
        <v>54</v>
      </c>
      <c r="O2530" s="1335">
        <v>10000</v>
      </c>
      <c r="P2530" s="634" t="s">
        <v>7860</v>
      </c>
      <c r="Q2530" s="639" t="s">
        <v>7861</v>
      </c>
      <c r="R2530" s="640">
        <v>244</v>
      </c>
      <c r="S2530" s="642">
        <v>56</v>
      </c>
      <c r="T2530" s="641">
        <v>57</v>
      </c>
      <c r="U2530" s="498"/>
    </row>
    <row r="2531" spans="1:21" ht="14.25" customHeight="1">
      <c r="A2531" s="1191"/>
      <c r="B2531" s="1191"/>
      <c r="C2531" s="1191"/>
      <c r="D2531" s="1191"/>
      <c r="E2531" s="1191"/>
      <c r="F2531" s="1191"/>
      <c r="G2531" s="1191"/>
      <c r="H2531" s="1191"/>
      <c r="I2531" s="1191"/>
      <c r="J2531" s="1191"/>
      <c r="K2531" s="1191"/>
      <c r="L2531" s="1191"/>
      <c r="M2531" s="1191"/>
      <c r="N2531" s="1191"/>
      <c r="O2531" s="1191"/>
      <c r="P2531" s="638" t="s">
        <v>7862</v>
      </c>
      <c r="Q2531" s="639" t="s">
        <v>7863</v>
      </c>
      <c r="R2531" s="640">
        <v>244</v>
      </c>
      <c r="S2531" s="642">
        <v>56</v>
      </c>
      <c r="T2531" s="641">
        <v>57</v>
      </c>
      <c r="U2531" s="498"/>
    </row>
    <row r="2532" spans="1:21" ht="14.25" customHeight="1">
      <c r="A2532" s="1102"/>
      <c r="B2532" s="1102"/>
      <c r="C2532" s="1102"/>
      <c r="D2532" s="1102"/>
      <c r="E2532" s="1102"/>
      <c r="F2532" s="1102"/>
      <c r="G2532" s="1102"/>
      <c r="H2532" s="1102"/>
      <c r="I2532" s="1102"/>
      <c r="J2532" s="1102"/>
      <c r="K2532" s="1102"/>
      <c r="L2532" s="1102"/>
      <c r="M2532" s="1102"/>
      <c r="N2532" s="1102"/>
      <c r="O2532" s="1102"/>
      <c r="P2532" s="638" t="s">
        <v>7864</v>
      </c>
      <c r="Q2532" s="639" t="s">
        <v>7865</v>
      </c>
      <c r="R2532" s="640">
        <v>244</v>
      </c>
      <c r="S2532" s="642">
        <v>56</v>
      </c>
      <c r="T2532" s="641">
        <v>57</v>
      </c>
      <c r="U2532" s="498"/>
    </row>
    <row r="2533" spans="1:21" ht="14.25" customHeight="1">
      <c r="A2533" s="1329">
        <v>1</v>
      </c>
      <c r="B2533" s="1336">
        <v>44438</v>
      </c>
      <c r="C2533" s="1337" t="s">
        <v>7866</v>
      </c>
      <c r="D2533" s="1331" t="s">
        <v>7867</v>
      </c>
      <c r="E2533" s="1332">
        <v>1486</v>
      </c>
      <c r="F2533" s="1332">
        <v>1189</v>
      </c>
      <c r="G2533" s="1305">
        <v>61</v>
      </c>
      <c r="H2533" s="1305">
        <v>1133</v>
      </c>
      <c r="I2533" s="1333">
        <v>0</v>
      </c>
      <c r="J2533" s="1333" t="s">
        <v>52</v>
      </c>
      <c r="K2533" s="1333" t="s">
        <v>52</v>
      </c>
      <c r="L2533" s="1333" t="s">
        <v>52</v>
      </c>
      <c r="M2533" s="1333">
        <v>259</v>
      </c>
      <c r="N2533" s="1334">
        <v>39</v>
      </c>
      <c r="O2533" s="1335">
        <v>10000</v>
      </c>
      <c r="P2533" s="634" t="s">
        <v>7868</v>
      </c>
      <c r="Q2533" s="639" t="s">
        <v>7869</v>
      </c>
      <c r="R2533" s="640">
        <v>288</v>
      </c>
      <c r="S2533" s="642">
        <v>73</v>
      </c>
      <c r="T2533" s="641">
        <v>42</v>
      </c>
      <c r="U2533" s="498"/>
    </row>
    <row r="2534" spans="1:21" ht="14.25" customHeight="1">
      <c r="A2534" s="1191"/>
      <c r="B2534" s="1191"/>
      <c r="C2534" s="1191"/>
      <c r="D2534" s="1191"/>
      <c r="E2534" s="1191"/>
      <c r="F2534" s="1191"/>
      <c r="G2534" s="1191"/>
      <c r="H2534" s="1191"/>
      <c r="I2534" s="1191"/>
      <c r="J2534" s="1191"/>
      <c r="K2534" s="1191"/>
      <c r="L2534" s="1191"/>
      <c r="M2534" s="1191"/>
      <c r="N2534" s="1191"/>
      <c r="O2534" s="1191"/>
      <c r="P2534" s="638" t="s">
        <v>7870</v>
      </c>
      <c r="Q2534" s="639" t="s">
        <v>7871</v>
      </c>
      <c r="R2534" s="640">
        <v>288</v>
      </c>
      <c r="S2534" s="642">
        <v>73</v>
      </c>
      <c r="T2534" s="641">
        <v>42</v>
      </c>
      <c r="U2534" s="498"/>
    </row>
    <row r="2535" spans="1:21" ht="14.25" customHeight="1">
      <c r="A2535" s="1102"/>
      <c r="B2535" s="1102"/>
      <c r="C2535" s="1102"/>
      <c r="D2535" s="1102"/>
      <c r="E2535" s="1102"/>
      <c r="F2535" s="1102"/>
      <c r="G2535" s="1102"/>
      <c r="H2535" s="1102"/>
      <c r="I2535" s="1102"/>
      <c r="J2535" s="1102"/>
      <c r="K2535" s="1102"/>
      <c r="L2535" s="1102"/>
      <c r="M2535" s="1102"/>
      <c r="N2535" s="1102"/>
      <c r="O2535" s="1102"/>
      <c r="P2535" s="638" t="s">
        <v>7872</v>
      </c>
      <c r="Q2535" s="639" t="s">
        <v>7873</v>
      </c>
      <c r="R2535" s="640">
        <v>288</v>
      </c>
      <c r="S2535" s="642">
        <v>73</v>
      </c>
      <c r="T2535" s="641">
        <v>42</v>
      </c>
      <c r="U2535" s="498"/>
    </row>
    <row r="2536" spans="1:21" ht="14.25" customHeight="1">
      <c r="A2536" s="1329">
        <v>2</v>
      </c>
      <c r="B2536" s="1336">
        <v>44445</v>
      </c>
      <c r="C2536" s="1337" t="s">
        <v>7874</v>
      </c>
      <c r="D2536" s="1331" t="s">
        <v>7875</v>
      </c>
      <c r="E2536" s="1332">
        <v>2087</v>
      </c>
      <c r="F2536" s="1332">
        <v>1722</v>
      </c>
      <c r="G2536" s="1305">
        <v>75</v>
      </c>
      <c r="H2536" s="1305">
        <v>1654</v>
      </c>
      <c r="I2536" s="1333">
        <v>0</v>
      </c>
      <c r="J2536" s="1333" t="s">
        <v>52</v>
      </c>
      <c r="K2536" s="1333" t="s">
        <v>52</v>
      </c>
      <c r="L2536" s="1333" t="s">
        <v>52</v>
      </c>
      <c r="M2536" s="1333">
        <v>215</v>
      </c>
      <c r="N2536" s="1334">
        <v>46</v>
      </c>
      <c r="O2536" s="1335">
        <v>9996</v>
      </c>
      <c r="P2536" s="634" t="s">
        <v>7876</v>
      </c>
      <c r="Q2536" s="639" t="s">
        <v>7877</v>
      </c>
      <c r="R2536" s="640">
        <v>350</v>
      </c>
      <c r="S2536" s="642">
        <v>56</v>
      </c>
      <c r="T2536" s="641">
        <v>48</v>
      </c>
      <c r="U2536" s="498"/>
    </row>
    <row r="2537" spans="1:21" ht="14.25" customHeight="1">
      <c r="A2537" s="1191"/>
      <c r="B2537" s="1191"/>
      <c r="C2537" s="1191"/>
      <c r="D2537" s="1191"/>
      <c r="E2537" s="1191"/>
      <c r="F2537" s="1191"/>
      <c r="G2537" s="1191"/>
      <c r="H2537" s="1191"/>
      <c r="I2537" s="1191"/>
      <c r="J2537" s="1191"/>
      <c r="K2537" s="1191"/>
      <c r="L2537" s="1191"/>
      <c r="M2537" s="1191"/>
      <c r="N2537" s="1191"/>
      <c r="O2537" s="1191"/>
      <c r="P2537" s="638" t="s">
        <v>7878</v>
      </c>
      <c r="Q2537" s="639" t="s">
        <v>7879</v>
      </c>
      <c r="R2537" s="640">
        <v>350</v>
      </c>
      <c r="S2537" s="642">
        <v>56</v>
      </c>
      <c r="T2537" s="641">
        <v>48</v>
      </c>
      <c r="U2537" s="498"/>
    </row>
    <row r="2538" spans="1:21" ht="14.25" customHeight="1">
      <c r="A2538" s="1102"/>
      <c r="B2538" s="1102"/>
      <c r="C2538" s="1102"/>
      <c r="D2538" s="1102"/>
      <c r="E2538" s="1102"/>
      <c r="F2538" s="1102"/>
      <c r="G2538" s="1102"/>
      <c r="H2538" s="1102"/>
      <c r="I2538" s="1102"/>
      <c r="J2538" s="1102"/>
      <c r="K2538" s="1102"/>
      <c r="L2538" s="1102"/>
      <c r="M2538" s="1102"/>
      <c r="N2538" s="1102"/>
      <c r="O2538" s="1102"/>
      <c r="P2538" s="638" t="s">
        <v>7880</v>
      </c>
      <c r="Q2538" s="639" t="s">
        <v>7881</v>
      </c>
      <c r="R2538" s="640">
        <v>350</v>
      </c>
      <c r="S2538" s="642">
        <v>56</v>
      </c>
      <c r="T2538" s="641">
        <v>48</v>
      </c>
      <c r="U2538" s="498"/>
    </row>
    <row r="2539" spans="1:21" ht="14.25" customHeight="1">
      <c r="A2539" s="1329">
        <v>3</v>
      </c>
      <c r="B2539" s="1336">
        <v>44452</v>
      </c>
      <c r="C2539" s="1337" t="s">
        <v>7882</v>
      </c>
      <c r="D2539" s="1331" t="s">
        <v>7883</v>
      </c>
      <c r="E2539" s="1332">
        <v>949</v>
      </c>
      <c r="F2539" s="1332">
        <v>746</v>
      </c>
      <c r="G2539" s="1305">
        <v>40</v>
      </c>
      <c r="H2539" s="1305">
        <v>710</v>
      </c>
      <c r="I2539" s="1333">
        <v>0</v>
      </c>
      <c r="J2539" s="1333" t="s">
        <v>52</v>
      </c>
      <c r="K2539" s="1333" t="s">
        <v>52</v>
      </c>
      <c r="L2539" s="1333" t="s">
        <v>52</v>
      </c>
      <c r="M2539" s="1333">
        <v>147</v>
      </c>
      <c r="N2539" s="1334">
        <v>68</v>
      </c>
      <c r="O2539" s="1335">
        <v>9975</v>
      </c>
      <c r="P2539" s="634" t="s">
        <v>7884</v>
      </c>
      <c r="Q2539" s="639" t="s">
        <v>7885</v>
      </c>
      <c r="R2539" s="640">
        <v>148</v>
      </c>
      <c r="S2539" s="642">
        <v>38</v>
      </c>
      <c r="T2539" s="641">
        <v>76</v>
      </c>
      <c r="U2539" s="498"/>
    </row>
    <row r="2540" spans="1:21" ht="14.25" customHeight="1">
      <c r="A2540" s="1191"/>
      <c r="B2540" s="1191"/>
      <c r="C2540" s="1191"/>
      <c r="D2540" s="1191"/>
      <c r="E2540" s="1191"/>
      <c r="F2540" s="1191"/>
      <c r="G2540" s="1191"/>
      <c r="H2540" s="1191"/>
      <c r="I2540" s="1191"/>
      <c r="J2540" s="1191"/>
      <c r="K2540" s="1191"/>
      <c r="L2540" s="1191"/>
      <c r="M2540" s="1191"/>
      <c r="N2540" s="1191"/>
      <c r="O2540" s="1191"/>
      <c r="P2540" s="638" t="s">
        <v>7886</v>
      </c>
      <c r="Q2540" s="639" t="s">
        <v>7887</v>
      </c>
      <c r="R2540" s="640">
        <v>148</v>
      </c>
      <c r="S2540" s="642">
        <v>38</v>
      </c>
      <c r="T2540" s="641">
        <v>76</v>
      </c>
      <c r="U2540" s="498"/>
    </row>
    <row r="2541" spans="1:21" ht="14.25" customHeight="1">
      <c r="A2541" s="1102"/>
      <c r="B2541" s="1102"/>
      <c r="C2541" s="1102"/>
      <c r="D2541" s="1102"/>
      <c r="E2541" s="1102"/>
      <c r="F2541" s="1102"/>
      <c r="G2541" s="1102"/>
      <c r="H2541" s="1102"/>
      <c r="I2541" s="1102"/>
      <c r="J2541" s="1102"/>
      <c r="K2541" s="1102"/>
      <c r="L2541" s="1102"/>
      <c r="M2541" s="1102"/>
      <c r="N2541" s="1102"/>
      <c r="O2541" s="1102"/>
      <c r="P2541" s="638" t="s">
        <v>7888</v>
      </c>
      <c r="Q2541" s="639" t="s">
        <v>7889</v>
      </c>
      <c r="R2541" s="640">
        <v>148</v>
      </c>
      <c r="S2541" s="642">
        <v>38</v>
      </c>
      <c r="T2541" s="641">
        <v>76</v>
      </c>
      <c r="U2541" s="498"/>
    </row>
    <row r="2542" spans="1:21" ht="14.25" customHeight="1">
      <c r="A2542" s="1329">
        <v>5</v>
      </c>
      <c r="B2542" s="1336">
        <v>44466</v>
      </c>
      <c r="C2542" s="1337" t="s">
        <v>7890</v>
      </c>
      <c r="D2542" s="1331" t="s">
        <v>7891</v>
      </c>
      <c r="E2542" s="1332">
        <v>1832</v>
      </c>
      <c r="F2542" s="1332">
        <v>1449</v>
      </c>
      <c r="G2542" s="1305">
        <v>62</v>
      </c>
      <c r="H2542" s="1305">
        <v>1391</v>
      </c>
      <c r="I2542" s="1333">
        <v>0</v>
      </c>
      <c r="J2542" s="1333" t="s">
        <v>52</v>
      </c>
      <c r="K2542" s="1333" t="s">
        <v>52</v>
      </c>
      <c r="L2542" s="1333" t="s">
        <v>52</v>
      </c>
      <c r="M2542" s="1333">
        <v>259</v>
      </c>
      <c r="N2542" s="1334">
        <v>39</v>
      </c>
      <c r="O2542" s="1335">
        <v>9998</v>
      </c>
      <c r="P2542" s="634" t="s">
        <v>7892</v>
      </c>
      <c r="Q2542" s="639" t="s">
        <v>7893</v>
      </c>
      <c r="R2542" s="640">
        <v>234</v>
      </c>
      <c r="S2542" s="642">
        <v>45</v>
      </c>
      <c r="T2542" s="641">
        <v>31</v>
      </c>
      <c r="U2542" s="498"/>
    </row>
    <row r="2543" spans="1:21" ht="14.25" customHeight="1">
      <c r="A2543" s="1191"/>
      <c r="B2543" s="1191"/>
      <c r="C2543" s="1191"/>
      <c r="D2543" s="1191"/>
      <c r="E2543" s="1191"/>
      <c r="F2543" s="1191"/>
      <c r="G2543" s="1191"/>
      <c r="H2543" s="1191"/>
      <c r="I2543" s="1191"/>
      <c r="J2543" s="1191"/>
      <c r="K2543" s="1191"/>
      <c r="L2543" s="1191"/>
      <c r="M2543" s="1191"/>
      <c r="N2543" s="1191"/>
      <c r="O2543" s="1191"/>
      <c r="P2543" s="638" t="s">
        <v>7894</v>
      </c>
      <c r="Q2543" s="639" t="s">
        <v>7895</v>
      </c>
      <c r="R2543" s="640">
        <v>390</v>
      </c>
      <c r="S2543" s="642">
        <v>78</v>
      </c>
      <c r="T2543" s="641">
        <v>44</v>
      </c>
      <c r="U2543" s="498"/>
    </row>
    <row r="2544" spans="1:21" ht="14.25" customHeight="1">
      <c r="A2544" s="1102"/>
      <c r="B2544" s="1102"/>
      <c r="C2544" s="1102"/>
      <c r="D2544" s="1102"/>
      <c r="E2544" s="1102"/>
      <c r="F2544" s="1102"/>
      <c r="G2544" s="1102"/>
      <c r="H2544" s="1102"/>
      <c r="I2544" s="1102"/>
      <c r="J2544" s="1102"/>
      <c r="K2544" s="1102"/>
      <c r="L2544" s="1102"/>
      <c r="M2544" s="1102"/>
      <c r="N2544" s="1102"/>
      <c r="O2544" s="1102"/>
      <c r="P2544" s="638" t="s">
        <v>7896</v>
      </c>
      <c r="Q2544" s="639" t="s">
        <v>7897</v>
      </c>
      <c r="R2544" s="640">
        <v>390</v>
      </c>
      <c r="S2544" s="642">
        <v>48</v>
      </c>
      <c r="T2544" s="641">
        <v>44</v>
      </c>
      <c r="U2544" s="498"/>
    </row>
    <row r="2545" spans="1:21" ht="14.25" customHeight="1">
      <c r="A2545" s="1329">
        <v>2</v>
      </c>
      <c r="B2545" s="1336">
        <v>44487</v>
      </c>
      <c r="C2545" s="1337" t="s">
        <v>7898</v>
      </c>
      <c r="D2545" s="1331" t="s">
        <v>7899</v>
      </c>
      <c r="E2545" s="1332">
        <v>1459</v>
      </c>
      <c r="F2545" s="1332">
        <v>1128</v>
      </c>
      <c r="G2545" s="1305">
        <v>69</v>
      </c>
      <c r="H2545" s="1305">
        <v>1064</v>
      </c>
      <c r="I2545" s="1333">
        <v>0</v>
      </c>
      <c r="J2545" s="1333" t="s">
        <v>52</v>
      </c>
      <c r="K2545" s="1333" t="s">
        <v>52</v>
      </c>
      <c r="L2545" s="1333" t="s">
        <v>52</v>
      </c>
      <c r="M2545" s="1333">
        <v>211</v>
      </c>
      <c r="N2545" s="1334">
        <v>47</v>
      </c>
      <c r="O2545" s="1335">
        <v>9998</v>
      </c>
      <c r="P2545" s="634" t="s">
        <v>7900</v>
      </c>
      <c r="Q2545" s="639" t="s">
        <v>7901</v>
      </c>
      <c r="R2545" s="640">
        <v>285</v>
      </c>
      <c r="S2545" s="642">
        <v>66</v>
      </c>
      <c r="T2545" s="641">
        <v>48</v>
      </c>
      <c r="U2545" s="498"/>
    </row>
    <row r="2546" spans="1:21" ht="14.25" customHeight="1">
      <c r="A2546" s="1191"/>
      <c r="B2546" s="1191"/>
      <c r="C2546" s="1191"/>
      <c r="D2546" s="1191"/>
      <c r="E2546" s="1191"/>
      <c r="F2546" s="1191"/>
      <c r="G2546" s="1191"/>
      <c r="H2546" s="1191"/>
      <c r="I2546" s="1191"/>
      <c r="J2546" s="1191"/>
      <c r="K2546" s="1191"/>
      <c r="L2546" s="1191"/>
      <c r="M2546" s="1191"/>
      <c r="N2546" s="1191"/>
      <c r="O2546" s="1191"/>
      <c r="P2546" s="638" t="s">
        <v>7902</v>
      </c>
      <c r="Q2546" s="639" t="s">
        <v>7903</v>
      </c>
      <c r="R2546" s="640">
        <v>285</v>
      </c>
      <c r="S2546" s="642">
        <v>66</v>
      </c>
      <c r="T2546" s="641">
        <v>48</v>
      </c>
      <c r="U2546" s="498"/>
    </row>
    <row r="2547" spans="1:21" ht="14.25" customHeight="1">
      <c r="A2547" s="1102"/>
      <c r="B2547" s="1102"/>
      <c r="C2547" s="1102"/>
      <c r="D2547" s="1102"/>
      <c r="E2547" s="1102"/>
      <c r="F2547" s="1102"/>
      <c r="G2547" s="1102"/>
      <c r="H2547" s="1102"/>
      <c r="I2547" s="1102"/>
      <c r="J2547" s="1102"/>
      <c r="K2547" s="1102"/>
      <c r="L2547" s="1102"/>
      <c r="M2547" s="1102"/>
      <c r="N2547" s="1102"/>
      <c r="O2547" s="1102"/>
      <c r="P2547" s="638" t="s">
        <v>7904</v>
      </c>
      <c r="Q2547" s="639" t="s">
        <v>7905</v>
      </c>
      <c r="R2547" s="640">
        <v>285</v>
      </c>
      <c r="S2547" s="642">
        <v>66</v>
      </c>
      <c r="T2547" s="641">
        <v>48</v>
      </c>
      <c r="U2547" s="498"/>
    </row>
    <row r="2548" spans="1:21" ht="14.25" customHeight="1">
      <c r="A2548" s="1329">
        <v>3</v>
      </c>
      <c r="B2548" s="1336">
        <v>44489</v>
      </c>
      <c r="C2548" s="1337" t="s">
        <v>7906</v>
      </c>
      <c r="D2548" s="1331" t="s">
        <v>7907</v>
      </c>
      <c r="E2548" s="1332">
        <v>92325</v>
      </c>
      <c r="F2548" s="1332">
        <v>37095</v>
      </c>
      <c r="G2548" s="1305">
        <v>176</v>
      </c>
      <c r="H2548" s="1305">
        <v>36983</v>
      </c>
      <c r="I2548" s="1333">
        <v>0</v>
      </c>
      <c r="J2548" s="1333" t="s">
        <v>52</v>
      </c>
      <c r="K2548" s="1333" t="s">
        <v>52</v>
      </c>
      <c r="L2548" s="1333" t="s">
        <v>52</v>
      </c>
      <c r="M2548" s="1333">
        <v>27</v>
      </c>
      <c r="N2548" s="1334">
        <v>3704</v>
      </c>
      <c r="O2548" s="1335">
        <v>100000</v>
      </c>
      <c r="P2548" s="634" t="s">
        <v>7908</v>
      </c>
      <c r="Q2548" s="639" t="s">
        <v>7909</v>
      </c>
      <c r="R2548" s="640">
        <v>17056</v>
      </c>
      <c r="S2548" s="642">
        <v>12</v>
      </c>
      <c r="T2548" s="641">
        <v>3795</v>
      </c>
      <c r="U2548" s="498"/>
    </row>
    <row r="2549" spans="1:21" ht="14.25" customHeight="1">
      <c r="A2549" s="1191"/>
      <c r="B2549" s="1191"/>
      <c r="C2549" s="1191"/>
      <c r="D2549" s="1191"/>
      <c r="E2549" s="1191"/>
      <c r="F2549" s="1191"/>
      <c r="G2549" s="1191"/>
      <c r="H2549" s="1191"/>
      <c r="I2549" s="1191"/>
      <c r="J2549" s="1191"/>
      <c r="K2549" s="1191"/>
      <c r="L2549" s="1191"/>
      <c r="M2549" s="1191"/>
      <c r="N2549" s="1191"/>
      <c r="O2549" s="1191"/>
      <c r="P2549" s="638" t="s">
        <v>7910</v>
      </c>
      <c r="Q2549" s="639" t="s">
        <v>7911</v>
      </c>
      <c r="R2549" s="640">
        <v>17056</v>
      </c>
      <c r="S2549" s="642">
        <v>12</v>
      </c>
      <c r="T2549" s="641">
        <v>3795</v>
      </c>
      <c r="U2549" s="498"/>
    </row>
    <row r="2550" spans="1:21" ht="14.25" customHeight="1">
      <c r="A2550" s="1102"/>
      <c r="B2550" s="1102"/>
      <c r="C2550" s="1102"/>
      <c r="D2550" s="1102"/>
      <c r="E2550" s="1102"/>
      <c r="F2550" s="1102"/>
      <c r="G2550" s="1102"/>
      <c r="H2550" s="1102"/>
      <c r="I2550" s="1102"/>
      <c r="J2550" s="1102"/>
      <c r="K2550" s="1102"/>
      <c r="L2550" s="1102"/>
      <c r="M2550" s="1102"/>
      <c r="N2550" s="1102"/>
      <c r="O2550" s="1102"/>
      <c r="P2550" s="638" t="s">
        <v>7912</v>
      </c>
      <c r="Q2550" s="639" t="s">
        <v>7913</v>
      </c>
      <c r="R2550" s="640">
        <v>17056</v>
      </c>
      <c r="S2550" s="642">
        <v>12</v>
      </c>
      <c r="T2550" s="641">
        <v>3795</v>
      </c>
      <c r="U2550" s="498"/>
    </row>
    <row r="2551" spans="1:21" ht="14.25" customHeight="1">
      <c r="A2551" s="1329">
        <v>4</v>
      </c>
      <c r="B2551" s="1336">
        <v>44495</v>
      </c>
      <c r="C2551" s="1337" t="s">
        <v>7914</v>
      </c>
      <c r="D2551" s="1331" t="s">
        <v>7915</v>
      </c>
      <c r="E2551" s="1332">
        <v>1132</v>
      </c>
      <c r="F2551" s="1332">
        <v>908</v>
      </c>
      <c r="G2551" s="1305">
        <v>69</v>
      </c>
      <c r="H2551" s="1305">
        <v>847</v>
      </c>
      <c r="I2551" s="1333">
        <v>0</v>
      </c>
      <c r="J2551" s="1333" t="s">
        <v>52</v>
      </c>
      <c r="K2551" s="1333" t="s">
        <v>52</v>
      </c>
      <c r="L2551" s="1333" t="s">
        <v>52</v>
      </c>
      <c r="M2551" s="1333">
        <v>127</v>
      </c>
      <c r="N2551" s="1334">
        <v>79</v>
      </c>
      <c r="O2551" s="1335">
        <v>10000</v>
      </c>
      <c r="P2551" s="634" t="s">
        <v>7916</v>
      </c>
      <c r="Q2551" s="639" t="s">
        <v>7917</v>
      </c>
      <c r="R2551" s="640">
        <v>219</v>
      </c>
      <c r="S2551" s="642">
        <v>48</v>
      </c>
      <c r="T2551" s="641">
        <v>70</v>
      </c>
      <c r="U2551" s="498"/>
    </row>
    <row r="2552" spans="1:21" ht="14.25" customHeight="1">
      <c r="A2552" s="1191"/>
      <c r="B2552" s="1191"/>
      <c r="C2552" s="1191"/>
      <c r="D2552" s="1191"/>
      <c r="E2552" s="1191"/>
      <c r="F2552" s="1191"/>
      <c r="G2552" s="1191"/>
      <c r="H2552" s="1191"/>
      <c r="I2552" s="1191"/>
      <c r="J2552" s="1191"/>
      <c r="K2552" s="1191"/>
      <c r="L2552" s="1191"/>
      <c r="M2552" s="1191"/>
      <c r="N2552" s="1191"/>
      <c r="O2552" s="1191"/>
      <c r="P2552" s="638" t="s">
        <v>7918</v>
      </c>
      <c r="Q2552" s="639" t="s">
        <v>7919</v>
      </c>
      <c r="R2552" s="640">
        <v>219</v>
      </c>
      <c r="S2552" s="642">
        <v>48</v>
      </c>
      <c r="T2552" s="641">
        <v>70</v>
      </c>
      <c r="U2552" s="498"/>
    </row>
    <row r="2553" spans="1:21" ht="14.25" customHeight="1">
      <c r="A2553" s="1102"/>
      <c r="B2553" s="1102"/>
      <c r="C2553" s="1102"/>
      <c r="D2553" s="1102"/>
      <c r="E2553" s="1102"/>
      <c r="F2553" s="1102"/>
      <c r="G2553" s="1102"/>
      <c r="H2553" s="1102"/>
      <c r="I2553" s="1102"/>
      <c r="J2553" s="1102"/>
      <c r="K2553" s="1102"/>
      <c r="L2553" s="1102"/>
      <c r="M2553" s="1102"/>
      <c r="N2553" s="1102"/>
      <c r="O2553" s="1102"/>
      <c r="P2553" s="638" t="s">
        <v>7920</v>
      </c>
      <c r="Q2553" s="639" t="s">
        <v>7921</v>
      </c>
      <c r="R2553" s="640">
        <v>219</v>
      </c>
      <c r="S2553" s="642">
        <v>48</v>
      </c>
      <c r="T2553" s="641">
        <v>70</v>
      </c>
      <c r="U2553" s="498"/>
    </row>
    <row r="2554" spans="1:21" ht="14.25" customHeight="1">
      <c r="A2554" s="1329">
        <v>4</v>
      </c>
      <c r="B2554" s="1336">
        <v>44495</v>
      </c>
      <c r="C2554" s="1337" t="s">
        <v>7922</v>
      </c>
      <c r="D2554" s="1331" t="s">
        <v>7923</v>
      </c>
      <c r="E2554" s="1332">
        <v>308179</v>
      </c>
      <c r="F2554" s="1332">
        <v>67084</v>
      </c>
      <c r="G2554" s="1305">
        <v>1456</v>
      </c>
      <c r="H2554" s="1305">
        <v>66284</v>
      </c>
      <c r="I2554" s="1333">
        <v>0</v>
      </c>
      <c r="J2554" s="1333" t="s">
        <v>52</v>
      </c>
      <c r="K2554" s="1333" t="s">
        <v>52</v>
      </c>
      <c r="L2554" s="1333" t="s">
        <v>52</v>
      </c>
      <c r="M2554" s="1333">
        <v>142</v>
      </c>
      <c r="N2554" s="1334">
        <v>2113</v>
      </c>
      <c r="O2554" s="1335">
        <v>300000</v>
      </c>
      <c r="P2554" s="634" t="s">
        <v>7924</v>
      </c>
      <c r="Q2554" s="639" t="s">
        <v>7925</v>
      </c>
      <c r="R2554" s="640">
        <v>21551</v>
      </c>
      <c r="S2554" s="642">
        <v>65</v>
      </c>
      <c r="T2554" s="641">
        <v>1487</v>
      </c>
      <c r="U2554" s="498"/>
    </row>
    <row r="2555" spans="1:21" ht="14.25" customHeight="1">
      <c r="A2555" s="1191"/>
      <c r="B2555" s="1191"/>
      <c r="C2555" s="1191"/>
      <c r="D2555" s="1191"/>
      <c r="E2555" s="1191"/>
      <c r="F2555" s="1191"/>
      <c r="G2555" s="1191"/>
      <c r="H2555" s="1191"/>
      <c r="I2555" s="1191"/>
      <c r="J2555" s="1191"/>
      <c r="K2555" s="1191"/>
      <c r="L2555" s="1191"/>
      <c r="M2555" s="1191"/>
      <c r="N2555" s="1191"/>
      <c r="O2555" s="1191"/>
      <c r="P2555" s="638" t="s">
        <v>7926</v>
      </c>
      <c r="Q2555" s="639" t="s">
        <v>7927</v>
      </c>
      <c r="R2555" s="640">
        <v>21551</v>
      </c>
      <c r="S2555" s="642">
        <v>65</v>
      </c>
      <c r="T2555" s="641">
        <v>1487</v>
      </c>
      <c r="U2555" s="498"/>
    </row>
    <row r="2556" spans="1:21" ht="14.25" customHeight="1">
      <c r="A2556" s="1102"/>
      <c r="B2556" s="1102"/>
      <c r="C2556" s="1102"/>
      <c r="D2556" s="1102"/>
      <c r="E2556" s="1102"/>
      <c r="F2556" s="1102"/>
      <c r="G2556" s="1102"/>
      <c r="H2556" s="1102"/>
      <c r="I2556" s="1102"/>
      <c r="J2556" s="1102"/>
      <c r="K2556" s="1102"/>
      <c r="L2556" s="1102"/>
      <c r="M2556" s="1102"/>
      <c r="N2556" s="1102"/>
      <c r="O2556" s="1102"/>
      <c r="P2556" s="638" t="s">
        <v>7928</v>
      </c>
      <c r="Q2556" s="639" t="s">
        <v>7929</v>
      </c>
      <c r="R2556" s="640">
        <v>21551</v>
      </c>
      <c r="S2556" s="642">
        <v>65</v>
      </c>
      <c r="T2556" s="641">
        <v>1487</v>
      </c>
      <c r="U2556" s="498"/>
    </row>
    <row r="2557" spans="1:21" ht="14.25" customHeight="1">
      <c r="A2557" s="1329">
        <v>1</v>
      </c>
      <c r="B2557" s="1336">
        <v>44502</v>
      </c>
      <c r="C2557" s="1337" t="s">
        <v>7930</v>
      </c>
      <c r="D2557" s="1331" t="s">
        <v>7931</v>
      </c>
      <c r="E2557" s="1332">
        <v>1174</v>
      </c>
      <c r="F2557" s="1332">
        <v>996</v>
      </c>
      <c r="G2557" s="1305">
        <v>67</v>
      </c>
      <c r="H2557" s="1305">
        <v>937</v>
      </c>
      <c r="I2557" s="1333">
        <v>0</v>
      </c>
      <c r="J2557" s="1333" t="s">
        <v>52</v>
      </c>
      <c r="K2557" s="1333" t="s">
        <v>52</v>
      </c>
      <c r="L2557" s="1333" t="s">
        <v>52</v>
      </c>
      <c r="M2557" s="1333">
        <v>200</v>
      </c>
      <c r="N2557" s="1334">
        <v>50</v>
      </c>
      <c r="O2557" s="1335">
        <v>9996</v>
      </c>
      <c r="P2557" s="634" t="s">
        <v>7932</v>
      </c>
      <c r="Q2557" s="639" t="s">
        <v>7933</v>
      </c>
      <c r="R2557" s="640">
        <v>270</v>
      </c>
      <c r="S2557" s="642">
        <v>61</v>
      </c>
      <c r="T2557" s="641">
        <v>56</v>
      </c>
      <c r="U2557" s="498"/>
    </row>
    <row r="2558" spans="1:21" ht="14.25" customHeight="1">
      <c r="A2558" s="1191"/>
      <c r="B2558" s="1191"/>
      <c r="C2558" s="1191"/>
      <c r="D2558" s="1191"/>
      <c r="E2558" s="1191"/>
      <c r="F2558" s="1191"/>
      <c r="G2558" s="1191"/>
      <c r="H2558" s="1191"/>
      <c r="I2558" s="1191"/>
      <c r="J2558" s="1191"/>
      <c r="K2558" s="1191"/>
      <c r="L2558" s="1191"/>
      <c r="M2558" s="1191"/>
      <c r="N2558" s="1191"/>
      <c r="O2558" s="1191"/>
      <c r="P2558" s="638" t="s">
        <v>7934</v>
      </c>
      <c r="Q2558" s="639" t="s">
        <v>7935</v>
      </c>
      <c r="R2558" s="640">
        <v>270</v>
      </c>
      <c r="S2558" s="642">
        <v>61</v>
      </c>
      <c r="T2558" s="641">
        <v>56</v>
      </c>
      <c r="U2558" s="498"/>
    </row>
    <row r="2559" spans="1:21" ht="14.25" customHeight="1">
      <c r="A2559" s="1102"/>
      <c r="B2559" s="1102"/>
      <c r="C2559" s="1102"/>
      <c r="D2559" s="1102"/>
      <c r="E2559" s="1102"/>
      <c r="F2559" s="1102"/>
      <c r="G2559" s="1102"/>
      <c r="H2559" s="1102"/>
      <c r="I2559" s="1102"/>
      <c r="J2559" s="1102"/>
      <c r="K2559" s="1102"/>
      <c r="L2559" s="1102"/>
      <c r="M2559" s="1102"/>
      <c r="N2559" s="1102"/>
      <c r="O2559" s="1102"/>
      <c r="P2559" s="638" t="s">
        <v>7936</v>
      </c>
      <c r="Q2559" s="639" t="s">
        <v>7937</v>
      </c>
      <c r="R2559" s="640">
        <v>270</v>
      </c>
      <c r="S2559" s="642">
        <v>61</v>
      </c>
      <c r="T2559" s="641">
        <v>56</v>
      </c>
      <c r="U2559" s="498"/>
    </row>
    <row r="2560" spans="1:21" ht="14.25" customHeight="1">
      <c r="A2560" s="1329">
        <v>1</v>
      </c>
      <c r="B2560" s="1336">
        <v>44504</v>
      </c>
      <c r="C2560" s="1337" t="s">
        <v>7938</v>
      </c>
      <c r="D2560" s="1331" t="s">
        <v>7939</v>
      </c>
      <c r="E2560" s="1332">
        <v>34795</v>
      </c>
      <c r="F2560" s="1332">
        <v>25941</v>
      </c>
      <c r="G2560" s="1305">
        <v>296</v>
      </c>
      <c r="H2560" s="1305">
        <v>25661</v>
      </c>
      <c r="I2560" s="1333">
        <v>0</v>
      </c>
      <c r="J2560" s="1333" t="s">
        <v>52</v>
      </c>
      <c r="K2560" s="1333" t="s">
        <v>52</v>
      </c>
      <c r="L2560" s="1333" t="s">
        <v>52</v>
      </c>
      <c r="M2560" s="1333">
        <v>11</v>
      </c>
      <c r="N2560" s="1334">
        <v>3636</v>
      </c>
      <c r="O2560" s="1335">
        <v>40000</v>
      </c>
      <c r="P2560" s="634" t="s">
        <v>7940</v>
      </c>
      <c r="Q2560" s="639" t="s">
        <v>7941</v>
      </c>
      <c r="R2560" s="640">
        <v>9199</v>
      </c>
      <c r="S2560" s="640">
        <v>5</v>
      </c>
      <c r="T2560" s="641">
        <v>2706</v>
      </c>
      <c r="U2560" s="498"/>
    </row>
    <row r="2561" spans="1:21" ht="14.25" customHeight="1">
      <c r="A2561" s="1191"/>
      <c r="B2561" s="1191"/>
      <c r="C2561" s="1191"/>
      <c r="D2561" s="1191"/>
      <c r="E2561" s="1191"/>
      <c r="F2561" s="1191"/>
      <c r="G2561" s="1191"/>
      <c r="H2561" s="1191"/>
      <c r="I2561" s="1191"/>
      <c r="J2561" s="1191"/>
      <c r="K2561" s="1191"/>
      <c r="L2561" s="1191"/>
      <c r="M2561" s="1191"/>
      <c r="N2561" s="1191"/>
      <c r="O2561" s="1191"/>
      <c r="P2561" s="638" t="s">
        <v>7942</v>
      </c>
      <c r="Q2561" s="639" t="s">
        <v>7943</v>
      </c>
      <c r="R2561" s="640">
        <v>9199</v>
      </c>
      <c r="S2561" s="640">
        <v>5</v>
      </c>
      <c r="T2561" s="641">
        <v>2706</v>
      </c>
      <c r="U2561" s="498"/>
    </row>
    <row r="2562" spans="1:21" ht="14.25" customHeight="1">
      <c r="A2562" s="1102"/>
      <c r="B2562" s="1102"/>
      <c r="C2562" s="1102"/>
      <c r="D2562" s="1102"/>
      <c r="E2562" s="1102"/>
      <c r="F2562" s="1102"/>
      <c r="G2562" s="1102"/>
      <c r="H2562" s="1102"/>
      <c r="I2562" s="1102"/>
      <c r="J2562" s="1102"/>
      <c r="K2562" s="1102"/>
      <c r="L2562" s="1102"/>
      <c r="M2562" s="1102"/>
      <c r="N2562" s="1102"/>
      <c r="O2562" s="1102"/>
      <c r="P2562" s="638" t="s">
        <v>7944</v>
      </c>
      <c r="Q2562" s="639" t="s">
        <v>7945</v>
      </c>
      <c r="R2562" s="640">
        <v>9199</v>
      </c>
      <c r="S2562" s="640">
        <v>5</v>
      </c>
      <c r="T2562" s="641">
        <v>2706</v>
      </c>
      <c r="U2562" s="498"/>
    </row>
    <row r="2563" spans="1:21" ht="14.25" customHeight="1">
      <c r="A2563" s="1329">
        <v>2</v>
      </c>
      <c r="B2563" s="1336">
        <v>44510</v>
      </c>
      <c r="C2563" s="1337" t="s">
        <v>7946</v>
      </c>
      <c r="D2563" s="1331" t="s">
        <v>7947</v>
      </c>
      <c r="E2563" s="1332">
        <v>2206</v>
      </c>
      <c r="F2563" s="1332">
        <v>1966</v>
      </c>
      <c r="G2563" s="1305">
        <v>63</v>
      </c>
      <c r="H2563" s="1305">
        <v>1905</v>
      </c>
      <c r="I2563" s="1333">
        <v>0</v>
      </c>
      <c r="J2563" s="1333" t="s">
        <v>52</v>
      </c>
      <c r="K2563" s="1333" t="s">
        <v>52</v>
      </c>
      <c r="L2563" s="1333" t="s">
        <v>52</v>
      </c>
      <c r="M2563" s="1333">
        <v>235</v>
      </c>
      <c r="N2563" s="1334">
        <v>43</v>
      </c>
      <c r="O2563" s="1335">
        <v>10000</v>
      </c>
      <c r="P2563" s="634" t="s">
        <v>7948</v>
      </c>
      <c r="Q2563" s="639" t="s">
        <v>7949</v>
      </c>
      <c r="R2563" s="640">
        <v>786</v>
      </c>
      <c r="S2563" s="640">
        <v>49</v>
      </c>
      <c r="T2563" s="641">
        <v>35</v>
      </c>
      <c r="U2563" s="498"/>
    </row>
    <row r="2564" spans="1:21" ht="14.25" customHeight="1">
      <c r="A2564" s="1191"/>
      <c r="B2564" s="1191"/>
      <c r="C2564" s="1191"/>
      <c r="D2564" s="1191"/>
      <c r="E2564" s="1191"/>
      <c r="F2564" s="1191"/>
      <c r="G2564" s="1191"/>
      <c r="H2564" s="1191"/>
      <c r="I2564" s="1191"/>
      <c r="J2564" s="1191"/>
      <c r="K2564" s="1191"/>
      <c r="L2564" s="1191"/>
      <c r="M2564" s="1191"/>
      <c r="N2564" s="1191"/>
      <c r="O2564" s="1191"/>
      <c r="P2564" s="638" t="s">
        <v>7950</v>
      </c>
      <c r="Q2564" s="639" t="s">
        <v>7951</v>
      </c>
      <c r="R2564" s="640">
        <v>786</v>
      </c>
      <c r="S2564" s="640">
        <v>49</v>
      </c>
      <c r="T2564" s="641">
        <v>35</v>
      </c>
      <c r="U2564" s="498"/>
    </row>
    <row r="2565" spans="1:21" ht="14.25" customHeight="1">
      <c r="A2565" s="1102"/>
      <c r="B2565" s="1102"/>
      <c r="C2565" s="1102"/>
      <c r="D2565" s="1102"/>
      <c r="E2565" s="1102"/>
      <c r="F2565" s="1102"/>
      <c r="G2565" s="1102"/>
      <c r="H2565" s="1102"/>
      <c r="I2565" s="1102"/>
      <c r="J2565" s="1102"/>
      <c r="K2565" s="1102"/>
      <c r="L2565" s="1102"/>
      <c r="M2565" s="1102"/>
      <c r="N2565" s="1102"/>
      <c r="O2565" s="1102"/>
      <c r="P2565" s="638" t="s">
        <v>7952</v>
      </c>
      <c r="Q2565" s="639" t="s">
        <v>7953</v>
      </c>
      <c r="R2565" s="640">
        <v>299</v>
      </c>
      <c r="S2565" s="640">
        <v>60</v>
      </c>
      <c r="T2565" s="641">
        <v>44</v>
      </c>
      <c r="U2565" s="498"/>
    </row>
    <row r="2566" spans="1:21" ht="14.25" customHeight="1">
      <c r="A2566" s="1329">
        <v>2</v>
      </c>
      <c r="B2566" s="1336">
        <v>44516</v>
      </c>
      <c r="C2566" s="1337" t="s">
        <v>7954</v>
      </c>
      <c r="D2566" s="1331" t="s">
        <v>7955</v>
      </c>
      <c r="E2566" s="1332">
        <v>1124</v>
      </c>
      <c r="F2566" s="1332">
        <v>899</v>
      </c>
      <c r="G2566" s="1305">
        <v>59</v>
      </c>
      <c r="H2566" s="1305">
        <v>847</v>
      </c>
      <c r="I2566" s="1333">
        <v>0</v>
      </c>
      <c r="J2566" s="1333" t="s">
        <v>52</v>
      </c>
      <c r="K2566" s="1333" t="s">
        <v>52</v>
      </c>
      <c r="L2566" s="1333" t="s">
        <v>52</v>
      </c>
      <c r="M2566" s="1333">
        <v>233</v>
      </c>
      <c r="N2566" s="1334">
        <v>43</v>
      </c>
      <c r="O2566" s="1335">
        <v>9998</v>
      </c>
      <c r="P2566" s="634" t="s">
        <v>7956</v>
      </c>
      <c r="Q2566" s="639" t="s">
        <v>7957</v>
      </c>
      <c r="R2566" s="640">
        <v>282</v>
      </c>
      <c r="S2566" s="640">
        <v>82</v>
      </c>
      <c r="T2566" s="641">
        <v>41</v>
      </c>
      <c r="U2566" s="498"/>
    </row>
    <row r="2567" spans="1:21" ht="14.25" customHeight="1">
      <c r="A2567" s="1191"/>
      <c r="B2567" s="1191"/>
      <c r="C2567" s="1191"/>
      <c r="D2567" s="1191"/>
      <c r="E2567" s="1191"/>
      <c r="F2567" s="1191"/>
      <c r="G2567" s="1191"/>
      <c r="H2567" s="1191"/>
      <c r="I2567" s="1191"/>
      <c r="J2567" s="1191"/>
      <c r="K2567" s="1191"/>
      <c r="L2567" s="1191"/>
      <c r="M2567" s="1191"/>
      <c r="N2567" s="1191"/>
      <c r="O2567" s="1191"/>
      <c r="P2567" s="638" t="s">
        <v>7958</v>
      </c>
      <c r="Q2567" s="639" t="s">
        <v>7959</v>
      </c>
      <c r="R2567" s="640">
        <v>282</v>
      </c>
      <c r="S2567" s="640">
        <v>82</v>
      </c>
      <c r="T2567" s="641">
        <v>41</v>
      </c>
      <c r="U2567" s="498"/>
    </row>
    <row r="2568" spans="1:21" ht="14.25" customHeight="1">
      <c r="A2568" s="1102"/>
      <c r="B2568" s="1102"/>
      <c r="C2568" s="1102"/>
      <c r="D2568" s="1102"/>
      <c r="E2568" s="1102"/>
      <c r="F2568" s="1102"/>
      <c r="G2568" s="1102"/>
      <c r="H2568" s="1102"/>
      <c r="I2568" s="1102"/>
      <c r="J2568" s="1102"/>
      <c r="K2568" s="1102"/>
      <c r="L2568" s="1102"/>
      <c r="M2568" s="1102"/>
      <c r="N2568" s="1102"/>
      <c r="O2568" s="1102"/>
      <c r="P2568" s="638" t="s">
        <v>7960</v>
      </c>
      <c r="Q2568" s="639" t="s">
        <v>7961</v>
      </c>
      <c r="R2568" s="640">
        <v>282</v>
      </c>
      <c r="S2568" s="640">
        <v>82</v>
      </c>
      <c r="T2568" s="641">
        <v>41</v>
      </c>
      <c r="U2568" s="498"/>
    </row>
    <row r="2569" spans="1:21" ht="14.25" customHeight="1">
      <c r="A2569" s="1329">
        <v>2</v>
      </c>
      <c r="B2569" s="1336">
        <v>44522</v>
      </c>
      <c r="C2569" s="1337" t="s">
        <v>7962</v>
      </c>
      <c r="D2569" s="1331" t="s">
        <v>7963</v>
      </c>
      <c r="E2569" s="1332">
        <v>1200</v>
      </c>
      <c r="F2569" s="1332">
        <v>936</v>
      </c>
      <c r="G2569" s="1305">
        <v>48</v>
      </c>
      <c r="H2569" s="1305">
        <v>892</v>
      </c>
      <c r="I2569" s="1333">
        <v>0</v>
      </c>
      <c r="J2569" s="1333" t="s">
        <v>52</v>
      </c>
      <c r="K2569" s="1333" t="s">
        <v>52</v>
      </c>
      <c r="L2569" s="1333" t="s">
        <v>52</v>
      </c>
      <c r="M2569" s="1333">
        <v>186</v>
      </c>
      <c r="N2569" s="1334">
        <v>54</v>
      </c>
      <c r="O2569" s="1335">
        <v>10000</v>
      </c>
      <c r="P2569" s="634" t="s">
        <v>7964</v>
      </c>
      <c r="Q2569" s="639" t="s">
        <v>7965</v>
      </c>
      <c r="R2569" s="640">
        <v>229</v>
      </c>
      <c r="S2569" s="640">
        <v>58</v>
      </c>
      <c r="T2569" s="641">
        <v>56</v>
      </c>
      <c r="U2569" s="498"/>
    </row>
    <row r="2570" spans="1:21" ht="14.25" customHeight="1">
      <c r="A2570" s="1191"/>
      <c r="B2570" s="1191"/>
      <c r="C2570" s="1191"/>
      <c r="D2570" s="1191"/>
      <c r="E2570" s="1191"/>
      <c r="F2570" s="1191"/>
      <c r="G2570" s="1191"/>
      <c r="H2570" s="1191"/>
      <c r="I2570" s="1191"/>
      <c r="J2570" s="1191"/>
      <c r="K2570" s="1191"/>
      <c r="L2570" s="1191"/>
      <c r="M2570" s="1191"/>
      <c r="N2570" s="1191"/>
      <c r="O2570" s="1191"/>
      <c r="P2570" s="638" t="s">
        <v>7966</v>
      </c>
      <c r="Q2570" s="639" t="s">
        <v>7967</v>
      </c>
      <c r="R2570" s="640">
        <v>229</v>
      </c>
      <c r="S2570" s="640">
        <v>58</v>
      </c>
      <c r="T2570" s="641">
        <v>56</v>
      </c>
      <c r="U2570" s="498"/>
    </row>
    <row r="2571" spans="1:21" ht="14.25" customHeight="1">
      <c r="A2571" s="1102"/>
      <c r="B2571" s="1102"/>
      <c r="C2571" s="1102"/>
      <c r="D2571" s="1102"/>
      <c r="E2571" s="1102"/>
      <c r="F2571" s="1102"/>
      <c r="G2571" s="1102"/>
      <c r="H2571" s="1102"/>
      <c r="I2571" s="1102"/>
      <c r="J2571" s="1102"/>
      <c r="K2571" s="1102"/>
      <c r="L2571" s="1102"/>
      <c r="M2571" s="1102"/>
      <c r="N2571" s="1102"/>
      <c r="O2571" s="1102"/>
      <c r="P2571" s="638" t="s">
        <v>7968</v>
      </c>
      <c r="Q2571" s="639" t="s">
        <v>7969</v>
      </c>
      <c r="R2571" s="640">
        <v>229</v>
      </c>
      <c r="S2571" s="640">
        <v>58</v>
      </c>
      <c r="T2571" s="641">
        <v>56</v>
      </c>
      <c r="U2571" s="498"/>
    </row>
    <row r="2572" spans="1:21" ht="14.25" customHeight="1">
      <c r="A2572" s="1329">
        <v>2</v>
      </c>
      <c r="B2572" s="1336">
        <v>44530</v>
      </c>
      <c r="C2572" s="1337" t="s">
        <v>7970</v>
      </c>
      <c r="D2572" s="1331" t="s">
        <v>7971</v>
      </c>
      <c r="E2572" s="1332">
        <v>1516</v>
      </c>
      <c r="F2572" s="1332">
        <v>1153</v>
      </c>
      <c r="G2572" s="1305">
        <v>41</v>
      </c>
      <c r="H2572" s="1305">
        <v>1115</v>
      </c>
      <c r="I2572" s="1333">
        <v>0</v>
      </c>
      <c r="J2572" s="1333" t="s">
        <v>52</v>
      </c>
      <c r="K2572" s="1333" t="s">
        <v>52</v>
      </c>
      <c r="L2572" s="1333" t="s">
        <v>52</v>
      </c>
      <c r="M2572" s="1333">
        <v>199</v>
      </c>
      <c r="N2572" s="1334">
        <v>50</v>
      </c>
      <c r="O2572" s="1335">
        <v>10000</v>
      </c>
      <c r="P2572" s="634" t="s">
        <v>7972</v>
      </c>
      <c r="Q2572" s="639" t="s">
        <v>7973</v>
      </c>
      <c r="R2572" s="640">
        <v>273</v>
      </c>
      <c r="S2572" s="640">
        <v>59</v>
      </c>
      <c r="T2572" s="641">
        <v>50</v>
      </c>
      <c r="U2572" s="498"/>
    </row>
    <row r="2573" spans="1:21" ht="14.25" customHeight="1">
      <c r="A2573" s="1191"/>
      <c r="B2573" s="1191"/>
      <c r="C2573" s="1191"/>
      <c r="D2573" s="1191"/>
      <c r="E2573" s="1191"/>
      <c r="F2573" s="1191"/>
      <c r="G2573" s="1191"/>
      <c r="H2573" s="1191"/>
      <c r="I2573" s="1191"/>
      <c r="J2573" s="1191"/>
      <c r="K2573" s="1191"/>
      <c r="L2573" s="1191"/>
      <c r="M2573" s="1191"/>
      <c r="N2573" s="1191"/>
      <c r="O2573" s="1191"/>
      <c r="P2573" s="638" t="s">
        <v>7974</v>
      </c>
      <c r="Q2573" s="639" t="s">
        <v>7975</v>
      </c>
      <c r="R2573" s="640">
        <v>273</v>
      </c>
      <c r="S2573" s="640">
        <v>59</v>
      </c>
      <c r="T2573" s="641">
        <v>50</v>
      </c>
      <c r="U2573" s="498"/>
    </row>
    <row r="2574" spans="1:21" ht="14.25" customHeight="1">
      <c r="A2574" s="1102"/>
      <c r="B2574" s="1102"/>
      <c r="C2574" s="1102"/>
      <c r="D2574" s="1102"/>
      <c r="E2574" s="1102"/>
      <c r="F2574" s="1102"/>
      <c r="G2574" s="1102"/>
      <c r="H2574" s="1102"/>
      <c r="I2574" s="1102"/>
      <c r="J2574" s="1102"/>
      <c r="K2574" s="1102"/>
      <c r="L2574" s="1102"/>
      <c r="M2574" s="1102"/>
      <c r="N2574" s="1102"/>
      <c r="O2574" s="1102"/>
      <c r="P2574" s="638" t="s">
        <v>7976</v>
      </c>
      <c r="Q2574" s="639" t="s">
        <v>7977</v>
      </c>
      <c r="R2574" s="640">
        <v>273</v>
      </c>
      <c r="S2574" s="640">
        <v>59</v>
      </c>
      <c r="T2574" s="641">
        <v>50</v>
      </c>
      <c r="U2574" s="498"/>
    </row>
    <row r="2575" spans="1:21" ht="14.25" customHeight="1">
      <c r="A2575" s="1329">
        <v>2</v>
      </c>
      <c r="B2575" s="1336">
        <v>44537</v>
      </c>
      <c r="C2575" s="1337" t="s">
        <v>7978</v>
      </c>
      <c r="D2575" s="1331" t="s">
        <v>7979</v>
      </c>
      <c r="E2575" s="1332">
        <v>1062</v>
      </c>
      <c r="F2575" s="1332">
        <v>863</v>
      </c>
      <c r="G2575" s="1305">
        <v>29</v>
      </c>
      <c r="H2575" s="1305">
        <v>836</v>
      </c>
      <c r="I2575" s="1333">
        <v>0</v>
      </c>
      <c r="J2575" s="1333" t="s">
        <v>52</v>
      </c>
      <c r="K2575" s="1333" t="s">
        <v>52</v>
      </c>
      <c r="L2575" s="1333" t="s">
        <v>52</v>
      </c>
      <c r="M2575" s="1333">
        <v>118</v>
      </c>
      <c r="N2575" s="1334">
        <v>85</v>
      </c>
      <c r="O2575" s="1335">
        <v>10000</v>
      </c>
      <c r="P2575" s="634" t="s">
        <v>7980</v>
      </c>
      <c r="Q2575" s="639" t="s">
        <v>7981</v>
      </c>
      <c r="R2575" s="640">
        <v>239</v>
      </c>
      <c r="S2575" s="640">
        <v>39</v>
      </c>
      <c r="T2575" s="641">
        <v>92</v>
      </c>
      <c r="U2575" s="498"/>
    </row>
    <row r="2576" spans="1:21" ht="14.25" customHeight="1">
      <c r="A2576" s="1191"/>
      <c r="B2576" s="1191"/>
      <c r="C2576" s="1191"/>
      <c r="D2576" s="1191"/>
      <c r="E2576" s="1191"/>
      <c r="F2576" s="1191"/>
      <c r="G2576" s="1191"/>
      <c r="H2576" s="1191"/>
      <c r="I2576" s="1191"/>
      <c r="J2576" s="1191"/>
      <c r="K2576" s="1191"/>
      <c r="L2576" s="1191"/>
      <c r="M2576" s="1191"/>
      <c r="N2576" s="1191"/>
      <c r="O2576" s="1191"/>
      <c r="P2576" s="638" t="s">
        <v>7982</v>
      </c>
      <c r="Q2576" s="639" t="s">
        <v>7983</v>
      </c>
      <c r="R2576" s="640">
        <v>239</v>
      </c>
      <c r="S2576" s="640">
        <v>39</v>
      </c>
      <c r="T2576" s="641">
        <v>92</v>
      </c>
      <c r="U2576" s="498"/>
    </row>
    <row r="2577" spans="1:21" ht="14.25" customHeight="1">
      <c r="A2577" s="1102"/>
      <c r="B2577" s="1102"/>
      <c r="C2577" s="1102"/>
      <c r="D2577" s="1102"/>
      <c r="E2577" s="1102"/>
      <c r="F2577" s="1102"/>
      <c r="G2577" s="1102"/>
      <c r="H2577" s="1102"/>
      <c r="I2577" s="1102"/>
      <c r="J2577" s="1102"/>
      <c r="K2577" s="1102"/>
      <c r="L2577" s="1102"/>
      <c r="M2577" s="1102"/>
      <c r="N2577" s="1102"/>
      <c r="O2577" s="1102"/>
      <c r="P2577" s="638" t="s">
        <v>7984</v>
      </c>
      <c r="Q2577" s="639" t="s">
        <v>7985</v>
      </c>
      <c r="R2577" s="640">
        <v>239</v>
      </c>
      <c r="S2577" s="640">
        <v>39</v>
      </c>
      <c r="T2577" s="641">
        <v>92</v>
      </c>
      <c r="U2577" s="498"/>
    </row>
    <row r="2578" spans="1:21" ht="14.25" customHeight="1">
      <c r="A2578" s="1329">
        <v>3</v>
      </c>
      <c r="B2578" s="1336">
        <v>44543</v>
      </c>
      <c r="C2578" s="1337" t="s">
        <v>7986</v>
      </c>
      <c r="D2578" s="1331" t="s">
        <v>7987</v>
      </c>
      <c r="E2578" s="1332">
        <v>1590</v>
      </c>
      <c r="F2578" s="1332">
        <v>1303</v>
      </c>
      <c r="G2578" s="1305">
        <v>39</v>
      </c>
      <c r="H2578" s="1305">
        <v>1267</v>
      </c>
      <c r="I2578" s="1333">
        <v>0</v>
      </c>
      <c r="J2578" s="1333" t="s">
        <v>52</v>
      </c>
      <c r="K2578" s="1333" t="s">
        <v>52</v>
      </c>
      <c r="L2578" s="1333" t="s">
        <v>52</v>
      </c>
      <c r="M2578" s="1333">
        <v>220</v>
      </c>
      <c r="N2578" s="1334">
        <v>45</v>
      </c>
      <c r="O2578" s="1335">
        <v>10000</v>
      </c>
      <c r="P2578" s="634" t="s">
        <v>7988</v>
      </c>
      <c r="Q2578" s="639" t="s">
        <v>7989</v>
      </c>
      <c r="R2578" s="640">
        <v>390</v>
      </c>
      <c r="S2578" s="640">
        <v>89</v>
      </c>
      <c r="T2578" s="641">
        <v>42</v>
      </c>
      <c r="U2578" s="498"/>
    </row>
    <row r="2579" spans="1:21" ht="14.25" customHeight="1">
      <c r="A2579" s="1191"/>
      <c r="B2579" s="1191"/>
      <c r="C2579" s="1191"/>
      <c r="D2579" s="1191"/>
      <c r="E2579" s="1191"/>
      <c r="F2579" s="1191"/>
      <c r="G2579" s="1191"/>
      <c r="H2579" s="1191"/>
      <c r="I2579" s="1191"/>
      <c r="J2579" s="1191"/>
      <c r="K2579" s="1191"/>
      <c r="L2579" s="1191"/>
      <c r="M2579" s="1191"/>
      <c r="N2579" s="1191"/>
      <c r="O2579" s="1191"/>
      <c r="P2579" s="638" t="s">
        <v>7990</v>
      </c>
      <c r="Q2579" s="639" t="s">
        <v>7991</v>
      </c>
      <c r="R2579" s="640">
        <v>390</v>
      </c>
      <c r="S2579" s="640">
        <v>89</v>
      </c>
      <c r="T2579" s="641">
        <v>42</v>
      </c>
      <c r="U2579" s="498"/>
    </row>
    <row r="2580" spans="1:21" ht="14.25" customHeight="1">
      <c r="A2580" s="1102"/>
      <c r="B2580" s="1102"/>
      <c r="C2580" s="1102"/>
      <c r="D2580" s="1102"/>
      <c r="E2580" s="1102"/>
      <c r="F2580" s="1102"/>
      <c r="G2580" s="1102"/>
      <c r="H2580" s="1102"/>
      <c r="I2580" s="1102"/>
      <c r="J2580" s="1102"/>
      <c r="K2580" s="1102"/>
      <c r="L2580" s="1102"/>
      <c r="M2580" s="1102"/>
      <c r="N2580" s="1102"/>
      <c r="O2580" s="1102"/>
      <c r="P2580" s="638" t="s">
        <v>7992</v>
      </c>
      <c r="Q2580" s="639" t="s">
        <v>7993</v>
      </c>
      <c r="R2580" s="640">
        <v>390</v>
      </c>
      <c r="S2580" s="640">
        <v>89</v>
      </c>
      <c r="T2580" s="641">
        <v>42</v>
      </c>
      <c r="U2580" s="498"/>
    </row>
    <row r="2581" spans="1:21" ht="14.25" customHeight="1">
      <c r="A2581" s="1329">
        <v>4</v>
      </c>
      <c r="B2581" s="1336">
        <v>44550</v>
      </c>
      <c r="C2581" s="1337" t="s">
        <v>7994</v>
      </c>
      <c r="D2581" s="1331" t="s">
        <v>7995</v>
      </c>
      <c r="E2581" s="1332">
        <v>1135</v>
      </c>
      <c r="F2581" s="1332">
        <v>879</v>
      </c>
      <c r="G2581" s="1305">
        <v>37</v>
      </c>
      <c r="H2581" s="1305">
        <v>847</v>
      </c>
      <c r="I2581" s="1333">
        <v>0</v>
      </c>
      <c r="J2581" s="1333" t="s">
        <v>52</v>
      </c>
      <c r="K2581" s="1333" t="s">
        <v>52</v>
      </c>
      <c r="L2581" s="1333" t="s">
        <v>52</v>
      </c>
      <c r="M2581" s="1333">
        <v>203</v>
      </c>
      <c r="N2581" s="1334">
        <v>49</v>
      </c>
      <c r="O2581" s="1335">
        <v>10000</v>
      </c>
      <c r="P2581" s="634" t="s">
        <v>7996</v>
      </c>
      <c r="Q2581" s="639" t="s">
        <v>200</v>
      </c>
      <c r="R2581" s="640">
        <v>152</v>
      </c>
      <c r="S2581" s="640">
        <v>54</v>
      </c>
      <c r="T2581" s="641">
        <v>42</v>
      </c>
      <c r="U2581" s="498"/>
    </row>
    <row r="2582" spans="1:21" ht="14.25" customHeight="1">
      <c r="A2582" s="1191"/>
      <c r="B2582" s="1191"/>
      <c r="C2582" s="1191"/>
      <c r="D2582" s="1191"/>
      <c r="E2582" s="1191"/>
      <c r="F2582" s="1191"/>
      <c r="G2582" s="1191"/>
      <c r="H2582" s="1191"/>
      <c r="I2582" s="1191"/>
      <c r="J2582" s="1191"/>
      <c r="K2582" s="1191"/>
      <c r="L2582" s="1191"/>
      <c r="M2582" s="1191"/>
      <c r="N2582" s="1191"/>
      <c r="O2582" s="1191"/>
      <c r="P2582" s="638" t="s">
        <v>7997</v>
      </c>
      <c r="Q2582" s="639" t="s">
        <v>7998</v>
      </c>
      <c r="R2582" s="640">
        <v>268</v>
      </c>
      <c r="S2582" s="640">
        <v>70</v>
      </c>
      <c r="T2582" s="641">
        <v>51</v>
      </c>
      <c r="U2582" s="498"/>
    </row>
    <row r="2583" spans="1:21" ht="14.25" customHeight="1">
      <c r="A2583" s="1102"/>
      <c r="B2583" s="1102"/>
      <c r="C2583" s="1102"/>
      <c r="D2583" s="1102"/>
      <c r="E2583" s="1102"/>
      <c r="F2583" s="1102"/>
      <c r="G2583" s="1102"/>
      <c r="H2583" s="1102"/>
      <c r="I2583" s="1102"/>
      <c r="J2583" s="1102"/>
      <c r="K2583" s="1102"/>
      <c r="L2583" s="1102"/>
      <c r="M2583" s="1102"/>
      <c r="N2583" s="1102"/>
      <c r="O2583" s="1102"/>
      <c r="P2583" s="638" t="s">
        <v>7999</v>
      </c>
      <c r="Q2583" s="639" t="s">
        <v>8000</v>
      </c>
      <c r="R2583" s="640">
        <v>268</v>
      </c>
      <c r="S2583" s="640">
        <v>70</v>
      </c>
      <c r="T2583" s="641">
        <v>51</v>
      </c>
      <c r="U2583" s="498"/>
    </row>
    <row r="2584" spans="1:21" ht="14.25" customHeight="1">
      <c r="A2584" s="1329">
        <v>4</v>
      </c>
      <c r="B2584" s="1336">
        <v>44554</v>
      </c>
      <c r="C2584" s="1337" t="s">
        <v>8001</v>
      </c>
      <c r="D2584" s="1331" t="s">
        <v>8002</v>
      </c>
      <c r="E2584" s="1332">
        <v>95053</v>
      </c>
      <c r="F2584" s="1332">
        <v>38674</v>
      </c>
      <c r="G2584" s="1305">
        <v>360</v>
      </c>
      <c r="H2584" s="1305">
        <v>38394</v>
      </c>
      <c r="I2584" s="1333">
        <v>0</v>
      </c>
      <c r="J2584" s="1333" t="s">
        <v>52</v>
      </c>
      <c r="K2584" s="1333" t="s">
        <v>52</v>
      </c>
      <c r="L2584" s="1333" t="s">
        <v>52</v>
      </c>
      <c r="M2584" s="1333">
        <v>0</v>
      </c>
      <c r="N2584" s="1334">
        <v>0</v>
      </c>
      <c r="O2584" s="1335">
        <v>150000</v>
      </c>
      <c r="P2584" s="634" t="s">
        <v>8003</v>
      </c>
      <c r="Q2584" s="639" t="s">
        <v>8004</v>
      </c>
      <c r="R2584" s="640">
        <v>11793</v>
      </c>
      <c r="S2584" s="640" t="s">
        <v>52</v>
      </c>
      <c r="T2584" s="641" t="s">
        <v>52</v>
      </c>
      <c r="U2584" s="498"/>
    </row>
    <row r="2585" spans="1:21" ht="14.25" customHeight="1">
      <c r="A2585" s="1191"/>
      <c r="B2585" s="1191"/>
      <c r="C2585" s="1191"/>
      <c r="D2585" s="1191"/>
      <c r="E2585" s="1191"/>
      <c r="F2585" s="1191"/>
      <c r="G2585" s="1191"/>
      <c r="H2585" s="1191"/>
      <c r="I2585" s="1191"/>
      <c r="J2585" s="1191"/>
      <c r="K2585" s="1191"/>
      <c r="L2585" s="1191"/>
      <c r="M2585" s="1191"/>
      <c r="N2585" s="1191"/>
      <c r="O2585" s="1191"/>
      <c r="P2585" s="638" t="s">
        <v>8005</v>
      </c>
      <c r="Q2585" s="639" t="s">
        <v>8006</v>
      </c>
      <c r="R2585" s="640">
        <v>268</v>
      </c>
      <c r="S2585" s="640" t="s">
        <v>52</v>
      </c>
      <c r="T2585" s="641" t="s">
        <v>52</v>
      </c>
      <c r="U2585" s="498"/>
    </row>
    <row r="2586" spans="1:21" ht="14.25" customHeight="1">
      <c r="A2586" s="1102"/>
      <c r="B2586" s="1102"/>
      <c r="C2586" s="1102"/>
      <c r="D2586" s="1102"/>
      <c r="E2586" s="1102"/>
      <c r="F2586" s="1102"/>
      <c r="G2586" s="1102"/>
      <c r="H2586" s="1102"/>
      <c r="I2586" s="1102"/>
      <c r="J2586" s="1102"/>
      <c r="K2586" s="1102"/>
      <c r="L2586" s="1102"/>
      <c r="M2586" s="1102"/>
      <c r="N2586" s="1102"/>
      <c r="O2586" s="1102"/>
      <c r="P2586" s="638" t="s">
        <v>8007</v>
      </c>
      <c r="Q2586" s="639" t="s">
        <v>8008</v>
      </c>
      <c r="R2586" s="640">
        <v>268</v>
      </c>
      <c r="S2586" s="640" t="s">
        <v>52</v>
      </c>
      <c r="T2586" s="641" t="s">
        <v>52</v>
      </c>
      <c r="U2586" s="498"/>
    </row>
    <row r="2587" spans="1:21" ht="14.25" customHeight="1">
      <c r="A2587" s="1329">
        <v>5</v>
      </c>
      <c r="B2587" s="1336">
        <v>44558</v>
      </c>
      <c r="C2587" s="1337" t="s">
        <v>8009</v>
      </c>
      <c r="D2587" s="1331" t="s">
        <v>8010</v>
      </c>
      <c r="E2587" s="1332">
        <v>1358</v>
      </c>
      <c r="F2587" s="1332">
        <v>1059</v>
      </c>
      <c r="G2587" s="1305">
        <v>15</v>
      </c>
      <c r="H2587" s="1305">
        <v>243</v>
      </c>
      <c r="I2587" s="1333">
        <v>0</v>
      </c>
      <c r="J2587" s="1333" t="s">
        <v>52</v>
      </c>
      <c r="K2587" s="1333" t="s">
        <v>52</v>
      </c>
      <c r="L2587" s="1333" t="s">
        <v>52</v>
      </c>
      <c r="M2587" s="1333">
        <v>258</v>
      </c>
      <c r="N2587" s="1334">
        <v>39</v>
      </c>
      <c r="O2587" s="1335">
        <v>10000</v>
      </c>
      <c r="P2587" s="634" t="s">
        <v>8011</v>
      </c>
      <c r="Q2587" s="639" t="s">
        <v>8012</v>
      </c>
      <c r="R2587" s="640">
        <v>379</v>
      </c>
      <c r="S2587" s="640">
        <v>504</v>
      </c>
      <c r="T2587" s="641">
        <v>35</v>
      </c>
      <c r="U2587" s="498"/>
    </row>
    <row r="2588" spans="1:21" ht="14.25" customHeight="1">
      <c r="A2588" s="1191"/>
      <c r="B2588" s="1191"/>
      <c r="C2588" s="1191"/>
      <c r="D2588" s="1191"/>
      <c r="E2588" s="1191"/>
      <c r="F2588" s="1191"/>
      <c r="G2588" s="1191"/>
      <c r="H2588" s="1191"/>
      <c r="I2588" s="1191"/>
      <c r="J2588" s="1191"/>
      <c r="K2588" s="1191"/>
      <c r="L2588" s="1191"/>
      <c r="M2588" s="1191"/>
      <c r="N2588" s="1191"/>
      <c r="O2588" s="1191"/>
      <c r="P2588" s="638" t="s">
        <v>8013</v>
      </c>
      <c r="Q2588" s="639" t="s">
        <v>8014</v>
      </c>
      <c r="R2588" s="640">
        <v>379</v>
      </c>
      <c r="S2588" s="640">
        <v>504</v>
      </c>
      <c r="T2588" s="641">
        <v>35</v>
      </c>
      <c r="U2588" s="498"/>
    </row>
    <row r="2589" spans="1:21" ht="14.25" customHeight="1">
      <c r="A2589" s="1102"/>
      <c r="B2589" s="1102"/>
      <c r="C2589" s="1102"/>
      <c r="D2589" s="1102"/>
      <c r="E2589" s="1102"/>
      <c r="F2589" s="1102"/>
      <c r="G2589" s="1102"/>
      <c r="H2589" s="1102"/>
      <c r="I2589" s="1102"/>
      <c r="J2589" s="1102"/>
      <c r="K2589" s="1102"/>
      <c r="L2589" s="1102"/>
      <c r="M2589" s="1102"/>
      <c r="N2589" s="1102"/>
      <c r="O2589" s="1102"/>
      <c r="P2589" s="638" t="s">
        <v>8015</v>
      </c>
      <c r="Q2589" s="639" t="s">
        <v>8016</v>
      </c>
      <c r="R2589" s="640">
        <v>379</v>
      </c>
      <c r="S2589" s="640">
        <v>504</v>
      </c>
      <c r="T2589" s="641">
        <v>35</v>
      </c>
      <c r="U2589" s="498"/>
    </row>
    <row r="2590" spans="1:21" ht="14.25" customHeight="1">
      <c r="A2590" s="1329">
        <v>5</v>
      </c>
      <c r="B2590" s="1336">
        <v>44560</v>
      </c>
      <c r="C2590" s="1337" t="s">
        <v>8017</v>
      </c>
      <c r="D2590" s="1331" t="s">
        <v>8018</v>
      </c>
      <c r="E2590" s="1332">
        <v>368480</v>
      </c>
      <c r="F2590" s="1332">
        <v>90609</v>
      </c>
      <c r="G2590" s="1305">
        <v>2096</v>
      </c>
      <c r="H2590" s="1305">
        <v>88961</v>
      </c>
      <c r="I2590" s="1333">
        <v>0</v>
      </c>
      <c r="J2590" s="1333" t="s">
        <v>52</v>
      </c>
      <c r="K2590" s="1333" t="s">
        <v>52</v>
      </c>
      <c r="L2590" s="1333" t="s">
        <v>52</v>
      </c>
      <c r="M2590" s="1333">
        <v>21</v>
      </c>
      <c r="N2590" s="1334">
        <v>26190</v>
      </c>
      <c r="O2590" s="1335">
        <v>550000</v>
      </c>
      <c r="P2590" s="634" t="s">
        <v>8019</v>
      </c>
      <c r="Q2590" s="639" t="s">
        <v>8020</v>
      </c>
      <c r="R2590" s="640">
        <v>20128</v>
      </c>
      <c r="S2590" s="640">
        <v>6</v>
      </c>
      <c r="T2590" s="641">
        <v>28193</v>
      </c>
      <c r="U2590" s="498"/>
    </row>
    <row r="2591" spans="1:21" ht="14.25" customHeight="1">
      <c r="A2591" s="1191"/>
      <c r="B2591" s="1191"/>
      <c r="C2591" s="1191"/>
      <c r="D2591" s="1191"/>
      <c r="E2591" s="1191"/>
      <c r="F2591" s="1191"/>
      <c r="G2591" s="1191"/>
      <c r="H2591" s="1191"/>
      <c r="I2591" s="1191"/>
      <c r="J2591" s="1191"/>
      <c r="K2591" s="1191"/>
      <c r="L2591" s="1191"/>
      <c r="M2591" s="1191"/>
      <c r="N2591" s="1191"/>
      <c r="O2591" s="1191"/>
      <c r="P2591" s="638" t="s">
        <v>8021</v>
      </c>
      <c r="Q2591" s="639" t="s">
        <v>8022</v>
      </c>
      <c r="R2591" s="640">
        <v>20128</v>
      </c>
      <c r="S2591" s="640">
        <v>6</v>
      </c>
      <c r="T2591" s="641">
        <v>28193</v>
      </c>
      <c r="U2591" s="498"/>
    </row>
    <row r="2592" spans="1:21" ht="14.25" customHeight="1">
      <c r="A2592" s="1102"/>
      <c r="B2592" s="1102"/>
      <c r="C2592" s="1102"/>
      <c r="D2592" s="1102"/>
      <c r="E2592" s="1102"/>
      <c r="F2592" s="1102"/>
      <c r="G2592" s="1102"/>
      <c r="H2592" s="1102"/>
      <c r="I2592" s="1102"/>
      <c r="J2592" s="1102"/>
      <c r="K2592" s="1102"/>
      <c r="L2592" s="1102"/>
      <c r="M2592" s="1102"/>
      <c r="N2592" s="1102"/>
      <c r="O2592" s="1102"/>
      <c r="P2592" s="638" t="s">
        <v>8023</v>
      </c>
      <c r="Q2592" s="639" t="s">
        <v>8024</v>
      </c>
      <c r="R2592" s="640">
        <v>20128</v>
      </c>
      <c r="S2592" s="640">
        <v>6</v>
      </c>
      <c r="T2592" s="641">
        <v>28193</v>
      </c>
      <c r="U2592" s="498"/>
    </row>
    <row r="2593" spans="1:21" ht="14.25" customHeight="1">
      <c r="A2593" s="1329">
        <v>1</v>
      </c>
      <c r="B2593" s="1336">
        <v>44563</v>
      </c>
      <c r="C2593" s="1337" t="s">
        <v>8025</v>
      </c>
      <c r="D2593" s="1331" t="s">
        <v>8026</v>
      </c>
      <c r="E2593" s="1332">
        <v>36025</v>
      </c>
      <c r="F2593" s="1332">
        <v>19766</v>
      </c>
      <c r="G2593" s="1305">
        <v>184</v>
      </c>
      <c r="H2593" s="1305">
        <v>19616</v>
      </c>
      <c r="I2593" s="1333">
        <v>0</v>
      </c>
      <c r="J2593" s="1333" t="s">
        <v>52</v>
      </c>
      <c r="K2593" s="1333" t="s">
        <v>52</v>
      </c>
      <c r="L2593" s="1333" t="s">
        <v>52</v>
      </c>
      <c r="M2593" s="1333">
        <v>0</v>
      </c>
      <c r="N2593" s="1334">
        <v>49076</v>
      </c>
      <c r="O2593" s="1335">
        <v>550000</v>
      </c>
      <c r="P2593" s="634" t="s">
        <v>8027</v>
      </c>
      <c r="Q2593" s="639" t="s">
        <v>8028</v>
      </c>
      <c r="R2593" s="640">
        <v>6008</v>
      </c>
      <c r="S2593" s="640" t="s">
        <v>52</v>
      </c>
      <c r="T2593" s="640" t="s">
        <v>52</v>
      </c>
      <c r="U2593" s="498"/>
    </row>
    <row r="2594" spans="1:21" ht="14.25" customHeight="1">
      <c r="A2594" s="1191"/>
      <c r="B2594" s="1191"/>
      <c r="C2594" s="1191"/>
      <c r="D2594" s="1191"/>
      <c r="E2594" s="1191"/>
      <c r="F2594" s="1191"/>
      <c r="G2594" s="1191"/>
      <c r="H2594" s="1191"/>
      <c r="I2594" s="1191"/>
      <c r="J2594" s="1191"/>
      <c r="K2594" s="1191"/>
      <c r="L2594" s="1191"/>
      <c r="M2594" s="1191"/>
      <c r="N2594" s="1191"/>
      <c r="O2594" s="1191"/>
      <c r="P2594" s="638" t="s">
        <v>8029</v>
      </c>
      <c r="Q2594" s="639" t="s">
        <v>8030</v>
      </c>
      <c r="R2594" s="640">
        <v>6008</v>
      </c>
      <c r="S2594" s="640" t="s">
        <v>52</v>
      </c>
      <c r="T2594" s="640" t="s">
        <v>52</v>
      </c>
      <c r="U2594" s="498"/>
    </row>
    <row r="2595" spans="1:21" ht="14.25" customHeight="1">
      <c r="A2595" s="1102"/>
      <c r="B2595" s="1102"/>
      <c r="C2595" s="1102"/>
      <c r="D2595" s="1102"/>
      <c r="E2595" s="1102"/>
      <c r="F2595" s="1102"/>
      <c r="G2595" s="1102"/>
      <c r="H2595" s="1102"/>
      <c r="I2595" s="1102"/>
      <c r="J2595" s="1102"/>
      <c r="K2595" s="1102"/>
      <c r="L2595" s="1102"/>
      <c r="M2595" s="1102"/>
      <c r="N2595" s="1102"/>
      <c r="O2595" s="1102"/>
      <c r="P2595" s="638" t="s">
        <v>8031</v>
      </c>
      <c r="Q2595" s="639" t="s">
        <v>8032</v>
      </c>
      <c r="R2595" s="640">
        <v>6008</v>
      </c>
      <c r="S2595" s="640" t="s">
        <v>52</v>
      </c>
      <c r="T2595" s="640" t="s">
        <v>52</v>
      </c>
      <c r="U2595" s="498"/>
    </row>
    <row r="2596" spans="1:21" ht="14.25" customHeight="1">
      <c r="A2596" s="1329">
        <v>1</v>
      </c>
      <c r="B2596" s="1336">
        <v>44565</v>
      </c>
      <c r="C2596" s="1337" t="s">
        <v>8033</v>
      </c>
      <c r="D2596" s="1331" t="s">
        <v>8034</v>
      </c>
      <c r="E2596" s="1332">
        <v>4540</v>
      </c>
      <c r="F2596" s="1332">
        <v>3385</v>
      </c>
      <c r="G2596" s="1305">
        <v>349</v>
      </c>
      <c r="H2596" s="1305">
        <v>3042</v>
      </c>
      <c r="I2596" s="1333">
        <v>0</v>
      </c>
      <c r="J2596" s="1333" t="s">
        <v>52</v>
      </c>
      <c r="K2596" s="1333" t="s">
        <v>52</v>
      </c>
      <c r="L2596" s="1333" t="s">
        <v>52</v>
      </c>
      <c r="M2596" s="1333">
        <v>1356</v>
      </c>
      <c r="N2596" s="1334">
        <v>7</v>
      </c>
      <c r="O2596" s="1335">
        <v>10000</v>
      </c>
      <c r="P2596" s="634" t="s">
        <v>8035</v>
      </c>
      <c r="Q2596" s="639" t="s">
        <v>8036</v>
      </c>
      <c r="R2596" s="640">
        <v>660</v>
      </c>
      <c r="S2596" s="640">
        <v>389</v>
      </c>
      <c r="T2596" s="641">
        <v>8</v>
      </c>
      <c r="U2596" s="498"/>
    </row>
    <row r="2597" spans="1:21" ht="14.25" customHeight="1">
      <c r="A2597" s="1191"/>
      <c r="B2597" s="1191"/>
      <c r="C2597" s="1191"/>
      <c r="D2597" s="1191"/>
      <c r="E2597" s="1191"/>
      <c r="F2597" s="1191"/>
      <c r="G2597" s="1191"/>
      <c r="H2597" s="1191"/>
      <c r="I2597" s="1191"/>
      <c r="J2597" s="1191"/>
      <c r="K2597" s="1191"/>
      <c r="L2597" s="1191"/>
      <c r="M2597" s="1191"/>
      <c r="N2597" s="1191"/>
      <c r="O2597" s="1191"/>
      <c r="P2597" s="638" t="s">
        <v>8037</v>
      </c>
      <c r="Q2597" s="639" t="s">
        <v>8038</v>
      </c>
      <c r="R2597" s="640">
        <v>660</v>
      </c>
      <c r="S2597" s="640">
        <v>389</v>
      </c>
      <c r="T2597" s="641">
        <v>8</v>
      </c>
      <c r="U2597" s="498"/>
    </row>
    <row r="2598" spans="1:21" ht="14.25" customHeight="1">
      <c r="A2598" s="1102"/>
      <c r="B2598" s="1102"/>
      <c r="C2598" s="1102"/>
      <c r="D2598" s="1102"/>
      <c r="E2598" s="1102"/>
      <c r="F2598" s="1102"/>
      <c r="G2598" s="1102"/>
      <c r="H2598" s="1102"/>
      <c r="I2598" s="1102"/>
      <c r="J2598" s="1102"/>
      <c r="K2598" s="1102"/>
      <c r="L2598" s="1102"/>
      <c r="M2598" s="1102"/>
      <c r="N2598" s="1102"/>
      <c r="O2598" s="1102"/>
      <c r="P2598" s="638" t="s">
        <v>8039</v>
      </c>
      <c r="Q2598" s="639" t="s">
        <v>8040</v>
      </c>
      <c r="R2598" s="640">
        <v>660</v>
      </c>
      <c r="S2598" s="640">
        <v>389</v>
      </c>
      <c r="T2598" s="641">
        <v>8</v>
      </c>
      <c r="U2598" s="498"/>
    </row>
    <row r="2599" spans="1:21" ht="14.25" customHeight="1">
      <c r="A2599" s="1329">
        <v>2</v>
      </c>
      <c r="B2599" s="1336">
        <v>44572</v>
      </c>
      <c r="C2599" s="1337" t="s">
        <v>8041</v>
      </c>
      <c r="D2599" s="1331" t="s">
        <v>8042</v>
      </c>
      <c r="E2599" s="1332">
        <v>1821</v>
      </c>
      <c r="F2599" s="1332">
        <v>1444</v>
      </c>
      <c r="G2599" s="1305">
        <v>54</v>
      </c>
      <c r="H2599" s="1305">
        <v>1393</v>
      </c>
      <c r="I2599" s="1333">
        <v>0</v>
      </c>
      <c r="J2599" s="1333" t="s">
        <v>52</v>
      </c>
      <c r="K2599" s="1333" t="s">
        <v>52</v>
      </c>
      <c r="L2599" s="1333" t="s">
        <v>52</v>
      </c>
      <c r="M2599" s="1333">
        <v>309</v>
      </c>
      <c r="N2599" s="1334">
        <v>32</v>
      </c>
      <c r="O2599" s="1335">
        <v>10000</v>
      </c>
      <c r="P2599" s="634" t="s">
        <v>8043</v>
      </c>
      <c r="Q2599" s="639" t="s">
        <v>8044</v>
      </c>
      <c r="R2599" s="640">
        <v>412</v>
      </c>
      <c r="S2599" s="640">
        <v>111</v>
      </c>
      <c r="T2599" s="641">
        <v>33</v>
      </c>
      <c r="U2599" s="498"/>
    </row>
    <row r="2600" spans="1:21" ht="14.25" customHeight="1">
      <c r="A2600" s="1191"/>
      <c r="B2600" s="1191"/>
      <c r="C2600" s="1191"/>
      <c r="D2600" s="1191"/>
      <c r="E2600" s="1191"/>
      <c r="F2600" s="1191"/>
      <c r="G2600" s="1191"/>
      <c r="H2600" s="1191"/>
      <c r="I2600" s="1191"/>
      <c r="J2600" s="1191"/>
      <c r="K2600" s="1191"/>
      <c r="L2600" s="1191"/>
      <c r="M2600" s="1191"/>
      <c r="N2600" s="1191"/>
      <c r="O2600" s="1191"/>
      <c r="P2600" s="638" t="s">
        <v>8045</v>
      </c>
      <c r="Q2600" s="639" t="s">
        <v>8046</v>
      </c>
      <c r="R2600" s="640">
        <v>412</v>
      </c>
      <c r="S2600" s="640">
        <v>111</v>
      </c>
      <c r="T2600" s="641">
        <v>33</v>
      </c>
      <c r="U2600" s="498"/>
    </row>
    <row r="2601" spans="1:21" ht="14.25" customHeight="1">
      <c r="A2601" s="1102"/>
      <c r="B2601" s="1102"/>
      <c r="C2601" s="1102"/>
      <c r="D2601" s="1102"/>
      <c r="E2601" s="1102"/>
      <c r="F2601" s="1102"/>
      <c r="G2601" s="1102"/>
      <c r="H2601" s="1102"/>
      <c r="I2601" s="1102"/>
      <c r="J2601" s="1102"/>
      <c r="K2601" s="1102"/>
      <c r="L2601" s="1102"/>
      <c r="M2601" s="1102"/>
      <c r="N2601" s="1102"/>
      <c r="O2601" s="1102"/>
      <c r="P2601" s="638" t="s">
        <v>8047</v>
      </c>
      <c r="Q2601" s="639" t="s">
        <v>8048</v>
      </c>
      <c r="R2601" s="640">
        <v>412</v>
      </c>
      <c r="S2601" s="640">
        <v>111</v>
      </c>
      <c r="T2601" s="641">
        <v>33</v>
      </c>
      <c r="U2601" s="498"/>
    </row>
    <row r="2602" spans="1:21" ht="14.25" customHeight="1">
      <c r="A2602" s="1329">
        <v>3</v>
      </c>
      <c r="B2602" s="1336">
        <v>44579</v>
      </c>
      <c r="C2602" s="1337" t="s">
        <v>8049</v>
      </c>
      <c r="D2602" s="1331" t="s">
        <v>8050</v>
      </c>
      <c r="E2602" s="1332">
        <v>2007</v>
      </c>
      <c r="F2602" s="1332">
        <v>1615</v>
      </c>
      <c r="G2602" s="1305">
        <v>145</v>
      </c>
      <c r="H2602" s="1305">
        <v>1476</v>
      </c>
      <c r="I2602" s="1333">
        <v>0</v>
      </c>
      <c r="J2602" s="1333" t="s">
        <v>52</v>
      </c>
      <c r="K2602" s="1333" t="s">
        <v>52</v>
      </c>
      <c r="L2602" s="1333" t="s">
        <v>52</v>
      </c>
      <c r="M2602" s="1333">
        <v>295</v>
      </c>
      <c r="N2602" s="1334">
        <v>34</v>
      </c>
      <c r="O2602" s="1335">
        <v>10000</v>
      </c>
      <c r="P2602" s="634" t="s">
        <v>8051</v>
      </c>
      <c r="Q2602" s="639" t="s">
        <v>8052</v>
      </c>
      <c r="R2602" s="640">
        <v>477</v>
      </c>
      <c r="S2602" s="640">
        <v>112</v>
      </c>
      <c r="T2602" s="641">
        <v>34</v>
      </c>
      <c r="U2602" s="498"/>
    </row>
    <row r="2603" spans="1:21" ht="14.25" customHeight="1">
      <c r="A2603" s="1191"/>
      <c r="B2603" s="1191"/>
      <c r="C2603" s="1191"/>
      <c r="D2603" s="1191"/>
      <c r="E2603" s="1191"/>
      <c r="F2603" s="1191"/>
      <c r="G2603" s="1191"/>
      <c r="H2603" s="1191"/>
      <c r="I2603" s="1191"/>
      <c r="J2603" s="1191"/>
      <c r="K2603" s="1191"/>
      <c r="L2603" s="1191"/>
      <c r="M2603" s="1191"/>
      <c r="N2603" s="1191"/>
      <c r="O2603" s="1191"/>
      <c r="P2603" s="638" t="s">
        <v>8053</v>
      </c>
      <c r="Q2603" s="639" t="s">
        <v>8054</v>
      </c>
      <c r="R2603" s="640">
        <v>477</v>
      </c>
      <c r="S2603" s="640">
        <v>112</v>
      </c>
      <c r="T2603" s="641">
        <v>34</v>
      </c>
      <c r="U2603" s="498"/>
    </row>
    <row r="2604" spans="1:21" ht="14.25" customHeight="1">
      <c r="A2604" s="1102"/>
      <c r="B2604" s="1102"/>
      <c r="C2604" s="1102"/>
      <c r="D2604" s="1102"/>
      <c r="E2604" s="1102"/>
      <c r="F2604" s="1102"/>
      <c r="G2604" s="1102"/>
      <c r="H2604" s="1102"/>
      <c r="I2604" s="1102"/>
      <c r="J2604" s="1102"/>
      <c r="K2604" s="1102"/>
      <c r="L2604" s="1102"/>
      <c r="M2604" s="1102"/>
      <c r="N2604" s="1102"/>
      <c r="O2604" s="1102"/>
      <c r="P2604" s="638" t="s">
        <v>8055</v>
      </c>
      <c r="Q2604" s="639" t="s">
        <v>8056</v>
      </c>
      <c r="R2604" s="640">
        <v>477</v>
      </c>
      <c r="S2604" s="640">
        <v>112</v>
      </c>
      <c r="T2604" s="641">
        <v>34</v>
      </c>
      <c r="U2604" s="498"/>
    </row>
    <row r="2605" spans="1:21" ht="14.25" customHeight="1">
      <c r="A2605" s="1329">
        <v>3</v>
      </c>
      <c r="B2605" s="1336" t="s">
        <v>8057</v>
      </c>
      <c r="C2605" s="1337" t="s">
        <v>8058</v>
      </c>
      <c r="D2605" s="1331" t="s">
        <v>8059</v>
      </c>
      <c r="E2605" s="1332">
        <v>419846</v>
      </c>
      <c r="F2605" s="1332">
        <v>71487</v>
      </c>
      <c r="G2605" s="1305">
        <v>1088</v>
      </c>
      <c r="H2605" s="1305">
        <v>70736</v>
      </c>
      <c r="I2605" s="1333">
        <v>0</v>
      </c>
      <c r="J2605" s="1333" t="s">
        <v>52</v>
      </c>
      <c r="K2605" s="1333" t="s">
        <v>52</v>
      </c>
      <c r="L2605" s="1333" t="s">
        <v>52</v>
      </c>
      <c r="M2605" s="1333">
        <v>113</v>
      </c>
      <c r="N2605" s="1334">
        <v>4425</v>
      </c>
      <c r="O2605" s="1335">
        <v>500000</v>
      </c>
      <c r="P2605" s="634" t="s">
        <v>8060</v>
      </c>
      <c r="Q2605" s="639" t="s">
        <v>8061</v>
      </c>
      <c r="R2605" s="640">
        <v>21184</v>
      </c>
      <c r="S2605" s="640">
        <v>31</v>
      </c>
      <c r="T2605" s="641">
        <v>5079</v>
      </c>
      <c r="U2605" s="498"/>
    </row>
    <row r="2606" spans="1:21" ht="14.25" customHeight="1">
      <c r="A2606" s="1191"/>
      <c r="B2606" s="1191"/>
      <c r="C2606" s="1191"/>
      <c r="D2606" s="1191"/>
      <c r="E2606" s="1191"/>
      <c r="F2606" s="1191"/>
      <c r="G2606" s="1191"/>
      <c r="H2606" s="1191"/>
      <c r="I2606" s="1191"/>
      <c r="J2606" s="1191"/>
      <c r="K2606" s="1191"/>
      <c r="L2606" s="1191"/>
      <c r="M2606" s="1191"/>
      <c r="N2606" s="1191"/>
      <c r="O2606" s="1191"/>
      <c r="P2606" s="638" t="s">
        <v>8062</v>
      </c>
      <c r="Q2606" s="639" t="s">
        <v>8063</v>
      </c>
      <c r="R2606" s="640">
        <v>21184</v>
      </c>
      <c r="S2606" s="640">
        <v>31</v>
      </c>
      <c r="T2606" s="641">
        <v>5079</v>
      </c>
      <c r="U2606" s="498"/>
    </row>
    <row r="2607" spans="1:21" ht="14.25" customHeight="1">
      <c r="A2607" s="1102"/>
      <c r="B2607" s="1102"/>
      <c r="C2607" s="1102"/>
      <c r="D2607" s="1102"/>
      <c r="E2607" s="1102"/>
      <c r="F2607" s="1102"/>
      <c r="G2607" s="1102"/>
      <c r="H2607" s="1102"/>
      <c r="I2607" s="1102"/>
      <c r="J2607" s="1102"/>
      <c r="K2607" s="1102"/>
      <c r="L2607" s="1102"/>
      <c r="M2607" s="1102"/>
      <c r="N2607" s="1102"/>
      <c r="O2607" s="1102"/>
      <c r="P2607" s="638" t="s">
        <v>8064</v>
      </c>
      <c r="Q2607" s="639" t="s">
        <v>8065</v>
      </c>
      <c r="R2607" s="640">
        <v>21184</v>
      </c>
      <c r="S2607" s="640">
        <v>31</v>
      </c>
      <c r="T2607" s="641">
        <v>5079</v>
      </c>
      <c r="U2607" s="498"/>
    </row>
    <row r="2608" spans="1:21" ht="14.25" customHeight="1">
      <c r="A2608" s="1329">
        <v>4</v>
      </c>
      <c r="B2608" s="1336">
        <v>44586</v>
      </c>
      <c r="C2608" s="1337" t="s">
        <v>8066</v>
      </c>
      <c r="D2608" s="1331" t="s">
        <v>8067</v>
      </c>
      <c r="E2608" s="1332">
        <v>1421</v>
      </c>
      <c r="F2608" s="1332">
        <v>1104</v>
      </c>
      <c r="G2608" s="1305">
        <v>53</v>
      </c>
      <c r="H2608" s="1305">
        <v>1055</v>
      </c>
      <c r="I2608" s="1333">
        <v>0</v>
      </c>
      <c r="J2608" s="1333" t="s">
        <v>52</v>
      </c>
      <c r="K2608" s="1333" t="s">
        <v>52</v>
      </c>
      <c r="L2608" s="1333" t="s">
        <v>52</v>
      </c>
      <c r="M2608" s="1333">
        <v>300</v>
      </c>
      <c r="N2608" s="1334">
        <v>33</v>
      </c>
      <c r="O2608" s="1335">
        <v>9999</v>
      </c>
      <c r="P2608" s="634" t="s">
        <v>8068</v>
      </c>
      <c r="Q2608" s="639" t="s">
        <v>8069</v>
      </c>
      <c r="R2608" s="640">
        <v>401</v>
      </c>
      <c r="S2608" s="640">
        <v>133</v>
      </c>
      <c r="T2608" s="641">
        <v>34</v>
      </c>
      <c r="U2608" s="498"/>
    </row>
    <row r="2609" spans="1:21" ht="14.25" customHeight="1">
      <c r="A2609" s="1191"/>
      <c r="B2609" s="1191"/>
      <c r="C2609" s="1191"/>
      <c r="D2609" s="1191"/>
      <c r="E2609" s="1191"/>
      <c r="F2609" s="1191"/>
      <c r="G2609" s="1191"/>
      <c r="H2609" s="1191"/>
      <c r="I2609" s="1191"/>
      <c r="J2609" s="1191"/>
      <c r="K2609" s="1191"/>
      <c r="L2609" s="1191"/>
      <c r="M2609" s="1191"/>
      <c r="N2609" s="1191"/>
      <c r="O2609" s="1191"/>
      <c r="P2609" s="638" t="s">
        <v>8070</v>
      </c>
      <c r="Q2609" s="639" t="s">
        <v>8071</v>
      </c>
      <c r="R2609" s="640">
        <v>401</v>
      </c>
      <c r="S2609" s="640">
        <v>133</v>
      </c>
      <c r="T2609" s="641">
        <v>34</v>
      </c>
      <c r="U2609" s="498"/>
    </row>
    <row r="2610" spans="1:21" ht="14.25" customHeight="1">
      <c r="A2610" s="1102"/>
      <c r="B2610" s="1102"/>
      <c r="C2610" s="1102"/>
      <c r="D2610" s="1102"/>
      <c r="E2610" s="1102"/>
      <c r="F2610" s="1102"/>
      <c r="G2610" s="1102"/>
      <c r="H2610" s="1102"/>
      <c r="I2610" s="1102"/>
      <c r="J2610" s="1102"/>
      <c r="K2610" s="1102"/>
      <c r="L2610" s="1102"/>
      <c r="M2610" s="1102"/>
      <c r="N2610" s="1102"/>
      <c r="O2610" s="1102"/>
      <c r="P2610" s="638" t="s">
        <v>8072</v>
      </c>
      <c r="Q2610" s="639" t="s">
        <v>8073</v>
      </c>
      <c r="R2610" s="640">
        <v>401</v>
      </c>
      <c r="S2610" s="640">
        <v>133</v>
      </c>
      <c r="T2610" s="641">
        <v>34</v>
      </c>
      <c r="U2610" s="498"/>
    </row>
    <row r="2611" spans="1:21" ht="14.25" customHeight="1">
      <c r="A2611" s="1329">
        <v>2</v>
      </c>
      <c r="B2611" s="1336">
        <v>44599</v>
      </c>
      <c r="C2611" s="1337" t="s">
        <v>8074</v>
      </c>
      <c r="D2611" s="1331" t="s">
        <v>8075</v>
      </c>
      <c r="E2611" s="1332">
        <v>1086</v>
      </c>
      <c r="F2611" s="1332">
        <v>815</v>
      </c>
      <c r="G2611" s="1305">
        <v>61</v>
      </c>
      <c r="H2611" s="1305">
        <v>757</v>
      </c>
      <c r="I2611" s="1333">
        <v>0</v>
      </c>
      <c r="J2611" s="1333" t="s">
        <v>52</v>
      </c>
      <c r="K2611" s="1333" t="s">
        <v>52</v>
      </c>
      <c r="L2611" s="1333" t="s">
        <v>52</v>
      </c>
      <c r="M2611" s="1333">
        <v>254</v>
      </c>
      <c r="N2611" s="1334">
        <v>33</v>
      </c>
      <c r="O2611" s="1335">
        <v>9999</v>
      </c>
      <c r="P2611" s="634" t="s">
        <v>8076</v>
      </c>
      <c r="Q2611" s="639" t="s">
        <v>8077</v>
      </c>
      <c r="R2611" s="640">
        <v>295</v>
      </c>
      <c r="S2611" s="640">
        <v>104</v>
      </c>
      <c r="T2611" s="641">
        <v>39</v>
      </c>
      <c r="U2611" s="498"/>
    </row>
    <row r="2612" spans="1:21" ht="14.25" customHeight="1">
      <c r="A2612" s="1191"/>
      <c r="B2612" s="1191"/>
      <c r="C2612" s="1191"/>
      <c r="D2612" s="1191"/>
      <c r="E2612" s="1191"/>
      <c r="F2612" s="1191"/>
      <c r="G2612" s="1191"/>
      <c r="H2612" s="1191"/>
      <c r="I2612" s="1191"/>
      <c r="J2612" s="1191"/>
      <c r="K2612" s="1191"/>
      <c r="L2612" s="1191"/>
      <c r="M2612" s="1191"/>
      <c r="N2612" s="1191"/>
      <c r="O2612" s="1191"/>
      <c r="P2612" s="638" t="s">
        <v>8078</v>
      </c>
      <c r="Q2612" s="639" t="s">
        <v>8079</v>
      </c>
      <c r="R2612" s="640">
        <v>295</v>
      </c>
      <c r="S2612" s="640">
        <v>104</v>
      </c>
      <c r="T2612" s="641">
        <v>39</v>
      </c>
      <c r="U2612" s="498"/>
    </row>
    <row r="2613" spans="1:21" ht="14.25" customHeight="1">
      <c r="A2613" s="1102"/>
      <c r="B2613" s="1102"/>
      <c r="C2613" s="1102"/>
      <c r="D2613" s="1102"/>
      <c r="E2613" s="1102"/>
      <c r="F2613" s="1102"/>
      <c r="G2613" s="1102"/>
      <c r="H2613" s="1102"/>
      <c r="I2613" s="1102"/>
      <c r="J2613" s="1102"/>
      <c r="K2613" s="1102"/>
      <c r="L2613" s="1102"/>
      <c r="M2613" s="1102"/>
      <c r="N2613" s="1102"/>
      <c r="O2613" s="1102"/>
      <c r="P2613" s="638" t="s">
        <v>8080</v>
      </c>
      <c r="Q2613" s="639" t="s">
        <v>8081</v>
      </c>
      <c r="R2613" s="640">
        <v>295</v>
      </c>
      <c r="S2613" s="640">
        <v>104</v>
      </c>
      <c r="T2613" s="641">
        <v>39</v>
      </c>
      <c r="U2613" s="498"/>
    </row>
    <row r="2614" spans="1:21" ht="14.25" customHeight="1">
      <c r="A2614" s="1329">
        <v>3</v>
      </c>
      <c r="B2614" s="1336">
        <v>44606</v>
      </c>
      <c r="C2614" s="1337" t="s">
        <v>8082</v>
      </c>
      <c r="D2614" s="1331" t="s">
        <v>8083</v>
      </c>
      <c r="E2614" s="1332">
        <v>816</v>
      </c>
      <c r="F2614" s="1332">
        <v>651</v>
      </c>
      <c r="G2614" s="1305">
        <v>25</v>
      </c>
      <c r="H2614" s="1305">
        <v>628</v>
      </c>
      <c r="I2614" s="1333">
        <v>0</v>
      </c>
      <c r="J2614" s="1333" t="s">
        <v>52</v>
      </c>
      <c r="K2614" s="1333" t="s">
        <v>52</v>
      </c>
      <c r="L2614" s="1333" t="s">
        <v>52</v>
      </c>
      <c r="M2614" s="1333">
        <v>154</v>
      </c>
      <c r="N2614" s="1334">
        <v>51</v>
      </c>
      <c r="O2614" s="1335">
        <v>7847</v>
      </c>
      <c r="P2614" s="634" t="s">
        <v>8084</v>
      </c>
      <c r="Q2614" s="639" t="s">
        <v>8085</v>
      </c>
      <c r="R2614" s="640">
        <v>185</v>
      </c>
      <c r="S2614" s="640">
        <v>54</v>
      </c>
      <c r="T2614" s="641">
        <v>53</v>
      </c>
      <c r="U2614" s="498"/>
    </row>
    <row r="2615" spans="1:21" ht="14.25" customHeight="1">
      <c r="A2615" s="1191"/>
      <c r="B2615" s="1191"/>
      <c r="C2615" s="1191"/>
      <c r="D2615" s="1191"/>
      <c r="E2615" s="1191"/>
      <c r="F2615" s="1191"/>
      <c r="G2615" s="1191"/>
      <c r="H2615" s="1191"/>
      <c r="I2615" s="1191"/>
      <c r="J2615" s="1191"/>
      <c r="K2615" s="1191"/>
      <c r="L2615" s="1191"/>
      <c r="M2615" s="1191"/>
      <c r="N2615" s="1191"/>
      <c r="O2615" s="1191"/>
      <c r="P2615" s="638" t="s">
        <v>8086</v>
      </c>
      <c r="Q2615" s="639" t="s">
        <v>8087</v>
      </c>
      <c r="R2615" s="640">
        <v>185</v>
      </c>
      <c r="S2615" s="640">
        <v>54</v>
      </c>
      <c r="T2615" s="641">
        <v>53</v>
      </c>
      <c r="U2615" s="498"/>
    </row>
    <row r="2616" spans="1:21" ht="14.25" customHeight="1">
      <c r="A2616" s="1102"/>
      <c r="B2616" s="1102"/>
      <c r="C2616" s="1102"/>
      <c r="D2616" s="1102"/>
      <c r="E2616" s="1102"/>
      <c r="F2616" s="1102"/>
      <c r="G2616" s="1102"/>
      <c r="H2616" s="1102"/>
      <c r="I2616" s="1102"/>
      <c r="J2616" s="1102"/>
      <c r="K2616" s="1102"/>
      <c r="L2616" s="1102"/>
      <c r="M2616" s="1102"/>
      <c r="N2616" s="1102"/>
      <c r="O2616" s="1102"/>
      <c r="P2616" s="638" t="s">
        <v>8088</v>
      </c>
      <c r="Q2616" s="639" t="s">
        <v>8089</v>
      </c>
      <c r="R2616" s="640">
        <v>185</v>
      </c>
      <c r="S2616" s="640">
        <v>54</v>
      </c>
      <c r="T2616" s="641">
        <v>53</v>
      </c>
      <c r="U2616" s="498"/>
    </row>
    <row r="2617" spans="1:21" ht="14.25" customHeight="1">
      <c r="A2617" s="1329">
        <v>4</v>
      </c>
      <c r="B2617" s="1336">
        <v>44613</v>
      </c>
      <c r="C2617" s="1337" t="s">
        <v>8090</v>
      </c>
      <c r="D2617" s="1331" t="s">
        <v>8091</v>
      </c>
      <c r="E2617" s="1332">
        <v>2039</v>
      </c>
      <c r="F2617" s="1332">
        <v>1677</v>
      </c>
      <c r="G2617" s="1305">
        <v>40</v>
      </c>
      <c r="H2617" s="1305">
        <v>1638</v>
      </c>
      <c r="I2617" s="1333">
        <v>0</v>
      </c>
      <c r="J2617" s="1333" t="s">
        <v>52</v>
      </c>
      <c r="K2617" s="1333" t="s">
        <v>52</v>
      </c>
      <c r="L2617" s="1333" t="s">
        <v>52</v>
      </c>
      <c r="M2617" s="1333">
        <v>305</v>
      </c>
      <c r="N2617" s="1334">
        <v>33</v>
      </c>
      <c r="O2617" s="1335">
        <v>10000</v>
      </c>
      <c r="P2617" s="634" t="s">
        <v>8092</v>
      </c>
      <c r="Q2617" s="639" t="s">
        <v>8093</v>
      </c>
      <c r="R2617" s="640">
        <v>566</v>
      </c>
      <c r="S2617" s="640">
        <v>121</v>
      </c>
      <c r="T2617" s="641">
        <v>31</v>
      </c>
      <c r="U2617" s="498"/>
    </row>
    <row r="2618" spans="1:21" ht="14.25" customHeight="1">
      <c r="A2618" s="1191"/>
      <c r="B2618" s="1191"/>
      <c r="C2618" s="1191"/>
      <c r="D2618" s="1191"/>
      <c r="E2618" s="1191"/>
      <c r="F2618" s="1191"/>
      <c r="G2618" s="1191"/>
      <c r="H2618" s="1191"/>
      <c r="I2618" s="1191"/>
      <c r="J2618" s="1191"/>
      <c r="K2618" s="1191"/>
      <c r="L2618" s="1191"/>
      <c r="M2618" s="1191"/>
      <c r="N2618" s="1191"/>
      <c r="O2618" s="1191"/>
      <c r="P2618" s="638" t="s">
        <v>8094</v>
      </c>
      <c r="Q2618" s="639" t="s">
        <v>8095</v>
      </c>
      <c r="R2618" s="640">
        <v>566</v>
      </c>
      <c r="S2618" s="640">
        <v>121</v>
      </c>
      <c r="T2618" s="641">
        <v>34</v>
      </c>
      <c r="U2618" s="498"/>
    </row>
    <row r="2619" spans="1:21" ht="14.25" customHeight="1">
      <c r="A2619" s="1102"/>
      <c r="B2619" s="1102"/>
      <c r="C2619" s="1102"/>
      <c r="D2619" s="1102"/>
      <c r="E2619" s="1102"/>
      <c r="F2619" s="1102"/>
      <c r="G2619" s="1102"/>
      <c r="H2619" s="1102"/>
      <c r="I2619" s="1102"/>
      <c r="J2619" s="1102"/>
      <c r="K2619" s="1102"/>
      <c r="L2619" s="1102"/>
      <c r="M2619" s="1102"/>
      <c r="N2619" s="1102"/>
      <c r="O2619" s="1102"/>
      <c r="P2619" s="638" t="s">
        <v>8096</v>
      </c>
      <c r="Q2619" s="639" t="s">
        <v>8097</v>
      </c>
      <c r="R2619" s="640">
        <v>566</v>
      </c>
      <c r="S2619" s="640">
        <v>121</v>
      </c>
      <c r="T2619" s="641">
        <v>34</v>
      </c>
      <c r="U2619" s="498"/>
    </row>
    <row r="2620" spans="1:21" ht="14.25" customHeight="1">
      <c r="A2620" s="1329">
        <v>1</v>
      </c>
      <c r="B2620" s="1336">
        <v>44621</v>
      </c>
      <c r="C2620" s="1337" t="s">
        <v>8098</v>
      </c>
      <c r="D2620" s="1331" t="s">
        <v>8099</v>
      </c>
      <c r="E2620" s="1332">
        <v>1520</v>
      </c>
      <c r="F2620" s="1332">
        <v>1146</v>
      </c>
      <c r="G2620" s="1305">
        <v>35</v>
      </c>
      <c r="H2620" s="1305">
        <v>1113</v>
      </c>
      <c r="I2620" s="1333">
        <v>0</v>
      </c>
      <c r="J2620" s="1333" t="s">
        <v>52</v>
      </c>
      <c r="K2620" s="1333" t="s">
        <v>52</v>
      </c>
      <c r="L2620" s="1333" t="s">
        <v>52</v>
      </c>
      <c r="M2620" s="1333">
        <v>243</v>
      </c>
      <c r="N2620" s="1334">
        <v>41</v>
      </c>
      <c r="O2620" s="1335">
        <v>10000</v>
      </c>
      <c r="P2620" s="634" t="s">
        <v>8100</v>
      </c>
      <c r="Q2620" s="639" t="s">
        <v>8101</v>
      </c>
      <c r="R2620" s="640">
        <v>88</v>
      </c>
      <c r="S2620" s="640">
        <v>518</v>
      </c>
      <c r="T2620" s="641">
        <v>45</v>
      </c>
      <c r="U2620" s="498"/>
    </row>
    <row r="2621" spans="1:21" ht="14.25" customHeight="1">
      <c r="A2621" s="1191"/>
      <c r="B2621" s="1191"/>
      <c r="C2621" s="1191"/>
      <c r="D2621" s="1191"/>
      <c r="E2621" s="1191"/>
      <c r="F2621" s="1191"/>
      <c r="G2621" s="1191"/>
      <c r="H2621" s="1191"/>
      <c r="I2621" s="1191"/>
      <c r="J2621" s="1191"/>
      <c r="K2621" s="1191"/>
      <c r="L2621" s="1191"/>
      <c r="M2621" s="1191"/>
      <c r="N2621" s="1191"/>
      <c r="O2621" s="1191"/>
      <c r="P2621" s="638" t="s">
        <v>8102</v>
      </c>
      <c r="Q2621" s="639" t="s">
        <v>8103</v>
      </c>
      <c r="R2621" s="640">
        <v>88</v>
      </c>
      <c r="S2621" s="640">
        <v>518</v>
      </c>
      <c r="T2621" s="641">
        <v>45</v>
      </c>
      <c r="U2621" s="498"/>
    </row>
    <row r="2622" spans="1:21" ht="14.25" customHeight="1">
      <c r="A2622" s="1102"/>
      <c r="B2622" s="1102"/>
      <c r="C2622" s="1102"/>
      <c r="D2622" s="1102"/>
      <c r="E2622" s="1102"/>
      <c r="F2622" s="1102"/>
      <c r="G2622" s="1102"/>
      <c r="H2622" s="1102"/>
      <c r="I2622" s="1102"/>
      <c r="J2622" s="1102"/>
      <c r="K2622" s="1102"/>
      <c r="L2622" s="1102"/>
      <c r="M2622" s="1102"/>
      <c r="N2622" s="1102"/>
      <c r="O2622" s="1102"/>
      <c r="P2622" s="638" t="s">
        <v>8104</v>
      </c>
      <c r="Q2622" s="639" t="s">
        <v>8105</v>
      </c>
      <c r="R2622" s="640">
        <v>88</v>
      </c>
      <c r="S2622" s="640">
        <v>518</v>
      </c>
      <c r="T2622" s="641">
        <v>45</v>
      </c>
      <c r="U2622" s="498"/>
    </row>
    <row r="2623" spans="1:21" ht="14.25" customHeight="1">
      <c r="A2623" s="1329">
        <v>2</v>
      </c>
      <c r="B2623" s="1336">
        <v>44628</v>
      </c>
      <c r="C2623" s="1337" t="s">
        <v>8106</v>
      </c>
      <c r="D2623" s="1331" t="s">
        <v>8107</v>
      </c>
      <c r="E2623" s="1332">
        <v>1767</v>
      </c>
      <c r="F2623" s="1332">
        <v>1376</v>
      </c>
      <c r="G2623" s="1305">
        <v>59</v>
      </c>
      <c r="H2623" s="1305">
        <v>1319</v>
      </c>
      <c r="I2623" s="1333">
        <v>0</v>
      </c>
      <c r="J2623" s="1333" t="s">
        <v>52</v>
      </c>
      <c r="K2623" s="1333" t="s">
        <v>52</v>
      </c>
      <c r="L2623" s="1333" t="s">
        <v>52</v>
      </c>
      <c r="M2623" s="1333">
        <v>245</v>
      </c>
      <c r="N2623" s="1334">
        <v>41</v>
      </c>
      <c r="O2623" s="1335">
        <v>9991</v>
      </c>
      <c r="P2623" s="634" t="s">
        <v>8108</v>
      </c>
      <c r="Q2623" s="639" t="s">
        <v>8109</v>
      </c>
      <c r="R2623" s="640">
        <v>364</v>
      </c>
      <c r="S2623" s="640">
        <v>88</v>
      </c>
      <c r="T2623" s="641">
        <v>38</v>
      </c>
      <c r="U2623" s="498"/>
    </row>
    <row r="2624" spans="1:21" ht="14.25" customHeight="1">
      <c r="A2624" s="1191"/>
      <c r="B2624" s="1191"/>
      <c r="C2624" s="1191"/>
      <c r="D2624" s="1191"/>
      <c r="E2624" s="1191"/>
      <c r="F2624" s="1191"/>
      <c r="G2624" s="1191"/>
      <c r="H2624" s="1191"/>
      <c r="I2624" s="1191"/>
      <c r="J2624" s="1191"/>
      <c r="K2624" s="1191"/>
      <c r="L2624" s="1191"/>
      <c r="M2624" s="1191"/>
      <c r="N2624" s="1191"/>
      <c r="O2624" s="1191"/>
      <c r="P2624" s="638" t="s">
        <v>8110</v>
      </c>
      <c r="Q2624" s="639" t="s">
        <v>8111</v>
      </c>
      <c r="R2624" s="640">
        <v>364</v>
      </c>
      <c r="S2624" s="640">
        <v>88</v>
      </c>
      <c r="T2624" s="641">
        <v>38</v>
      </c>
      <c r="U2624" s="498"/>
    </row>
    <row r="2625" spans="1:21" ht="14.25" customHeight="1">
      <c r="A2625" s="1102"/>
      <c r="B2625" s="1102"/>
      <c r="C2625" s="1102"/>
      <c r="D2625" s="1102"/>
      <c r="E2625" s="1102"/>
      <c r="F2625" s="1102"/>
      <c r="G2625" s="1102"/>
      <c r="H2625" s="1102"/>
      <c r="I2625" s="1102"/>
      <c r="J2625" s="1102"/>
      <c r="K2625" s="1102"/>
      <c r="L2625" s="1102"/>
      <c r="M2625" s="1102"/>
      <c r="N2625" s="1102"/>
      <c r="O2625" s="1102"/>
      <c r="P2625" s="638" t="s">
        <v>8112</v>
      </c>
      <c r="Q2625" s="639" t="s">
        <v>8113</v>
      </c>
      <c r="R2625" s="640">
        <v>364</v>
      </c>
      <c r="S2625" s="640">
        <v>88</v>
      </c>
      <c r="T2625" s="641">
        <v>38</v>
      </c>
      <c r="U2625" s="498"/>
    </row>
    <row r="2626" spans="1:21" ht="14.25" customHeight="1">
      <c r="A2626" s="1329">
        <v>3</v>
      </c>
      <c r="B2626" s="1336">
        <v>44635</v>
      </c>
      <c r="C2626" s="1337" t="s">
        <v>8114</v>
      </c>
      <c r="D2626" s="1331" t="s">
        <v>8115</v>
      </c>
      <c r="E2626" s="1332">
        <v>1889</v>
      </c>
      <c r="F2626" s="1332">
        <v>1533</v>
      </c>
      <c r="G2626" s="1305">
        <v>33</v>
      </c>
      <c r="H2626" s="1305">
        <v>1502</v>
      </c>
      <c r="I2626" s="1333">
        <v>0</v>
      </c>
      <c r="J2626" s="1333" t="s">
        <v>52</v>
      </c>
      <c r="K2626" s="1333" t="s">
        <v>52</v>
      </c>
      <c r="L2626" s="1333" t="s">
        <v>52</v>
      </c>
      <c r="M2626" s="1333">
        <v>289</v>
      </c>
      <c r="N2626" s="1334">
        <v>35</v>
      </c>
      <c r="O2626" s="1335">
        <v>10000</v>
      </c>
      <c r="P2626" s="634" t="s">
        <v>8116</v>
      </c>
      <c r="Q2626" s="639" t="s">
        <v>8117</v>
      </c>
      <c r="R2626" s="640">
        <v>71</v>
      </c>
      <c r="S2626" s="640">
        <v>13</v>
      </c>
      <c r="T2626" s="641">
        <v>21</v>
      </c>
      <c r="U2626" s="498"/>
    </row>
    <row r="2627" spans="1:21" ht="14.25" customHeight="1">
      <c r="A2627" s="1191"/>
      <c r="B2627" s="1191"/>
      <c r="C2627" s="1191"/>
      <c r="D2627" s="1191"/>
      <c r="E2627" s="1191"/>
      <c r="F2627" s="1191"/>
      <c r="G2627" s="1191"/>
      <c r="H2627" s="1191"/>
      <c r="I2627" s="1191"/>
      <c r="J2627" s="1191"/>
      <c r="K2627" s="1191"/>
      <c r="L2627" s="1191"/>
      <c r="M2627" s="1191"/>
      <c r="N2627" s="1191"/>
      <c r="O2627" s="1191"/>
      <c r="P2627" s="638" t="s">
        <v>8118</v>
      </c>
      <c r="Q2627" s="639" t="s">
        <v>8119</v>
      </c>
      <c r="R2627" s="640">
        <v>404</v>
      </c>
      <c r="S2627" s="640">
        <v>84</v>
      </c>
      <c r="T2627" s="641">
        <v>39</v>
      </c>
      <c r="U2627" s="498"/>
    </row>
    <row r="2628" spans="1:21" ht="14.25" customHeight="1">
      <c r="A2628" s="1102"/>
      <c r="B2628" s="1102"/>
      <c r="C2628" s="1102"/>
      <c r="D2628" s="1102"/>
      <c r="E2628" s="1102"/>
      <c r="F2628" s="1102"/>
      <c r="G2628" s="1102"/>
      <c r="H2628" s="1102"/>
      <c r="I2628" s="1102"/>
      <c r="J2628" s="1102"/>
      <c r="K2628" s="1102"/>
      <c r="L2628" s="1102"/>
      <c r="M2628" s="1102"/>
      <c r="N2628" s="1102"/>
      <c r="O2628" s="1102"/>
      <c r="P2628" s="638" t="s">
        <v>8120</v>
      </c>
      <c r="Q2628" s="639" t="s">
        <v>8121</v>
      </c>
      <c r="R2628" s="640">
        <v>404</v>
      </c>
      <c r="S2628" s="640">
        <v>84</v>
      </c>
      <c r="T2628" s="641">
        <v>39</v>
      </c>
      <c r="U2628" s="498"/>
    </row>
    <row r="2629" spans="1:21" ht="14.25" customHeight="1">
      <c r="A2629" s="1329">
        <v>4</v>
      </c>
      <c r="B2629" s="1336">
        <v>44642</v>
      </c>
      <c r="C2629" s="1337" t="s">
        <v>8122</v>
      </c>
      <c r="D2629" s="1331" t="s">
        <v>8123</v>
      </c>
      <c r="E2629" s="1332">
        <v>2442</v>
      </c>
      <c r="F2629" s="1332">
        <v>1894</v>
      </c>
      <c r="G2629" s="1305">
        <v>67</v>
      </c>
      <c r="H2629" s="1305">
        <v>2375</v>
      </c>
      <c r="I2629" s="1333">
        <v>0</v>
      </c>
      <c r="J2629" s="1333" t="s">
        <v>52</v>
      </c>
      <c r="K2629" s="1333" t="s">
        <v>52</v>
      </c>
      <c r="L2629" s="1333" t="s">
        <v>52</v>
      </c>
      <c r="M2629" s="1333">
        <v>362</v>
      </c>
      <c r="N2629" s="1334">
        <v>28</v>
      </c>
      <c r="O2629" s="1335">
        <v>10000</v>
      </c>
      <c r="P2629" s="634" t="s">
        <v>8124</v>
      </c>
      <c r="Q2629" s="639" t="s">
        <v>8125</v>
      </c>
      <c r="R2629" s="640">
        <v>517</v>
      </c>
      <c r="S2629" s="640">
        <v>117</v>
      </c>
      <c r="T2629" s="641">
        <v>27</v>
      </c>
      <c r="U2629" s="498"/>
    </row>
    <row r="2630" spans="1:21" ht="14.25" customHeight="1">
      <c r="A2630" s="1191"/>
      <c r="B2630" s="1191"/>
      <c r="C2630" s="1191"/>
      <c r="D2630" s="1191"/>
      <c r="E2630" s="1191"/>
      <c r="F2630" s="1191"/>
      <c r="G2630" s="1191"/>
      <c r="H2630" s="1191"/>
      <c r="I2630" s="1191"/>
      <c r="J2630" s="1191"/>
      <c r="K2630" s="1191"/>
      <c r="L2630" s="1191"/>
      <c r="M2630" s="1191"/>
      <c r="N2630" s="1191"/>
      <c r="O2630" s="1191"/>
      <c r="P2630" s="638" t="s">
        <v>8126</v>
      </c>
      <c r="Q2630" s="639" t="s">
        <v>8127</v>
      </c>
      <c r="R2630" s="640">
        <v>517</v>
      </c>
      <c r="S2630" s="640">
        <v>117</v>
      </c>
      <c r="T2630" s="641">
        <v>27</v>
      </c>
      <c r="U2630" s="498"/>
    </row>
    <row r="2631" spans="1:21" ht="14.25" customHeight="1">
      <c r="A2631" s="1102"/>
      <c r="B2631" s="1102"/>
      <c r="C2631" s="1102"/>
      <c r="D2631" s="1102"/>
      <c r="E2631" s="1102"/>
      <c r="F2631" s="1102"/>
      <c r="G2631" s="1102"/>
      <c r="H2631" s="1102"/>
      <c r="I2631" s="1102"/>
      <c r="J2631" s="1102"/>
      <c r="K2631" s="1102"/>
      <c r="L2631" s="1102"/>
      <c r="M2631" s="1102"/>
      <c r="N2631" s="1102"/>
      <c r="O2631" s="1102"/>
      <c r="P2631" s="638" t="s">
        <v>8128</v>
      </c>
      <c r="Q2631" s="639" t="s">
        <v>8129</v>
      </c>
      <c r="R2631" s="640">
        <v>517</v>
      </c>
      <c r="S2631" s="640">
        <v>117</v>
      </c>
      <c r="T2631" s="641">
        <v>27</v>
      </c>
      <c r="U2631" s="498"/>
    </row>
    <row r="2632" spans="1:21" ht="14.25" customHeight="1">
      <c r="A2632" s="1329">
        <v>4</v>
      </c>
      <c r="B2632" s="1336">
        <v>44647</v>
      </c>
      <c r="C2632" s="1337" t="s">
        <v>8130</v>
      </c>
      <c r="D2632" s="1331" t="s">
        <v>8131</v>
      </c>
      <c r="E2632" s="1332">
        <v>434530</v>
      </c>
      <c r="F2632" s="1332">
        <v>60735</v>
      </c>
      <c r="G2632" s="1305">
        <v>976</v>
      </c>
      <c r="H2632" s="1305">
        <v>60031</v>
      </c>
      <c r="I2632" s="1333">
        <v>0</v>
      </c>
      <c r="J2632" s="1333" t="s">
        <v>52</v>
      </c>
      <c r="K2632" s="1333" t="s">
        <v>52</v>
      </c>
      <c r="L2632" s="1333" t="s">
        <v>52</v>
      </c>
      <c r="M2632" s="1333">
        <v>97</v>
      </c>
      <c r="N2632" s="1334">
        <v>5155</v>
      </c>
      <c r="O2632" s="1335">
        <v>500000</v>
      </c>
      <c r="P2632" s="634" t="s">
        <v>8132</v>
      </c>
      <c r="Q2632" s="639" t="s">
        <v>8133</v>
      </c>
      <c r="R2632" s="640">
        <v>17520</v>
      </c>
      <c r="S2632" s="640">
        <v>36</v>
      </c>
      <c r="T2632" s="641">
        <v>4502</v>
      </c>
      <c r="U2632" s="498"/>
    </row>
    <row r="2633" spans="1:21" ht="14.25" customHeight="1">
      <c r="A2633" s="1191"/>
      <c r="B2633" s="1191"/>
      <c r="C2633" s="1191"/>
      <c r="D2633" s="1191"/>
      <c r="E2633" s="1191"/>
      <c r="F2633" s="1191"/>
      <c r="G2633" s="1191"/>
      <c r="H2633" s="1191"/>
      <c r="I2633" s="1191"/>
      <c r="J2633" s="1191"/>
      <c r="K2633" s="1191"/>
      <c r="L2633" s="1191"/>
      <c r="M2633" s="1191"/>
      <c r="N2633" s="1191"/>
      <c r="O2633" s="1191"/>
      <c r="P2633" s="638" t="s">
        <v>8134</v>
      </c>
      <c r="Q2633" s="639" t="s">
        <v>8135</v>
      </c>
      <c r="R2633" s="640">
        <v>17520</v>
      </c>
      <c r="S2633" s="640">
        <v>36</v>
      </c>
      <c r="T2633" s="641">
        <v>4502</v>
      </c>
      <c r="U2633" s="498"/>
    </row>
    <row r="2634" spans="1:21" ht="14.25" customHeight="1">
      <c r="A2634" s="1102"/>
      <c r="B2634" s="1102"/>
      <c r="C2634" s="1102"/>
      <c r="D2634" s="1102"/>
      <c r="E2634" s="1102"/>
      <c r="F2634" s="1102"/>
      <c r="G2634" s="1102"/>
      <c r="H2634" s="1102"/>
      <c r="I2634" s="1102"/>
      <c r="J2634" s="1102"/>
      <c r="K2634" s="1102"/>
      <c r="L2634" s="1102"/>
      <c r="M2634" s="1102"/>
      <c r="N2634" s="1102"/>
      <c r="O2634" s="1102"/>
      <c r="P2634" s="638" t="s">
        <v>8136</v>
      </c>
      <c r="Q2634" s="639" t="s">
        <v>8137</v>
      </c>
      <c r="R2634" s="640">
        <v>17520</v>
      </c>
      <c r="S2634" s="640">
        <v>36</v>
      </c>
      <c r="T2634" s="641">
        <v>4502</v>
      </c>
      <c r="U2634" s="498"/>
    </row>
    <row r="2635" spans="1:21" ht="14.25" customHeight="1">
      <c r="A2635" s="1329">
        <v>5</v>
      </c>
      <c r="B2635" s="1336">
        <v>44649</v>
      </c>
      <c r="C2635" s="1337" t="s">
        <v>8138</v>
      </c>
      <c r="D2635" s="1331" t="s">
        <v>8139</v>
      </c>
      <c r="E2635" s="1332">
        <v>1921</v>
      </c>
      <c r="F2635" s="1332">
        <v>1418</v>
      </c>
      <c r="G2635" s="1305">
        <v>53</v>
      </c>
      <c r="H2635" s="1305">
        <v>1365</v>
      </c>
      <c r="I2635" s="1333">
        <v>0</v>
      </c>
      <c r="J2635" s="1333" t="s">
        <v>52</v>
      </c>
      <c r="K2635" s="1333" t="s">
        <v>52</v>
      </c>
      <c r="L2635" s="1333" t="s">
        <v>52</v>
      </c>
      <c r="M2635" s="1333">
        <v>258</v>
      </c>
      <c r="N2635" s="1334">
        <v>39</v>
      </c>
      <c r="O2635" s="1335">
        <v>10000</v>
      </c>
      <c r="P2635" s="634" t="s">
        <v>8140</v>
      </c>
      <c r="Q2635" s="639" t="s">
        <v>8141</v>
      </c>
      <c r="R2635" s="640">
        <v>367</v>
      </c>
      <c r="S2635" s="640">
        <v>69</v>
      </c>
      <c r="T2635" s="641">
        <v>41</v>
      </c>
      <c r="U2635" s="498"/>
    </row>
    <row r="2636" spans="1:21" ht="14.25" customHeight="1">
      <c r="A2636" s="1191"/>
      <c r="B2636" s="1191"/>
      <c r="C2636" s="1191"/>
      <c r="D2636" s="1191"/>
      <c r="E2636" s="1191"/>
      <c r="F2636" s="1191"/>
      <c r="G2636" s="1191"/>
      <c r="H2636" s="1191"/>
      <c r="I2636" s="1191"/>
      <c r="J2636" s="1191"/>
      <c r="K2636" s="1191"/>
      <c r="L2636" s="1191"/>
      <c r="M2636" s="1191"/>
      <c r="N2636" s="1191"/>
      <c r="O2636" s="1191"/>
      <c r="P2636" s="638" t="s">
        <v>8142</v>
      </c>
      <c r="Q2636" s="639" t="s">
        <v>8143</v>
      </c>
      <c r="R2636" s="640">
        <v>367</v>
      </c>
      <c r="S2636" s="640">
        <v>69</v>
      </c>
      <c r="T2636" s="641">
        <v>41</v>
      </c>
      <c r="U2636" s="498"/>
    </row>
    <row r="2637" spans="1:21" ht="14.25" customHeight="1">
      <c r="A2637" s="1102"/>
      <c r="B2637" s="1102"/>
      <c r="C2637" s="1102"/>
      <c r="D2637" s="1102"/>
      <c r="E2637" s="1102"/>
      <c r="F2637" s="1102"/>
      <c r="G2637" s="1102"/>
      <c r="H2637" s="1102"/>
      <c r="I2637" s="1102"/>
      <c r="J2637" s="1102"/>
      <c r="K2637" s="1102"/>
      <c r="L2637" s="1102"/>
      <c r="M2637" s="1102"/>
      <c r="N2637" s="1102"/>
      <c r="O2637" s="1102"/>
      <c r="P2637" s="638" t="s">
        <v>8144</v>
      </c>
      <c r="Q2637" s="639" t="s">
        <v>8145</v>
      </c>
      <c r="R2637" s="640">
        <v>367</v>
      </c>
      <c r="S2637" s="640">
        <v>69</v>
      </c>
      <c r="T2637" s="641">
        <v>41</v>
      </c>
      <c r="U2637" s="498"/>
    </row>
    <row r="2638" spans="1:21" ht="14.25" customHeight="1">
      <c r="A2638" s="1329">
        <v>1</v>
      </c>
      <c r="B2638" s="1336">
        <v>44656</v>
      </c>
      <c r="C2638" s="1337" t="s">
        <v>8146</v>
      </c>
      <c r="D2638" s="1331" t="s">
        <v>8147</v>
      </c>
      <c r="E2638" s="1332">
        <v>3502</v>
      </c>
      <c r="F2638" s="1332">
        <v>2836</v>
      </c>
      <c r="G2638" s="1305">
        <v>81</v>
      </c>
      <c r="H2638" s="1305">
        <v>2762</v>
      </c>
      <c r="I2638" s="1333">
        <v>0</v>
      </c>
      <c r="J2638" s="1333" t="s">
        <v>52</v>
      </c>
      <c r="K2638" s="1333" t="s">
        <v>52</v>
      </c>
      <c r="L2638" s="1333" t="s">
        <v>52</v>
      </c>
      <c r="M2638" s="1333">
        <v>419</v>
      </c>
      <c r="N2638" s="1334">
        <v>24</v>
      </c>
      <c r="O2638" s="1335">
        <v>9998</v>
      </c>
      <c r="P2638" s="634" t="s">
        <v>8148</v>
      </c>
      <c r="Q2638" s="639" t="s">
        <v>8149</v>
      </c>
      <c r="R2638" s="640">
        <v>690</v>
      </c>
      <c r="S2638" s="640">
        <v>129</v>
      </c>
      <c r="T2638" s="641">
        <v>26</v>
      </c>
      <c r="U2638" s="498"/>
    </row>
    <row r="2639" spans="1:21" ht="14.25" customHeight="1">
      <c r="A2639" s="1191"/>
      <c r="B2639" s="1191"/>
      <c r="C2639" s="1191"/>
      <c r="D2639" s="1191"/>
      <c r="E2639" s="1191"/>
      <c r="F2639" s="1191"/>
      <c r="G2639" s="1191"/>
      <c r="H2639" s="1191"/>
      <c r="I2639" s="1191"/>
      <c r="J2639" s="1191"/>
      <c r="K2639" s="1191"/>
      <c r="L2639" s="1191"/>
      <c r="M2639" s="1191"/>
      <c r="N2639" s="1191"/>
      <c r="O2639" s="1191"/>
      <c r="P2639" s="638" t="s">
        <v>8150</v>
      </c>
      <c r="Q2639" s="639" t="s">
        <v>8151</v>
      </c>
      <c r="R2639" s="640">
        <v>690</v>
      </c>
      <c r="S2639" s="640">
        <v>129</v>
      </c>
      <c r="T2639" s="641">
        <v>26</v>
      </c>
      <c r="U2639" s="498"/>
    </row>
    <row r="2640" spans="1:21" ht="14.25" customHeight="1">
      <c r="A2640" s="1102"/>
      <c r="B2640" s="1102"/>
      <c r="C2640" s="1102"/>
      <c r="D2640" s="1102"/>
      <c r="E2640" s="1102"/>
      <c r="F2640" s="1102"/>
      <c r="G2640" s="1102"/>
      <c r="H2640" s="1102"/>
      <c r="I2640" s="1102"/>
      <c r="J2640" s="1102"/>
      <c r="K2640" s="1102"/>
      <c r="L2640" s="1102"/>
      <c r="M2640" s="1102"/>
      <c r="N2640" s="1102"/>
      <c r="O2640" s="1102"/>
      <c r="P2640" s="638" t="s">
        <v>8152</v>
      </c>
      <c r="Q2640" s="639" t="s">
        <v>8153</v>
      </c>
      <c r="R2640" s="640">
        <v>690</v>
      </c>
      <c r="S2640" s="640">
        <v>129</v>
      </c>
      <c r="T2640" s="641">
        <v>26</v>
      </c>
      <c r="U2640" s="498"/>
    </row>
    <row r="2641" spans="1:21" ht="14.25" customHeight="1">
      <c r="A2641" s="1329">
        <v>2</v>
      </c>
      <c r="B2641" s="1336">
        <v>44663</v>
      </c>
      <c r="C2641" s="1337" t="s">
        <v>8154</v>
      </c>
      <c r="D2641" s="1331" t="s">
        <v>8155</v>
      </c>
      <c r="E2641" s="1332">
        <v>322</v>
      </c>
      <c r="F2641" s="1332">
        <v>4609</v>
      </c>
      <c r="G2641" s="1305">
        <v>69</v>
      </c>
      <c r="H2641" s="1305">
        <v>4543</v>
      </c>
      <c r="I2641" s="1333">
        <v>0</v>
      </c>
      <c r="J2641" s="1333" t="s">
        <v>52</v>
      </c>
      <c r="K2641" s="1333" t="s">
        <v>52</v>
      </c>
      <c r="L2641" s="1333" t="s">
        <v>52</v>
      </c>
      <c r="M2641" s="1333">
        <v>322</v>
      </c>
      <c r="N2641" s="1334">
        <v>31</v>
      </c>
      <c r="O2641" s="1335">
        <v>9992</v>
      </c>
      <c r="P2641" s="634" t="s">
        <v>8156</v>
      </c>
      <c r="Q2641" s="639" t="s">
        <v>8157</v>
      </c>
      <c r="R2641" s="640">
        <v>800</v>
      </c>
      <c r="S2641" s="640">
        <v>90</v>
      </c>
      <c r="T2641" s="641">
        <v>38</v>
      </c>
      <c r="U2641" s="498"/>
    </row>
    <row r="2642" spans="1:21" ht="14.25" customHeight="1">
      <c r="A2642" s="1191"/>
      <c r="B2642" s="1191"/>
      <c r="C2642" s="1191"/>
      <c r="D2642" s="1191"/>
      <c r="E2642" s="1191"/>
      <c r="F2642" s="1191"/>
      <c r="G2642" s="1191"/>
      <c r="H2642" s="1191"/>
      <c r="I2642" s="1191"/>
      <c r="J2642" s="1191"/>
      <c r="K2642" s="1191"/>
      <c r="L2642" s="1191"/>
      <c r="M2642" s="1191"/>
      <c r="N2642" s="1191"/>
      <c r="O2642" s="1191"/>
      <c r="P2642" s="638" t="s">
        <v>8158</v>
      </c>
      <c r="Q2642" s="639" t="s">
        <v>8159</v>
      </c>
      <c r="R2642" s="640">
        <v>800</v>
      </c>
      <c r="S2642" s="640">
        <v>90</v>
      </c>
      <c r="T2642" s="641">
        <v>38</v>
      </c>
      <c r="U2642" s="498"/>
    </row>
    <row r="2643" spans="1:21" ht="14.25" customHeight="1">
      <c r="A2643" s="1102"/>
      <c r="B2643" s="1102"/>
      <c r="C2643" s="1102"/>
      <c r="D2643" s="1102"/>
      <c r="E2643" s="1102"/>
      <c r="F2643" s="1102"/>
      <c r="G2643" s="1102"/>
      <c r="H2643" s="1102"/>
      <c r="I2643" s="1102"/>
      <c r="J2643" s="1102"/>
      <c r="K2643" s="1102"/>
      <c r="L2643" s="1102"/>
      <c r="M2643" s="1102"/>
      <c r="N2643" s="1102"/>
      <c r="O2643" s="1102"/>
      <c r="P2643" s="638" t="s">
        <v>8160</v>
      </c>
      <c r="Q2643" s="639" t="s">
        <v>8161</v>
      </c>
      <c r="R2643" s="640">
        <v>800</v>
      </c>
      <c r="S2643" s="640">
        <v>90</v>
      </c>
      <c r="T2643" s="641">
        <v>38</v>
      </c>
      <c r="U2643" s="498"/>
    </row>
    <row r="2644" spans="1:21" ht="14.25" customHeight="1">
      <c r="A2644" s="1329">
        <v>3</v>
      </c>
      <c r="B2644" s="1336">
        <v>44670</v>
      </c>
      <c r="C2644" s="1337" t="s">
        <v>8162</v>
      </c>
      <c r="D2644" s="1331" t="s">
        <v>8163</v>
      </c>
      <c r="E2644" s="1332">
        <v>1193</v>
      </c>
      <c r="F2644" s="1332">
        <v>950</v>
      </c>
      <c r="G2644" s="1305">
        <v>50</v>
      </c>
      <c r="H2644" s="1305">
        <v>905</v>
      </c>
      <c r="I2644" s="1333">
        <v>0</v>
      </c>
      <c r="J2644" s="1333" t="s">
        <v>52</v>
      </c>
      <c r="K2644" s="1333" t="s">
        <v>52</v>
      </c>
      <c r="L2644" s="1333" t="s">
        <v>52</v>
      </c>
      <c r="M2644" s="1333">
        <v>182</v>
      </c>
      <c r="N2644" s="1334">
        <v>55</v>
      </c>
      <c r="O2644" s="1335">
        <v>10000</v>
      </c>
      <c r="P2644" s="634" t="s">
        <v>8164</v>
      </c>
      <c r="Q2644" s="639" t="s">
        <v>8165</v>
      </c>
      <c r="R2644" s="640">
        <v>316</v>
      </c>
      <c r="S2644" s="640">
        <v>62</v>
      </c>
      <c r="T2644" s="641">
        <v>56</v>
      </c>
      <c r="U2644" s="498"/>
    </row>
    <row r="2645" spans="1:21" ht="14.25" customHeight="1">
      <c r="A2645" s="1191"/>
      <c r="B2645" s="1191"/>
      <c r="C2645" s="1191"/>
      <c r="D2645" s="1191"/>
      <c r="E2645" s="1191"/>
      <c r="F2645" s="1191"/>
      <c r="G2645" s="1191"/>
      <c r="H2645" s="1191"/>
      <c r="I2645" s="1191"/>
      <c r="J2645" s="1191"/>
      <c r="K2645" s="1191"/>
      <c r="L2645" s="1191"/>
      <c r="M2645" s="1191"/>
      <c r="N2645" s="1191"/>
      <c r="O2645" s="1191"/>
      <c r="P2645" s="638" t="s">
        <v>8166</v>
      </c>
      <c r="Q2645" s="639" t="s">
        <v>8167</v>
      </c>
      <c r="R2645" s="640">
        <v>316</v>
      </c>
      <c r="S2645" s="640">
        <v>62</v>
      </c>
      <c r="T2645" s="641">
        <v>56</v>
      </c>
      <c r="U2645" s="498"/>
    </row>
    <row r="2646" spans="1:21" ht="14.25" customHeight="1">
      <c r="A2646" s="1102"/>
      <c r="B2646" s="1102"/>
      <c r="C2646" s="1102"/>
      <c r="D2646" s="1102"/>
      <c r="E2646" s="1102"/>
      <c r="F2646" s="1102"/>
      <c r="G2646" s="1102"/>
      <c r="H2646" s="1102"/>
      <c r="I2646" s="1102"/>
      <c r="J2646" s="1102"/>
      <c r="K2646" s="1102"/>
      <c r="L2646" s="1102"/>
      <c r="M2646" s="1102"/>
      <c r="N2646" s="1102"/>
      <c r="O2646" s="1102"/>
      <c r="P2646" s="638" t="s">
        <v>8168</v>
      </c>
      <c r="Q2646" s="639" t="s">
        <v>8169</v>
      </c>
      <c r="R2646" s="640">
        <v>316</v>
      </c>
      <c r="S2646" s="640">
        <v>62</v>
      </c>
      <c r="T2646" s="641">
        <v>56</v>
      </c>
      <c r="U2646" s="498"/>
    </row>
    <row r="2647" spans="1:21" ht="14.25" customHeight="1">
      <c r="A2647" s="1329">
        <v>3</v>
      </c>
      <c r="B2647" s="1336">
        <v>44670</v>
      </c>
      <c r="C2647" s="1337" t="s">
        <v>8170</v>
      </c>
      <c r="D2647" s="1331" t="s">
        <v>8171</v>
      </c>
      <c r="E2647" s="1332">
        <v>41572</v>
      </c>
      <c r="F2647" s="1332">
        <v>26800</v>
      </c>
      <c r="G2647" s="1305">
        <v>248</v>
      </c>
      <c r="H2647" s="1305">
        <v>26560</v>
      </c>
      <c r="I2647" s="1333">
        <v>0</v>
      </c>
      <c r="J2647" s="1333" t="s">
        <v>52</v>
      </c>
      <c r="K2647" s="1333" t="s">
        <v>52</v>
      </c>
      <c r="L2647" s="1333" t="s">
        <v>52</v>
      </c>
      <c r="M2647" s="1333">
        <v>11</v>
      </c>
      <c r="N2647" s="1334">
        <v>3636</v>
      </c>
      <c r="O2647" s="1335">
        <v>40000</v>
      </c>
      <c r="P2647" s="634" t="s">
        <v>8172</v>
      </c>
      <c r="Q2647" s="639" t="s">
        <v>8173</v>
      </c>
      <c r="R2647" s="640">
        <v>9088</v>
      </c>
      <c r="S2647" s="640">
        <v>3</v>
      </c>
      <c r="T2647" s="641">
        <v>4474</v>
      </c>
      <c r="U2647" s="498"/>
    </row>
    <row r="2648" spans="1:21" ht="14.25" customHeight="1">
      <c r="A2648" s="1191"/>
      <c r="B2648" s="1191"/>
      <c r="C2648" s="1191"/>
      <c r="D2648" s="1191"/>
      <c r="E2648" s="1191"/>
      <c r="F2648" s="1191"/>
      <c r="G2648" s="1191"/>
      <c r="H2648" s="1191"/>
      <c r="I2648" s="1191"/>
      <c r="J2648" s="1191"/>
      <c r="K2648" s="1191"/>
      <c r="L2648" s="1191"/>
      <c r="M2648" s="1191"/>
      <c r="N2648" s="1191"/>
      <c r="O2648" s="1191"/>
      <c r="P2648" s="638" t="s">
        <v>8174</v>
      </c>
      <c r="Q2648" s="639" t="s">
        <v>8175</v>
      </c>
      <c r="R2648" s="640">
        <v>9088</v>
      </c>
      <c r="S2648" s="640">
        <v>3</v>
      </c>
      <c r="T2648" s="641">
        <v>4474</v>
      </c>
      <c r="U2648" s="498"/>
    </row>
    <row r="2649" spans="1:21" ht="14.25" customHeight="1">
      <c r="A2649" s="1102"/>
      <c r="B2649" s="1102"/>
      <c r="C2649" s="1102"/>
      <c r="D2649" s="1102"/>
      <c r="E2649" s="1102"/>
      <c r="F2649" s="1102"/>
      <c r="G2649" s="1102"/>
      <c r="H2649" s="1102"/>
      <c r="I2649" s="1102"/>
      <c r="J2649" s="1102"/>
      <c r="K2649" s="1102"/>
      <c r="L2649" s="1102"/>
      <c r="M2649" s="1102"/>
      <c r="N2649" s="1102"/>
      <c r="O2649" s="1102"/>
      <c r="P2649" s="638" t="s">
        <v>8176</v>
      </c>
      <c r="Q2649" s="639" t="s">
        <v>8177</v>
      </c>
      <c r="R2649" s="640">
        <v>9088</v>
      </c>
      <c r="S2649" s="640">
        <v>3</v>
      </c>
      <c r="T2649" s="641">
        <v>4474</v>
      </c>
      <c r="U2649" s="498"/>
    </row>
    <row r="2650" spans="1:21" ht="14.25" customHeight="1">
      <c r="A2650" s="1329">
        <v>3</v>
      </c>
      <c r="B2650" s="1336">
        <v>44673</v>
      </c>
      <c r="C2650" s="1337" t="s">
        <v>8178</v>
      </c>
      <c r="D2650" s="1331" t="s">
        <v>8179</v>
      </c>
      <c r="E2650" s="1332">
        <v>31947</v>
      </c>
      <c r="F2650" s="1332">
        <v>21445</v>
      </c>
      <c r="G2650" s="1305">
        <v>248</v>
      </c>
      <c r="H2650" s="1305">
        <v>21445</v>
      </c>
      <c r="I2650" s="1333">
        <v>0</v>
      </c>
      <c r="J2650" s="1333" t="s">
        <v>52</v>
      </c>
      <c r="K2650" s="1333" t="s">
        <v>52</v>
      </c>
      <c r="L2650" s="1333" t="s">
        <v>52</v>
      </c>
      <c r="M2650" s="1333">
        <v>8</v>
      </c>
      <c r="N2650" s="1334">
        <v>5000</v>
      </c>
      <c r="O2650" s="1335">
        <v>40000</v>
      </c>
      <c r="P2650" s="634" t="s">
        <v>8180</v>
      </c>
      <c r="Q2650" s="639" t="s">
        <v>8181</v>
      </c>
      <c r="R2650" s="640">
        <v>7056</v>
      </c>
      <c r="S2650" s="640">
        <v>4</v>
      </c>
      <c r="T2650" s="641">
        <v>3455</v>
      </c>
      <c r="U2650" s="498"/>
    </row>
    <row r="2651" spans="1:21" ht="14.25" customHeight="1">
      <c r="A2651" s="1191"/>
      <c r="B2651" s="1191"/>
      <c r="C2651" s="1191"/>
      <c r="D2651" s="1191"/>
      <c r="E2651" s="1191"/>
      <c r="F2651" s="1191"/>
      <c r="G2651" s="1191"/>
      <c r="H2651" s="1191"/>
      <c r="I2651" s="1191"/>
      <c r="J2651" s="1191"/>
      <c r="K2651" s="1191"/>
      <c r="L2651" s="1191"/>
      <c r="M2651" s="1191"/>
      <c r="N2651" s="1191"/>
      <c r="O2651" s="1191"/>
      <c r="P2651" s="638" t="s">
        <v>8182</v>
      </c>
      <c r="Q2651" s="639" t="s">
        <v>8183</v>
      </c>
      <c r="R2651" s="640">
        <v>7056</v>
      </c>
      <c r="S2651" s="640">
        <v>4</v>
      </c>
      <c r="T2651" s="641">
        <v>3455</v>
      </c>
      <c r="U2651" s="498"/>
    </row>
    <row r="2652" spans="1:21" ht="14.25" customHeight="1">
      <c r="A2652" s="1102"/>
      <c r="B2652" s="1102"/>
      <c r="C2652" s="1102"/>
      <c r="D2652" s="1102"/>
      <c r="E2652" s="1102"/>
      <c r="F2652" s="1102"/>
      <c r="G2652" s="1102"/>
      <c r="H2652" s="1102"/>
      <c r="I2652" s="1102"/>
      <c r="J2652" s="1102"/>
      <c r="K2652" s="1102"/>
      <c r="L2652" s="1102"/>
      <c r="M2652" s="1102"/>
      <c r="N2652" s="1102"/>
      <c r="O2652" s="1102"/>
      <c r="P2652" s="638" t="s">
        <v>8184</v>
      </c>
      <c r="Q2652" s="639" t="s">
        <v>8185</v>
      </c>
      <c r="R2652" s="640">
        <v>7056</v>
      </c>
      <c r="S2652" s="640">
        <v>4</v>
      </c>
      <c r="T2652" s="641">
        <v>3455</v>
      </c>
      <c r="U2652" s="498"/>
    </row>
    <row r="2653" spans="1:21" ht="14.25" customHeight="1">
      <c r="A2653" s="1329">
        <v>4</v>
      </c>
      <c r="B2653" s="1336">
        <v>44677</v>
      </c>
      <c r="C2653" s="1337" t="s">
        <v>8186</v>
      </c>
      <c r="D2653" s="1331" t="s">
        <v>8187</v>
      </c>
      <c r="E2653" s="1332">
        <v>1052</v>
      </c>
      <c r="F2653" s="1332">
        <v>821</v>
      </c>
      <c r="G2653" s="1305">
        <v>83</v>
      </c>
      <c r="H2653" s="1305">
        <v>740</v>
      </c>
      <c r="I2653" s="1333">
        <v>0</v>
      </c>
      <c r="J2653" s="1333" t="s">
        <v>52</v>
      </c>
      <c r="K2653" s="1333" t="s">
        <v>52</v>
      </c>
      <c r="L2653" s="1333" t="s">
        <v>52</v>
      </c>
      <c r="M2653" s="1333">
        <v>203</v>
      </c>
      <c r="N2653" s="1334">
        <v>49</v>
      </c>
      <c r="O2653" s="1335">
        <v>10000</v>
      </c>
      <c r="P2653" s="634" t="s">
        <v>8188</v>
      </c>
      <c r="Q2653" s="639" t="s">
        <v>8189</v>
      </c>
      <c r="R2653" s="640">
        <v>261</v>
      </c>
      <c r="S2653" s="640">
        <v>79</v>
      </c>
      <c r="T2653" s="641">
        <v>48</v>
      </c>
      <c r="U2653" s="498"/>
    </row>
    <row r="2654" spans="1:21" ht="14.25" customHeight="1">
      <c r="A2654" s="1191"/>
      <c r="B2654" s="1191"/>
      <c r="C2654" s="1191"/>
      <c r="D2654" s="1191"/>
      <c r="E2654" s="1191"/>
      <c r="F2654" s="1191"/>
      <c r="G2654" s="1191"/>
      <c r="H2654" s="1191"/>
      <c r="I2654" s="1191"/>
      <c r="J2654" s="1191"/>
      <c r="K2654" s="1191"/>
      <c r="L2654" s="1191"/>
      <c r="M2654" s="1191"/>
      <c r="N2654" s="1191"/>
      <c r="O2654" s="1191"/>
      <c r="P2654" s="638" t="s">
        <v>8190</v>
      </c>
      <c r="Q2654" s="639" t="s">
        <v>8191</v>
      </c>
      <c r="R2654" s="640">
        <v>261</v>
      </c>
      <c r="S2654" s="640">
        <v>79</v>
      </c>
      <c r="T2654" s="641">
        <v>48</v>
      </c>
      <c r="U2654" s="498"/>
    </row>
    <row r="2655" spans="1:21" ht="14.25" customHeight="1">
      <c r="A2655" s="1102"/>
      <c r="B2655" s="1102"/>
      <c r="C2655" s="1102"/>
      <c r="D2655" s="1102"/>
      <c r="E2655" s="1102"/>
      <c r="F2655" s="1102"/>
      <c r="G2655" s="1102"/>
      <c r="H2655" s="1102"/>
      <c r="I2655" s="1102"/>
      <c r="J2655" s="1102"/>
      <c r="K2655" s="1102"/>
      <c r="L2655" s="1102"/>
      <c r="M2655" s="1102"/>
      <c r="N2655" s="1102"/>
      <c r="O2655" s="1102"/>
      <c r="P2655" s="638" t="s">
        <v>8192</v>
      </c>
      <c r="Q2655" s="639" t="s">
        <v>8193</v>
      </c>
      <c r="R2655" s="640">
        <v>261</v>
      </c>
      <c r="S2655" s="640">
        <v>79</v>
      </c>
      <c r="T2655" s="641">
        <v>48</v>
      </c>
      <c r="U2655" s="498"/>
    </row>
    <row r="2656" spans="1:21" ht="14.25" customHeight="1">
      <c r="A2656" s="1329">
        <v>4</v>
      </c>
      <c r="B2656" s="1336">
        <v>44678</v>
      </c>
      <c r="C2656" s="1337" t="s">
        <v>8194</v>
      </c>
      <c r="D2656" s="1331" t="s">
        <v>8195</v>
      </c>
      <c r="E2656" s="1332">
        <v>33331</v>
      </c>
      <c r="F2656" s="1332">
        <v>22744</v>
      </c>
      <c r="G2656" s="1305">
        <v>288</v>
      </c>
      <c r="H2656" s="1305">
        <v>22480</v>
      </c>
      <c r="I2656" s="1333">
        <v>0</v>
      </c>
      <c r="J2656" s="1333" t="s">
        <v>52</v>
      </c>
      <c r="K2656" s="1333" t="s">
        <v>52</v>
      </c>
      <c r="L2656" s="1333" t="s">
        <v>52</v>
      </c>
      <c r="M2656" s="1333">
        <v>7</v>
      </c>
      <c r="N2656" s="1334">
        <v>5714</v>
      </c>
      <c r="O2656" s="1335">
        <v>40000</v>
      </c>
      <c r="P2656" s="634" t="s">
        <v>8196</v>
      </c>
      <c r="Q2656" s="639" t="s">
        <v>8197</v>
      </c>
      <c r="R2656" s="640">
        <v>696</v>
      </c>
      <c r="S2656" s="640">
        <v>1</v>
      </c>
      <c r="T2656" s="641">
        <v>1424</v>
      </c>
      <c r="U2656" s="498"/>
    </row>
    <row r="2657" spans="1:21" ht="14.25" customHeight="1">
      <c r="A2657" s="1191"/>
      <c r="B2657" s="1191"/>
      <c r="C2657" s="1191"/>
      <c r="D2657" s="1191"/>
      <c r="E2657" s="1191"/>
      <c r="F2657" s="1191"/>
      <c r="G2657" s="1191"/>
      <c r="H2657" s="1191"/>
      <c r="I2657" s="1191"/>
      <c r="J2657" s="1191"/>
      <c r="K2657" s="1191"/>
      <c r="L2657" s="1191"/>
      <c r="M2657" s="1191"/>
      <c r="N2657" s="1191"/>
      <c r="O2657" s="1191"/>
      <c r="P2657" s="638" t="s">
        <v>8198</v>
      </c>
      <c r="Q2657" s="639" t="s">
        <v>8199</v>
      </c>
      <c r="R2657" s="640">
        <v>7016</v>
      </c>
      <c r="S2657" s="640">
        <v>2</v>
      </c>
      <c r="T2657" s="641">
        <v>6806</v>
      </c>
      <c r="U2657" s="498"/>
    </row>
    <row r="2658" spans="1:21" ht="14.25" customHeight="1">
      <c r="A2658" s="1102"/>
      <c r="B2658" s="1102"/>
      <c r="C2658" s="1102"/>
      <c r="D2658" s="1102"/>
      <c r="E2658" s="1102"/>
      <c r="F2658" s="1102"/>
      <c r="G2658" s="1102"/>
      <c r="H2658" s="1102"/>
      <c r="I2658" s="1102"/>
      <c r="J2658" s="1102"/>
      <c r="K2658" s="1102"/>
      <c r="L2658" s="1102"/>
      <c r="M2658" s="1102"/>
      <c r="N2658" s="1102"/>
      <c r="O2658" s="1102"/>
      <c r="P2658" s="638" t="s">
        <v>8200</v>
      </c>
      <c r="Q2658" s="639" t="s">
        <v>8201</v>
      </c>
      <c r="R2658" s="640">
        <v>7016</v>
      </c>
      <c r="S2658" s="640">
        <v>2</v>
      </c>
      <c r="T2658" s="641">
        <v>6806</v>
      </c>
      <c r="U2658" s="498"/>
    </row>
    <row r="2659" spans="1:21" ht="14.25" customHeight="1">
      <c r="A2659" s="1329">
        <v>4</v>
      </c>
      <c r="B2659" s="1336">
        <v>44681</v>
      </c>
      <c r="C2659" s="1337" t="s">
        <v>8202</v>
      </c>
      <c r="D2659" s="1331" t="s">
        <v>8203</v>
      </c>
      <c r="E2659" s="1332">
        <v>33224</v>
      </c>
      <c r="F2659" s="1332">
        <v>25184</v>
      </c>
      <c r="G2659" s="1305">
        <v>152</v>
      </c>
      <c r="H2659" s="1305">
        <v>32964</v>
      </c>
      <c r="I2659" s="1333">
        <v>0</v>
      </c>
      <c r="J2659" s="1333" t="s">
        <v>52</v>
      </c>
      <c r="K2659" s="1333" t="s">
        <v>52</v>
      </c>
      <c r="L2659" s="1333" t="s">
        <v>52</v>
      </c>
      <c r="M2659" s="1333">
        <v>14</v>
      </c>
      <c r="N2659" s="1334">
        <v>2857</v>
      </c>
      <c r="O2659" s="1335">
        <v>40000</v>
      </c>
      <c r="P2659" s="634" t="s">
        <v>8204</v>
      </c>
      <c r="Q2659" s="639" t="s">
        <v>8205</v>
      </c>
      <c r="R2659" s="640">
        <v>7944</v>
      </c>
      <c r="S2659" s="640">
        <v>3</v>
      </c>
      <c r="T2659" s="641">
        <v>4272</v>
      </c>
      <c r="U2659" s="498"/>
    </row>
    <row r="2660" spans="1:21" ht="14.25" customHeight="1">
      <c r="A2660" s="1191"/>
      <c r="B2660" s="1191"/>
      <c r="C2660" s="1191"/>
      <c r="D2660" s="1191"/>
      <c r="E2660" s="1191"/>
      <c r="F2660" s="1191"/>
      <c r="G2660" s="1191"/>
      <c r="H2660" s="1191"/>
      <c r="I2660" s="1191"/>
      <c r="J2660" s="1191"/>
      <c r="K2660" s="1191"/>
      <c r="L2660" s="1191"/>
      <c r="M2660" s="1191"/>
      <c r="N2660" s="1191"/>
      <c r="O2660" s="1191"/>
      <c r="P2660" s="638" t="s">
        <v>8206</v>
      </c>
      <c r="Q2660" s="639" t="s">
        <v>8207</v>
      </c>
      <c r="R2660" s="640">
        <v>7944</v>
      </c>
      <c r="S2660" s="640">
        <v>3</v>
      </c>
      <c r="T2660" s="641">
        <v>4272</v>
      </c>
      <c r="U2660" s="498"/>
    </row>
    <row r="2661" spans="1:21" ht="14.25" customHeight="1">
      <c r="A2661" s="1102"/>
      <c r="B2661" s="1102"/>
      <c r="C2661" s="1102"/>
      <c r="D2661" s="1102"/>
      <c r="E2661" s="1102"/>
      <c r="F2661" s="1102"/>
      <c r="G2661" s="1102"/>
      <c r="H2661" s="1102"/>
      <c r="I2661" s="1102"/>
      <c r="J2661" s="1102"/>
      <c r="K2661" s="1102"/>
      <c r="L2661" s="1102"/>
      <c r="M2661" s="1102"/>
      <c r="N2661" s="1102"/>
      <c r="O2661" s="1102"/>
      <c r="P2661" s="638" t="s">
        <v>8208</v>
      </c>
      <c r="Q2661" s="639" t="s">
        <v>8209</v>
      </c>
      <c r="R2661" s="640">
        <v>7944</v>
      </c>
      <c r="S2661" s="640">
        <v>3</v>
      </c>
      <c r="T2661" s="641">
        <v>4272</v>
      </c>
      <c r="U2661" s="498"/>
    </row>
    <row r="2662" spans="1:21" ht="14.25" customHeight="1">
      <c r="A2662" s="1329">
        <v>1</v>
      </c>
      <c r="B2662" s="1336">
        <v>44683</v>
      </c>
      <c r="C2662" s="1337" t="s">
        <v>8210</v>
      </c>
      <c r="D2662" s="1331" t="s">
        <v>8211</v>
      </c>
      <c r="E2662" s="1332">
        <v>1795</v>
      </c>
      <c r="F2662" s="1332">
        <v>1508</v>
      </c>
      <c r="G2662" s="1305">
        <v>100</v>
      </c>
      <c r="H2662" s="1305">
        <v>1408</v>
      </c>
      <c r="I2662" s="1333">
        <v>0</v>
      </c>
      <c r="J2662" s="1333" t="s">
        <v>52</v>
      </c>
      <c r="K2662" s="1333" t="s">
        <v>52</v>
      </c>
      <c r="L2662" s="1333" t="s">
        <v>52</v>
      </c>
      <c r="M2662" s="1333">
        <v>283</v>
      </c>
      <c r="N2662" s="1334">
        <v>35</v>
      </c>
      <c r="O2662" s="1335">
        <v>9997</v>
      </c>
      <c r="P2662" s="634" t="s">
        <v>8212</v>
      </c>
      <c r="Q2662" s="639" t="s">
        <v>8213</v>
      </c>
      <c r="R2662" s="640">
        <v>557</v>
      </c>
      <c r="S2662" s="640">
        <v>86</v>
      </c>
      <c r="T2662" s="641">
        <v>35</v>
      </c>
      <c r="U2662" s="498"/>
    </row>
    <row r="2663" spans="1:21" ht="14.25" customHeight="1">
      <c r="A2663" s="1191"/>
      <c r="B2663" s="1191"/>
      <c r="C2663" s="1191"/>
      <c r="D2663" s="1191"/>
      <c r="E2663" s="1191"/>
      <c r="F2663" s="1191"/>
      <c r="G2663" s="1191"/>
      <c r="H2663" s="1191"/>
      <c r="I2663" s="1191"/>
      <c r="J2663" s="1191"/>
      <c r="K2663" s="1191"/>
      <c r="L2663" s="1191"/>
      <c r="M2663" s="1191"/>
      <c r="N2663" s="1191"/>
      <c r="O2663" s="1191"/>
      <c r="P2663" s="638" t="s">
        <v>8214</v>
      </c>
      <c r="Q2663" s="639" t="s">
        <v>8215</v>
      </c>
      <c r="R2663" s="640">
        <v>557</v>
      </c>
      <c r="S2663" s="640">
        <v>86</v>
      </c>
      <c r="T2663" s="641">
        <v>35</v>
      </c>
      <c r="U2663" s="498"/>
    </row>
    <row r="2664" spans="1:21" ht="14.25" customHeight="1">
      <c r="A2664" s="1102"/>
      <c r="B2664" s="1102"/>
      <c r="C2664" s="1102"/>
      <c r="D2664" s="1102"/>
      <c r="E2664" s="1102"/>
      <c r="F2664" s="1102"/>
      <c r="G2664" s="1102"/>
      <c r="H2664" s="1102"/>
      <c r="I2664" s="1102"/>
      <c r="J2664" s="1102"/>
      <c r="K2664" s="1102"/>
      <c r="L2664" s="1102"/>
      <c r="M2664" s="1102"/>
      <c r="N2664" s="1102"/>
      <c r="O2664" s="1102"/>
      <c r="P2664" s="638" t="s">
        <v>8216</v>
      </c>
      <c r="Q2664" s="639" t="s">
        <v>8217</v>
      </c>
      <c r="R2664" s="640">
        <v>557</v>
      </c>
      <c r="S2664" s="640">
        <v>86</v>
      </c>
      <c r="T2664" s="641">
        <v>35</v>
      </c>
      <c r="U2664" s="498"/>
    </row>
    <row r="2665" spans="1:21" ht="14.25" customHeight="1">
      <c r="A2665" s="1329">
        <v>1</v>
      </c>
      <c r="B2665" s="1336">
        <v>44685</v>
      </c>
      <c r="C2665" s="1337" t="s">
        <v>8218</v>
      </c>
      <c r="D2665" s="1331" t="s">
        <v>8219</v>
      </c>
      <c r="E2665" s="1332">
        <v>41040</v>
      </c>
      <c r="F2665" s="1332">
        <v>27337</v>
      </c>
      <c r="G2665" s="1305">
        <v>200</v>
      </c>
      <c r="H2665" s="1305">
        <v>27137</v>
      </c>
      <c r="I2665" s="1333">
        <v>0</v>
      </c>
      <c r="J2665" s="1333" t="s">
        <v>52</v>
      </c>
      <c r="K2665" s="1333" t="s">
        <v>52</v>
      </c>
      <c r="L2665" s="1333" t="s">
        <v>52</v>
      </c>
      <c r="M2665" s="1333">
        <v>16</v>
      </c>
      <c r="N2665" s="1334">
        <v>2500</v>
      </c>
      <c r="O2665" s="1335">
        <v>40000</v>
      </c>
      <c r="P2665" s="634" t="s">
        <v>8220</v>
      </c>
      <c r="Q2665" s="639" t="s">
        <v>8221</v>
      </c>
      <c r="R2665" s="640">
        <v>3664</v>
      </c>
      <c r="S2665" s="640">
        <v>4</v>
      </c>
      <c r="T2665" s="641">
        <v>1273</v>
      </c>
      <c r="U2665" s="498"/>
    </row>
    <row r="2666" spans="1:21" ht="14.25" customHeight="1">
      <c r="A2666" s="1191"/>
      <c r="B2666" s="1191"/>
      <c r="C2666" s="1191"/>
      <c r="D2666" s="1191"/>
      <c r="E2666" s="1191"/>
      <c r="F2666" s="1191"/>
      <c r="G2666" s="1191"/>
      <c r="H2666" s="1191"/>
      <c r="I2666" s="1191"/>
      <c r="J2666" s="1191"/>
      <c r="K2666" s="1191"/>
      <c r="L2666" s="1191"/>
      <c r="M2666" s="1191"/>
      <c r="N2666" s="1191"/>
      <c r="O2666" s="1191"/>
      <c r="P2666" s="638" t="s">
        <v>8222</v>
      </c>
      <c r="Q2666" s="639" t="s">
        <v>8223</v>
      </c>
      <c r="R2666" s="640">
        <v>8416</v>
      </c>
      <c r="S2666" s="640">
        <v>2</v>
      </c>
      <c r="T2666" s="641">
        <v>6489</v>
      </c>
      <c r="U2666" s="498"/>
    </row>
    <row r="2667" spans="1:21" ht="14.25" customHeight="1">
      <c r="A2667" s="1102"/>
      <c r="B2667" s="1102"/>
      <c r="C2667" s="1102"/>
      <c r="D2667" s="1102"/>
      <c r="E2667" s="1102"/>
      <c r="F2667" s="1102"/>
      <c r="G2667" s="1102"/>
      <c r="H2667" s="1102"/>
      <c r="I2667" s="1102"/>
      <c r="J2667" s="1102"/>
      <c r="K2667" s="1102"/>
      <c r="L2667" s="1102"/>
      <c r="M2667" s="1102"/>
      <c r="N2667" s="1102"/>
      <c r="O2667" s="1102"/>
      <c r="P2667" s="638" t="s">
        <v>8224</v>
      </c>
      <c r="Q2667" s="639" t="s">
        <v>8225</v>
      </c>
      <c r="R2667" s="640">
        <v>8416</v>
      </c>
      <c r="S2667" s="640">
        <v>4</v>
      </c>
      <c r="T2667" s="641">
        <v>1273</v>
      </c>
      <c r="U2667" s="498"/>
    </row>
    <row r="2668" spans="1:21" ht="14.25" customHeight="1">
      <c r="A2668" s="1329">
        <v>1</v>
      </c>
      <c r="B2668" s="1336">
        <v>44688</v>
      </c>
      <c r="C2668" s="1337" t="s">
        <v>8226</v>
      </c>
      <c r="D2668" s="1331" t="s">
        <v>8227</v>
      </c>
      <c r="E2668" s="1332">
        <v>44479</v>
      </c>
      <c r="F2668" s="1332">
        <v>29856</v>
      </c>
      <c r="G2668" s="1305">
        <v>280</v>
      </c>
      <c r="H2668" s="1305">
        <v>29616</v>
      </c>
      <c r="I2668" s="1333">
        <v>0</v>
      </c>
      <c r="J2668" s="1333" t="s">
        <v>52</v>
      </c>
      <c r="K2668" s="1333" t="s">
        <v>52</v>
      </c>
      <c r="L2668" s="1333" t="s">
        <v>52</v>
      </c>
      <c r="M2668" s="1333">
        <v>10</v>
      </c>
      <c r="N2668" s="1334">
        <v>4000</v>
      </c>
      <c r="O2668" s="1335">
        <v>40000</v>
      </c>
      <c r="P2668" s="634" t="s">
        <v>8228</v>
      </c>
      <c r="Q2668" s="639" t="s">
        <v>8229</v>
      </c>
      <c r="R2668" s="640">
        <v>9624</v>
      </c>
      <c r="S2668" s="640">
        <v>3</v>
      </c>
      <c r="T2668" s="641">
        <v>4455</v>
      </c>
      <c r="U2668" s="498"/>
    </row>
    <row r="2669" spans="1:21" ht="14.25" customHeight="1">
      <c r="A2669" s="1191"/>
      <c r="B2669" s="1191"/>
      <c r="C2669" s="1191"/>
      <c r="D2669" s="1191"/>
      <c r="E2669" s="1191"/>
      <c r="F2669" s="1191"/>
      <c r="G2669" s="1191"/>
      <c r="H2669" s="1191"/>
      <c r="I2669" s="1191"/>
      <c r="J2669" s="1191"/>
      <c r="K2669" s="1191"/>
      <c r="L2669" s="1191"/>
      <c r="M2669" s="1191"/>
      <c r="N2669" s="1191"/>
      <c r="O2669" s="1191"/>
      <c r="P2669" s="638" t="s">
        <v>8230</v>
      </c>
      <c r="Q2669" s="639" t="s">
        <v>8231</v>
      </c>
      <c r="R2669" s="640">
        <v>9624</v>
      </c>
      <c r="S2669" s="640">
        <v>3</v>
      </c>
      <c r="T2669" s="641">
        <v>4455</v>
      </c>
      <c r="U2669" s="498"/>
    </row>
    <row r="2670" spans="1:21" ht="14.25" customHeight="1">
      <c r="A2670" s="1102"/>
      <c r="B2670" s="1102"/>
      <c r="C2670" s="1102"/>
      <c r="D2670" s="1102"/>
      <c r="E2670" s="1102"/>
      <c r="F2670" s="1102"/>
      <c r="G2670" s="1102"/>
      <c r="H2670" s="1102"/>
      <c r="I2670" s="1102"/>
      <c r="J2670" s="1102"/>
      <c r="K2670" s="1102"/>
      <c r="L2670" s="1102"/>
      <c r="M2670" s="1102"/>
      <c r="N2670" s="1102"/>
      <c r="O2670" s="1102"/>
      <c r="P2670" s="638" t="s">
        <v>8232</v>
      </c>
      <c r="Q2670" s="639" t="s">
        <v>8233</v>
      </c>
      <c r="R2670" s="640">
        <v>9624</v>
      </c>
      <c r="S2670" s="640">
        <v>3</v>
      </c>
      <c r="T2670" s="641">
        <v>4455</v>
      </c>
      <c r="U2670" s="498"/>
    </row>
    <row r="2671" spans="1:21" ht="14.25" customHeight="1">
      <c r="A2671" s="1329">
        <v>2</v>
      </c>
      <c r="B2671" s="1336">
        <v>44691</v>
      </c>
      <c r="C2671" s="1337" t="s">
        <v>8234</v>
      </c>
      <c r="D2671" s="1331" t="s">
        <v>8235</v>
      </c>
      <c r="E2671" s="1332">
        <v>1681</v>
      </c>
      <c r="F2671" s="1332">
        <v>1385</v>
      </c>
      <c r="G2671" s="1305">
        <v>65</v>
      </c>
      <c r="H2671" s="1305">
        <v>1322</v>
      </c>
      <c r="I2671" s="1333">
        <v>0</v>
      </c>
      <c r="J2671" s="1333" t="s">
        <v>52</v>
      </c>
      <c r="K2671" s="1333" t="s">
        <v>52</v>
      </c>
      <c r="L2671" s="1333" t="s">
        <v>52</v>
      </c>
      <c r="M2671" s="1333">
        <v>290</v>
      </c>
      <c r="N2671" s="1334">
        <v>34</v>
      </c>
      <c r="O2671" s="1335">
        <v>9997</v>
      </c>
      <c r="P2671" s="634" t="s">
        <v>8236</v>
      </c>
      <c r="Q2671" s="639" t="s">
        <v>8237</v>
      </c>
      <c r="R2671" s="640">
        <v>405</v>
      </c>
      <c r="S2671" s="640">
        <v>86</v>
      </c>
      <c r="T2671" s="641">
        <v>37</v>
      </c>
      <c r="U2671" s="498"/>
    </row>
    <row r="2672" spans="1:21" ht="14.25" customHeight="1">
      <c r="A2672" s="1191"/>
      <c r="B2672" s="1191"/>
      <c r="C2672" s="1191"/>
      <c r="D2672" s="1191"/>
      <c r="E2672" s="1191"/>
      <c r="F2672" s="1191"/>
      <c r="G2672" s="1191"/>
      <c r="H2672" s="1191"/>
      <c r="I2672" s="1191"/>
      <c r="J2672" s="1191"/>
      <c r="K2672" s="1191"/>
      <c r="L2672" s="1191"/>
      <c r="M2672" s="1191"/>
      <c r="N2672" s="1191"/>
      <c r="O2672" s="1191"/>
      <c r="P2672" s="638" t="s">
        <v>8238</v>
      </c>
      <c r="Q2672" s="639" t="s">
        <v>8239</v>
      </c>
      <c r="R2672" s="640">
        <v>405</v>
      </c>
      <c r="S2672" s="640">
        <v>86</v>
      </c>
      <c r="T2672" s="641">
        <v>37</v>
      </c>
      <c r="U2672" s="498"/>
    </row>
    <row r="2673" spans="1:21" ht="14.25" customHeight="1">
      <c r="A2673" s="1102"/>
      <c r="B2673" s="1102"/>
      <c r="C2673" s="1102"/>
      <c r="D2673" s="1102"/>
      <c r="E2673" s="1102"/>
      <c r="F2673" s="1102"/>
      <c r="G2673" s="1102"/>
      <c r="H2673" s="1102"/>
      <c r="I2673" s="1102"/>
      <c r="J2673" s="1102"/>
      <c r="K2673" s="1102"/>
      <c r="L2673" s="1102"/>
      <c r="M2673" s="1102"/>
      <c r="N2673" s="1102"/>
      <c r="O2673" s="1102"/>
      <c r="P2673" s="638" t="s">
        <v>8240</v>
      </c>
      <c r="Q2673" s="639" t="s">
        <v>8241</v>
      </c>
      <c r="R2673" s="640">
        <v>405</v>
      </c>
      <c r="S2673" s="640">
        <v>86</v>
      </c>
      <c r="T2673" s="641">
        <v>37</v>
      </c>
      <c r="U2673" s="498"/>
    </row>
    <row r="2674" spans="1:21" ht="14.25" customHeight="1">
      <c r="A2674" s="1329">
        <v>2</v>
      </c>
      <c r="B2674" s="1336">
        <v>44692</v>
      </c>
      <c r="C2674" s="1337" t="s">
        <v>8242</v>
      </c>
      <c r="D2674" s="1331" t="s">
        <v>8243</v>
      </c>
      <c r="E2674" s="1332">
        <v>43537</v>
      </c>
      <c r="F2674" s="1332">
        <v>29000</v>
      </c>
      <c r="G2674" s="1305">
        <v>184</v>
      </c>
      <c r="H2674" s="1305">
        <v>28848</v>
      </c>
      <c r="I2674" s="1333">
        <v>0</v>
      </c>
      <c r="J2674" s="1333" t="s">
        <v>52</v>
      </c>
      <c r="K2674" s="1333" t="s">
        <v>52</v>
      </c>
      <c r="L2674" s="1333" t="s">
        <v>52</v>
      </c>
      <c r="M2674" s="1333">
        <v>14</v>
      </c>
      <c r="N2674" s="1334">
        <v>2857</v>
      </c>
      <c r="O2674" s="1335">
        <v>40000</v>
      </c>
      <c r="P2674" s="634" t="s">
        <v>8244</v>
      </c>
      <c r="Q2674" s="639" t="s">
        <v>8245</v>
      </c>
      <c r="R2674" s="640">
        <v>9784</v>
      </c>
      <c r="S2674" s="640">
        <v>5</v>
      </c>
      <c r="T2674" s="641">
        <v>2824</v>
      </c>
      <c r="U2674" s="498"/>
    </row>
    <row r="2675" spans="1:21" ht="14.25" customHeight="1">
      <c r="A2675" s="1191"/>
      <c r="B2675" s="1191"/>
      <c r="C2675" s="1191"/>
      <c r="D2675" s="1191"/>
      <c r="E2675" s="1191"/>
      <c r="F2675" s="1191"/>
      <c r="G2675" s="1191"/>
      <c r="H2675" s="1191"/>
      <c r="I2675" s="1191"/>
      <c r="J2675" s="1191"/>
      <c r="K2675" s="1191"/>
      <c r="L2675" s="1191"/>
      <c r="M2675" s="1191"/>
      <c r="N2675" s="1191"/>
      <c r="O2675" s="1191"/>
      <c r="P2675" s="638" t="s">
        <v>8246</v>
      </c>
      <c r="Q2675" s="639" t="s">
        <v>8247</v>
      </c>
      <c r="R2675" s="640">
        <v>9784</v>
      </c>
      <c r="S2675" s="640">
        <v>5</v>
      </c>
      <c r="T2675" s="641">
        <v>2824</v>
      </c>
      <c r="U2675" s="498"/>
    </row>
    <row r="2676" spans="1:21" ht="14.25" customHeight="1">
      <c r="A2676" s="1102"/>
      <c r="B2676" s="1102"/>
      <c r="C2676" s="1102"/>
      <c r="D2676" s="1102"/>
      <c r="E2676" s="1102"/>
      <c r="F2676" s="1102"/>
      <c r="G2676" s="1102"/>
      <c r="H2676" s="1102"/>
      <c r="I2676" s="1102"/>
      <c r="J2676" s="1102"/>
      <c r="K2676" s="1102"/>
      <c r="L2676" s="1102"/>
      <c r="M2676" s="1102"/>
      <c r="N2676" s="1102"/>
      <c r="O2676" s="1102"/>
      <c r="P2676" s="638" t="s">
        <v>8248</v>
      </c>
      <c r="Q2676" s="639" t="s">
        <v>8249</v>
      </c>
      <c r="R2676" s="640">
        <v>9784</v>
      </c>
      <c r="S2676" s="640">
        <v>5</v>
      </c>
      <c r="T2676" s="641">
        <v>2824</v>
      </c>
      <c r="U2676" s="498"/>
    </row>
    <row r="2677" spans="1:21" ht="14.25" customHeight="1">
      <c r="A2677" s="1329">
        <v>2</v>
      </c>
      <c r="B2677" s="1336">
        <v>44693</v>
      </c>
      <c r="C2677" s="1337" t="s">
        <v>8250</v>
      </c>
      <c r="D2677" s="1331" t="s">
        <v>8251</v>
      </c>
      <c r="E2677" s="1332">
        <v>32692</v>
      </c>
      <c r="F2677" s="1332">
        <v>24840</v>
      </c>
      <c r="G2677" s="1305">
        <v>216</v>
      </c>
      <c r="H2677" s="1305">
        <v>24640</v>
      </c>
      <c r="I2677" s="1333">
        <v>0</v>
      </c>
      <c r="J2677" s="1333" t="s">
        <v>52</v>
      </c>
      <c r="K2677" s="1333" t="s">
        <v>52</v>
      </c>
      <c r="L2677" s="1333" t="s">
        <v>52</v>
      </c>
      <c r="M2677" s="1333">
        <v>8</v>
      </c>
      <c r="N2677" s="1334">
        <v>3986</v>
      </c>
      <c r="O2677" s="1335">
        <v>31889</v>
      </c>
      <c r="P2677" s="634" t="s">
        <v>8252</v>
      </c>
      <c r="Q2677" s="639" t="s">
        <v>8253</v>
      </c>
      <c r="R2677" s="640">
        <v>9720</v>
      </c>
      <c r="S2677" s="640">
        <v>5</v>
      </c>
      <c r="T2677" s="641">
        <v>2712</v>
      </c>
      <c r="U2677" s="498"/>
    </row>
    <row r="2678" spans="1:21" ht="14.25" customHeight="1">
      <c r="A2678" s="1191"/>
      <c r="B2678" s="1191"/>
      <c r="C2678" s="1191"/>
      <c r="D2678" s="1191"/>
      <c r="E2678" s="1191"/>
      <c r="F2678" s="1191"/>
      <c r="G2678" s="1191"/>
      <c r="H2678" s="1191"/>
      <c r="I2678" s="1191"/>
      <c r="J2678" s="1191"/>
      <c r="K2678" s="1191"/>
      <c r="L2678" s="1191"/>
      <c r="M2678" s="1191"/>
      <c r="N2678" s="1191"/>
      <c r="O2678" s="1191"/>
      <c r="P2678" s="638" t="s">
        <v>8254</v>
      </c>
      <c r="Q2678" s="639" t="s">
        <v>8255</v>
      </c>
      <c r="R2678" s="640">
        <v>9720</v>
      </c>
      <c r="S2678" s="640">
        <v>5</v>
      </c>
      <c r="T2678" s="641">
        <v>2712</v>
      </c>
      <c r="U2678" s="498"/>
    </row>
    <row r="2679" spans="1:21" ht="14.25" customHeight="1">
      <c r="A2679" s="1102"/>
      <c r="B2679" s="1102"/>
      <c r="C2679" s="1102"/>
      <c r="D2679" s="1102"/>
      <c r="E2679" s="1102"/>
      <c r="F2679" s="1102"/>
      <c r="G2679" s="1102"/>
      <c r="H2679" s="1102"/>
      <c r="I2679" s="1102"/>
      <c r="J2679" s="1102"/>
      <c r="K2679" s="1102"/>
      <c r="L2679" s="1102"/>
      <c r="M2679" s="1102"/>
      <c r="N2679" s="1102"/>
      <c r="O2679" s="1102"/>
      <c r="P2679" s="638" t="s">
        <v>8256</v>
      </c>
      <c r="Q2679" s="639" t="s">
        <v>8257</v>
      </c>
      <c r="R2679" s="640">
        <v>9720</v>
      </c>
      <c r="S2679" s="640">
        <v>5</v>
      </c>
      <c r="T2679" s="641">
        <v>2712</v>
      </c>
      <c r="U2679" s="498"/>
    </row>
    <row r="2680" spans="1:21" ht="14.25" customHeight="1">
      <c r="A2680" s="1329">
        <v>3</v>
      </c>
      <c r="B2680" s="1336">
        <v>44695</v>
      </c>
      <c r="C2680" s="1337" t="s">
        <v>8258</v>
      </c>
      <c r="D2680" s="1331" t="s">
        <v>8259</v>
      </c>
      <c r="E2680" s="1332">
        <v>40294</v>
      </c>
      <c r="F2680" s="1332">
        <v>26384</v>
      </c>
      <c r="G2680" s="1305">
        <v>549</v>
      </c>
      <c r="H2680" s="1305">
        <v>39745</v>
      </c>
      <c r="I2680" s="1333">
        <v>0</v>
      </c>
      <c r="J2680" s="1333" t="s">
        <v>52</v>
      </c>
      <c r="K2680" s="1333" t="s">
        <v>52</v>
      </c>
      <c r="L2680" s="1333" t="s">
        <v>52</v>
      </c>
      <c r="M2680" s="1333">
        <v>6</v>
      </c>
      <c r="N2680" s="1334">
        <v>6667</v>
      </c>
      <c r="O2680" s="1335">
        <v>40000</v>
      </c>
      <c r="P2680" s="634" t="s">
        <v>8260</v>
      </c>
      <c r="Q2680" s="639" t="s">
        <v>8261</v>
      </c>
      <c r="R2680" s="640">
        <v>9080</v>
      </c>
      <c r="S2680" s="640" t="s">
        <v>52</v>
      </c>
      <c r="T2680" s="641" t="s">
        <v>52</v>
      </c>
      <c r="U2680" s="498"/>
    </row>
    <row r="2681" spans="1:21" ht="14.25" customHeight="1">
      <c r="A2681" s="1191"/>
      <c r="B2681" s="1191"/>
      <c r="C2681" s="1191"/>
      <c r="D2681" s="1191"/>
      <c r="E2681" s="1191"/>
      <c r="F2681" s="1191"/>
      <c r="G2681" s="1191"/>
      <c r="H2681" s="1191"/>
      <c r="I2681" s="1191"/>
      <c r="J2681" s="1191"/>
      <c r="K2681" s="1191"/>
      <c r="L2681" s="1191"/>
      <c r="M2681" s="1191"/>
      <c r="N2681" s="1191"/>
      <c r="O2681" s="1191"/>
      <c r="P2681" s="638" t="s">
        <v>8262</v>
      </c>
      <c r="Q2681" s="639" t="s">
        <v>8263</v>
      </c>
      <c r="R2681" s="640">
        <v>9080</v>
      </c>
      <c r="S2681" s="640" t="s">
        <v>52</v>
      </c>
      <c r="T2681" s="641" t="s">
        <v>52</v>
      </c>
      <c r="U2681" s="498"/>
    </row>
    <row r="2682" spans="1:21" ht="14.25" customHeight="1">
      <c r="A2682" s="1102"/>
      <c r="B2682" s="1102"/>
      <c r="C2682" s="1102"/>
      <c r="D2682" s="1102"/>
      <c r="E2682" s="1102"/>
      <c r="F2682" s="1102"/>
      <c r="G2682" s="1102"/>
      <c r="H2682" s="1102"/>
      <c r="I2682" s="1102"/>
      <c r="J2682" s="1102"/>
      <c r="K2682" s="1102"/>
      <c r="L2682" s="1102"/>
      <c r="M2682" s="1102"/>
      <c r="N2682" s="1102"/>
      <c r="O2682" s="1102"/>
      <c r="P2682" s="638" t="s">
        <v>8264</v>
      </c>
      <c r="Q2682" s="639" t="s">
        <v>8265</v>
      </c>
      <c r="R2682" s="640">
        <v>4584</v>
      </c>
      <c r="S2682" s="640">
        <v>2</v>
      </c>
      <c r="T2682" s="641">
        <v>3679</v>
      </c>
      <c r="U2682" s="498"/>
    </row>
    <row r="2683" spans="1:21" ht="14.25" customHeight="1">
      <c r="A2683" s="1329">
        <v>3</v>
      </c>
      <c r="B2683" s="1336">
        <v>44699</v>
      </c>
      <c r="C2683" s="1337" t="s">
        <v>8266</v>
      </c>
      <c r="D2683" s="1331" t="s">
        <v>8267</v>
      </c>
      <c r="E2683" s="1332">
        <v>40933</v>
      </c>
      <c r="F2683" s="1332">
        <v>27400</v>
      </c>
      <c r="G2683" s="1305">
        <v>112</v>
      </c>
      <c r="H2683" s="1305">
        <v>27288</v>
      </c>
      <c r="I2683" s="1333">
        <v>0</v>
      </c>
      <c r="J2683" s="1333" t="s">
        <v>52</v>
      </c>
      <c r="K2683" s="1333" t="s">
        <v>52</v>
      </c>
      <c r="L2683" s="1333" t="s">
        <v>52</v>
      </c>
      <c r="M2683" s="1333">
        <v>12</v>
      </c>
      <c r="N2683" s="1334">
        <v>3333</v>
      </c>
      <c r="O2683" s="1335">
        <v>40000</v>
      </c>
      <c r="P2683" s="634" t="s">
        <v>8268</v>
      </c>
      <c r="Q2683" s="639" t="s">
        <v>8269</v>
      </c>
      <c r="R2683" s="640">
        <v>8680</v>
      </c>
      <c r="S2683" s="640">
        <v>4</v>
      </c>
      <c r="T2683" s="641">
        <v>3273</v>
      </c>
      <c r="U2683" s="498"/>
    </row>
    <row r="2684" spans="1:21" ht="14.25" customHeight="1">
      <c r="A2684" s="1191"/>
      <c r="B2684" s="1191"/>
      <c r="C2684" s="1191"/>
      <c r="D2684" s="1191"/>
      <c r="E2684" s="1191"/>
      <c r="F2684" s="1191"/>
      <c r="G2684" s="1191"/>
      <c r="H2684" s="1191"/>
      <c r="I2684" s="1191"/>
      <c r="J2684" s="1191"/>
      <c r="K2684" s="1191"/>
      <c r="L2684" s="1191"/>
      <c r="M2684" s="1191"/>
      <c r="N2684" s="1191"/>
      <c r="O2684" s="1191"/>
      <c r="P2684" s="638" t="s">
        <v>8270</v>
      </c>
      <c r="Q2684" s="639" t="s">
        <v>8271</v>
      </c>
      <c r="R2684" s="640">
        <v>8680</v>
      </c>
      <c r="S2684" s="640">
        <v>4</v>
      </c>
      <c r="T2684" s="641">
        <v>3273</v>
      </c>
      <c r="U2684" s="498"/>
    </row>
    <row r="2685" spans="1:21" ht="14.25" customHeight="1">
      <c r="A2685" s="1102"/>
      <c r="B2685" s="1102"/>
      <c r="C2685" s="1102"/>
      <c r="D2685" s="1102"/>
      <c r="E2685" s="1102"/>
      <c r="F2685" s="1102"/>
      <c r="G2685" s="1102"/>
      <c r="H2685" s="1102"/>
      <c r="I2685" s="1102"/>
      <c r="J2685" s="1102"/>
      <c r="K2685" s="1102"/>
      <c r="L2685" s="1102"/>
      <c r="M2685" s="1102"/>
      <c r="N2685" s="1102"/>
      <c r="O2685" s="1102"/>
      <c r="P2685" s="638" t="s">
        <v>8272</v>
      </c>
      <c r="Q2685" s="639" t="s">
        <v>8273</v>
      </c>
      <c r="R2685" s="640">
        <v>8680</v>
      </c>
      <c r="S2685" s="640">
        <v>4</v>
      </c>
      <c r="T2685" s="641">
        <v>3273</v>
      </c>
      <c r="U2685" s="498"/>
    </row>
    <row r="2686" spans="1:21" ht="14.25" customHeight="1">
      <c r="A2686" s="1329">
        <v>3</v>
      </c>
      <c r="B2686" s="1336">
        <v>44702</v>
      </c>
      <c r="C2686" s="1337" t="s">
        <v>8274</v>
      </c>
      <c r="D2686" s="1331" t="s">
        <v>8275</v>
      </c>
      <c r="E2686" s="1332">
        <v>39378</v>
      </c>
      <c r="F2686" s="1332">
        <v>27336</v>
      </c>
      <c r="G2686" s="1305">
        <v>160</v>
      </c>
      <c r="H2686" s="1305">
        <v>27176</v>
      </c>
      <c r="I2686" s="1333">
        <v>0</v>
      </c>
      <c r="J2686" s="1333" t="s">
        <v>52</v>
      </c>
      <c r="K2686" s="1333" t="s">
        <v>52</v>
      </c>
      <c r="L2686" s="1333" t="s">
        <v>52</v>
      </c>
      <c r="M2686" s="1333">
        <v>10</v>
      </c>
      <c r="N2686" s="1334">
        <v>4000</v>
      </c>
      <c r="O2686" s="1335">
        <v>40000</v>
      </c>
      <c r="P2686" s="634" t="s">
        <v>8276</v>
      </c>
      <c r="Q2686" s="639" t="s">
        <v>8277</v>
      </c>
      <c r="R2686" s="640">
        <v>8592</v>
      </c>
      <c r="S2686" s="640">
        <v>2</v>
      </c>
      <c r="T2686" s="641">
        <v>6310</v>
      </c>
      <c r="U2686" s="498"/>
    </row>
    <row r="2687" spans="1:21" ht="14.25" customHeight="1">
      <c r="A2687" s="1191"/>
      <c r="B2687" s="1191"/>
      <c r="C2687" s="1191"/>
      <c r="D2687" s="1191"/>
      <c r="E2687" s="1191"/>
      <c r="F2687" s="1191"/>
      <c r="G2687" s="1191"/>
      <c r="H2687" s="1191"/>
      <c r="I2687" s="1191"/>
      <c r="J2687" s="1191"/>
      <c r="K2687" s="1191"/>
      <c r="L2687" s="1191"/>
      <c r="M2687" s="1191"/>
      <c r="N2687" s="1191"/>
      <c r="O2687" s="1191"/>
      <c r="P2687" s="638" t="s">
        <v>8278</v>
      </c>
      <c r="Q2687" s="639" t="s">
        <v>8279</v>
      </c>
      <c r="R2687" s="640">
        <v>8592</v>
      </c>
      <c r="S2687" s="640">
        <v>2</v>
      </c>
      <c r="T2687" s="641">
        <v>6310</v>
      </c>
      <c r="U2687" s="498"/>
    </row>
    <row r="2688" spans="1:21" ht="14.25" customHeight="1">
      <c r="A2688" s="1102"/>
      <c r="B2688" s="1102"/>
      <c r="C2688" s="1102"/>
      <c r="D2688" s="1102"/>
      <c r="E2688" s="1102"/>
      <c r="F2688" s="1102"/>
      <c r="G2688" s="1102"/>
      <c r="H2688" s="1102"/>
      <c r="I2688" s="1102"/>
      <c r="J2688" s="1102"/>
      <c r="K2688" s="1102"/>
      <c r="L2688" s="1102"/>
      <c r="M2688" s="1102"/>
      <c r="N2688" s="1102"/>
      <c r="O2688" s="1102"/>
      <c r="P2688" s="638" t="s">
        <v>8280</v>
      </c>
      <c r="Q2688" s="639" t="s">
        <v>8281</v>
      </c>
      <c r="R2688" s="640">
        <v>8592</v>
      </c>
      <c r="S2688" s="640">
        <v>2</v>
      </c>
      <c r="T2688" s="641">
        <v>6310</v>
      </c>
      <c r="U2688" s="498"/>
    </row>
    <row r="2689" spans="1:21" ht="14.25" customHeight="1">
      <c r="A2689" s="1329">
        <v>4</v>
      </c>
      <c r="B2689" s="1336">
        <v>44704</v>
      </c>
      <c r="C2689" s="1337" t="s">
        <v>8282</v>
      </c>
      <c r="D2689" s="1331" t="s">
        <v>8283</v>
      </c>
      <c r="E2689" s="1332">
        <v>2286</v>
      </c>
      <c r="F2689" s="1332">
        <v>1939</v>
      </c>
      <c r="G2689" s="1305">
        <v>121</v>
      </c>
      <c r="H2689" s="1305">
        <v>1825</v>
      </c>
      <c r="I2689" s="1333">
        <v>0</v>
      </c>
      <c r="J2689" s="1333" t="s">
        <v>52</v>
      </c>
      <c r="K2689" s="1333" t="s">
        <v>52</v>
      </c>
      <c r="L2689" s="1333" t="s">
        <v>52</v>
      </c>
      <c r="M2689" s="1333">
        <v>245</v>
      </c>
      <c r="N2689" s="1334">
        <v>41</v>
      </c>
      <c r="O2689" s="1335">
        <v>10000</v>
      </c>
      <c r="P2689" s="634" t="s">
        <v>8284</v>
      </c>
      <c r="Q2689" s="639" t="s">
        <v>8285</v>
      </c>
      <c r="R2689" s="640">
        <v>346</v>
      </c>
      <c r="S2689" s="640">
        <v>86</v>
      </c>
      <c r="T2689" s="641">
        <v>2455</v>
      </c>
      <c r="U2689" s="498"/>
    </row>
    <row r="2690" spans="1:21" ht="14.25" customHeight="1">
      <c r="A2690" s="1191"/>
      <c r="B2690" s="1191"/>
      <c r="C2690" s="1191"/>
      <c r="D2690" s="1191"/>
      <c r="E2690" s="1191"/>
      <c r="F2690" s="1191"/>
      <c r="G2690" s="1191"/>
      <c r="H2690" s="1191"/>
      <c r="I2690" s="1191"/>
      <c r="J2690" s="1191"/>
      <c r="K2690" s="1191"/>
      <c r="L2690" s="1191"/>
      <c r="M2690" s="1191"/>
      <c r="N2690" s="1191"/>
      <c r="O2690" s="1191"/>
      <c r="P2690" s="638" t="s">
        <v>8286</v>
      </c>
      <c r="Q2690" s="639" t="s">
        <v>8287</v>
      </c>
      <c r="R2690" s="640">
        <v>651</v>
      </c>
      <c r="S2690" s="640">
        <v>83</v>
      </c>
      <c r="T2690" s="641">
        <v>3868</v>
      </c>
      <c r="U2690" s="498"/>
    </row>
    <row r="2691" spans="1:21" ht="14.25" customHeight="1">
      <c r="A2691" s="1102"/>
      <c r="B2691" s="1102"/>
      <c r="C2691" s="1102"/>
      <c r="D2691" s="1102"/>
      <c r="E2691" s="1102"/>
      <c r="F2691" s="1102"/>
      <c r="G2691" s="1102"/>
      <c r="H2691" s="1102"/>
      <c r="I2691" s="1102"/>
      <c r="J2691" s="1102"/>
      <c r="K2691" s="1102"/>
      <c r="L2691" s="1102"/>
      <c r="M2691" s="1102"/>
      <c r="N2691" s="1102"/>
      <c r="O2691" s="1102"/>
      <c r="P2691" s="638" t="s">
        <v>8288</v>
      </c>
      <c r="Q2691" s="639" t="s">
        <v>8289</v>
      </c>
      <c r="R2691" s="640">
        <v>346</v>
      </c>
      <c r="S2691" s="640">
        <v>86</v>
      </c>
      <c r="T2691" s="641">
        <v>2455</v>
      </c>
      <c r="U2691" s="498"/>
    </row>
    <row r="2692" spans="1:21" ht="14.25" customHeight="1">
      <c r="A2692" s="1329">
        <v>4</v>
      </c>
      <c r="B2692" s="1336">
        <v>44706</v>
      </c>
      <c r="C2692" s="1337" t="s">
        <v>8290</v>
      </c>
      <c r="D2692" s="1331" t="s">
        <v>8291</v>
      </c>
      <c r="E2692" s="1332">
        <v>39100</v>
      </c>
      <c r="F2692" s="1332">
        <v>26520</v>
      </c>
      <c r="G2692" s="1305">
        <v>168</v>
      </c>
      <c r="H2692" s="1305">
        <v>26360</v>
      </c>
      <c r="I2692" s="1333">
        <v>0</v>
      </c>
      <c r="J2692" s="1333" t="s">
        <v>52</v>
      </c>
      <c r="K2692" s="1333" t="s">
        <v>52</v>
      </c>
      <c r="L2692" s="1333" t="s">
        <v>52</v>
      </c>
      <c r="M2692" s="1333">
        <v>10</v>
      </c>
      <c r="N2692" s="1334">
        <v>4000</v>
      </c>
      <c r="O2692" s="1335">
        <v>40000</v>
      </c>
      <c r="P2692" s="634" t="s">
        <v>8292</v>
      </c>
      <c r="Q2692" s="639" t="s">
        <v>8293</v>
      </c>
      <c r="R2692" s="640">
        <v>8592</v>
      </c>
      <c r="S2692" s="640">
        <v>1</v>
      </c>
      <c r="T2692" s="641">
        <v>12615</v>
      </c>
      <c r="U2692" s="498"/>
    </row>
    <row r="2693" spans="1:21" ht="14.25" customHeight="1">
      <c r="A2693" s="1191"/>
      <c r="B2693" s="1191"/>
      <c r="C2693" s="1191"/>
      <c r="D2693" s="1191"/>
      <c r="E2693" s="1191"/>
      <c r="F2693" s="1191"/>
      <c r="G2693" s="1191"/>
      <c r="H2693" s="1191"/>
      <c r="I2693" s="1191"/>
      <c r="J2693" s="1191"/>
      <c r="K2693" s="1191"/>
      <c r="L2693" s="1191"/>
      <c r="M2693" s="1191"/>
      <c r="N2693" s="1191"/>
      <c r="O2693" s="1191"/>
      <c r="P2693" s="638" t="s">
        <v>8294</v>
      </c>
      <c r="Q2693" s="639" t="s">
        <v>8295</v>
      </c>
      <c r="R2693" s="640">
        <v>8592</v>
      </c>
      <c r="S2693" s="640">
        <v>1</v>
      </c>
      <c r="T2693" s="641">
        <v>12615</v>
      </c>
      <c r="U2693" s="498"/>
    </row>
    <row r="2694" spans="1:21" ht="14.25" customHeight="1">
      <c r="A2694" s="1102"/>
      <c r="B2694" s="1102"/>
      <c r="C2694" s="1102"/>
      <c r="D2694" s="1102"/>
      <c r="E2694" s="1102"/>
      <c r="F2694" s="1102"/>
      <c r="G2694" s="1102"/>
      <c r="H2694" s="1102"/>
      <c r="I2694" s="1102"/>
      <c r="J2694" s="1102"/>
      <c r="K2694" s="1102"/>
      <c r="L2694" s="1102"/>
      <c r="M2694" s="1102"/>
      <c r="N2694" s="1102"/>
      <c r="O2694" s="1102"/>
      <c r="P2694" s="638" t="s">
        <v>8296</v>
      </c>
      <c r="Q2694" s="639" t="s">
        <v>8297</v>
      </c>
      <c r="R2694" s="640">
        <v>4136</v>
      </c>
      <c r="S2694" s="640">
        <v>3</v>
      </c>
      <c r="T2694" s="641">
        <v>2203</v>
      </c>
      <c r="U2694" s="498"/>
    </row>
    <row r="2695" spans="1:21" ht="14.25" customHeight="1">
      <c r="A2695" s="1329">
        <v>4</v>
      </c>
      <c r="B2695" s="1336">
        <v>44709</v>
      </c>
      <c r="C2695" s="1337" t="s">
        <v>8298</v>
      </c>
      <c r="D2695" s="1331" t="s">
        <v>8299</v>
      </c>
      <c r="E2695" s="1332">
        <v>28608</v>
      </c>
      <c r="F2695" s="1332">
        <v>17416</v>
      </c>
      <c r="G2695" s="1305">
        <v>160</v>
      </c>
      <c r="H2695" s="1305">
        <v>17292</v>
      </c>
      <c r="I2695" s="1333">
        <v>0</v>
      </c>
      <c r="J2695" s="1333" t="s">
        <v>52</v>
      </c>
      <c r="K2695" s="1333" t="s">
        <v>52</v>
      </c>
      <c r="L2695" s="1333" t="s">
        <v>52</v>
      </c>
      <c r="M2695" s="1333">
        <v>8</v>
      </c>
      <c r="N2695" s="1334">
        <v>5000</v>
      </c>
      <c r="O2695" s="1335">
        <v>40000</v>
      </c>
      <c r="P2695" s="634" t="s">
        <v>8300</v>
      </c>
      <c r="Q2695" s="639" t="s">
        <v>8301</v>
      </c>
      <c r="R2695" s="640">
        <v>5248</v>
      </c>
      <c r="S2695" s="640">
        <v>3</v>
      </c>
      <c r="T2695" s="641">
        <v>3841</v>
      </c>
      <c r="U2695" s="498"/>
    </row>
    <row r="2696" spans="1:21" ht="14.25" customHeight="1">
      <c r="A2696" s="1191"/>
      <c r="B2696" s="1191"/>
      <c r="C2696" s="1191"/>
      <c r="D2696" s="1191"/>
      <c r="E2696" s="1191"/>
      <c r="F2696" s="1191"/>
      <c r="G2696" s="1191"/>
      <c r="H2696" s="1191"/>
      <c r="I2696" s="1191"/>
      <c r="J2696" s="1191"/>
      <c r="K2696" s="1191"/>
      <c r="L2696" s="1191"/>
      <c r="M2696" s="1191"/>
      <c r="N2696" s="1191"/>
      <c r="O2696" s="1191"/>
      <c r="P2696" s="638" t="s">
        <v>8302</v>
      </c>
      <c r="Q2696" s="639" t="s">
        <v>8303</v>
      </c>
      <c r="R2696" s="640">
        <v>5248</v>
      </c>
      <c r="S2696" s="640">
        <v>3</v>
      </c>
      <c r="T2696" s="641">
        <v>3841</v>
      </c>
      <c r="U2696" s="498"/>
    </row>
    <row r="2697" spans="1:21" ht="14.25" customHeight="1">
      <c r="A2697" s="1102"/>
      <c r="B2697" s="1102"/>
      <c r="C2697" s="1102"/>
      <c r="D2697" s="1102"/>
      <c r="E2697" s="1102"/>
      <c r="F2697" s="1102"/>
      <c r="G2697" s="1102"/>
      <c r="H2697" s="1102"/>
      <c r="I2697" s="1102"/>
      <c r="J2697" s="1102"/>
      <c r="K2697" s="1102"/>
      <c r="L2697" s="1102"/>
      <c r="M2697" s="1102"/>
      <c r="N2697" s="1102"/>
      <c r="O2697" s="1102"/>
      <c r="P2697" s="638" t="s">
        <v>8304</v>
      </c>
      <c r="Q2697" s="639" t="s">
        <v>8305</v>
      </c>
      <c r="R2697" s="640">
        <v>5248</v>
      </c>
      <c r="S2697" s="640">
        <v>3</v>
      </c>
      <c r="T2697" s="641">
        <v>3841</v>
      </c>
      <c r="U2697" s="498"/>
    </row>
    <row r="2698" spans="1:21" ht="14.25" customHeight="1">
      <c r="A2698" s="1329">
        <v>4</v>
      </c>
      <c r="B2698" s="1336">
        <v>44709</v>
      </c>
      <c r="C2698" s="1337" t="s">
        <v>8306</v>
      </c>
      <c r="D2698" s="1331" t="s">
        <v>8307</v>
      </c>
      <c r="E2698" s="1332">
        <v>134168</v>
      </c>
      <c r="F2698" s="1332">
        <v>58368</v>
      </c>
      <c r="G2698" s="1305">
        <v>432</v>
      </c>
      <c r="H2698" s="1305">
        <v>57968</v>
      </c>
      <c r="I2698" s="1333">
        <v>0</v>
      </c>
      <c r="J2698" s="1333" t="s">
        <v>52</v>
      </c>
      <c r="K2698" s="1333" t="s">
        <v>52</v>
      </c>
      <c r="L2698" s="1333" t="s">
        <v>52</v>
      </c>
      <c r="M2698" s="1333">
        <v>128</v>
      </c>
      <c r="N2698" s="1334">
        <v>1172</v>
      </c>
      <c r="O2698" s="1335">
        <v>150000</v>
      </c>
      <c r="P2698" s="634" t="s">
        <v>8308</v>
      </c>
      <c r="Q2698" s="639" t="s">
        <v>8309</v>
      </c>
      <c r="R2698" s="640">
        <v>17088</v>
      </c>
      <c r="S2698" s="640">
        <v>34</v>
      </c>
      <c r="T2698" s="641">
        <v>1304</v>
      </c>
      <c r="U2698" s="498"/>
    </row>
    <row r="2699" spans="1:21" ht="14.25" customHeight="1">
      <c r="A2699" s="1191"/>
      <c r="B2699" s="1191"/>
      <c r="C2699" s="1191"/>
      <c r="D2699" s="1191"/>
      <c r="E2699" s="1191"/>
      <c r="F2699" s="1191"/>
      <c r="G2699" s="1191"/>
      <c r="H2699" s="1191"/>
      <c r="I2699" s="1191"/>
      <c r="J2699" s="1191"/>
      <c r="K2699" s="1191"/>
      <c r="L2699" s="1191"/>
      <c r="M2699" s="1191"/>
      <c r="N2699" s="1191"/>
      <c r="O2699" s="1191"/>
      <c r="P2699" s="638" t="s">
        <v>8310</v>
      </c>
      <c r="Q2699" s="639" t="s">
        <v>8311</v>
      </c>
      <c r="R2699" s="640">
        <v>17088</v>
      </c>
      <c r="S2699" s="640">
        <v>34</v>
      </c>
      <c r="T2699" s="641">
        <v>1304</v>
      </c>
      <c r="U2699" s="498"/>
    </row>
    <row r="2700" spans="1:21" ht="14.25" customHeight="1">
      <c r="A2700" s="1102"/>
      <c r="B2700" s="1102"/>
      <c r="C2700" s="1102"/>
      <c r="D2700" s="1102"/>
      <c r="E2700" s="1102"/>
      <c r="F2700" s="1102"/>
      <c r="G2700" s="1102"/>
      <c r="H2700" s="1102"/>
      <c r="I2700" s="1102"/>
      <c r="J2700" s="1102"/>
      <c r="K2700" s="1102"/>
      <c r="L2700" s="1102"/>
      <c r="M2700" s="1102"/>
      <c r="N2700" s="1102"/>
      <c r="O2700" s="1102"/>
      <c r="P2700" s="638" t="s">
        <v>8312</v>
      </c>
      <c r="Q2700" s="639" t="s">
        <v>8313</v>
      </c>
      <c r="R2700" s="640">
        <v>17088</v>
      </c>
      <c r="S2700" s="640">
        <v>34</v>
      </c>
      <c r="T2700" s="641">
        <v>1304</v>
      </c>
      <c r="U2700" s="498"/>
    </row>
    <row r="2701" spans="1:21" ht="14.25" customHeight="1">
      <c r="A2701" s="1329">
        <v>4</v>
      </c>
      <c r="B2701" s="1336">
        <v>44712</v>
      </c>
      <c r="C2701" s="1337" t="s">
        <v>8314</v>
      </c>
      <c r="D2701" s="1331" t="s">
        <v>8315</v>
      </c>
      <c r="E2701" s="1332">
        <v>1674</v>
      </c>
      <c r="F2701" s="1332">
        <v>1342</v>
      </c>
      <c r="G2701" s="1305">
        <v>50</v>
      </c>
      <c r="H2701" s="1305">
        <v>1294</v>
      </c>
      <c r="I2701" s="1333">
        <v>0</v>
      </c>
      <c r="J2701" s="1333" t="s">
        <v>52</v>
      </c>
      <c r="K2701" s="1333" t="s">
        <v>52</v>
      </c>
      <c r="L2701" s="1333" t="s">
        <v>52</v>
      </c>
      <c r="M2701" s="1333">
        <v>238</v>
      </c>
      <c r="N2701" s="1334">
        <v>42</v>
      </c>
      <c r="O2701" s="1335">
        <v>10000</v>
      </c>
      <c r="P2701" s="634" t="s">
        <v>8316</v>
      </c>
      <c r="Q2701" s="639" t="s">
        <v>8317</v>
      </c>
      <c r="R2701" s="640">
        <v>343</v>
      </c>
      <c r="S2701" s="640">
        <v>89</v>
      </c>
      <c r="T2701" s="641">
        <v>33</v>
      </c>
      <c r="U2701" s="498"/>
    </row>
    <row r="2702" spans="1:21" ht="14.25" customHeight="1">
      <c r="A2702" s="1191"/>
      <c r="B2702" s="1191"/>
      <c r="C2702" s="1191"/>
      <c r="D2702" s="1191"/>
      <c r="E2702" s="1191"/>
      <c r="F2702" s="1191"/>
      <c r="G2702" s="1191"/>
      <c r="H2702" s="1191"/>
      <c r="I2702" s="1191"/>
      <c r="J2702" s="1191"/>
      <c r="K2702" s="1191"/>
      <c r="L2702" s="1191"/>
      <c r="M2702" s="1191"/>
      <c r="N2702" s="1191"/>
      <c r="O2702" s="1191"/>
      <c r="P2702" s="638" t="s">
        <v>8318</v>
      </c>
      <c r="Q2702" s="639" t="s">
        <v>8319</v>
      </c>
      <c r="R2702" s="640">
        <v>343</v>
      </c>
      <c r="S2702" s="640">
        <v>89</v>
      </c>
      <c r="T2702" s="641">
        <v>33</v>
      </c>
      <c r="U2702" s="498"/>
    </row>
    <row r="2703" spans="1:21" ht="14.25" customHeight="1">
      <c r="A2703" s="1102"/>
      <c r="B2703" s="1102"/>
      <c r="C2703" s="1102"/>
      <c r="D2703" s="1102"/>
      <c r="E2703" s="1102"/>
      <c r="F2703" s="1102"/>
      <c r="G2703" s="1102"/>
      <c r="H2703" s="1102"/>
      <c r="I2703" s="1102"/>
      <c r="J2703" s="1102"/>
      <c r="K2703" s="1102"/>
      <c r="L2703" s="1102"/>
      <c r="M2703" s="1102"/>
      <c r="N2703" s="1102"/>
      <c r="O2703" s="1102"/>
      <c r="P2703" s="638" t="s">
        <v>8320</v>
      </c>
      <c r="Q2703" s="639" t="s">
        <v>8321</v>
      </c>
      <c r="R2703" s="640">
        <v>343</v>
      </c>
      <c r="S2703" s="640">
        <v>89</v>
      </c>
      <c r="T2703" s="641">
        <v>33</v>
      </c>
      <c r="U2703" s="498"/>
    </row>
    <row r="2704" spans="1:21" ht="14.25" customHeight="1">
      <c r="A2704" s="1329">
        <v>1</v>
      </c>
      <c r="B2704" s="1336">
        <v>44713</v>
      </c>
      <c r="C2704" s="1337" t="s">
        <v>8322</v>
      </c>
      <c r="D2704" s="1331" t="s">
        <v>8323</v>
      </c>
      <c r="E2704" s="1332">
        <v>38809</v>
      </c>
      <c r="F2704" s="1332">
        <v>25880</v>
      </c>
      <c r="G2704" s="1305">
        <v>120</v>
      </c>
      <c r="H2704" s="1305">
        <v>25768</v>
      </c>
      <c r="I2704" s="1333">
        <v>0</v>
      </c>
      <c r="J2704" s="1333" t="s">
        <v>52</v>
      </c>
      <c r="K2704" s="1333" t="s">
        <v>52</v>
      </c>
      <c r="L2704" s="1333" t="s">
        <v>52</v>
      </c>
      <c r="M2704" s="1333">
        <v>14</v>
      </c>
      <c r="N2704" s="1334">
        <v>2857</v>
      </c>
      <c r="O2704" s="1335">
        <v>40000</v>
      </c>
      <c r="P2704" s="634" t="s">
        <v>8324</v>
      </c>
      <c r="Q2704" s="639" t="s">
        <v>8325</v>
      </c>
      <c r="R2704" s="640">
        <v>7752</v>
      </c>
      <c r="S2704" s="640">
        <v>5</v>
      </c>
      <c r="T2704" s="641">
        <v>2431</v>
      </c>
      <c r="U2704" s="498"/>
    </row>
    <row r="2705" spans="1:21" ht="14.25" customHeight="1">
      <c r="A2705" s="1191"/>
      <c r="B2705" s="1191"/>
      <c r="C2705" s="1191"/>
      <c r="D2705" s="1191"/>
      <c r="E2705" s="1191"/>
      <c r="F2705" s="1191"/>
      <c r="G2705" s="1191"/>
      <c r="H2705" s="1191"/>
      <c r="I2705" s="1191"/>
      <c r="J2705" s="1191"/>
      <c r="K2705" s="1191"/>
      <c r="L2705" s="1191"/>
      <c r="M2705" s="1191"/>
      <c r="N2705" s="1191"/>
      <c r="O2705" s="1191"/>
      <c r="P2705" s="638" t="s">
        <v>8326</v>
      </c>
      <c r="Q2705" s="639" t="s">
        <v>8327</v>
      </c>
      <c r="R2705" s="640">
        <v>7752</v>
      </c>
      <c r="S2705" s="640">
        <v>5</v>
      </c>
      <c r="T2705" s="641">
        <v>2431</v>
      </c>
      <c r="U2705" s="498"/>
    </row>
    <row r="2706" spans="1:21" ht="14.25" customHeight="1">
      <c r="A2706" s="1102"/>
      <c r="B2706" s="1102"/>
      <c r="C2706" s="1102"/>
      <c r="D2706" s="1102"/>
      <c r="E2706" s="1102"/>
      <c r="F2706" s="1102"/>
      <c r="G2706" s="1102"/>
      <c r="H2706" s="1102"/>
      <c r="I2706" s="1102"/>
      <c r="J2706" s="1102"/>
      <c r="K2706" s="1102"/>
      <c r="L2706" s="1102"/>
      <c r="M2706" s="1102"/>
      <c r="N2706" s="1102"/>
      <c r="O2706" s="1102"/>
      <c r="P2706" s="638" t="s">
        <v>8328</v>
      </c>
      <c r="Q2706" s="639" t="s">
        <v>8329</v>
      </c>
      <c r="R2706" s="640">
        <v>7752</v>
      </c>
      <c r="S2706" s="640">
        <v>5</v>
      </c>
      <c r="T2706" s="641">
        <v>2431</v>
      </c>
      <c r="U2706" s="498"/>
    </row>
    <row r="2707" spans="1:21" ht="14.25" customHeight="1">
      <c r="A2707" s="1329">
        <v>1</v>
      </c>
      <c r="B2707" s="1336">
        <v>44718</v>
      </c>
      <c r="C2707" s="1337" t="s">
        <v>8330</v>
      </c>
      <c r="D2707" s="1331" t="s">
        <v>8331</v>
      </c>
      <c r="E2707" s="1332">
        <v>2986</v>
      </c>
      <c r="F2707" s="1332">
        <v>2487</v>
      </c>
      <c r="G2707" s="1305">
        <v>109</v>
      </c>
      <c r="H2707" s="1305">
        <v>2387</v>
      </c>
      <c r="I2707" s="1333">
        <v>0</v>
      </c>
      <c r="J2707" s="1333" t="s">
        <v>52</v>
      </c>
      <c r="K2707" s="1333" t="s">
        <v>52</v>
      </c>
      <c r="L2707" s="1333" t="s">
        <v>52</v>
      </c>
      <c r="M2707" s="1333">
        <v>399</v>
      </c>
      <c r="N2707" s="1334">
        <v>25</v>
      </c>
      <c r="O2707" s="1335">
        <v>10000</v>
      </c>
      <c r="P2707" s="634" t="s">
        <v>8332</v>
      </c>
      <c r="Q2707" s="639" t="s">
        <v>8333</v>
      </c>
      <c r="R2707" s="640">
        <v>770</v>
      </c>
      <c r="S2707" s="640">
        <v>137</v>
      </c>
      <c r="T2707" s="641">
        <v>26</v>
      </c>
      <c r="U2707" s="498"/>
    </row>
    <row r="2708" spans="1:21" ht="14.25" customHeight="1">
      <c r="A2708" s="1191"/>
      <c r="B2708" s="1191"/>
      <c r="C2708" s="1191"/>
      <c r="D2708" s="1191"/>
      <c r="E2708" s="1191"/>
      <c r="F2708" s="1191"/>
      <c r="G2708" s="1191"/>
      <c r="H2708" s="1191"/>
      <c r="I2708" s="1191"/>
      <c r="J2708" s="1191"/>
      <c r="K2708" s="1191"/>
      <c r="L2708" s="1191"/>
      <c r="M2708" s="1191"/>
      <c r="N2708" s="1191"/>
      <c r="O2708" s="1191"/>
      <c r="P2708" s="638" t="s">
        <v>8334</v>
      </c>
      <c r="Q2708" s="639" t="s">
        <v>8335</v>
      </c>
      <c r="R2708" s="640">
        <v>770</v>
      </c>
      <c r="S2708" s="640">
        <v>137</v>
      </c>
      <c r="T2708" s="641">
        <v>26</v>
      </c>
      <c r="U2708" s="498"/>
    </row>
    <row r="2709" spans="1:21" ht="14.25" customHeight="1">
      <c r="A2709" s="1102"/>
      <c r="B2709" s="1102"/>
      <c r="C2709" s="1102"/>
      <c r="D2709" s="1102"/>
      <c r="E2709" s="1102"/>
      <c r="F2709" s="1102"/>
      <c r="G2709" s="1102"/>
      <c r="H2709" s="1102"/>
      <c r="I2709" s="1102"/>
      <c r="J2709" s="1102"/>
      <c r="K2709" s="1102"/>
      <c r="L2709" s="1102"/>
      <c r="M2709" s="1102"/>
      <c r="N2709" s="1102"/>
      <c r="O2709" s="1102"/>
      <c r="P2709" s="638" t="s">
        <v>8336</v>
      </c>
      <c r="Q2709" s="639" t="s">
        <v>8337</v>
      </c>
      <c r="R2709" s="640">
        <v>770</v>
      </c>
      <c r="S2709" s="640">
        <v>137</v>
      </c>
      <c r="T2709" s="641">
        <v>26</v>
      </c>
      <c r="U2709" s="498"/>
    </row>
    <row r="2710" spans="1:21" ht="14.25" customHeight="1">
      <c r="A2710" s="1329">
        <v>2</v>
      </c>
      <c r="B2710" s="1336">
        <v>44725</v>
      </c>
      <c r="C2710" s="1337" t="s">
        <v>8338</v>
      </c>
      <c r="D2710" s="1331" t="s">
        <v>8339</v>
      </c>
      <c r="E2710" s="1332">
        <v>1397</v>
      </c>
      <c r="F2710" s="1332">
        <v>1100</v>
      </c>
      <c r="G2710" s="1305">
        <v>66</v>
      </c>
      <c r="H2710" s="1305">
        <v>1034</v>
      </c>
      <c r="I2710" s="1333">
        <v>0</v>
      </c>
      <c r="J2710" s="1333" t="s">
        <v>52</v>
      </c>
      <c r="K2710" s="1333" t="s">
        <v>52</v>
      </c>
      <c r="L2710" s="1333" t="s">
        <v>52</v>
      </c>
      <c r="M2710" s="1333">
        <v>215</v>
      </c>
      <c r="N2710" s="1334">
        <v>42</v>
      </c>
      <c r="O2710" s="1335">
        <v>9085</v>
      </c>
      <c r="P2710" s="634" t="s">
        <v>8340</v>
      </c>
      <c r="Q2710" s="639" t="s">
        <v>8341</v>
      </c>
      <c r="R2710" s="640">
        <v>377</v>
      </c>
      <c r="S2710" s="640">
        <v>77</v>
      </c>
      <c r="T2710" s="641">
        <v>43</v>
      </c>
      <c r="U2710" s="498"/>
    </row>
    <row r="2711" spans="1:21" ht="14.25" customHeight="1">
      <c r="A2711" s="1191"/>
      <c r="B2711" s="1191"/>
      <c r="C2711" s="1191"/>
      <c r="D2711" s="1191"/>
      <c r="E2711" s="1191"/>
      <c r="F2711" s="1191"/>
      <c r="G2711" s="1191"/>
      <c r="H2711" s="1191"/>
      <c r="I2711" s="1191"/>
      <c r="J2711" s="1191"/>
      <c r="K2711" s="1191"/>
      <c r="L2711" s="1191"/>
      <c r="M2711" s="1191"/>
      <c r="N2711" s="1191"/>
      <c r="O2711" s="1191"/>
      <c r="P2711" s="638" t="s">
        <v>8342</v>
      </c>
      <c r="Q2711" s="639" t="s">
        <v>8343</v>
      </c>
      <c r="R2711" s="640">
        <v>377</v>
      </c>
      <c r="S2711" s="640">
        <v>77</v>
      </c>
      <c r="T2711" s="641">
        <v>43</v>
      </c>
      <c r="U2711" s="498"/>
    </row>
    <row r="2712" spans="1:21" ht="14.25" customHeight="1">
      <c r="A2712" s="1102"/>
      <c r="B2712" s="1102"/>
      <c r="C2712" s="1102"/>
      <c r="D2712" s="1102"/>
      <c r="E2712" s="1102"/>
      <c r="F2712" s="1102"/>
      <c r="G2712" s="1102"/>
      <c r="H2712" s="1102"/>
      <c r="I2712" s="1102"/>
      <c r="J2712" s="1102"/>
      <c r="K2712" s="1102"/>
      <c r="L2712" s="1102"/>
      <c r="M2712" s="1102"/>
      <c r="N2712" s="1102"/>
      <c r="O2712" s="1102"/>
      <c r="P2712" s="638" t="s">
        <v>8344</v>
      </c>
      <c r="Q2712" s="639" t="s">
        <v>8345</v>
      </c>
      <c r="R2712" s="640">
        <v>377</v>
      </c>
      <c r="S2712" s="640">
        <v>77</v>
      </c>
      <c r="T2712" s="641">
        <v>43</v>
      </c>
      <c r="U2712" s="498"/>
    </row>
    <row r="2713" spans="1:21" ht="14.25" customHeight="1">
      <c r="A2713" s="1329">
        <v>3</v>
      </c>
      <c r="B2713" s="1336">
        <v>44733</v>
      </c>
      <c r="C2713" s="1337" t="s">
        <v>8346</v>
      </c>
      <c r="D2713" s="1331" t="s">
        <v>8347</v>
      </c>
      <c r="E2713" s="1332">
        <v>1013</v>
      </c>
      <c r="F2713" s="1332">
        <v>774</v>
      </c>
      <c r="G2713" s="1305">
        <v>58</v>
      </c>
      <c r="H2713" s="1305">
        <v>721</v>
      </c>
      <c r="I2713" s="1333">
        <v>0</v>
      </c>
      <c r="J2713" s="1333" t="s">
        <v>52</v>
      </c>
      <c r="K2713" s="1333" t="s">
        <v>52</v>
      </c>
      <c r="L2713" s="1333" t="s">
        <v>52</v>
      </c>
      <c r="M2713" s="1333">
        <v>187</v>
      </c>
      <c r="N2713" s="1334">
        <v>53</v>
      </c>
      <c r="O2713" s="1335">
        <v>9989</v>
      </c>
      <c r="P2713" s="634" t="s">
        <v>8348</v>
      </c>
      <c r="Q2713" s="639" t="s">
        <v>8349</v>
      </c>
      <c r="R2713" s="640">
        <v>258</v>
      </c>
      <c r="S2713" s="640">
        <v>72</v>
      </c>
      <c r="T2713" s="641">
        <v>51</v>
      </c>
      <c r="U2713" s="498"/>
    </row>
    <row r="2714" spans="1:21" ht="14.25" customHeight="1">
      <c r="A2714" s="1191"/>
      <c r="B2714" s="1191"/>
      <c r="C2714" s="1191"/>
      <c r="D2714" s="1191"/>
      <c r="E2714" s="1191"/>
      <c r="F2714" s="1191"/>
      <c r="G2714" s="1191"/>
      <c r="H2714" s="1191"/>
      <c r="I2714" s="1191"/>
      <c r="J2714" s="1191"/>
      <c r="K2714" s="1191"/>
      <c r="L2714" s="1191"/>
      <c r="M2714" s="1191"/>
      <c r="N2714" s="1191"/>
      <c r="O2714" s="1191"/>
      <c r="P2714" s="638" t="s">
        <v>8350</v>
      </c>
      <c r="Q2714" s="639" t="s">
        <v>8351</v>
      </c>
      <c r="R2714" s="640">
        <v>258</v>
      </c>
      <c r="S2714" s="640">
        <v>72</v>
      </c>
      <c r="T2714" s="641">
        <v>51</v>
      </c>
      <c r="U2714" s="498"/>
    </row>
    <row r="2715" spans="1:21" ht="14.25" customHeight="1">
      <c r="A2715" s="1102"/>
      <c r="B2715" s="1102"/>
      <c r="C2715" s="1102"/>
      <c r="D2715" s="1102"/>
      <c r="E2715" s="1102"/>
      <c r="F2715" s="1102"/>
      <c r="G2715" s="1102"/>
      <c r="H2715" s="1102"/>
      <c r="I2715" s="1102"/>
      <c r="J2715" s="1102"/>
      <c r="K2715" s="1102"/>
      <c r="L2715" s="1102"/>
      <c r="M2715" s="1102"/>
      <c r="N2715" s="1102"/>
      <c r="O2715" s="1102"/>
      <c r="P2715" s="638" t="s">
        <v>8352</v>
      </c>
      <c r="Q2715" s="639" t="s">
        <v>8353</v>
      </c>
      <c r="R2715" s="640">
        <v>258</v>
      </c>
      <c r="S2715" s="640">
        <v>72</v>
      </c>
      <c r="T2715" s="641">
        <v>51</v>
      </c>
      <c r="U2715" s="498"/>
    </row>
    <row r="2716" spans="1:21" ht="14.25" customHeight="1">
      <c r="A2716" s="1329">
        <v>4</v>
      </c>
      <c r="B2716" s="1336">
        <v>44739</v>
      </c>
      <c r="C2716" s="1337" t="s">
        <v>8354</v>
      </c>
      <c r="D2716" s="1331" t="s">
        <v>8355</v>
      </c>
      <c r="E2716" s="1332">
        <v>1555</v>
      </c>
      <c r="F2716" s="1332">
        <v>1209</v>
      </c>
      <c r="G2716" s="1305">
        <v>109</v>
      </c>
      <c r="H2716" s="1305">
        <v>1106</v>
      </c>
      <c r="I2716" s="1333">
        <v>0</v>
      </c>
      <c r="J2716" s="1333" t="s">
        <v>52</v>
      </c>
      <c r="K2716" s="1333" t="s">
        <v>52</v>
      </c>
      <c r="L2716" s="1333" t="s">
        <v>52</v>
      </c>
      <c r="M2716" s="1333">
        <v>218</v>
      </c>
      <c r="N2716" s="1334">
        <v>46</v>
      </c>
      <c r="O2716" s="1335">
        <v>9996</v>
      </c>
      <c r="P2716" s="634" t="s">
        <v>8356</v>
      </c>
      <c r="Q2716" s="639" t="s">
        <v>8357</v>
      </c>
      <c r="R2716" s="640">
        <v>376</v>
      </c>
      <c r="S2716" s="640">
        <v>77</v>
      </c>
      <c r="T2716" s="641">
        <v>40</v>
      </c>
      <c r="U2716" s="498"/>
    </row>
    <row r="2717" spans="1:21" ht="14.25" customHeight="1">
      <c r="A2717" s="1191"/>
      <c r="B2717" s="1191"/>
      <c r="C2717" s="1191"/>
      <c r="D2717" s="1191"/>
      <c r="E2717" s="1191"/>
      <c r="F2717" s="1191"/>
      <c r="G2717" s="1191"/>
      <c r="H2717" s="1191"/>
      <c r="I2717" s="1191"/>
      <c r="J2717" s="1191"/>
      <c r="K2717" s="1191"/>
      <c r="L2717" s="1191"/>
      <c r="M2717" s="1191"/>
      <c r="N2717" s="1191"/>
      <c r="O2717" s="1191"/>
      <c r="P2717" s="638" t="s">
        <v>8358</v>
      </c>
      <c r="Q2717" s="639" t="s">
        <v>8359</v>
      </c>
      <c r="R2717" s="640">
        <v>376</v>
      </c>
      <c r="S2717" s="640">
        <v>77</v>
      </c>
      <c r="T2717" s="641">
        <v>40</v>
      </c>
      <c r="U2717" s="498"/>
    </row>
    <row r="2718" spans="1:21" ht="14.25" customHeight="1">
      <c r="A2718" s="1102"/>
      <c r="B2718" s="1102"/>
      <c r="C2718" s="1102"/>
      <c r="D2718" s="1102"/>
      <c r="E2718" s="1102"/>
      <c r="F2718" s="1102"/>
      <c r="G2718" s="1102"/>
      <c r="H2718" s="1102"/>
      <c r="I2718" s="1102"/>
      <c r="J2718" s="1102"/>
      <c r="K2718" s="1102"/>
      <c r="L2718" s="1102"/>
      <c r="M2718" s="1102"/>
      <c r="N2718" s="1102"/>
      <c r="O2718" s="1102"/>
      <c r="P2718" s="638" t="s">
        <v>8360</v>
      </c>
      <c r="Q2718" s="639" t="s">
        <v>8361</v>
      </c>
      <c r="R2718" s="640">
        <v>376</v>
      </c>
      <c r="S2718" s="640">
        <v>77</v>
      </c>
      <c r="T2718" s="641">
        <v>40</v>
      </c>
      <c r="U2718" s="498"/>
    </row>
    <row r="2719" spans="1:21" ht="14.25" customHeight="1">
      <c r="A2719" s="1329">
        <v>1</v>
      </c>
      <c r="B2719" s="1336">
        <v>44746</v>
      </c>
      <c r="C2719" s="1337" t="s">
        <v>8362</v>
      </c>
      <c r="D2719" s="1331" t="s">
        <v>8363</v>
      </c>
      <c r="E2719" s="1332">
        <v>1630</v>
      </c>
      <c r="F2719" s="1332">
        <v>1224</v>
      </c>
      <c r="G2719" s="1305">
        <v>93</v>
      </c>
      <c r="H2719" s="1305">
        <v>1135</v>
      </c>
      <c r="I2719" s="1333">
        <v>0</v>
      </c>
      <c r="J2719" s="1333" t="s">
        <v>52</v>
      </c>
      <c r="K2719" s="1333" t="s">
        <v>52</v>
      </c>
      <c r="L2719" s="1333" t="s">
        <v>52</v>
      </c>
      <c r="M2719" s="1333">
        <v>237</v>
      </c>
      <c r="N2719" s="1334">
        <v>42</v>
      </c>
      <c r="O2719" s="1335">
        <v>9999</v>
      </c>
      <c r="P2719" s="634" t="s">
        <v>8364</v>
      </c>
      <c r="Q2719" s="639" t="s">
        <v>8365</v>
      </c>
      <c r="R2719" s="640">
        <v>367</v>
      </c>
      <c r="S2719" s="640">
        <v>81</v>
      </c>
      <c r="T2719" s="641">
        <v>38</v>
      </c>
      <c r="U2719" s="498"/>
    </row>
    <row r="2720" spans="1:21" ht="14.25" customHeight="1">
      <c r="A2720" s="1191"/>
      <c r="B2720" s="1191"/>
      <c r="C2720" s="1191"/>
      <c r="D2720" s="1191"/>
      <c r="E2720" s="1191"/>
      <c r="F2720" s="1191"/>
      <c r="G2720" s="1191"/>
      <c r="H2720" s="1191"/>
      <c r="I2720" s="1191"/>
      <c r="J2720" s="1191"/>
      <c r="K2720" s="1191"/>
      <c r="L2720" s="1191"/>
      <c r="M2720" s="1191"/>
      <c r="N2720" s="1191"/>
      <c r="O2720" s="1191"/>
      <c r="P2720" s="638" t="s">
        <v>8366</v>
      </c>
      <c r="Q2720" s="639" t="s">
        <v>8367</v>
      </c>
      <c r="R2720" s="640">
        <v>367</v>
      </c>
      <c r="S2720" s="640">
        <v>81</v>
      </c>
      <c r="T2720" s="641">
        <v>38</v>
      </c>
      <c r="U2720" s="498"/>
    </row>
    <row r="2721" spans="1:21" ht="14.25" customHeight="1">
      <c r="A2721" s="1102"/>
      <c r="B2721" s="1102"/>
      <c r="C2721" s="1102"/>
      <c r="D2721" s="1102"/>
      <c r="E2721" s="1102"/>
      <c r="F2721" s="1102"/>
      <c r="G2721" s="1102"/>
      <c r="H2721" s="1102"/>
      <c r="I2721" s="1102"/>
      <c r="J2721" s="1102"/>
      <c r="K2721" s="1102"/>
      <c r="L2721" s="1102"/>
      <c r="M2721" s="1102"/>
      <c r="N2721" s="1102"/>
      <c r="O2721" s="1102"/>
      <c r="P2721" s="638" t="s">
        <v>8368</v>
      </c>
      <c r="Q2721" s="639" t="s">
        <v>8369</v>
      </c>
      <c r="R2721" s="640">
        <v>367</v>
      </c>
      <c r="S2721" s="640">
        <v>81</v>
      </c>
      <c r="T2721" s="641">
        <v>38</v>
      </c>
      <c r="U2721" s="498"/>
    </row>
    <row r="2722" spans="1:21" ht="14.25" customHeight="1">
      <c r="A2722" s="1329">
        <v>2</v>
      </c>
      <c r="B2722" s="1336">
        <v>44753</v>
      </c>
      <c r="C2722" s="1337" t="s">
        <v>8370</v>
      </c>
      <c r="D2722" s="1331" t="s">
        <v>8371</v>
      </c>
      <c r="E2722" s="1332">
        <v>1552</v>
      </c>
      <c r="F2722" s="1332">
        <v>1278</v>
      </c>
      <c r="G2722" s="1305">
        <v>72</v>
      </c>
      <c r="H2722" s="1305">
        <v>1207</v>
      </c>
      <c r="I2722" s="1333">
        <v>0</v>
      </c>
      <c r="J2722" s="1333" t="s">
        <v>52</v>
      </c>
      <c r="K2722" s="1333" t="s">
        <v>52</v>
      </c>
      <c r="L2722" s="1333" t="s">
        <v>52</v>
      </c>
      <c r="M2722" s="1333">
        <v>216</v>
      </c>
      <c r="N2722" s="1334">
        <v>46</v>
      </c>
      <c r="O2722" s="1335">
        <v>9999</v>
      </c>
      <c r="P2722" s="634" t="s">
        <v>8372</v>
      </c>
      <c r="Q2722" s="639" t="s">
        <v>8373</v>
      </c>
      <c r="R2722" s="640">
        <v>376</v>
      </c>
      <c r="S2722" s="640">
        <v>67</v>
      </c>
      <c r="T2722" s="641">
        <v>53</v>
      </c>
      <c r="U2722" s="498"/>
    </row>
    <row r="2723" spans="1:21" ht="14.25" customHeight="1">
      <c r="A2723" s="1191"/>
      <c r="B2723" s="1191"/>
      <c r="C2723" s="1191"/>
      <c r="D2723" s="1191"/>
      <c r="E2723" s="1191"/>
      <c r="F2723" s="1191"/>
      <c r="G2723" s="1191"/>
      <c r="H2723" s="1191"/>
      <c r="I2723" s="1191"/>
      <c r="J2723" s="1191"/>
      <c r="K2723" s="1191"/>
      <c r="L2723" s="1191"/>
      <c r="M2723" s="1191"/>
      <c r="N2723" s="1191"/>
      <c r="O2723" s="1191"/>
      <c r="P2723" s="638" t="s">
        <v>8374</v>
      </c>
      <c r="Q2723" s="639" t="s">
        <v>8375</v>
      </c>
      <c r="R2723" s="640">
        <v>376</v>
      </c>
      <c r="S2723" s="640">
        <v>67</v>
      </c>
      <c r="T2723" s="641">
        <v>53</v>
      </c>
      <c r="U2723" s="498"/>
    </row>
    <row r="2724" spans="1:21" ht="14.25" customHeight="1">
      <c r="A2724" s="1102"/>
      <c r="B2724" s="1102"/>
      <c r="C2724" s="1102"/>
      <c r="D2724" s="1102"/>
      <c r="E2724" s="1102"/>
      <c r="F2724" s="1102"/>
      <c r="G2724" s="1102"/>
      <c r="H2724" s="1102"/>
      <c r="I2724" s="1102"/>
      <c r="J2724" s="1102"/>
      <c r="K2724" s="1102"/>
      <c r="L2724" s="1102"/>
      <c r="M2724" s="1102"/>
      <c r="N2724" s="1102"/>
      <c r="O2724" s="1102"/>
      <c r="P2724" s="638" t="s">
        <v>8376</v>
      </c>
      <c r="Q2724" s="639" t="s">
        <v>8377</v>
      </c>
      <c r="R2724" s="640">
        <v>376</v>
      </c>
      <c r="S2724" s="640">
        <v>67</v>
      </c>
      <c r="T2724" s="641">
        <v>53</v>
      </c>
      <c r="U2724" s="498"/>
    </row>
    <row r="2725" spans="1:21" ht="14.25" customHeight="1">
      <c r="A2725" s="1329">
        <v>3</v>
      </c>
      <c r="B2725" s="1336">
        <v>44760</v>
      </c>
      <c r="C2725" s="1337" t="s">
        <v>8378</v>
      </c>
      <c r="D2725" s="1331" t="s">
        <v>8379</v>
      </c>
      <c r="E2725" s="1332">
        <v>1485</v>
      </c>
      <c r="F2725" s="1332">
        <v>1221</v>
      </c>
      <c r="G2725" s="1305">
        <v>173</v>
      </c>
      <c r="H2725" s="1305">
        <v>1055</v>
      </c>
      <c r="I2725" s="1333">
        <v>0</v>
      </c>
      <c r="J2725" s="1333" t="s">
        <v>52</v>
      </c>
      <c r="K2725" s="1333" t="s">
        <v>52</v>
      </c>
      <c r="L2725" s="1333" t="s">
        <v>52</v>
      </c>
      <c r="M2725" s="1333">
        <v>187</v>
      </c>
      <c r="N2725" s="1334">
        <v>53</v>
      </c>
      <c r="O2725" s="1335">
        <v>9996</v>
      </c>
      <c r="P2725" s="634" t="s">
        <v>8380</v>
      </c>
      <c r="Q2725" s="639" t="s">
        <v>8381</v>
      </c>
      <c r="R2725" s="640">
        <v>161</v>
      </c>
      <c r="S2725" s="640">
        <v>24</v>
      </c>
      <c r="T2725" s="641">
        <v>47</v>
      </c>
      <c r="U2725" s="498"/>
    </row>
    <row r="2726" spans="1:21" ht="14.25" customHeight="1">
      <c r="A2726" s="1191"/>
      <c r="B2726" s="1191"/>
      <c r="C2726" s="1191"/>
      <c r="D2726" s="1191"/>
      <c r="E2726" s="1191"/>
      <c r="F2726" s="1191"/>
      <c r="G2726" s="1191"/>
      <c r="H2726" s="1191"/>
      <c r="I2726" s="1191"/>
      <c r="J2726" s="1191"/>
      <c r="K2726" s="1191"/>
      <c r="L2726" s="1191"/>
      <c r="M2726" s="1191"/>
      <c r="N2726" s="1191"/>
      <c r="O2726" s="1191"/>
      <c r="P2726" s="638" t="s">
        <v>8382</v>
      </c>
      <c r="Q2726" s="639" t="s">
        <v>8383</v>
      </c>
      <c r="R2726" s="640">
        <v>403</v>
      </c>
      <c r="S2726" s="640">
        <v>63</v>
      </c>
      <c r="T2726" s="641">
        <v>60</v>
      </c>
      <c r="U2726" s="498"/>
    </row>
    <row r="2727" spans="1:21" ht="14.25" customHeight="1">
      <c r="A2727" s="1102"/>
      <c r="B2727" s="1102"/>
      <c r="C2727" s="1102"/>
      <c r="D2727" s="1102"/>
      <c r="E2727" s="1102"/>
      <c r="F2727" s="1102"/>
      <c r="G2727" s="1102"/>
      <c r="H2727" s="1102"/>
      <c r="I2727" s="1102"/>
      <c r="J2727" s="1102"/>
      <c r="K2727" s="1102"/>
      <c r="L2727" s="1102"/>
      <c r="M2727" s="1102"/>
      <c r="N2727" s="1102"/>
      <c r="O2727" s="1102"/>
      <c r="P2727" s="638" t="s">
        <v>8384</v>
      </c>
      <c r="Q2727" s="639" t="s">
        <v>8385</v>
      </c>
      <c r="R2727" s="640">
        <v>403</v>
      </c>
      <c r="S2727" s="640">
        <v>63</v>
      </c>
      <c r="T2727" s="641">
        <v>60</v>
      </c>
      <c r="U2727" s="498"/>
    </row>
    <row r="2728" spans="1:21" ht="14.25" customHeight="1">
      <c r="A2728" s="1329">
        <v>4</v>
      </c>
      <c r="B2728" s="1336">
        <v>44767</v>
      </c>
      <c r="C2728" s="1337" t="s">
        <v>8386</v>
      </c>
      <c r="D2728" s="1331" t="s">
        <v>8387</v>
      </c>
      <c r="E2728" s="1332">
        <v>998</v>
      </c>
      <c r="F2728" s="1332">
        <v>722</v>
      </c>
      <c r="G2728" s="1305">
        <v>4</v>
      </c>
      <c r="H2728" s="1305">
        <v>169</v>
      </c>
      <c r="I2728" s="1333">
        <v>0</v>
      </c>
      <c r="J2728" s="1333" t="s">
        <v>52</v>
      </c>
      <c r="K2728" s="1333" t="s">
        <v>52</v>
      </c>
      <c r="L2728" s="1333" t="s">
        <v>52</v>
      </c>
      <c r="M2728" s="1333">
        <v>173</v>
      </c>
      <c r="N2728" s="1334">
        <v>58</v>
      </c>
      <c r="O2728" s="1335">
        <v>9994</v>
      </c>
      <c r="P2728" s="634" t="s">
        <v>8388</v>
      </c>
      <c r="Q2728" s="639" t="s">
        <v>8389</v>
      </c>
      <c r="R2728" s="640">
        <v>99</v>
      </c>
      <c r="S2728" s="640">
        <v>24</v>
      </c>
      <c r="T2728" s="641">
        <v>4.0999999999999996</v>
      </c>
      <c r="U2728" s="498"/>
    </row>
    <row r="2729" spans="1:21" ht="14.25" customHeight="1">
      <c r="A2729" s="1191"/>
      <c r="B2729" s="1191"/>
      <c r="C2729" s="1191"/>
      <c r="D2729" s="1191"/>
      <c r="E2729" s="1191"/>
      <c r="F2729" s="1191"/>
      <c r="G2729" s="1191"/>
      <c r="H2729" s="1191"/>
      <c r="I2729" s="1191"/>
      <c r="J2729" s="1191"/>
      <c r="K2729" s="1191"/>
      <c r="L2729" s="1191"/>
      <c r="M2729" s="1191"/>
      <c r="N2729" s="1191"/>
      <c r="O2729" s="1191"/>
      <c r="P2729" s="638" t="s">
        <v>8390</v>
      </c>
      <c r="Q2729" s="639" t="s">
        <v>8391</v>
      </c>
      <c r="R2729" s="640">
        <v>227</v>
      </c>
      <c r="S2729" s="640">
        <v>55</v>
      </c>
      <c r="T2729" s="641">
        <v>61</v>
      </c>
      <c r="U2729" s="498"/>
    </row>
    <row r="2730" spans="1:21" ht="14.25" customHeight="1">
      <c r="A2730" s="1102"/>
      <c r="B2730" s="1102"/>
      <c r="C2730" s="1102"/>
      <c r="D2730" s="1102"/>
      <c r="E2730" s="1102"/>
      <c r="F2730" s="1102"/>
      <c r="G2730" s="1102"/>
      <c r="H2730" s="1102"/>
      <c r="I2730" s="1102"/>
      <c r="J2730" s="1102"/>
      <c r="K2730" s="1102"/>
      <c r="L2730" s="1102"/>
      <c r="M2730" s="1102"/>
      <c r="N2730" s="1102"/>
      <c r="O2730" s="1102"/>
      <c r="P2730" s="638" t="s">
        <v>8392</v>
      </c>
      <c r="Q2730" s="639" t="s">
        <v>8393</v>
      </c>
      <c r="R2730" s="640">
        <v>227</v>
      </c>
      <c r="S2730" s="640">
        <v>55</v>
      </c>
      <c r="T2730" s="641">
        <v>61</v>
      </c>
      <c r="U2730" s="498"/>
    </row>
    <row r="2731" spans="1:21" ht="14.25" customHeight="1">
      <c r="A2731" s="1329">
        <v>1</v>
      </c>
      <c r="B2731" s="1336">
        <v>44774</v>
      </c>
      <c r="C2731" s="1337" t="s">
        <v>8394</v>
      </c>
      <c r="D2731" s="1331" t="s">
        <v>8395</v>
      </c>
      <c r="E2731" s="1332">
        <v>902</v>
      </c>
      <c r="F2731" s="1332">
        <v>739</v>
      </c>
      <c r="G2731" s="1305">
        <v>57</v>
      </c>
      <c r="H2731" s="1305">
        <v>683</v>
      </c>
      <c r="I2731" s="1333">
        <v>0</v>
      </c>
      <c r="J2731" s="1333" t="s">
        <v>52</v>
      </c>
      <c r="K2731" s="1333" t="s">
        <v>52</v>
      </c>
      <c r="L2731" s="1333" t="s">
        <v>52</v>
      </c>
      <c r="M2731" s="1333">
        <v>148</v>
      </c>
      <c r="N2731" s="1334">
        <v>68</v>
      </c>
      <c r="O2731" s="1335">
        <v>9997</v>
      </c>
      <c r="P2731" s="634" t="s">
        <v>8396</v>
      </c>
      <c r="Q2731" s="639" t="s">
        <v>8397</v>
      </c>
      <c r="R2731" s="640">
        <v>225</v>
      </c>
      <c r="S2731" s="640">
        <v>49</v>
      </c>
      <c r="T2731" s="641">
        <v>74</v>
      </c>
      <c r="U2731" s="498"/>
    </row>
    <row r="2732" spans="1:21" ht="14.25" customHeight="1">
      <c r="A2732" s="1191"/>
      <c r="B2732" s="1191"/>
      <c r="C2732" s="1191"/>
      <c r="D2732" s="1191"/>
      <c r="E2732" s="1191"/>
      <c r="F2732" s="1191"/>
      <c r="G2732" s="1191"/>
      <c r="H2732" s="1191"/>
      <c r="I2732" s="1191"/>
      <c r="J2732" s="1191"/>
      <c r="K2732" s="1191"/>
      <c r="L2732" s="1191"/>
      <c r="M2732" s="1191"/>
      <c r="N2732" s="1191"/>
      <c r="O2732" s="1191"/>
      <c r="P2732" s="638" t="s">
        <v>8398</v>
      </c>
      <c r="Q2732" s="639" t="s">
        <v>8399</v>
      </c>
      <c r="R2732" s="640">
        <v>225</v>
      </c>
      <c r="S2732" s="640">
        <v>49</v>
      </c>
      <c r="T2732" s="641">
        <v>74</v>
      </c>
      <c r="U2732" s="498"/>
    </row>
    <row r="2733" spans="1:21" ht="14.25" customHeight="1">
      <c r="A2733" s="1102"/>
      <c r="B2733" s="1102"/>
      <c r="C2733" s="1102"/>
      <c r="D2733" s="1102"/>
      <c r="E2733" s="1102"/>
      <c r="F2733" s="1102"/>
      <c r="G2733" s="1102"/>
      <c r="H2733" s="1102"/>
      <c r="I2733" s="1102"/>
      <c r="J2733" s="1102"/>
      <c r="K2733" s="1102"/>
      <c r="L2733" s="1102"/>
      <c r="M2733" s="1102"/>
      <c r="N2733" s="1102"/>
      <c r="O2733" s="1102"/>
      <c r="P2733" s="638" t="s">
        <v>8400</v>
      </c>
      <c r="Q2733" s="639" t="s">
        <v>8401</v>
      </c>
      <c r="R2733" s="640">
        <v>225</v>
      </c>
      <c r="S2733" s="640">
        <v>49</v>
      </c>
      <c r="T2733" s="641">
        <v>74</v>
      </c>
      <c r="U2733" s="498"/>
    </row>
    <row r="2734" spans="1:21" ht="14.25" customHeight="1">
      <c r="A2734" s="1329">
        <v>2</v>
      </c>
      <c r="B2734" s="1336">
        <v>44781</v>
      </c>
      <c r="C2734" s="1337" t="s">
        <v>8402</v>
      </c>
      <c r="D2734" s="1331" t="s">
        <v>8403</v>
      </c>
      <c r="E2734" s="1332">
        <v>1331</v>
      </c>
      <c r="F2734" s="1332">
        <v>1099</v>
      </c>
      <c r="G2734" s="1305">
        <v>59</v>
      </c>
      <c r="H2734" s="1305">
        <v>1041</v>
      </c>
      <c r="I2734" s="1333">
        <v>0</v>
      </c>
      <c r="J2734" s="1333" t="s">
        <v>52</v>
      </c>
      <c r="K2734" s="1333" t="s">
        <v>52</v>
      </c>
      <c r="L2734" s="1333" t="s">
        <v>52</v>
      </c>
      <c r="M2734" s="1333">
        <v>252</v>
      </c>
      <c r="N2734" s="1334">
        <v>40</v>
      </c>
      <c r="O2734" s="1335">
        <v>10000</v>
      </c>
      <c r="P2734" s="634" t="s">
        <v>8404</v>
      </c>
      <c r="Q2734" s="639" t="s">
        <v>8405</v>
      </c>
      <c r="R2734" s="640">
        <v>306</v>
      </c>
      <c r="S2734" s="640">
        <v>91</v>
      </c>
      <c r="T2734" s="641">
        <v>38</v>
      </c>
      <c r="U2734" s="498"/>
    </row>
    <row r="2735" spans="1:21" ht="14.25" customHeight="1">
      <c r="A2735" s="1191"/>
      <c r="B2735" s="1191"/>
      <c r="C2735" s="1191"/>
      <c r="D2735" s="1191"/>
      <c r="E2735" s="1191"/>
      <c r="F2735" s="1191"/>
      <c r="G2735" s="1191"/>
      <c r="H2735" s="1191"/>
      <c r="I2735" s="1191"/>
      <c r="J2735" s="1191"/>
      <c r="K2735" s="1191"/>
      <c r="L2735" s="1191"/>
      <c r="M2735" s="1191"/>
      <c r="N2735" s="1191"/>
      <c r="O2735" s="1191"/>
      <c r="P2735" s="638" t="s">
        <v>8406</v>
      </c>
      <c r="Q2735" s="639" t="s">
        <v>8407</v>
      </c>
      <c r="R2735" s="640">
        <v>306</v>
      </c>
      <c r="S2735" s="640">
        <v>91</v>
      </c>
      <c r="T2735" s="641">
        <v>38</v>
      </c>
      <c r="U2735" s="498"/>
    </row>
    <row r="2736" spans="1:21" ht="14.25" customHeight="1">
      <c r="A2736" s="1102"/>
      <c r="B2736" s="1102"/>
      <c r="C2736" s="1102"/>
      <c r="D2736" s="1102"/>
      <c r="E2736" s="1102"/>
      <c r="F2736" s="1102"/>
      <c r="G2736" s="1102"/>
      <c r="H2736" s="1102"/>
      <c r="I2736" s="1102"/>
      <c r="J2736" s="1102"/>
      <c r="K2736" s="1102"/>
      <c r="L2736" s="1102"/>
      <c r="M2736" s="1102"/>
      <c r="N2736" s="1102"/>
      <c r="O2736" s="1102"/>
      <c r="P2736" s="638" t="s">
        <v>8408</v>
      </c>
      <c r="Q2736" s="639" t="s">
        <v>8409</v>
      </c>
      <c r="R2736" s="640">
        <v>306</v>
      </c>
      <c r="S2736" s="640">
        <v>91</v>
      </c>
      <c r="T2736" s="641">
        <v>38</v>
      </c>
      <c r="U2736" s="498"/>
    </row>
    <row r="2737" spans="1:21" ht="14.25" customHeight="1">
      <c r="A2737" s="1329">
        <v>2</v>
      </c>
      <c r="B2737" s="1336">
        <v>44783</v>
      </c>
      <c r="C2737" s="1337" t="s">
        <v>8410</v>
      </c>
      <c r="D2737" s="1331" t="s">
        <v>8411</v>
      </c>
      <c r="E2737" s="1332">
        <v>44913</v>
      </c>
      <c r="F2737" s="1332">
        <v>30552</v>
      </c>
      <c r="G2737" s="1305">
        <v>248</v>
      </c>
      <c r="H2737" s="1305">
        <v>30320</v>
      </c>
      <c r="I2737" s="1333">
        <v>0</v>
      </c>
      <c r="J2737" s="1333" t="s">
        <v>52</v>
      </c>
      <c r="K2737" s="1333" t="s">
        <v>52</v>
      </c>
      <c r="L2737" s="1333" t="s">
        <v>52</v>
      </c>
      <c r="M2737" s="1333">
        <v>18</v>
      </c>
      <c r="N2737" s="1334">
        <v>2222</v>
      </c>
      <c r="O2737" s="1335">
        <v>40000</v>
      </c>
      <c r="P2737" s="634" t="s">
        <v>8412</v>
      </c>
      <c r="Q2737" s="639" t="s">
        <v>8413</v>
      </c>
      <c r="R2737" s="640">
        <v>8920</v>
      </c>
      <c r="S2737" s="640">
        <v>4</v>
      </c>
      <c r="T2737" s="641">
        <v>2822</v>
      </c>
      <c r="U2737" s="498"/>
    </row>
    <row r="2738" spans="1:21" ht="14.25" customHeight="1">
      <c r="A2738" s="1191"/>
      <c r="B2738" s="1191"/>
      <c r="C2738" s="1191"/>
      <c r="D2738" s="1191"/>
      <c r="E2738" s="1191"/>
      <c r="F2738" s="1191"/>
      <c r="G2738" s="1191"/>
      <c r="H2738" s="1191"/>
      <c r="I2738" s="1191"/>
      <c r="J2738" s="1191"/>
      <c r="K2738" s="1191"/>
      <c r="L2738" s="1191"/>
      <c r="M2738" s="1191"/>
      <c r="N2738" s="1191"/>
      <c r="O2738" s="1191"/>
      <c r="P2738" s="638" t="s">
        <v>8414</v>
      </c>
      <c r="Q2738" s="639" t="s">
        <v>8415</v>
      </c>
      <c r="R2738" s="640">
        <v>8920</v>
      </c>
      <c r="S2738" s="640">
        <v>4</v>
      </c>
      <c r="T2738" s="641">
        <v>2822</v>
      </c>
      <c r="U2738" s="498"/>
    </row>
    <row r="2739" spans="1:21" ht="14.25" customHeight="1">
      <c r="A2739" s="1102"/>
      <c r="B2739" s="1102"/>
      <c r="C2739" s="1102"/>
      <c r="D2739" s="1102"/>
      <c r="E2739" s="1102"/>
      <c r="F2739" s="1102"/>
      <c r="G2739" s="1102"/>
      <c r="H2739" s="1102"/>
      <c r="I2739" s="1102"/>
      <c r="J2739" s="1102"/>
      <c r="K2739" s="1102"/>
      <c r="L2739" s="1102"/>
      <c r="M2739" s="1102"/>
      <c r="N2739" s="1102"/>
      <c r="O2739" s="1102"/>
      <c r="P2739" s="638" t="s">
        <v>8416</v>
      </c>
      <c r="Q2739" s="639" t="s">
        <v>8417</v>
      </c>
      <c r="R2739" s="640">
        <v>8920</v>
      </c>
      <c r="S2739" s="640">
        <v>4</v>
      </c>
      <c r="T2739" s="641">
        <v>2822</v>
      </c>
      <c r="U2739" s="498"/>
    </row>
    <row r="2740" spans="1:21" ht="14.25" customHeight="1">
      <c r="A2740" s="1329">
        <v>2</v>
      </c>
      <c r="B2740" s="1336">
        <v>44786</v>
      </c>
      <c r="C2740" s="1337" t="s">
        <v>8418</v>
      </c>
      <c r="D2740" s="1331" t="s">
        <v>8419</v>
      </c>
      <c r="E2740" s="1332">
        <v>82800</v>
      </c>
      <c r="F2740" s="1332">
        <v>43344</v>
      </c>
      <c r="G2740" s="1305">
        <v>516</v>
      </c>
      <c r="H2740" s="1305">
        <v>82284</v>
      </c>
      <c r="I2740" s="1333">
        <v>0</v>
      </c>
      <c r="J2740" s="1333" t="s">
        <v>52</v>
      </c>
      <c r="K2740" s="1333" t="s">
        <v>52</v>
      </c>
      <c r="L2740" s="1333" t="s">
        <v>52</v>
      </c>
      <c r="M2740" s="1333">
        <v>21</v>
      </c>
      <c r="N2740" s="1334">
        <v>3810</v>
      </c>
      <c r="O2740" s="1335">
        <v>80000</v>
      </c>
      <c r="P2740" s="634" t="s">
        <v>8420</v>
      </c>
      <c r="Q2740" s="639" t="s">
        <v>8421</v>
      </c>
      <c r="R2740" s="640">
        <v>11384</v>
      </c>
      <c r="S2740" s="640">
        <v>7</v>
      </c>
      <c r="T2740" s="641">
        <v>2968</v>
      </c>
      <c r="U2740" s="498"/>
    </row>
    <row r="2741" spans="1:21" ht="14.25" customHeight="1">
      <c r="A2741" s="1191"/>
      <c r="B2741" s="1191"/>
      <c r="C2741" s="1191"/>
      <c r="D2741" s="1191"/>
      <c r="E2741" s="1191"/>
      <c r="F2741" s="1191"/>
      <c r="G2741" s="1191"/>
      <c r="H2741" s="1191"/>
      <c r="I2741" s="1191"/>
      <c r="J2741" s="1191"/>
      <c r="K2741" s="1191"/>
      <c r="L2741" s="1191"/>
      <c r="M2741" s="1191"/>
      <c r="N2741" s="1191"/>
      <c r="O2741" s="1191"/>
      <c r="P2741" s="638" t="s">
        <v>8422</v>
      </c>
      <c r="Q2741" s="639" t="s">
        <v>8423</v>
      </c>
      <c r="R2741" s="640">
        <v>11384</v>
      </c>
      <c r="S2741" s="640">
        <v>7</v>
      </c>
      <c r="T2741" s="641">
        <v>2968</v>
      </c>
      <c r="U2741" s="498"/>
    </row>
    <row r="2742" spans="1:21" ht="14.25" customHeight="1">
      <c r="A2742" s="1102"/>
      <c r="B2742" s="1102"/>
      <c r="C2742" s="1102"/>
      <c r="D2742" s="1102"/>
      <c r="E2742" s="1102"/>
      <c r="F2742" s="1102"/>
      <c r="G2742" s="1102"/>
      <c r="H2742" s="1102"/>
      <c r="I2742" s="1102"/>
      <c r="J2742" s="1102"/>
      <c r="K2742" s="1102"/>
      <c r="L2742" s="1102"/>
      <c r="M2742" s="1102"/>
      <c r="N2742" s="1102"/>
      <c r="O2742" s="1102"/>
      <c r="P2742" s="638" t="s">
        <v>8424</v>
      </c>
      <c r="Q2742" s="639" t="s">
        <v>8425</v>
      </c>
      <c r="R2742" s="640">
        <v>11384</v>
      </c>
      <c r="S2742" s="640">
        <v>7</v>
      </c>
      <c r="T2742" s="641">
        <v>2968</v>
      </c>
      <c r="U2742" s="498"/>
    </row>
    <row r="2743" spans="1:21" ht="14.25" customHeight="1">
      <c r="A2743" s="1329">
        <v>2</v>
      </c>
      <c r="B2743" s="1336">
        <v>44788</v>
      </c>
      <c r="C2743" s="1337" t="s">
        <v>8426</v>
      </c>
      <c r="D2743" s="1331" t="s">
        <v>8427</v>
      </c>
      <c r="E2743" s="1332">
        <v>216526</v>
      </c>
      <c r="F2743" s="1332">
        <v>214528</v>
      </c>
      <c r="G2743" s="1305">
        <v>1472</v>
      </c>
      <c r="H2743" s="1305">
        <v>211279</v>
      </c>
      <c r="I2743" s="1333">
        <v>0</v>
      </c>
      <c r="J2743" s="1333" t="s">
        <v>52</v>
      </c>
      <c r="K2743" s="1333" t="s">
        <v>52</v>
      </c>
      <c r="L2743" s="1333" t="s">
        <v>52</v>
      </c>
      <c r="M2743" s="1333">
        <v>214528</v>
      </c>
      <c r="N2743" s="1334">
        <v>1091</v>
      </c>
      <c r="O2743" s="1335">
        <v>234015</v>
      </c>
      <c r="P2743" s="634" t="s">
        <v>8428</v>
      </c>
      <c r="Q2743" s="639" t="s">
        <v>8429</v>
      </c>
      <c r="R2743" s="640">
        <v>52992</v>
      </c>
      <c r="S2743" s="640">
        <v>52992</v>
      </c>
      <c r="T2743" s="641">
        <v>1139</v>
      </c>
      <c r="U2743" s="498"/>
    </row>
    <row r="2744" spans="1:21" ht="14.25" customHeight="1">
      <c r="A2744" s="1191"/>
      <c r="B2744" s="1191"/>
      <c r="C2744" s="1191"/>
      <c r="D2744" s="1191"/>
      <c r="E2744" s="1191"/>
      <c r="F2744" s="1191"/>
      <c r="G2744" s="1191"/>
      <c r="H2744" s="1191"/>
      <c r="I2744" s="1191"/>
      <c r="J2744" s="1191"/>
      <c r="K2744" s="1191"/>
      <c r="L2744" s="1191"/>
      <c r="M2744" s="1191"/>
      <c r="N2744" s="1191"/>
      <c r="O2744" s="1191"/>
      <c r="P2744" s="638" t="s">
        <v>8430</v>
      </c>
      <c r="Q2744" s="639" t="s">
        <v>8431</v>
      </c>
      <c r="R2744" s="640">
        <v>52992</v>
      </c>
      <c r="S2744" s="640">
        <v>52992</v>
      </c>
      <c r="T2744" s="641">
        <v>1139</v>
      </c>
      <c r="U2744" s="498"/>
    </row>
    <row r="2745" spans="1:21" ht="14.25" customHeight="1">
      <c r="A2745" s="1102"/>
      <c r="B2745" s="1102"/>
      <c r="C2745" s="1102"/>
      <c r="D2745" s="1102"/>
      <c r="E2745" s="1102"/>
      <c r="F2745" s="1102"/>
      <c r="G2745" s="1102"/>
      <c r="H2745" s="1102"/>
      <c r="I2745" s="1102"/>
      <c r="J2745" s="1102"/>
      <c r="K2745" s="1102"/>
      <c r="L2745" s="1102"/>
      <c r="M2745" s="1102"/>
      <c r="N2745" s="1102"/>
      <c r="O2745" s="1102"/>
      <c r="P2745" s="638" t="s">
        <v>8432</v>
      </c>
      <c r="Q2745" s="639" t="s">
        <v>8433</v>
      </c>
      <c r="R2745" s="640">
        <v>52992</v>
      </c>
      <c r="S2745" s="640">
        <v>52992</v>
      </c>
      <c r="T2745" s="641">
        <v>1139</v>
      </c>
      <c r="U2745" s="498"/>
    </row>
    <row r="2746" spans="1:21" ht="14.25" customHeight="1">
      <c r="A2746" s="1329">
        <v>2</v>
      </c>
      <c r="B2746" s="1336">
        <v>44788</v>
      </c>
      <c r="C2746" s="1337" t="s">
        <v>8434</v>
      </c>
      <c r="D2746" s="1331" t="s">
        <v>8435</v>
      </c>
      <c r="E2746" s="1332">
        <v>651779</v>
      </c>
      <c r="F2746" s="1332">
        <v>122815</v>
      </c>
      <c r="G2746" s="1305">
        <v>1984</v>
      </c>
      <c r="H2746" s="1305">
        <v>123582</v>
      </c>
      <c r="I2746" s="1333">
        <v>0</v>
      </c>
      <c r="J2746" s="1333" t="s">
        <v>52</v>
      </c>
      <c r="K2746" s="1333" t="s">
        <v>52</v>
      </c>
      <c r="L2746" s="1333" t="s">
        <v>52</v>
      </c>
      <c r="M2746" s="1333">
        <v>20</v>
      </c>
      <c r="N2746" s="1334">
        <v>39812</v>
      </c>
      <c r="O2746" s="1335">
        <v>796238</v>
      </c>
      <c r="P2746" s="634" t="s">
        <v>8436</v>
      </c>
      <c r="Q2746" s="639" t="s">
        <v>8437</v>
      </c>
      <c r="R2746" s="640">
        <v>31488</v>
      </c>
      <c r="S2746" s="640">
        <v>8</v>
      </c>
      <c r="T2746" s="641">
        <v>27744</v>
      </c>
      <c r="U2746" s="498"/>
    </row>
    <row r="2747" spans="1:21" ht="14.25" customHeight="1">
      <c r="A2747" s="1191"/>
      <c r="B2747" s="1191"/>
      <c r="C2747" s="1191"/>
      <c r="D2747" s="1191"/>
      <c r="E2747" s="1191"/>
      <c r="F2747" s="1191"/>
      <c r="G2747" s="1191"/>
      <c r="H2747" s="1191"/>
      <c r="I2747" s="1191"/>
      <c r="J2747" s="1191"/>
      <c r="K2747" s="1191"/>
      <c r="L2747" s="1191"/>
      <c r="M2747" s="1191"/>
      <c r="N2747" s="1191"/>
      <c r="O2747" s="1191"/>
      <c r="P2747" s="638" t="s">
        <v>8438</v>
      </c>
      <c r="Q2747" s="639" t="s">
        <v>8439</v>
      </c>
      <c r="R2747" s="640">
        <v>31488</v>
      </c>
      <c r="S2747" s="640">
        <v>8</v>
      </c>
      <c r="T2747" s="641">
        <v>27744</v>
      </c>
      <c r="U2747" s="498"/>
    </row>
    <row r="2748" spans="1:21" ht="14.25" customHeight="1">
      <c r="A2748" s="1102"/>
      <c r="B2748" s="1102"/>
      <c r="C2748" s="1102"/>
      <c r="D2748" s="1102"/>
      <c r="E2748" s="1102"/>
      <c r="F2748" s="1102"/>
      <c r="G2748" s="1102"/>
      <c r="H2748" s="1102"/>
      <c r="I2748" s="1102"/>
      <c r="J2748" s="1102"/>
      <c r="K2748" s="1102"/>
      <c r="L2748" s="1102"/>
      <c r="M2748" s="1102"/>
      <c r="N2748" s="1102"/>
      <c r="O2748" s="1102"/>
      <c r="P2748" s="638" t="s">
        <v>8440</v>
      </c>
      <c r="Q2748" s="639" t="s">
        <v>8441</v>
      </c>
      <c r="R2748" s="640">
        <v>31488</v>
      </c>
      <c r="S2748" s="640">
        <v>8</v>
      </c>
      <c r="T2748" s="641">
        <v>27744</v>
      </c>
      <c r="U2748" s="498"/>
    </row>
    <row r="2749" spans="1:21" ht="14.25" customHeight="1">
      <c r="A2749" s="1329">
        <v>3</v>
      </c>
      <c r="B2749" s="1336">
        <v>44796</v>
      </c>
      <c r="C2749" s="1337" t="s">
        <v>8442</v>
      </c>
      <c r="D2749" s="1331" t="s">
        <v>8443</v>
      </c>
      <c r="E2749" s="1332">
        <v>1406</v>
      </c>
      <c r="F2749" s="1332">
        <v>1112</v>
      </c>
      <c r="G2749" s="1305">
        <v>56</v>
      </c>
      <c r="H2749" s="1332">
        <v>1057</v>
      </c>
      <c r="I2749" s="1333">
        <v>0</v>
      </c>
      <c r="J2749" s="1333" t="s">
        <v>52</v>
      </c>
      <c r="K2749" s="1333" t="s">
        <v>52</v>
      </c>
      <c r="L2749" s="1333" t="s">
        <v>52</v>
      </c>
      <c r="M2749" s="1333">
        <v>221</v>
      </c>
      <c r="N2749" s="1334">
        <v>45</v>
      </c>
      <c r="O2749" s="1335">
        <v>9992</v>
      </c>
      <c r="P2749" s="634" t="s">
        <v>8444</v>
      </c>
      <c r="Q2749" s="639" t="s">
        <v>8445</v>
      </c>
      <c r="R2749" s="640">
        <v>360</v>
      </c>
      <c r="S2749" s="640">
        <v>68</v>
      </c>
      <c r="T2749" s="641">
        <v>47</v>
      </c>
      <c r="U2749" s="498"/>
    </row>
    <row r="2750" spans="1:21" ht="14.25" customHeight="1">
      <c r="A2750" s="1191"/>
      <c r="B2750" s="1191"/>
      <c r="C2750" s="1191"/>
      <c r="D2750" s="1191"/>
      <c r="E2750" s="1191"/>
      <c r="F2750" s="1191"/>
      <c r="G2750" s="1191"/>
      <c r="H2750" s="1191"/>
      <c r="I2750" s="1191"/>
      <c r="J2750" s="1191"/>
      <c r="K2750" s="1191"/>
      <c r="L2750" s="1191"/>
      <c r="M2750" s="1191"/>
      <c r="N2750" s="1191"/>
      <c r="O2750" s="1191"/>
      <c r="P2750" s="638" t="s">
        <v>8446</v>
      </c>
      <c r="Q2750" s="639" t="s">
        <v>8447</v>
      </c>
      <c r="R2750" s="640">
        <v>360</v>
      </c>
      <c r="S2750" s="640">
        <v>68</v>
      </c>
      <c r="T2750" s="641">
        <v>47</v>
      </c>
      <c r="U2750" s="498"/>
    </row>
    <row r="2751" spans="1:21" ht="14.25" customHeight="1">
      <c r="A2751" s="1102"/>
      <c r="B2751" s="1102"/>
      <c r="C2751" s="1102"/>
      <c r="D2751" s="1102"/>
      <c r="E2751" s="1102"/>
      <c r="F2751" s="1102"/>
      <c r="G2751" s="1102"/>
      <c r="H2751" s="1102"/>
      <c r="I2751" s="1102"/>
      <c r="J2751" s="1102"/>
      <c r="K2751" s="1102"/>
      <c r="L2751" s="1102"/>
      <c r="M2751" s="1102"/>
      <c r="N2751" s="1102"/>
      <c r="O2751" s="1102"/>
      <c r="P2751" s="638" t="s">
        <v>8448</v>
      </c>
      <c r="Q2751" s="639" t="s">
        <v>8449</v>
      </c>
      <c r="R2751" s="640">
        <v>360</v>
      </c>
      <c r="S2751" s="640">
        <v>68</v>
      </c>
      <c r="T2751" s="641">
        <v>47</v>
      </c>
      <c r="U2751" s="498"/>
    </row>
    <row r="2752" spans="1:21" ht="14.25" customHeight="1">
      <c r="A2752" s="1329">
        <v>3</v>
      </c>
      <c r="B2752" s="1336">
        <v>44797</v>
      </c>
      <c r="C2752" s="1337" t="s">
        <v>8450</v>
      </c>
      <c r="D2752" s="1331" t="s">
        <v>8451</v>
      </c>
      <c r="E2752" s="1332">
        <v>31284</v>
      </c>
      <c r="F2752" s="1332">
        <v>30576</v>
      </c>
      <c r="G2752" s="1305">
        <v>190</v>
      </c>
      <c r="H2752" s="1332">
        <v>31095</v>
      </c>
      <c r="I2752" s="1333">
        <v>0</v>
      </c>
      <c r="J2752" s="1333" t="s">
        <v>52</v>
      </c>
      <c r="K2752" s="1333" t="s">
        <v>52</v>
      </c>
      <c r="L2752" s="1333" t="s">
        <v>52</v>
      </c>
      <c r="M2752" s="1333">
        <v>30576</v>
      </c>
      <c r="N2752" s="1334">
        <v>1002</v>
      </c>
      <c r="O2752" s="1335">
        <v>30648</v>
      </c>
      <c r="P2752" s="634" t="s">
        <v>8452</v>
      </c>
      <c r="Q2752" s="639" t="s">
        <v>8453</v>
      </c>
      <c r="R2752" s="640">
        <v>9240</v>
      </c>
      <c r="S2752" s="640">
        <v>9240</v>
      </c>
      <c r="T2752" s="641">
        <v>1007</v>
      </c>
      <c r="U2752" s="498"/>
    </row>
    <row r="2753" spans="1:21" ht="14.25" customHeight="1">
      <c r="A2753" s="1191"/>
      <c r="B2753" s="1191"/>
      <c r="C2753" s="1191"/>
      <c r="D2753" s="1191"/>
      <c r="E2753" s="1191"/>
      <c r="F2753" s="1191"/>
      <c r="G2753" s="1191"/>
      <c r="H2753" s="1191"/>
      <c r="I2753" s="1191"/>
      <c r="J2753" s="1191"/>
      <c r="K2753" s="1191"/>
      <c r="L2753" s="1191"/>
      <c r="M2753" s="1191"/>
      <c r="N2753" s="1191"/>
      <c r="O2753" s="1191"/>
      <c r="P2753" s="638" t="s">
        <v>8454</v>
      </c>
      <c r="Q2753" s="639" t="s">
        <v>8455</v>
      </c>
      <c r="R2753" s="640">
        <v>9240</v>
      </c>
      <c r="S2753" s="640">
        <v>9240</v>
      </c>
      <c r="T2753" s="641">
        <v>1007</v>
      </c>
      <c r="U2753" s="498"/>
    </row>
    <row r="2754" spans="1:21" ht="14.25" customHeight="1">
      <c r="A2754" s="1102"/>
      <c r="B2754" s="1102"/>
      <c r="C2754" s="1102"/>
      <c r="D2754" s="1102"/>
      <c r="E2754" s="1102"/>
      <c r="F2754" s="1102"/>
      <c r="G2754" s="1102"/>
      <c r="H2754" s="1102"/>
      <c r="I2754" s="1102"/>
      <c r="J2754" s="1102"/>
      <c r="K2754" s="1102"/>
      <c r="L2754" s="1102"/>
      <c r="M2754" s="1102"/>
      <c r="N2754" s="1102"/>
      <c r="O2754" s="1102"/>
      <c r="P2754" s="638" t="s">
        <v>8456</v>
      </c>
      <c r="Q2754" s="639" t="s">
        <v>8457</v>
      </c>
      <c r="R2754" s="640">
        <v>9240</v>
      </c>
      <c r="S2754" s="640">
        <v>9240</v>
      </c>
      <c r="T2754" s="641">
        <v>1007</v>
      </c>
      <c r="U2754" s="498"/>
    </row>
    <row r="2755" spans="1:21" ht="14.25" customHeight="1">
      <c r="A2755" s="1329">
        <v>5</v>
      </c>
      <c r="B2755" s="1336">
        <v>44802</v>
      </c>
      <c r="C2755" s="1337" t="s">
        <v>8458</v>
      </c>
      <c r="D2755" s="1331" t="s">
        <v>8459</v>
      </c>
      <c r="E2755" s="1332">
        <v>1777</v>
      </c>
      <c r="F2755" s="1332">
        <v>1500</v>
      </c>
      <c r="G2755" s="1305">
        <v>64</v>
      </c>
      <c r="H2755" s="1332">
        <v>1440</v>
      </c>
      <c r="I2755" s="1333">
        <v>0</v>
      </c>
      <c r="J2755" s="1333" t="s">
        <v>52</v>
      </c>
      <c r="K2755" s="1333" t="s">
        <v>52</v>
      </c>
      <c r="L2755" s="1333" t="s">
        <v>52</v>
      </c>
      <c r="M2755" s="1333">
        <v>1777</v>
      </c>
      <c r="N2755" s="1334">
        <v>30</v>
      </c>
      <c r="O2755" s="1335">
        <v>9998</v>
      </c>
      <c r="P2755" s="634" t="s">
        <v>8460</v>
      </c>
      <c r="Q2755" s="639" t="s">
        <v>8461</v>
      </c>
      <c r="R2755" s="640">
        <v>274</v>
      </c>
      <c r="S2755" s="640">
        <v>1</v>
      </c>
      <c r="T2755" s="641">
        <v>24</v>
      </c>
      <c r="U2755" s="498"/>
    </row>
    <row r="2756" spans="1:21" ht="14.25" customHeight="1">
      <c r="A2756" s="1191"/>
      <c r="B2756" s="1191"/>
      <c r="C2756" s="1191"/>
      <c r="D2756" s="1191"/>
      <c r="E2756" s="1191"/>
      <c r="F2756" s="1191"/>
      <c r="G2756" s="1191"/>
      <c r="H2756" s="1191"/>
      <c r="I2756" s="1191"/>
      <c r="J2756" s="1191"/>
      <c r="K2756" s="1191"/>
      <c r="L2756" s="1191"/>
      <c r="M2756" s="1191"/>
      <c r="N2756" s="1191"/>
      <c r="O2756" s="1191"/>
      <c r="P2756" s="638" t="s">
        <v>8462</v>
      </c>
      <c r="Q2756" s="639" t="s">
        <v>8463</v>
      </c>
      <c r="R2756" s="640">
        <v>530</v>
      </c>
      <c r="S2756" s="640">
        <v>1</v>
      </c>
      <c r="T2756" s="641">
        <v>34</v>
      </c>
      <c r="U2756" s="498"/>
    </row>
    <row r="2757" spans="1:21" ht="14.25" customHeight="1">
      <c r="A2757" s="1102"/>
      <c r="B2757" s="1102"/>
      <c r="C2757" s="1102"/>
      <c r="D2757" s="1102"/>
      <c r="E2757" s="1102"/>
      <c r="F2757" s="1102"/>
      <c r="G2757" s="1102"/>
      <c r="H2757" s="1102"/>
      <c r="I2757" s="1102"/>
      <c r="J2757" s="1102"/>
      <c r="K2757" s="1102"/>
      <c r="L2757" s="1102"/>
      <c r="M2757" s="1102"/>
      <c r="N2757" s="1102"/>
      <c r="O2757" s="1102"/>
      <c r="P2757" s="638" t="s">
        <v>8464</v>
      </c>
      <c r="Q2757" s="639" t="s">
        <v>8465</v>
      </c>
      <c r="R2757" s="640">
        <v>11</v>
      </c>
      <c r="S2757" s="640">
        <v>4979</v>
      </c>
      <c r="T2757" s="641">
        <v>18</v>
      </c>
      <c r="U2757" s="498"/>
    </row>
    <row r="2758" spans="1:21" ht="14.25" customHeight="1">
      <c r="A2758" s="1329">
        <v>1</v>
      </c>
      <c r="B2758" s="1336">
        <v>44809</v>
      </c>
      <c r="C2758" s="1337" t="s">
        <v>8466</v>
      </c>
      <c r="D2758" s="1331" t="s">
        <v>8467</v>
      </c>
      <c r="E2758" s="1332">
        <v>1626</v>
      </c>
      <c r="F2758" s="1332">
        <v>1326</v>
      </c>
      <c r="G2758" s="1305">
        <v>90</v>
      </c>
      <c r="H2758" s="1332">
        <v>1239</v>
      </c>
      <c r="I2758" s="1333">
        <v>0</v>
      </c>
      <c r="J2758" s="1333" t="s">
        <v>52</v>
      </c>
      <c r="K2758" s="1333" t="s">
        <v>52</v>
      </c>
      <c r="L2758" s="1333" t="s">
        <v>52</v>
      </c>
      <c r="M2758" s="1333">
        <v>224</v>
      </c>
      <c r="N2758" s="1334">
        <v>44</v>
      </c>
      <c r="O2758" s="1335">
        <v>9933</v>
      </c>
      <c r="P2758" s="634" t="s">
        <v>8468</v>
      </c>
      <c r="Q2758" s="639" t="s">
        <v>8469</v>
      </c>
      <c r="R2758" s="640">
        <v>132</v>
      </c>
      <c r="S2758" s="640">
        <v>26</v>
      </c>
      <c r="T2758" s="641">
        <v>35</v>
      </c>
      <c r="U2758" s="498"/>
    </row>
    <row r="2759" spans="1:21" ht="14.25" customHeight="1">
      <c r="A2759" s="1191"/>
      <c r="B2759" s="1191"/>
      <c r="C2759" s="1191"/>
      <c r="D2759" s="1191"/>
      <c r="E2759" s="1191"/>
      <c r="F2759" s="1191"/>
      <c r="G2759" s="1191"/>
      <c r="H2759" s="1191"/>
      <c r="I2759" s="1191"/>
      <c r="J2759" s="1191"/>
      <c r="K2759" s="1191"/>
      <c r="L2759" s="1191"/>
      <c r="M2759" s="1191"/>
      <c r="N2759" s="1191"/>
      <c r="O2759" s="1191"/>
      <c r="P2759" s="638" t="s">
        <v>8470</v>
      </c>
      <c r="Q2759" s="639" t="s">
        <v>8471</v>
      </c>
      <c r="R2759" s="640">
        <v>132</v>
      </c>
      <c r="S2759" s="640">
        <v>26</v>
      </c>
      <c r="T2759" s="641">
        <v>35</v>
      </c>
      <c r="U2759" s="498"/>
    </row>
    <row r="2760" spans="1:21" ht="14.25" customHeight="1">
      <c r="A2760" s="1102"/>
      <c r="B2760" s="1102"/>
      <c r="C2760" s="1102"/>
      <c r="D2760" s="1102"/>
      <c r="E2760" s="1102"/>
      <c r="F2760" s="1102"/>
      <c r="G2760" s="1102"/>
      <c r="H2760" s="1102"/>
      <c r="I2760" s="1102"/>
      <c r="J2760" s="1102"/>
      <c r="K2760" s="1102"/>
      <c r="L2760" s="1102"/>
      <c r="M2760" s="1102"/>
      <c r="N2760" s="1102"/>
      <c r="O2760" s="1102"/>
      <c r="P2760" s="638" t="s">
        <v>8472</v>
      </c>
      <c r="Q2760" s="639" t="s">
        <v>8473</v>
      </c>
      <c r="R2760" s="640">
        <v>132</v>
      </c>
      <c r="S2760" s="640">
        <v>26</v>
      </c>
      <c r="T2760" s="641">
        <v>35</v>
      </c>
      <c r="U2760" s="498"/>
    </row>
    <row r="2761" spans="1:21" ht="14.25" customHeight="1">
      <c r="A2761" s="1329">
        <v>2</v>
      </c>
      <c r="B2761" s="1336">
        <v>44811</v>
      </c>
      <c r="C2761" s="1337" t="s">
        <v>8474</v>
      </c>
      <c r="D2761" s="1331" t="s">
        <v>8475</v>
      </c>
      <c r="E2761" s="1332">
        <v>3941</v>
      </c>
      <c r="F2761" s="1332">
        <v>3174</v>
      </c>
      <c r="G2761" s="1305">
        <v>84</v>
      </c>
      <c r="H2761" s="1332">
        <v>3101</v>
      </c>
      <c r="I2761" s="1333">
        <v>0</v>
      </c>
      <c r="J2761" s="1333" t="s">
        <v>52</v>
      </c>
      <c r="K2761" s="1333" t="s">
        <v>52</v>
      </c>
      <c r="L2761" s="1333" t="s">
        <v>52</v>
      </c>
      <c r="M2761" s="1333">
        <v>315</v>
      </c>
      <c r="N2761" s="1334">
        <v>127</v>
      </c>
      <c r="O2761" s="1335">
        <v>39973</v>
      </c>
      <c r="P2761" s="634" t="s">
        <v>8476</v>
      </c>
      <c r="Q2761" s="639" t="s">
        <v>8477</v>
      </c>
      <c r="R2761" s="640">
        <v>472</v>
      </c>
      <c r="S2761" s="640">
        <v>92</v>
      </c>
      <c r="T2761" s="641">
        <v>106</v>
      </c>
      <c r="U2761" s="498"/>
    </row>
    <row r="2762" spans="1:21" ht="14.25" customHeight="1">
      <c r="A2762" s="1191"/>
      <c r="B2762" s="1191"/>
      <c r="C2762" s="1191"/>
      <c r="D2762" s="1191"/>
      <c r="E2762" s="1191"/>
      <c r="F2762" s="1191"/>
      <c r="G2762" s="1191"/>
      <c r="H2762" s="1191"/>
      <c r="I2762" s="1191"/>
      <c r="J2762" s="1191"/>
      <c r="K2762" s="1191"/>
      <c r="L2762" s="1191"/>
      <c r="M2762" s="1191"/>
      <c r="N2762" s="1191"/>
      <c r="O2762" s="1191"/>
      <c r="P2762" s="638" t="s">
        <v>8478</v>
      </c>
      <c r="Q2762" s="639" t="s">
        <v>8479</v>
      </c>
      <c r="R2762" s="640">
        <v>568</v>
      </c>
      <c r="S2762" s="640">
        <v>9</v>
      </c>
      <c r="T2762" s="641">
        <v>311</v>
      </c>
      <c r="U2762" s="498"/>
    </row>
    <row r="2763" spans="1:21" ht="14.25" customHeight="1">
      <c r="A2763" s="1102"/>
      <c r="B2763" s="1102"/>
      <c r="C2763" s="1102"/>
      <c r="D2763" s="1102"/>
      <c r="E2763" s="1102"/>
      <c r="F2763" s="1102"/>
      <c r="G2763" s="1102"/>
      <c r="H2763" s="1102"/>
      <c r="I2763" s="1102"/>
      <c r="J2763" s="1102"/>
      <c r="K2763" s="1102"/>
      <c r="L2763" s="1102"/>
      <c r="M2763" s="1102"/>
      <c r="N2763" s="1102"/>
      <c r="O2763" s="1102"/>
      <c r="P2763" s="638" t="s">
        <v>8480</v>
      </c>
      <c r="Q2763" s="639" t="s">
        <v>8481</v>
      </c>
      <c r="R2763" s="640">
        <v>472</v>
      </c>
      <c r="S2763" s="640">
        <v>92</v>
      </c>
      <c r="T2763" s="641">
        <v>106</v>
      </c>
      <c r="U2763" s="498"/>
    </row>
    <row r="2764" spans="1:21" ht="14.25" customHeight="1">
      <c r="A2764" s="1329">
        <v>2</v>
      </c>
      <c r="B2764" s="1336">
        <v>44812</v>
      </c>
      <c r="C2764" s="1337" t="s">
        <v>8482</v>
      </c>
      <c r="D2764" s="1331" t="s">
        <v>8483</v>
      </c>
      <c r="E2764" s="1332">
        <v>8688</v>
      </c>
      <c r="F2764" s="1332">
        <v>5466</v>
      </c>
      <c r="G2764" s="1305">
        <v>268</v>
      </c>
      <c r="H2764" s="1332">
        <v>5242</v>
      </c>
      <c r="I2764" s="1333">
        <v>0</v>
      </c>
      <c r="J2764" s="1333" t="s">
        <v>52</v>
      </c>
      <c r="K2764" s="1333" t="s">
        <v>52</v>
      </c>
      <c r="L2764" s="1333" t="s">
        <v>52</v>
      </c>
      <c r="M2764" s="1333">
        <v>992</v>
      </c>
      <c r="N2764" s="1334">
        <v>202</v>
      </c>
      <c r="O2764" s="1335">
        <v>199984</v>
      </c>
      <c r="P2764" s="634" t="s">
        <v>8484</v>
      </c>
      <c r="Q2764" s="639" t="s">
        <v>8485</v>
      </c>
      <c r="R2764" s="640">
        <v>1054</v>
      </c>
      <c r="S2764" s="640">
        <v>272</v>
      </c>
      <c r="T2764" s="641">
        <v>194</v>
      </c>
      <c r="U2764" s="498"/>
    </row>
    <row r="2765" spans="1:21" ht="14.25" customHeight="1">
      <c r="A2765" s="1191"/>
      <c r="B2765" s="1191"/>
      <c r="C2765" s="1191"/>
      <c r="D2765" s="1191"/>
      <c r="E2765" s="1191"/>
      <c r="F2765" s="1191"/>
      <c r="G2765" s="1191"/>
      <c r="H2765" s="1191"/>
      <c r="I2765" s="1191"/>
      <c r="J2765" s="1191"/>
      <c r="K2765" s="1191"/>
      <c r="L2765" s="1191"/>
      <c r="M2765" s="1191"/>
      <c r="N2765" s="1191"/>
      <c r="O2765" s="1191"/>
      <c r="P2765" s="638" t="s">
        <v>8486</v>
      </c>
      <c r="Q2765" s="639" t="s">
        <v>8487</v>
      </c>
      <c r="R2765" s="640">
        <v>1054</v>
      </c>
      <c r="S2765" s="640">
        <v>272</v>
      </c>
      <c r="T2765" s="641">
        <v>194</v>
      </c>
      <c r="U2765" s="498"/>
    </row>
    <row r="2766" spans="1:21" ht="14.25" customHeight="1">
      <c r="A2766" s="1102"/>
      <c r="B2766" s="1102"/>
      <c r="C2766" s="1102"/>
      <c r="D2766" s="1102"/>
      <c r="E2766" s="1102"/>
      <c r="F2766" s="1102"/>
      <c r="G2766" s="1102"/>
      <c r="H2766" s="1102"/>
      <c r="I2766" s="1102"/>
      <c r="J2766" s="1102"/>
      <c r="K2766" s="1102"/>
      <c r="L2766" s="1102"/>
      <c r="M2766" s="1102"/>
      <c r="N2766" s="1102"/>
      <c r="O2766" s="1102"/>
      <c r="P2766" s="638" t="s">
        <v>8488</v>
      </c>
      <c r="Q2766" s="639" t="s">
        <v>8489</v>
      </c>
      <c r="R2766" s="640">
        <v>1054</v>
      </c>
      <c r="S2766" s="640">
        <v>272</v>
      </c>
      <c r="T2766" s="641">
        <v>194</v>
      </c>
      <c r="U2766" s="498"/>
    </row>
    <row r="2767" spans="1:21" ht="14.25" customHeight="1">
      <c r="A2767" s="1329">
        <v>3</v>
      </c>
      <c r="B2767" s="1336">
        <v>44823</v>
      </c>
      <c r="C2767" s="1337" t="s">
        <v>8490</v>
      </c>
      <c r="D2767" s="1331" t="s">
        <v>8491</v>
      </c>
      <c r="E2767" s="1332">
        <v>855</v>
      </c>
      <c r="F2767" s="1332">
        <v>752</v>
      </c>
      <c r="G2767" s="1305">
        <v>25</v>
      </c>
      <c r="H2767" s="1332">
        <v>728</v>
      </c>
      <c r="I2767" s="1333">
        <v>0</v>
      </c>
      <c r="J2767" s="1333" t="s">
        <v>52</v>
      </c>
      <c r="K2767" s="1333" t="s">
        <v>52</v>
      </c>
      <c r="L2767" s="1333" t="s">
        <v>52</v>
      </c>
      <c r="M2767" s="1333">
        <v>97</v>
      </c>
      <c r="N2767" s="1334">
        <v>103</v>
      </c>
      <c r="O2767" s="1335">
        <v>9978</v>
      </c>
      <c r="P2767" s="634" t="s">
        <v>8492</v>
      </c>
      <c r="Q2767" s="639" t="s">
        <v>8493</v>
      </c>
      <c r="R2767" s="640">
        <v>27</v>
      </c>
      <c r="S2767" s="640">
        <v>3</v>
      </c>
      <c r="T2767" s="641">
        <v>67</v>
      </c>
      <c r="U2767" s="498"/>
    </row>
    <row r="2768" spans="1:21" ht="14.25" customHeight="1">
      <c r="A2768" s="1191"/>
      <c r="B2768" s="1191"/>
      <c r="C2768" s="1191"/>
      <c r="D2768" s="1191"/>
      <c r="E2768" s="1191"/>
      <c r="F2768" s="1191"/>
      <c r="G2768" s="1191"/>
      <c r="H2768" s="1191"/>
      <c r="I2768" s="1191"/>
      <c r="J2768" s="1191"/>
      <c r="K2768" s="1191"/>
      <c r="L2768" s="1191"/>
      <c r="M2768" s="1191"/>
      <c r="N2768" s="1191"/>
      <c r="O2768" s="1191"/>
      <c r="P2768" s="638" t="s">
        <v>8494</v>
      </c>
      <c r="Q2768" s="639" t="s">
        <v>8495</v>
      </c>
      <c r="R2768" s="640">
        <v>204</v>
      </c>
      <c r="S2768" s="640">
        <v>34</v>
      </c>
      <c r="T2768" s="641">
        <v>86</v>
      </c>
      <c r="U2768" s="498"/>
    </row>
    <row r="2769" spans="1:21" ht="14.25" customHeight="1">
      <c r="A2769" s="1102"/>
      <c r="B2769" s="1102"/>
      <c r="C2769" s="1102"/>
      <c r="D2769" s="1102"/>
      <c r="E2769" s="1102"/>
      <c r="F2769" s="1102"/>
      <c r="G2769" s="1102"/>
      <c r="H2769" s="1102"/>
      <c r="I2769" s="1102"/>
      <c r="J2769" s="1102"/>
      <c r="K2769" s="1102"/>
      <c r="L2769" s="1102"/>
      <c r="M2769" s="1102"/>
      <c r="N2769" s="1102"/>
      <c r="O2769" s="1102"/>
      <c r="P2769" s="638" t="s">
        <v>8496</v>
      </c>
      <c r="Q2769" s="639" t="s">
        <v>8497</v>
      </c>
      <c r="R2769" s="640">
        <v>204</v>
      </c>
      <c r="S2769" s="640">
        <v>34</v>
      </c>
      <c r="T2769" s="641">
        <v>86</v>
      </c>
      <c r="U2769" s="498"/>
    </row>
    <row r="2770" spans="1:21" ht="14.25" customHeight="1">
      <c r="A2770" s="1329">
        <v>3</v>
      </c>
      <c r="B2770" s="1336">
        <v>44825</v>
      </c>
      <c r="C2770" s="1337" t="s">
        <v>8498</v>
      </c>
      <c r="D2770" s="1331" t="s">
        <v>8499</v>
      </c>
      <c r="E2770" s="1332">
        <v>1275</v>
      </c>
      <c r="F2770" s="1332">
        <v>1175</v>
      </c>
      <c r="G2770" s="1305">
        <v>19</v>
      </c>
      <c r="H2770" s="1332">
        <v>1156</v>
      </c>
      <c r="I2770" s="1333">
        <v>0</v>
      </c>
      <c r="J2770" s="1333" t="s">
        <v>52</v>
      </c>
      <c r="K2770" s="1333" t="s">
        <v>52</v>
      </c>
      <c r="L2770" s="1333" t="s">
        <v>52</v>
      </c>
      <c r="M2770" s="1333">
        <v>113</v>
      </c>
      <c r="N2770" s="1334">
        <v>88</v>
      </c>
      <c r="O2770" s="1335">
        <v>9996</v>
      </c>
      <c r="P2770" s="634" t="s">
        <v>8500</v>
      </c>
      <c r="Q2770" s="639" t="s">
        <v>8501</v>
      </c>
      <c r="R2770" s="640">
        <v>48</v>
      </c>
      <c r="S2770" s="640">
        <v>7</v>
      </c>
      <c r="T2770" s="641">
        <v>44</v>
      </c>
      <c r="U2770" s="498"/>
    </row>
    <row r="2771" spans="1:21" ht="14.25" customHeight="1">
      <c r="A2771" s="1191"/>
      <c r="B2771" s="1191"/>
      <c r="C2771" s="1191"/>
      <c r="D2771" s="1191"/>
      <c r="E2771" s="1191"/>
      <c r="F2771" s="1191"/>
      <c r="G2771" s="1191"/>
      <c r="H2771" s="1191"/>
      <c r="I2771" s="1191"/>
      <c r="J2771" s="1191"/>
      <c r="K2771" s="1191"/>
      <c r="L2771" s="1191"/>
      <c r="M2771" s="1191"/>
      <c r="N2771" s="1191"/>
      <c r="O2771" s="1191"/>
      <c r="P2771" s="638" t="s">
        <v>8502</v>
      </c>
      <c r="Q2771" s="639" t="s">
        <v>8503</v>
      </c>
      <c r="R2771" s="640">
        <v>452</v>
      </c>
      <c r="S2771" s="640">
        <v>12</v>
      </c>
      <c r="T2771" s="641">
        <v>139</v>
      </c>
      <c r="U2771" s="498"/>
    </row>
    <row r="2772" spans="1:21" ht="14.25" customHeight="1">
      <c r="A2772" s="1102"/>
      <c r="B2772" s="1102"/>
      <c r="C2772" s="1102"/>
      <c r="D2772" s="1102"/>
      <c r="E2772" s="1102"/>
      <c r="F2772" s="1102"/>
      <c r="G2772" s="1102"/>
      <c r="H2772" s="1102"/>
      <c r="I2772" s="1102"/>
      <c r="J2772" s="1102"/>
      <c r="K2772" s="1102"/>
      <c r="L2772" s="1102"/>
      <c r="M2772" s="1102"/>
      <c r="N2772" s="1102"/>
      <c r="O2772" s="1102"/>
      <c r="P2772" s="638" t="s">
        <v>8504</v>
      </c>
      <c r="Q2772" s="639" t="s">
        <v>8505</v>
      </c>
      <c r="R2772" s="640">
        <v>109</v>
      </c>
      <c r="S2772" s="640">
        <v>40</v>
      </c>
      <c r="T2772" s="641">
        <v>62</v>
      </c>
      <c r="U2772" s="498"/>
    </row>
    <row r="2773" spans="1:21" ht="14.25" customHeight="1">
      <c r="A2773" s="1329">
        <v>3</v>
      </c>
      <c r="B2773" s="1336">
        <v>44827</v>
      </c>
      <c r="C2773" s="1337" t="s">
        <v>8506</v>
      </c>
      <c r="D2773" s="1331" t="s">
        <v>8507</v>
      </c>
      <c r="E2773" s="1332">
        <v>12256</v>
      </c>
      <c r="F2773" s="1332">
        <v>7976</v>
      </c>
      <c r="G2773" s="1305">
        <v>238</v>
      </c>
      <c r="H2773" s="1332">
        <f>7530+244</f>
        <v>7774</v>
      </c>
      <c r="I2773" s="1333">
        <v>0</v>
      </c>
      <c r="J2773" s="1333" t="s">
        <v>52</v>
      </c>
      <c r="K2773" s="1333" t="s">
        <v>52</v>
      </c>
      <c r="L2773" s="1333" t="s">
        <v>52</v>
      </c>
      <c r="M2773" s="1333">
        <v>113</v>
      </c>
      <c r="N2773" s="1334">
        <v>105</v>
      </c>
      <c r="O2773" s="1335">
        <v>120000</v>
      </c>
      <c r="P2773" s="634" t="s">
        <v>8508</v>
      </c>
      <c r="Q2773" s="639" t="s">
        <v>8509</v>
      </c>
      <c r="R2773" s="640">
        <v>2134</v>
      </c>
      <c r="S2773" s="640">
        <v>357</v>
      </c>
      <c r="T2773" s="641">
        <v>106</v>
      </c>
      <c r="U2773" s="498"/>
    </row>
    <row r="2774" spans="1:21" ht="14.25" customHeight="1">
      <c r="A2774" s="1191"/>
      <c r="B2774" s="1191"/>
      <c r="C2774" s="1191"/>
      <c r="D2774" s="1191"/>
      <c r="E2774" s="1191"/>
      <c r="F2774" s="1191"/>
      <c r="G2774" s="1191"/>
      <c r="H2774" s="1191"/>
      <c r="I2774" s="1191"/>
      <c r="J2774" s="1191"/>
      <c r="K2774" s="1191"/>
      <c r="L2774" s="1191"/>
      <c r="M2774" s="1191"/>
      <c r="N2774" s="1191"/>
      <c r="O2774" s="1191"/>
      <c r="P2774" s="638" t="s">
        <v>8510</v>
      </c>
      <c r="Q2774" s="639" t="s">
        <v>8511</v>
      </c>
      <c r="R2774" s="640">
        <v>2134</v>
      </c>
      <c r="S2774" s="640">
        <v>357</v>
      </c>
      <c r="T2774" s="641">
        <v>106</v>
      </c>
      <c r="U2774" s="498"/>
    </row>
    <row r="2775" spans="1:21" ht="14.25" customHeight="1">
      <c r="A2775" s="1102"/>
      <c r="B2775" s="1102"/>
      <c r="C2775" s="1102"/>
      <c r="D2775" s="1102"/>
      <c r="E2775" s="1102"/>
      <c r="F2775" s="1102"/>
      <c r="G2775" s="1102"/>
      <c r="H2775" s="1102"/>
      <c r="I2775" s="1102"/>
      <c r="J2775" s="1102"/>
      <c r="K2775" s="1102"/>
      <c r="L2775" s="1102"/>
      <c r="M2775" s="1102"/>
      <c r="N2775" s="1102"/>
      <c r="O2775" s="1102"/>
      <c r="P2775" s="638" t="s">
        <v>8512</v>
      </c>
      <c r="Q2775" s="639" t="s">
        <v>8513</v>
      </c>
      <c r="R2775" s="640">
        <v>2134</v>
      </c>
      <c r="S2775" s="640">
        <v>357</v>
      </c>
      <c r="T2775" s="641">
        <v>106</v>
      </c>
      <c r="U2775" s="498"/>
    </row>
    <row r="2776" spans="1:21" ht="14.25" customHeight="1">
      <c r="A2776" s="1329">
        <v>4</v>
      </c>
      <c r="B2776" s="1336">
        <v>44830</v>
      </c>
      <c r="C2776" s="1337" t="s">
        <v>8514</v>
      </c>
      <c r="D2776" s="1331" t="s">
        <v>8515</v>
      </c>
      <c r="E2776" s="1332">
        <v>1091</v>
      </c>
      <c r="F2776" s="1332">
        <v>922</v>
      </c>
      <c r="G2776" s="1305">
        <v>40</v>
      </c>
      <c r="H2776" s="1332">
        <v>883</v>
      </c>
      <c r="I2776" s="1333">
        <v>0</v>
      </c>
      <c r="J2776" s="1333" t="s">
        <v>52</v>
      </c>
      <c r="K2776" s="1333" t="s">
        <v>52</v>
      </c>
      <c r="L2776" s="1333" t="s">
        <v>52</v>
      </c>
      <c r="M2776" s="1333">
        <v>113</v>
      </c>
      <c r="N2776" s="1334">
        <v>45</v>
      </c>
      <c r="O2776" s="1335">
        <v>9999</v>
      </c>
      <c r="P2776" s="634" t="s">
        <v>8516</v>
      </c>
      <c r="Q2776" s="639" t="s">
        <v>8517</v>
      </c>
      <c r="R2776" s="640">
        <v>296</v>
      </c>
      <c r="S2776" s="640">
        <v>73</v>
      </c>
      <c r="T2776" s="641">
        <v>46</v>
      </c>
      <c r="U2776" s="498"/>
    </row>
    <row r="2777" spans="1:21" ht="14.25" customHeight="1">
      <c r="A2777" s="1191"/>
      <c r="B2777" s="1191"/>
      <c r="C2777" s="1191"/>
      <c r="D2777" s="1191"/>
      <c r="E2777" s="1191"/>
      <c r="F2777" s="1191"/>
      <c r="G2777" s="1191"/>
      <c r="H2777" s="1191"/>
      <c r="I2777" s="1191"/>
      <c r="J2777" s="1191"/>
      <c r="K2777" s="1191"/>
      <c r="L2777" s="1191"/>
      <c r="M2777" s="1191"/>
      <c r="N2777" s="1191"/>
      <c r="O2777" s="1191"/>
      <c r="P2777" s="638" t="s">
        <v>8518</v>
      </c>
      <c r="Q2777" s="639" t="s">
        <v>8519</v>
      </c>
      <c r="R2777" s="640">
        <v>296</v>
      </c>
      <c r="S2777" s="640">
        <v>73</v>
      </c>
      <c r="T2777" s="641">
        <v>46</v>
      </c>
      <c r="U2777" s="498"/>
    </row>
    <row r="2778" spans="1:21" ht="14.25" customHeight="1">
      <c r="A2778" s="1102"/>
      <c r="B2778" s="1102"/>
      <c r="C2778" s="1102"/>
      <c r="D2778" s="1102"/>
      <c r="E2778" s="1102"/>
      <c r="F2778" s="1102"/>
      <c r="G2778" s="1102"/>
      <c r="H2778" s="1102"/>
      <c r="I2778" s="1102"/>
      <c r="J2778" s="1102"/>
      <c r="K2778" s="1102"/>
      <c r="L2778" s="1102"/>
      <c r="M2778" s="1102"/>
      <c r="N2778" s="1102"/>
      <c r="O2778" s="1102"/>
      <c r="P2778" s="638" t="s">
        <v>8520</v>
      </c>
      <c r="Q2778" s="639" t="s">
        <v>8521</v>
      </c>
      <c r="R2778" s="640">
        <v>296</v>
      </c>
      <c r="S2778" s="640">
        <v>73</v>
      </c>
      <c r="T2778" s="641">
        <v>46</v>
      </c>
      <c r="U2778" s="498"/>
    </row>
    <row r="2779" spans="1:21" ht="14.25" customHeight="1">
      <c r="A2779" s="1329">
        <v>1</v>
      </c>
      <c r="B2779" s="1336">
        <v>44837</v>
      </c>
      <c r="C2779" s="1337" t="s">
        <v>8522</v>
      </c>
      <c r="D2779" s="1331" t="s">
        <v>8523</v>
      </c>
      <c r="E2779" s="1332">
        <v>54172</v>
      </c>
      <c r="F2779" s="1332">
        <v>37473</v>
      </c>
      <c r="G2779" s="1305">
        <v>705</v>
      </c>
      <c r="H2779" s="1332">
        <v>36881</v>
      </c>
      <c r="I2779" s="1333">
        <v>0</v>
      </c>
      <c r="J2779" s="1333" t="s">
        <v>52</v>
      </c>
      <c r="K2779" s="1333" t="s">
        <v>52</v>
      </c>
      <c r="L2779" s="1333" t="s">
        <v>52</v>
      </c>
      <c r="M2779" s="1333">
        <v>2713</v>
      </c>
      <c r="N2779" s="1334">
        <v>59</v>
      </c>
      <c r="O2779" s="1335">
        <v>160000</v>
      </c>
      <c r="P2779" s="634" t="s">
        <v>8524</v>
      </c>
      <c r="Q2779" s="639" t="s">
        <v>8525</v>
      </c>
      <c r="R2779" s="640">
        <v>13368</v>
      </c>
      <c r="S2779" s="640">
        <v>817</v>
      </c>
      <c r="T2779" s="641">
        <v>63</v>
      </c>
      <c r="U2779" s="498"/>
    </row>
    <row r="2780" spans="1:21" ht="14.25" customHeight="1">
      <c r="A2780" s="1191"/>
      <c r="B2780" s="1191"/>
      <c r="C2780" s="1191"/>
      <c r="D2780" s="1191"/>
      <c r="E2780" s="1191"/>
      <c r="F2780" s="1191"/>
      <c r="G2780" s="1191"/>
      <c r="H2780" s="1191"/>
      <c r="I2780" s="1191"/>
      <c r="J2780" s="1191"/>
      <c r="K2780" s="1191"/>
      <c r="L2780" s="1191"/>
      <c r="M2780" s="1191"/>
      <c r="N2780" s="1191"/>
      <c r="O2780" s="1191"/>
      <c r="P2780" s="638" t="s">
        <v>8526</v>
      </c>
      <c r="Q2780" s="639" t="s">
        <v>8527</v>
      </c>
      <c r="R2780" s="640">
        <v>13368</v>
      </c>
      <c r="S2780" s="640">
        <v>817</v>
      </c>
      <c r="T2780" s="641">
        <v>63</v>
      </c>
      <c r="U2780" s="498"/>
    </row>
    <row r="2781" spans="1:21" ht="14.25" customHeight="1">
      <c r="A2781" s="1102"/>
      <c r="B2781" s="1102"/>
      <c r="C2781" s="1102"/>
      <c r="D2781" s="1102"/>
      <c r="E2781" s="1102"/>
      <c r="F2781" s="1102"/>
      <c r="G2781" s="1102"/>
      <c r="H2781" s="1102"/>
      <c r="I2781" s="1102"/>
      <c r="J2781" s="1102"/>
      <c r="K2781" s="1102"/>
      <c r="L2781" s="1102"/>
      <c r="M2781" s="1102"/>
      <c r="N2781" s="1102"/>
      <c r="O2781" s="1102"/>
      <c r="P2781" s="638" t="s">
        <v>8528</v>
      </c>
      <c r="Q2781" s="639" t="s">
        <v>8529</v>
      </c>
      <c r="R2781" s="640">
        <v>13368</v>
      </c>
      <c r="S2781" s="640">
        <v>817</v>
      </c>
      <c r="T2781" s="641">
        <v>63</v>
      </c>
      <c r="U2781" s="498"/>
    </row>
    <row r="2782" spans="1:21" ht="14.25" customHeight="1">
      <c r="A2782" s="1329">
        <v>1</v>
      </c>
      <c r="B2782" s="1336">
        <v>44838</v>
      </c>
      <c r="C2782" s="1337" t="s">
        <v>8530</v>
      </c>
      <c r="D2782" s="1331" t="s">
        <v>8531</v>
      </c>
      <c r="E2782" s="1332">
        <v>499258</v>
      </c>
      <c r="F2782" s="1332">
        <v>163584</v>
      </c>
      <c r="G2782" s="1305">
        <v>1472</v>
      </c>
      <c r="H2782" s="1332">
        <v>162816</v>
      </c>
      <c r="I2782" s="1333">
        <v>0</v>
      </c>
      <c r="J2782" s="1333" t="s">
        <v>52</v>
      </c>
      <c r="K2782" s="1333" t="s">
        <v>52</v>
      </c>
      <c r="L2782" s="1333" t="s">
        <v>52</v>
      </c>
      <c r="M2782" s="1333">
        <v>186</v>
      </c>
      <c r="N2782" s="1334">
        <v>2688</v>
      </c>
      <c r="O2782" s="1335">
        <v>500000</v>
      </c>
      <c r="P2782" s="634" t="s">
        <v>8532</v>
      </c>
      <c r="Q2782" s="639" t="s">
        <v>8533</v>
      </c>
      <c r="R2782" s="640">
        <v>45952</v>
      </c>
      <c r="S2782" s="640">
        <v>58</v>
      </c>
      <c r="T2782" s="641">
        <v>2611</v>
      </c>
      <c r="U2782" s="498"/>
    </row>
    <row r="2783" spans="1:21" ht="14.25" customHeight="1">
      <c r="A2783" s="1191"/>
      <c r="B2783" s="1191"/>
      <c r="C2783" s="1191"/>
      <c r="D2783" s="1191"/>
      <c r="E2783" s="1191"/>
      <c r="F2783" s="1191"/>
      <c r="G2783" s="1191"/>
      <c r="H2783" s="1191"/>
      <c r="I2783" s="1191"/>
      <c r="J2783" s="1191"/>
      <c r="K2783" s="1191"/>
      <c r="L2783" s="1191"/>
      <c r="M2783" s="1191"/>
      <c r="N2783" s="1191"/>
      <c r="O2783" s="1191"/>
      <c r="P2783" s="638" t="s">
        <v>8534</v>
      </c>
      <c r="Q2783" s="639" t="s">
        <v>8535</v>
      </c>
      <c r="R2783" s="640">
        <v>45952</v>
      </c>
      <c r="S2783" s="640">
        <v>58</v>
      </c>
      <c r="T2783" s="641">
        <v>2611</v>
      </c>
      <c r="U2783" s="498"/>
    </row>
    <row r="2784" spans="1:21" ht="14.25" customHeight="1">
      <c r="A2784" s="1102"/>
      <c r="B2784" s="1102"/>
      <c r="C2784" s="1102"/>
      <c r="D2784" s="1102"/>
      <c r="E2784" s="1102"/>
      <c r="F2784" s="1102"/>
      <c r="G2784" s="1102"/>
      <c r="H2784" s="1102"/>
      <c r="I2784" s="1102"/>
      <c r="J2784" s="1102"/>
      <c r="K2784" s="1102"/>
      <c r="L2784" s="1102"/>
      <c r="M2784" s="1102"/>
      <c r="N2784" s="1102"/>
      <c r="O2784" s="1102"/>
      <c r="P2784" s="638" t="s">
        <v>8536</v>
      </c>
      <c r="Q2784" s="639" t="s">
        <v>8537</v>
      </c>
      <c r="R2784" s="640">
        <v>45952</v>
      </c>
      <c r="S2784" s="640">
        <v>58</v>
      </c>
      <c r="T2784" s="641">
        <v>2611</v>
      </c>
      <c r="U2784" s="498"/>
    </row>
    <row r="2785" spans="1:21" ht="14.25" customHeight="1">
      <c r="A2785" s="1329">
        <v>3</v>
      </c>
      <c r="B2785" s="1336">
        <v>44852</v>
      </c>
      <c r="C2785" s="1337" t="s">
        <v>8538</v>
      </c>
      <c r="D2785" s="1331" t="s">
        <v>8539</v>
      </c>
      <c r="E2785" s="1332">
        <v>613664</v>
      </c>
      <c r="F2785" s="1332">
        <v>120129</v>
      </c>
      <c r="G2785" s="1305">
        <v>992</v>
      </c>
      <c r="H2785" s="1332">
        <v>119681</v>
      </c>
      <c r="I2785" s="1333">
        <v>0</v>
      </c>
      <c r="J2785" s="1333" t="s">
        <v>52</v>
      </c>
      <c r="K2785" s="1333" t="s">
        <v>52</v>
      </c>
      <c r="L2785" s="1333" t="s">
        <v>52</v>
      </c>
      <c r="M2785" s="1333">
        <v>232</v>
      </c>
      <c r="N2785" s="1334">
        <v>2586</v>
      </c>
      <c r="O2785" s="1335">
        <v>600000</v>
      </c>
      <c r="P2785" s="634" t="s">
        <v>8540</v>
      </c>
      <c r="Q2785" s="639" t="s">
        <v>8541</v>
      </c>
      <c r="R2785" s="640">
        <v>32000</v>
      </c>
      <c r="S2785" s="640">
        <v>67</v>
      </c>
      <c r="T2785" s="641">
        <v>2570</v>
      </c>
      <c r="U2785" s="498"/>
    </row>
    <row r="2786" spans="1:21" ht="14.25" customHeight="1">
      <c r="A2786" s="1191"/>
      <c r="B2786" s="1191"/>
      <c r="C2786" s="1191"/>
      <c r="D2786" s="1191"/>
      <c r="E2786" s="1191"/>
      <c r="F2786" s="1191"/>
      <c r="G2786" s="1191"/>
      <c r="H2786" s="1191"/>
      <c r="I2786" s="1191"/>
      <c r="J2786" s="1191"/>
      <c r="K2786" s="1191"/>
      <c r="L2786" s="1191"/>
      <c r="M2786" s="1191"/>
      <c r="N2786" s="1191"/>
      <c r="O2786" s="1191"/>
      <c r="P2786" s="638" t="s">
        <v>8542</v>
      </c>
      <c r="Q2786" s="639" t="s">
        <v>8543</v>
      </c>
      <c r="R2786" s="640">
        <v>32000</v>
      </c>
      <c r="S2786" s="640">
        <v>67</v>
      </c>
      <c r="T2786" s="641">
        <v>2570</v>
      </c>
      <c r="U2786" s="498"/>
    </row>
    <row r="2787" spans="1:21" ht="14.25" customHeight="1">
      <c r="A2787" s="1102"/>
      <c r="B2787" s="1102"/>
      <c r="C2787" s="1102"/>
      <c r="D2787" s="1102"/>
      <c r="E2787" s="1102"/>
      <c r="F2787" s="1102"/>
      <c r="G2787" s="1102"/>
      <c r="H2787" s="1102"/>
      <c r="I2787" s="1102"/>
      <c r="J2787" s="1102"/>
      <c r="K2787" s="1102"/>
      <c r="L2787" s="1102"/>
      <c r="M2787" s="1102"/>
      <c r="N2787" s="1102"/>
      <c r="O2787" s="1102"/>
      <c r="P2787" s="638" t="s">
        <v>8544</v>
      </c>
      <c r="Q2787" s="639" t="s">
        <v>8545</v>
      </c>
      <c r="R2787" s="640">
        <v>32000</v>
      </c>
      <c r="S2787" s="640">
        <v>67</v>
      </c>
      <c r="T2787" s="641">
        <v>2570</v>
      </c>
      <c r="U2787" s="498"/>
    </row>
    <row r="2788" spans="1:21" ht="14.25" customHeight="1">
      <c r="A2788" s="1329">
        <v>3</v>
      </c>
      <c r="B2788" s="1336">
        <v>44852</v>
      </c>
      <c r="C2788" s="1337" t="s">
        <v>8546</v>
      </c>
      <c r="D2788" s="1331" t="s">
        <v>8547</v>
      </c>
      <c r="E2788" s="1332">
        <v>1163</v>
      </c>
      <c r="F2788" s="1332">
        <v>946</v>
      </c>
      <c r="G2788" s="1305">
        <v>74</v>
      </c>
      <c r="H2788" s="1332">
        <v>876</v>
      </c>
      <c r="I2788" s="1333">
        <v>0</v>
      </c>
      <c r="J2788" s="1333" t="s">
        <v>52</v>
      </c>
      <c r="K2788" s="1333" t="s">
        <v>52</v>
      </c>
      <c r="L2788" s="1333" t="s">
        <v>52</v>
      </c>
      <c r="M2788" s="1333">
        <v>170</v>
      </c>
      <c r="N2788" s="1334">
        <v>59</v>
      </c>
      <c r="O2788" s="1335">
        <v>9991</v>
      </c>
      <c r="P2788" s="634" t="s">
        <v>8548</v>
      </c>
      <c r="Q2788" s="639" t="s">
        <v>8549</v>
      </c>
      <c r="R2788" s="640">
        <v>314</v>
      </c>
      <c r="S2788" s="640">
        <v>67</v>
      </c>
      <c r="T2788" s="641">
        <v>3757</v>
      </c>
      <c r="U2788" s="498"/>
    </row>
    <row r="2789" spans="1:21" ht="14.25" customHeight="1">
      <c r="A2789" s="1191"/>
      <c r="B2789" s="1191"/>
      <c r="C2789" s="1191"/>
      <c r="D2789" s="1191"/>
      <c r="E2789" s="1191"/>
      <c r="F2789" s="1191"/>
      <c r="G2789" s="1191"/>
      <c r="H2789" s="1191"/>
      <c r="I2789" s="1191"/>
      <c r="J2789" s="1191"/>
      <c r="K2789" s="1191"/>
      <c r="L2789" s="1191"/>
      <c r="M2789" s="1191"/>
      <c r="N2789" s="1191"/>
      <c r="O2789" s="1191"/>
      <c r="P2789" s="638" t="s">
        <v>8550</v>
      </c>
      <c r="Q2789" s="639" t="s">
        <v>8551</v>
      </c>
      <c r="R2789" s="640">
        <v>314</v>
      </c>
      <c r="S2789" s="640">
        <v>67</v>
      </c>
      <c r="T2789" s="641">
        <v>3757</v>
      </c>
      <c r="U2789" s="498"/>
    </row>
    <row r="2790" spans="1:21" ht="14.25" customHeight="1">
      <c r="A2790" s="1102"/>
      <c r="B2790" s="1102"/>
      <c r="C2790" s="1102"/>
      <c r="D2790" s="1102"/>
      <c r="E2790" s="1102"/>
      <c r="F2790" s="1102"/>
      <c r="G2790" s="1102"/>
      <c r="H2790" s="1102"/>
      <c r="I2790" s="1102"/>
      <c r="J2790" s="1102"/>
      <c r="K2790" s="1102"/>
      <c r="L2790" s="1102"/>
      <c r="M2790" s="1102"/>
      <c r="N2790" s="1102"/>
      <c r="O2790" s="1102"/>
      <c r="P2790" s="638" t="s">
        <v>8552</v>
      </c>
      <c r="Q2790" s="639" t="s">
        <v>8553</v>
      </c>
      <c r="R2790" s="640">
        <v>314</v>
      </c>
      <c r="S2790" s="640">
        <v>67</v>
      </c>
      <c r="T2790" s="641">
        <v>3757</v>
      </c>
      <c r="U2790" s="498"/>
    </row>
    <row r="2791" spans="1:21" ht="14.25" customHeight="1">
      <c r="A2791" s="1329">
        <v>4</v>
      </c>
      <c r="B2791" s="1336">
        <v>44858</v>
      </c>
      <c r="C2791" s="1337" t="s">
        <v>8554</v>
      </c>
      <c r="D2791" s="1331" t="s">
        <v>8555</v>
      </c>
      <c r="E2791" s="1332">
        <v>9036</v>
      </c>
      <c r="F2791" s="1332">
        <v>6064</v>
      </c>
      <c r="G2791" s="1305">
        <v>210</v>
      </c>
      <c r="H2791" s="1332">
        <v>5882</v>
      </c>
      <c r="I2791" s="1333">
        <v>0</v>
      </c>
      <c r="J2791" s="1333" t="s">
        <v>52</v>
      </c>
      <c r="K2791" s="1333" t="s">
        <v>52</v>
      </c>
      <c r="L2791" s="1333" t="s">
        <v>52</v>
      </c>
      <c r="M2791" s="1333">
        <v>948</v>
      </c>
      <c r="N2791" s="1334">
        <v>127</v>
      </c>
      <c r="O2791" s="1335">
        <v>120000</v>
      </c>
      <c r="P2791" s="634" t="s">
        <v>8556</v>
      </c>
      <c r="Q2791" s="639" t="s">
        <v>8557</v>
      </c>
      <c r="R2791" s="640">
        <v>1458</v>
      </c>
      <c r="S2791" s="640">
        <v>282</v>
      </c>
      <c r="T2791" s="641">
        <v>126</v>
      </c>
      <c r="U2791" s="498"/>
    </row>
    <row r="2792" spans="1:21" ht="14.25" customHeight="1">
      <c r="A2792" s="1191"/>
      <c r="B2792" s="1191"/>
      <c r="C2792" s="1191"/>
      <c r="D2792" s="1191"/>
      <c r="E2792" s="1191"/>
      <c r="F2792" s="1191"/>
      <c r="G2792" s="1191"/>
      <c r="H2792" s="1191"/>
      <c r="I2792" s="1191"/>
      <c r="J2792" s="1191"/>
      <c r="K2792" s="1191"/>
      <c r="L2792" s="1191"/>
      <c r="M2792" s="1191"/>
      <c r="N2792" s="1191"/>
      <c r="O2792" s="1191"/>
      <c r="P2792" s="638" t="s">
        <v>8558</v>
      </c>
      <c r="Q2792" s="639" t="s">
        <v>8559</v>
      </c>
      <c r="R2792" s="640">
        <v>1458</v>
      </c>
      <c r="S2792" s="640">
        <v>282</v>
      </c>
      <c r="T2792" s="641">
        <v>126</v>
      </c>
      <c r="U2792" s="498"/>
    </row>
    <row r="2793" spans="1:21" ht="14.25" customHeight="1">
      <c r="A2793" s="1102"/>
      <c r="B2793" s="1102"/>
      <c r="C2793" s="1102"/>
      <c r="D2793" s="1102"/>
      <c r="E2793" s="1102"/>
      <c r="F2793" s="1102"/>
      <c r="G2793" s="1102"/>
      <c r="H2793" s="1102"/>
      <c r="I2793" s="1102"/>
      <c r="J2793" s="1102"/>
      <c r="K2793" s="1102"/>
      <c r="L2793" s="1102"/>
      <c r="M2793" s="1102"/>
      <c r="N2793" s="1102"/>
      <c r="O2793" s="1102"/>
      <c r="P2793" s="638" t="s">
        <v>8560</v>
      </c>
      <c r="Q2793" s="639" t="s">
        <v>8561</v>
      </c>
      <c r="R2793" s="640">
        <v>1458</v>
      </c>
      <c r="S2793" s="640">
        <v>282</v>
      </c>
      <c r="T2793" s="641">
        <v>126</v>
      </c>
      <c r="U2793" s="498"/>
    </row>
    <row r="2794" spans="1:21" ht="14.25" customHeight="1">
      <c r="A2794" s="1329">
        <v>4</v>
      </c>
      <c r="B2794" s="1336">
        <v>44859</v>
      </c>
      <c r="C2794" s="1337" t="s">
        <v>8562</v>
      </c>
      <c r="D2794" s="1331" t="s">
        <v>8563</v>
      </c>
      <c r="E2794" s="1332">
        <v>1341</v>
      </c>
      <c r="F2794" s="1332">
        <v>1061</v>
      </c>
      <c r="G2794" s="1305">
        <v>60</v>
      </c>
      <c r="H2794" s="1332">
        <v>1001</v>
      </c>
      <c r="I2794" s="1333">
        <v>0</v>
      </c>
      <c r="J2794" s="1333" t="s">
        <v>52</v>
      </c>
      <c r="K2794" s="1333" t="s">
        <v>52</v>
      </c>
      <c r="L2794" s="1333" t="s">
        <v>52</v>
      </c>
      <c r="M2794" s="1333">
        <v>297</v>
      </c>
      <c r="N2794" s="1334">
        <v>34</v>
      </c>
      <c r="O2794" s="1335">
        <v>9998</v>
      </c>
      <c r="P2794" s="634" t="s">
        <v>8564</v>
      </c>
      <c r="Q2794" s="639" t="s">
        <v>8565</v>
      </c>
      <c r="R2794" s="640">
        <v>368</v>
      </c>
      <c r="S2794" s="640">
        <v>103</v>
      </c>
      <c r="T2794" s="641">
        <v>35</v>
      </c>
      <c r="U2794" s="498"/>
    </row>
    <row r="2795" spans="1:21" ht="14.25" customHeight="1">
      <c r="A2795" s="1191"/>
      <c r="B2795" s="1191"/>
      <c r="C2795" s="1191"/>
      <c r="D2795" s="1191"/>
      <c r="E2795" s="1191"/>
      <c r="F2795" s="1191"/>
      <c r="G2795" s="1191"/>
      <c r="H2795" s="1191"/>
      <c r="I2795" s="1191"/>
      <c r="J2795" s="1191"/>
      <c r="K2795" s="1191"/>
      <c r="L2795" s="1191"/>
      <c r="M2795" s="1191"/>
      <c r="N2795" s="1191"/>
      <c r="O2795" s="1191"/>
      <c r="P2795" s="638" t="s">
        <v>8566</v>
      </c>
      <c r="Q2795" s="639" t="s">
        <v>8567</v>
      </c>
      <c r="R2795" s="640">
        <v>368</v>
      </c>
      <c r="S2795" s="640">
        <v>103</v>
      </c>
      <c r="T2795" s="641">
        <v>35</v>
      </c>
      <c r="U2795" s="498"/>
    </row>
    <row r="2796" spans="1:21" ht="14.25" customHeight="1">
      <c r="A2796" s="1102"/>
      <c r="B2796" s="1102"/>
      <c r="C2796" s="1102"/>
      <c r="D2796" s="1102"/>
      <c r="E2796" s="1102"/>
      <c r="F2796" s="1102"/>
      <c r="G2796" s="1102"/>
      <c r="H2796" s="1102"/>
      <c r="I2796" s="1102"/>
      <c r="J2796" s="1102"/>
      <c r="K2796" s="1102"/>
      <c r="L2796" s="1102"/>
      <c r="M2796" s="1102"/>
      <c r="N2796" s="1102"/>
      <c r="O2796" s="1102"/>
      <c r="P2796" s="638" t="s">
        <v>8568</v>
      </c>
      <c r="Q2796" s="639" t="s">
        <v>8569</v>
      </c>
      <c r="R2796" s="640">
        <v>368</v>
      </c>
      <c r="S2796" s="640">
        <v>103</v>
      </c>
      <c r="T2796" s="641">
        <v>35</v>
      </c>
      <c r="U2796" s="498"/>
    </row>
    <row r="2797" spans="1:21" ht="14.25" customHeight="1">
      <c r="A2797" s="1329">
        <v>4</v>
      </c>
      <c r="B2797" s="1336">
        <v>44859</v>
      </c>
      <c r="C2797" s="1337" t="s">
        <v>8570</v>
      </c>
      <c r="D2797" s="1331" t="s">
        <v>8571</v>
      </c>
      <c r="E2797" s="1332">
        <v>7087</v>
      </c>
      <c r="F2797" s="1332">
        <v>4231</v>
      </c>
      <c r="G2797" s="1305">
        <v>227</v>
      </c>
      <c r="H2797" s="1332">
        <v>4043</v>
      </c>
      <c r="I2797" s="1333">
        <v>0</v>
      </c>
      <c r="J2797" s="1333" t="s">
        <v>52</v>
      </c>
      <c r="K2797" s="1333" t="s">
        <v>52</v>
      </c>
      <c r="L2797" s="1333" t="s">
        <v>52</v>
      </c>
      <c r="M2797" s="1333">
        <v>1005</v>
      </c>
      <c r="N2797" s="1334">
        <v>159</v>
      </c>
      <c r="O2797" s="1335">
        <v>160000</v>
      </c>
      <c r="P2797" s="634" t="s">
        <v>8572</v>
      </c>
      <c r="Q2797" s="639" t="s">
        <v>8573</v>
      </c>
      <c r="R2797" s="640">
        <v>1041</v>
      </c>
      <c r="S2797" s="640">
        <v>299</v>
      </c>
      <c r="T2797" s="641">
        <v>156</v>
      </c>
      <c r="U2797" s="498"/>
    </row>
    <row r="2798" spans="1:21" ht="14.25" customHeight="1">
      <c r="A2798" s="1191"/>
      <c r="B2798" s="1191"/>
      <c r="C2798" s="1191"/>
      <c r="D2798" s="1191"/>
      <c r="E2798" s="1191"/>
      <c r="F2798" s="1191"/>
      <c r="G2798" s="1191"/>
      <c r="H2798" s="1191"/>
      <c r="I2798" s="1191"/>
      <c r="J2798" s="1191"/>
      <c r="K2798" s="1191"/>
      <c r="L2798" s="1191"/>
      <c r="M2798" s="1191"/>
      <c r="N2798" s="1191"/>
      <c r="O2798" s="1191"/>
      <c r="P2798" s="638" t="s">
        <v>8574</v>
      </c>
      <c r="Q2798" s="639" t="s">
        <v>8575</v>
      </c>
      <c r="R2798" s="640">
        <v>1041</v>
      </c>
      <c r="S2798" s="640">
        <v>299</v>
      </c>
      <c r="T2798" s="641">
        <v>156</v>
      </c>
      <c r="U2798" s="498"/>
    </row>
    <row r="2799" spans="1:21" ht="14.25" customHeight="1">
      <c r="A2799" s="1102"/>
      <c r="B2799" s="1102"/>
      <c r="C2799" s="1102"/>
      <c r="D2799" s="1102"/>
      <c r="E2799" s="1102"/>
      <c r="F2799" s="1102"/>
      <c r="G2799" s="1102"/>
      <c r="H2799" s="1102"/>
      <c r="I2799" s="1102"/>
      <c r="J2799" s="1102"/>
      <c r="K2799" s="1102"/>
      <c r="L2799" s="1102"/>
      <c r="M2799" s="1102"/>
      <c r="N2799" s="1102"/>
      <c r="O2799" s="1102"/>
      <c r="P2799" s="638" t="s">
        <v>8576</v>
      </c>
      <c r="Q2799" s="639" t="s">
        <v>8577</v>
      </c>
      <c r="R2799" s="640">
        <v>1041</v>
      </c>
      <c r="S2799" s="640">
        <v>299</v>
      </c>
      <c r="T2799" s="641">
        <v>156</v>
      </c>
      <c r="U2799" s="498"/>
    </row>
    <row r="2800" spans="1:21" ht="14.25" customHeight="1">
      <c r="A2800" s="1329">
        <v>2</v>
      </c>
      <c r="B2800" s="1336">
        <v>44880</v>
      </c>
      <c r="C2800" s="1337" t="s">
        <v>8578</v>
      </c>
      <c r="D2800" s="1331" t="s">
        <v>8579</v>
      </c>
      <c r="E2800" s="1332">
        <v>1396</v>
      </c>
      <c r="F2800" s="1332">
        <v>1142</v>
      </c>
      <c r="G2800" s="1305">
        <v>39</v>
      </c>
      <c r="H2800" s="1332">
        <f>1089+16</f>
        <v>1105</v>
      </c>
      <c r="I2800" s="1333">
        <v>0</v>
      </c>
      <c r="J2800" s="1333" t="s">
        <v>52</v>
      </c>
      <c r="K2800" s="1333" t="s">
        <v>52</v>
      </c>
      <c r="L2800" s="1333" t="s">
        <v>52</v>
      </c>
      <c r="M2800" s="1333">
        <v>312</v>
      </c>
      <c r="N2800" s="1334">
        <v>32</v>
      </c>
      <c r="O2800" s="1335">
        <v>10000</v>
      </c>
      <c r="P2800" s="634" t="s">
        <v>8580</v>
      </c>
      <c r="Q2800" s="639" t="s">
        <v>8581</v>
      </c>
      <c r="R2800" s="640">
        <v>423</v>
      </c>
      <c r="S2800" s="640">
        <v>125</v>
      </c>
      <c r="T2800" s="641">
        <v>30</v>
      </c>
      <c r="U2800" s="498"/>
    </row>
    <row r="2801" spans="1:21" ht="14.25" customHeight="1">
      <c r="A2801" s="1191"/>
      <c r="B2801" s="1191"/>
      <c r="C2801" s="1191"/>
      <c r="D2801" s="1191"/>
      <c r="E2801" s="1191"/>
      <c r="F2801" s="1191"/>
      <c r="G2801" s="1191"/>
      <c r="H2801" s="1191"/>
      <c r="I2801" s="1191"/>
      <c r="J2801" s="1191"/>
      <c r="K2801" s="1191"/>
      <c r="L2801" s="1191"/>
      <c r="M2801" s="1191"/>
      <c r="N2801" s="1191"/>
      <c r="O2801" s="1191"/>
      <c r="P2801" s="638" t="s">
        <v>8582</v>
      </c>
      <c r="Q2801" s="639" t="s">
        <v>8583</v>
      </c>
      <c r="R2801" s="640">
        <v>423</v>
      </c>
      <c r="S2801" s="640">
        <v>125</v>
      </c>
      <c r="T2801" s="641">
        <v>30</v>
      </c>
      <c r="U2801" s="498"/>
    </row>
    <row r="2802" spans="1:21" ht="14.25" customHeight="1">
      <c r="A2802" s="1102"/>
      <c r="B2802" s="1102"/>
      <c r="C2802" s="1102"/>
      <c r="D2802" s="1102"/>
      <c r="E2802" s="1102"/>
      <c r="F2802" s="1102"/>
      <c r="G2802" s="1102"/>
      <c r="H2802" s="1102"/>
      <c r="I2802" s="1102"/>
      <c r="J2802" s="1102"/>
      <c r="K2802" s="1102"/>
      <c r="L2802" s="1102"/>
      <c r="M2802" s="1102"/>
      <c r="N2802" s="1102"/>
      <c r="O2802" s="1102"/>
      <c r="P2802" s="638" t="s">
        <v>8584</v>
      </c>
      <c r="Q2802" s="639" t="s">
        <v>8585</v>
      </c>
      <c r="R2802" s="640">
        <v>423</v>
      </c>
      <c r="S2802" s="640">
        <v>125</v>
      </c>
      <c r="T2802" s="641">
        <v>30</v>
      </c>
      <c r="U2802" s="498"/>
    </row>
    <row r="2803" spans="1:21" ht="14.25" customHeight="1">
      <c r="A2803" s="1329">
        <v>3</v>
      </c>
      <c r="B2803" s="1336">
        <v>44887</v>
      </c>
      <c r="C2803" s="1337" t="s">
        <v>8586</v>
      </c>
      <c r="D2803" s="1331" t="s">
        <v>8587</v>
      </c>
      <c r="E2803" s="1332">
        <v>1546</v>
      </c>
      <c r="F2803" s="1332">
        <v>1206</v>
      </c>
      <c r="G2803" s="1305">
        <v>43</v>
      </c>
      <c r="H2803" s="1332">
        <v>1166</v>
      </c>
      <c r="I2803" s="1333">
        <v>0</v>
      </c>
      <c r="J2803" s="1333" t="s">
        <v>52</v>
      </c>
      <c r="K2803" s="1333" t="s">
        <v>52</v>
      </c>
      <c r="L2803" s="1333" t="s">
        <v>52</v>
      </c>
      <c r="M2803" s="1333">
        <v>254</v>
      </c>
      <c r="N2803" s="1334">
        <v>39</v>
      </c>
      <c r="O2803" s="1335">
        <v>10000</v>
      </c>
      <c r="P2803" s="634" t="s">
        <v>8588</v>
      </c>
      <c r="Q2803" s="639" t="s">
        <v>8589</v>
      </c>
      <c r="R2803" s="640">
        <v>3</v>
      </c>
      <c r="S2803" s="640">
        <v>4</v>
      </c>
      <c r="T2803" s="641">
        <v>13</v>
      </c>
      <c r="U2803" s="498"/>
    </row>
    <row r="2804" spans="1:21" ht="14.25" customHeight="1">
      <c r="A2804" s="1191"/>
      <c r="B2804" s="1191"/>
      <c r="C2804" s="1191"/>
      <c r="D2804" s="1191"/>
      <c r="E2804" s="1191"/>
      <c r="F2804" s="1191"/>
      <c r="G2804" s="1191"/>
      <c r="H2804" s="1191"/>
      <c r="I2804" s="1191"/>
      <c r="J2804" s="1191"/>
      <c r="K2804" s="1191"/>
      <c r="L2804" s="1191"/>
      <c r="M2804" s="1191"/>
      <c r="N2804" s="1191"/>
      <c r="O2804" s="1191"/>
      <c r="P2804" s="638" t="s">
        <v>8590</v>
      </c>
      <c r="Q2804" s="639" t="s">
        <v>8591</v>
      </c>
      <c r="R2804" s="640">
        <v>401</v>
      </c>
      <c r="S2804" s="640">
        <v>86</v>
      </c>
      <c r="T2804" s="641">
        <v>40</v>
      </c>
      <c r="U2804" s="498"/>
    </row>
    <row r="2805" spans="1:21" ht="14.25" customHeight="1">
      <c r="A2805" s="1102"/>
      <c r="B2805" s="1102"/>
      <c r="C2805" s="1102"/>
      <c r="D2805" s="1102"/>
      <c r="E2805" s="1102"/>
      <c r="F2805" s="1102"/>
      <c r="G2805" s="1102"/>
      <c r="H2805" s="1102"/>
      <c r="I2805" s="1102"/>
      <c r="J2805" s="1102"/>
      <c r="K2805" s="1102"/>
      <c r="L2805" s="1102"/>
      <c r="M2805" s="1102"/>
      <c r="N2805" s="1102"/>
      <c r="O2805" s="1102"/>
      <c r="P2805" s="638" t="s">
        <v>8592</v>
      </c>
      <c r="Q2805" s="639" t="s">
        <v>8593</v>
      </c>
      <c r="R2805" s="640">
        <v>231</v>
      </c>
      <c r="S2805" s="640">
        <v>58</v>
      </c>
      <c r="T2805" s="641">
        <v>39</v>
      </c>
      <c r="U2805" s="498"/>
    </row>
    <row r="2806" spans="1:21" ht="14.25" customHeight="1">
      <c r="A2806" s="1329">
        <v>4</v>
      </c>
      <c r="B2806" s="1336">
        <v>44893</v>
      </c>
      <c r="C2806" s="1337" t="s">
        <v>8594</v>
      </c>
      <c r="D2806" s="1331" t="s">
        <v>8595</v>
      </c>
      <c r="E2806" s="1332">
        <v>1303</v>
      </c>
      <c r="F2806" s="1332">
        <v>1056</v>
      </c>
      <c r="G2806" s="1305">
        <v>67</v>
      </c>
      <c r="H2806" s="1332">
        <f>969+25</f>
        <v>994</v>
      </c>
      <c r="I2806" s="1333">
        <v>0</v>
      </c>
      <c r="J2806" s="1333" t="s">
        <v>52</v>
      </c>
      <c r="K2806" s="1333" t="s">
        <v>52</v>
      </c>
      <c r="L2806" s="1333" t="s">
        <v>52</v>
      </c>
      <c r="M2806" s="1333">
        <v>251</v>
      </c>
      <c r="N2806" s="1334">
        <v>40</v>
      </c>
      <c r="O2806" s="1335">
        <v>10000</v>
      </c>
      <c r="P2806" s="634" t="s">
        <v>8596</v>
      </c>
      <c r="Q2806" s="639" t="s">
        <v>8597</v>
      </c>
      <c r="R2806" s="640">
        <v>104</v>
      </c>
      <c r="S2806" s="640">
        <v>462</v>
      </c>
      <c r="T2806" s="641">
        <v>36</v>
      </c>
      <c r="U2806" s="498"/>
    </row>
    <row r="2807" spans="1:21" ht="14.25" customHeight="1">
      <c r="A2807" s="1191"/>
      <c r="B2807" s="1191"/>
      <c r="C2807" s="1191"/>
      <c r="D2807" s="1191"/>
      <c r="E2807" s="1191"/>
      <c r="F2807" s="1191"/>
      <c r="G2807" s="1191"/>
      <c r="H2807" s="1191"/>
      <c r="I2807" s="1191"/>
      <c r="J2807" s="1191"/>
      <c r="K2807" s="1191"/>
      <c r="L2807" s="1191"/>
      <c r="M2807" s="1191"/>
      <c r="N2807" s="1191"/>
      <c r="O2807" s="1191"/>
      <c r="P2807" s="638" t="s">
        <v>8598</v>
      </c>
      <c r="Q2807" s="639" t="s">
        <v>8599</v>
      </c>
      <c r="R2807" s="640">
        <v>104</v>
      </c>
      <c r="S2807" s="640">
        <v>462</v>
      </c>
      <c r="T2807" s="641">
        <v>36</v>
      </c>
      <c r="U2807" s="498"/>
    </row>
    <row r="2808" spans="1:21" ht="14.25" customHeight="1">
      <c r="A2808" s="1102"/>
      <c r="B2808" s="1102"/>
      <c r="C2808" s="1102"/>
      <c r="D2808" s="1102"/>
      <c r="E2808" s="1102"/>
      <c r="F2808" s="1102"/>
      <c r="G2808" s="1102"/>
      <c r="H2808" s="1102"/>
      <c r="I2808" s="1102"/>
      <c r="J2808" s="1102"/>
      <c r="K2808" s="1102"/>
      <c r="L2808" s="1102"/>
      <c r="M2808" s="1102"/>
      <c r="N2808" s="1102"/>
      <c r="O2808" s="1102"/>
      <c r="P2808" s="638" t="s">
        <v>8600</v>
      </c>
      <c r="Q2808" s="639" t="s">
        <v>8601</v>
      </c>
      <c r="R2808" s="640">
        <v>104</v>
      </c>
      <c r="S2808" s="640">
        <v>462</v>
      </c>
      <c r="T2808" s="641">
        <v>36</v>
      </c>
      <c r="U2808" s="498"/>
    </row>
    <row r="2809" spans="1:21" ht="14.25" customHeight="1">
      <c r="A2809" s="1329">
        <v>4</v>
      </c>
      <c r="B2809" s="1336">
        <v>44894</v>
      </c>
      <c r="C2809" s="1337" t="s">
        <v>8602</v>
      </c>
      <c r="D2809" s="1331" t="s">
        <v>8603</v>
      </c>
      <c r="E2809" s="1332">
        <v>41138</v>
      </c>
      <c r="F2809" s="1332">
        <v>22928</v>
      </c>
      <c r="G2809" s="1305">
        <f>520+3032</f>
        <v>3552</v>
      </c>
      <c r="H2809" s="1332">
        <f>9320+10296</f>
        <v>19616</v>
      </c>
      <c r="I2809" s="1333">
        <v>0</v>
      </c>
      <c r="J2809" s="1333" t="s">
        <v>52</v>
      </c>
      <c r="K2809" s="1333" t="s">
        <v>52</v>
      </c>
      <c r="L2809" s="1333" t="s">
        <v>52</v>
      </c>
      <c r="M2809" s="1333">
        <v>2575</v>
      </c>
      <c r="N2809" s="1334">
        <v>62</v>
      </c>
      <c r="O2809" s="1335">
        <v>160000</v>
      </c>
      <c r="P2809" s="634" t="s">
        <v>8604</v>
      </c>
      <c r="Q2809" s="639" t="s">
        <v>373</v>
      </c>
      <c r="R2809" s="640">
        <v>5</v>
      </c>
      <c r="S2809" s="640">
        <v>1</v>
      </c>
      <c r="T2809" s="641">
        <v>26</v>
      </c>
      <c r="U2809" s="498"/>
    </row>
    <row r="2810" spans="1:21" ht="14.25" customHeight="1">
      <c r="A2810" s="1191"/>
      <c r="B2810" s="1191"/>
      <c r="C2810" s="1191"/>
      <c r="D2810" s="1191"/>
      <c r="E2810" s="1191"/>
      <c r="F2810" s="1191"/>
      <c r="G2810" s="1191"/>
      <c r="H2810" s="1191"/>
      <c r="I2810" s="1191"/>
      <c r="J2810" s="1191"/>
      <c r="K2810" s="1191"/>
      <c r="L2810" s="1191"/>
      <c r="M2810" s="1191"/>
      <c r="N2810" s="1191"/>
      <c r="O2810" s="1191"/>
      <c r="P2810" s="638" t="s">
        <v>8605</v>
      </c>
      <c r="Q2810" s="639" t="s">
        <v>8606</v>
      </c>
      <c r="R2810" s="640">
        <v>4528</v>
      </c>
      <c r="S2810" s="640">
        <v>335</v>
      </c>
      <c r="T2810" s="641">
        <v>82</v>
      </c>
      <c r="U2810" s="498"/>
    </row>
    <row r="2811" spans="1:21" ht="14.25" customHeight="1">
      <c r="A2811" s="1102"/>
      <c r="B2811" s="1102"/>
      <c r="C2811" s="1102"/>
      <c r="D2811" s="1102"/>
      <c r="E2811" s="1102"/>
      <c r="F2811" s="1102"/>
      <c r="G2811" s="1102"/>
      <c r="H2811" s="1102"/>
      <c r="I2811" s="1102"/>
      <c r="J2811" s="1102"/>
      <c r="K2811" s="1102"/>
      <c r="L2811" s="1102"/>
      <c r="M2811" s="1102"/>
      <c r="N2811" s="1102"/>
      <c r="O2811" s="1102"/>
      <c r="P2811" s="638" t="s">
        <v>8607</v>
      </c>
      <c r="Q2811" s="639" t="s">
        <v>8608</v>
      </c>
      <c r="R2811" s="640">
        <v>3312</v>
      </c>
      <c r="S2811" s="640">
        <v>401</v>
      </c>
      <c r="T2811" s="641">
        <v>50</v>
      </c>
      <c r="U2811" s="498"/>
    </row>
    <row r="2812" spans="1:21" ht="14.25" customHeight="1">
      <c r="A2812" s="1329">
        <v>1</v>
      </c>
      <c r="B2812" s="1336">
        <v>44901</v>
      </c>
      <c r="C2812" s="1337" t="s">
        <v>8609</v>
      </c>
      <c r="D2812" s="1331" t="s">
        <v>8610</v>
      </c>
      <c r="E2812" s="1332">
        <v>1122</v>
      </c>
      <c r="F2812" s="1332">
        <v>890</v>
      </c>
      <c r="G2812" s="1305">
        <v>29</v>
      </c>
      <c r="H2812" s="1332">
        <f>829+33</f>
        <v>862</v>
      </c>
      <c r="I2812" s="1333">
        <v>0</v>
      </c>
      <c r="J2812" s="1333" t="s">
        <v>52</v>
      </c>
      <c r="K2812" s="1333" t="s">
        <v>52</v>
      </c>
      <c r="L2812" s="1333" t="s">
        <v>52</v>
      </c>
      <c r="M2812" s="1333">
        <v>201</v>
      </c>
      <c r="N2812" s="1334">
        <v>50</v>
      </c>
      <c r="O2812" s="1335">
        <v>9997</v>
      </c>
      <c r="P2812" s="634" t="s">
        <v>8611</v>
      </c>
      <c r="Q2812" s="639" t="s">
        <v>373</v>
      </c>
      <c r="R2812" s="640">
        <v>2</v>
      </c>
      <c r="S2812" s="640">
        <v>1</v>
      </c>
      <c r="T2812" s="641">
        <v>17</v>
      </c>
      <c r="U2812" s="498"/>
    </row>
    <row r="2813" spans="1:21" ht="14.25" customHeight="1">
      <c r="A2813" s="1191"/>
      <c r="B2813" s="1191"/>
      <c r="C2813" s="1191"/>
      <c r="D2813" s="1191"/>
      <c r="E2813" s="1191"/>
      <c r="F2813" s="1191"/>
      <c r="G2813" s="1191"/>
      <c r="H2813" s="1191"/>
      <c r="I2813" s="1191"/>
      <c r="J2813" s="1191"/>
      <c r="K2813" s="1191"/>
      <c r="L2813" s="1191"/>
      <c r="M2813" s="1191"/>
      <c r="N2813" s="1191"/>
      <c r="O2813" s="1191"/>
      <c r="P2813" s="638" t="s">
        <v>8612</v>
      </c>
      <c r="Q2813" s="639" t="s">
        <v>8613</v>
      </c>
      <c r="R2813" s="640">
        <v>265</v>
      </c>
      <c r="S2813" s="640">
        <v>56</v>
      </c>
      <c r="T2813" s="641">
        <v>59</v>
      </c>
      <c r="U2813" s="498"/>
    </row>
    <row r="2814" spans="1:21" ht="14.25" customHeight="1">
      <c r="A2814" s="1102"/>
      <c r="B2814" s="1102"/>
      <c r="C2814" s="1102"/>
      <c r="D2814" s="1102"/>
      <c r="E2814" s="1102"/>
      <c r="F2814" s="1102"/>
      <c r="G2814" s="1102"/>
      <c r="H2814" s="1102"/>
      <c r="I2814" s="1102"/>
      <c r="J2814" s="1102"/>
      <c r="K2814" s="1102"/>
      <c r="L2814" s="1102"/>
      <c r="M2814" s="1102"/>
      <c r="N2814" s="1102"/>
      <c r="O2814" s="1102"/>
      <c r="P2814" s="638" t="s">
        <v>8614</v>
      </c>
      <c r="Q2814" s="639" t="s">
        <v>8615</v>
      </c>
      <c r="R2814" s="640">
        <v>265</v>
      </c>
      <c r="S2814" s="640">
        <v>56</v>
      </c>
      <c r="T2814" s="641">
        <v>59</v>
      </c>
      <c r="U2814" s="498"/>
    </row>
    <row r="2815" spans="1:21" ht="14.25" customHeight="1">
      <c r="A2815" s="1329">
        <v>2</v>
      </c>
      <c r="B2815" s="1336">
        <v>44908</v>
      </c>
      <c r="C2815" s="1337" t="s">
        <v>8616</v>
      </c>
      <c r="D2815" s="1331" t="s">
        <v>8617</v>
      </c>
      <c r="E2815" s="1332">
        <v>1272</v>
      </c>
      <c r="F2815" s="1332">
        <v>1053</v>
      </c>
      <c r="G2815" s="1305">
        <v>45</v>
      </c>
      <c r="H2815" s="1332">
        <v>1010</v>
      </c>
      <c r="I2815" s="1333">
        <v>0</v>
      </c>
      <c r="J2815" s="1333" t="s">
        <v>52</v>
      </c>
      <c r="K2815" s="1333" t="s">
        <v>52</v>
      </c>
      <c r="L2815" s="1333" t="s">
        <v>52</v>
      </c>
      <c r="M2815" s="1333">
        <v>250</v>
      </c>
      <c r="N2815" s="1334">
        <v>40</v>
      </c>
      <c r="O2815" s="1335">
        <v>10000</v>
      </c>
      <c r="P2815" s="634" t="s">
        <v>8618</v>
      </c>
      <c r="Q2815" s="639" t="s">
        <v>8619</v>
      </c>
      <c r="R2815" s="640">
        <v>350</v>
      </c>
      <c r="S2815" s="640">
        <v>92</v>
      </c>
      <c r="T2815" s="641">
        <v>41</v>
      </c>
      <c r="U2815" s="498"/>
    </row>
    <row r="2816" spans="1:21" ht="14.25" customHeight="1">
      <c r="A2816" s="1191"/>
      <c r="B2816" s="1191"/>
      <c r="C2816" s="1191"/>
      <c r="D2816" s="1191"/>
      <c r="E2816" s="1191"/>
      <c r="F2816" s="1191"/>
      <c r="G2816" s="1191"/>
      <c r="H2816" s="1191"/>
      <c r="I2816" s="1191"/>
      <c r="J2816" s="1191"/>
      <c r="K2816" s="1191"/>
      <c r="L2816" s="1191"/>
      <c r="M2816" s="1191"/>
      <c r="N2816" s="1191"/>
      <c r="O2816" s="1191"/>
      <c r="P2816" s="638" t="s">
        <v>8620</v>
      </c>
      <c r="Q2816" s="639" t="s">
        <v>8621</v>
      </c>
      <c r="R2816" s="640">
        <v>350</v>
      </c>
      <c r="S2816" s="640">
        <v>92</v>
      </c>
      <c r="T2816" s="641">
        <v>41</v>
      </c>
      <c r="U2816" s="498"/>
    </row>
    <row r="2817" spans="1:21" ht="14.25" customHeight="1">
      <c r="A2817" s="1102"/>
      <c r="B2817" s="1102"/>
      <c r="C2817" s="1102"/>
      <c r="D2817" s="1102"/>
      <c r="E2817" s="1102"/>
      <c r="F2817" s="1102"/>
      <c r="G2817" s="1102"/>
      <c r="H2817" s="1102"/>
      <c r="I2817" s="1102"/>
      <c r="J2817" s="1102"/>
      <c r="K2817" s="1102"/>
      <c r="L2817" s="1102"/>
      <c r="M2817" s="1102"/>
      <c r="N2817" s="1102"/>
      <c r="O2817" s="1102"/>
      <c r="P2817" s="638" t="s">
        <v>8622</v>
      </c>
      <c r="Q2817" s="639" t="s">
        <v>8623</v>
      </c>
      <c r="R2817" s="640">
        <v>350</v>
      </c>
      <c r="S2817" s="640">
        <v>92</v>
      </c>
      <c r="T2817" s="641">
        <v>41</v>
      </c>
      <c r="U2817" s="498"/>
    </row>
    <row r="2818" spans="1:21" ht="14.25" customHeight="1">
      <c r="A2818" s="1329">
        <v>3</v>
      </c>
      <c r="B2818" s="1336">
        <v>44915</v>
      </c>
      <c r="C2818" s="1337" t="s">
        <v>8624</v>
      </c>
      <c r="D2818" s="1331" t="s">
        <v>8625</v>
      </c>
      <c r="E2818" s="1332">
        <v>1454</v>
      </c>
      <c r="F2818" s="1332">
        <v>1198</v>
      </c>
      <c r="G2818" s="1305">
        <v>49</v>
      </c>
      <c r="H2818" s="1332">
        <f>1117+35</f>
        <v>1152</v>
      </c>
      <c r="I2818" s="1333">
        <v>0</v>
      </c>
      <c r="J2818" s="1333" t="s">
        <v>52</v>
      </c>
      <c r="K2818" s="1333" t="s">
        <v>52</v>
      </c>
      <c r="L2818" s="1333" t="s">
        <v>52</v>
      </c>
      <c r="M2818" s="1333">
        <v>250</v>
      </c>
      <c r="N2818" s="1334">
        <v>40</v>
      </c>
      <c r="O2818" s="1335">
        <v>10000</v>
      </c>
      <c r="P2818" s="634" t="s">
        <v>8626</v>
      </c>
      <c r="Q2818" s="639" t="s">
        <v>8627</v>
      </c>
      <c r="R2818" s="640">
        <v>362</v>
      </c>
      <c r="S2818" s="640">
        <v>80</v>
      </c>
      <c r="T2818" s="641">
        <v>40</v>
      </c>
      <c r="U2818" s="498"/>
    </row>
    <row r="2819" spans="1:21" ht="14.25" customHeight="1">
      <c r="A2819" s="1191"/>
      <c r="B2819" s="1191"/>
      <c r="C2819" s="1191"/>
      <c r="D2819" s="1191"/>
      <c r="E2819" s="1191"/>
      <c r="F2819" s="1191"/>
      <c r="G2819" s="1191"/>
      <c r="H2819" s="1191"/>
      <c r="I2819" s="1191"/>
      <c r="J2819" s="1191"/>
      <c r="K2819" s="1191"/>
      <c r="L2819" s="1191"/>
      <c r="M2819" s="1191"/>
      <c r="N2819" s="1191"/>
      <c r="O2819" s="1191"/>
      <c r="P2819" s="638" t="s">
        <v>8628</v>
      </c>
      <c r="Q2819" s="639" t="s">
        <v>8629</v>
      </c>
      <c r="R2819" s="640">
        <v>362</v>
      </c>
      <c r="S2819" s="640">
        <v>80</v>
      </c>
      <c r="T2819" s="641">
        <v>40</v>
      </c>
      <c r="U2819" s="498"/>
    </row>
    <row r="2820" spans="1:21" ht="14.25" customHeight="1">
      <c r="A2820" s="1102"/>
      <c r="B2820" s="1102"/>
      <c r="C2820" s="1102"/>
      <c r="D2820" s="1102"/>
      <c r="E2820" s="1102"/>
      <c r="F2820" s="1102"/>
      <c r="G2820" s="1102"/>
      <c r="H2820" s="1102"/>
      <c r="I2820" s="1102"/>
      <c r="J2820" s="1102"/>
      <c r="K2820" s="1102"/>
      <c r="L2820" s="1102"/>
      <c r="M2820" s="1102"/>
      <c r="N2820" s="1102"/>
      <c r="O2820" s="1102"/>
      <c r="P2820" s="638" t="s">
        <v>8630</v>
      </c>
      <c r="Q2820" s="639" t="s">
        <v>8631</v>
      </c>
      <c r="R2820" s="640">
        <v>362</v>
      </c>
      <c r="S2820" s="640">
        <v>80</v>
      </c>
      <c r="T2820" s="641">
        <v>40</v>
      </c>
      <c r="U2820" s="498"/>
    </row>
    <row r="2821" spans="1:21" ht="14.25" customHeight="1">
      <c r="A2821" s="1329">
        <v>4</v>
      </c>
      <c r="B2821" s="1336">
        <v>44922</v>
      </c>
      <c r="C2821" s="1337" t="s">
        <v>8632</v>
      </c>
      <c r="D2821" s="1331" t="s">
        <v>8633</v>
      </c>
      <c r="E2821" s="1332">
        <v>1752</v>
      </c>
      <c r="F2821" s="1332">
        <v>1569</v>
      </c>
      <c r="G2821" s="1305">
        <v>71</v>
      </c>
      <c r="H2821" s="1332">
        <v>1501</v>
      </c>
      <c r="I2821" s="1333">
        <v>0</v>
      </c>
      <c r="J2821" s="1333" t="s">
        <v>52</v>
      </c>
      <c r="K2821" s="1333" t="s">
        <v>52</v>
      </c>
      <c r="L2821" s="1333" t="s">
        <v>52</v>
      </c>
      <c r="M2821" s="1333">
        <v>261</v>
      </c>
      <c r="N2821" s="1334">
        <v>29</v>
      </c>
      <c r="O2821" s="1335">
        <v>7673</v>
      </c>
      <c r="P2821" s="634" t="s">
        <v>8634</v>
      </c>
      <c r="Q2821" s="639" t="s">
        <v>8635</v>
      </c>
      <c r="R2821" s="640">
        <v>511</v>
      </c>
      <c r="S2821" s="640">
        <v>85</v>
      </c>
      <c r="T2821" s="641">
        <v>34</v>
      </c>
      <c r="U2821" s="498"/>
    </row>
    <row r="2822" spans="1:21" ht="14.25" customHeight="1">
      <c r="A2822" s="1191"/>
      <c r="B2822" s="1191"/>
      <c r="C2822" s="1191"/>
      <c r="D2822" s="1191"/>
      <c r="E2822" s="1191"/>
      <c r="F2822" s="1191"/>
      <c r="G2822" s="1191"/>
      <c r="H2822" s="1191"/>
      <c r="I2822" s="1191"/>
      <c r="J2822" s="1191"/>
      <c r="K2822" s="1191"/>
      <c r="L2822" s="1191"/>
      <c r="M2822" s="1191"/>
      <c r="N2822" s="1191"/>
      <c r="O2822" s="1191"/>
      <c r="P2822" s="638" t="s">
        <v>8636</v>
      </c>
      <c r="Q2822" s="639" t="s">
        <v>8637</v>
      </c>
      <c r="R2822" s="640">
        <v>511</v>
      </c>
      <c r="S2822" s="640">
        <v>85</v>
      </c>
      <c r="T2822" s="641">
        <v>34</v>
      </c>
      <c r="U2822" s="498"/>
    </row>
    <row r="2823" spans="1:21" ht="14.25" customHeight="1">
      <c r="A2823" s="1102"/>
      <c r="B2823" s="1102"/>
      <c r="C2823" s="1102"/>
      <c r="D2823" s="1102"/>
      <c r="E2823" s="1102"/>
      <c r="F2823" s="1102"/>
      <c r="G2823" s="1102"/>
      <c r="H2823" s="1102"/>
      <c r="I2823" s="1102"/>
      <c r="J2823" s="1102"/>
      <c r="K2823" s="1102"/>
      <c r="L2823" s="1102"/>
      <c r="M2823" s="1102"/>
      <c r="N2823" s="1102"/>
      <c r="O2823" s="1102"/>
      <c r="P2823" s="638" t="s">
        <v>8638</v>
      </c>
      <c r="Q2823" s="639" t="s">
        <v>8639</v>
      </c>
      <c r="R2823" s="640">
        <v>511</v>
      </c>
      <c r="S2823" s="640">
        <v>85</v>
      </c>
      <c r="T2823" s="641">
        <v>34</v>
      </c>
      <c r="U2823" s="498"/>
    </row>
    <row r="2824" spans="1:21" ht="14.25" customHeight="1">
      <c r="A2824" s="1329">
        <v>4</v>
      </c>
      <c r="B2824" s="1336">
        <v>44926</v>
      </c>
      <c r="C2824" s="1337" t="s">
        <v>8640</v>
      </c>
      <c r="D2824" s="1331" t="s">
        <v>8641</v>
      </c>
      <c r="E2824" s="1332">
        <v>86774</v>
      </c>
      <c r="F2824" s="1332">
        <v>24192</v>
      </c>
      <c r="G2824" s="1305">
        <v>392</v>
      </c>
      <c r="H2824" s="1332">
        <f>23664+192</f>
        <v>23856</v>
      </c>
      <c r="I2824" s="1333">
        <v>0</v>
      </c>
      <c r="J2824" s="1333" t="s">
        <v>52</v>
      </c>
      <c r="K2824" s="1333" t="s">
        <v>52</v>
      </c>
      <c r="L2824" s="1333" t="s">
        <v>52</v>
      </c>
      <c r="M2824" s="1333">
        <v>29459</v>
      </c>
      <c r="N2824" s="1334">
        <v>12</v>
      </c>
      <c r="O2824" s="1335">
        <v>360000</v>
      </c>
      <c r="P2824" s="634" t="s">
        <v>8642</v>
      </c>
      <c r="Q2824" s="639" t="s">
        <v>98</v>
      </c>
      <c r="R2824" s="640" t="s">
        <v>52</v>
      </c>
      <c r="S2824" s="640">
        <v>5</v>
      </c>
      <c r="T2824" s="641">
        <v>6</v>
      </c>
      <c r="U2824" s="498"/>
    </row>
    <row r="2825" spans="1:21" ht="14.25" customHeight="1">
      <c r="A2825" s="1191"/>
      <c r="B2825" s="1191"/>
      <c r="C2825" s="1191"/>
      <c r="D2825" s="1191"/>
      <c r="E2825" s="1191"/>
      <c r="F2825" s="1191"/>
      <c r="G2825" s="1191"/>
      <c r="H2825" s="1191"/>
      <c r="I2825" s="1191"/>
      <c r="J2825" s="1191"/>
      <c r="K2825" s="1191"/>
      <c r="L2825" s="1191"/>
      <c r="M2825" s="1191"/>
      <c r="N2825" s="1191"/>
      <c r="O2825" s="1191"/>
      <c r="P2825" s="638" t="s">
        <v>8643</v>
      </c>
      <c r="Q2825" s="639" t="s">
        <v>8644</v>
      </c>
      <c r="R2825" s="640">
        <v>6216</v>
      </c>
      <c r="S2825" s="640">
        <v>5858</v>
      </c>
      <c r="T2825" s="641">
        <v>12</v>
      </c>
      <c r="U2825" s="498"/>
    </row>
    <row r="2826" spans="1:21" ht="14.25" customHeight="1">
      <c r="A2826" s="1102"/>
      <c r="B2826" s="1102"/>
      <c r="C2826" s="1102"/>
      <c r="D2826" s="1102"/>
      <c r="E2826" s="1102"/>
      <c r="F2826" s="1102"/>
      <c r="G2826" s="1102"/>
      <c r="H2826" s="1102"/>
      <c r="I2826" s="1102"/>
      <c r="J2826" s="1102"/>
      <c r="K2826" s="1102"/>
      <c r="L2826" s="1102"/>
      <c r="M2826" s="1102"/>
      <c r="N2826" s="1102"/>
      <c r="O2826" s="1102"/>
      <c r="P2826" s="638" t="s">
        <v>8645</v>
      </c>
      <c r="Q2826" s="639" t="s">
        <v>8646</v>
      </c>
      <c r="R2826" s="640">
        <v>6216</v>
      </c>
      <c r="S2826" s="640">
        <v>5858</v>
      </c>
      <c r="T2826" s="641">
        <v>12</v>
      </c>
      <c r="U2826" s="498"/>
    </row>
    <row r="2827" spans="1:21" ht="14.25" customHeight="1">
      <c r="A2827" s="643"/>
      <c r="B2827" s="644"/>
      <c r="C2827" s="644"/>
      <c r="D2827" s="645"/>
      <c r="E2827" s="646"/>
      <c r="F2827" s="646"/>
      <c r="G2827" s="646"/>
      <c r="H2827" s="646"/>
      <c r="I2827" s="646"/>
      <c r="J2827" s="646"/>
      <c r="K2827" s="646"/>
      <c r="L2827" s="646"/>
      <c r="M2827" s="646"/>
      <c r="N2827" s="646"/>
      <c r="O2827" s="646"/>
      <c r="P2827" s="647"/>
      <c r="Q2827" s="647"/>
      <c r="R2827" s="647"/>
      <c r="S2827" s="647"/>
      <c r="T2827" s="647"/>
      <c r="U2827" s="3"/>
    </row>
    <row r="2828" spans="1:21" ht="14.25" customHeight="1">
      <c r="A2828" s="496"/>
      <c r="B2828" s="498"/>
      <c r="C2828" s="498"/>
      <c r="D2828" s="499"/>
      <c r="E2828" s="502"/>
      <c r="F2828" s="502"/>
      <c r="G2828" s="502"/>
      <c r="H2828" s="502"/>
      <c r="I2828" s="502"/>
      <c r="J2828" s="502"/>
      <c r="K2828" s="502"/>
      <c r="L2828" s="502"/>
      <c r="M2828" s="502"/>
      <c r="N2828" s="502"/>
      <c r="O2828" s="502"/>
      <c r="P2828" s="647"/>
      <c r="Q2828" s="647"/>
      <c r="R2828" s="647"/>
      <c r="S2828" s="647"/>
      <c r="T2828" s="647"/>
      <c r="U2828" s="3"/>
    </row>
    <row r="2829" spans="1:21" ht="14.25" customHeight="1">
      <c r="A2829" s="496"/>
      <c r="B2829" s="498"/>
      <c r="C2829" s="498"/>
      <c r="D2829" s="499"/>
      <c r="E2829" s="502"/>
      <c r="F2829" s="502"/>
      <c r="G2829" s="502"/>
      <c r="H2829" s="502"/>
      <c r="I2829" s="502"/>
      <c r="J2829" s="502"/>
      <c r="K2829" s="502"/>
      <c r="L2829" s="502"/>
      <c r="M2829" s="502"/>
      <c r="N2829" s="502"/>
      <c r="O2829" s="502"/>
      <c r="P2829" s="647"/>
      <c r="Q2829" s="647"/>
      <c r="R2829" s="647"/>
      <c r="S2829" s="647"/>
      <c r="T2829" s="647"/>
      <c r="U2829" s="3"/>
    </row>
    <row r="2830" spans="1:21" ht="14.25" customHeight="1">
      <c r="A2830" s="496"/>
      <c r="B2830" s="498"/>
      <c r="C2830" s="498"/>
      <c r="D2830" s="499"/>
      <c r="E2830" s="502"/>
      <c r="F2830" s="502"/>
      <c r="G2830" s="502"/>
      <c r="H2830" s="502"/>
      <c r="I2830" s="502"/>
      <c r="J2830" s="502"/>
      <c r="K2830" s="502"/>
      <c r="L2830" s="502"/>
      <c r="M2830" s="502"/>
      <c r="N2830" s="502"/>
      <c r="O2830" s="502"/>
      <c r="P2830" s="647"/>
      <c r="Q2830" s="647"/>
      <c r="R2830" s="647"/>
      <c r="S2830" s="647"/>
      <c r="T2830" s="647"/>
      <c r="U2830" s="3"/>
    </row>
    <row r="2831" spans="1:21" ht="14.25" customHeight="1">
      <c r="A2831" s="496"/>
      <c r="B2831" s="498"/>
      <c r="C2831" s="498"/>
      <c r="D2831" s="499"/>
      <c r="E2831" s="502"/>
      <c r="F2831" s="502"/>
      <c r="G2831" s="502"/>
      <c r="H2831" s="502"/>
      <c r="I2831" s="502"/>
      <c r="J2831" s="502"/>
      <c r="K2831" s="502"/>
      <c r="L2831" s="502"/>
      <c r="M2831" s="502"/>
      <c r="N2831" s="502"/>
      <c r="O2831" s="502"/>
      <c r="P2831" s="647"/>
      <c r="Q2831" s="647"/>
      <c r="R2831" s="647"/>
      <c r="S2831" s="647"/>
      <c r="T2831" s="647"/>
      <c r="U2831" s="3"/>
    </row>
    <row r="2832" spans="1:21" ht="14.25" customHeight="1">
      <c r="A2832" s="496"/>
      <c r="B2832" s="498"/>
      <c r="C2832" s="498"/>
      <c r="D2832" s="499"/>
      <c r="E2832" s="502"/>
      <c r="F2832" s="502"/>
      <c r="G2832" s="502"/>
      <c r="H2832" s="502"/>
      <c r="I2832" s="502"/>
      <c r="J2832" s="502"/>
      <c r="K2832" s="502"/>
      <c r="L2832" s="502"/>
      <c r="M2832" s="502"/>
      <c r="N2832" s="502"/>
      <c r="O2832" s="502"/>
      <c r="P2832" s="647"/>
      <c r="Q2832" s="647"/>
      <c r="R2832" s="647"/>
      <c r="S2832" s="647"/>
      <c r="T2832" s="647"/>
      <c r="U2832" s="3"/>
    </row>
    <row r="2833" spans="1:21" ht="14.25" customHeight="1">
      <c r="A2833" s="496"/>
      <c r="B2833" s="498"/>
      <c r="C2833" s="498"/>
      <c r="D2833" s="499"/>
      <c r="E2833" s="502"/>
      <c r="F2833" s="502"/>
      <c r="G2833" s="502"/>
      <c r="H2833" s="502"/>
      <c r="I2833" s="502"/>
      <c r="J2833" s="502"/>
      <c r="K2833" s="502"/>
      <c r="L2833" s="502"/>
      <c r="M2833" s="502"/>
      <c r="N2833" s="502"/>
      <c r="O2833" s="502"/>
      <c r="P2833" s="647"/>
      <c r="Q2833" s="647"/>
      <c r="R2833" s="647"/>
      <c r="S2833" s="647"/>
      <c r="T2833" s="647"/>
      <c r="U2833" s="3"/>
    </row>
    <row r="2834" spans="1:21" ht="14.25" customHeight="1">
      <c r="A2834" s="496"/>
      <c r="B2834" s="498"/>
      <c r="C2834" s="498"/>
      <c r="D2834" s="499"/>
      <c r="E2834" s="502"/>
      <c r="F2834" s="502"/>
      <c r="G2834" s="502"/>
      <c r="H2834" s="502"/>
      <c r="I2834" s="502"/>
      <c r="J2834" s="502"/>
      <c r="K2834" s="502"/>
      <c r="L2834" s="502"/>
      <c r="M2834" s="502"/>
      <c r="N2834" s="502"/>
      <c r="O2834" s="502"/>
      <c r="P2834" s="647"/>
      <c r="Q2834" s="647"/>
      <c r="R2834" s="647"/>
      <c r="S2834" s="647"/>
      <c r="T2834" s="647"/>
      <c r="U2834" s="3"/>
    </row>
    <row r="2835" spans="1:21" ht="14.25" customHeight="1">
      <c r="A2835" s="496"/>
      <c r="B2835" s="498"/>
      <c r="C2835" s="498"/>
      <c r="D2835" s="499"/>
      <c r="E2835" s="502"/>
      <c r="F2835" s="502"/>
      <c r="G2835" s="502"/>
      <c r="H2835" s="502"/>
      <c r="I2835" s="502"/>
      <c r="J2835" s="502"/>
      <c r="K2835" s="502"/>
      <c r="L2835" s="502"/>
      <c r="M2835" s="502"/>
      <c r="N2835" s="502"/>
      <c r="O2835" s="502"/>
      <c r="P2835" s="647"/>
      <c r="Q2835" s="647"/>
      <c r="R2835" s="647"/>
      <c r="S2835" s="647"/>
      <c r="T2835" s="647"/>
      <c r="U2835" s="3"/>
    </row>
    <row r="2836" spans="1:21" ht="14.25" customHeight="1">
      <c r="A2836" s="496"/>
      <c r="B2836" s="498"/>
      <c r="C2836" s="498"/>
      <c r="D2836" s="499"/>
      <c r="E2836" s="502"/>
      <c r="F2836" s="502"/>
      <c r="G2836" s="502"/>
      <c r="H2836" s="502"/>
      <c r="I2836" s="502"/>
      <c r="J2836" s="502"/>
      <c r="K2836" s="502"/>
      <c r="L2836" s="502"/>
      <c r="M2836" s="502"/>
      <c r="N2836" s="502"/>
      <c r="O2836" s="502"/>
      <c r="P2836" s="647"/>
      <c r="Q2836" s="647"/>
      <c r="R2836" s="647"/>
      <c r="S2836" s="647"/>
      <c r="T2836" s="647"/>
      <c r="U2836" s="3"/>
    </row>
    <row r="2837" spans="1:21" ht="14.25" customHeight="1">
      <c r="A2837" s="496"/>
      <c r="B2837" s="498"/>
      <c r="C2837" s="498"/>
      <c r="D2837" s="499"/>
      <c r="E2837" s="502"/>
      <c r="F2837" s="502"/>
      <c r="G2837" s="502"/>
      <c r="H2837" s="502"/>
      <c r="I2837" s="502"/>
      <c r="J2837" s="502"/>
      <c r="K2837" s="502"/>
      <c r="L2837" s="502"/>
      <c r="M2837" s="502"/>
      <c r="N2837" s="502"/>
      <c r="O2837" s="502"/>
      <c r="P2837" s="647"/>
      <c r="Q2837" s="647"/>
      <c r="R2837" s="647"/>
      <c r="S2837" s="647"/>
      <c r="T2837" s="647"/>
      <c r="U2837" s="3"/>
    </row>
    <row r="2838" spans="1:21" ht="14.25" customHeight="1">
      <c r="A2838" s="496"/>
      <c r="B2838" s="498"/>
      <c r="C2838" s="498"/>
      <c r="D2838" s="499"/>
      <c r="E2838" s="502"/>
      <c r="F2838" s="502"/>
      <c r="G2838" s="502"/>
      <c r="H2838" s="502"/>
      <c r="I2838" s="502"/>
      <c r="J2838" s="502"/>
      <c r="K2838" s="502"/>
      <c r="L2838" s="502"/>
      <c r="M2838" s="502"/>
      <c r="N2838" s="502"/>
      <c r="O2838" s="502"/>
      <c r="P2838" s="647"/>
      <c r="Q2838" s="647"/>
      <c r="R2838" s="647"/>
      <c r="S2838" s="647"/>
      <c r="T2838" s="647"/>
      <c r="U2838" s="3"/>
    </row>
    <row r="2839" spans="1:21" ht="14.25" customHeight="1">
      <c r="A2839" s="496"/>
      <c r="B2839" s="498"/>
      <c r="C2839" s="498"/>
      <c r="D2839" s="499"/>
      <c r="E2839" s="502"/>
      <c r="F2839" s="502"/>
      <c r="G2839" s="502"/>
      <c r="H2839" s="502"/>
      <c r="I2839" s="502"/>
      <c r="J2839" s="502"/>
      <c r="K2839" s="502"/>
      <c r="L2839" s="502"/>
      <c r="M2839" s="502"/>
      <c r="N2839" s="502"/>
      <c r="O2839" s="502"/>
      <c r="P2839" s="647"/>
      <c r="Q2839" s="647"/>
      <c r="R2839" s="647"/>
      <c r="S2839" s="647"/>
      <c r="T2839" s="647"/>
      <c r="U2839" s="3"/>
    </row>
    <row r="2840" spans="1:21" ht="14.25" customHeight="1">
      <c r="A2840" s="496"/>
      <c r="B2840" s="498"/>
      <c r="C2840" s="498"/>
      <c r="D2840" s="499"/>
      <c r="E2840" s="502"/>
      <c r="F2840" s="502"/>
      <c r="G2840" s="502"/>
      <c r="H2840" s="502"/>
      <c r="I2840" s="502"/>
      <c r="J2840" s="502"/>
      <c r="K2840" s="502"/>
      <c r="L2840" s="502"/>
      <c r="M2840" s="502"/>
      <c r="N2840" s="502"/>
      <c r="O2840" s="502"/>
      <c r="P2840" s="647"/>
      <c r="Q2840" s="647"/>
      <c r="R2840" s="647"/>
      <c r="S2840" s="647"/>
      <c r="T2840" s="647"/>
      <c r="U2840" s="3"/>
    </row>
    <row r="2841" spans="1:21" ht="14.25" customHeight="1">
      <c r="A2841" s="496"/>
      <c r="B2841" s="498"/>
      <c r="C2841" s="498"/>
      <c r="D2841" s="499"/>
      <c r="E2841" s="502"/>
      <c r="F2841" s="502"/>
      <c r="G2841" s="502"/>
      <c r="H2841" s="502"/>
      <c r="I2841" s="502"/>
      <c r="J2841" s="502"/>
      <c r="K2841" s="502"/>
      <c r="L2841" s="502"/>
      <c r="M2841" s="502"/>
      <c r="N2841" s="502"/>
      <c r="O2841" s="502"/>
      <c r="P2841" s="647"/>
      <c r="Q2841" s="647"/>
      <c r="R2841" s="647"/>
      <c r="S2841" s="647"/>
      <c r="T2841" s="647"/>
      <c r="U2841" s="3"/>
    </row>
    <row r="2842" spans="1:21" ht="14.25" customHeight="1">
      <c r="A2842" s="496"/>
      <c r="B2842" s="498"/>
      <c r="C2842" s="498"/>
      <c r="D2842" s="499"/>
      <c r="E2842" s="502"/>
      <c r="F2842" s="502"/>
      <c r="G2842" s="502"/>
      <c r="H2842" s="502"/>
      <c r="I2842" s="502"/>
      <c r="J2842" s="502"/>
      <c r="K2842" s="502"/>
      <c r="L2842" s="502"/>
      <c r="M2842" s="502"/>
      <c r="N2842" s="502"/>
      <c r="O2842" s="502"/>
      <c r="P2842" s="647"/>
      <c r="Q2842" s="647"/>
      <c r="R2842" s="647"/>
      <c r="S2842" s="647"/>
      <c r="T2842" s="647"/>
      <c r="U2842" s="3"/>
    </row>
    <row r="2843" spans="1:21" ht="14.25" customHeight="1">
      <c r="A2843" s="496"/>
      <c r="B2843" s="498"/>
      <c r="C2843" s="498"/>
      <c r="D2843" s="499"/>
      <c r="E2843" s="502"/>
      <c r="F2843" s="502"/>
      <c r="G2843" s="502"/>
      <c r="H2843" s="502"/>
      <c r="I2843" s="502"/>
      <c r="J2843" s="502"/>
      <c r="K2843" s="502"/>
      <c r="L2843" s="502"/>
      <c r="M2843" s="502"/>
      <c r="N2843" s="502"/>
      <c r="O2843" s="502"/>
      <c r="P2843" s="647"/>
      <c r="Q2843" s="647"/>
      <c r="R2843" s="647"/>
      <c r="S2843" s="647"/>
      <c r="T2843" s="647"/>
      <c r="U2843" s="3"/>
    </row>
    <row r="2844" spans="1:21" ht="14.25" customHeight="1">
      <c r="A2844" s="496"/>
      <c r="B2844" s="498"/>
      <c r="C2844" s="498"/>
      <c r="D2844" s="499"/>
      <c r="E2844" s="502"/>
      <c r="F2844" s="502"/>
      <c r="G2844" s="502"/>
      <c r="H2844" s="502"/>
      <c r="I2844" s="502"/>
      <c r="J2844" s="502"/>
      <c r="K2844" s="502"/>
      <c r="L2844" s="502"/>
      <c r="M2844" s="502"/>
      <c r="N2844" s="502"/>
      <c r="O2844" s="502"/>
      <c r="P2844" s="647"/>
      <c r="Q2844" s="647"/>
      <c r="R2844" s="647"/>
      <c r="S2844" s="647"/>
      <c r="T2844" s="647"/>
      <c r="U2844" s="3"/>
    </row>
    <row r="2845" spans="1:21" ht="14.25" customHeight="1">
      <c r="A2845" s="496"/>
      <c r="B2845" s="498"/>
      <c r="C2845" s="498"/>
      <c r="D2845" s="499"/>
      <c r="E2845" s="502"/>
      <c r="F2845" s="502"/>
      <c r="G2845" s="502"/>
      <c r="H2845" s="502"/>
      <c r="I2845" s="502"/>
      <c r="J2845" s="502"/>
      <c r="K2845" s="502"/>
      <c r="L2845" s="502"/>
      <c r="M2845" s="502"/>
      <c r="N2845" s="502"/>
      <c r="O2845" s="502"/>
      <c r="P2845" s="647"/>
      <c r="Q2845" s="647"/>
      <c r="R2845" s="647"/>
      <c r="S2845" s="647"/>
      <c r="T2845" s="647"/>
      <c r="U2845" s="3"/>
    </row>
    <row r="2846" spans="1:21" ht="14.25" customHeight="1">
      <c r="A2846" s="496"/>
      <c r="B2846" s="498"/>
      <c r="C2846" s="498"/>
      <c r="D2846" s="499"/>
      <c r="E2846" s="502"/>
      <c r="F2846" s="502"/>
      <c r="G2846" s="502"/>
      <c r="H2846" s="502"/>
      <c r="I2846" s="502"/>
      <c r="J2846" s="502"/>
      <c r="K2846" s="502"/>
      <c r="L2846" s="502"/>
      <c r="M2846" s="502"/>
      <c r="N2846" s="502"/>
      <c r="O2846" s="502"/>
      <c r="P2846" s="647"/>
      <c r="Q2846" s="647"/>
      <c r="R2846" s="647"/>
      <c r="S2846" s="647"/>
      <c r="T2846" s="647"/>
      <c r="U2846" s="3"/>
    </row>
    <row r="2847" spans="1:21" ht="14.25" customHeight="1">
      <c r="A2847" s="496"/>
      <c r="B2847" s="498"/>
      <c r="C2847" s="498"/>
      <c r="D2847" s="499"/>
      <c r="E2847" s="502"/>
      <c r="F2847" s="502"/>
      <c r="G2847" s="502"/>
      <c r="H2847" s="502"/>
      <c r="I2847" s="502"/>
      <c r="J2847" s="502"/>
      <c r="K2847" s="502"/>
      <c r="L2847" s="502"/>
      <c r="M2847" s="502"/>
      <c r="N2847" s="502"/>
      <c r="O2847" s="502"/>
      <c r="P2847" s="647"/>
      <c r="Q2847" s="647"/>
      <c r="R2847" s="647"/>
      <c r="S2847" s="647"/>
      <c r="T2847" s="647"/>
      <c r="U2847" s="3"/>
    </row>
    <row r="2848" spans="1:21" ht="14.25" customHeight="1">
      <c r="A2848" s="496"/>
      <c r="B2848" s="498"/>
      <c r="C2848" s="498"/>
      <c r="D2848" s="499"/>
      <c r="E2848" s="502"/>
      <c r="F2848" s="502"/>
      <c r="G2848" s="502"/>
      <c r="H2848" s="502"/>
      <c r="I2848" s="502"/>
      <c r="J2848" s="502"/>
      <c r="K2848" s="502"/>
      <c r="L2848" s="502"/>
      <c r="M2848" s="502"/>
      <c r="N2848" s="502"/>
      <c r="O2848" s="502"/>
      <c r="P2848" s="647"/>
      <c r="Q2848" s="647"/>
      <c r="R2848" s="647"/>
      <c r="S2848" s="647"/>
      <c r="T2848" s="647"/>
      <c r="U2848" s="3"/>
    </row>
    <row r="2849" spans="1:21" ht="14.25" customHeight="1">
      <c r="A2849" s="496"/>
      <c r="B2849" s="498"/>
      <c r="C2849" s="498"/>
      <c r="D2849" s="499"/>
      <c r="E2849" s="502"/>
      <c r="F2849" s="502"/>
      <c r="G2849" s="502"/>
      <c r="H2849" s="502"/>
      <c r="I2849" s="502"/>
      <c r="J2849" s="502"/>
      <c r="K2849" s="502"/>
      <c r="L2849" s="502"/>
      <c r="M2849" s="502"/>
      <c r="N2849" s="502"/>
      <c r="O2849" s="502"/>
      <c r="P2849" s="647"/>
      <c r="Q2849" s="647"/>
      <c r="R2849" s="647"/>
      <c r="S2849" s="647"/>
      <c r="T2849" s="647"/>
      <c r="U2849" s="3"/>
    </row>
    <row r="2850" spans="1:21" ht="14.25" customHeight="1">
      <c r="A2850" s="496"/>
      <c r="B2850" s="498"/>
      <c r="C2850" s="498"/>
      <c r="D2850" s="499"/>
      <c r="E2850" s="502"/>
      <c r="F2850" s="502"/>
      <c r="G2850" s="502"/>
      <c r="H2850" s="502"/>
      <c r="I2850" s="502"/>
      <c r="J2850" s="502"/>
      <c r="K2850" s="502"/>
      <c r="L2850" s="502"/>
      <c r="M2850" s="502"/>
      <c r="N2850" s="502"/>
      <c r="O2850" s="502"/>
      <c r="P2850" s="647"/>
      <c r="Q2850" s="647"/>
      <c r="R2850" s="647"/>
      <c r="S2850" s="647"/>
      <c r="T2850" s="647"/>
      <c r="U2850" s="3"/>
    </row>
    <row r="2851" spans="1:21" ht="14.25" customHeight="1">
      <c r="A2851" s="496"/>
      <c r="B2851" s="498"/>
      <c r="C2851" s="498"/>
      <c r="D2851" s="499"/>
      <c r="E2851" s="502"/>
      <c r="F2851" s="502"/>
      <c r="G2851" s="502"/>
      <c r="H2851" s="502"/>
      <c r="I2851" s="502"/>
      <c r="J2851" s="502"/>
      <c r="K2851" s="502"/>
      <c r="L2851" s="502"/>
      <c r="M2851" s="502"/>
      <c r="N2851" s="502"/>
      <c r="O2851" s="502"/>
      <c r="P2851" s="647"/>
      <c r="Q2851" s="647"/>
      <c r="R2851" s="647"/>
      <c r="S2851" s="647"/>
      <c r="T2851" s="647"/>
      <c r="U2851" s="3"/>
    </row>
    <row r="2852" spans="1:21" ht="14.25" customHeight="1">
      <c r="A2852" s="496"/>
      <c r="B2852" s="498"/>
      <c r="C2852" s="498"/>
      <c r="D2852" s="499"/>
      <c r="E2852" s="502"/>
      <c r="F2852" s="502"/>
      <c r="G2852" s="502"/>
      <c r="H2852" s="502"/>
      <c r="I2852" s="502"/>
      <c r="J2852" s="502"/>
      <c r="K2852" s="502"/>
      <c r="L2852" s="502"/>
      <c r="M2852" s="502"/>
      <c r="N2852" s="502"/>
      <c r="O2852" s="502"/>
      <c r="P2852" s="647"/>
      <c r="Q2852" s="647"/>
      <c r="R2852" s="647"/>
      <c r="S2852" s="647"/>
      <c r="T2852" s="647"/>
      <c r="U2852" s="3"/>
    </row>
    <row r="2853" spans="1:21" ht="14.25" customHeight="1">
      <c r="A2853" s="496"/>
      <c r="B2853" s="498"/>
      <c r="C2853" s="498"/>
      <c r="D2853" s="499"/>
      <c r="E2853" s="502"/>
      <c r="F2853" s="502"/>
      <c r="G2853" s="502"/>
      <c r="H2853" s="502"/>
      <c r="I2853" s="502"/>
      <c r="J2853" s="502"/>
      <c r="K2853" s="502"/>
      <c r="L2853" s="502"/>
      <c r="M2853" s="502"/>
      <c r="N2853" s="502"/>
      <c r="O2853" s="502"/>
      <c r="P2853" s="647"/>
      <c r="Q2853" s="647"/>
      <c r="R2853" s="647"/>
      <c r="S2853" s="647"/>
      <c r="T2853" s="647"/>
      <c r="U2853" s="3"/>
    </row>
    <row r="2854" spans="1:21" ht="14.25" customHeight="1">
      <c r="A2854" s="496"/>
      <c r="B2854" s="498"/>
      <c r="C2854" s="498"/>
      <c r="D2854" s="499"/>
      <c r="E2854" s="502"/>
      <c r="F2854" s="502"/>
      <c r="G2854" s="502"/>
      <c r="H2854" s="502"/>
      <c r="I2854" s="502"/>
      <c r="J2854" s="502"/>
      <c r="K2854" s="502"/>
      <c r="L2854" s="502"/>
      <c r="M2854" s="502"/>
      <c r="N2854" s="502"/>
      <c r="O2854" s="502"/>
      <c r="P2854" s="647"/>
      <c r="Q2854" s="647"/>
      <c r="R2854" s="647"/>
      <c r="S2854" s="647"/>
      <c r="T2854" s="647"/>
      <c r="U2854" s="3"/>
    </row>
    <row r="2855" spans="1:21" ht="14.25" customHeight="1">
      <c r="A2855" s="496"/>
      <c r="B2855" s="498"/>
      <c r="C2855" s="498"/>
      <c r="D2855" s="499"/>
      <c r="E2855" s="502"/>
      <c r="F2855" s="502"/>
      <c r="G2855" s="502"/>
      <c r="H2855" s="502"/>
      <c r="I2855" s="502"/>
      <c r="J2855" s="502"/>
      <c r="K2855" s="502"/>
      <c r="L2855" s="502"/>
      <c r="M2855" s="502"/>
      <c r="N2855" s="502"/>
      <c r="O2855" s="502"/>
      <c r="P2855" s="647"/>
      <c r="Q2855" s="647"/>
      <c r="R2855" s="647"/>
      <c r="S2855" s="647"/>
      <c r="T2855" s="647"/>
      <c r="U2855" s="3"/>
    </row>
    <row r="2856" spans="1:21" ht="14.25" customHeight="1">
      <c r="A2856" s="496"/>
      <c r="B2856" s="498"/>
      <c r="C2856" s="498"/>
      <c r="D2856" s="499"/>
      <c r="E2856" s="502"/>
      <c r="F2856" s="502"/>
      <c r="G2856" s="502"/>
      <c r="H2856" s="502"/>
      <c r="I2856" s="502"/>
      <c r="J2856" s="502"/>
      <c r="K2856" s="502"/>
      <c r="L2856" s="502"/>
      <c r="M2856" s="502"/>
      <c r="N2856" s="502"/>
      <c r="O2856" s="502"/>
      <c r="P2856" s="647"/>
      <c r="Q2856" s="647"/>
      <c r="R2856" s="647"/>
      <c r="S2856" s="647"/>
      <c r="T2856" s="647"/>
      <c r="U2856" s="3"/>
    </row>
    <row r="2857" spans="1:21" ht="14.25" customHeight="1">
      <c r="A2857" s="496"/>
      <c r="B2857" s="498"/>
      <c r="C2857" s="498"/>
      <c r="D2857" s="499"/>
      <c r="E2857" s="502"/>
      <c r="F2857" s="502"/>
      <c r="G2857" s="502"/>
      <c r="H2857" s="502"/>
      <c r="I2857" s="502"/>
      <c r="J2857" s="502"/>
      <c r="K2857" s="502"/>
      <c r="L2857" s="502"/>
      <c r="M2857" s="502"/>
      <c r="N2857" s="502"/>
      <c r="O2857" s="502"/>
      <c r="P2857" s="647"/>
      <c r="Q2857" s="647"/>
      <c r="R2857" s="647"/>
      <c r="S2857" s="647"/>
      <c r="T2857" s="647"/>
      <c r="U2857" s="3"/>
    </row>
    <row r="2858" spans="1:21" ht="14.25" customHeight="1">
      <c r="A2858" s="496"/>
      <c r="B2858" s="498"/>
      <c r="C2858" s="498"/>
      <c r="D2858" s="499"/>
      <c r="E2858" s="502"/>
      <c r="F2858" s="502"/>
      <c r="G2858" s="502"/>
      <c r="H2858" s="502"/>
      <c r="I2858" s="502"/>
      <c r="J2858" s="502"/>
      <c r="K2858" s="502"/>
      <c r="L2858" s="502"/>
      <c r="M2858" s="502"/>
      <c r="N2858" s="502"/>
      <c r="O2858" s="502"/>
      <c r="P2858" s="647"/>
      <c r="Q2858" s="647"/>
      <c r="R2858" s="647"/>
      <c r="S2858" s="647"/>
      <c r="T2858" s="647"/>
      <c r="U2858" s="3"/>
    </row>
    <row r="2859" spans="1:21" ht="14.25" customHeight="1">
      <c r="A2859" s="496"/>
      <c r="B2859" s="498"/>
      <c r="C2859" s="498"/>
      <c r="D2859" s="499"/>
      <c r="E2859" s="502"/>
      <c r="F2859" s="502"/>
      <c r="G2859" s="502"/>
      <c r="H2859" s="502"/>
      <c r="I2859" s="502"/>
      <c r="J2859" s="502"/>
      <c r="K2859" s="502"/>
      <c r="L2859" s="502"/>
      <c r="M2859" s="502"/>
      <c r="N2859" s="502"/>
      <c r="O2859" s="502"/>
      <c r="P2859" s="647"/>
      <c r="Q2859" s="647"/>
      <c r="R2859" s="647"/>
      <c r="S2859" s="647"/>
      <c r="T2859" s="647"/>
      <c r="U2859" s="3"/>
    </row>
    <row r="2860" spans="1:21" ht="14.25" customHeight="1">
      <c r="A2860" s="496"/>
      <c r="B2860" s="498"/>
      <c r="C2860" s="498"/>
      <c r="D2860" s="499"/>
      <c r="E2860" s="502"/>
      <c r="F2860" s="502"/>
      <c r="G2860" s="502"/>
      <c r="H2860" s="502"/>
      <c r="I2860" s="502"/>
      <c r="J2860" s="502"/>
      <c r="K2860" s="502"/>
      <c r="L2860" s="502"/>
      <c r="M2860" s="502"/>
      <c r="N2860" s="502"/>
      <c r="O2860" s="502"/>
      <c r="P2860" s="647"/>
      <c r="Q2860" s="647"/>
      <c r="R2860" s="647"/>
      <c r="S2860" s="647"/>
      <c r="T2860" s="647"/>
      <c r="U2860" s="3"/>
    </row>
    <row r="2861" spans="1:21" ht="14.25" customHeight="1">
      <c r="A2861" s="496"/>
      <c r="B2861" s="498"/>
      <c r="C2861" s="498"/>
      <c r="D2861" s="499"/>
      <c r="E2861" s="502"/>
      <c r="F2861" s="502"/>
      <c r="G2861" s="502"/>
      <c r="H2861" s="502"/>
      <c r="I2861" s="502"/>
      <c r="J2861" s="502"/>
      <c r="K2861" s="502"/>
      <c r="L2861" s="502"/>
      <c r="M2861" s="502"/>
      <c r="N2861" s="502"/>
      <c r="O2861" s="502"/>
      <c r="P2861" s="647"/>
      <c r="Q2861" s="647"/>
      <c r="R2861" s="647"/>
      <c r="S2861" s="647"/>
      <c r="T2861" s="647"/>
      <c r="U2861" s="3"/>
    </row>
    <row r="2862" spans="1:21" ht="14.25" customHeight="1">
      <c r="A2862" s="496"/>
      <c r="B2862" s="498"/>
      <c r="C2862" s="498"/>
      <c r="D2862" s="499"/>
      <c r="E2862" s="502"/>
      <c r="F2862" s="502"/>
      <c r="G2862" s="502"/>
      <c r="H2862" s="502"/>
      <c r="I2862" s="502"/>
      <c r="J2862" s="502"/>
      <c r="K2862" s="502"/>
      <c r="L2862" s="502"/>
      <c r="M2862" s="502"/>
      <c r="N2862" s="502"/>
      <c r="O2862" s="502"/>
      <c r="P2862" s="647"/>
      <c r="Q2862" s="647"/>
      <c r="R2862" s="647"/>
      <c r="S2862" s="647"/>
      <c r="T2862" s="647"/>
      <c r="U2862" s="3"/>
    </row>
    <row r="2863" spans="1:21" ht="14.25" customHeight="1">
      <c r="A2863" s="496"/>
      <c r="B2863" s="498"/>
      <c r="C2863" s="498"/>
      <c r="D2863" s="499"/>
      <c r="E2863" s="502"/>
      <c r="F2863" s="502"/>
      <c r="G2863" s="502"/>
      <c r="H2863" s="502"/>
      <c r="I2863" s="502"/>
      <c r="J2863" s="502"/>
      <c r="K2863" s="502"/>
      <c r="L2863" s="502"/>
      <c r="M2863" s="502"/>
      <c r="N2863" s="502"/>
      <c r="O2863" s="502"/>
      <c r="P2863" s="647"/>
      <c r="Q2863" s="647"/>
      <c r="R2863" s="647"/>
      <c r="S2863" s="647"/>
      <c r="T2863" s="647"/>
      <c r="U2863" s="3"/>
    </row>
  </sheetData>
  <mergeCells count="13270">
    <mergeCell ref="H2215:H2217"/>
    <mergeCell ref="I2215:I2217"/>
    <mergeCell ref="J2215:J2217"/>
    <mergeCell ref="K2215:K2217"/>
    <mergeCell ref="L2215:L2217"/>
    <mergeCell ref="M2215:M2217"/>
    <mergeCell ref="N2215:N2217"/>
    <mergeCell ref="O2215:O2217"/>
    <mergeCell ref="A2215:A2217"/>
    <mergeCell ref="B2215:B2217"/>
    <mergeCell ref="C2215:C2217"/>
    <mergeCell ref="D2215:D2217"/>
    <mergeCell ref="E2215:E2217"/>
    <mergeCell ref="F2215:F2217"/>
    <mergeCell ref="G2215:G2217"/>
    <mergeCell ref="H2218:H2220"/>
    <mergeCell ref="I2218:I2220"/>
    <mergeCell ref="J2218:J2220"/>
    <mergeCell ref="K2218:K2220"/>
    <mergeCell ref="L2218:L2220"/>
    <mergeCell ref="M2218:M2220"/>
    <mergeCell ref="N2218:N2220"/>
    <mergeCell ref="O2218:O2220"/>
    <mergeCell ref="A2218:A2220"/>
    <mergeCell ref="B2218:B2220"/>
    <mergeCell ref="C2218:C2220"/>
    <mergeCell ref="D2218:D2220"/>
    <mergeCell ref="E2218:E2220"/>
    <mergeCell ref="F2218:F2220"/>
    <mergeCell ref="G2218:G2220"/>
    <mergeCell ref="C2206:C2208"/>
    <mergeCell ref="D2206:D2208"/>
    <mergeCell ref="E2206:E2208"/>
    <mergeCell ref="F2206:F2208"/>
    <mergeCell ref="G2206:G2208"/>
    <mergeCell ref="H2209:H2211"/>
    <mergeCell ref="I2209:I2211"/>
    <mergeCell ref="J2209:J2211"/>
    <mergeCell ref="K2209:K2211"/>
    <mergeCell ref="L2209:L2211"/>
    <mergeCell ref="M2209:M2211"/>
    <mergeCell ref="N2209:N2211"/>
    <mergeCell ref="O2209:O2211"/>
    <mergeCell ref="A2209:A2211"/>
    <mergeCell ref="B2209:B2211"/>
    <mergeCell ref="C2209:C2211"/>
    <mergeCell ref="D2209:D2211"/>
    <mergeCell ref="E2209:E2211"/>
    <mergeCell ref="F2209:F2211"/>
    <mergeCell ref="G2209:G2211"/>
    <mergeCell ref="H2212:H2214"/>
    <mergeCell ref="I2212:I2214"/>
    <mergeCell ref="J2212:J2214"/>
    <mergeCell ref="K2212:K2214"/>
    <mergeCell ref="L2212:L2214"/>
    <mergeCell ref="M2212:M2214"/>
    <mergeCell ref="N2212:N2214"/>
    <mergeCell ref="O2212:O2214"/>
    <mergeCell ref="A2212:A2214"/>
    <mergeCell ref="B2212:B2214"/>
    <mergeCell ref="C2212:C2214"/>
    <mergeCell ref="D2212:D2214"/>
    <mergeCell ref="E2212:E2214"/>
    <mergeCell ref="F2212:F2214"/>
    <mergeCell ref="G2212:G2214"/>
    <mergeCell ref="H958:H960"/>
    <mergeCell ref="I958:I960"/>
    <mergeCell ref="J958:J960"/>
    <mergeCell ref="K958:K960"/>
    <mergeCell ref="L958:L960"/>
    <mergeCell ref="M958:M960"/>
    <mergeCell ref="N958:N960"/>
    <mergeCell ref="O958:O960"/>
    <mergeCell ref="A958:A960"/>
    <mergeCell ref="B958:B960"/>
    <mergeCell ref="C958:C960"/>
    <mergeCell ref="D958:D960"/>
    <mergeCell ref="E958:E960"/>
    <mergeCell ref="F958:F960"/>
    <mergeCell ref="G958:G960"/>
    <mergeCell ref="A2200:A2202"/>
    <mergeCell ref="B2200:B2202"/>
    <mergeCell ref="C2200:C2202"/>
    <mergeCell ref="D2200:D2202"/>
    <mergeCell ref="E2200:E2202"/>
    <mergeCell ref="F2200:F2202"/>
    <mergeCell ref="G2200:G2202"/>
    <mergeCell ref="H2200:H2202"/>
    <mergeCell ref="I2200:I2202"/>
    <mergeCell ref="J2200:J2202"/>
    <mergeCell ref="K2200:K2202"/>
    <mergeCell ref="L2200:L2202"/>
    <mergeCell ref="M2200:M2202"/>
    <mergeCell ref="N2200:N2202"/>
    <mergeCell ref="U2221:U2223"/>
    <mergeCell ref="U2224:U2226"/>
    <mergeCell ref="U2227:U2229"/>
    <mergeCell ref="O2200:O2202"/>
    <mergeCell ref="U2203:U2205"/>
    <mergeCell ref="U2206:U2208"/>
    <mergeCell ref="U2209:U2211"/>
    <mergeCell ref="U2212:U2214"/>
    <mergeCell ref="U2215:U2217"/>
    <mergeCell ref="U2218:U2220"/>
    <mergeCell ref="H2203:H2205"/>
    <mergeCell ref="I2203:I2205"/>
    <mergeCell ref="J2203:J2205"/>
    <mergeCell ref="K2203:K2205"/>
    <mergeCell ref="L2203:L2205"/>
    <mergeCell ref="M2203:M2205"/>
    <mergeCell ref="N2203:N2205"/>
    <mergeCell ref="O2203:O2205"/>
    <mergeCell ref="A2203:A2205"/>
    <mergeCell ref="B2203:B2205"/>
    <mergeCell ref="C2203:C2205"/>
    <mergeCell ref="D2203:D2205"/>
    <mergeCell ref="E2203:E2205"/>
    <mergeCell ref="F2203:F2205"/>
    <mergeCell ref="G2203:G2205"/>
    <mergeCell ref="H2206:H2208"/>
    <mergeCell ref="I2206:I2208"/>
    <mergeCell ref="J2206:J2208"/>
    <mergeCell ref="K2206:K2208"/>
    <mergeCell ref="L2206:L2208"/>
    <mergeCell ref="M2206:M2208"/>
    <mergeCell ref="N2206:N2208"/>
    <mergeCell ref="O2206:O2208"/>
    <mergeCell ref="A2206:A2208"/>
    <mergeCell ref="B2206:B2208"/>
    <mergeCell ref="H949:H951"/>
    <mergeCell ref="I949:I951"/>
    <mergeCell ref="J949:J951"/>
    <mergeCell ref="K949:K951"/>
    <mergeCell ref="L949:L951"/>
    <mergeCell ref="M949:M951"/>
    <mergeCell ref="N949:N951"/>
    <mergeCell ref="O949:O951"/>
    <mergeCell ref="A949:A951"/>
    <mergeCell ref="B949:B951"/>
    <mergeCell ref="C949:C951"/>
    <mergeCell ref="D949:D951"/>
    <mergeCell ref="E949:E951"/>
    <mergeCell ref="F949:F951"/>
    <mergeCell ref="G949:G951"/>
    <mergeCell ref="H952:H954"/>
    <mergeCell ref="I952:I954"/>
    <mergeCell ref="J952:J954"/>
    <mergeCell ref="K952:K954"/>
    <mergeCell ref="L952:L954"/>
    <mergeCell ref="M952:M954"/>
    <mergeCell ref="N952:N954"/>
    <mergeCell ref="O952:O954"/>
    <mergeCell ref="A952:A954"/>
    <mergeCell ref="B952:B954"/>
    <mergeCell ref="C952:C954"/>
    <mergeCell ref="D952:D954"/>
    <mergeCell ref="E952:E954"/>
    <mergeCell ref="F952:F954"/>
    <mergeCell ref="G952:G954"/>
    <mergeCell ref="H955:H957"/>
    <mergeCell ref="I955:I957"/>
    <mergeCell ref="J955:J957"/>
    <mergeCell ref="K955:K957"/>
    <mergeCell ref="L955:L957"/>
    <mergeCell ref="M955:M957"/>
    <mergeCell ref="N955:N957"/>
    <mergeCell ref="O955:O957"/>
    <mergeCell ref="A955:A957"/>
    <mergeCell ref="B955:B957"/>
    <mergeCell ref="C955:C957"/>
    <mergeCell ref="D955:D957"/>
    <mergeCell ref="E955:E957"/>
    <mergeCell ref="F955:F957"/>
    <mergeCell ref="G955:G957"/>
    <mergeCell ref="H2197:H2199"/>
    <mergeCell ref="I2197:I2199"/>
    <mergeCell ref="J2197:J2199"/>
    <mergeCell ref="K2197:K2199"/>
    <mergeCell ref="L2197:L2199"/>
    <mergeCell ref="M2197:M2199"/>
    <mergeCell ref="N2197:N2199"/>
    <mergeCell ref="O2197:O2199"/>
    <mergeCell ref="A2197:A2199"/>
    <mergeCell ref="B2197:B2199"/>
    <mergeCell ref="C2197:C2199"/>
    <mergeCell ref="D2197:D2199"/>
    <mergeCell ref="E2197:E2199"/>
    <mergeCell ref="F2197:F2199"/>
    <mergeCell ref="G2197:G2199"/>
    <mergeCell ref="H2188:H2190"/>
    <mergeCell ref="I2188:I2190"/>
    <mergeCell ref="J2188:J2190"/>
    <mergeCell ref="H940:H942"/>
    <mergeCell ref="I940:I942"/>
    <mergeCell ref="J940:J942"/>
    <mergeCell ref="K940:K942"/>
    <mergeCell ref="L940:L942"/>
    <mergeCell ref="M940:M942"/>
    <mergeCell ref="N940:N942"/>
    <mergeCell ref="O940:O942"/>
    <mergeCell ref="A940:A942"/>
    <mergeCell ref="B940:B942"/>
    <mergeCell ref="C940:C942"/>
    <mergeCell ref="D940:D942"/>
    <mergeCell ref="E940:E942"/>
    <mergeCell ref="F940:F942"/>
    <mergeCell ref="G940:G942"/>
    <mergeCell ref="H943:H945"/>
    <mergeCell ref="I943:I945"/>
    <mergeCell ref="J943:J945"/>
    <mergeCell ref="K943:K945"/>
    <mergeCell ref="L943:L945"/>
    <mergeCell ref="M943:M945"/>
    <mergeCell ref="N943:N945"/>
    <mergeCell ref="O943:O945"/>
    <mergeCell ref="A943:A945"/>
    <mergeCell ref="B943:B945"/>
    <mergeCell ref="C943:C945"/>
    <mergeCell ref="D943:D945"/>
    <mergeCell ref="E943:E945"/>
    <mergeCell ref="F943:F945"/>
    <mergeCell ref="G943:G945"/>
    <mergeCell ref="H946:H948"/>
    <mergeCell ref="I946:I948"/>
    <mergeCell ref="J946:J948"/>
    <mergeCell ref="K946:K948"/>
    <mergeCell ref="L946:L948"/>
    <mergeCell ref="M946:M948"/>
    <mergeCell ref="N946:N948"/>
    <mergeCell ref="O946:O948"/>
    <mergeCell ref="A946:A948"/>
    <mergeCell ref="B946:B948"/>
    <mergeCell ref="C946:C948"/>
    <mergeCell ref="D946:D948"/>
    <mergeCell ref="E946:E948"/>
    <mergeCell ref="F946:F948"/>
    <mergeCell ref="G946:G948"/>
    <mergeCell ref="H931:H933"/>
    <mergeCell ref="I931:I933"/>
    <mergeCell ref="J931:J933"/>
    <mergeCell ref="K931:K933"/>
    <mergeCell ref="L931:L933"/>
    <mergeCell ref="M931:M933"/>
    <mergeCell ref="N931:N933"/>
    <mergeCell ref="O931:O933"/>
    <mergeCell ref="A931:A933"/>
    <mergeCell ref="B931:B933"/>
    <mergeCell ref="C931:C933"/>
    <mergeCell ref="D931:D933"/>
    <mergeCell ref="E931:E933"/>
    <mergeCell ref="F931:F933"/>
    <mergeCell ref="G931:G933"/>
    <mergeCell ref="H934:H936"/>
    <mergeCell ref="I934:I936"/>
    <mergeCell ref="J934:J936"/>
    <mergeCell ref="K934:K936"/>
    <mergeCell ref="L934:L936"/>
    <mergeCell ref="M934:M936"/>
    <mergeCell ref="N934:N936"/>
    <mergeCell ref="O934:O936"/>
    <mergeCell ref="A934:A936"/>
    <mergeCell ref="B934:B936"/>
    <mergeCell ref="C934:C936"/>
    <mergeCell ref="D934:D936"/>
    <mergeCell ref="E934:E936"/>
    <mergeCell ref="F934:F936"/>
    <mergeCell ref="G934:G936"/>
    <mergeCell ref="H937:H939"/>
    <mergeCell ref="I937:I939"/>
    <mergeCell ref="J937:J939"/>
    <mergeCell ref="K937:K939"/>
    <mergeCell ref="L937:L939"/>
    <mergeCell ref="M937:M939"/>
    <mergeCell ref="N937:N939"/>
    <mergeCell ref="O937:O939"/>
    <mergeCell ref="A937:A939"/>
    <mergeCell ref="B937:B939"/>
    <mergeCell ref="C937:C939"/>
    <mergeCell ref="D937:D939"/>
    <mergeCell ref="E937:E939"/>
    <mergeCell ref="F937:F939"/>
    <mergeCell ref="G937:G939"/>
    <mergeCell ref="H922:H924"/>
    <mergeCell ref="I922:I924"/>
    <mergeCell ref="J922:J924"/>
    <mergeCell ref="K922:K924"/>
    <mergeCell ref="L922:L924"/>
    <mergeCell ref="M922:M924"/>
    <mergeCell ref="N922:N924"/>
    <mergeCell ref="O922:O924"/>
    <mergeCell ref="A922:A924"/>
    <mergeCell ref="B922:B924"/>
    <mergeCell ref="C922:C924"/>
    <mergeCell ref="D922:D924"/>
    <mergeCell ref="E922:E924"/>
    <mergeCell ref="F922:F924"/>
    <mergeCell ref="G922:G924"/>
    <mergeCell ref="H925:H927"/>
    <mergeCell ref="I925:I927"/>
    <mergeCell ref="J925:J927"/>
    <mergeCell ref="K925:K927"/>
    <mergeCell ref="L925:L927"/>
    <mergeCell ref="M925:M927"/>
    <mergeCell ref="N925:N927"/>
    <mergeCell ref="O925:O927"/>
    <mergeCell ref="A925:A927"/>
    <mergeCell ref="B925:B927"/>
    <mergeCell ref="C925:C927"/>
    <mergeCell ref="D925:D927"/>
    <mergeCell ref="E925:E927"/>
    <mergeCell ref="F925:F927"/>
    <mergeCell ref="G925:G927"/>
    <mergeCell ref="H928:H930"/>
    <mergeCell ref="I928:I930"/>
    <mergeCell ref="J928:J930"/>
    <mergeCell ref="K928:K930"/>
    <mergeCell ref="L928:L930"/>
    <mergeCell ref="M928:M930"/>
    <mergeCell ref="N928:N930"/>
    <mergeCell ref="O928:O930"/>
    <mergeCell ref="A928:A930"/>
    <mergeCell ref="B928:B930"/>
    <mergeCell ref="C928:C930"/>
    <mergeCell ref="D928:D930"/>
    <mergeCell ref="E928:E930"/>
    <mergeCell ref="F928:F930"/>
    <mergeCell ref="G928:G930"/>
    <mergeCell ref="F881:F883"/>
    <mergeCell ref="G881:G883"/>
    <mergeCell ref="H884:H886"/>
    <mergeCell ref="I884:I886"/>
    <mergeCell ref="J884:J886"/>
    <mergeCell ref="K884:K886"/>
    <mergeCell ref="L884:L886"/>
    <mergeCell ref="M884:M886"/>
    <mergeCell ref="N884:N886"/>
    <mergeCell ref="O884:O886"/>
    <mergeCell ref="A884:A886"/>
    <mergeCell ref="B884:B886"/>
    <mergeCell ref="C884:C886"/>
    <mergeCell ref="D884:D886"/>
    <mergeCell ref="E884:E886"/>
    <mergeCell ref="F884:F886"/>
    <mergeCell ref="G884:G886"/>
    <mergeCell ref="H887:H889"/>
    <mergeCell ref="I887:I889"/>
    <mergeCell ref="J887:J889"/>
    <mergeCell ref="K887:K889"/>
    <mergeCell ref="L887:L889"/>
    <mergeCell ref="M887:M889"/>
    <mergeCell ref="N887:N889"/>
    <mergeCell ref="O887:O889"/>
    <mergeCell ref="A887:A889"/>
    <mergeCell ref="B887:B889"/>
    <mergeCell ref="C887:C889"/>
    <mergeCell ref="D887:D889"/>
    <mergeCell ref="E887:E889"/>
    <mergeCell ref="F887:F889"/>
    <mergeCell ref="G887:G889"/>
    <mergeCell ref="H919:H921"/>
    <mergeCell ref="I919:I921"/>
    <mergeCell ref="J919:J921"/>
    <mergeCell ref="K919:K921"/>
    <mergeCell ref="L919:L921"/>
    <mergeCell ref="M919:M921"/>
    <mergeCell ref="N919:N921"/>
    <mergeCell ref="O919:O921"/>
    <mergeCell ref="A919:A921"/>
    <mergeCell ref="B919:B921"/>
    <mergeCell ref="C919:C921"/>
    <mergeCell ref="D919:D921"/>
    <mergeCell ref="E919:E921"/>
    <mergeCell ref="F919:F921"/>
    <mergeCell ref="G919:G921"/>
    <mergeCell ref="E913:E915"/>
    <mergeCell ref="F913:F915"/>
    <mergeCell ref="G913:G915"/>
    <mergeCell ref="H916:H918"/>
    <mergeCell ref="I916:I918"/>
    <mergeCell ref="J916:J918"/>
    <mergeCell ref="K916:K918"/>
    <mergeCell ref="L916:L918"/>
    <mergeCell ref="M916:M918"/>
    <mergeCell ref="N916:N918"/>
    <mergeCell ref="O916:O918"/>
    <mergeCell ref="A916:A918"/>
    <mergeCell ref="B916:B918"/>
    <mergeCell ref="C916:C918"/>
    <mergeCell ref="D916:D918"/>
    <mergeCell ref="E916:E918"/>
    <mergeCell ref="F916:F918"/>
    <mergeCell ref="L864:L865"/>
    <mergeCell ref="M864:M865"/>
    <mergeCell ref="N864:N865"/>
    <mergeCell ref="O864:O865"/>
    <mergeCell ref="E863:E865"/>
    <mergeCell ref="F864:F865"/>
    <mergeCell ref="G864:G865"/>
    <mergeCell ref="H864:H865"/>
    <mergeCell ref="I864:I865"/>
    <mergeCell ref="J864:J865"/>
    <mergeCell ref="K864:K865"/>
    <mergeCell ref="I866:I868"/>
    <mergeCell ref="J866:J868"/>
    <mergeCell ref="K866:K868"/>
    <mergeCell ref="L866:L868"/>
    <mergeCell ref="M866:M868"/>
    <mergeCell ref="N866:N868"/>
    <mergeCell ref="O866:O868"/>
    <mergeCell ref="H875:H877"/>
    <mergeCell ref="I875:I877"/>
    <mergeCell ref="J875:J877"/>
    <mergeCell ref="K875:K877"/>
    <mergeCell ref="L875:L877"/>
    <mergeCell ref="M875:M877"/>
    <mergeCell ref="N875:N877"/>
    <mergeCell ref="O875:O877"/>
    <mergeCell ref="A875:A877"/>
    <mergeCell ref="B875:B877"/>
    <mergeCell ref="C875:C877"/>
    <mergeCell ref="D875:D877"/>
    <mergeCell ref="E875:E877"/>
    <mergeCell ref="F875:F877"/>
    <mergeCell ref="G875:G877"/>
    <mergeCell ref="M831:M832"/>
    <mergeCell ref="N831:N832"/>
    <mergeCell ref="U833:U835"/>
    <mergeCell ref="A830:A832"/>
    <mergeCell ref="B831:B832"/>
    <mergeCell ref="A833:A835"/>
    <mergeCell ref="B833:B835"/>
    <mergeCell ref="C833:C835"/>
    <mergeCell ref="A836:A838"/>
    <mergeCell ref="B836:B838"/>
    <mergeCell ref="L842:L844"/>
    <mergeCell ref="M842:M844"/>
    <mergeCell ref="N842:N844"/>
    <mergeCell ref="O842:O844"/>
    <mergeCell ref="U842:U844"/>
    <mergeCell ref="E842:E844"/>
    <mergeCell ref="F842:F844"/>
    <mergeCell ref="G842:G844"/>
    <mergeCell ref="H842:H844"/>
    <mergeCell ref="I842:I844"/>
    <mergeCell ref="J842:J844"/>
    <mergeCell ref="K842:K844"/>
    <mergeCell ref="A839:A841"/>
    <mergeCell ref="D839:D841"/>
    <mergeCell ref="E839:E841"/>
    <mergeCell ref="A842:A844"/>
    <mergeCell ref="B842:B844"/>
    <mergeCell ref="C842:C844"/>
    <mergeCell ref="D842:D844"/>
    <mergeCell ref="A845:A847"/>
    <mergeCell ref="B845:B847"/>
    <mergeCell ref="C845:C847"/>
    <mergeCell ref="D845:D847"/>
    <mergeCell ref="E845:E847"/>
    <mergeCell ref="F845:F847"/>
    <mergeCell ref="G845:G847"/>
    <mergeCell ref="E830:E832"/>
    <mergeCell ref="C831:C832"/>
    <mergeCell ref="I833:I835"/>
    <mergeCell ref="J833:J835"/>
    <mergeCell ref="K833:K835"/>
    <mergeCell ref="L833:L835"/>
    <mergeCell ref="M833:M835"/>
    <mergeCell ref="N833:N835"/>
    <mergeCell ref="O833:O835"/>
    <mergeCell ref="L827:L829"/>
    <mergeCell ref="M827:M829"/>
    <mergeCell ref="N827:N829"/>
    <mergeCell ref="O827:O829"/>
    <mergeCell ref="A827:A829"/>
    <mergeCell ref="B827:B829"/>
    <mergeCell ref="C827:C829"/>
    <mergeCell ref="E827:E829"/>
    <mergeCell ref="F827:F829"/>
    <mergeCell ref="G827:G829"/>
    <mergeCell ref="D821:D823"/>
    <mergeCell ref="E821:E823"/>
    <mergeCell ref="F821:F823"/>
    <mergeCell ref="G821:G823"/>
    <mergeCell ref="H821:H823"/>
    <mergeCell ref="I821:I823"/>
    <mergeCell ref="J821:J823"/>
    <mergeCell ref="K821:K823"/>
    <mergeCell ref="L821:L823"/>
    <mergeCell ref="D827:D829"/>
    <mergeCell ref="D830:D832"/>
    <mergeCell ref="D833:D835"/>
    <mergeCell ref="E833:E835"/>
    <mergeCell ref="F833:F835"/>
    <mergeCell ref="G833:G835"/>
    <mergeCell ref="H833:H835"/>
    <mergeCell ref="O845:O847"/>
    <mergeCell ref="U845:U847"/>
    <mergeCell ref="H845:H847"/>
    <mergeCell ref="I845:I847"/>
    <mergeCell ref="J845:J847"/>
    <mergeCell ref="K845:K847"/>
    <mergeCell ref="L845:L847"/>
    <mergeCell ref="M845:M847"/>
    <mergeCell ref="N845:N847"/>
    <mergeCell ref="J836:J838"/>
    <mergeCell ref="K836:K838"/>
    <mergeCell ref="L836:L838"/>
    <mergeCell ref="M836:M838"/>
    <mergeCell ref="N836:N838"/>
    <mergeCell ref="O836:O838"/>
    <mergeCell ref="U836:U838"/>
    <mergeCell ref="U839:U841"/>
    <mergeCell ref="C836:C838"/>
    <mergeCell ref="D836:D838"/>
    <mergeCell ref="E836:E838"/>
    <mergeCell ref="F836:F838"/>
    <mergeCell ref="G836:G838"/>
    <mergeCell ref="H836:H838"/>
    <mergeCell ref="I836:I838"/>
    <mergeCell ref="H824:H826"/>
    <mergeCell ref="I824:I826"/>
    <mergeCell ref="J824:J826"/>
    <mergeCell ref="K824:K826"/>
    <mergeCell ref="L824:L826"/>
    <mergeCell ref="M824:M826"/>
    <mergeCell ref="N824:N826"/>
    <mergeCell ref="O824:O826"/>
    <mergeCell ref="G831:G832"/>
    <mergeCell ref="H831:H832"/>
    <mergeCell ref="I831:I832"/>
    <mergeCell ref="J831:J832"/>
    <mergeCell ref="K831:K832"/>
    <mergeCell ref="L831:L832"/>
    <mergeCell ref="U821:U823"/>
    <mergeCell ref="U824:U826"/>
    <mergeCell ref="U827:U829"/>
    <mergeCell ref="U830:U832"/>
    <mergeCell ref="F831:F832"/>
    <mergeCell ref="O831:O832"/>
    <mergeCell ref="D795:D797"/>
    <mergeCell ref="D798:D805"/>
    <mergeCell ref="D806:D808"/>
    <mergeCell ref="E806:E808"/>
    <mergeCell ref="D809:D811"/>
    <mergeCell ref="E809:E811"/>
    <mergeCell ref="F809:F811"/>
    <mergeCell ref="A795:A797"/>
    <mergeCell ref="B795:B797"/>
    <mergeCell ref="C795:C797"/>
    <mergeCell ref="E795:E797"/>
    <mergeCell ref="F795:F797"/>
    <mergeCell ref="G795:G797"/>
    <mergeCell ref="E798:E805"/>
    <mergeCell ref="H812:H814"/>
    <mergeCell ref="I812:I814"/>
    <mergeCell ref="J812:J814"/>
    <mergeCell ref="K812:K814"/>
    <mergeCell ref="L812:L814"/>
    <mergeCell ref="M812:M814"/>
    <mergeCell ref="N812:N814"/>
    <mergeCell ref="O812:O814"/>
    <mergeCell ref="A812:A814"/>
    <mergeCell ref="B812:B814"/>
    <mergeCell ref="C812:C814"/>
    <mergeCell ref="E812:E814"/>
    <mergeCell ref="F812:F814"/>
    <mergeCell ref="G812:G814"/>
    <mergeCell ref="E815:E817"/>
    <mergeCell ref="D812:D814"/>
    <mergeCell ref="D815:D817"/>
    <mergeCell ref="D818:D820"/>
    <mergeCell ref="E818:E820"/>
    <mergeCell ref="F819:F820"/>
    <mergeCell ref="G819:G820"/>
    <mergeCell ref="H819:H820"/>
    <mergeCell ref="M821:M823"/>
    <mergeCell ref="N821:N823"/>
    <mergeCell ref="O821:O823"/>
    <mergeCell ref="I819:I820"/>
    <mergeCell ref="A824:A826"/>
    <mergeCell ref="B824:B826"/>
    <mergeCell ref="C824:C826"/>
    <mergeCell ref="D824:D826"/>
    <mergeCell ref="E824:E826"/>
    <mergeCell ref="F824:F826"/>
    <mergeCell ref="G824:G826"/>
    <mergeCell ref="A815:A817"/>
    <mergeCell ref="A818:A820"/>
    <mergeCell ref="B819:B820"/>
    <mergeCell ref="C819:C820"/>
    <mergeCell ref="A821:A823"/>
    <mergeCell ref="B821:B823"/>
    <mergeCell ref="C821:C823"/>
    <mergeCell ref="H827:H829"/>
    <mergeCell ref="I827:I829"/>
    <mergeCell ref="J827:J829"/>
    <mergeCell ref="K827:K829"/>
    <mergeCell ref="A789:A791"/>
    <mergeCell ref="B789:B791"/>
    <mergeCell ref="C789:C791"/>
    <mergeCell ref="D789:D791"/>
    <mergeCell ref="E789:E791"/>
    <mergeCell ref="F789:F791"/>
    <mergeCell ref="G789:G791"/>
    <mergeCell ref="H792:H794"/>
    <mergeCell ref="I792:I794"/>
    <mergeCell ref="J792:J794"/>
    <mergeCell ref="K792:K794"/>
    <mergeCell ref="L792:L794"/>
    <mergeCell ref="M792:M794"/>
    <mergeCell ref="N792:N794"/>
    <mergeCell ref="A792:A794"/>
    <mergeCell ref="B792:B794"/>
    <mergeCell ref="C792:C794"/>
    <mergeCell ref="D792:D794"/>
    <mergeCell ref="E792:E794"/>
    <mergeCell ref="F792:F794"/>
    <mergeCell ref="G792:G794"/>
    <mergeCell ref="A798:A805"/>
    <mergeCell ref="A806:A808"/>
    <mergeCell ref="A809:A811"/>
    <mergeCell ref="B809:B811"/>
    <mergeCell ref="C809:C811"/>
    <mergeCell ref="N809:N811"/>
    <mergeCell ref="O809:O811"/>
    <mergeCell ref="U809:U811"/>
    <mergeCell ref="U812:U814"/>
    <mergeCell ref="U815:U817"/>
    <mergeCell ref="U818:U820"/>
    <mergeCell ref="G809:G811"/>
    <mergeCell ref="H809:H811"/>
    <mergeCell ref="I809:I811"/>
    <mergeCell ref="J809:J811"/>
    <mergeCell ref="K809:K811"/>
    <mergeCell ref="L809:L811"/>
    <mergeCell ref="M809:M811"/>
    <mergeCell ref="J819:J820"/>
    <mergeCell ref="K819:K820"/>
    <mergeCell ref="L819:L820"/>
    <mergeCell ref="M819:M820"/>
    <mergeCell ref="N819:N820"/>
    <mergeCell ref="O819:O820"/>
    <mergeCell ref="U795:U797"/>
    <mergeCell ref="H795:H797"/>
    <mergeCell ref="I795:I797"/>
    <mergeCell ref="J795:J797"/>
    <mergeCell ref="K795:K797"/>
    <mergeCell ref="L795:L797"/>
    <mergeCell ref="M795:M797"/>
    <mergeCell ref="N795:N797"/>
    <mergeCell ref="P798:P800"/>
    <mergeCell ref="P801:P803"/>
    <mergeCell ref="Q801:Q803"/>
    <mergeCell ref="R801:R803"/>
    <mergeCell ref="S801:S803"/>
    <mergeCell ref="T801:T803"/>
    <mergeCell ref="P804:P805"/>
    <mergeCell ref="Q804:Q805"/>
    <mergeCell ref="R804:R805"/>
    <mergeCell ref="S804:S805"/>
    <mergeCell ref="O792:O794"/>
    <mergeCell ref="U792:U794"/>
    <mergeCell ref="Q798:Q800"/>
    <mergeCell ref="R798:R800"/>
    <mergeCell ref="S798:S800"/>
    <mergeCell ref="T798:T800"/>
    <mergeCell ref="U798:U805"/>
    <mergeCell ref="T804:T805"/>
    <mergeCell ref="O789:O791"/>
    <mergeCell ref="U789:U791"/>
    <mergeCell ref="U806:U808"/>
    <mergeCell ref="H789:H791"/>
    <mergeCell ref="I789:I791"/>
    <mergeCell ref="J789:J791"/>
    <mergeCell ref="K789:K791"/>
    <mergeCell ref="L789:L791"/>
    <mergeCell ref="M789:M791"/>
    <mergeCell ref="N789:N791"/>
    <mergeCell ref="U668:U670"/>
    <mergeCell ref="U671:U673"/>
    <mergeCell ref="U674:U676"/>
    <mergeCell ref="U677:U679"/>
    <mergeCell ref="U680:U682"/>
    <mergeCell ref="S653:S654"/>
    <mergeCell ref="T653:T654"/>
    <mergeCell ref="U660:U662"/>
    <mergeCell ref="S663:S664"/>
    <mergeCell ref="T663:T664"/>
    <mergeCell ref="S665:S666"/>
    <mergeCell ref="T665:T666"/>
    <mergeCell ref="O645:O647"/>
    <mergeCell ref="U645:U647"/>
    <mergeCell ref="H645:H647"/>
    <mergeCell ref="I645:I647"/>
    <mergeCell ref="J645:J647"/>
    <mergeCell ref="K645:K647"/>
    <mergeCell ref="L645:L647"/>
    <mergeCell ref="M645:M647"/>
    <mergeCell ref="N645:N647"/>
    <mergeCell ref="Q756:Q758"/>
    <mergeCell ref="R756:R758"/>
    <mergeCell ref="S756:S758"/>
    <mergeCell ref="T756:T758"/>
    <mergeCell ref="P759:P764"/>
    <mergeCell ref="Q759:Q764"/>
    <mergeCell ref="R759:R764"/>
    <mergeCell ref="S759:S764"/>
    <mergeCell ref="O750:O752"/>
    <mergeCell ref="U750:U752"/>
    <mergeCell ref="Q753:Q755"/>
    <mergeCell ref="R753:R755"/>
    <mergeCell ref="S753:S755"/>
    <mergeCell ref="T753:T755"/>
    <mergeCell ref="U753:U764"/>
    <mergeCell ref="T759:T764"/>
    <mergeCell ref="H777:H779"/>
    <mergeCell ref="I777:I779"/>
    <mergeCell ref="J777:J779"/>
    <mergeCell ref="K777:K779"/>
    <mergeCell ref="L777:L779"/>
    <mergeCell ref="M777:M779"/>
    <mergeCell ref="N777:N779"/>
    <mergeCell ref="J740:J741"/>
    <mergeCell ref="K740:K741"/>
    <mergeCell ref="L740:L741"/>
    <mergeCell ref="G645:G647"/>
    <mergeCell ref="H648:H650"/>
    <mergeCell ref="I648:I650"/>
    <mergeCell ref="J648:J650"/>
    <mergeCell ref="K648:K650"/>
    <mergeCell ref="L648:L650"/>
    <mergeCell ref="M648:M650"/>
    <mergeCell ref="N648:N650"/>
    <mergeCell ref="P651:P652"/>
    <mergeCell ref="P653:P654"/>
    <mergeCell ref="A651:A656"/>
    <mergeCell ref="A657:A659"/>
    <mergeCell ref="B657:B659"/>
    <mergeCell ref="C657:C659"/>
    <mergeCell ref="I657:I659"/>
    <mergeCell ref="J657:J659"/>
    <mergeCell ref="K657:K659"/>
    <mergeCell ref="L657:L659"/>
    <mergeCell ref="M657:M659"/>
    <mergeCell ref="N657:N659"/>
    <mergeCell ref="O657:O659"/>
    <mergeCell ref="U657:U659"/>
    <mergeCell ref="K671:K673"/>
    <mergeCell ref="L671:L673"/>
    <mergeCell ref="D671:D673"/>
    <mergeCell ref="E671:E673"/>
    <mergeCell ref="F671:F673"/>
    <mergeCell ref="G671:G673"/>
    <mergeCell ref="H671:H673"/>
    <mergeCell ref="I671:I673"/>
    <mergeCell ref="J671:J673"/>
    <mergeCell ref="M671:M673"/>
    <mergeCell ref="N671:N673"/>
    <mergeCell ref="O671:O673"/>
    <mergeCell ref="I668:I670"/>
    <mergeCell ref="J668:J670"/>
    <mergeCell ref="K668:K670"/>
    <mergeCell ref="L668:L670"/>
    <mergeCell ref="M668:M670"/>
    <mergeCell ref="N668:N670"/>
    <mergeCell ref="O668:O670"/>
    <mergeCell ref="O660:O662"/>
    <mergeCell ref="A660:A662"/>
    <mergeCell ref="B660:B662"/>
    <mergeCell ref="C660:C662"/>
    <mergeCell ref="E660:E662"/>
    <mergeCell ref="F660:F662"/>
    <mergeCell ref="G660:G662"/>
    <mergeCell ref="D660:D662"/>
    <mergeCell ref="A642:A644"/>
    <mergeCell ref="B642:B644"/>
    <mergeCell ref="C642:C644"/>
    <mergeCell ref="D642:D644"/>
    <mergeCell ref="E642:E644"/>
    <mergeCell ref="F642:F644"/>
    <mergeCell ref="G642:G644"/>
    <mergeCell ref="Q653:Q654"/>
    <mergeCell ref="R653:R654"/>
    <mergeCell ref="P655:P656"/>
    <mergeCell ref="Q655:Q656"/>
    <mergeCell ref="P663:P664"/>
    <mergeCell ref="Q663:Q664"/>
    <mergeCell ref="R663:R664"/>
    <mergeCell ref="P665:P666"/>
    <mergeCell ref="Q665:Q666"/>
    <mergeCell ref="R665:R666"/>
    <mergeCell ref="R655:R656"/>
    <mergeCell ref="S655:S656"/>
    <mergeCell ref="O648:O650"/>
    <mergeCell ref="U648:U650"/>
    <mergeCell ref="Q651:Q652"/>
    <mergeCell ref="R651:R652"/>
    <mergeCell ref="S651:S652"/>
    <mergeCell ref="T651:T652"/>
    <mergeCell ref="U651:U656"/>
    <mergeCell ref="T655:T656"/>
    <mergeCell ref="U663:U667"/>
    <mergeCell ref="O642:O644"/>
    <mergeCell ref="U642:U644"/>
    <mergeCell ref="H642:H644"/>
    <mergeCell ref="I642:I644"/>
    <mergeCell ref="J642:J644"/>
    <mergeCell ref="K642:K644"/>
    <mergeCell ref="L642:L644"/>
    <mergeCell ref="M642:M644"/>
    <mergeCell ref="N642:N644"/>
    <mergeCell ref="D648:D650"/>
    <mergeCell ref="D651:D656"/>
    <mergeCell ref="D657:D659"/>
    <mergeCell ref="E657:E659"/>
    <mergeCell ref="F657:F659"/>
    <mergeCell ref="G657:G659"/>
    <mergeCell ref="H657:H659"/>
    <mergeCell ref="A648:A650"/>
    <mergeCell ref="B648:B650"/>
    <mergeCell ref="C648:C650"/>
    <mergeCell ref="E648:E650"/>
    <mergeCell ref="F648:F650"/>
    <mergeCell ref="G648:G650"/>
    <mergeCell ref="E651:E656"/>
    <mergeCell ref="H660:H662"/>
    <mergeCell ref="I660:I662"/>
    <mergeCell ref="J660:J662"/>
    <mergeCell ref="K660:K662"/>
    <mergeCell ref="L660:L662"/>
    <mergeCell ref="M660:M662"/>
    <mergeCell ref="N660:N662"/>
    <mergeCell ref="A645:A647"/>
    <mergeCell ref="B645:B647"/>
    <mergeCell ref="C645:C647"/>
    <mergeCell ref="D645:D647"/>
    <mergeCell ref="E645:E647"/>
    <mergeCell ref="F645:F647"/>
    <mergeCell ref="J636:J638"/>
    <mergeCell ref="K636:K638"/>
    <mergeCell ref="L636:L638"/>
    <mergeCell ref="M636:M638"/>
    <mergeCell ref="N636:N638"/>
    <mergeCell ref="O636:O638"/>
    <mergeCell ref="U636:U638"/>
    <mergeCell ref="E633:E635"/>
    <mergeCell ref="F634:F635"/>
    <mergeCell ref="E636:E638"/>
    <mergeCell ref="F636:F638"/>
    <mergeCell ref="G636:G638"/>
    <mergeCell ref="H636:H638"/>
    <mergeCell ref="I636:I638"/>
    <mergeCell ref="J639:J641"/>
    <mergeCell ref="K639:K641"/>
    <mergeCell ref="L639:L641"/>
    <mergeCell ref="M639:M641"/>
    <mergeCell ref="N639:N641"/>
    <mergeCell ref="O639:O641"/>
    <mergeCell ref="U639:U641"/>
    <mergeCell ref="C639:C641"/>
    <mergeCell ref="D639:D641"/>
    <mergeCell ref="E639:E641"/>
    <mergeCell ref="F639:F641"/>
    <mergeCell ref="G639:G641"/>
    <mergeCell ref="H639:H641"/>
    <mergeCell ref="I639:I641"/>
    <mergeCell ref="A636:A638"/>
    <mergeCell ref="B636:B638"/>
    <mergeCell ref="C636:C638"/>
    <mergeCell ref="D636:D638"/>
    <mergeCell ref="A639:A641"/>
    <mergeCell ref="B639:B641"/>
    <mergeCell ref="O627:O629"/>
    <mergeCell ref="U627:U629"/>
    <mergeCell ref="H627:H629"/>
    <mergeCell ref="I627:I629"/>
    <mergeCell ref="J627:J629"/>
    <mergeCell ref="K627:K629"/>
    <mergeCell ref="L627:L629"/>
    <mergeCell ref="M627:M629"/>
    <mergeCell ref="N627:N629"/>
    <mergeCell ref="A627:A629"/>
    <mergeCell ref="B627:B629"/>
    <mergeCell ref="C627:C629"/>
    <mergeCell ref="D627:D629"/>
    <mergeCell ref="E627:E629"/>
    <mergeCell ref="F627:F629"/>
    <mergeCell ref="G627:G629"/>
    <mergeCell ref="O630:O632"/>
    <mergeCell ref="U630:U632"/>
    <mergeCell ref="U633:U635"/>
    <mergeCell ref="O634:O635"/>
    <mergeCell ref="H630:H632"/>
    <mergeCell ref="I630:I632"/>
    <mergeCell ref="J630:J632"/>
    <mergeCell ref="K630:K632"/>
    <mergeCell ref="L630:L632"/>
    <mergeCell ref="M630:M632"/>
    <mergeCell ref="N630:N632"/>
    <mergeCell ref="D630:D632"/>
    <mergeCell ref="D633:D635"/>
    <mergeCell ref="M634:M635"/>
    <mergeCell ref="N634:N635"/>
    <mergeCell ref="A633:A635"/>
    <mergeCell ref="B634:B635"/>
    <mergeCell ref="H634:H635"/>
    <mergeCell ref="I634:I635"/>
    <mergeCell ref="J634:J635"/>
    <mergeCell ref="K634:K635"/>
    <mergeCell ref="L634:L635"/>
    <mergeCell ref="A630:A632"/>
    <mergeCell ref="B630:B632"/>
    <mergeCell ref="C630:C632"/>
    <mergeCell ref="E630:E632"/>
    <mergeCell ref="F630:F632"/>
    <mergeCell ref="G630:G632"/>
    <mergeCell ref="C634:C635"/>
    <mergeCell ref="G634:G635"/>
    <mergeCell ref="E744:E746"/>
    <mergeCell ref="F745:F746"/>
    <mergeCell ref="G745:G746"/>
    <mergeCell ref="A744:A746"/>
    <mergeCell ref="D744:D746"/>
    <mergeCell ref="B745:B746"/>
    <mergeCell ref="C745:C746"/>
    <mergeCell ref="O747:O749"/>
    <mergeCell ref="U747:U749"/>
    <mergeCell ref="H747:H749"/>
    <mergeCell ref="I747:I749"/>
    <mergeCell ref="J747:J749"/>
    <mergeCell ref="K747:K749"/>
    <mergeCell ref="L747:L749"/>
    <mergeCell ref="M747:M749"/>
    <mergeCell ref="N747:N749"/>
    <mergeCell ref="A747:A749"/>
    <mergeCell ref="B747:B749"/>
    <mergeCell ref="C747:C749"/>
    <mergeCell ref="D747:D749"/>
    <mergeCell ref="E747:E749"/>
    <mergeCell ref="F747:F749"/>
    <mergeCell ref="G747:G749"/>
    <mergeCell ref="H750:H752"/>
    <mergeCell ref="I750:I752"/>
    <mergeCell ref="J750:J752"/>
    <mergeCell ref="K750:K752"/>
    <mergeCell ref="L750:L752"/>
    <mergeCell ref="M750:M752"/>
    <mergeCell ref="N750:N752"/>
    <mergeCell ref="P753:P755"/>
    <mergeCell ref="P756:P758"/>
    <mergeCell ref="O795:O797"/>
    <mergeCell ref="N786:N788"/>
    <mergeCell ref="O786:O788"/>
    <mergeCell ref="G786:G788"/>
    <mergeCell ref="H786:H788"/>
    <mergeCell ref="I786:I788"/>
    <mergeCell ref="J786:J788"/>
    <mergeCell ref="K786:K788"/>
    <mergeCell ref="L786:L788"/>
    <mergeCell ref="M786:M788"/>
    <mergeCell ref="O774:O776"/>
    <mergeCell ref="P774:T779"/>
    <mergeCell ref="U774:U776"/>
    <mergeCell ref="O777:O779"/>
    <mergeCell ref="U777:U779"/>
    <mergeCell ref="U780:U782"/>
    <mergeCell ref="U783:U785"/>
    <mergeCell ref="U786:U788"/>
    <mergeCell ref="H774:H776"/>
    <mergeCell ref="I774:I776"/>
    <mergeCell ref="J774:J776"/>
    <mergeCell ref="K774:K776"/>
    <mergeCell ref="L774:L776"/>
    <mergeCell ref="M774:M776"/>
    <mergeCell ref="N774:N776"/>
    <mergeCell ref="A774:A776"/>
    <mergeCell ref="B774:B776"/>
    <mergeCell ref="C774:C776"/>
    <mergeCell ref="D774:D776"/>
    <mergeCell ref="E774:E776"/>
    <mergeCell ref="F774:F776"/>
    <mergeCell ref="G774:G776"/>
    <mergeCell ref="K2188:K2190"/>
    <mergeCell ref="L2188:L2190"/>
    <mergeCell ref="M2188:M2190"/>
    <mergeCell ref="N2188:N2190"/>
    <mergeCell ref="O2188:O2190"/>
    <mergeCell ref="A2188:A2190"/>
    <mergeCell ref="B2188:B2190"/>
    <mergeCell ref="C2188:C2190"/>
    <mergeCell ref="D2188:D2190"/>
    <mergeCell ref="E2188:E2190"/>
    <mergeCell ref="F2188:F2190"/>
    <mergeCell ref="G2188:G2190"/>
    <mergeCell ref="H2191:H2193"/>
    <mergeCell ref="I2191:I2193"/>
    <mergeCell ref="J2191:J2193"/>
    <mergeCell ref="K2191:K2193"/>
    <mergeCell ref="L2191:L2193"/>
    <mergeCell ref="M2191:M2193"/>
    <mergeCell ref="N2191:N2193"/>
    <mergeCell ref="O2191:O2193"/>
    <mergeCell ref="A2191:A2193"/>
    <mergeCell ref="B2191:B2193"/>
    <mergeCell ref="C2191:C2193"/>
    <mergeCell ref="D2191:D2193"/>
    <mergeCell ref="E2191:E2193"/>
    <mergeCell ref="F2191:F2193"/>
    <mergeCell ref="G2191:G2193"/>
    <mergeCell ref="H2194:H2196"/>
    <mergeCell ref="I2194:I2196"/>
    <mergeCell ref="J2194:J2196"/>
    <mergeCell ref="K2194:K2196"/>
    <mergeCell ref="L2194:L2196"/>
    <mergeCell ref="M2194:M2196"/>
    <mergeCell ref="N2194:N2196"/>
    <mergeCell ref="O2194:O2196"/>
    <mergeCell ref="A2194:A2196"/>
    <mergeCell ref="B2194:B2196"/>
    <mergeCell ref="C2194:C2196"/>
    <mergeCell ref="D2194:D2196"/>
    <mergeCell ref="E2194:E2196"/>
    <mergeCell ref="F2194:F2196"/>
    <mergeCell ref="G2194:G2196"/>
    <mergeCell ref="H2179:H2181"/>
    <mergeCell ref="I2179:I2181"/>
    <mergeCell ref="J2179:J2181"/>
    <mergeCell ref="K2179:K2181"/>
    <mergeCell ref="L2179:L2181"/>
    <mergeCell ref="M2179:M2181"/>
    <mergeCell ref="N2179:N2181"/>
    <mergeCell ref="O2179:O2181"/>
    <mergeCell ref="A2179:A2181"/>
    <mergeCell ref="B2179:B2181"/>
    <mergeCell ref="C2179:C2181"/>
    <mergeCell ref="D2179:D2181"/>
    <mergeCell ref="E2179:E2181"/>
    <mergeCell ref="F2179:F2181"/>
    <mergeCell ref="G2179:G2181"/>
    <mergeCell ref="H2182:H2184"/>
    <mergeCell ref="I2182:I2184"/>
    <mergeCell ref="J2182:J2184"/>
    <mergeCell ref="K2182:K2184"/>
    <mergeCell ref="L2182:L2184"/>
    <mergeCell ref="M2182:M2184"/>
    <mergeCell ref="N2182:N2184"/>
    <mergeCell ref="O2182:O2184"/>
    <mergeCell ref="A2182:A2184"/>
    <mergeCell ref="B2182:B2184"/>
    <mergeCell ref="C2182:C2184"/>
    <mergeCell ref="D2182:D2184"/>
    <mergeCell ref="E2182:E2184"/>
    <mergeCell ref="F2182:F2184"/>
    <mergeCell ref="G2182:G2184"/>
    <mergeCell ref="H2185:H2187"/>
    <mergeCell ref="I2185:I2187"/>
    <mergeCell ref="J2185:J2187"/>
    <mergeCell ref="K2185:K2187"/>
    <mergeCell ref="L2185:L2187"/>
    <mergeCell ref="M2185:M2187"/>
    <mergeCell ref="N2185:N2187"/>
    <mergeCell ref="O2185:O2187"/>
    <mergeCell ref="A2185:A2187"/>
    <mergeCell ref="B2185:B2187"/>
    <mergeCell ref="C2185:C2187"/>
    <mergeCell ref="D2185:D2187"/>
    <mergeCell ref="E2185:E2187"/>
    <mergeCell ref="F2185:F2187"/>
    <mergeCell ref="G2185:G2187"/>
    <mergeCell ref="L2170:L2172"/>
    <mergeCell ref="M2170:M2172"/>
    <mergeCell ref="N2170:N2172"/>
    <mergeCell ref="O2170:O2172"/>
    <mergeCell ref="A2170:A2172"/>
    <mergeCell ref="B2170:B2172"/>
    <mergeCell ref="C2170:C2172"/>
    <mergeCell ref="D2170:D2172"/>
    <mergeCell ref="E2170:E2172"/>
    <mergeCell ref="F2170:F2172"/>
    <mergeCell ref="G2170:G2172"/>
    <mergeCell ref="H2173:H2175"/>
    <mergeCell ref="I2173:I2175"/>
    <mergeCell ref="J2173:J2175"/>
    <mergeCell ref="K2173:K2175"/>
    <mergeCell ref="L2173:L2175"/>
    <mergeCell ref="M2173:M2175"/>
    <mergeCell ref="N2173:N2175"/>
    <mergeCell ref="O2173:O2175"/>
    <mergeCell ref="A2173:A2175"/>
    <mergeCell ref="B2173:B2175"/>
    <mergeCell ref="C2173:C2175"/>
    <mergeCell ref="D2173:D2175"/>
    <mergeCell ref="E2173:E2175"/>
    <mergeCell ref="F2173:F2175"/>
    <mergeCell ref="G2173:G2175"/>
    <mergeCell ref="H2176:H2178"/>
    <mergeCell ref="I2176:I2178"/>
    <mergeCell ref="J2176:J2178"/>
    <mergeCell ref="K2176:K2178"/>
    <mergeCell ref="L2176:L2178"/>
    <mergeCell ref="M2176:M2178"/>
    <mergeCell ref="N2176:N2178"/>
    <mergeCell ref="O2176:O2178"/>
    <mergeCell ref="A2176:A2178"/>
    <mergeCell ref="B2176:B2178"/>
    <mergeCell ref="C2176:C2178"/>
    <mergeCell ref="D2176:D2178"/>
    <mergeCell ref="E2176:E2178"/>
    <mergeCell ref="F2176:F2178"/>
    <mergeCell ref="G2176:G2178"/>
    <mergeCell ref="U2179:U2181"/>
    <mergeCell ref="U2182:U2184"/>
    <mergeCell ref="U2185:U2187"/>
    <mergeCell ref="U2188:U2190"/>
    <mergeCell ref="U2191:U2193"/>
    <mergeCell ref="U2194:U2196"/>
    <mergeCell ref="U2197:U2199"/>
    <mergeCell ref="U2200:U2202"/>
    <mergeCell ref="O2158:O2160"/>
    <mergeCell ref="U2161:U2163"/>
    <mergeCell ref="U2164:U2166"/>
    <mergeCell ref="U2167:U2169"/>
    <mergeCell ref="U2170:U2172"/>
    <mergeCell ref="U2173:U2175"/>
    <mergeCell ref="U2176:U2178"/>
    <mergeCell ref="H2161:H2163"/>
    <mergeCell ref="I2161:I2163"/>
    <mergeCell ref="J2161:J2163"/>
    <mergeCell ref="K2161:K2163"/>
    <mergeCell ref="L2161:L2163"/>
    <mergeCell ref="M2161:M2163"/>
    <mergeCell ref="N2161:N2163"/>
    <mergeCell ref="O2161:O2163"/>
    <mergeCell ref="A2161:A2163"/>
    <mergeCell ref="B2161:B2163"/>
    <mergeCell ref="C2161:C2163"/>
    <mergeCell ref="D2161:D2163"/>
    <mergeCell ref="E2161:E2163"/>
    <mergeCell ref="F2161:F2163"/>
    <mergeCell ref="G2161:G2163"/>
    <mergeCell ref="H2164:H2166"/>
    <mergeCell ref="I2164:I2166"/>
    <mergeCell ref="J2164:J2166"/>
    <mergeCell ref="K2164:K2166"/>
    <mergeCell ref="L2164:L2166"/>
    <mergeCell ref="M2164:M2166"/>
    <mergeCell ref="N2164:N2166"/>
    <mergeCell ref="O2164:O2166"/>
    <mergeCell ref="A2164:A2166"/>
    <mergeCell ref="B2164:B2166"/>
    <mergeCell ref="C2164:C2166"/>
    <mergeCell ref="D2164:D2166"/>
    <mergeCell ref="E2164:E2166"/>
    <mergeCell ref="F2164:F2166"/>
    <mergeCell ref="G2164:G2166"/>
    <mergeCell ref="H2167:H2169"/>
    <mergeCell ref="I2167:I2169"/>
    <mergeCell ref="J2167:J2169"/>
    <mergeCell ref="K2167:K2169"/>
    <mergeCell ref="L2167:L2169"/>
    <mergeCell ref="M2167:M2169"/>
    <mergeCell ref="N2167:N2169"/>
    <mergeCell ref="O2167:O2169"/>
    <mergeCell ref="A2167:A2169"/>
    <mergeCell ref="B2167:B2169"/>
    <mergeCell ref="C2167:C2169"/>
    <mergeCell ref="D2167:D2169"/>
    <mergeCell ref="E2167:E2169"/>
    <mergeCell ref="F2167:F2169"/>
    <mergeCell ref="G2167:G2169"/>
    <mergeCell ref="H2170:H2172"/>
    <mergeCell ref="I2170:I2172"/>
    <mergeCell ref="J2170:J2172"/>
    <mergeCell ref="K2170:K2172"/>
    <mergeCell ref="H2152:H2154"/>
    <mergeCell ref="I2152:I2154"/>
    <mergeCell ref="J2152:J2154"/>
    <mergeCell ref="K2152:K2154"/>
    <mergeCell ref="L2152:L2154"/>
    <mergeCell ref="M2152:M2154"/>
    <mergeCell ref="N2152:N2154"/>
    <mergeCell ref="O2152:O2154"/>
    <mergeCell ref="A2152:A2154"/>
    <mergeCell ref="B2152:B2154"/>
    <mergeCell ref="C2152:C2154"/>
    <mergeCell ref="D2152:D2154"/>
    <mergeCell ref="E2152:E2154"/>
    <mergeCell ref="F2152:F2154"/>
    <mergeCell ref="G2152:G2154"/>
    <mergeCell ref="H2155:H2157"/>
    <mergeCell ref="I2155:I2157"/>
    <mergeCell ref="J2155:J2157"/>
    <mergeCell ref="K2155:K2157"/>
    <mergeCell ref="L2155:L2157"/>
    <mergeCell ref="M2155:M2157"/>
    <mergeCell ref="N2155:N2157"/>
    <mergeCell ref="O2155:O2157"/>
    <mergeCell ref="A2155:A2157"/>
    <mergeCell ref="B2155:B2157"/>
    <mergeCell ref="C2155:C2157"/>
    <mergeCell ref="D2155:D2157"/>
    <mergeCell ref="E2155:E2157"/>
    <mergeCell ref="F2155:F2157"/>
    <mergeCell ref="G2155:G2157"/>
    <mergeCell ref="A2158:A2160"/>
    <mergeCell ref="B2158:B2160"/>
    <mergeCell ref="C2158:C2160"/>
    <mergeCell ref="D2158:D2160"/>
    <mergeCell ref="E2158:E2160"/>
    <mergeCell ref="F2158:F2160"/>
    <mergeCell ref="G2158:G2160"/>
    <mergeCell ref="H2158:H2160"/>
    <mergeCell ref="I2158:I2160"/>
    <mergeCell ref="J2158:J2160"/>
    <mergeCell ref="K2158:K2160"/>
    <mergeCell ref="L2158:L2160"/>
    <mergeCell ref="M2158:M2160"/>
    <mergeCell ref="N2158:N2160"/>
    <mergeCell ref="H2143:H2145"/>
    <mergeCell ref="I2143:I2145"/>
    <mergeCell ref="J2143:J2145"/>
    <mergeCell ref="K2143:K2145"/>
    <mergeCell ref="L2143:L2145"/>
    <mergeCell ref="M2143:M2145"/>
    <mergeCell ref="N2143:N2145"/>
    <mergeCell ref="O2143:O2145"/>
    <mergeCell ref="A2143:A2145"/>
    <mergeCell ref="B2143:B2145"/>
    <mergeCell ref="C2143:C2145"/>
    <mergeCell ref="D2143:D2145"/>
    <mergeCell ref="E2143:E2145"/>
    <mergeCell ref="F2143:F2145"/>
    <mergeCell ref="G2143:G2145"/>
    <mergeCell ref="H2146:H2148"/>
    <mergeCell ref="I2146:I2148"/>
    <mergeCell ref="J2146:J2148"/>
    <mergeCell ref="K2146:K2148"/>
    <mergeCell ref="L2146:L2148"/>
    <mergeCell ref="M2146:M2148"/>
    <mergeCell ref="N2146:N2148"/>
    <mergeCell ref="O2146:O2148"/>
    <mergeCell ref="A2146:A2148"/>
    <mergeCell ref="B2146:B2148"/>
    <mergeCell ref="C2146:C2148"/>
    <mergeCell ref="D2146:D2148"/>
    <mergeCell ref="E2146:E2148"/>
    <mergeCell ref="F2146:F2148"/>
    <mergeCell ref="G2146:G2148"/>
    <mergeCell ref="H2149:H2151"/>
    <mergeCell ref="I2149:I2151"/>
    <mergeCell ref="J2149:J2151"/>
    <mergeCell ref="K2149:K2151"/>
    <mergeCell ref="L2149:L2151"/>
    <mergeCell ref="M2149:M2151"/>
    <mergeCell ref="N2149:N2151"/>
    <mergeCell ref="O2149:O2151"/>
    <mergeCell ref="A2149:A2151"/>
    <mergeCell ref="B2149:B2151"/>
    <mergeCell ref="C2149:C2151"/>
    <mergeCell ref="D2149:D2151"/>
    <mergeCell ref="E2149:E2151"/>
    <mergeCell ref="F2149:F2151"/>
    <mergeCell ref="G2149:G2151"/>
    <mergeCell ref="B2134:B2136"/>
    <mergeCell ref="C2134:C2136"/>
    <mergeCell ref="D2134:D2136"/>
    <mergeCell ref="E2134:E2136"/>
    <mergeCell ref="F2134:F2136"/>
    <mergeCell ref="G2134:G2136"/>
    <mergeCell ref="H2137:H2139"/>
    <mergeCell ref="I2137:I2139"/>
    <mergeCell ref="J2137:J2139"/>
    <mergeCell ref="K2137:K2139"/>
    <mergeCell ref="L2137:L2139"/>
    <mergeCell ref="M2137:M2139"/>
    <mergeCell ref="N2137:N2139"/>
    <mergeCell ref="O2137:O2139"/>
    <mergeCell ref="A2137:A2139"/>
    <mergeCell ref="B2137:B2139"/>
    <mergeCell ref="C2137:C2139"/>
    <mergeCell ref="D2137:D2139"/>
    <mergeCell ref="E2137:E2139"/>
    <mergeCell ref="F2137:F2139"/>
    <mergeCell ref="G2137:G2139"/>
    <mergeCell ref="H2140:H2142"/>
    <mergeCell ref="I2140:I2142"/>
    <mergeCell ref="J2140:J2142"/>
    <mergeCell ref="K2140:K2142"/>
    <mergeCell ref="L2140:L2142"/>
    <mergeCell ref="M2140:M2142"/>
    <mergeCell ref="N2140:N2142"/>
    <mergeCell ref="O2140:O2142"/>
    <mergeCell ref="A2140:A2142"/>
    <mergeCell ref="B2140:B2142"/>
    <mergeCell ref="C2140:C2142"/>
    <mergeCell ref="D2140:D2142"/>
    <mergeCell ref="E2140:E2142"/>
    <mergeCell ref="F2140:F2142"/>
    <mergeCell ref="G2140:G2142"/>
    <mergeCell ref="U2149:U2151"/>
    <mergeCell ref="U2152:U2154"/>
    <mergeCell ref="U2155:U2157"/>
    <mergeCell ref="U2158:U2160"/>
    <mergeCell ref="O2116:O2118"/>
    <mergeCell ref="U2119:U2121"/>
    <mergeCell ref="U2122:U2124"/>
    <mergeCell ref="U2125:U2127"/>
    <mergeCell ref="U2128:U2130"/>
    <mergeCell ref="U2131:U2133"/>
    <mergeCell ref="U2134:U2136"/>
    <mergeCell ref="H2119:H2121"/>
    <mergeCell ref="I2119:I2121"/>
    <mergeCell ref="J2119:J2121"/>
    <mergeCell ref="K2119:K2121"/>
    <mergeCell ref="L2119:L2121"/>
    <mergeCell ref="M2119:M2121"/>
    <mergeCell ref="N2119:N2121"/>
    <mergeCell ref="O2119:O2121"/>
    <mergeCell ref="A2119:A2121"/>
    <mergeCell ref="B2119:B2121"/>
    <mergeCell ref="C2119:C2121"/>
    <mergeCell ref="D2119:D2121"/>
    <mergeCell ref="E2119:E2121"/>
    <mergeCell ref="F2119:F2121"/>
    <mergeCell ref="G2119:G2121"/>
    <mergeCell ref="H2122:H2124"/>
    <mergeCell ref="I2122:I2124"/>
    <mergeCell ref="J2122:J2124"/>
    <mergeCell ref="K2122:K2124"/>
    <mergeCell ref="L2122:L2124"/>
    <mergeCell ref="M2122:M2124"/>
    <mergeCell ref="N2122:N2124"/>
    <mergeCell ref="O2122:O2124"/>
    <mergeCell ref="A2122:A2124"/>
    <mergeCell ref="B2122:B2124"/>
    <mergeCell ref="C2122:C2124"/>
    <mergeCell ref="D2122:D2124"/>
    <mergeCell ref="E2122:E2124"/>
    <mergeCell ref="F2122:F2124"/>
    <mergeCell ref="G2122:G2124"/>
    <mergeCell ref="H2125:H2127"/>
    <mergeCell ref="I2125:I2127"/>
    <mergeCell ref="J2125:J2127"/>
    <mergeCell ref="K2125:K2127"/>
    <mergeCell ref="L2125:L2127"/>
    <mergeCell ref="M2125:M2127"/>
    <mergeCell ref="N2125:N2127"/>
    <mergeCell ref="O2125:O2127"/>
    <mergeCell ref="A2125:A2127"/>
    <mergeCell ref="B2125:B2127"/>
    <mergeCell ref="C2125:C2127"/>
    <mergeCell ref="D2125:D2127"/>
    <mergeCell ref="E2125:E2127"/>
    <mergeCell ref="F2125:F2127"/>
    <mergeCell ref="G2125:G2127"/>
    <mergeCell ref="H2128:H2130"/>
    <mergeCell ref="I2128:I2130"/>
    <mergeCell ref="J2128:J2130"/>
    <mergeCell ref="K2128:K2130"/>
    <mergeCell ref="L2128:L2130"/>
    <mergeCell ref="M2128:M2130"/>
    <mergeCell ref="N2128:N2130"/>
    <mergeCell ref="O2128:O2130"/>
    <mergeCell ref="H2113:H2115"/>
    <mergeCell ref="I2113:I2115"/>
    <mergeCell ref="J2113:J2115"/>
    <mergeCell ref="K2113:K2115"/>
    <mergeCell ref="L2113:L2115"/>
    <mergeCell ref="M2113:M2115"/>
    <mergeCell ref="N2113:N2115"/>
    <mergeCell ref="O2113:O2115"/>
    <mergeCell ref="A2113:A2115"/>
    <mergeCell ref="B2113:B2115"/>
    <mergeCell ref="C2113:C2115"/>
    <mergeCell ref="D2113:D2115"/>
    <mergeCell ref="E2113:E2115"/>
    <mergeCell ref="F2113:F2115"/>
    <mergeCell ref="G2113:G2115"/>
    <mergeCell ref="A2116:A2118"/>
    <mergeCell ref="B2116:B2118"/>
    <mergeCell ref="C2116:C2118"/>
    <mergeCell ref="D2116:D2118"/>
    <mergeCell ref="E2116:E2118"/>
    <mergeCell ref="F2116:F2118"/>
    <mergeCell ref="G2116:G2118"/>
    <mergeCell ref="H2116:H2118"/>
    <mergeCell ref="I2116:I2118"/>
    <mergeCell ref="J2116:J2118"/>
    <mergeCell ref="K2116:K2118"/>
    <mergeCell ref="L2116:L2118"/>
    <mergeCell ref="M2116:M2118"/>
    <mergeCell ref="N2116:N2118"/>
    <mergeCell ref="U2137:U2139"/>
    <mergeCell ref="U2140:U2142"/>
    <mergeCell ref="U2143:U2145"/>
    <mergeCell ref="U2146:U2148"/>
    <mergeCell ref="A2128:A2130"/>
    <mergeCell ref="B2128:B2130"/>
    <mergeCell ref="C2128:C2130"/>
    <mergeCell ref="D2128:D2130"/>
    <mergeCell ref="E2128:E2130"/>
    <mergeCell ref="F2128:F2130"/>
    <mergeCell ref="G2128:G2130"/>
    <mergeCell ref="H2131:H2133"/>
    <mergeCell ref="I2131:I2133"/>
    <mergeCell ref="J2131:J2133"/>
    <mergeCell ref="K2131:K2133"/>
    <mergeCell ref="L2131:L2133"/>
    <mergeCell ref="M2131:M2133"/>
    <mergeCell ref="N2131:N2133"/>
    <mergeCell ref="O2131:O2133"/>
    <mergeCell ref="A2131:A2133"/>
    <mergeCell ref="B2131:B2133"/>
    <mergeCell ref="C2131:C2133"/>
    <mergeCell ref="D2131:D2133"/>
    <mergeCell ref="E2131:E2133"/>
    <mergeCell ref="F2131:F2133"/>
    <mergeCell ref="G2131:G2133"/>
    <mergeCell ref="H2134:H2136"/>
    <mergeCell ref="I2134:I2136"/>
    <mergeCell ref="J2134:J2136"/>
    <mergeCell ref="K2134:K2136"/>
    <mergeCell ref="L2134:L2136"/>
    <mergeCell ref="M2134:M2136"/>
    <mergeCell ref="N2134:N2136"/>
    <mergeCell ref="O2134:O2136"/>
    <mergeCell ref="A2134:A2136"/>
    <mergeCell ref="H2104:H2106"/>
    <mergeCell ref="I2104:I2106"/>
    <mergeCell ref="J2104:J2106"/>
    <mergeCell ref="K2104:K2106"/>
    <mergeCell ref="L2104:L2106"/>
    <mergeCell ref="M2104:M2106"/>
    <mergeCell ref="N2104:N2106"/>
    <mergeCell ref="O2104:O2106"/>
    <mergeCell ref="A2104:A2106"/>
    <mergeCell ref="B2104:B2106"/>
    <mergeCell ref="C2104:C2106"/>
    <mergeCell ref="D2104:D2106"/>
    <mergeCell ref="E2104:E2106"/>
    <mergeCell ref="F2104:F2106"/>
    <mergeCell ref="G2104:G2106"/>
    <mergeCell ref="H2107:H2109"/>
    <mergeCell ref="I2107:I2109"/>
    <mergeCell ref="J2107:J2109"/>
    <mergeCell ref="K2107:K2109"/>
    <mergeCell ref="L2107:L2109"/>
    <mergeCell ref="M2107:M2109"/>
    <mergeCell ref="N2107:N2109"/>
    <mergeCell ref="O2107:O2109"/>
    <mergeCell ref="A2107:A2109"/>
    <mergeCell ref="B2107:B2109"/>
    <mergeCell ref="C2107:C2109"/>
    <mergeCell ref="D2107:D2109"/>
    <mergeCell ref="E2107:E2109"/>
    <mergeCell ref="F2107:F2109"/>
    <mergeCell ref="G2107:G2109"/>
    <mergeCell ref="H2110:H2112"/>
    <mergeCell ref="I2110:I2112"/>
    <mergeCell ref="J2110:J2112"/>
    <mergeCell ref="K2110:K2112"/>
    <mergeCell ref="L2110:L2112"/>
    <mergeCell ref="M2110:M2112"/>
    <mergeCell ref="N2110:N2112"/>
    <mergeCell ref="O2110:O2112"/>
    <mergeCell ref="A2110:A2112"/>
    <mergeCell ref="B2110:B2112"/>
    <mergeCell ref="C2110:C2112"/>
    <mergeCell ref="D2110:D2112"/>
    <mergeCell ref="E2110:E2112"/>
    <mergeCell ref="F2110:F2112"/>
    <mergeCell ref="G2110:G2112"/>
    <mergeCell ref="H2095:H2097"/>
    <mergeCell ref="I2095:I2097"/>
    <mergeCell ref="J2095:J2097"/>
    <mergeCell ref="K2095:K2097"/>
    <mergeCell ref="L2095:L2097"/>
    <mergeCell ref="M2095:M2097"/>
    <mergeCell ref="N2095:N2097"/>
    <mergeCell ref="O2095:O2097"/>
    <mergeCell ref="A2095:A2097"/>
    <mergeCell ref="B2095:B2097"/>
    <mergeCell ref="C2095:C2097"/>
    <mergeCell ref="D2095:D2097"/>
    <mergeCell ref="E2095:E2097"/>
    <mergeCell ref="F2095:F2097"/>
    <mergeCell ref="G2095:G2097"/>
    <mergeCell ref="H2098:H2100"/>
    <mergeCell ref="I2098:I2100"/>
    <mergeCell ref="J2098:J2100"/>
    <mergeCell ref="K2098:K2100"/>
    <mergeCell ref="L2098:L2100"/>
    <mergeCell ref="M2098:M2100"/>
    <mergeCell ref="N2098:N2100"/>
    <mergeCell ref="O2098:O2100"/>
    <mergeCell ref="A2098:A2100"/>
    <mergeCell ref="B2098:B2100"/>
    <mergeCell ref="C2098:C2100"/>
    <mergeCell ref="D2098:D2100"/>
    <mergeCell ref="E2098:E2100"/>
    <mergeCell ref="F2098:F2100"/>
    <mergeCell ref="G2098:G2100"/>
    <mergeCell ref="H2101:H2103"/>
    <mergeCell ref="I2101:I2103"/>
    <mergeCell ref="J2101:J2103"/>
    <mergeCell ref="K2101:K2103"/>
    <mergeCell ref="L2101:L2103"/>
    <mergeCell ref="M2101:M2103"/>
    <mergeCell ref="N2101:N2103"/>
    <mergeCell ref="O2101:O2103"/>
    <mergeCell ref="A2101:A2103"/>
    <mergeCell ref="B2101:B2103"/>
    <mergeCell ref="C2101:C2103"/>
    <mergeCell ref="D2101:D2103"/>
    <mergeCell ref="E2101:E2103"/>
    <mergeCell ref="F2101:F2103"/>
    <mergeCell ref="G2101:G2103"/>
    <mergeCell ref="L2086:L2088"/>
    <mergeCell ref="M2086:M2088"/>
    <mergeCell ref="N2086:N2088"/>
    <mergeCell ref="O2086:O2088"/>
    <mergeCell ref="A2086:A2088"/>
    <mergeCell ref="B2086:B2088"/>
    <mergeCell ref="C2086:C2088"/>
    <mergeCell ref="D2086:D2088"/>
    <mergeCell ref="E2086:E2088"/>
    <mergeCell ref="F2086:F2088"/>
    <mergeCell ref="G2086:G2088"/>
    <mergeCell ref="H2089:H2091"/>
    <mergeCell ref="I2089:I2091"/>
    <mergeCell ref="J2089:J2091"/>
    <mergeCell ref="K2089:K2091"/>
    <mergeCell ref="L2089:L2091"/>
    <mergeCell ref="M2089:M2091"/>
    <mergeCell ref="N2089:N2091"/>
    <mergeCell ref="O2089:O2091"/>
    <mergeCell ref="A2089:A2091"/>
    <mergeCell ref="B2089:B2091"/>
    <mergeCell ref="C2089:C2091"/>
    <mergeCell ref="D2089:D2091"/>
    <mergeCell ref="E2089:E2091"/>
    <mergeCell ref="F2089:F2091"/>
    <mergeCell ref="G2089:G2091"/>
    <mergeCell ref="H2092:H2094"/>
    <mergeCell ref="I2092:I2094"/>
    <mergeCell ref="J2092:J2094"/>
    <mergeCell ref="K2092:K2094"/>
    <mergeCell ref="L2092:L2094"/>
    <mergeCell ref="M2092:M2094"/>
    <mergeCell ref="N2092:N2094"/>
    <mergeCell ref="O2092:O2094"/>
    <mergeCell ref="A2092:A2094"/>
    <mergeCell ref="B2092:B2094"/>
    <mergeCell ref="C2092:C2094"/>
    <mergeCell ref="D2092:D2094"/>
    <mergeCell ref="E2092:E2094"/>
    <mergeCell ref="F2092:F2094"/>
    <mergeCell ref="G2092:G2094"/>
    <mergeCell ref="U2095:U2097"/>
    <mergeCell ref="U2098:U2100"/>
    <mergeCell ref="U2101:U2103"/>
    <mergeCell ref="U2104:U2106"/>
    <mergeCell ref="U2107:U2109"/>
    <mergeCell ref="U2110:U2112"/>
    <mergeCell ref="U2113:U2115"/>
    <mergeCell ref="U2116:U2118"/>
    <mergeCell ref="O2074:O2076"/>
    <mergeCell ref="U2077:U2079"/>
    <mergeCell ref="U2080:U2082"/>
    <mergeCell ref="U2083:U2085"/>
    <mergeCell ref="U2086:U2088"/>
    <mergeCell ref="U2089:U2091"/>
    <mergeCell ref="U2092:U2094"/>
    <mergeCell ref="H2077:H2079"/>
    <mergeCell ref="I2077:I2079"/>
    <mergeCell ref="J2077:J2079"/>
    <mergeCell ref="K2077:K2079"/>
    <mergeCell ref="L2077:L2079"/>
    <mergeCell ref="M2077:M2079"/>
    <mergeCell ref="N2077:N2079"/>
    <mergeCell ref="O2077:O2079"/>
    <mergeCell ref="A2077:A2079"/>
    <mergeCell ref="B2077:B2079"/>
    <mergeCell ref="C2077:C2079"/>
    <mergeCell ref="D2077:D2079"/>
    <mergeCell ref="E2077:E2079"/>
    <mergeCell ref="F2077:F2079"/>
    <mergeCell ref="G2077:G2079"/>
    <mergeCell ref="H2080:H2082"/>
    <mergeCell ref="I2080:I2082"/>
    <mergeCell ref="J2080:J2082"/>
    <mergeCell ref="K2080:K2082"/>
    <mergeCell ref="L2080:L2082"/>
    <mergeCell ref="M2080:M2082"/>
    <mergeCell ref="N2080:N2082"/>
    <mergeCell ref="O2080:O2082"/>
    <mergeCell ref="A2080:A2082"/>
    <mergeCell ref="B2080:B2082"/>
    <mergeCell ref="C2080:C2082"/>
    <mergeCell ref="D2080:D2082"/>
    <mergeCell ref="E2080:E2082"/>
    <mergeCell ref="F2080:F2082"/>
    <mergeCell ref="G2080:G2082"/>
    <mergeCell ref="H2083:H2085"/>
    <mergeCell ref="I2083:I2085"/>
    <mergeCell ref="J2083:J2085"/>
    <mergeCell ref="K2083:K2085"/>
    <mergeCell ref="L2083:L2085"/>
    <mergeCell ref="M2083:M2085"/>
    <mergeCell ref="N2083:N2085"/>
    <mergeCell ref="O2083:O2085"/>
    <mergeCell ref="A2083:A2085"/>
    <mergeCell ref="B2083:B2085"/>
    <mergeCell ref="C2083:C2085"/>
    <mergeCell ref="D2083:D2085"/>
    <mergeCell ref="E2083:E2085"/>
    <mergeCell ref="F2083:F2085"/>
    <mergeCell ref="G2083:G2085"/>
    <mergeCell ref="H2086:H2088"/>
    <mergeCell ref="I2086:I2088"/>
    <mergeCell ref="J2086:J2088"/>
    <mergeCell ref="K2086:K2088"/>
    <mergeCell ref="H2068:H2070"/>
    <mergeCell ref="I2068:I2070"/>
    <mergeCell ref="J2068:J2070"/>
    <mergeCell ref="K2068:K2070"/>
    <mergeCell ref="L2068:L2070"/>
    <mergeCell ref="M2068:M2070"/>
    <mergeCell ref="N2068:N2070"/>
    <mergeCell ref="O2068:O2070"/>
    <mergeCell ref="A2068:A2070"/>
    <mergeCell ref="B2068:B2070"/>
    <mergeCell ref="C2068:C2070"/>
    <mergeCell ref="D2068:D2070"/>
    <mergeCell ref="E2068:E2070"/>
    <mergeCell ref="F2068:F2070"/>
    <mergeCell ref="G2068:G2070"/>
    <mergeCell ref="H2071:H2073"/>
    <mergeCell ref="I2071:I2073"/>
    <mergeCell ref="J2071:J2073"/>
    <mergeCell ref="K2071:K2073"/>
    <mergeCell ref="L2071:L2073"/>
    <mergeCell ref="M2071:M2073"/>
    <mergeCell ref="N2071:N2073"/>
    <mergeCell ref="O2071:O2073"/>
    <mergeCell ref="A2071:A2073"/>
    <mergeCell ref="B2071:B2073"/>
    <mergeCell ref="C2071:C2073"/>
    <mergeCell ref="D2071:D2073"/>
    <mergeCell ref="E2071:E2073"/>
    <mergeCell ref="F2071:F2073"/>
    <mergeCell ref="G2071:G2073"/>
    <mergeCell ref="A2074:A2076"/>
    <mergeCell ref="B2074:B2076"/>
    <mergeCell ref="C2074:C2076"/>
    <mergeCell ref="D2074:D2076"/>
    <mergeCell ref="E2074:E2076"/>
    <mergeCell ref="F2074:F2076"/>
    <mergeCell ref="G2074:G2076"/>
    <mergeCell ref="H2074:H2076"/>
    <mergeCell ref="I2074:I2076"/>
    <mergeCell ref="J2074:J2076"/>
    <mergeCell ref="K2074:K2076"/>
    <mergeCell ref="L2074:L2076"/>
    <mergeCell ref="M2074:M2076"/>
    <mergeCell ref="N2074:N2076"/>
    <mergeCell ref="H2059:H2061"/>
    <mergeCell ref="I2059:I2061"/>
    <mergeCell ref="J2059:J2061"/>
    <mergeCell ref="K2059:K2061"/>
    <mergeCell ref="L2059:L2061"/>
    <mergeCell ref="M2059:M2061"/>
    <mergeCell ref="N2059:N2061"/>
    <mergeCell ref="O2059:O2061"/>
    <mergeCell ref="A2059:A2061"/>
    <mergeCell ref="B2059:B2061"/>
    <mergeCell ref="C2059:C2061"/>
    <mergeCell ref="D2059:D2061"/>
    <mergeCell ref="E2059:E2061"/>
    <mergeCell ref="F2059:F2061"/>
    <mergeCell ref="G2059:G2061"/>
    <mergeCell ref="H2062:H2064"/>
    <mergeCell ref="I2062:I2064"/>
    <mergeCell ref="J2062:J2064"/>
    <mergeCell ref="K2062:K2064"/>
    <mergeCell ref="L2062:L2064"/>
    <mergeCell ref="M2062:M2064"/>
    <mergeCell ref="N2062:N2064"/>
    <mergeCell ref="O2062:O2064"/>
    <mergeCell ref="A2062:A2064"/>
    <mergeCell ref="B2062:B2064"/>
    <mergeCell ref="C2062:C2064"/>
    <mergeCell ref="D2062:D2064"/>
    <mergeCell ref="E2062:E2064"/>
    <mergeCell ref="F2062:F2064"/>
    <mergeCell ref="G2062:G2064"/>
    <mergeCell ref="H2065:H2067"/>
    <mergeCell ref="I2065:I2067"/>
    <mergeCell ref="J2065:J2067"/>
    <mergeCell ref="K2065:K2067"/>
    <mergeCell ref="L2065:L2067"/>
    <mergeCell ref="M2065:M2067"/>
    <mergeCell ref="N2065:N2067"/>
    <mergeCell ref="O2065:O2067"/>
    <mergeCell ref="A2065:A2067"/>
    <mergeCell ref="B2065:B2067"/>
    <mergeCell ref="C2065:C2067"/>
    <mergeCell ref="D2065:D2067"/>
    <mergeCell ref="E2065:E2067"/>
    <mergeCell ref="F2065:F2067"/>
    <mergeCell ref="G2065:G2067"/>
    <mergeCell ref="B2050:B2052"/>
    <mergeCell ref="C2050:C2052"/>
    <mergeCell ref="D2050:D2052"/>
    <mergeCell ref="E2050:E2052"/>
    <mergeCell ref="F2050:F2052"/>
    <mergeCell ref="G2050:G2052"/>
    <mergeCell ref="H2053:H2055"/>
    <mergeCell ref="I2053:I2055"/>
    <mergeCell ref="J2053:J2055"/>
    <mergeCell ref="K2053:K2055"/>
    <mergeCell ref="L2053:L2055"/>
    <mergeCell ref="M2053:M2055"/>
    <mergeCell ref="N2053:N2055"/>
    <mergeCell ref="O2053:O2055"/>
    <mergeCell ref="A2053:A2055"/>
    <mergeCell ref="B2053:B2055"/>
    <mergeCell ref="C2053:C2055"/>
    <mergeCell ref="D2053:D2055"/>
    <mergeCell ref="E2053:E2055"/>
    <mergeCell ref="F2053:F2055"/>
    <mergeCell ref="G2053:G2055"/>
    <mergeCell ref="H2056:H2058"/>
    <mergeCell ref="I2056:I2058"/>
    <mergeCell ref="J2056:J2058"/>
    <mergeCell ref="K2056:K2058"/>
    <mergeCell ref="L2056:L2058"/>
    <mergeCell ref="M2056:M2058"/>
    <mergeCell ref="N2056:N2058"/>
    <mergeCell ref="O2056:O2058"/>
    <mergeCell ref="A2056:A2058"/>
    <mergeCell ref="B2056:B2058"/>
    <mergeCell ref="C2056:C2058"/>
    <mergeCell ref="D2056:D2058"/>
    <mergeCell ref="E2056:E2058"/>
    <mergeCell ref="F2056:F2058"/>
    <mergeCell ref="G2056:G2058"/>
    <mergeCell ref="U2065:U2067"/>
    <mergeCell ref="U2068:U2070"/>
    <mergeCell ref="U2071:U2073"/>
    <mergeCell ref="U2074:U2076"/>
    <mergeCell ref="O2032:O2034"/>
    <mergeCell ref="U2035:U2037"/>
    <mergeCell ref="U2038:U2040"/>
    <mergeCell ref="U2041:U2043"/>
    <mergeCell ref="U2044:U2046"/>
    <mergeCell ref="U2047:U2049"/>
    <mergeCell ref="U2050:U2052"/>
    <mergeCell ref="H2035:H2037"/>
    <mergeCell ref="I2035:I2037"/>
    <mergeCell ref="J2035:J2037"/>
    <mergeCell ref="K2035:K2037"/>
    <mergeCell ref="L2035:L2037"/>
    <mergeCell ref="M2035:M2037"/>
    <mergeCell ref="N2035:N2037"/>
    <mergeCell ref="O2035:O2037"/>
    <mergeCell ref="A2035:A2037"/>
    <mergeCell ref="B2035:B2037"/>
    <mergeCell ref="C2035:C2037"/>
    <mergeCell ref="D2035:D2037"/>
    <mergeCell ref="E2035:E2037"/>
    <mergeCell ref="F2035:F2037"/>
    <mergeCell ref="G2035:G2037"/>
    <mergeCell ref="H2038:H2040"/>
    <mergeCell ref="I2038:I2040"/>
    <mergeCell ref="J2038:J2040"/>
    <mergeCell ref="K2038:K2040"/>
    <mergeCell ref="L2038:L2040"/>
    <mergeCell ref="M2038:M2040"/>
    <mergeCell ref="N2038:N2040"/>
    <mergeCell ref="O2038:O2040"/>
    <mergeCell ref="A2038:A2040"/>
    <mergeCell ref="B2038:B2040"/>
    <mergeCell ref="C2038:C2040"/>
    <mergeCell ref="D2038:D2040"/>
    <mergeCell ref="E2038:E2040"/>
    <mergeCell ref="F2038:F2040"/>
    <mergeCell ref="G2038:G2040"/>
    <mergeCell ref="H2041:H2043"/>
    <mergeCell ref="I2041:I2043"/>
    <mergeCell ref="J2041:J2043"/>
    <mergeCell ref="K2041:K2043"/>
    <mergeCell ref="L2041:L2043"/>
    <mergeCell ref="M2041:M2043"/>
    <mergeCell ref="N2041:N2043"/>
    <mergeCell ref="O2041:O2043"/>
    <mergeCell ref="A2041:A2043"/>
    <mergeCell ref="B2041:B2043"/>
    <mergeCell ref="C2041:C2043"/>
    <mergeCell ref="D2041:D2043"/>
    <mergeCell ref="E2041:E2043"/>
    <mergeCell ref="F2041:F2043"/>
    <mergeCell ref="G2041:G2043"/>
    <mergeCell ref="H2044:H2046"/>
    <mergeCell ref="I2044:I2046"/>
    <mergeCell ref="J2044:J2046"/>
    <mergeCell ref="K2044:K2046"/>
    <mergeCell ref="L2044:L2046"/>
    <mergeCell ref="M2044:M2046"/>
    <mergeCell ref="N2044:N2046"/>
    <mergeCell ref="O2044:O2046"/>
    <mergeCell ref="H2029:H2031"/>
    <mergeCell ref="I2029:I2031"/>
    <mergeCell ref="J2029:J2031"/>
    <mergeCell ref="K2029:K2031"/>
    <mergeCell ref="L2029:L2031"/>
    <mergeCell ref="M2029:M2031"/>
    <mergeCell ref="N2029:N2031"/>
    <mergeCell ref="O2029:O2031"/>
    <mergeCell ref="A2029:A2031"/>
    <mergeCell ref="B2029:B2031"/>
    <mergeCell ref="C2029:C2031"/>
    <mergeCell ref="D2029:D2031"/>
    <mergeCell ref="E2029:E2031"/>
    <mergeCell ref="F2029:F2031"/>
    <mergeCell ref="G2029:G2031"/>
    <mergeCell ref="A2032:A2034"/>
    <mergeCell ref="B2032:B2034"/>
    <mergeCell ref="C2032:C2034"/>
    <mergeCell ref="D2032:D2034"/>
    <mergeCell ref="E2032:E2034"/>
    <mergeCell ref="F2032:F2034"/>
    <mergeCell ref="G2032:G2034"/>
    <mergeCell ref="H2032:H2034"/>
    <mergeCell ref="I2032:I2034"/>
    <mergeCell ref="J2032:J2034"/>
    <mergeCell ref="K2032:K2034"/>
    <mergeCell ref="L2032:L2034"/>
    <mergeCell ref="M2032:M2034"/>
    <mergeCell ref="N2032:N2034"/>
    <mergeCell ref="U2053:U2055"/>
    <mergeCell ref="U2056:U2058"/>
    <mergeCell ref="U2059:U2061"/>
    <mergeCell ref="U2062:U2064"/>
    <mergeCell ref="A2044:A2046"/>
    <mergeCell ref="B2044:B2046"/>
    <mergeCell ref="C2044:C2046"/>
    <mergeCell ref="D2044:D2046"/>
    <mergeCell ref="E2044:E2046"/>
    <mergeCell ref="F2044:F2046"/>
    <mergeCell ref="G2044:G2046"/>
    <mergeCell ref="H2047:H2049"/>
    <mergeCell ref="I2047:I2049"/>
    <mergeCell ref="J2047:J2049"/>
    <mergeCell ref="K2047:K2049"/>
    <mergeCell ref="L2047:L2049"/>
    <mergeCell ref="M2047:M2049"/>
    <mergeCell ref="N2047:N2049"/>
    <mergeCell ref="O2047:O2049"/>
    <mergeCell ref="A2047:A2049"/>
    <mergeCell ref="B2047:B2049"/>
    <mergeCell ref="C2047:C2049"/>
    <mergeCell ref="D2047:D2049"/>
    <mergeCell ref="E2047:E2049"/>
    <mergeCell ref="F2047:F2049"/>
    <mergeCell ref="G2047:G2049"/>
    <mergeCell ref="H2050:H2052"/>
    <mergeCell ref="I2050:I2052"/>
    <mergeCell ref="J2050:J2052"/>
    <mergeCell ref="K2050:K2052"/>
    <mergeCell ref="L2050:L2052"/>
    <mergeCell ref="M2050:M2052"/>
    <mergeCell ref="N2050:N2052"/>
    <mergeCell ref="O2050:O2052"/>
    <mergeCell ref="A2050:A2052"/>
    <mergeCell ref="H2020:H2022"/>
    <mergeCell ref="I2020:I2022"/>
    <mergeCell ref="J2020:J2022"/>
    <mergeCell ref="K2020:K2022"/>
    <mergeCell ref="L2020:L2022"/>
    <mergeCell ref="M2020:M2022"/>
    <mergeCell ref="N2020:N2022"/>
    <mergeCell ref="O2020:O2022"/>
    <mergeCell ref="A2020:A2022"/>
    <mergeCell ref="B2020:B2022"/>
    <mergeCell ref="C2020:C2022"/>
    <mergeCell ref="D2020:D2022"/>
    <mergeCell ref="E2020:E2022"/>
    <mergeCell ref="F2020:F2022"/>
    <mergeCell ref="G2020:G2022"/>
    <mergeCell ref="H2023:H2025"/>
    <mergeCell ref="I2023:I2025"/>
    <mergeCell ref="J2023:J2025"/>
    <mergeCell ref="K2023:K2025"/>
    <mergeCell ref="L2023:L2025"/>
    <mergeCell ref="M2023:M2025"/>
    <mergeCell ref="N2023:N2025"/>
    <mergeCell ref="O2023:O2025"/>
    <mergeCell ref="A2023:A2025"/>
    <mergeCell ref="B2023:B2025"/>
    <mergeCell ref="C2023:C2025"/>
    <mergeCell ref="D2023:D2025"/>
    <mergeCell ref="E2023:E2025"/>
    <mergeCell ref="F2023:F2025"/>
    <mergeCell ref="G2023:G2025"/>
    <mergeCell ref="H2026:H2028"/>
    <mergeCell ref="I2026:I2028"/>
    <mergeCell ref="J2026:J2028"/>
    <mergeCell ref="K2026:K2028"/>
    <mergeCell ref="L2026:L2028"/>
    <mergeCell ref="M2026:M2028"/>
    <mergeCell ref="N2026:N2028"/>
    <mergeCell ref="O2026:O2028"/>
    <mergeCell ref="A2026:A2028"/>
    <mergeCell ref="B2026:B2028"/>
    <mergeCell ref="C2026:C2028"/>
    <mergeCell ref="D2026:D2028"/>
    <mergeCell ref="E2026:E2028"/>
    <mergeCell ref="F2026:F2028"/>
    <mergeCell ref="G2026:G2028"/>
    <mergeCell ref="H2011:H2013"/>
    <mergeCell ref="I2011:I2013"/>
    <mergeCell ref="J2011:J2013"/>
    <mergeCell ref="K2011:K2013"/>
    <mergeCell ref="L2011:L2013"/>
    <mergeCell ref="M2011:M2013"/>
    <mergeCell ref="N2011:N2013"/>
    <mergeCell ref="O2011:O2013"/>
    <mergeCell ref="A2011:A2013"/>
    <mergeCell ref="B2011:B2013"/>
    <mergeCell ref="C2011:C2013"/>
    <mergeCell ref="D2011:D2013"/>
    <mergeCell ref="E2011:E2013"/>
    <mergeCell ref="F2011:F2013"/>
    <mergeCell ref="G2011:G2013"/>
    <mergeCell ref="H2014:H2016"/>
    <mergeCell ref="I2014:I2016"/>
    <mergeCell ref="J2014:J2016"/>
    <mergeCell ref="K2014:K2016"/>
    <mergeCell ref="L2014:L2016"/>
    <mergeCell ref="M2014:M2016"/>
    <mergeCell ref="N2014:N2016"/>
    <mergeCell ref="O2014:O2016"/>
    <mergeCell ref="A2014:A2016"/>
    <mergeCell ref="B2014:B2016"/>
    <mergeCell ref="C2014:C2016"/>
    <mergeCell ref="D2014:D2016"/>
    <mergeCell ref="E2014:E2016"/>
    <mergeCell ref="F2014:F2016"/>
    <mergeCell ref="G2014:G2016"/>
    <mergeCell ref="H2017:H2019"/>
    <mergeCell ref="I2017:I2019"/>
    <mergeCell ref="J2017:J2019"/>
    <mergeCell ref="K2017:K2019"/>
    <mergeCell ref="L2017:L2019"/>
    <mergeCell ref="M2017:M2019"/>
    <mergeCell ref="N2017:N2019"/>
    <mergeCell ref="O2017:O2019"/>
    <mergeCell ref="A2017:A2019"/>
    <mergeCell ref="B2017:B2019"/>
    <mergeCell ref="C2017:C2019"/>
    <mergeCell ref="D2017:D2019"/>
    <mergeCell ref="E2017:E2019"/>
    <mergeCell ref="F2017:F2019"/>
    <mergeCell ref="G2017:G2019"/>
    <mergeCell ref="B2002:B2004"/>
    <mergeCell ref="C2002:C2004"/>
    <mergeCell ref="D2002:D2004"/>
    <mergeCell ref="E2002:E2004"/>
    <mergeCell ref="F2002:F2004"/>
    <mergeCell ref="G2002:G2004"/>
    <mergeCell ref="H2005:H2007"/>
    <mergeCell ref="I2005:I2007"/>
    <mergeCell ref="J2005:J2007"/>
    <mergeCell ref="K2005:K2007"/>
    <mergeCell ref="L2005:L2007"/>
    <mergeCell ref="M2005:M2007"/>
    <mergeCell ref="N2005:N2007"/>
    <mergeCell ref="O2005:O2007"/>
    <mergeCell ref="A2005:A2007"/>
    <mergeCell ref="B2005:B2007"/>
    <mergeCell ref="C2005:C2007"/>
    <mergeCell ref="D2005:D2007"/>
    <mergeCell ref="E2005:E2007"/>
    <mergeCell ref="F2005:F2007"/>
    <mergeCell ref="G2005:G2007"/>
    <mergeCell ref="H2008:H2010"/>
    <mergeCell ref="I2008:I2010"/>
    <mergeCell ref="J2008:J2010"/>
    <mergeCell ref="K2008:K2010"/>
    <mergeCell ref="L2008:L2010"/>
    <mergeCell ref="M2008:M2010"/>
    <mergeCell ref="N2008:N2010"/>
    <mergeCell ref="O2008:O2010"/>
    <mergeCell ref="A2008:A2010"/>
    <mergeCell ref="B2008:B2010"/>
    <mergeCell ref="C2008:C2010"/>
    <mergeCell ref="D2008:D2010"/>
    <mergeCell ref="E2008:E2010"/>
    <mergeCell ref="F2008:F2010"/>
    <mergeCell ref="G2008:G2010"/>
    <mergeCell ref="U2011:U2013"/>
    <mergeCell ref="U2014:U2016"/>
    <mergeCell ref="U2017:U2019"/>
    <mergeCell ref="U2020:U2022"/>
    <mergeCell ref="U2023:U2025"/>
    <mergeCell ref="U2026:U2028"/>
    <mergeCell ref="U2029:U2031"/>
    <mergeCell ref="U2032:U2034"/>
    <mergeCell ref="O1990:O1992"/>
    <mergeCell ref="U1993:U1995"/>
    <mergeCell ref="U1996:U1998"/>
    <mergeCell ref="U1999:U2001"/>
    <mergeCell ref="U2002:U2004"/>
    <mergeCell ref="U2005:U2007"/>
    <mergeCell ref="U2008:U2010"/>
    <mergeCell ref="H1993:H1995"/>
    <mergeCell ref="I1993:I1995"/>
    <mergeCell ref="J1993:J1995"/>
    <mergeCell ref="K1993:K1995"/>
    <mergeCell ref="L1993:L1995"/>
    <mergeCell ref="M1993:M1995"/>
    <mergeCell ref="N1993:N1995"/>
    <mergeCell ref="O1993:O1995"/>
    <mergeCell ref="A1993:A1995"/>
    <mergeCell ref="B1993:B1995"/>
    <mergeCell ref="C1993:C1995"/>
    <mergeCell ref="D1993:D1995"/>
    <mergeCell ref="E1993:E1995"/>
    <mergeCell ref="F1993:F1995"/>
    <mergeCell ref="G1993:G1995"/>
    <mergeCell ref="H1996:H1998"/>
    <mergeCell ref="I1996:I1998"/>
    <mergeCell ref="J1996:J1998"/>
    <mergeCell ref="K1996:K1998"/>
    <mergeCell ref="L1996:L1998"/>
    <mergeCell ref="M1996:M1998"/>
    <mergeCell ref="N1996:N1998"/>
    <mergeCell ref="O1996:O1998"/>
    <mergeCell ref="A1996:A1998"/>
    <mergeCell ref="B1996:B1998"/>
    <mergeCell ref="C1996:C1998"/>
    <mergeCell ref="D1996:D1998"/>
    <mergeCell ref="E1996:E1998"/>
    <mergeCell ref="F1996:F1998"/>
    <mergeCell ref="G1996:G1998"/>
    <mergeCell ref="H1999:H2001"/>
    <mergeCell ref="I1999:I2001"/>
    <mergeCell ref="J1999:J2001"/>
    <mergeCell ref="K1999:K2001"/>
    <mergeCell ref="L1999:L2001"/>
    <mergeCell ref="M1999:M2001"/>
    <mergeCell ref="N1999:N2001"/>
    <mergeCell ref="O1999:O2001"/>
    <mergeCell ref="A1999:A2001"/>
    <mergeCell ref="B1999:B2001"/>
    <mergeCell ref="C1999:C2001"/>
    <mergeCell ref="D1999:D2001"/>
    <mergeCell ref="E1999:E2001"/>
    <mergeCell ref="F1999:F2001"/>
    <mergeCell ref="G1999:G2001"/>
    <mergeCell ref="H2002:H2004"/>
    <mergeCell ref="I2002:I2004"/>
    <mergeCell ref="J2002:J2004"/>
    <mergeCell ref="K2002:K2004"/>
    <mergeCell ref="D777:D779"/>
    <mergeCell ref="D780:D782"/>
    <mergeCell ref="E780:E785"/>
    <mergeCell ref="D783:D785"/>
    <mergeCell ref="A777:A779"/>
    <mergeCell ref="B777:B779"/>
    <mergeCell ref="C777:C779"/>
    <mergeCell ref="E777:E779"/>
    <mergeCell ref="F777:F779"/>
    <mergeCell ref="G777:G779"/>
    <mergeCell ref="A780:A782"/>
    <mergeCell ref="A783:A785"/>
    <mergeCell ref="A786:A788"/>
    <mergeCell ref="B786:B788"/>
    <mergeCell ref="C786:C788"/>
    <mergeCell ref="D786:D788"/>
    <mergeCell ref="E786:E788"/>
    <mergeCell ref="F786:F788"/>
    <mergeCell ref="O771:O773"/>
    <mergeCell ref="U771:U773"/>
    <mergeCell ref="H771:H773"/>
    <mergeCell ref="I771:I773"/>
    <mergeCell ref="J771:J773"/>
    <mergeCell ref="K771:K773"/>
    <mergeCell ref="L771:L773"/>
    <mergeCell ref="M771:M773"/>
    <mergeCell ref="N771:N773"/>
    <mergeCell ref="A750:A752"/>
    <mergeCell ref="B750:B752"/>
    <mergeCell ref="C750:C752"/>
    <mergeCell ref="E750:E752"/>
    <mergeCell ref="F750:F752"/>
    <mergeCell ref="G750:G752"/>
    <mergeCell ref="E753:E764"/>
    <mergeCell ref="I765:I767"/>
    <mergeCell ref="J765:J767"/>
    <mergeCell ref="K765:K767"/>
    <mergeCell ref="L765:L767"/>
    <mergeCell ref="M765:M767"/>
    <mergeCell ref="N765:N767"/>
    <mergeCell ref="O765:O767"/>
    <mergeCell ref="U765:U767"/>
    <mergeCell ref="D750:D752"/>
    <mergeCell ref="D753:D764"/>
    <mergeCell ref="D765:D767"/>
    <mergeCell ref="E765:E767"/>
    <mergeCell ref="F765:F767"/>
    <mergeCell ref="G765:G767"/>
    <mergeCell ref="H765:H767"/>
    <mergeCell ref="K768:K770"/>
    <mergeCell ref="L768:L770"/>
    <mergeCell ref="M768:M770"/>
    <mergeCell ref="N768:N770"/>
    <mergeCell ref="O768:O770"/>
    <mergeCell ref="U768:U770"/>
    <mergeCell ref="D768:D770"/>
    <mergeCell ref="E768:E770"/>
    <mergeCell ref="F768:F770"/>
    <mergeCell ref="G768:G770"/>
    <mergeCell ref="H768:H770"/>
    <mergeCell ref="I768:I770"/>
    <mergeCell ref="J768:J770"/>
    <mergeCell ref="A771:A773"/>
    <mergeCell ref="B771:B773"/>
    <mergeCell ref="C771:C773"/>
    <mergeCell ref="D771:D773"/>
    <mergeCell ref="E771:E773"/>
    <mergeCell ref="F771:F773"/>
    <mergeCell ref="G771:G773"/>
    <mergeCell ref="A753:A764"/>
    <mergeCell ref="A765:A767"/>
    <mergeCell ref="B765:B767"/>
    <mergeCell ref="C765:C767"/>
    <mergeCell ref="A768:A770"/>
    <mergeCell ref="B768:B770"/>
    <mergeCell ref="C768:C770"/>
    <mergeCell ref="A732:A734"/>
    <mergeCell ref="B732:B734"/>
    <mergeCell ref="C732:C734"/>
    <mergeCell ref="D732:D734"/>
    <mergeCell ref="E732:E734"/>
    <mergeCell ref="F732:F734"/>
    <mergeCell ref="G732:G734"/>
    <mergeCell ref="P740:P743"/>
    <mergeCell ref="Q740:Q743"/>
    <mergeCell ref="R740:R743"/>
    <mergeCell ref="S740:S743"/>
    <mergeCell ref="O732:O734"/>
    <mergeCell ref="U732:U734"/>
    <mergeCell ref="Q735:Q736"/>
    <mergeCell ref="R735:R736"/>
    <mergeCell ref="S735:S736"/>
    <mergeCell ref="T735:T736"/>
    <mergeCell ref="U735:U743"/>
    <mergeCell ref="T740:T743"/>
    <mergeCell ref="H732:H734"/>
    <mergeCell ref="I732:I734"/>
    <mergeCell ref="J732:J734"/>
    <mergeCell ref="K732:K734"/>
    <mergeCell ref="L732:L734"/>
    <mergeCell ref="M732:M734"/>
    <mergeCell ref="N732:N734"/>
    <mergeCell ref="P735:P736"/>
    <mergeCell ref="P737:P739"/>
    <mergeCell ref="Q737:Q739"/>
    <mergeCell ref="R737:R739"/>
    <mergeCell ref="S737:S739"/>
    <mergeCell ref="T737:T739"/>
    <mergeCell ref="U744:U746"/>
    <mergeCell ref="I736:I737"/>
    <mergeCell ref="J736:J737"/>
    <mergeCell ref="K736:K737"/>
    <mergeCell ref="L736:L737"/>
    <mergeCell ref="J738:J739"/>
    <mergeCell ref="K738:K739"/>
    <mergeCell ref="L738:L739"/>
    <mergeCell ref="K742:K743"/>
    <mergeCell ref="L742:L743"/>
    <mergeCell ref="H745:H746"/>
    <mergeCell ref="I745:I746"/>
    <mergeCell ref="J745:J746"/>
    <mergeCell ref="K745:K746"/>
    <mergeCell ref="L745:L746"/>
    <mergeCell ref="M745:M746"/>
    <mergeCell ref="N745:N746"/>
    <mergeCell ref="O745:O746"/>
    <mergeCell ref="I738:I739"/>
    <mergeCell ref="I740:I741"/>
    <mergeCell ref="I742:I743"/>
    <mergeCell ref="J742:J743"/>
    <mergeCell ref="A735:A743"/>
    <mergeCell ref="D735:D743"/>
    <mergeCell ref="E735:E743"/>
    <mergeCell ref="I726:I728"/>
    <mergeCell ref="J726:J728"/>
    <mergeCell ref="K726:K728"/>
    <mergeCell ref="L726:L728"/>
    <mergeCell ref="M726:M728"/>
    <mergeCell ref="N726:N728"/>
    <mergeCell ref="O726:O728"/>
    <mergeCell ref="U726:U728"/>
    <mergeCell ref="D719:D721"/>
    <mergeCell ref="D722:D725"/>
    <mergeCell ref="D726:D728"/>
    <mergeCell ref="E726:E728"/>
    <mergeCell ref="F726:F728"/>
    <mergeCell ref="G726:G728"/>
    <mergeCell ref="H726:H728"/>
    <mergeCell ref="K729:K731"/>
    <mergeCell ref="L729:L731"/>
    <mergeCell ref="M729:M731"/>
    <mergeCell ref="N729:N731"/>
    <mergeCell ref="O729:O731"/>
    <mergeCell ref="U729:U731"/>
    <mergeCell ref="D729:D731"/>
    <mergeCell ref="E729:E731"/>
    <mergeCell ref="F729:F731"/>
    <mergeCell ref="G729:G731"/>
    <mergeCell ref="H729:H731"/>
    <mergeCell ref="I729:I731"/>
    <mergeCell ref="J729:J731"/>
    <mergeCell ref="A722:A725"/>
    <mergeCell ref="A726:A728"/>
    <mergeCell ref="B726:B728"/>
    <mergeCell ref="C726:C728"/>
    <mergeCell ref="A729:A731"/>
    <mergeCell ref="B729:B731"/>
    <mergeCell ref="C729:C731"/>
    <mergeCell ref="O713:O715"/>
    <mergeCell ref="U713:U715"/>
    <mergeCell ref="U716:U718"/>
    <mergeCell ref="H713:H715"/>
    <mergeCell ref="I713:I715"/>
    <mergeCell ref="J713:J715"/>
    <mergeCell ref="K713:K715"/>
    <mergeCell ref="L713:L715"/>
    <mergeCell ref="M713:M715"/>
    <mergeCell ref="N713:N715"/>
    <mergeCell ref="D713:D715"/>
    <mergeCell ref="D716:D717"/>
    <mergeCell ref="E716:E718"/>
    <mergeCell ref="I717:I718"/>
    <mergeCell ref="J717:J718"/>
    <mergeCell ref="K717:K718"/>
    <mergeCell ref="L717:L718"/>
    <mergeCell ref="A713:A715"/>
    <mergeCell ref="B713:B715"/>
    <mergeCell ref="C713:C715"/>
    <mergeCell ref="E713:E715"/>
    <mergeCell ref="F713:F715"/>
    <mergeCell ref="G713:G715"/>
    <mergeCell ref="A716:A718"/>
    <mergeCell ref="O719:O721"/>
    <mergeCell ref="U719:U721"/>
    <mergeCell ref="U722:U725"/>
    <mergeCell ref="P724:P725"/>
    <mergeCell ref="Q724:Q725"/>
    <mergeCell ref="R724:R725"/>
    <mergeCell ref="S724:S725"/>
    <mergeCell ref="T724:T725"/>
    <mergeCell ref="H719:H721"/>
    <mergeCell ref="I719:I721"/>
    <mergeCell ref="J719:J721"/>
    <mergeCell ref="K719:K721"/>
    <mergeCell ref="L719:L721"/>
    <mergeCell ref="M719:M721"/>
    <mergeCell ref="N719:N721"/>
    <mergeCell ref="A719:A721"/>
    <mergeCell ref="B719:B721"/>
    <mergeCell ref="C719:C721"/>
    <mergeCell ref="E719:E721"/>
    <mergeCell ref="F719:F721"/>
    <mergeCell ref="G719:G721"/>
    <mergeCell ref="E722:E725"/>
    <mergeCell ref="D707:D709"/>
    <mergeCell ref="E707:E709"/>
    <mergeCell ref="F707:F709"/>
    <mergeCell ref="G707:G709"/>
    <mergeCell ref="H707:H709"/>
    <mergeCell ref="I707:I709"/>
    <mergeCell ref="J707:J709"/>
    <mergeCell ref="H711:H712"/>
    <mergeCell ref="I711:I712"/>
    <mergeCell ref="J711:J712"/>
    <mergeCell ref="A710:A712"/>
    <mergeCell ref="D710:D712"/>
    <mergeCell ref="E710:E712"/>
    <mergeCell ref="B711:B712"/>
    <mergeCell ref="C711:C712"/>
    <mergeCell ref="F711:F712"/>
    <mergeCell ref="G711:G712"/>
    <mergeCell ref="K711:K712"/>
    <mergeCell ref="L711:L712"/>
    <mergeCell ref="M711:M712"/>
    <mergeCell ref="N711:N712"/>
    <mergeCell ref="K707:K709"/>
    <mergeCell ref="L707:L709"/>
    <mergeCell ref="M707:M709"/>
    <mergeCell ref="N707:N709"/>
    <mergeCell ref="O707:O709"/>
    <mergeCell ref="U707:U709"/>
    <mergeCell ref="U710:U712"/>
    <mergeCell ref="O711:O712"/>
    <mergeCell ref="A701:A703"/>
    <mergeCell ref="A704:A706"/>
    <mergeCell ref="B704:B706"/>
    <mergeCell ref="C704:C706"/>
    <mergeCell ref="A707:A709"/>
    <mergeCell ref="B707:B709"/>
    <mergeCell ref="C707:C709"/>
    <mergeCell ref="F698:F700"/>
    <mergeCell ref="G698:G700"/>
    <mergeCell ref="H698:H700"/>
    <mergeCell ref="I698:I700"/>
    <mergeCell ref="J698:J700"/>
    <mergeCell ref="K698:K700"/>
    <mergeCell ref="L698:L700"/>
    <mergeCell ref="M698:M700"/>
    <mergeCell ref="N698:N700"/>
    <mergeCell ref="O698:O700"/>
    <mergeCell ref="U698:U700"/>
    <mergeCell ref="U701:U703"/>
    <mergeCell ref="I696:I697"/>
    <mergeCell ref="J696:J697"/>
    <mergeCell ref="A698:A700"/>
    <mergeCell ref="B698:B700"/>
    <mergeCell ref="C698:C700"/>
    <mergeCell ref="E698:E700"/>
    <mergeCell ref="E701:E703"/>
    <mergeCell ref="I704:I706"/>
    <mergeCell ref="J704:J706"/>
    <mergeCell ref="K704:K706"/>
    <mergeCell ref="L704:L706"/>
    <mergeCell ref="M704:M706"/>
    <mergeCell ref="N704:N706"/>
    <mergeCell ref="O704:O706"/>
    <mergeCell ref="U704:U706"/>
    <mergeCell ref="D698:D700"/>
    <mergeCell ref="D701:D703"/>
    <mergeCell ref="D704:D706"/>
    <mergeCell ref="E704:E706"/>
    <mergeCell ref="F704:F706"/>
    <mergeCell ref="G704:G706"/>
    <mergeCell ref="H704:H706"/>
    <mergeCell ref="U683:U685"/>
    <mergeCell ref="H683:H685"/>
    <mergeCell ref="I683:I685"/>
    <mergeCell ref="J683:J685"/>
    <mergeCell ref="K683:K685"/>
    <mergeCell ref="L683:L685"/>
    <mergeCell ref="M683:M685"/>
    <mergeCell ref="N683:N685"/>
    <mergeCell ref="A683:A685"/>
    <mergeCell ref="B683:B685"/>
    <mergeCell ref="C683:C685"/>
    <mergeCell ref="D683:D685"/>
    <mergeCell ref="E683:E685"/>
    <mergeCell ref="F683:F685"/>
    <mergeCell ref="G683:G685"/>
    <mergeCell ref="O686:O688"/>
    <mergeCell ref="U686:U688"/>
    <mergeCell ref="U689:U691"/>
    <mergeCell ref="H686:H688"/>
    <mergeCell ref="I686:I688"/>
    <mergeCell ref="J686:J688"/>
    <mergeCell ref="K686:K688"/>
    <mergeCell ref="L686:L688"/>
    <mergeCell ref="M686:M688"/>
    <mergeCell ref="N686:N688"/>
    <mergeCell ref="A689:A691"/>
    <mergeCell ref="A692:A694"/>
    <mergeCell ref="B692:B694"/>
    <mergeCell ref="C692:C694"/>
    <mergeCell ref="U692:U694"/>
    <mergeCell ref="U695:U697"/>
    <mergeCell ref="K696:K697"/>
    <mergeCell ref="L696:L697"/>
    <mergeCell ref="M696:M697"/>
    <mergeCell ref="N696:N697"/>
    <mergeCell ref="O696:O697"/>
    <mergeCell ref="I692:I694"/>
    <mergeCell ref="J692:J694"/>
    <mergeCell ref="K692:K694"/>
    <mergeCell ref="L692:L694"/>
    <mergeCell ref="M692:M694"/>
    <mergeCell ref="N692:N694"/>
    <mergeCell ref="O692:O694"/>
    <mergeCell ref="H680:H682"/>
    <mergeCell ref="I680:I682"/>
    <mergeCell ref="J680:J682"/>
    <mergeCell ref="K680:K682"/>
    <mergeCell ref="L680:L682"/>
    <mergeCell ref="M680:M682"/>
    <mergeCell ref="N680:N682"/>
    <mergeCell ref="O680:O682"/>
    <mergeCell ref="A680:A682"/>
    <mergeCell ref="B680:B682"/>
    <mergeCell ref="C680:C682"/>
    <mergeCell ref="D680:D682"/>
    <mergeCell ref="E680:E682"/>
    <mergeCell ref="F680:F682"/>
    <mergeCell ref="G680:G682"/>
    <mergeCell ref="D686:D688"/>
    <mergeCell ref="D689:D691"/>
    <mergeCell ref="D692:D694"/>
    <mergeCell ref="E692:E694"/>
    <mergeCell ref="F692:F694"/>
    <mergeCell ref="G692:G694"/>
    <mergeCell ref="H692:H694"/>
    <mergeCell ref="A695:A697"/>
    <mergeCell ref="D695:D697"/>
    <mergeCell ref="E695:E697"/>
    <mergeCell ref="B696:B697"/>
    <mergeCell ref="C696:C697"/>
    <mergeCell ref="F696:F697"/>
    <mergeCell ref="G696:G697"/>
    <mergeCell ref="H696:H697"/>
    <mergeCell ref="A686:A688"/>
    <mergeCell ref="B686:B688"/>
    <mergeCell ref="C686:C688"/>
    <mergeCell ref="E686:E688"/>
    <mergeCell ref="F686:F688"/>
    <mergeCell ref="G686:G688"/>
    <mergeCell ref="E689:E691"/>
    <mergeCell ref="O683:O685"/>
    <mergeCell ref="H674:H676"/>
    <mergeCell ref="I674:I676"/>
    <mergeCell ref="J674:J676"/>
    <mergeCell ref="K674:K676"/>
    <mergeCell ref="L674:L676"/>
    <mergeCell ref="M674:M676"/>
    <mergeCell ref="N674:N676"/>
    <mergeCell ref="O674:O676"/>
    <mergeCell ref="A674:A676"/>
    <mergeCell ref="B674:B676"/>
    <mergeCell ref="C674:C676"/>
    <mergeCell ref="D674:D676"/>
    <mergeCell ref="E674:E676"/>
    <mergeCell ref="F674:F676"/>
    <mergeCell ref="G674:G676"/>
    <mergeCell ref="A663:A667"/>
    <mergeCell ref="A668:A670"/>
    <mergeCell ref="B668:B670"/>
    <mergeCell ref="C668:C670"/>
    <mergeCell ref="A671:A673"/>
    <mergeCell ref="B671:B673"/>
    <mergeCell ref="C671:C673"/>
    <mergeCell ref="H677:H679"/>
    <mergeCell ref="I677:I679"/>
    <mergeCell ref="J677:J679"/>
    <mergeCell ref="K677:K679"/>
    <mergeCell ref="L677:L679"/>
    <mergeCell ref="M677:M679"/>
    <mergeCell ref="N677:N679"/>
    <mergeCell ref="O677:O679"/>
    <mergeCell ref="A677:A679"/>
    <mergeCell ref="B677:B679"/>
    <mergeCell ref="C677:C679"/>
    <mergeCell ref="D677:D679"/>
    <mergeCell ref="E677:E679"/>
    <mergeCell ref="F677:F679"/>
    <mergeCell ref="G677:G679"/>
    <mergeCell ref="E663:E667"/>
    <mergeCell ref="D663:D667"/>
    <mergeCell ref="D668:D670"/>
    <mergeCell ref="E668:E670"/>
    <mergeCell ref="F668:F670"/>
    <mergeCell ref="G668:G670"/>
    <mergeCell ref="H668:H670"/>
    <mergeCell ref="H2653:H2655"/>
    <mergeCell ref="I2653:I2655"/>
    <mergeCell ref="J2653:J2655"/>
    <mergeCell ref="K2653:K2655"/>
    <mergeCell ref="L2653:L2655"/>
    <mergeCell ref="M2653:M2655"/>
    <mergeCell ref="N2653:N2655"/>
    <mergeCell ref="O2653:O2655"/>
    <mergeCell ref="A2653:A2655"/>
    <mergeCell ref="B2653:B2655"/>
    <mergeCell ref="C2653:C2655"/>
    <mergeCell ref="D2653:D2655"/>
    <mergeCell ref="E2653:E2655"/>
    <mergeCell ref="F2653:F2655"/>
    <mergeCell ref="G2653:G2655"/>
    <mergeCell ref="H2656:H2658"/>
    <mergeCell ref="I2656:I2658"/>
    <mergeCell ref="J2656:J2658"/>
    <mergeCell ref="K2656:K2658"/>
    <mergeCell ref="L2656:L2658"/>
    <mergeCell ref="M2656:M2658"/>
    <mergeCell ref="N2656:N2658"/>
    <mergeCell ref="O2656:O2658"/>
    <mergeCell ref="A2656:A2658"/>
    <mergeCell ref="B2656:B2658"/>
    <mergeCell ref="C2656:C2658"/>
    <mergeCell ref="D2656:D2658"/>
    <mergeCell ref="E2656:E2658"/>
    <mergeCell ref="F2656:F2658"/>
    <mergeCell ref="G2656:G2658"/>
    <mergeCell ref="H2659:H2661"/>
    <mergeCell ref="I2659:I2661"/>
    <mergeCell ref="J2659:J2661"/>
    <mergeCell ref="K2659:K2661"/>
    <mergeCell ref="L2659:L2661"/>
    <mergeCell ref="M2659:M2661"/>
    <mergeCell ref="N2659:N2661"/>
    <mergeCell ref="O2659:O2661"/>
    <mergeCell ref="A2659:A2661"/>
    <mergeCell ref="B2659:B2661"/>
    <mergeCell ref="C2659:C2661"/>
    <mergeCell ref="D2659:D2661"/>
    <mergeCell ref="E2659:E2661"/>
    <mergeCell ref="F2659:F2661"/>
    <mergeCell ref="G2659:G2661"/>
    <mergeCell ref="H2644:H2646"/>
    <mergeCell ref="I2644:I2646"/>
    <mergeCell ref="J2644:J2646"/>
    <mergeCell ref="K2644:K2646"/>
    <mergeCell ref="L2644:L2646"/>
    <mergeCell ref="M2644:M2646"/>
    <mergeCell ref="N2644:N2646"/>
    <mergeCell ref="O2644:O2646"/>
    <mergeCell ref="A2644:A2646"/>
    <mergeCell ref="B2644:B2646"/>
    <mergeCell ref="C2644:C2646"/>
    <mergeCell ref="D2644:D2646"/>
    <mergeCell ref="E2644:E2646"/>
    <mergeCell ref="F2644:F2646"/>
    <mergeCell ref="G2644:G2646"/>
    <mergeCell ref="H2647:H2649"/>
    <mergeCell ref="I2647:I2649"/>
    <mergeCell ref="J2647:J2649"/>
    <mergeCell ref="K2647:K2649"/>
    <mergeCell ref="L2647:L2649"/>
    <mergeCell ref="M2647:M2649"/>
    <mergeCell ref="N2647:N2649"/>
    <mergeCell ref="O2647:O2649"/>
    <mergeCell ref="A2647:A2649"/>
    <mergeCell ref="B2647:B2649"/>
    <mergeCell ref="C2647:C2649"/>
    <mergeCell ref="D2647:D2649"/>
    <mergeCell ref="E2647:E2649"/>
    <mergeCell ref="F2647:F2649"/>
    <mergeCell ref="G2647:G2649"/>
    <mergeCell ref="H2650:H2652"/>
    <mergeCell ref="I2650:I2652"/>
    <mergeCell ref="J2650:J2652"/>
    <mergeCell ref="K2650:K2652"/>
    <mergeCell ref="L2650:L2652"/>
    <mergeCell ref="M2650:M2652"/>
    <mergeCell ref="N2650:N2652"/>
    <mergeCell ref="O2650:O2652"/>
    <mergeCell ref="A2650:A2652"/>
    <mergeCell ref="B2650:B2652"/>
    <mergeCell ref="C2650:C2652"/>
    <mergeCell ref="D2650:D2652"/>
    <mergeCell ref="E2650:E2652"/>
    <mergeCell ref="F2650:F2652"/>
    <mergeCell ref="G2650:G2652"/>
    <mergeCell ref="H2635:H2637"/>
    <mergeCell ref="I2635:I2637"/>
    <mergeCell ref="J2635:J2637"/>
    <mergeCell ref="K2635:K2637"/>
    <mergeCell ref="L2635:L2637"/>
    <mergeCell ref="M2635:M2637"/>
    <mergeCell ref="N2635:N2637"/>
    <mergeCell ref="O2635:O2637"/>
    <mergeCell ref="A2635:A2637"/>
    <mergeCell ref="B2635:B2637"/>
    <mergeCell ref="C2635:C2637"/>
    <mergeCell ref="D2635:D2637"/>
    <mergeCell ref="E2635:E2637"/>
    <mergeCell ref="F2635:F2637"/>
    <mergeCell ref="G2635:G2637"/>
    <mergeCell ref="H2638:H2640"/>
    <mergeCell ref="I2638:I2640"/>
    <mergeCell ref="J2638:J2640"/>
    <mergeCell ref="K2638:K2640"/>
    <mergeCell ref="L2638:L2640"/>
    <mergeCell ref="M2638:M2640"/>
    <mergeCell ref="N2638:N2640"/>
    <mergeCell ref="O2638:O2640"/>
    <mergeCell ref="A2638:A2640"/>
    <mergeCell ref="B2638:B2640"/>
    <mergeCell ref="C2638:C2640"/>
    <mergeCell ref="D2638:D2640"/>
    <mergeCell ref="E2638:E2640"/>
    <mergeCell ref="F2638:F2640"/>
    <mergeCell ref="G2638:G2640"/>
    <mergeCell ref="H2641:H2643"/>
    <mergeCell ref="I2641:I2643"/>
    <mergeCell ref="J2641:J2643"/>
    <mergeCell ref="K2641:K2643"/>
    <mergeCell ref="L2641:L2643"/>
    <mergeCell ref="M2641:M2643"/>
    <mergeCell ref="N2641:N2643"/>
    <mergeCell ref="O2641:O2643"/>
    <mergeCell ref="A2641:A2643"/>
    <mergeCell ref="B2641:B2643"/>
    <mergeCell ref="C2641:C2643"/>
    <mergeCell ref="D2641:D2643"/>
    <mergeCell ref="E2641:E2643"/>
    <mergeCell ref="F2641:F2643"/>
    <mergeCell ref="G2641:G2643"/>
    <mergeCell ref="H2626:H2628"/>
    <mergeCell ref="I2626:I2628"/>
    <mergeCell ref="J2626:J2628"/>
    <mergeCell ref="K2626:K2628"/>
    <mergeCell ref="L2626:L2628"/>
    <mergeCell ref="M2626:M2628"/>
    <mergeCell ref="N2626:N2628"/>
    <mergeCell ref="O2626:O2628"/>
    <mergeCell ref="A2626:A2628"/>
    <mergeCell ref="B2626:B2628"/>
    <mergeCell ref="C2626:C2628"/>
    <mergeCell ref="D2626:D2628"/>
    <mergeCell ref="E2626:E2628"/>
    <mergeCell ref="F2626:F2628"/>
    <mergeCell ref="G2626:G2628"/>
    <mergeCell ref="H2629:H2631"/>
    <mergeCell ref="I2629:I2631"/>
    <mergeCell ref="J2629:J2631"/>
    <mergeCell ref="K2629:K2631"/>
    <mergeCell ref="L2629:L2631"/>
    <mergeCell ref="M2629:M2631"/>
    <mergeCell ref="N2629:N2631"/>
    <mergeCell ref="O2629:O2631"/>
    <mergeCell ref="A2629:A2631"/>
    <mergeCell ref="B2629:B2631"/>
    <mergeCell ref="C2629:C2631"/>
    <mergeCell ref="D2629:D2631"/>
    <mergeCell ref="E2629:E2631"/>
    <mergeCell ref="F2629:F2631"/>
    <mergeCell ref="G2629:G2631"/>
    <mergeCell ref="H2632:H2634"/>
    <mergeCell ref="I2632:I2634"/>
    <mergeCell ref="J2632:J2634"/>
    <mergeCell ref="K2632:K2634"/>
    <mergeCell ref="L2632:L2634"/>
    <mergeCell ref="M2632:M2634"/>
    <mergeCell ref="N2632:N2634"/>
    <mergeCell ref="O2632:O2634"/>
    <mergeCell ref="A2632:A2634"/>
    <mergeCell ref="B2632:B2634"/>
    <mergeCell ref="C2632:C2634"/>
    <mergeCell ref="D2632:D2634"/>
    <mergeCell ref="E2632:E2634"/>
    <mergeCell ref="F2632:F2634"/>
    <mergeCell ref="G2632:G2634"/>
    <mergeCell ref="H2617:H2619"/>
    <mergeCell ref="I2617:I2619"/>
    <mergeCell ref="J2617:J2619"/>
    <mergeCell ref="K2617:K2619"/>
    <mergeCell ref="L2617:L2619"/>
    <mergeCell ref="M2617:M2619"/>
    <mergeCell ref="N2617:N2619"/>
    <mergeCell ref="O2617:O2619"/>
    <mergeCell ref="A2617:A2619"/>
    <mergeCell ref="B2617:B2619"/>
    <mergeCell ref="C2617:C2619"/>
    <mergeCell ref="D2617:D2619"/>
    <mergeCell ref="E2617:E2619"/>
    <mergeCell ref="F2617:F2619"/>
    <mergeCell ref="G2617:G2619"/>
    <mergeCell ref="H2620:H2622"/>
    <mergeCell ref="I2620:I2622"/>
    <mergeCell ref="J2620:J2622"/>
    <mergeCell ref="K2620:K2622"/>
    <mergeCell ref="L2620:L2622"/>
    <mergeCell ref="M2620:M2622"/>
    <mergeCell ref="N2620:N2622"/>
    <mergeCell ref="O2620:O2622"/>
    <mergeCell ref="A2620:A2622"/>
    <mergeCell ref="B2620:B2622"/>
    <mergeCell ref="C2620:C2622"/>
    <mergeCell ref="D2620:D2622"/>
    <mergeCell ref="E2620:E2622"/>
    <mergeCell ref="F2620:F2622"/>
    <mergeCell ref="G2620:G2622"/>
    <mergeCell ref="H2623:H2625"/>
    <mergeCell ref="I2623:I2625"/>
    <mergeCell ref="J2623:J2625"/>
    <mergeCell ref="K2623:K2625"/>
    <mergeCell ref="L2623:L2625"/>
    <mergeCell ref="M2623:M2625"/>
    <mergeCell ref="N2623:N2625"/>
    <mergeCell ref="O2623:O2625"/>
    <mergeCell ref="A2623:A2625"/>
    <mergeCell ref="B2623:B2625"/>
    <mergeCell ref="C2623:C2625"/>
    <mergeCell ref="D2623:D2625"/>
    <mergeCell ref="E2623:E2625"/>
    <mergeCell ref="F2623:F2625"/>
    <mergeCell ref="G2623:G2625"/>
    <mergeCell ref="H2608:H2610"/>
    <mergeCell ref="I2608:I2610"/>
    <mergeCell ref="J2608:J2610"/>
    <mergeCell ref="K2608:K2610"/>
    <mergeCell ref="L2608:L2610"/>
    <mergeCell ref="M2608:M2610"/>
    <mergeCell ref="N2608:N2610"/>
    <mergeCell ref="O2608:O2610"/>
    <mergeCell ref="A2608:A2610"/>
    <mergeCell ref="B2608:B2610"/>
    <mergeCell ref="C2608:C2610"/>
    <mergeCell ref="D2608:D2610"/>
    <mergeCell ref="E2608:E2610"/>
    <mergeCell ref="F2608:F2610"/>
    <mergeCell ref="G2608:G2610"/>
    <mergeCell ref="H2611:H2613"/>
    <mergeCell ref="I2611:I2613"/>
    <mergeCell ref="J2611:J2613"/>
    <mergeCell ref="K2611:K2613"/>
    <mergeCell ref="L2611:L2613"/>
    <mergeCell ref="M2611:M2613"/>
    <mergeCell ref="N2611:N2613"/>
    <mergeCell ref="O2611:O2613"/>
    <mergeCell ref="A2611:A2613"/>
    <mergeCell ref="B2611:B2613"/>
    <mergeCell ref="C2611:C2613"/>
    <mergeCell ref="D2611:D2613"/>
    <mergeCell ref="E2611:E2613"/>
    <mergeCell ref="F2611:F2613"/>
    <mergeCell ref="G2611:G2613"/>
    <mergeCell ref="H2614:H2616"/>
    <mergeCell ref="I2614:I2616"/>
    <mergeCell ref="J2614:J2616"/>
    <mergeCell ref="K2614:K2616"/>
    <mergeCell ref="L2614:L2616"/>
    <mergeCell ref="M2614:M2616"/>
    <mergeCell ref="N2614:N2616"/>
    <mergeCell ref="O2614:O2616"/>
    <mergeCell ref="A2614:A2616"/>
    <mergeCell ref="B2614:B2616"/>
    <mergeCell ref="C2614:C2616"/>
    <mergeCell ref="D2614:D2616"/>
    <mergeCell ref="E2614:E2616"/>
    <mergeCell ref="F2614:F2616"/>
    <mergeCell ref="G2614:G2616"/>
    <mergeCell ref="H2599:H2601"/>
    <mergeCell ref="I2599:I2601"/>
    <mergeCell ref="J2599:J2601"/>
    <mergeCell ref="K2599:K2601"/>
    <mergeCell ref="L2599:L2601"/>
    <mergeCell ref="M2599:M2601"/>
    <mergeCell ref="N2599:N2601"/>
    <mergeCell ref="O2599:O2601"/>
    <mergeCell ref="A2599:A2601"/>
    <mergeCell ref="B2599:B2601"/>
    <mergeCell ref="C2599:C2601"/>
    <mergeCell ref="D2599:D2601"/>
    <mergeCell ref="E2599:E2601"/>
    <mergeCell ref="F2599:F2601"/>
    <mergeCell ref="G2599:G2601"/>
    <mergeCell ref="H2602:H2604"/>
    <mergeCell ref="I2602:I2604"/>
    <mergeCell ref="J2602:J2604"/>
    <mergeCell ref="K2602:K2604"/>
    <mergeCell ref="L2602:L2604"/>
    <mergeCell ref="M2602:M2604"/>
    <mergeCell ref="N2602:N2604"/>
    <mergeCell ref="O2602:O2604"/>
    <mergeCell ref="A2602:A2604"/>
    <mergeCell ref="B2602:B2604"/>
    <mergeCell ref="C2602:C2604"/>
    <mergeCell ref="D2602:D2604"/>
    <mergeCell ref="E2602:E2604"/>
    <mergeCell ref="F2602:F2604"/>
    <mergeCell ref="G2602:G2604"/>
    <mergeCell ref="H2605:H2607"/>
    <mergeCell ref="I2605:I2607"/>
    <mergeCell ref="J2605:J2607"/>
    <mergeCell ref="K2605:K2607"/>
    <mergeCell ref="L2605:L2607"/>
    <mergeCell ref="M2605:M2607"/>
    <mergeCell ref="N2605:N2607"/>
    <mergeCell ref="O2605:O2607"/>
    <mergeCell ref="A2605:A2607"/>
    <mergeCell ref="B2605:B2607"/>
    <mergeCell ref="C2605:C2607"/>
    <mergeCell ref="D2605:D2607"/>
    <mergeCell ref="E2605:E2607"/>
    <mergeCell ref="F2605:F2607"/>
    <mergeCell ref="G2605:G2607"/>
    <mergeCell ref="H2590:H2592"/>
    <mergeCell ref="I2590:I2592"/>
    <mergeCell ref="J2590:J2592"/>
    <mergeCell ref="K2590:K2592"/>
    <mergeCell ref="L2590:L2592"/>
    <mergeCell ref="M2590:M2592"/>
    <mergeCell ref="N2590:N2592"/>
    <mergeCell ref="O2590:O2592"/>
    <mergeCell ref="A2590:A2592"/>
    <mergeCell ref="B2590:B2592"/>
    <mergeCell ref="C2590:C2592"/>
    <mergeCell ref="D2590:D2592"/>
    <mergeCell ref="E2590:E2592"/>
    <mergeCell ref="F2590:F2592"/>
    <mergeCell ref="G2590:G2592"/>
    <mergeCell ref="H2593:H2595"/>
    <mergeCell ref="I2593:I2595"/>
    <mergeCell ref="J2593:J2595"/>
    <mergeCell ref="K2593:K2595"/>
    <mergeCell ref="L2593:L2595"/>
    <mergeCell ref="M2593:M2595"/>
    <mergeCell ref="N2593:N2595"/>
    <mergeCell ref="O2593:O2595"/>
    <mergeCell ref="A2593:A2595"/>
    <mergeCell ref="B2593:B2595"/>
    <mergeCell ref="C2593:C2595"/>
    <mergeCell ref="D2593:D2595"/>
    <mergeCell ref="E2593:E2595"/>
    <mergeCell ref="F2593:F2595"/>
    <mergeCell ref="G2593:G2595"/>
    <mergeCell ref="H2596:H2598"/>
    <mergeCell ref="I2596:I2598"/>
    <mergeCell ref="J2596:J2598"/>
    <mergeCell ref="K2596:K2598"/>
    <mergeCell ref="L2596:L2598"/>
    <mergeCell ref="M2596:M2598"/>
    <mergeCell ref="N2596:N2598"/>
    <mergeCell ref="O2596:O2598"/>
    <mergeCell ref="A2596:A2598"/>
    <mergeCell ref="B2596:B2598"/>
    <mergeCell ref="C2596:C2598"/>
    <mergeCell ref="D2596:D2598"/>
    <mergeCell ref="E2596:E2598"/>
    <mergeCell ref="F2596:F2598"/>
    <mergeCell ref="G2596:G2598"/>
    <mergeCell ref="H2581:H2583"/>
    <mergeCell ref="I2581:I2583"/>
    <mergeCell ref="J2581:J2583"/>
    <mergeCell ref="K2581:K2583"/>
    <mergeCell ref="L2581:L2583"/>
    <mergeCell ref="M2581:M2583"/>
    <mergeCell ref="N2581:N2583"/>
    <mergeCell ref="O2581:O2583"/>
    <mergeCell ref="A2581:A2583"/>
    <mergeCell ref="B2581:B2583"/>
    <mergeCell ref="C2581:C2583"/>
    <mergeCell ref="D2581:D2583"/>
    <mergeCell ref="E2581:E2583"/>
    <mergeCell ref="F2581:F2583"/>
    <mergeCell ref="G2581:G2583"/>
    <mergeCell ref="H2584:H2586"/>
    <mergeCell ref="I2584:I2586"/>
    <mergeCell ref="J2584:J2586"/>
    <mergeCell ref="K2584:K2586"/>
    <mergeCell ref="L2584:L2586"/>
    <mergeCell ref="M2584:M2586"/>
    <mergeCell ref="N2584:N2586"/>
    <mergeCell ref="O2584:O2586"/>
    <mergeCell ref="A2584:A2586"/>
    <mergeCell ref="B2584:B2586"/>
    <mergeCell ref="C2584:C2586"/>
    <mergeCell ref="D2584:D2586"/>
    <mergeCell ref="E2584:E2586"/>
    <mergeCell ref="F2584:F2586"/>
    <mergeCell ref="G2584:G2586"/>
    <mergeCell ref="H2587:H2589"/>
    <mergeCell ref="I2587:I2589"/>
    <mergeCell ref="J2587:J2589"/>
    <mergeCell ref="K2587:K2589"/>
    <mergeCell ref="L2587:L2589"/>
    <mergeCell ref="M2587:M2589"/>
    <mergeCell ref="N2587:N2589"/>
    <mergeCell ref="O2587:O2589"/>
    <mergeCell ref="A2587:A2589"/>
    <mergeCell ref="B2587:B2589"/>
    <mergeCell ref="C2587:C2589"/>
    <mergeCell ref="D2587:D2589"/>
    <mergeCell ref="E2587:E2589"/>
    <mergeCell ref="F2587:F2589"/>
    <mergeCell ref="G2587:G2589"/>
    <mergeCell ref="H2572:H2574"/>
    <mergeCell ref="I2572:I2574"/>
    <mergeCell ref="J2572:J2574"/>
    <mergeCell ref="K2572:K2574"/>
    <mergeCell ref="L2572:L2574"/>
    <mergeCell ref="M2572:M2574"/>
    <mergeCell ref="N2572:N2574"/>
    <mergeCell ref="O2572:O2574"/>
    <mergeCell ref="A2572:A2574"/>
    <mergeCell ref="B2572:B2574"/>
    <mergeCell ref="C2572:C2574"/>
    <mergeCell ref="D2572:D2574"/>
    <mergeCell ref="E2572:E2574"/>
    <mergeCell ref="F2572:F2574"/>
    <mergeCell ref="G2572:G2574"/>
    <mergeCell ref="H2575:H2577"/>
    <mergeCell ref="I2575:I2577"/>
    <mergeCell ref="J2575:J2577"/>
    <mergeCell ref="K2575:K2577"/>
    <mergeCell ref="L2575:L2577"/>
    <mergeCell ref="M2575:M2577"/>
    <mergeCell ref="N2575:N2577"/>
    <mergeCell ref="O2575:O2577"/>
    <mergeCell ref="A2575:A2577"/>
    <mergeCell ref="B2575:B2577"/>
    <mergeCell ref="C2575:C2577"/>
    <mergeCell ref="D2575:D2577"/>
    <mergeCell ref="E2575:E2577"/>
    <mergeCell ref="F2575:F2577"/>
    <mergeCell ref="G2575:G2577"/>
    <mergeCell ref="H2578:H2580"/>
    <mergeCell ref="I2578:I2580"/>
    <mergeCell ref="J2578:J2580"/>
    <mergeCell ref="K2578:K2580"/>
    <mergeCell ref="L2578:L2580"/>
    <mergeCell ref="M2578:M2580"/>
    <mergeCell ref="N2578:N2580"/>
    <mergeCell ref="O2578:O2580"/>
    <mergeCell ref="A2578:A2580"/>
    <mergeCell ref="B2578:B2580"/>
    <mergeCell ref="C2578:C2580"/>
    <mergeCell ref="D2578:D2580"/>
    <mergeCell ref="E2578:E2580"/>
    <mergeCell ref="F2578:F2580"/>
    <mergeCell ref="G2578:G2580"/>
    <mergeCell ref="H2563:H2565"/>
    <mergeCell ref="I2563:I2565"/>
    <mergeCell ref="J2563:J2565"/>
    <mergeCell ref="K2563:K2565"/>
    <mergeCell ref="L2563:L2565"/>
    <mergeCell ref="M2563:M2565"/>
    <mergeCell ref="N2563:N2565"/>
    <mergeCell ref="O2563:O2565"/>
    <mergeCell ref="A2563:A2565"/>
    <mergeCell ref="B2563:B2565"/>
    <mergeCell ref="C2563:C2565"/>
    <mergeCell ref="D2563:D2565"/>
    <mergeCell ref="E2563:E2565"/>
    <mergeCell ref="F2563:F2565"/>
    <mergeCell ref="G2563:G2565"/>
    <mergeCell ref="H2566:H2568"/>
    <mergeCell ref="I2566:I2568"/>
    <mergeCell ref="J2566:J2568"/>
    <mergeCell ref="K2566:K2568"/>
    <mergeCell ref="L2566:L2568"/>
    <mergeCell ref="M2566:M2568"/>
    <mergeCell ref="N2566:N2568"/>
    <mergeCell ref="O2566:O2568"/>
    <mergeCell ref="A2566:A2568"/>
    <mergeCell ref="B2566:B2568"/>
    <mergeCell ref="C2566:C2568"/>
    <mergeCell ref="D2566:D2568"/>
    <mergeCell ref="E2566:E2568"/>
    <mergeCell ref="F2566:F2568"/>
    <mergeCell ref="G2566:G2568"/>
    <mergeCell ref="H2569:H2571"/>
    <mergeCell ref="I2569:I2571"/>
    <mergeCell ref="J2569:J2571"/>
    <mergeCell ref="K2569:K2571"/>
    <mergeCell ref="L2569:L2571"/>
    <mergeCell ref="M2569:M2571"/>
    <mergeCell ref="N2569:N2571"/>
    <mergeCell ref="O2569:O2571"/>
    <mergeCell ref="A2569:A2571"/>
    <mergeCell ref="B2569:B2571"/>
    <mergeCell ref="C2569:C2571"/>
    <mergeCell ref="D2569:D2571"/>
    <mergeCell ref="E2569:E2571"/>
    <mergeCell ref="F2569:F2571"/>
    <mergeCell ref="G2569:G2571"/>
    <mergeCell ref="H2554:H2556"/>
    <mergeCell ref="I2554:I2556"/>
    <mergeCell ref="J2554:J2556"/>
    <mergeCell ref="K2554:K2556"/>
    <mergeCell ref="L2554:L2556"/>
    <mergeCell ref="M2554:M2556"/>
    <mergeCell ref="N2554:N2556"/>
    <mergeCell ref="O2554:O2556"/>
    <mergeCell ref="A2554:A2556"/>
    <mergeCell ref="B2554:B2556"/>
    <mergeCell ref="C2554:C2556"/>
    <mergeCell ref="D2554:D2556"/>
    <mergeCell ref="E2554:E2556"/>
    <mergeCell ref="F2554:F2556"/>
    <mergeCell ref="G2554:G2556"/>
    <mergeCell ref="H2557:H2559"/>
    <mergeCell ref="I2557:I2559"/>
    <mergeCell ref="J2557:J2559"/>
    <mergeCell ref="K2557:K2559"/>
    <mergeCell ref="L2557:L2559"/>
    <mergeCell ref="M2557:M2559"/>
    <mergeCell ref="N2557:N2559"/>
    <mergeCell ref="O2557:O2559"/>
    <mergeCell ref="A2557:A2559"/>
    <mergeCell ref="B2557:B2559"/>
    <mergeCell ref="C2557:C2559"/>
    <mergeCell ref="D2557:D2559"/>
    <mergeCell ref="E2557:E2559"/>
    <mergeCell ref="F2557:F2559"/>
    <mergeCell ref="G2557:G2559"/>
    <mergeCell ref="H2560:H2562"/>
    <mergeCell ref="I2560:I2562"/>
    <mergeCell ref="J2560:J2562"/>
    <mergeCell ref="K2560:K2562"/>
    <mergeCell ref="L2560:L2562"/>
    <mergeCell ref="M2560:M2562"/>
    <mergeCell ref="N2560:N2562"/>
    <mergeCell ref="O2560:O2562"/>
    <mergeCell ref="A2560:A2562"/>
    <mergeCell ref="B2560:B2562"/>
    <mergeCell ref="C2560:C2562"/>
    <mergeCell ref="D2560:D2562"/>
    <mergeCell ref="E2560:E2562"/>
    <mergeCell ref="F2560:F2562"/>
    <mergeCell ref="G2560:G2562"/>
    <mergeCell ref="H2545:H2547"/>
    <mergeCell ref="I2545:I2547"/>
    <mergeCell ref="J2545:J2547"/>
    <mergeCell ref="K2545:K2547"/>
    <mergeCell ref="L2545:L2547"/>
    <mergeCell ref="M2545:M2547"/>
    <mergeCell ref="N2545:N2547"/>
    <mergeCell ref="O2545:O2547"/>
    <mergeCell ref="A2545:A2547"/>
    <mergeCell ref="B2545:B2547"/>
    <mergeCell ref="C2545:C2547"/>
    <mergeCell ref="D2545:D2547"/>
    <mergeCell ref="E2545:E2547"/>
    <mergeCell ref="F2545:F2547"/>
    <mergeCell ref="G2545:G2547"/>
    <mergeCell ref="H2548:H2550"/>
    <mergeCell ref="I2548:I2550"/>
    <mergeCell ref="J2548:J2550"/>
    <mergeCell ref="K2548:K2550"/>
    <mergeCell ref="L2548:L2550"/>
    <mergeCell ref="M2548:M2550"/>
    <mergeCell ref="N2548:N2550"/>
    <mergeCell ref="O2548:O2550"/>
    <mergeCell ref="A2548:A2550"/>
    <mergeCell ref="B2548:B2550"/>
    <mergeCell ref="C2548:C2550"/>
    <mergeCell ref="D2548:D2550"/>
    <mergeCell ref="E2548:E2550"/>
    <mergeCell ref="F2548:F2550"/>
    <mergeCell ref="G2548:G2550"/>
    <mergeCell ref="H2551:H2553"/>
    <mergeCell ref="I2551:I2553"/>
    <mergeCell ref="J2551:J2553"/>
    <mergeCell ref="K2551:K2553"/>
    <mergeCell ref="L2551:L2553"/>
    <mergeCell ref="M2551:M2553"/>
    <mergeCell ref="N2551:N2553"/>
    <mergeCell ref="O2551:O2553"/>
    <mergeCell ref="A2551:A2553"/>
    <mergeCell ref="B2551:B2553"/>
    <mergeCell ref="C2551:C2553"/>
    <mergeCell ref="D2551:D2553"/>
    <mergeCell ref="E2551:E2553"/>
    <mergeCell ref="F2551:F2553"/>
    <mergeCell ref="G2551:G2553"/>
    <mergeCell ref="H2536:H2538"/>
    <mergeCell ref="I2536:I2538"/>
    <mergeCell ref="J2536:J2538"/>
    <mergeCell ref="K2536:K2538"/>
    <mergeCell ref="L2536:L2538"/>
    <mergeCell ref="M2536:M2538"/>
    <mergeCell ref="N2536:N2538"/>
    <mergeCell ref="O2536:O2538"/>
    <mergeCell ref="A2536:A2538"/>
    <mergeCell ref="B2536:B2538"/>
    <mergeCell ref="C2536:C2538"/>
    <mergeCell ref="D2536:D2538"/>
    <mergeCell ref="E2536:E2538"/>
    <mergeCell ref="F2536:F2538"/>
    <mergeCell ref="G2536:G2538"/>
    <mergeCell ref="H2539:H2541"/>
    <mergeCell ref="I2539:I2541"/>
    <mergeCell ref="J2539:J2541"/>
    <mergeCell ref="K2539:K2541"/>
    <mergeCell ref="L2539:L2541"/>
    <mergeCell ref="M2539:M2541"/>
    <mergeCell ref="N2539:N2541"/>
    <mergeCell ref="O2539:O2541"/>
    <mergeCell ref="A2539:A2541"/>
    <mergeCell ref="B2539:B2541"/>
    <mergeCell ref="C2539:C2541"/>
    <mergeCell ref="D2539:D2541"/>
    <mergeCell ref="E2539:E2541"/>
    <mergeCell ref="F2539:F2541"/>
    <mergeCell ref="G2539:G2541"/>
    <mergeCell ref="H2542:H2544"/>
    <mergeCell ref="I2542:I2544"/>
    <mergeCell ref="J2542:J2544"/>
    <mergeCell ref="K2542:K2544"/>
    <mergeCell ref="L2542:L2544"/>
    <mergeCell ref="M2542:M2544"/>
    <mergeCell ref="N2542:N2544"/>
    <mergeCell ref="O2542:O2544"/>
    <mergeCell ref="A2542:A2544"/>
    <mergeCell ref="B2542:B2544"/>
    <mergeCell ref="C2542:C2544"/>
    <mergeCell ref="D2542:D2544"/>
    <mergeCell ref="E2542:E2544"/>
    <mergeCell ref="F2542:F2544"/>
    <mergeCell ref="G2542:G2544"/>
    <mergeCell ref="A2527:A2529"/>
    <mergeCell ref="B2527:B2529"/>
    <mergeCell ref="C2527:C2529"/>
    <mergeCell ref="D2527:D2529"/>
    <mergeCell ref="E2527:E2529"/>
    <mergeCell ref="F2527:F2529"/>
    <mergeCell ref="G2527:G2529"/>
    <mergeCell ref="H2530:H2532"/>
    <mergeCell ref="I2530:I2532"/>
    <mergeCell ref="J2530:J2532"/>
    <mergeCell ref="K2530:K2532"/>
    <mergeCell ref="L2530:L2532"/>
    <mergeCell ref="M2530:M2532"/>
    <mergeCell ref="N2530:N2532"/>
    <mergeCell ref="O2530:O2532"/>
    <mergeCell ref="A2530:A2532"/>
    <mergeCell ref="B2530:B2532"/>
    <mergeCell ref="C2530:C2532"/>
    <mergeCell ref="D2530:D2532"/>
    <mergeCell ref="E2530:E2532"/>
    <mergeCell ref="F2530:F2532"/>
    <mergeCell ref="G2530:G2532"/>
    <mergeCell ref="H2533:H2535"/>
    <mergeCell ref="I2533:I2535"/>
    <mergeCell ref="J2533:J2535"/>
    <mergeCell ref="K2533:K2535"/>
    <mergeCell ref="L2533:L2535"/>
    <mergeCell ref="M2533:M2535"/>
    <mergeCell ref="N2533:N2535"/>
    <mergeCell ref="O2533:O2535"/>
    <mergeCell ref="A2533:A2535"/>
    <mergeCell ref="B2533:B2535"/>
    <mergeCell ref="C2533:C2535"/>
    <mergeCell ref="D2533:D2535"/>
    <mergeCell ref="E2533:E2535"/>
    <mergeCell ref="F2533:F2535"/>
    <mergeCell ref="G2533:G2535"/>
    <mergeCell ref="H2806:H2808"/>
    <mergeCell ref="I2806:I2808"/>
    <mergeCell ref="J2806:J2808"/>
    <mergeCell ref="K2806:K2808"/>
    <mergeCell ref="L2806:L2808"/>
    <mergeCell ref="M2806:M2808"/>
    <mergeCell ref="N2806:N2808"/>
    <mergeCell ref="O2806:O2808"/>
    <mergeCell ref="A2806:A2808"/>
    <mergeCell ref="B2806:B2808"/>
    <mergeCell ref="C2806:C2808"/>
    <mergeCell ref="D2806:D2808"/>
    <mergeCell ref="E2806:E2808"/>
    <mergeCell ref="F2806:F2808"/>
    <mergeCell ref="G2806:G2808"/>
    <mergeCell ref="H2515:H2517"/>
    <mergeCell ref="I2515:I2517"/>
    <mergeCell ref="J2515:J2517"/>
    <mergeCell ref="K2515:K2517"/>
    <mergeCell ref="L2515:L2517"/>
    <mergeCell ref="M2515:M2517"/>
    <mergeCell ref="N2515:N2517"/>
    <mergeCell ref="O2515:O2517"/>
    <mergeCell ref="A2515:A2517"/>
    <mergeCell ref="B2515:B2517"/>
    <mergeCell ref="C2515:C2517"/>
    <mergeCell ref="D2515:D2517"/>
    <mergeCell ref="E2515:E2517"/>
    <mergeCell ref="F2515:F2517"/>
    <mergeCell ref="G2515:G2517"/>
    <mergeCell ref="H2518:H2520"/>
    <mergeCell ref="I2518:I2520"/>
    <mergeCell ref="J2518:J2520"/>
    <mergeCell ref="K2518:K2520"/>
    <mergeCell ref="L2518:L2520"/>
    <mergeCell ref="M2518:M2520"/>
    <mergeCell ref="N2518:N2520"/>
    <mergeCell ref="O2518:O2520"/>
    <mergeCell ref="A2518:A2520"/>
    <mergeCell ref="B2518:B2520"/>
    <mergeCell ref="C2518:C2520"/>
    <mergeCell ref="D2518:D2520"/>
    <mergeCell ref="E2518:E2520"/>
    <mergeCell ref="F2518:F2520"/>
    <mergeCell ref="G2518:G2520"/>
    <mergeCell ref="H2521:H2523"/>
    <mergeCell ref="I2521:I2523"/>
    <mergeCell ref="J2521:J2523"/>
    <mergeCell ref="K2521:K2523"/>
    <mergeCell ref="L2521:L2523"/>
    <mergeCell ref="M2521:M2523"/>
    <mergeCell ref="N2521:N2523"/>
    <mergeCell ref="O2521:O2523"/>
    <mergeCell ref="A2521:A2523"/>
    <mergeCell ref="B2521:B2523"/>
    <mergeCell ref="C2521:C2523"/>
    <mergeCell ref="D2521:D2523"/>
    <mergeCell ref="E2521:E2523"/>
    <mergeCell ref="F2521:F2523"/>
    <mergeCell ref="G2521:G2523"/>
    <mergeCell ref="H2524:H2526"/>
    <mergeCell ref="I2524:I2526"/>
    <mergeCell ref="J2524:J2526"/>
    <mergeCell ref="K2524:K2526"/>
    <mergeCell ref="M2797:M2799"/>
    <mergeCell ref="N2797:N2799"/>
    <mergeCell ref="O2797:O2799"/>
    <mergeCell ref="A2797:A2799"/>
    <mergeCell ref="B2797:B2799"/>
    <mergeCell ref="C2797:C2799"/>
    <mergeCell ref="D2797:D2799"/>
    <mergeCell ref="E2797:E2799"/>
    <mergeCell ref="F2797:F2799"/>
    <mergeCell ref="G2797:G2799"/>
    <mergeCell ref="H2800:H2802"/>
    <mergeCell ref="I2800:I2802"/>
    <mergeCell ref="J2800:J2802"/>
    <mergeCell ref="K2800:K2802"/>
    <mergeCell ref="L2800:L2802"/>
    <mergeCell ref="M2800:M2802"/>
    <mergeCell ref="N2800:N2802"/>
    <mergeCell ref="O2800:O2802"/>
    <mergeCell ref="A2800:A2802"/>
    <mergeCell ref="B2800:B2802"/>
    <mergeCell ref="C2800:C2802"/>
    <mergeCell ref="D2800:D2802"/>
    <mergeCell ref="E2800:E2802"/>
    <mergeCell ref="F2800:F2802"/>
    <mergeCell ref="G2800:G2802"/>
    <mergeCell ref="H2803:H2805"/>
    <mergeCell ref="I2803:I2805"/>
    <mergeCell ref="J2803:J2805"/>
    <mergeCell ref="K2803:K2805"/>
    <mergeCell ref="L2803:L2805"/>
    <mergeCell ref="M2803:M2805"/>
    <mergeCell ref="N2803:N2805"/>
    <mergeCell ref="O2803:O2805"/>
    <mergeCell ref="A2803:A2805"/>
    <mergeCell ref="B2803:B2805"/>
    <mergeCell ref="C2803:C2805"/>
    <mergeCell ref="D2803:D2805"/>
    <mergeCell ref="E2803:E2805"/>
    <mergeCell ref="F2803:F2805"/>
    <mergeCell ref="G2803:G2805"/>
    <mergeCell ref="G916:G918"/>
    <mergeCell ref="H2824:H2826"/>
    <mergeCell ref="I2824:I2826"/>
    <mergeCell ref="J2824:J2826"/>
    <mergeCell ref="K2824:K2826"/>
    <mergeCell ref="L2824:L2826"/>
    <mergeCell ref="M2824:M2826"/>
    <mergeCell ref="N2824:N2826"/>
    <mergeCell ref="O2824:O2826"/>
    <mergeCell ref="A2824:A2826"/>
    <mergeCell ref="B2824:B2826"/>
    <mergeCell ref="C2824:C2826"/>
    <mergeCell ref="D2824:D2826"/>
    <mergeCell ref="E2824:E2826"/>
    <mergeCell ref="F2824:F2826"/>
    <mergeCell ref="G2824:G2826"/>
    <mergeCell ref="H2788:H2790"/>
    <mergeCell ref="I2788:I2790"/>
    <mergeCell ref="J2788:J2790"/>
    <mergeCell ref="K2788:K2790"/>
    <mergeCell ref="L2788:L2790"/>
    <mergeCell ref="M2788:M2790"/>
    <mergeCell ref="N2788:N2790"/>
    <mergeCell ref="O2788:O2790"/>
    <mergeCell ref="A2788:A2790"/>
    <mergeCell ref="B2788:B2790"/>
    <mergeCell ref="C2788:C2790"/>
    <mergeCell ref="D2788:D2790"/>
    <mergeCell ref="E2788:E2790"/>
    <mergeCell ref="F2788:F2790"/>
    <mergeCell ref="G2788:G2790"/>
    <mergeCell ref="H2791:H2793"/>
    <mergeCell ref="I2791:I2793"/>
    <mergeCell ref="J2791:J2793"/>
    <mergeCell ref="K2791:K2793"/>
    <mergeCell ref="L2791:L2793"/>
    <mergeCell ref="M2791:M2793"/>
    <mergeCell ref="N2791:N2793"/>
    <mergeCell ref="O2791:O2793"/>
    <mergeCell ref="A2791:A2793"/>
    <mergeCell ref="B2791:B2793"/>
    <mergeCell ref="C2791:C2793"/>
    <mergeCell ref="D2791:D2793"/>
    <mergeCell ref="E2791:E2793"/>
    <mergeCell ref="F2791:F2793"/>
    <mergeCell ref="G2791:G2793"/>
    <mergeCell ref="H2794:H2796"/>
    <mergeCell ref="H2815:H2817"/>
    <mergeCell ref="I2815:I2817"/>
    <mergeCell ref="J2815:J2817"/>
    <mergeCell ref="K2815:K2817"/>
    <mergeCell ref="L2815:L2817"/>
    <mergeCell ref="M2815:M2817"/>
    <mergeCell ref="N2815:N2817"/>
    <mergeCell ref="O2815:O2817"/>
    <mergeCell ref="A2815:A2817"/>
    <mergeCell ref="B2815:B2817"/>
    <mergeCell ref="C2815:C2817"/>
    <mergeCell ref="D2815:D2817"/>
    <mergeCell ref="E2815:E2817"/>
    <mergeCell ref="F2815:F2817"/>
    <mergeCell ref="G2815:G2817"/>
    <mergeCell ref="H2818:H2820"/>
    <mergeCell ref="I2818:I2820"/>
    <mergeCell ref="J2818:J2820"/>
    <mergeCell ref="K2818:K2820"/>
    <mergeCell ref="L2818:L2820"/>
    <mergeCell ref="M2818:M2820"/>
    <mergeCell ref="N2818:N2820"/>
    <mergeCell ref="O2818:O2820"/>
    <mergeCell ref="A2818:A2820"/>
    <mergeCell ref="B2818:B2820"/>
    <mergeCell ref="C2818:C2820"/>
    <mergeCell ref="D2818:D2820"/>
    <mergeCell ref="E2818:E2820"/>
    <mergeCell ref="F2818:F2820"/>
    <mergeCell ref="G2818:G2820"/>
    <mergeCell ref="H2821:H2823"/>
    <mergeCell ref="I2821:I2823"/>
    <mergeCell ref="J2821:J2823"/>
    <mergeCell ref="K2821:K2823"/>
    <mergeCell ref="L2821:L2823"/>
    <mergeCell ref="M2821:M2823"/>
    <mergeCell ref="N2821:N2823"/>
    <mergeCell ref="O2821:O2823"/>
    <mergeCell ref="A2821:A2823"/>
    <mergeCell ref="B2821:B2823"/>
    <mergeCell ref="C2821:C2823"/>
    <mergeCell ref="D2821:D2823"/>
    <mergeCell ref="E2821:E2823"/>
    <mergeCell ref="F2821:F2823"/>
    <mergeCell ref="G2821:G2823"/>
    <mergeCell ref="H2785:H2787"/>
    <mergeCell ref="I2785:I2787"/>
    <mergeCell ref="J2785:J2787"/>
    <mergeCell ref="K2785:K2787"/>
    <mergeCell ref="L2785:L2787"/>
    <mergeCell ref="M2785:M2787"/>
    <mergeCell ref="N2785:N2787"/>
    <mergeCell ref="O2785:O2787"/>
    <mergeCell ref="A2785:A2787"/>
    <mergeCell ref="B2785:B2787"/>
    <mergeCell ref="C2785:C2787"/>
    <mergeCell ref="D2785:D2787"/>
    <mergeCell ref="E2785:E2787"/>
    <mergeCell ref="F2785:F2787"/>
    <mergeCell ref="G2785:G2787"/>
    <mergeCell ref="H2809:H2811"/>
    <mergeCell ref="I2809:I2811"/>
    <mergeCell ref="J2809:J2811"/>
    <mergeCell ref="K2809:K2811"/>
    <mergeCell ref="L2809:L2811"/>
    <mergeCell ref="M2809:M2811"/>
    <mergeCell ref="N2809:N2811"/>
    <mergeCell ref="O2809:O2811"/>
    <mergeCell ref="A2809:A2811"/>
    <mergeCell ref="B2809:B2811"/>
    <mergeCell ref="C2809:C2811"/>
    <mergeCell ref="D2809:D2811"/>
    <mergeCell ref="E2809:E2811"/>
    <mergeCell ref="F2809:F2811"/>
    <mergeCell ref="G2809:G2811"/>
    <mergeCell ref="H2812:H2814"/>
    <mergeCell ref="I2812:I2814"/>
    <mergeCell ref="J2812:J2814"/>
    <mergeCell ref="K2812:K2814"/>
    <mergeCell ref="L2812:L2814"/>
    <mergeCell ref="M2812:M2814"/>
    <mergeCell ref="N2812:N2814"/>
    <mergeCell ref="O2812:O2814"/>
    <mergeCell ref="A2812:A2814"/>
    <mergeCell ref="B2812:B2814"/>
    <mergeCell ref="C2812:C2814"/>
    <mergeCell ref="D2812:D2814"/>
    <mergeCell ref="E2812:E2814"/>
    <mergeCell ref="F2812:F2814"/>
    <mergeCell ref="G2812:G2814"/>
    <mergeCell ref="I2794:I2796"/>
    <mergeCell ref="J2794:J2796"/>
    <mergeCell ref="K2794:K2796"/>
    <mergeCell ref="L2794:L2796"/>
    <mergeCell ref="M2794:M2796"/>
    <mergeCell ref="N2794:N2796"/>
    <mergeCell ref="O2794:O2796"/>
    <mergeCell ref="A2794:A2796"/>
    <mergeCell ref="B2794:B2796"/>
    <mergeCell ref="C2794:C2796"/>
    <mergeCell ref="D2794:D2796"/>
    <mergeCell ref="E2794:E2796"/>
    <mergeCell ref="F2794:F2796"/>
    <mergeCell ref="G2794:G2796"/>
    <mergeCell ref="H2797:H2799"/>
    <mergeCell ref="I2797:I2799"/>
    <mergeCell ref="J2797:J2799"/>
    <mergeCell ref="K2797:K2799"/>
    <mergeCell ref="L2797:L2799"/>
    <mergeCell ref="H2776:H2778"/>
    <mergeCell ref="I2776:I2778"/>
    <mergeCell ref="J2776:J2778"/>
    <mergeCell ref="K2776:K2778"/>
    <mergeCell ref="L2776:L2778"/>
    <mergeCell ref="M2776:M2778"/>
    <mergeCell ref="N2776:N2778"/>
    <mergeCell ref="O2776:O2778"/>
    <mergeCell ref="A2776:A2778"/>
    <mergeCell ref="B2776:B2778"/>
    <mergeCell ref="C2776:C2778"/>
    <mergeCell ref="D2776:D2778"/>
    <mergeCell ref="E2776:E2778"/>
    <mergeCell ref="F2776:F2778"/>
    <mergeCell ref="G2776:G2778"/>
    <mergeCell ref="H2779:H2781"/>
    <mergeCell ref="I2779:I2781"/>
    <mergeCell ref="J2779:J2781"/>
    <mergeCell ref="K2779:K2781"/>
    <mergeCell ref="L2779:L2781"/>
    <mergeCell ref="M2779:M2781"/>
    <mergeCell ref="N2779:N2781"/>
    <mergeCell ref="O2779:O2781"/>
    <mergeCell ref="A2779:A2781"/>
    <mergeCell ref="B2779:B2781"/>
    <mergeCell ref="C2779:C2781"/>
    <mergeCell ref="D2779:D2781"/>
    <mergeCell ref="E2779:E2781"/>
    <mergeCell ref="F2779:F2781"/>
    <mergeCell ref="G2779:G2781"/>
    <mergeCell ref="H2782:H2784"/>
    <mergeCell ref="I2782:I2784"/>
    <mergeCell ref="J2782:J2784"/>
    <mergeCell ref="K2782:K2784"/>
    <mergeCell ref="L2782:L2784"/>
    <mergeCell ref="M2782:M2784"/>
    <mergeCell ref="N2782:N2784"/>
    <mergeCell ref="O2782:O2784"/>
    <mergeCell ref="A2782:A2784"/>
    <mergeCell ref="B2782:B2784"/>
    <mergeCell ref="C2782:C2784"/>
    <mergeCell ref="D2782:D2784"/>
    <mergeCell ref="E2782:E2784"/>
    <mergeCell ref="F2782:F2784"/>
    <mergeCell ref="G2782:G2784"/>
    <mergeCell ref="H2767:H2769"/>
    <mergeCell ref="I2767:I2769"/>
    <mergeCell ref="J2767:J2769"/>
    <mergeCell ref="K2767:K2769"/>
    <mergeCell ref="L2767:L2769"/>
    <mergeCell ref="M2767:M2769"/>
    <mergeCell ref="N2767:N2769"/>
    <mergeCell ref="O2767:O2769"/>
    <mergeCell ref="A2767:A2769"/>
    <mergeCell ref="B2767:B2769"/>
    <mergeCell ref="C2767:C2769"/>
    <mergeCell ref="D2767:D2769"/>
    <mergeCell ref="E2767:E2769"/>
    <mergeCell ref="F2767:F2769"/>
    <mergeCell ref="G2767:G2769"/>
    <mergeCell ref="H2770:H2772"/>
    <mergeCell ref="I2770:I2772"/>
    <mergeCell ref="J2770:J2772"/>
    <mergeCell ref="K2770:K2772"/>
    <mergeCell ref="L2770:L2772"/>
    <mergeCell ref="M2770:M2772"/>
    <mergeCell ref="N2770:N2772"/>
    <mergeCell ref="O2770:O2772"/>
    <mergeCell ref="A2770:A2772"/>
    <mergeCell ref="B2770:B2772"/>
    <mergeCell ref="C2770:C2772"/>
    <mergeCell ref="D2770:D2772"/>
    <mergeCell ref="E2770:E2772"/>
    <mergeCell ref="F2770:F2772"/>
    <mergeCell ref="G2770:G2772"/>
    <mergeCell ref="H2773:H2775"/>
    <mergeCell ref="I2773:I2775"/>
    <mergeCell ref="J2773:J2775"/>
    <mergeCell ref="K2773:K2775"/>
    <mergeCell ref="L2773:L2775"/>
    <mergeCell ref="M2773:M2775"/>
    <mergeCell ref="N2773:N2775"/>
    <mergeCell ref="O2773:O2775"/>
    <mergeCell ref="A2773:A2775"/>
    <mergeCell ref="B2773:B2775"/>
    <mergeCell ref="C2773:C2775"/>
    <mergeCell ref="D2773:D2775"/>
    <mergeCell ref="E2773:E2775"/>
    <mergeCell ref="F2773:F2775"/>
    <mergeCell ref="G2773:G2775"/>
    <mergeCell ref="H2758:H2760"/>
    <mergeCell ref="I2758:I2760"/>
    <mergeCell ref="J2758:J2760"/>
    <mergeCell ref="K2758:K2760"/>
    <mergeCell ref="L2758:L2760"/>
    <mergeCell ref="M2758:M2760"/>
    <mergeCell ref="N2758:N2760"/>
    <mergeCell ref="O2758:O2760"/>
    <mergeCell ref="A2758:A2760"/>
    <mergeCell ref="B2758:B2760"/>
    <mergeCell ref="C2758:C2760"/>
    <mergeCell ref="D2758:D2760"/>
    <mergeCell ref="E2758:E2760"/>
    <mergeCell ref="F2758:F2760"/>
    <mergeCell ref="G2758:G2760"/>
    <mergeCell ref="H2761:H2763"/>
    <mergeCell ref="I2761:I2763"/>
    <mergeCell ref="J2761:J2763"/>
    <mergeCell ref="K2761:K2763"/>
    <mergeCell ref="L2761:L2763"/>
    <mergeCell ref="M2761:M2763"/>
    <mergeCell ref="N2761:N2763"/>
    <mergeCell ref="O2761:O2763"/>
    <mergeCell ref="A2761:A2763"/>
    <mergeCell ref="B2761:B2763"/>
    <mergeCell ref="C2761:C2763"/>
    <mergeCell ref="D2761:D2763"/>
    <mergeCell ref="E2761:E2763"/>
    <mergeCell ref="F2761:F2763"/>
    <mergeCell ref="G2761:G2763"/>
    <mergeCell ref="H2764:H2766"/>
    <mergeCell ref="I2764:I2766"/>
    <mergeCell ref="J2764:J2766"/>
    <mergeCell ref="K2764:K2766"/>
    <mergeCell ref="L2764:L2766"/>
    <mergeCell ref="M2764:M2766"/>
    <mergeCell ref="N2764:N2766"/>
    <mergeCell ref="O2764:O2766"/>
    <mergeCell ref="A2764:A2766"/>
    <mergeCell ref="B2764:B2766"/>
    <mergeCell ref="C2764:C2766"/>
    <mergeCell ref="D2764:D2766"/>
    <mergeCell ref="E2764:E2766"/>
    <mergeCell ref="F2764:F2766"/>
    <mergeCell ref="G2764:G2766"/>
    <mergeCell ref="H2749:H2751"/>
    <mergeCell ref="I2749:I2751"/>
    <mergeCell ref="J2749:J2751"/>
    <mergeCell ref="K2749:K2751"/>
    <mergeCell ref="L2749:L2751"/>
    <mergeCell ref="M2749:M2751"/>
    <mergeCell ref="N2749:N2751"/>
    <mergeCell ref="O2749:O2751"/>
    <mergeCell ref="A2749:A2751"/>
    <mergeCell ref="B2749:B2751"/>
    <mergeCell ref="C2749:C2751"/>
    <mergeCell ref="D2749:D2751"/>
    <mergeCell ref="E2749:E2751"/>
    <mergeCell ref="F2749:F2751"/>
    <mergeCell ref="G2749:G2751"/>
    <mergeCell ref="H2752:H2754"/>
    <mergeCell ref="I2752:I2754"/>
    <mergeCell ref="J2752:J2754"/>
    <mergeCell ref="K2752:K2754"/>
    <mergeCell ref="L2752:L2754"/>
    <mergeCell ref="M2752:M2754"/>
    <mergeCell ref="N2752:N2754"/>
    <mergeCell ref="O2752:O2754"/>
    <mergeCell ref="A2752:A2754"/>
    <mergeCell ref="B2752:B2754"/>
    <mergeCell ref="C2752:C2754"/>
    <mergeCell ref="D2752:D2754"/>
    <mergeCell ref="E2752:E2754"/>
    <mergeCell ref="F2752:F2754"/>
    <mergeCell ref="G2752:G2754"/>
    <mergeCell ref="H2755:H2757"/>
    <mergeCell ref="I2755:I2757"/>
    <mergeCell ref="J2755:J2757"/>
    <mergeCell ref="K2755:K2757"/>
    <mergeCell ref="L2755:L2757"/>
    <mergeCell ref="M2755:M2757"/>
    <mergeCell ref="N2755:N2757"/>
    <mergeCell ref="O2755:O2757"/>
    <mergeCell ref="A2755:A2757"/>
    <mergeCell ref="B2755:B2757"/>
    <mergeCell ref="C2755:C2757"/>
    <mergeCell ref="D2755:D2757"/>
    <mergeCell ref="E2755:E2757"/>
    <mergeCell ref="F2755:F2757"/>
    <mergeCell ref="G2755:G2757"/>
    <mergeCell ref="H2740:H2742"/>
    <mergeCell ref="I2740:I2742"/>
    <mergeCell ref="J2740:J2742"/>
    <mergeCell ref="K2740:K2742"/>
    <mergeCell ref="L2740:L2742"/>
    <mergeCell ref="M2740:M2742"/>
    <mergeCell ref="N2740:N2742"/>
    <mergeCell ref="O2740:O2742"/>
    <mergeCell ref="A2740:A2742"/>
    <mergeCell ref="B2740:B2742"/>
    <mergeCell ref="C2740:C2742"/>
    <mergeCell ref="D2740:D2742"/>
    <mergeCell ref="E2740:E2742"/>
    <mergeCell ref="F2740:F2742"/>
    <mergeCell ref="G2740:G2742"/>
    <mergeCell ref="H2743:H2745"/>
    <mergeCell ref="I2743:I2745"/>
    <mergeCell ref="J2743:J2745"/>
    <mergeCell ref="K2743:K2745"/>
    <mergeCell ref="L2743:L2745"/>
    <mergeCell ref="M2743:M2745"/>
    <mergeCell ref="N2743:N2745"/>
    <mergeCell ref="O2743:O2745"/>
    <mergeCell ref="A2743:A2745"/>
    <mergeCell ref="B2743:B2745"/>
    <mergeCell ref="C2743:C2745"/>
    <mergeCell ref="D2743:D2745"/>
    <mergeCell ref="E2743:E2745"/>
    <mergeCell ref="F2743:F2745"/>
    <mergeCell ref="G2743:G2745"/>
    <mergeCell ref="H2746:H2748"/>
    <mergeCell ref="I2746:I2748"/>
    <mergeCell ref="J2746:J2748"/>
    <mergeCell ref="K2746:K2748"/>
    <mergeCell ref="L2746:L2748"/>
    <mergeCell ref="M2746:M2748"/>
    <mergeCell ref="N2746:N2748"/>
    <mergeCell ref="O2746:O2748"/>
    <mergeCell ref="A2746:A2748"/>
    <mergeCell ref="B2746:B2748"/>
    <mergeCell ref="C2746:C2748"/>
    <mergeCell ref="D2746:D2748"/>
    <mergeCell ref="E2746:E2748"/>
    <mergeCell ref="F2746:F2748"/>
    <mergeCell ref="G2746:G2748"/>
    <mergeCell ref="H2731:H2733"/>
    <mergeCell ref="I2731:I2733"/>
    <mergeCell ref="J2731:J2733"/>
    <mergeCell ref="K2731:K2733"/>
    <mergeCell ref="L2731:L2733"/>
    <mergeCell ref="M2731:M2733"/>
    <mergeCell ref="N2731:N2733"/>
    <mergeCell ref="O2731:O2733"/>
    <mergeCell ref="A2731:A2733"/>
    <mergeCell ref="B2731:B2733"/>
    <mergeCell ref="C2731:C2733"/>
    <mergeCell ref="D2731:D2733"/>
    <mergeCell ref="E2731:E2733"/>
    <mergeCell ref="F2731:F2733"/>
    <mergeCell ref="G2731:G2733"/>
    <mergeCell ref="H2734:H2736"/>
    <mergeCell ref="I2734:I2736"/>
    <mergeCell ref="J2734:J2736"/>
    <mergeCell ref="K2734:K2736"/>
    <mergeCell ref="L2734:L2736"/>
    <mergeCell ref="M2734:M2736"/>
    <mergeCell ref="N2734:N2736"/>
    <mergeCell ref="O2734:O2736"/>
    <mergeCell ref="A2734:A2736"/>
    <mergeCell ref="B2734:B2736"/>
    <mergeCell ref="C2734:C2736"/>
    <mergeCell ref="D2734:D2736"/>
    <mergeCell ref="E2734:E2736"/>
    <mergeCell ref="F2734:F2736"/>
    <mergeCell ref="G2734:G2736"/>
    <mergeCell ref="H2737:H2739"/>
    <mergeCell ref="I2737:I2739"/>
    <mergeCell ref="J2737:J2739"/>
    <mergeCell ref="K2737:K2739"/>
    <mergeCell ref="L2737:L2739"/>
    <mergeCell ref="M2737:M2739"/>
    <mergeCell ref="N2737:N2739"/>
    <mergeCell ref="O2737:O2739"/>
    <mergeCell ref="A2737:A2739"/>
    <mergeCell ref="B2737:B2739"/>
    <mergeCell ref="C2737:C2739"/>
    <mergeCell ref="D2737:D2739"/>
    <mergeCell ref="E2737:E2739"/>
    <mergeCell ref="F2737:F2739"/>
    <mergeCell ref="G2737:G2739"/>
    <mergeCell ref="H2722:H2724"/>
    <mergeCell ref="I2722:I2724"/>
    <mergeCell ref="J2722:J2724"/>
    <mergeCell ref="K2722:K2724"/>
    <mergeCell ref="L2722:L2724"/>
    <mergeCell ref="M2722:M2724"/>
    <mergeCell ref="N2722:N2724"/>
    <mergeCell ref="O2722:O2724"/>
    <mergeCell ref="A2722:A2724"/>
    <mergeCell ref="B2722:B2724"/>
    <mergeCell ref="C2722:C2724"/>
    <mergeCell ref="D2722:D2724"/>
    <mergeCell ref="E2722:E2724"/>
    <mergeCell ref="F2722:F2724"/>
    <mergeCell ref="G2722:G2724"/>
    <mergeCell ref="H2725:H2727"/>
    <mergeCell ref="I2725:I2727"/>
    <mergeCell ref="J2725:J2727"/>
    <mergeCell ref="K2725:K2727"/>
    <mergeCell ref="L2725:L2727"/>
    <mergeCell ref="M2725:M2727"/>
    <mergeCell ref="N2725:N2727"/>
    <mergeCell ref="O2725:O2727"/>
    <mergeCell ref="A2725:A2727"/>
    <mergeCell ref="B2725:B2727"/>
    <mergeCell ref="C2725:C2727"/>
    <mergeCell ref="D2725:D2727"/>
    <mergeCell ref="E2725:E2727"/>
    <mergeCell ref="F2725:F2727"/>
    <mergeCell ref="G2725:G2727"/>
    <mergeCell ref="H2728:H2730"/>
    <mergeCell ref="I2728:I2730"/>
    <mergeCell ref="J2728:J2730"/>
    <mergeCell ref="K2728:K2730"/>
    <mergeCell ref="L2728:L2730"/>
    <mergeCell ref="M2728:M2730"/>
    <mergeCell ref="N2728:N2730"/>
    <mergeCell ref="O2728:O2730"/>
    <mergeCell ref="A2728:A2730"/>
    <mergeCell ref="B2728:B2730"/>
    <mergeCell ref="C2728:C2730"/>
    <mergeCell ref="D2728:D2730"/>
    <mergeCell ref="E2728:E2730"/>
    <mergeCell ref="F2728:F2730"/>
    <mergeCell ref="G2728:G2730"/>
    <mergeCell ref="H2713:H2715"/>
    <mergeCell ref="I2713:I2715"/>
    <mergeCell ref="J2713:J2715"/>
    <mergeCell ref="K2713:K2715"/>
    <mergeCell ref="L2713:L2715"/>
    <mergeCell ref="M2713:M2715"/>
    <mergeCell ref="N2713:N2715"/>
    <mergeCell ref="O2713:O2715"/>
    <mergeCell ref="A2713:A2715"/>
    <mergeCell ref="B2713:B2715"/>
    <mergeCell ref="C2713:C2715"/>
    <mergeCell ref="D2713:D2715"/>
    <mergeCell ref="E2713:E2715"/>
    <mergeCell ref="F2713:F2715"/>
    <mergeCell ref="G2713:G2715"/>
    <mergeCell ref="H2716:H2718"/>
    <mergeCell ref="I2716:I2718"/>
    <mergeCell ref="J2716:J2718"/>
    <mergeCell ref="K2716:K2718"/>
    <mergeCell ref="L2716:L2718"/>
    <mergeCell ref="M2716:M2718"/>
    <mergeCell ref="N2716:N2718"/>
    <mergeCell ref="O2716:O2718"/>
    <mergeCell ref="A2716:A2718"/>
    <mergeCell ref="B2716:B2718"/>
    <mergeCell ref="C2716:C2718"/>
    <mergeCell ref="D2716:D2718"/>
    <mergeCell ref="E2716:E2718"/>
    <mergeCell ref="F2716:F2718"/>
    <mergeCell ref="G2716:G2718"/>
    <mergeCell ref="H2719:H2721"/>
    <mergeCell ref="I2719:I2721"/>
    <mergeCell ref="J2719:J2721"/>
    <mergeCell ref="K2719:K2721"/>
    <mergeCell ref="L2719:L2721"/>
    <mergeCell ref="M2719:M2721"/>
    <mergeCell ref="N2719:N2721"/>
    <mergeCell ref="O2719:O2721"/>
    <mergeCell ref="A2719:A2721"/>
    <mergeCell ref="B2719:B2721"/>
    <mergeCell ref="C2719:C2721"/>
    <mergeCell ref="D2719:D2721"/>
    <mergeCell ref="E2719:E2721"/>
    <mergeCell ref="F2719:F2721"/>
    <mergeCell ref="G2719:G2721"/>
    <mergeCell ref="H2704:H2706"/>
    <mergeCell ref="I2704:I2706"/>
    <mergeCell ref="J2704:J2706"/>
    <mergeCell ref="K2704:K2706"/>
    <mergeCell ref="L2704:L2706"/>
    <mergeCell ref="M2704:M2706"/>
    <mergeCell ref="N2704:N2706"/>
    <mergeCell ref="O2704:O2706"/>
    <mergeCell ref="A2704:A2706"/>
    <mergeCell ref="B2704:B2706"/>
    <mergeCell ref="C2704:C2706"/>
    <mergeCell ref="D2704:D2706"/>
    <mergeCell ref="E2704:E2706"/>
    <mergeCell ref="F2704:F2706"/>
    <mergeCell ref="G2704:G2706"/>
    <mergeCell ref="H2707:H2709"/>
    <mergeCell ref="I2707:I2709"/>
    <mergeCell ref="J2707:J2709"/>
    <mergeCell ref="K2707:K2709"/>
    <mergeCell ref="L2707:L2709"/>
    <mergeCell ref="M2707:M2709"/>
    <mergeCell ref="N2707:N2709"/>
    <mergeCell ref="O2707:O2709"/>
    <mergeCell ref="A2707:A2709"/>
    <mergeCell ref="B2707:B2709"/>
    <mergeCell ref="C2707:C2709"/>
    <mergeCell ref="D2707:D2709"/>
    <mergeCell ref="E2707:E2709"/>
    <mergeCell ref="F2707:F2709"/>
    <mergeCell ref="G2707:G2709"/>
    <mergeCell ref="H2710:H2712"/>
    <mergeCell ref="I2710:I2712"/>
    <mergeCell ref="J2710:J2712"/>
    <mergeCell ref="K2710:K2712"/>
    <mergeCell ref="L2710:L2712"/>
    <mergeCell ref="M2710:M2712"/>
    <mergeCell ref="N2710:N2712"/>
    <mergeCell ref="O2710:O2712"/>
    <mergeCell ref="A2710:A2712"/>
    <mergeCell ref="B2710:B2712"/>
    <mergeCell ref="C2710:C2712"/>
    <mergeCell ref="D2710:D2712"/>
    <mergeCell ref="E2710:E2712"/>
    <mergeCell ref="F2710:F2712"/>
    <mergeCell ref="G2710:G2712"/>
    <mergeCell ref="H2695:H2697"/>
    <mergeCell ref="I2695:I2697"/>
    <mergeCell ref="J2695:J2697"/>
    <mergeCell ref="K2695:K2697"/>
    <mergeCell ref="L2695:L2697"/>
    <mergeCell ref="M2695:M2697"/>
    <mergeCell ref="N2695:N2697"/>
    <mergeCell ref="O2695:O2697"/>
    <mergeCell ref="A2695:A2697"/>
    <mergeCell ref="B2695:B2697"/>
    <mergeCell ref="C2695:C2697"/>
    <mergeCell ref="D2695:D2697"/>
    <mergeCell ref="E2695:E2697"/>
    <mergeCell ref="F2695:F2697"/>
    <mergeCell ref="G2695:G2697"/>
    <mergeCell ref="H2698:H2700"/>
    <mergeCell ref="I2698:I2700"/>
    <mergeCell ref="J2698:J2700"/>
    <mergeCell ref="K2698:K2700"/>
    <mergeCell ref="L2698:L2700"/>
    <mergeCell ref="M2698:M2700"/>
    <mergeCell ref="N2698:N2700"/>
    <mergeCell ref="O2698:O2700"/>
    <mergeCell ref="A2698:A2700"/>
    <mergeCell ref="B2698:B2700"/>
    <mergeCell ref="C2698:C2700"/>
    <mergeCell ref="D2698:D2700"/>
    <mergeCell ref="E2698:E2700"/>
    <mergeCell ref="F2698:F2700"/>
    <mergeCell ref="G2698:G2700"/>
    <mergeCell ref="H2701:H2703"/>
    <mergeCell ref="I2701:I2703"/>
    <mergeCell ref="J2701:J2703"/>
    <mergeCell ref="K2701:K2703"/>
    <mergeCell ref="L2701:L2703"/>
    <mergeCell ref="M2701:M2703"/>
    <mergeCell ref="N2701:N2703"/>
    <mergeCell ref="O2701:O2703"/>
    <mergeCell ref="A2701:A2703"/>
    <mergeCell ref="B2701:B2703"/>
    <mergeCell ref="C2701:C2703"/>
    <mergeCell ref="D2701:D2703"/>
    <mergeCell ref="E2701:E2703"/>
    <mergeCell ref="F2701:F2703"/>
    <mergeCell ref="G2701:G2703"/>
    <mergeCell ref="H2686:H2688"/>
    <mergeCell ref="I2686:I2688"/>
    <mergeCell ref="J2686:J2688"/>
    <mergeCell ref="K2686:K2688"/>
    <mergeCell ref="L2686:L2688"/>
    <mergeCell ref="M2686:M2688"/>
    <mergeCell ref="N2686:N2688"/>
    <mergeCell ref="O2686:O2688"/>
    <mergeCell ref="A2686:A2688"/>
    <mergeCell ref="B2686:B2688"/>
    <mergeCell ref="C2686:C2688"/>
    <mergeCell ref="D2686:D2688"/>
    <mergeCell ref="E2686:E2688"/>
    <mergeCell ref="F2686:F2688"/>
    <mergeCell ref="G2686:G2688"/>
    <mergeCell ref="H2689:H2691"/>
    <mergeCell ref="I2689:I2691"/>
    <mergeCell ref="J2689:J2691"/>
    <mergeCell ref="K2689:K2691"/>
    <mergeCell ref="L2689:L2691"/>
    <mergeCell ref="M2689:M2691"/>
    <mergeCell ref="N2689:N2691"/>
    <mergeCell ref="O2689:O2691"/>
    <mergeCell ref="A2689:A2691"/>
    <mergeCell ref="B2689:B2691"/>
    <mergeCell ref="C2689:C2691"/>
    <mergeCell ref="D2689:D2691"/>
    <mergeCell ref="E2689:E2691"/>
    <mergeCell ref="F2689:F2691"/>
    <mergeCell ref="G2689:G2691"/>
    <mergeCell ref="H2692:H2694"/>
    <mergeCell ref="I2692:I2694"/>
    <mergeCell ref="J2692:J2694"/>
    <mergeCell ref="K2692:K2694"/>
    <mergeCell ref="L2692:L2694"/>
    <mergeCell ref="M2692:M2694"/>
    <mergeCell ref="N2692:N2694"/>
    <mergeCell ref="O2692:O2694"/>
    <mergeCell ref="A2692:A2694"/>
    <mergeCell ref="B2692:B2694"/>
    <mergeCell ref="C2692:C2694"/>
    <mergeCell ref="D2692:D2694"/>
    <mergeCell ref="E2692:E2694"/>
    <mergeCell ref="F2692:F2694"/>
    <mergeCell ref="G2692:G2694"/>
    <mergeCell ref="H2677:H2679"/>
    <mergeCell ref="I2677:I2679"/>
    <mergeCell ref="J2677:J2679"/>
    <mergeCell ref="K2677:K2679"/>
    <mergeCell ref="L2677:L2679"/>
    <mergeCell ref="M2677:M2679"/>
    <mergeCell ref="N2677:N2679"/>
    <mergeCell ref="O2677:O2679"/>
    <mergeCell ref="A2677:A2679"/>
    <mergeCell ref="B2677:B2679"/>
    <mergeCell ref="C2677:C2679"/>
    <mergeCell ref="D2677:D2679"/>
    <mergeCell ref="E2677:E2679"/>
    <mergeCell ref="F2677:F2679"/>
    <mergeCell ref="G2677:G2679"/>
    <mergeCell ref="H2680:H2682"/>
    <mergeCell ref="I2680:I2682"/>
    <mergeCell ref="J2680:J2682"/>
    <mergeCell ref="K2680:K2682"/>
    <mergeCell ref="L2680:L2682"/>
    <mergeCell ref="M2680:M2682"/>
    <mergeCell ref="N2680:N2682"/>
    <mergeCell ref="O2680:O2682"/>
    <mergeCell ref="A2680:A2682"/>
    <mergeCell ref="B2680:B2682"/>
    <mergeCell ref="C2680:C2682"/>
    <mergeCell ref="D2680:D2682"/>
    <mergeCell ref="E2680:E2682"/>
    <mergeCell ref="F2680:F2682"/>
    <mergeCell ref="G2680:G2682"/>
    <mergeCell ref="H2683:H2685"/>
    <mergeCell ref="I2683:I2685"/>
    <mergeCell ref="J2683:J2685"/>
    <mergeCell ref="K2683:K2685"/>
    <mergeCell ref="L2683:L2685"/>
    <mergeCell ref="M2683:M2685"/>
    <mergeCell ref="N2683:N2685"/>
    <mergeCell ref="O2683:O2685"/>
    <mergeCell ref="A2683:A2685"/>
    <mergeCell ref="B2683:B2685"/>
    <mergeCell ref="C2683:C2685"/>
    <mergeCell ref="D2683:D2685"/>
    <mergeCell ref="E2683:E2685"/>
    <mergeCell ref="F2683:F2685"/>
    <mergeCell ref="G2683:G2685"/>
    <mergeCell ref="H2668:H2670"/>
    <mergeCell ref="I2668:I2670"/>
    <mergeCell ref="J2668:J2670"/>
    <mergeCell ref="K2668:K2670"/>
    <mergeCell ref="L2668:L2670"/>
    <mergeCell ref="M2668:M2670"/>
    <mergeCell ref="N2668:N2670"/>
    <mergeCell ref="O2668:O2670"/>
    <mergeCell ref="A2668:A2670"/>
    <mergeCell ref="B2668:B2670"/>
    <mergeCell ref="C2668:C2670"/>
    <mergeCell ref="D2668:D2670"/>
    <mergeCell ref="E2668:E2670"/>
    <mergeCell ref="F2668:F2670"/>
    <mergeCell ref="G2668:G2670"/>
    <mergeCell ref="H2671:H2673"/>
    <mergeCell ref="I2671:I2673"/>
    <mergeCell ref="J2671:J2673"/>
    <mergeCell ref="K2671:K2673"/>
    <mergeCell ref="L2671:L2673"/>
    <mergeCell ref="M2671:M2673"/>
    <mergeCell ref="N2671:N2673"/>
    <mergeCell ref="O2671:O2673"/>
    <mergeCell ref="A2671:A2673"/>
    <mergeCell ref="B2671:B2673"/>
    <mergeCell ref="C2671:C2673"/>
    <mergeCell ref="D2671:D2673"/>
    <mergeCell ref="E2671:E2673"/>
    <mergeCell ref="F2671:F2673"/>
    <mergeCell ref="G2671:G2673"/>
    <mergeCell ref="H2674:H2676"/>
    <mergeCell ref="I2674:I2676"/>
    <mergeCell ref="J2674:J2676"/>
    <mergeCell ref="K2674:K2676"/>
    <mergeCell ref="L2674:L2676"/>
    <mergeCell ref="M2674:M2676"/>
    <mergeCell ref="N2674:N2676"/>
    <mergeCell ref="O2674:O2676"/>
    <mergeCell ref="A2674:A2676"/>
    <mergeCell ref="B2674:B2676"/>
    <mergeCell ref="C2674:C2676"/>
    <mergeCell ref="D2674:D2676"/>
    <mergeCell ref="E2674:E2676"/>
    <mergeCell ref="F2674:F2676"/>
    <mergeCell ref="G2674:G2676"/>
    <mergeCell ref="H2512:H2514"/>
    <mergeCell ref="I2512:I2514"/>
    <mergeCell ref="J2512:J2514"/>
    <mergeCell ref="K2512:K2514"/>
    <mergeCell ref="L2512:L2514"/>
    <mergeCell ref="M2512:M2514"/>
    <mergeCell ref="N2512:N2514"/>
    <mergeCell ref="O2512:O2514"/>
    <mergeCell ref="A2512:A2514"/>
    <mergeCell ref="B2512:B2514"/>
    <mergeCell ref="C2512:C2514"/>
    <mergeCell ref="D2512:D2514"/>
    <mergeCell ref="E2512:E2514"/>
    <mergeCell ref="F2512:F2514"/>
    <mergeCell ref="G2512:G2514"/>
    <mergeCell ref="H2662:H2664"/>
    <mergeCell ref="I2662:I2664"/>
    <mergeCell ref="J2662:J2664"/>
    <mergeCell ref="K2662:K2664"/>
    <mergeCell ref="L2662:L2664"/>
    <mergeCell ref="M2662:M2664"/>
    <mergeCell ref="N2662:N2664"/>
    <mergeCell ref="O2662:O2664"/>
    <mergeCell ref="A2662:A2664"/>
    <mergeCell ref="B2662:B2664"/>
    <mergeCell ref="C2662:C2664"/>
    <mergeCell ref="D2662:D2664"/>
    <mergeCell ref="E2662:E2664"/>
    <mergeCell ref="F2662:F2664"/>
    <mergeCell ref="G2662:G2664"/>
    <mergeCell ref="H2665:H2667"/>
    <mergeCell ref="I2665:I2667"/>
    <mergeCell ref="J2665:J2667"/>
    <mergeCell ref="K2665:K2667"/>
    <mergeCell ref="L2665:L2667"/>
    <mergeCell ref="M2665:M2667"/>
    <mergeCell ref="N2665:N2667"/>
    <mergeCell ref="O2665:O2667"/>
    <mergeCell ref="A2665:A2667"/>
    <mergeCell ref="B2665:B2667"/>
    <mergeCell ref="C2665:C2667"/>
    <mergeCell ref="D2665:D2667"/>
    <mergeCell ref="E2665:E2667"/>
    <mergeCell ref="F2665:F2667"/>
    <mergeCell ref="G2665:G2667"/>
    <mergeCell ref="L2524:L2526"/>
    <mergeCell ref="M2524:M2526"/>
    <mergeCell ref="N2524:N2526"/>
    <mergeCell ref="O2524:O2526"/>
    <mergeCell ref="A2524:A2526"/>
    <mergeCell ref="B2524:B2526"/>
    <mergeCell ref="C2524:C2526"/>
    <mergeCell ref="D2524:D2526"/>
    <mergeCell ref="E2524:E2526"/>
    <mergeCell ref="F2524:F2526"/>
    <mergeCell ref="G2524:G2526"/>
    <mergeCell ref="H2527:H2529"/>
    <mergeCell ref="I2527:I2529"/>
    <mergeCell ref="J2527:J2529"/>
    <mergeCell ref="K2527:K2529"/>
    <mergeCell ref="L2527:L2529"/>
    <mergeCell ref="M2527:M2529"/>
    <mergeCell ref="N2527:N2529"/>
    <mergeCell ref="O2527:O2529"/>
    <mergeCell ref="H2503:H2505"/>
    <mergeCell ref="I2503:I2505"/>
    <mergeCell ref="J2503:J2505"/>
    <mergeCell ref="K2503:K2505"/>
    <mergeCell ref="L2503:L2505"/>
    <mergeCell ref="M2503:M2505"/>
    <mergeCell ref="N2503:N2505"/>
    <mergeCell ref="O2503:O2505"/>
    <mergeCell ref="A2503:A2505"/>
    <mergeCell ref="B2503:B2505"/>
    <mergeCell ref="C2503:C2505"/>
    <mergeCell ref="D2503:D2505"/>
    <mergeCell ref="E2503:E2505"/>
    <mergeCell ref="F2503:F2505"/>
    <mergeCell ref="G2503:G2505"/>
    <mergeCell ref="H2506:H2508"/>
    <mergeCell ref="I2506:I2508"/>
    <mergeCell ref="J2506:J2508"/>
    <mergeCell ref="K2506:K2508"/>
    <mergeCell ref="L2506:L2508"/>
    <mergeCell ref="M2506:M2508"/>
    <mergeCell ref="N2506:N2508"/>
    <mergeCell ref="O2506:O2508"/>
    <mergeCell ref="A2506:A2508"/>
    <mergeCell ref="B2506:B2508"/>
    <mergeCell ref="C2506:C2508"/>
    <mergeCell ref="D2506:D2508"/>
    <mergeCell ref="E2506:E2508"/>
    <mergeCell ref="F2506:F2508"/>
    <mergeCell ref="G2506:G2508"/>
    <mergeCell ref="H2509:H2511"/>
    <mergeCell ref="I2509:I2511"/>
    <mergeCell ref="J2509:J2511"/>
    <mergeCell ref="K2509:K2511"/>
    <mergeCell ref="L2509:L2511"/>
    <mergeCell ref="M2509:M2511"/>
    <mergeCell ref="N2509:N2511"/>
    <mergeCell ref="O2509:O2511"/>
    <mergeCell ref="A2509:A2511"/>
    <mergeCell ref="B2509:B2511"/>
    <mergeCell ref="C2509:C2511"/>
    <mergeCell ref="D2509:D2511"/>
    <mergeCell ref="E2509:E2511"/>
    <mergeCell ref="F2509:F2511"/>
    <mergeCell ref="G2509:G2511"/>
    <mergeCell ref="H2494:H2496"/>
    <mergeCell ref="I2494:I2496"/>
    <mergeCell ref="J2494:J2496"/>
    <mergeCell ref="K2494:K2496"/>
    <mergeCell ref="L2494:L2496"/>
    <mergeCell ref="M2494:M2496"/>
    <mergeCell ref="N2494:N2496"/>
    <mergeCell ref="O2494:O2496"/>
    <mergeCell ref="A2494:A2496"/>
    <mergeCell ref="B2494:B2496"/>
    <mergeCell ref="C2494:C2496"/>
    <mergeCell ref="D2494:D2496"/>
    <mergeCell ref="E2494:E2496"/>
    <mergeCell ref="F2494:F2496"/>
    <mergeCell ref="G2494:G2496"/>
    <mergeCell ref="H2497:H2499"/>
    <mergeCell ref="I2497:I2499"/>
    <mergeCell ref="J2497:J2499"/>
    <mergeCell ref="K2497:K2499"/>
    <mergeCell ref="L2497:L2499"/>
    <mergeCell ref="M2497:M2499"/>
    <mergeCell ref="N2497:N2499"/>
    <mergeCell ref="O2497:O2499"/>
    <mergeCell ref="A2497:A2499"/>
    <mergeCell ref="B2497:B2499"/>
    <mergeCell ref="C2497:C2499"/>
    <mergeCell ref="D2497:D2499"/>
    <mergeCell ref="E2497:E2499"/>
    <mergeCell ref="F2497:F2499"/>
    <mergeCell ref="G2497:G2499"/>
    <mergeCell ref="H2500:H2502"/>
    <mergeCell ref="I2500:I2502"/>
    <mergeCell ref="J2500:J2502"/>
    <mergeCell ref="K2500:K2502"/>
    <mergeCell ref="L2500:L2502"/>
    <mergeCell ref="M2500:M2502"/>
    <mergeCell ref="N2500:N2502"/>
    <mergeCell ref="O2500:O2502"/>
    <mergeCell ref="A2500:A2502"/>
    <mergeCell ref="B2500:B2502"/>
    <mergeCell ref="C2500:C2502"/>
    <mergeCell ref="D2500:D2502"/>
    <mergeCell ref="E2500:E2502"/>
    <mergeCell ref="F2500:F2502"/>
    <mergeCell ref="G2500:G2502"/>
    <mergeCell ref="H2485:H2487"/>
    <mergeCell ref="I2485:I2487"/>
    <mergeCell ref="J2485:J2487"/>
    <mergeCell ref="K2485:K2487"/>
    <mergeCell ref="L2485:L2487"/>
    <mergeCell ref="M2485:M2487"/>
    <mergeCell ref="N2485:N2487"/>
    <mergeCell ref="O2485:O2487"/>
    <mergeCell ref="A2485:A2487"/>
    <mergeCell ref="B2485:B2487"/>
    <mergeCell ref="C2485:C2487"/>
    <mergeCell ref="D2485:D2487"/>
    <mergeCell ref="E2485:E2487"/>
    <mergeCell ref="F2485:F2487"/>
    <mergeCell ref="G2485:G2487"/>
    <mergeCell ref="H2488:H2490"/>
    <mergeCell ref="I2488:I2490"/>
    <mergeCell ref="J2488:J2490"/>
    <mergeCell ref="K2488:K2490"/>
    <mergeCell ref="L2488:L2490"/>
    <mergeCell ref="M2488:M2490"/>
    <mergeCell ref="N2488:N2490"/>
    <mergeCell ref="O2488:O2490"/>
    <mergeCell ref="A2488:A2490"/>
    <mergeCell ref="B2488:B2490"/>
    <mergeCell ref="C2488:C2490"/>
    <mergeCell ref="D2488:D2490"/>
    <mergeCell ref="E2488:E2490"/>
    <mergeCell ref="F2488:F2490"/>
    <mergeCell ref="G2488:G2490"/>
    <mergeCell ref="H2491:H2493"/>
    <mergeCell ref="I2491:I2493"/>
    <mergeCell ref="J2491:J2493"/>
    <mergeCell ref="K2491:K2493"/>
    <mergeCell ref="L2491:L2493"/>
    <mergeCell ref="M2491:M2493"/>
    <mergeCell ref="N2491:N2493"/>
    <mergeCell ref="O2491:O2493"/>
    <mergeCell ref="A2491:A2493"/>
    <mergeCell ref="B2491:B2493"/>
    <mergeCell ref="C2491:C2493"/>
    <mergeCell ref="D2491:D2493"/>
    <mergeCell ref="E2491:E2493"/>
    <mergeCell ref="F2491:F2493"/>
    <mergeCell ref="G2491:G2493"/>
    <mergeCell ref="H2476:H2478"/>
    <mergeCell ref="I2476:I2478"/>
    <mergeCell ref="J2476:J2478"/>
    <mergeCell ref="K2476:K2478"/>
    <mergeCell ref="L2476:L2478"/>
    <mergeCell ref="M2476:M2478"/>
    <mergeCell ref="N2476:N2478"/>
    <mergeCell ref="O2476:O2478"/>
    <mergeCell ref="A2476:A2478"/>
    <mergeCell ref="B2476:B2478"/>
    <mergeCell ref="C2476:C2478"/>
    <mergeCell ref="D2476:D2478"/>
    <mergeCell ref="E2476:E2478"/>
    <mergeCell ref="F2476:F2478"/>
    <mergeCell ref="G2476:G2478"/>
    <mergeCell ref="H2479:H2481"/>
    <mergeCell ref="I2479:I2481"/>
    <mergeCell ref="J2479:J2481"/>
    <mergeCell ref="K2479:K2481"/>
    <mergeCell ref="L2479:L2481"/>
    <mergeCell ref="M2479:M2481"/>
    <mergeCell ref="N2479:N2481"/>
    <mergeCell ref="O2479:O2481"/>
    <mergeCell ref="A2479:A2481"/>
    <mergeCell ref="B2479:B2481"/>
    <mergeCell ref="C2479:C2481"/>
    <mergeCell ref="D2479:D2481"/>
    <mergeCell ref="E2479:E2481"/>
    <mergeCell ref="F2479:F2481"/>
    <mergeCell ref="G2479:G2481"/>
    <mergeCell ref="H2482:H2484"/>
    <mergeCell ref="I2482:I2484"/>
    <mergeCell ref="J2482:J2484"/>
    <mergeCell ref="K2482:K2484"/>
    <mergeCell ref="L2482:L2484"/>
    <mergeCell ref="M2482:M2484"/>
    <mergeCell ref="N2482:N2484"/>
    <mergeCell ref="O2482:O2484"/>
    <mergeCell ref="A2482:A2484"/>
    <mergeCell ref="B2482:B2484"/>
    <mergeCell ref="C2482:C2484"/>
    <mergeCell ref="D2482:D2484"/>
    <mergeCell ref="E2482:E2484"/>
    <mergeCell ref="F2482:F2484"/>
    <mergeCell ref="G2482:G2484"/>
    <mergeCell ref="H2467:H2469"/>
    <mergeCell ref="I2467:I2469"/>
    <mergeCell ref="J2467:J2469"/>
    <mergeCell ref="K2467:K2469"/>
    <mergeCell ref="L2467:L2469"/>
    <mergeCell ref="M2467:M2469"/>
    <mergeCell ref="N2467:N2469"/>
    <mergeCell ref="O2467:O2469"/>
    <mergeCell ref="A2467:A2469"/>
    <mergeCell ref="B2467:B2469"/>
    <mergeCell ref="C2467:C2469"/>
    <mergeCell ref="D2467:D2469"/>
    <mergeCell ref="E2467:E2469"/>
    <mergeCell ref="F2467:F2469"/>
    <mergeCell ref="G2467:G2469"/>
    <mergeCell ref="H2470:H2472"/>
    <mergeCell ref="I2470:I2472"/>
    <mergeCell ref="J2470:J2472"/>
    <mergeCell ref="K2470:K2472"/>
    <mergeCell ref="L2470:L2472"/>
    <mergeCell ref="M2470:M2472"/>
    <mergeCell ref="N2470:N2472"/>
    <mergeCell ref="O2470:O2472"/>
    <mergeCell ref="A2470:A2472"/>
    <mergeCell ref="B2470:B2472"/>
    <mergeCell ref="C2470:C2472"/>
    <mergeCell ref="D2470:D2472"/>
    <mergeCell ref="E2470:E2472"/>
    <mergeCell ref="F2470:F2472"/>
    <mergeCell ref="G2470:G2472"/>
    <mergeCell ref="H2473:H2475"/>
    <mergeCell ref="I2473:I2475"/>
    <mergeCell ref="J2473:J2475"/>
    <mergeCell ref="K2473:K2475"/>
    <mergeCell ref="L2473:L2475"/>
    <mergeCell ref="M2473:M2475"/>
    <mergeCell ref="N2473:N2475"/>
    <mergeCell ref="O2473:O2475"/>
    <mergeCell ref="A2473:A2475"/>
    <mergeCell ref="B2473:B2475"/>
    <mergeCell ref="C2473:C2475"/>
    <mergeCell ref="D2473:D2475"/>
    <mergeCell ref="E2473:E2475"/>
    <mergeCell ref="F2473:F2475"/>
    <mergeCell ref="G2473:G2475"/>
    <mergeCell ref="H2458:H2460"/>
    <mergeCell ref="I2458:I2460"/>
    <mergeCell ref="J2458:J2460"/>
    <mergeCell ref="K2458:K2460"/>
    <mergeCell ref="L2458:L2460"/>
    <mergeCell ref="M2458:M2460"/>
    <mergeCell ref="N2458:N2460"/>
    <mergeCell ref="O2458:O2460"/>
    <mergeCell ref="A2458:A2460"/>
    <mergeCell ref="B2458:B2460"/>
    <mergeCell ref="C2458:C2460"/>
    <mergeCell ref="D2458:D2460"/>
    <mergeCell ref="E2458:E2460"/>
    <mergeCell ref="F2458:F2460"/>
    <mergeCell ref="G2458:G2460"/>
    <mergeCell ref="H2461:H2463"/>
    <mergeCell ref="I2461:I2463"/>
    <mergeCell ref="J2461:J2463"/>
    <mergeCell ref="K2461:K2463"/>
    <mergeCell ref="L2461:L2463"/>
    <mergeCell ref="M2461:M2463"/>
    <mergeCell ref="N2461:N2463"/>
    <mergeCell ref="O2461:O2463"/>
    <mergeCell ref="A2461:A2463"/>
    <mergeCell ref="B2461:B2463"/>
    <mergeCell ref="C2461:C2463"/>
    <mergeCell ref="D2461:D2463"/>
    <mergeCell ref="E2461:E2463"/>
    <mergeCell ref="F2461:F2463"/>
    <mergeCell ref="G2461:G2463"/>
    <mergeCell ref="H2464:H2466"/>
    <mergeCell ref="I2464:I2466"/>
    <mergeCell ref="J2464:J2466"/>
    <mergeCell ref="K2464:K2466"/>
    <mergeCell ref="L2464:L2466"/>
    <mergeCell ref="M2464:M2466"/>
    <mergeCell ref="N2464:N2466"/>
    <mergeCell ref="O2464:O2466"/>
    <mergeCell ref="A2464:A2466"/>
    <mergeCell ref="B2464:B2466"/>
    <mergeCell ref="C2464:C2466"/>
    <mergeCell ref="D2464:D2466"/>
    <mergeCell ref="E2464:E2466"/>
    <mergeCell ref="F2464:F2466"/>
    <mergeCell ref="G2464:G2466"/>
    <mergeCell ref="H2449:H2451"/>
    <mergeCell ref="I2449:I2451"/>
    <mergeCell ref="J2449:J2451"/>
    <mergeCell ref="K2449:K2451"/>
    <mergeCell ref="L2449:L2451"/>
    <mergeCell ref="M2449:M2451"/>
    <mergeCell ref="N2449:N2451"/>
    <mergeCell ref="O2449:O2451"/>
    <mergeCell ref="A2449:A2451"/>
    <mergeCell ref="B2449:B2451"/>
    <mergeCell ref="C2449:C2451"/>
    <mergeCell ref="D2449:D2451"/>
    <mergeCell ref="E2449:E2451"/>
    <mergeCell ref="F2449:F2451"/>
    <mergeCell ref="G2449:G2451"/>
    <mergeCell ref="H2452:H2454"/>
    <mergeCell ref="I2452:I2454"/>
    <mergeCell ref="J2452:J2454"/>
    <mergeCell ref="K2452:K2454"/>
    <mergeCell ref="L2452:L2454"/>
    <mergeCell ref="M2452:M2454"/>
    <mergeCell ref="N2452:N2454"/>
    <mergeCell ref="O2452:O2454"/>
    <mergeCell ref="A2452:A2454"/>
    <mergeCell ref="B2452:B2454"/>
    <mergeCell ref="C2452:C2454"/>
    <mergeCell ref="D2452:D2454"/>
    <mergeCell ref="E2452:E2454"/>
    <mergeCell ref="F2452:F2454"/>
    <mergeCell ref="G2452:G2454"/>
    <mergeCell ref="H2455:H2457"/>
    <mergeCell ref="I2455:I2457"/>
    <mergeCell ref="J2455:J2457"/>
    <mergeCell ref="K2455:K2457"/>
    <mergeCell ref="L2455:L2457"/>
    <mergeCell ref="M2455:M2457"/>
    <mergeCell ref="N2455:N2457"/>
    <mergeCell ref="O2455:O2457"/>
    <mergeCell ref="A2455:A2457"/>
    <mergeCell ref="B2455:B2457"/>
    <mergeCell ref="C2455:C2457"/>
    <mergeCell ref="D2455:D2457"/>
    <mergeCell ref="E2455:E2457"/>
    <mergeCell ref="F2455:F2457"/>
    <mergeCell ref="G2455:G2457"/>
    <mergeCell ref="H2440:H2442"/>
    <mergeCell ref="I2440:I2442"/>
    <mergeCell ref="J2440:J2442"/>
    <mergeCell ref="K2440:K2442"/>
    <mergeCell ref="L2440:L2442"/>
    <mergeCell ref="M2440:M2442"/>
    <mergeCell ref="N2440:N2442"/>
    <mergeCell ref="O2440:O2442"/>
    <mergeCell ref="A2440:A2442"/>
    <mergeCell ref="B2440:B2442"/>
    <mergeCell ref="C2440:C2442"/>
    <mergeCell ref="D2440:D2442"/>
    <mergeCell ref="E2440:E2442"/>
    <mergeCell ref="F2440:F2442"/>
    <mergeCell ref="G2440:G2442"/>
    <mergeCell ref="H2443:H2445"/>
    <mergeCell ref="I2443:I2445"/>
    <mergeCell ref="J2443:J2445"/>
    <mergeCell ref="K2443:K2445"/>
    <mergeCell ref="L2443:L2445"/>
    <mergeCell ref="M2443:M2445"/>
    <mergeCell ref="N2443:N2445"/>
    <mergeCell ref="O2443:O2445"/>
    <mergeCell ref="A2443:A2445"/>
    <mergeCell ref="B2443:B2445"/>
    <mergeCell ref="C2443:C2445"/>
    <mergeCell ref="D2443:D2445"/>
    <mergeCell ref="E2443:E2445"/>
    <mergeCell ref="F2443:F2445"/>
    <mergeCell ref="G2443:G2445"/>
    <mergeCell ref="H2446:H2448"/>
    <mergeCell ref="I2446:I2448"/>
    <mergeCell ref="J2446:J2448"/>
    <mergeCell ref="K2446:K2448"/>
    <mergeCell ref="L2446:L2448"/>
    <mergeCell ref="M2446:M2448"/>
    <mergeCell ref="N2446:N2448"/>
    <mergeCell ref="O2446:O2448"/>
    <mergeCell ref="A2446:A2448"/>
    <mergeCell ref="B2446:B2448"/>
    <mergeCell ref="C2446:C2448"/>
    <mergeCell ref="D2446:D2448"/>
    <mergeCell ref="E2446:E2448"/>
    <mergeCell ref="F2446:F2448"/>
    <mergeCell ref="G2446:G2448"/>
    <mergeCell ref="H2431:H2433"/>
    <mergeCell ref="I2431:I2433"/>
    <mergeCell ref="J2431:J2433"/>
    <mergeCell ref="K2431:K2433"/>
    <mergeCell ref="L2431:L2433"/>
    <mergeCell ref="M2431:M2433"/>
    <mergeCell ref="N2431:N2433"/>
    <mergeCell ref="O2431:O2433"/>
    <mergeCell ref="A2431:A2433"/>
    <mergeCell ref="B2431:B2433"/>
    <mergeCell ref="C2431:C2433"/>
    <mergeCell ref="D2431:D2433"/>
    <mergeCell ref="E2431:E2433"/>
    <mergeCell ref="F2431:F2433"/>
    <mergeCell ref="G2431:G2433"/>
    <mergeCell ref="H2434:H2436"/>
    <mergeCell ref="I2434:I2436"/>
    <mergeCell ref="J2434:J2436"/>
    <mergeCell ref="K2434:K2436"/>
    <mergeCell ref="L2434:L2436"/>
    <mergeCell ref="M2434:M2436"/>
    <mergeCell ref="N2434:N2436"/>
    <mergeCell ref="O2434:O2436"/>
    <mergeCell ref="A2434:A2436"/>
    <mergeCell ref="B2434:B2436"/>
    <mergeCell ref="C2434:C2436"/>
    <mergeCell ref="D2434:D2436"/>
    <mergeCell ref="E2434:E2436"/>
    <mergeCell ref="F2434:F2436"/>
    <mergeCell ref="G2434:G2436"/>
    <mergeCell ref="H2437:H2439"/>
    <mergeCell ref="I2437:I2439"/>
    <mergeCell ref="J2437:J2439"/>
    <mergeCell ref="K2437:K2439"/>
    <mergeCell ref="L2437:L2439"/>
    <mergeCell ref="M2437:M2439"/>
    <mergeCell ref="N2437:N2439"/>
    <mergeCell ref="O2437:O2439"/>
    <mergeCell ref="A2437:A2439"/>
    <mergeCell ref="B2437:B2439"/>
    <mergeCell ref="C2437:C2439"/>
    <mergeCell ref="D2437:D2439"/>
    <mergeCell ref="E2437:E2439"/>
    <mergeCell ref="F2437:F2439"/>
    <mergeCell ref="G2437:G2439"/>
    <mergeCell ref="H2422:H2424"/>
    <mergeCell ref="I2422:I2424"/>
    <mergeCell ref="J2422:J2424"/>
    <mergeCell ref="K2422:K2424"/>
    <mergeCell ref="L2422:L2424"/>
    <mergeCell ref="M2422:M2424"/>
    <mergeCell ref="N2422:N2424"/>
    <mergeCell ref="O2422:O2424"/>
    <mergeCell ref="A2422:A2424"/>
    <mergeCell ref="B2422:B2424"/>
    <mergeCell ref="C2422:C2424"/>
    <mergeCell ref="D2422:D2424"/>
    <mergeCell ref="E2422:E2424"/>
    <mergeCell ref="F2422:F2424"/>
    <mergeCell ref="G2422:G2424"/>
    <mergeCell ref="H2425:H2427"/>
    <mergeCell ref="I2425:I2427"/>
    <mergeCell ref="J2425:J2427"/>
    <mergeCell ref="K2425:K2427"/>
    <mergeCell ref="L2425:L2427"/>
    <mergeCell ref="M2425:M2427"/>
    <mergeCell ref="N2425:N2427"/>
    <mergeCell ref="O2425:O2427"/>
    <mergeCell ref="A2425:A2427"/>
    <mergeCell ref="B2425:B2427"/>
    <mergeCell ref="C2425:C2427"/>
    <mergeCell ref="D2425:D2427"/>
    <mergeCell ref="E2425:E2427"/>
    <mergeCell ref="F2425:F2427"/>
    <mergeCell ref="G2425:G2427"/>
    <mergeCell ref="H2428:H2430"/>
    <mergeCell ref="I2428:I2430"/>
    <mergeCell ref="J2428:J2430"/>
    <mergeCell ref="K2428:K2430"/>
    <mergeCell ref="L2428:L2430"/>
    <mergeCell ref="M2428:M2430"/>
    <mergeCell ref="N2428:N2430"/>
    <mergeCell ref="O2428:O2430"/>
    <mergeCell ref="A2428:A2430"/>
    <mergeCell ref="B2428:B2430"/>
    <mergeCell ref="C2428:C2430"/>
    <mergeCell ref="D2428:D2430"/>
    <mergeCell ref="E2428:E2430"/>
    <mergeCell ref="F2428:F2430"/>
    <mergeCell ref="G2428:G2430"/>
    <mergeCell ref="H2413:H2415"/>
    <mergeCell ref="I2413:I2415"/>
    <mergeCell ref="J2413:J2415"/>
    <mergeCell ref="K2413:K2415"/>
    <mergeCell ref="L2413:L2415"/>
    <mergeCell ref="M2413:M2415"/>
    <mergeCell ref="N2413:N2415"/>
    <mergeCell ref="O2413:O2415"/>
    <mergeCell ref="A2413:A2415"/>
    <mergeCell ref="B2413:B2415"/>
    <mergeCell ref="C2413:C2415"/>
    <mergeCell ref="D2413:D2415"/>
    <mergeCell ref="E2413:E2415"/>
    <mergeCell ref="F2413:F2415"/>
    <mergeCell ref="G2413:G2415"/>
    <mergeCell ref="H2416:H2418"/>
    <mergeCell ref="I2416:I2418"/>
    <mergeCell ref="J2416:J2418"/>
    <mergeCell ref="K2416:K2418"/>
    <mergeCell ref="L2416:L2418"/>
    <mergeCell ref="M2416:M2418"/>
    <mergeCell ref="N2416:N2418"/>
    <mergeCell ref="O2416:O2418"/>
    <mergeCell ref="A2416:A2418"/>
    <mergeCell ref="B2416:B2418"/>
    <mergeCell ref="C2416:C2418"/>
    <mergeCell ref="D2416:D2418"/>
    <mergeCell ref="E2416:E2418"/>
    <mergeCell ref="F2416:F2418"/>
    <mergeCell ref="G2416:G2418"/>
    <mergeCell ref="H2419:H2421"/>
    <mergeCell ref="I2419:I2421"/>
    <mergeCell ref="J2419:J2421"/>
    <mergeCell ref="K2419:K2421"/>
    <mergeCell ref="L2419:L2421"/>
    <mergeCell ref="M2419:M2421"/>
    <mergeCell ref="N2419:N2421"/>
    <mergeCell ref="O2419:O2421"/>
    <mergeCell ref="A2419:A2421"/>
    <mergeCell ref="B2419:B2421"/>
    <mergeCell ref="C2419:C2421"/>
    <mergeCell ref="D2419:D2421"/>
    <mergeCell ref="E2419:E2421"/>
    <mergeCell ref="F2419:F2421"/>
    <mergeCell ref="G2419:G2421"/>
    <mergeCell ref="H2404:H2406"/>
    <mergeCell ref="I2404:I2406"/>
    <mergeCell ref="J2404:J2406"/>
    <mergeCell ref="K2404:K2406"/>
    <mergeCell ref="L2404:L2406"/>
    <mergeCell ref="M2404:M2406"/>
    <mergeCell ref="N2404:N2406"/>
    <mergeCell ref="O2404:O2406"/>
    <mergeCell ref="A2404:A2406"/>
    <mergeCell ref="B2404:B2406"/>
    <mergeCell ref="C2404:C2406"/>
    <mergeCell ref="D2404:D2406"/>
    <mergeCell ref="E2404:E2406"/>
    <mergeCell ref="F2404:F2406"/>
    <mergeCell ref="G2404:G2406"/>
    <mergeCell ref="H2407:H2409"/>
    <mergeCell ref="I2407:I2409"/>
    <mergeCell ref="J2407:J2409"/>
    <mergeCell ref="K2407:K2409"/>
    <mergeCell ref="L2407:L2409"/>
    <mergeCell ref="M2407:M2409"/>
    <mergeCell ref="N2407:N2409"/>
    <mergeCell ref="O2407:O2409"/>
    <mergeCell ref="A2407:A2409"/>
    <mergeCell ref="B2407:B2409"/>
    <mergeCell ref="C2407:C2409"/>
    <mergeCell ref="D2407:D2409"/>
    <mergeCell ref="E2407:E2409"/>
    <mergeCell ref="F2407:F2409"/>
    <mergeCell ref="G2407:G2409"/>
    <mergeCell ref="H2410:H2412"/>
    <mergeCell ref="I2410:I2412"/>
    <mergeCell ref="J2410:J2412"/>
    <mergeCell ref="K2410:K2412"/>
    <mergeCell ref="L2410:L2412"/>
    <mergeCell ref="M2410:M2412"/>
    <mergeCell ref="N2410:N2412"/>
    <mergeCell ref="O2410:O2412"/>
    <mergeCell ref="A2410:A2412"/>
    <mergeCell ref="B2410:B2412"/>
    <mergeCell ref="C2410:C2412"/>
    <mergeCell ref="D2410:D2412"/>
    <mergeCell ref="E2410:E2412"/>
    <mergeCell ref="F2410:F2412"/>
    <mergeCell ref="G2410:G2412"/>
    <mergeCell ref="H2395:H2397"/>
    <mergeCell ref="I2395:I2397"/>
    <mergeCell ref="J2395:J2397"/>
    <mergeCell ref="K2395:K2397"/>
    <mergeCell ref="L2395:L2397"/>
    <mergeCell ref="M2395:M2397"/>
    <mergeCell ref="N2395:N2397"/>
    <mergeCell ref="O2395:O2397"/>
    <mergeCell ref="A2395:A2397"/>
    <mergeCell ref="B2395:B2397"/>
    <mergeCell ref="C2395:C2397"/>
    <mergeCell ref="D2395:D2397"/>
    <mergeCell ref="E2395:E2397"/>
    <mergeCell ref="F2395:F2397"/>
    <mergeCell ref="G2395:G2397"/>
    <mergeCell ref="H2398:H2400"/>
    <mergeCell ref="I2398:I2400"/>
    <mergeCell ref="J2398:J2400"/>
    <mergeCell ref="K2398:K2400"/>
    <mergeCell ref="L2398:L2400"/>
    <mergeCell ref="M2398:M2400"/>
    <mergeCell ref="N2398:N2400"/>
    <mergeCell ref="O2398:O2400"/>
    <mergeCell ref="A2398:A2400"/>
    <mergeCell ref="B2398:B2400"/>
    <mergeCell ref="C2398:C2400"/>
    <mergeCell ref="D2398:D2400"/>
    <mergeCell ref="E2398:E2400"/>
    <mergeCell ref="F2398:F2400"/>
    <mergeCell ref="G2398:G2400"/>
    <mergeCell ref="H2401:H2403"/>
    <mergeCell ref="I2401:I2403"/>
    <mergeCell ref="J2401:J2403"/>
    <mergeCell ref="K2401:K2403"/>
    <mergeCell ref="L2401:L2403"/>
    <mergeCell ref="M2401:M2403"/>
    <mergeCell ref="N2401:N2403"/>
    <mergeCell ref="O2401:O2403"/>
    <mergeCell ref="A2401:A2403"/>
    <mergeCell ref="B2401:B2403"/>
    <mergeCell ref="C2401:C2403"/>
    <mergeCell ref="D2401:D2403"/>
    <mergeCell ref="E2401:E2403"/>
    <mergeCell ref="F2401:F2403"/>
    <mergeCell ref="G2401:G2403"/>
    <mergeCell ref="H2386:H2388"/>
    <mergeCell ref="I2386:I2388"/>
    <mergeCell ref="J2386:J2388"/>
    <mergeCell ref="K2386:K2388"/>
    <mergeCell ref="L2386:L2388"/>
    <mergeCell ref="M2386:M2388"/>
    <mergeCell ref="N2386:N2388"/>
    <mergeCell ref="O2386:O2388"/>
    <mergeCell ref="A2386:A2388"/>
    <mergeCell ref="B2386:B2388"/>
    <mergeCell ref="C2386:C2388"/>
    <mergeCell ref="D2386:D2388"/>
    <mergeCell ref="E2386:E2388"/>
    <mergeCell ref="F2386:F2388"/>
    <mergeCell ref="G2386:G2388"/>
    <mergeCell ref="H2389:H2391"/>
    <mergeCell ref="I2389:I2391"/>
    <mergeCell ref="J2389:J2391"/>
    <mergeCell ref="K2389:K2391"/>
    <mergeCell ref="L2389:L2391"/>
    <mergeCell ref="M2389:M2391"/>
    <mergeCell ref="N2389:N2391"/>
    <mergeCell ref="O2389:O2391"/>
    <mergeCell ref="A2389:A2391"/>
    <mergeCell ref="B2389:B2391"/>
    <mergeCell ref="C2389:C2391"/>
    <mergeCell ref="D2389:D2391"/>
    <mergeCell ref="E2389:E2391"/>
    <mergeCell ref="F2389:F2391"/>
    <mergeCell ref="G2389:G2391"/>
    <mergeCell ref="H2392:H2394"/>
    <mergeCell ref="I2392:I2394"/>
    <mergeCell ref="J2392:J2394"/>
    <mergeCell ref="K2392:K2394"/>
    <mergeCell ref="L2392:L2394"/>
    <mergeCell ref="M2392:M2394"/>
    <mergeCell ref="N2392:N2394"/>
    <mergeCell ref="O2392:O2394"/>
    <mergeCell ref="A2392:A2394"/>
    <mergeCell ref="B2392:B2394"/>
    <mergeCell ref="C2392:C2394"/>
    <mergeCell ref="D2392:D2394"/>
    <mergeCell ref="E2392:E2394"/>
    <mergeCell ref="F2392:F2394"/>
    <mergeCell ref="G2392:G2394"/>
    <mergeCell ref="H2377:H2379"/>
    <mergeCell ref="I2377:I2379"/>
    <mergeCell ref="J2377:J2379"/>
    <mergeCell ref="K2377:K2379"/>
    <mergeCell ref="L2377:L2379"/>
    <mergeCell ref="M2377:M2379"/>
    <mergeCell ref="N2377:N2379"/>
    <mergeCell ref="O2377:O2379"/>
    <mergeCell ref="A2377:A2379"/>
    <mergeCell ref="B2377:B2379"/>
    <mergeCell ref="C2377:C2379"/>
    <mergeCell ref="D2377:D2379"/>
    <mergeCell ref="E2377:E2379"/>
    <mergeCell ref="F2377:F2379"/>
    <mergeCell ref="G2377:G2379"/>
    <mergeCell ref="H2380:H2382"/>
    <mergeCell ref="I2380:I2382"/>
    <mergeCell ref="J2380:J2382"/>
    <mergeCell ref="K2380:K2382"/>
    <mergeCell ref="L2380:L2382"/>
    <mergeCell ref="M2380:M2382"/>
    <mergeCell ref="N2380:N2382"/>
    <mergeCell ref="O2380:O2382"/>
    <mergeCell ref="A2380:A2382"/>
    <mergeCell ref="B2380:B2382"/>
    <mergeCell ref="C2380:C2382"/>
    <mergeCell ref="D2380:D2382"/>
    <mergeCell ref="E2380:E2382"/>
    <mergeCell ref="F2380:F2382"/>
    <mergeCell ref="G2380:G2382"/>
    <mergeCell ref="H2383:H2385"/>
    <mergeCell ref="I2383:I2385"/>
    <mergeCell ref="J2383:J2385"/>
    <mergeCell ref="K2383:K2385"/>
    <mergeCell ref="L2383:L2385"/>
    <mergeCell ref="M2383:M2385"/>
    <mergeCell ref="N2383:N2385"/>
    <mergeCell ref="O2383:O2385"/>
    <mergeCell ref="A2383:A2385"/>
    <mergeCell ref="B2383:B2385"/>
    <mergeCell ref="C2383:C2385"/>
    <mergeCell ref="D2383:D2385"/>
    <mergeCell ref="E2383:E2385"/>
    <mergeCell ref="F2383:F2385"/>
    <mergeCell ref="G2383:G2385"/>
    <mergeCell ref="H2368:H2370"/>
    <mergeCell ref="I2368:I2370"/>
    <mergeCell ref="J2368:J2370"/>
    <mergeCell ref="K2368:K2370"/>
    <mergeCell ref="L2368:L2370"/>
    <mergeCell ref="M2368:M2370"/>
    <mergeCell ref="N2368:N2370"/>
    <mergeCell ref="O2368:O2370"/>
    <mergeCell ref="A2368:A2370"/>
    <mergeCell ref="B2368:B2370"/>
    <mergeCell ref="C2368:C2370"/>
    <mergeCell ref="D2368:D2370"/>
    <mergeCell ref="E2368:E2370"/>
    <mergeCell ref="F2368:F2370"/>
    <mergeCell ref="G2368:G2370"/>
    <mergeCell ref="H2371:H2373"/>
    <mergeCell ref="I2371:I2373"/>
    <mergeCell ref="J2371:J2373"/>
    <mergeCell ref="K2371:K2373"/>
    <mergeCell ref="L2371:L2373"/>
    <mergeCell ref="M2371:M2373"/>
    <mergeCell ref="N2371:N2373"/>
    <mergeCell ref="O2371:O2373"/>
    <mergeCell ref="A2371:A2373"/>
    <mergeCell ref="B2371:B2373"/>
    <mergeCell ref="C2371:C2373"/>
    <mergeCell ref="D2371:D2373"/>
    <mergeCell ref="E2371:E2373"/>
    <mergeCell ref="F2371:F2373"/>
    <mergeCell ref="G2371:G2373"/>
    <mergeCell ref="H2374:H2376"/>
    <mergeCell ref="I2374:I2376"/>
    <mergeCell ref="J2374:J2376"/>
    <mergeCell ref="K2374:K2376"/>
    <mergeCell ref="L2374:L2376"/>
    <mergeCell ref="M2374:M2376"/>
    <mergeCell ref="N2374:N2376"/>
    <mergeCell ref="O2374:O2376"/>
    <mergeCell ref="A2374:A2376"/>
    <mergeCell ref="B2374:B2376"/>
    <mergeCell ref="C2374:C2376"/>
    <mergeCell ref="D2374:D2376"/>
    <mergeCell ref="E2374:E2376"/>
    <mergeCell ref="F2374:F2376"/>
    <mergeCell ref="G2374:G2376"/>
    <mergeCell ref="H2359:H2361"/>
    <mergeCell ref="I2359:I2361"/>
    <mergeCell ref="J2359:J2361"/>
    <mergeCell ref="K2359:K2361"/>
    <mergeCell ref="L2359:L2361"/>
    <mergeCell ref="M2359:M2361"/>
    <mergeCell ref="N2359:N2361"/>
    <mergeCell ref="O2359:O2361"/>
    <mergeCell ref="A2359:A2361"/>
    <mergeCell ref="B2359:B2361"/>
    <mergeCell ref="C2359:C2361"/>
    <mergeCell ref="D2359:D2361"/>
    <mergeCell ref="E2359:E2361"/>
    <mergeCell ref="F2359:F2361"/>
    <mergeCell ref="G2359:G2361"/>
    <mergeCell ref="H2362:H2364"/>
    <mergeCell ref="I2362:I2364"/>
    <mergeCell ref="J2362:J2364"/>
    <mergeCell ref="K2362:K2364"/>
    <mergeCell ref="L2362:L2364"/>
    <mergeCell ref="M2362:M2364"/>
    <mergeCell ref="N2362:N2364"/>
    <mergeCell ref="O2362:O2364"/>
    <mergeCell ref="A2362:A2364"/>
    <mergeCell ref="B2362:B2364"/>
    <mergeCell ref="C2362:C2364"/>
    <mergeCell ref="D2362:D2364"/>
    <mergeCell ref="E2362:E2364"/>
    <mergeCell ref="F2362:F2364"/>
    <mergeCell ref="G2362:G2364"/>
    <mergeCell ref="H2365:H2367"/>
    <mergeCell ref="I2365:I2367"/>
    <mergeCell ref="J2365:J2367"/>
    <mergeCell ref="K2365:K2367"/>
    <mergeCell ref="L2365:L2367"/>
    <mergeCell ref="M2365:M2367"/>
    <mergeCell ref="N2365:N2367"/>
    <mergeCell ref="O2365:O2367"/>
    <mergeCell ref="A2365:A2367"/>
    <mergeCell ref="B2365:B2367"/>
    <mergeCell ref="C2365:C2367"/>
    <mergeCell ref="D2365:D2367"/>
    <mergeCell ref="E2365:E2367"/>
    <mergeCell ref="F2365:F2367"/>
    <mergeCell ref="G2365:G2367"/>
    <mergeCell ref="H2350:H2352"/>
    <mergeCell ref="I2350:I2352"/>
    <mergeCell ref="J2350:J2352"/>
    <mergeCell ref="K2350:K2352"/>
    <mergeCell ref="L2350:L2352"/>
    <mergeCell ref="M2350:M2352"/>
    <mergeCell ref="N2350:N2352"/>
    <mergeCell ref="O2350:O2352"/>
    <mergeCell ref="A2350:A2352"/>
    <mergeCell ref="B2350:B2352"/>
    <mergeCell ref="C2350:C2352"/>
    <mergeCell ref="D2350:D2352"/>
    <mergeCell ref="E2350:E2352"/>
    <mergeCell ref="F2350:F2352"/>
    <mergeCell ref="G2350:G2352"/>
    <mergeCell ref="H2353:H2355"/>
    <mergeCell ref="I2353:I2355"/>
    <mergeCell ref="J2353:J2355"/>
    <mergeCell ref="K2353:K2355"/>
    <mergeCell ref="L2353:L2355"/>
    <mergeCell ref="M2353:M2355"/>
    <mergeCell ref="N2353:N2355"/>
    <mergeCell ref="O2353:O2355"/>
    <mergeCell ref="A2353:A2355"/>
    <mergeCell ref="B2353:B2355"/>
    <mergeCell ref="C2353:C2355"/>
    <mergeCell ref="D2353:D2355"/>
    <mergeCell ref="E2353:E2355"/>
    <mergeCell ref="F2353:F2355"/>
    <mergeCell ref="G2353:G2355"/>
    <mergeCell ref="H2356:H2358"/>
    <mergeCell ref="I2356:I2358"/>
    <mergeCell ref="J2356:J2358"/>
    <mergeCell ref="K2356:K2358"/>
    <mergeCell ref="L2356:L2358"/>
    <mergeCell ref="M2356:M2358"/>
    <mergeCell ref="N2356:N2358"/>
    <mergeCell ref="O2356:O2358"/>
    <mergeCell ref="A2356:A2358"/>
    <mergeCell ref="B2356:B2358"/>
    <mergeCell ref="C2356:C2358"/>
    <mergeCell ref="D2356:D2358"/>
    <mergeCell ref="E2356:E2358"/>
    <mergeCell ref="F2356:F2358"/>
    <mergeCell ref="G2356:G2358"/>
    <mergeCell ref="H2341:H2343"/>
    <mergeCell ref="I2341:I2343"/>
    <mergeCell ref="J2341:J2343"/>
    <mergeCell ref="K2341:K2343"/>
    <mergeCell ref="L2341:L2343"/>
    <mergeCell ref="M2341:M2343"/>
    <mergeCell ref="N2341:N2343"/>
    <mergeCell ref="O2341:O2343"/>
    <mergeCell ref="A2341:A2343"/>
    <mergeCell ref="B2341:B2343"/>
    <mergeCell ref="C2341:C2343"/>
    <mergeCell ref="D2341:D2343"/>
    <mergeCell ref="E2341:E2343"/>
    <mergeCell ref="F2341:F2343"/>
    <mergeCell ref="G2341:G2343"/>
    <mergeCell ref="H2344:H2346"/>
    <mergeCell ref="I2344:I2346"/>
    <mergeCell ref="J2344:J2346"/>
    <mergeCell ref="K2344:K2346"/>
    <mergeCell ref="L2344:L2346"/>
    <mergeCell ref="M2344:M2346"/>
    <mergeCell ref="N2344:N2346"/>
    <mergeCell ref="O2344:O2346"/>
    <mergeCell ref="A2344:A2346"/>
    <mergeCell ref="B2344:B2346"/>
    <mergeCell ref="C2344:C2346"/>
    <mergeCell ref="D2344:D2346"/>
    <mergeCell ref="E2344:E2346"/>
    <mergeCell ref="F2344:F2346"/>
    <mergeCell ref="G2344:G2346"/>
    <mergeCell ref="H2347:H2349"/>
    <mergeCell ref="I2347:I2349"/>
    <mergeCell ref="J2347:J2349"/>
    <mergeCell ref="K2347:K2349"/>
    <mergeCell ref="L2347:L2349"/>
    <mergeCell ref="M2347:M2349"/>
    <mergeCell ref="N2347:N2349"/>
    <mergeCell ref="O2347:O2349"/>
    <mergeCell ref="A2347:A2349"/>
    <mergeCell ref="B2347:B2349"/>
    <mergeCell ref="C2347:C2349"/>
    <mergeCell ref="D2347:D2349"/>
    <mergeCell ref="E2347:E2349"/>
    <mergeCell ref="F2347:F2349"/>
    <mergeCell ref="G2347:G2349"/>
    <mergeCell ref="H2332:H2334"/>
    <mergeCell ref="I2332:I2334"/>
    <mergeCell ref="J2332:J2334"/>
    <mergeCell ref="K2332:K2334"/>
    <mergeCell ref="L2332:L2334"/>
    <mergeCell ref="M2332:M2334"/>
    <mergeCell ref="N2332:N2334"/>
    <mergeCell ref="O2332:O2334"/>
    <mergeCell ref="A2332:A2334"/>
    <mergeCell ref="B2332:B2334"/>
    <mergeCell ref="C2332:C2334"/>
    <mergeCell ref="D2332:D2334"/>
    <mergeCell ref="E2332:E2334"/>
    <mergeCell ref="F2332:F2334"/>
    <mergeCell ref="G2332:G2334"/>
    <mergeCell ref="H2335:H2337"/>
    <mergeCell ref="I2335:I2337"/>
    <mergeCell ref="J2335:J2337"/>
    <mergeCell ref="K2335:K2337"/>
    <mergeCell ref="L2335:L2337"/>
    <mergeCell ref="M2335:M2337"/>
    <mergeCell ref="N2335:N2337"/>
    <mergeCell ref="O2335:O2337"/>
    <mergeCell ref="A2335:A2337"/>
    <mergeCell ref="B2335:B2337"/>
    <mergeCell ref="C2335:C2337"/>
    <mergeCell ref="D2335:D2337"/>
    <mergeCell ref="E2335:E2337"/>
    <mergeCell ref="F2335:F2337"/>
    <mergeCell ref="G2335:G2337"/>
    <mergeCell ref="H2338:H2340"/>
    <mergeCell ref="I2338:I2340"/>
    <mergeCell ref="J2338:J2340"/>
    <mergeCell ref="K2338:K2340"/>
    <mergeCell ref="L2338:L2340"/>
    <mergeCell ref="M2338:M2340"/>
    <mergeCell ref="N2338:N2340"/>
    <mergeCell ref="O2338:O2340"/>
    <mergeCell ref="A2338:A2340"/>
    <mergeCell ref="B2338:B2340"/>
    <mergeCell ref="C2338:C2340"/>
    <mergeCell ref="D2338:D2340"/>
    <mergeCell ref="E2338:E2340"/>
    <mergeCell ref="F2338:F2340"/>
    <mergeCell ref="G2338:G2340"/>
    <mergeCell ref="H2323:H2325"/>
    <mergeCell ref="I2323:I2325"/>
    <mergeCell ref="J2323:J2325"/>
    <mergeCell ref="K2323:K2325"/>
    <mergeCell ref="L2323:L2325"/>
    <mergeCell ref="M2323:M2325"/>
    <mergeCell ref="N2323:N2325"/>
    <mergeCell ref="O2323:O2325"/>
    <mergeCell ref="A2323:A2325"/>
    <mergeCell ref="B2323:B2325"/>
    <mergeCell ref="C2323:C2325"/>
    <mergeCell ref="D2323:D2325"/>
    <mergeCell ref="E2323:E2325"/>
    <mergeCell ref="F2323:F2325"/>
    <mergeCell ref="G2323:G2325"/>
    <mergeCell ref="H2326:H2328"/>
    <mergeCell ref="I2326:I2328"/>
    <mergeCell ref="J2326:J2328"/>
    <mergeCell ref="K2326:K2328"/>
    <mergeCell ref="L2326:L2328"/>
    <mergeCell ref="M2326:M2328"/>
    <mergeCell ref="N2326:N2328"/>
    <mergeCell ref="O2326:O2328"/>
    <mergeCell ref="A2326:A2328"/>
    <mergeCell ref="B2326:B2328"/>
    <mergeCell ref="C2326:C2328"/>
    <mergeCell ref="D2326:D2328"/>
    <mergeCell ref="E2326:E2328"/>
    <mergeCell ref="F2326:F2328"/>
    <mergeCell ref="G2326:G2328"/>
    <mergeCell ref="H2329:H2331"/>
    <mergeCell ref="I2329:I2331"/>
    <mergeCell ref="J2329:J2331"/>
    <mergeCell ref="K2329:K2331"/>
    <mergeCell ref="L2329:L2331"/>
    <mergeCell ref="M2329:M2331"/>
    <mergeCell ref="N2329:N2331"/>
    <mergeCell ref="O2329:O2331"/>
    <mergeCell ref="A2329:A2331"/>
    <mergeCell ref="B2329:B2331"/>
    <mergeCell ref="C2329:C2331"/>
    <mergeCell ref="D2329:D2331"/>
    <mergeCell ref="E2329:E2331"/>
    <mergeCell ref="F2329:F2331"/>
    <mergeCell ref="G2329:G2331"/>
    <mergeCell ref="H2314:H2316"/>
    <mergeCell ref="I2314:I2316"/>
    <mergeCell ref="J2314:J2316"/>
    <mergeCell ref="K2314:K2316"/>
    <mergeCell ref="L2314:L2316"/>
    <mergeCell ref="M2314:M2316"/>
    <mergeCell ref="N2314:N2316"/>
    <mergeCell ref="O2314:O2316"/>
    <mergeCell ref="A2314:A2316"/>
    <mergeCell ref="B2314:B2316"/>
    <mergeCell ref="C2314:C2316"/>
    <mergeCell ref="D2314:D2316"/>
    <mergeCell ref="E2314:E2316"/>
    <mergeCell ref="F2314:F2316"/>
    <mergeCell ref="G2314:G2316"/>
    <mergeCell ref="H2317:H2319"/>
    <mergeCell ref="I2317:I2319"/>
    <mergeCell ref="J2317:J2319"/>
    <mergeCell ref="K2317:K2319"/>
    <mergeCell ref="L2317:L2319"/>
    <mergeCell ref="M2317:M2319"/>
    <mergeCell ref="N2317:N2319"/>
    <mergeCell ref="O2317:O2319"/>
    <mergeCell ref="A2317:A2319"/>
    <mergeCell ref="B2317:B2319"/>
    <mergeCell ref="C2317:C2319"/>
    <mergeCell ref="D2317:D2319"/>
    <mergeCell ref="E2317:E2319"/>
    <mergeCell ref="F2317:F2319"/>
    <mergeCell ref="G2317:G2319"/>
    <mergeCell ref="H2320:H2322"/>
    <mergeCell ref="I2320:I2322"/>
    <mergeCell ref="J2320:J2322"/>
    <mergeCell ref="K2320:K2322"/>
    <mergeCell ref="L2320:L2322"/>
    <mergeCell ref="M2320:M2322"/>
    <mergeCell ref="N2320:N2322"/>
    <mergeCell ref="O2320:O2322"/>
    <mergeCell ref="A2320:A2322"/>
    <mergeCell ref="B2320:B2322"/>
    <mergeCell ref="C2320:C2322"/>
    <mergeCell ref="D2320:D2322"/>
    <mergeCell ref="E2320:E2322"/>
    <mergeCell ref="F2320:F2322"/>
    <mergeCell ref="G2320:G2322"/>
    <mergeCell ref="H2305:H2307"/>
    <mergeCell ref="I2305:I2307"/>
    <mergeCell ref="J2305:J2307"/>
    <mergeCell ref="K2305:K2307"/>
    <mergeCell ref="L2305:L2307"/>
    <mergeCell ref="M2305:M2307"/>
    <mergeCell ref="N2305:N2307"/>
    <mergeCell ref="O2305:O2307"/>
    <mergeCell ref="A2305:A2307"/>
    <mergeCell ref="B2305:B2307"/>
    <mergeCell ref="C2305:C2307"/>
    <mergeCell ref="D2305:D2307"/>
    <mergeCell ref="E2305:E2307"/>
    <mergeCell ref="F2305:F2307"/>
    <mergeCell ref="G2305:G2307"/>
    <mergeCell ref="H2308:H2310"/>
    <mergeCell ref="I2308:I2310"/>
    <mergeCell ref="J2308:J2310"/>
    <mergeCell ref="K2308:K2310"/>
    <mergeCell ref="L2308:L2310"/>
    <mergeCell ref="M2308:M2310"/>
    <mergeCell ref="N2308:N2310"/>
    <mergeCell ref="O2308:O2310"/>
    <mergeCell ref="A2308:A2310"/>
    <mergeCell ref="B2308:B2310"/>
    <mergeCell ref="C2308:C2310"/>
    <mergeCell ref="D2308:D2310"/>
    <mergeCell ref="E2308:E2310"/>
    <mergeCell ref="F2308:F2310"/>
    <mergeCell ref="G2308:G2310"/>
    <mergeCell ref="H2311:H2313"/>
    <mergeCell ref="I2311:I2313"/>
    <mergeCell ref="J2311:J2313"/>
    <mergeCell ref="K2311:K2313"/>
    <mergeCell ref="L2311:L2313"/>
    <mergeCell ref="M2311:M2313"/>
    <mergeCell ref="N2311:N2313"/>
    <mergeCell ref="O2311:O2313"/>
    <mergeCell ref="A2311:A2313"/>
    <mergeCell ref="B2311:B2313"/>
    <mergeCell ref="C2311:C2313"/>
    <mergeCell ref="D2311:D2313"/>
    <mergeCell ref="E2311:E2313"/>
    <mergeCell ref="F2311:F2313"/>
    <mergeCell ref="G2311:G2313"/>
    <mergeCell ref="H2296:H2298"/>
    <mergeCell ref="I2296:I2298"/>
    <mergeCell ref="J2296:J2298"/>
    <mergeCell ref="K2296:K2298"/>
    <mergeCell ref="L2296:L2298"/>
    <mergeCell ref="M2296:M2298"/>
    <mergeCell ref="N2296:N2298"/>
    <mergeCell ref="O2296:O2298"/>
    <mergeCell ref="A2296:A2298"/>
    <mergeCell ref="B2296:B2298"/>
    <mergeCell ref="C2296:C2298"/>
    <mergeCell ref="D2296:D2298"/>
    <mergeCell ref="E2296:E2298"/>
    <mergeCell ref="F2296:F2298"/>
    <mergeCell ref="G2296:G2298"/>
    <mergeCell ref="H2299:H2301"/>
    <mergeCell ref="I2299:I2301"/>
    <mergeCell ref="J2299:J2301"/>
    <mergeCell ref="K2299:K2301"/>
    <mergeCell ref="L2299:L2301"/>
    <mergeCell ref="M2299:M2301"/>
    <mergeCell ref="N2299:N2301"/>
    <mergeCell ref="O2299:O2301"/>
    <mergeCell ref="A2299:A2301"/>
    <mergeCell ref="B2299:B2301"/>
    <mergeCell ref="C2299:C2301"/>
    <mergeCell ref="D2299:D2301"/>
    <mergeCell ref="E2299:E2301"/>
    <mergeCell ref="F2299:F2301"/>
    <mergeCell ref="G2299:G2301"/>
    <mergeCell ref="H2302:H2304"/>
    <mergeCell ref="I2302:I2304"/>
    <mergeCell ref="J2302:J2304"/>
    <mergeCell ref="K2302:K2304"/>
    <mergeCell ref="L2302:L2304"/>
    <mergeCell ref="M2302:M2304"/>
    <mergeCell ref="N2302:N2304"/>
    <mergeCell ref="O2302:O2304"/>
    <mergeCell ref="A2302:A2304"/>
    <mergeCell ref="B2302:B2304"/>
    <mergeCell ref="C2302:C2304"/>
    <mergeCell ref="D2302:D2304"/>
    <mergeCell ref="E2302:E2304"/>
    <mergeCell ref="F2302:F2304"/>
    <mergeCell ref="G2302:G2304"/>
    <mergeCell ref="H2287:H2289"/>
    <mergeCell ref="I2287:I2289"/>
    <mergeCell ref="J2287:J2289"/>
    <mergeCell ref="K2287:K2289"/>
    <mergeCell ref="L2287:L2289"/>
    <mergeCell ref="M2287:M2289"/>
    <mergeCell ref="N2287:N2289"/>
    <mergeCell ref="O2287:O2289"/>
    <mergeCell ref="A2287:A2289"/>
    <mergeCell ref="B2287:B2289"/>
    <mergeCell ref="C2287:C2289"/>
    <mergeCell ref="D2287:D2289"/>
    <mergeCell ref="E2287:E2289"/>
    <mergeCell ref="F2287:F2289"/>
    <mergeCell ref="G2287:G2289"/>
    <mergeCell ref="H2290:H2292"/>
    <mergeCell ref="I2290:I2292"/>
    <mergeCell ref="J2290:J2292"/>
    <mergeCell ref="K2290:K2292"/>
    <mergeCell ref="L2290:L2292"/>
    <mergeCell ref="M2290:M2292"/>
    <mergeCell ref="N2290:N2292"/>
    <mergeCell ref="O2290:O2292"/>
    <mergeCell ref="A2290:A2292"/>
    <mergeCell ref="B2290:B2292"/>
    <mergeCell ref="C2290:C2292"/>
    <mergeCell ref="D2290:D2292"/>
    <mergeCell ref="E2290:E2292"/>
    <mergeCell ref="F2290:F2292"/>
    <mergeCell ref="G2290:G2292"/>
    <mergeCell ref="H2293:H2295"/>
    <mergeCell ref="I2293:I2295"/>
    <mergeCell ref="J2293:J2295"/>
    <mergeCell ref="K2293:K2295"/>
    <mergeCell ref="L2293:L2295"/>
    <mergeCell ref="M2293:M2295"/>
    <mergeCell ref="N2293:N2295"/>
    <mergeCell ref="O2293:O2295"/>
    <mergeCell ref="A2293:A2295"/>
    <mergeCell ref="B2293:B2295"/>
    <mergeCell ref="C2293:C2295"/>
    <mergeCell ref="D2293:D2295"/>
    <mergeCell ref="E2293:E2295"/>
    <mergeCell ref="F2293:F2295"/>
    <mergeCell ref="G2293:G2295"/>
    <mergeCell ref="H2278:H2280"/>
    <mergeCell ref="I2278:I2280"/>
    <mergeCell ref="J2278:J2280"/>
    <mergeCell ref="K2278:K2280"/>
    <mergeCell ref="L2278:L2280"/>
    <mergeCell ref="M2278:M2280"/>
    <mergeCell ref="N2278:N2280"/>
    <mergeCell ref="O2278:O2280"/>
    <mergeCell ref="A2278:A2280"/>
    <mergeCell ref="B2278:B2280"/>
    <mergeCell ref="C2278:C2280"/>
    <mergeCell ref="D2278:D2280"/>
    <mergeCell ref="E2278:E2280"/>
    <mergeCell ref="F2278:F2280"/>
    <mergeCell ref="G2278:G2280"/>
    <mergeCell ref="H2281:H2283"/>
    <mergeCell ref="I2281:I2283"/>
    <mergeCell ref="J2281:J2283"/>
    <mergeCell ref="K2281:K2283"/>
    <mergeCell ref="L2281:L2283"/>
    <mergeCell ref="M2281:M2283"/>
    <mergeCell ref="N2281:N2283"/>
    <mergeCell ref="O2281:O2283"/>
    <mergeCell ref="A2281:A2283"/>
    <mergeCell ref="B2281:B2283"/>
    <mergeCell ref="C2281:C2283"/>
    <mergeCell ref="D2281:D2283"/>
    <mergeCell ref="E2281:E2283"/>
    <mergeCell ref="F2281:F2283"/>
    <mergeCell ref="G2281:G2283"/>
    <mergeCell ref="H2284:H2286"/>
    <mergeCell ref="I2284:I2286"/>
    <mergeCell ref="J2284:J2286"/>
    <mergeCell ref="K2284:K2286"/>
    <mergeCell ref="L2284:L2286"/>
    <mergeCell ref="M2284:M2286"/>
    <mergeCell ref="N2284:N2286"/>
    <mergeCell ref="O2284:O2286"/>
    <mergeCell ref="A2284:A2286"/>
    <mergeCell ref="B2284:B2286"/>
    <mergeCell ref="C2284:C2286"/>
    <mergeCell ref="D2284:D2286"/>
    <mergeCell ref="E2284:E2286"/>
    <mergeCell ref="F2284:F2286"/>
    <mergeCell ref="G2284:G2286"/>
    <mergeCell ref="H2269:H2271"/>
    <mergeCell ref="I2269:I2271"/>
    <mergeCell ref="J2269:J2271"/>
    <mergeCell ref="K2269:K2271"/>
    <mergeCell ref="L2269:L2271"/>
    <mergeCell ref="M2269:M2271"/>
    <mergeCell ref="N2269:N2271"/>
    <mergeCell ref="O2269:O2271"/>
    <mergeCell ref="A2269:A2271"/>
    <mergeCell ref="B2269:B2271"/>
    <mergeCell ref="C2269:C2271"/>
    <mergeCell ref="D2269:D2271"/>
    <mergeCell ref="E2269:E2271"/>
    <mergeCell ref="F2269:F2271"/>
    <mergeCell ref="G2269:G2271"/>
    <mergeCell ref="H2272:H2274"/>
    <mergeCell ref="I2272:I2274"/>
    <mergeCell ref="J2272:J2274"/>
    <mergeCell ref="K2272:K2274"/>
    <mergeCell ref="L2272:L2274"/>
    <mergeCell ref="M2272:M2274"/>
    <mergeCell ref="N2272:N2274"/>
    <mergeCell ref="O2272:O2274"/>
    <mergeCell ref="A2272:A2274"/>
    <mergeCell ref="B2272:B2274"/>
    <mergeCell ref="C2272:C2274"/>
    <mergeCell ref="D2272:D2274"/>
    <mergeCell ref="E2272:E2274"/>
    <mergeCell ref="F2272:F2274"/>
    <mergeCell ref="G2272:G2274"/>
    <mergeCell ref="H2275:H2277"/>
    <mergeCell ref="I2275:I2277"/>
    <mergeCell ref="J2275:J2277"/>
    <mergeCell ref="K2275:K2277"/>
    <mergeCell ref="L2275:L2277"/>
    <mergeCell ref="M2275:M2277"/>
    <mergeCell ref="N2275:N2277"/>
    <mergeCell ref="O2275:O2277"/>
    <mergeCell ref="A2275:A2277"/>
    <mergeCell ref="B2275:B2277"/>
    <mergeCell ref="C2275:C2277"/>
    <mergeCell ref="D2275:D2277"/>
    <mergeCell ref="E2275:E2277"/>
    <mergeCell ref="F2275:F2277"/>
    <mergeCell ref="G2275:G2277"/>
    <mergeCell ref="H2260:H2262"/>
    <mergeCell ref="I2260:I2262"/>
    <mergeCell ref="J2260:J2262"/>
    <mergeCell ref="K2260:K2262"/>
    <mergeCell ref="L2260:L2262"/>
    <mergeCell ref="M2260:M2262"/>
    <mergeCell ref="N2260:N2262"/>
    <mergeCell ref="O2260:O2262"/>
    <mergeCell ref="A2260:A2262"/>
    <mergeCell ref="B2260:B2262"/>
    <mergeCell ref="C2260:C2262"/>
    <mergeCell ref="D2260:D2262"/>
    <mergeCell ref="E2260:E2262"/>
    <mergeCell ref="F2260:F2262"/>
    <mergeCell ref="G2260:G2262"/>
    <mergeCell ref="H2263:H2265"/>
    <mergeCell ref="I2263:I2265"/>
    <mergeCell ref="J2263:J2265"/>
    <mergeCell ref="K2263:K2265"/>
    <mergeCell ref="L2263:L2265"/>
    <mergeCell ref="M2263:M2265"/>
    <mergeCell ref="N2263:N2265"/>
    <mergeCell ref="O2263:O2265"/>
    <mergeCell ref="A2263:A2265"/>
    <mergeCell ref="B2263:B2265"/>
    <mergeCell ref="C2263:C2265"/>
    <mergeCell ref="D2263:D2265"/>
    <mergeCell ref="E2263:E2265"/>
    <mergeCell ref="F2263:F2265"/>
    <mergeCell ref="G2263:G2265"/>
    <mergeCell ref="H2266:H2268"/>
    <mergeCell ref="I2266:I2268"/>
    <mergeCell ref="J2266:J2268"/>
    <mergeCell ref="K2266:K2268"/>
    <mergeCell ref="L2266:L2268"/>
    <mergeCell ref="M2266:M2268"/>
    <mergeCell ref="N2266:N2268"/>
    <mergeCell ref="O2266:O2268"/>
    <mergeCell ref="A2266:A2268"/>
    <mergeCell ref="B2266:B2268"/>
    <mergeCell ref="C2266:C2268"/>
    <mergeCell ref="D2266:D2268"/>
    <mergeCell ref="E2266:E2268"/>
    <mergeCell ref="F2266:F2268"/>
    <mergeCell ref="G2266:G2268"/>
    <mergeCell ref="H2251:H2253"/>
    <mergeCell ref="I2251:I2253"/>
    <mergeCell ref="J2251:J2253"/>
    <mergeCell ref="K2251:K2253"/>
    <mergeCell ref="L2251:L2253"/>
    <mergeCell ref="M2251:M2253"/>
    <mergeCell ref="N2251:N2253"/>
    <mergeCell ref="O2251:O2253"/>
    <mergeCell ref="A2251:A2253"/>
    <mergeCell ref="B2251:B2253"/>
    <mergeCell ref="C2251:C2253"/>
    <mergeCell ref="D2251:D2253"/>
    <mergeCell ref="E2251:E2253"/>
    <mergeCell ref="F2251:F2253"/>
    <mergeCell ref="G2251:G2253"/>
    <mergeCell ref="H2254:H2256"/>
    <mergeCell ref="I2254:I2256"/>
    <mergeCell ref="J2254:J2256"/>
    <mergeCell ref="K2254:K2256"/>
    <mergeCell ref="L2254:L2256"/>
    <mergeCell ref="M2254:M2256"/>
    <mergeCell ref="N2254:N2256"/>
    <mergeCell ref="O2254:O2256"/>
    <mergeCell ref="A2254:A2256"/>
    <mergeCell ref="B2254:B2256"/>
    <mergeCell ref="C2254:C2256"/>
    <mergeCell ref="D2254:D2256"/>
    <mergeCell ref="E2254:E2256"/>
    <mergeCell ref="F2254:F2256"/>
    <mergeCell ref="G2254:G2256"/>
    <mergeCell ref="H2257:H2259"/>
    <mergeCell ref="I2257:I2259"/>
    <mergeCell ref="J2257:J2259"/>
    <mergeCell ref="K2257:K2259"/>
    <mergeCell ref="L2257:L2259"/>
    <mergeCell ref="M2257:M2259"/>
    <mergeCell ref="N2257:N2259"/>
    <mergeCell ref="O2257:O2259"/>
    <mergeCell ref="A2257:A2259"/>
    <mergeCell ref="B2257:B2259"/>
    <mergeCell ref="C2257:C2259"/>
    <mergeCell ref="D2257:D2259"/>
    <mergeCell ref="E2257:E2259"/>
    <mergeCell ref="F2257:F2259"/>
    <mergeCell ref="G2257:G2259"/>
    <mergeCell ref="H2242:H2244"/>
    <mergeCell ref="I2242:I2244"/>
    <mergeCell ref="J2242:J2244"/>
    <mergeCell ref="K2242:K2244"/>
    <mergeCell ref="L2242:L2244"/>
    <mergeCell ref="M2242:M2244"/>
    <mergeCell ref="N2242:N2244"/>
    <mergeCell ref="O2242:O2244"/>
    <mergeCell ref="A2242:A2244"/>
    <mergeCell ref="B2242:B2244"/>
    <mergeCell ref="C2242:C2244"/>
    <mergeCell ref="D2242:D2244"/>
    <mergeCell ref="E2242:E2244"/>
    <mergeCell ref="F2242:F2244"/>
    <mergeCell ref="G2242:G2244"/>
    <mergeCell ref="H2245:H2247"/>
    <mergeCell ref="I2245:I2247"/>
    <mergeCell ref="J2245:J2247"/>
    <mergeCell ref="K2245:K2247"/>
    <mergeCell ref="L2245:L2247"/>
    <mergeCell ref="M2245:M2247"/>
    <mergeCell ref="N2245:N2247"/>
    <mergeCell ref="O2245:O2247"/>
    <mergeCell ref="A2245:A2247"/>
    <mergeCell ref="B2245:B2247"/>
    <mergeCell ref="C2245:C2247"/>
    <mergeCell ref="D2245:D2247"/>
    <mergeCell ref="E2245:E2247"/>
    <mergeCell ref="F2245:F2247"/>
    <mergeCell ref="G2245:G2247"/>
    <mergeCell ref="H2248:H2250"/>
    <mergeCell ref="I2248:I2250"/>
    <mergeCell ref="J2248:J2250"/>
    <mergeCell ref="K2248:K2250"/>
    <mergeCell ref="L2248:L2250"/>
    <mergeCell ref="M2248:M2250"/>
    <mergeCell ref="N2248:N2250"/>
    <mergeCell ref="O2248:O2250"/>
    <mergeCell ref="A2248:A2250"/>
    <mergeCell ref="B2248:B2250"/>
    <mergeCell ref="C2248:C2250"/>
    <mergeCell ref="D2248:D2250"/>
    <mergeCell ref="E2248:E2250"/>
    <mergeCell ref="F2248:F2250"/>
    <mergeCell ref="G2248:G2250"/>
    <mergeCell ref="H2233:H2235"/>
    <mergeCell ref="I2233:I2235"/>
    <mergeCell ref="J2233:J2235"/>
    <mergeCell ref="K2233:K2235"/>
    <mergeCell ref="L2233:L2235"/>
    <mergeCell ref="M2233:M2235"/>
    <mergeCell ref="N2233:N2235"/>
    <mergeCell ref="O2233:O2235"/>
    <mergeCell ref="A2233:A2235"/>
    <mergeCell ref="B2233:B2235"/>
    <mergeCell ref="C2233:C2235"/>
    <mergeCell ref="D2233:D2235"/>
    <mergeCell ref="E2233:E2235"/>
    <mergeCell ref="F2233:F2235"/>
    <mergeCell ref="G2233:G2235"/>
    <mergeCell ref="H2236:H2238"/>
    <mergeCell ref="I2236:I2238"/>
    <mergeCell ref="J2236:J2238"/>
    <mergeCell ref="K2236:K2238"/>
    <mergeCell ref="L2236:L2238"/>
    <mergeCell ref="M2236:M2238"/>
    <mergeCell ref="N2236:N2238"/>
    <mergeCell ref="O2236:O2238"/>
    <mergeCell ref="A2236:A2238"/>
    <mergeCell ref="B2236:B2238"/>
    <mergeCell ref="C2236:C2238"/>
    <mergeCell ref="D2236:D2238"/>
    <mergeCell ref="E2236:E2238"/>
    <mergeCell ref="F2236:F2238"/>
    <mergeCell ref="G2236:G2238"/>
    <mergeCell ref="H2239:H2241"/>
    <mergeCell ref="I2239:I2241"/>
    <mergeCell ref="J2239:J2241"/>
    <mergeCell ref="K2239:K2241"/>
    <mergeCell ref="L2239:L2241"/>
    <mergeCell ref="M2239:M2241"/>
    <mergeCell ref="N2239:N2241"/>
    <mergeCell ref="O2239:O2241"/>
    <mergeCell ref="A2239:A2241"/>
    <mergeCell ref="B2239:B2241"/>
    <mergeCell ref="C2239:C2241"/>
    <mergeCell ref="D2239:D2241"/>
    <mergeCell ref="E2239:E2241"/>
    <mergeCell ref="F2239:F2241"/>
    <mergeCell ref="G2239:G2241"/>
    <mergeCell ref="H2224:H2226"/>
    <mergeCell ref="I2224:I2226"/>
    <mergeCell ref="J2224:J2226"/>
    <mergeCell ref="K2224:K2226"/>
    <mergeCell ref="L2224:L2226"/>
    <mergeCell ref="M2224:M2226"/>
    <mergeCell ref="N2224:N2226"/>
    <mergeCell ref="O2224:O2226"/>
    <mergeCell ref="A2224:A2226"/>
    <mergeCell ref="B2224:B2226"/>
    <mergeCell ref="C2224:C2226"/>
    <mergeCell ref="D2224:D2226"/>
    <mergeCell ref="E2224:E2226"/>
    <mergeCell ref="F2224:F2226"/>
    <mergeCell ref="G2224:G2226"/>
    <mergeCell ref="H2227:H2229"/>
    <mergeCell ref="I2227:I2229"/>
    <mergeCell ref="J2227:J2229"/>
    <mergeCell ref="K2227:K2229"/>
    <mergeCell ref="L2227:L2229"/>
    <mergeCell ref="M2227:M2229"/>
    <mergeCell ref="N2227:N2229"/>
    <mergeCell ref="O2227:O2229"/>
    <mergeCell ref="A2227:A2229"/>
    <mergeCell ref="B2227:B2229"/>
    <mergeCell ref="C2227:C2229"/>
    <mergeCell ref="D2227:D2229"/>
    <mergeCell ref="E2227:E2229"/>
    <mergeCell ref="F2227:F2229"/>
    <mergeCell ref="G2227:G2229"/>
    <mergeCell ref="H2230:H2232"/>
    <mergeCell ref="I2230:I2232"/>
    <mergeCell ref="J2230:J2232"/>
    <mergeCell ref="K2230:K2232"/>
    <mergeCell ref="L2230:L2232"/>
    <mergeCell ref="M2230:M2232"/>
    <mergeCell ref="N2230:N2232"/>
    <mergeCell ref="O2230:O2232"/>
    <mergeCell ref="A2230:A2232"/>
    <mergeCell ref="B2230:B2232"/>
    <mergeCell ref="C2230:C2232"/>
    <mergeCell ref="D2230:D2232"/>
    <mergeCell ref="E2230:E2232"/>
    <mergeCell ref="F2230:F2232"/>
    <mergeCell ref="G2230:G2232"/>
    <mergeCell ref="H1984:H1986"/>
    <mergeCell ref="I1984:I1986"/>
    <mergeCell ref="J1984:J1986"/>
    <mergeCell ref="K1984:K1986"/>
    <mergeCell ref="L1984:L1986"/>
    <mergeCell ref="M1984:M1986"/>
    <mergeCell ref="N1984:N1986"/>
    <mergeCell ref="O1984:O1986"/>
    <mergeCell ref="A1984:A1986"/>
    <mergeCell ref="B1984:B1986"/>
    <mergeCell ref="C1984:C1986"/>
    <mergeCell ref="D1984:D1986"/>
    <mergeCell ref="E1984:E1986"/>
    <mergeCell ref="F1984:F1986"/>
    <mergeCell ref="G1984:G1986"/>
    <mergeCell ref="H1987:H1989"/>
    <mergeCell ref="I1987:I1989"/>
    <mergeCell ref="J1987:J1989"/>
    <mergeCell ref="K1987:K1989"/>
    <mergeCell ref="L1987:L1989"/>
    <mergeCell ref="M1987:M1989"/>
    <mergeCell ref="N1987:N1989"/>
    <mergeCell ref="O1987:O1989"/>
    <mergeCell ref="A1987:A1989"/>
    <mergeCell ref="B1987:B1989"/>
    <mergeCell ref="C1987:C1989"/>
    <mergeCell ref="D1987:D1989"/>
    <mergeCell ref="E1987:E1989"/>
    <mergeCell ref="F1987:F1989"/>
    <mergeCell ref="G1987:G1989"/>
    <mergeCell ref="H2221:H2223"/>
    <mergeCell ref="I2221:I2223"/>
    <mergeCell ref="J2221:J2223"/>
    <mergeCell ref="K2221:K2223"/>
    <mergeCell ref="L2221:L2223"/>
    <mergeCell ref="M2221:M2223"/>
    <mergeCell ref="N2221:N2223"/>
    <mergeCell ref="O2221:O2223"/>
    <mergeCell ref="A2221:A2223"/>
    <mergeCell ref="B2221:B2223"/>
    <mergeCell ref="C2221:C2223"/>
    <mergeCell ref="D2221:D2223"/>
    <mergeCell ref="E2221:E2223"/>
    <mergeCell ref="F2221:F2223"/>
    <mergeCell ref="G2221:G2223"/>
    <mergeCell ref="A1990:A1992"/>
    <mergeCell ref="B1990:B1992"/>
    <mergeCell ref="C1990:C1992"/>
    <mergeCell ref="D1990:D1992"/>
    <mergeCell ref="E1990:E1992"/>
    <mergeCell ref="F1990:F1992"/>
    <mergeCell ref="G1990:G1992"/>
    <mergeCell ref="H1990:H1992"/>
    <mergeCell ref="I1990:I1992"/>
    <mergeCell ref="J1990:J1992"/>
    <mergeCell ref="K1990:K1992"/>
    <mergeCell ref="L1990:L1992"/>
    <mergeCell ref="M1990:M1992"/>
    <mergeCell ref="N1990:N1992"/>
    <mergeCell ref="L2002:L2004"/>
    <mergeCell ref="M2002:M2004"/>
    <mergeCell ref="N2002:N2004"/>
    <mergeCell ref="O2002:O2004"/>
    <mergeCell ref="A2002:A2004"/>
    <mergeCell ref="H1975:H1977"/>
    <mergeCell ref="I1975:I1977"/>
    <mergeCell ref="J1975:J1977"/>
    <mergeCell ref="K1975:K1977"/>
    <mergeCell ref="L1975:L1977"/>
    <mergeCell ref="M1975:M1977"/>
    <mergeCell ref="N1975:N1977"/>
    <mergeCell ref="O1975:O1977"/>
    <mergeCell ref="A1975:A1977"/>
    <mergeCell ref="B1975:B1977"/>
    <mergeCell ref="C1975:C1977"/>
    <mergeCell ref="D1975:D1977"/>
    <mergeCell ref="E1975:E1977"/>
    <mergeCell ref="F1975:F1977"/>
    <mergeCell ref="G1975:G1977"/>
    <mergeCell ref="H1978:H1980"/>
    <mergeCell ref="I1978:I1980"/>
    <mergeCell ref="J1978:J1980"/>
    <mergeCell ref="K1978:K1980"/>
    <mergeCell ref="L1978:L1980"/>
    <mergeCell ref="M1978:M1980"/>
    <mergeCell ref="N1978:N1980"/>
    <mergeCell ref="O1978:O1980"/>
    <mergeCell ref="A1978:A1980"/>
    <mergeCell ref="B1978:B1980"/>
    <mergeCell ref="C1978:C1980"/>
    <mergeCell ref="D1978:D1980"/>
    <mergeCell ref="E1978:E1980"/>
    <mergeCell ref="F1978:F1980"/>
    <mergeCell ref="G1978:G1980"/>
    <mergeCell ref="H1981:H1983"/>
    <mergeCell ref="I1981:I1983"/>
    <mergeCell ref="J1981:J1983"/>
    <mergeCell ref="K1981:K1983"/>
    <mergeCell ref="L1981:L1983"/>
    <mergeCell ref="M1981:M1983"/>
    <mergeCell ref="N1981:N1983"/>
    <mergeCell ref="O1981:O1983"/>
    <mergeCell ref="A1981:A1983"/>
    <mergeCell ref="B1981:B1983"/>
    <mergeCell ref="C1981:C1983"/>
    <mergeCell ref="D1981:D1983"/>
    <mergeCell ref="E1981:E1983"/>
    <mergeCell ref="F1981:F1983"/>
    <mergeCell ref="G1981:G1983"/>
    <mergeCell ref="B1966:B1968"/>
    <mergeCell ref="C1966:C1968"/>
    <mergeCell ref="D1966:D1968"/>
    <mergeCell ref="E1966:E1968"/>
    <mergeCell ref="F1966:F1968"/>
    <mergeCell ref="G1966:G1968"/>
    <mergeCell ref="H1969:H1971"/>
    <mergeCell ref="I1969:I1971"/>
    <mergeCell ref="J1969:J1971"/>
    <mergeCell ref="K1969:K1971"/>
    <mergeCell ref="L1969:L1971"/>
    <mergeCell ref="M1969:M1971"/>
    <mergeCell ref="N1969:N1971"/>
    <mergeCell ref="O1969:O1971"/>
    <mergeCell ref="A1969:A1971"/>
    <mergeCell ref="B1969:B1971"/>
    <mergeCell ref="C1969:C1971"/>
    <mergeCell ref="D1969:D1971"/>
    <mergeCell ref="E1969:E1971"/>
    <mergeCell ref="F1969:F1971"/>
    <mergeCell ref="G1969:G1971"/>
    <mergeCell ref="H1972:H1974"/>
    <mergeCell ref="I1972:I1974"/>
    <mergeCell ref="J1972:J1974"/>
    <mergeCell ref="K1972:K1974"/>
    <mergeCell ref="L1972:L1974"/>
    <mergeCell ref="M1972:M1974"/>
    <mergeCell ref="N1972:N1974"/>
    <mergeCell ref="O1972:O1974"/>
    <mergeCell ref="A1972:A1974"/>
    <mergeCell ref="B1972:B1974"/>
    <mergeCell ref="C1972:C1974"/>
    <mergeCell ref="D1972:D1974"/>
    <mergeCell ref="E1972:E1974"/>
    <mergeCell ref="F1972:F1974"/>
    <mergeCell ref="G1972:G1974"/>
    <mergeCell ref="U1981:U1983"/>
    <mergeCell ref="U1984:U1986"/>
    <mergeCell ref="U1987:U1989"/>
    <mergeCell ref="U1990:U1992"/>
    <mergeCell ref="O1948:O1950"/>
    <mergeCell ref="U1951:U1953"/>
    <mergeCell ref="U1954:U1956"/>
    <mergeCell ref="U1957:U1959"/>
    <mergeCell ref="U1960:U1962"/>
    <mergeCell ref="U1963:U1965"/>
    <mergeCell ref="U1966:U1968"/>
    <mergeCell ref="H1951:H1953"/>
    <mergeCell ref="I1951:I1953"/>
    <mergeCell ref="J1951:J1953"/>
    <mergeCell ref="K1951:K1953"/>
    <mergeCell ref="L1951:L1953"/>
    <mergeCell ref="M1951:M1953"/>
    <mergeCell ref="N1951:N1953"/>
    <mergeCell ref="O1951:O1953"/>
    <mergeCell ref="A1951:A1953"/>
    <mergeCell ref="B1951:B1953"/>
    <mergeCell ref="C1951:C1953"/>
    <mergeCell ref="D1951:D1953"/>
    <mergeCell ref="E1951:E1953"/>
    <mergeCell ref="F1951:F1953"/>
    <mergeCell ref="G1951:G1953"/>
    <mergeCell ref="H1954:H1956"/>
    <mergeCell ref="I1954:I1956"/>
    <mergeCell ref="J1954:J1956"/>
    <mergeCell ref="K1954:K1956"/>
    <mergeCell ref="L1954:L1956"/>
    <mergeCell ref="M1954:M1956"/>
    <mergeCell ref="N1954:N1956"/>
    <mergeCell ref="O1954:O1956"/>
    <mergeCell ref="A1954:A1956"/>
    <mergeCell ref="B1954:B1956"/>
    <mergeCell ref="C1954:C1956"/>
    <mergeCell ref="D1954:D1956"/>
    <mergeCell ref="E1954:E1956"/>
    <mergeCell ref="F1954:F1956"/>
    <mergeCell ref="G1954:G1956"/>
    <mergeCell ref="H1957:H1959"/>
    <mergeCell ref="I1957:I1959"/>
    <mergeCell ref="J1957:J1959"/>
    <mergeCell ref="K1957:K1959"/>
    <mergeCell ref="L1957:L1959"/>
    <mergeCell ref="M1957:M1959"/>
    <mergeCell ref="N1957:N1959"/>
    <mergeCell ref="O1957:O1959"/>
    <mergeCell ref="A1957:A1959"/>
    <mergeCell ref="B1957:B1959"/>
    <mergeCell ref="C1957:C1959"/>
    <mergeCell ref="D1957:D1959"/>
    <mergeCell ref="E1957:E1959"/>
    <mergeCell ref="F1957:F1959"/>
    <mergeCell ref="G1957:G1959"/>
    <mergeCell ref="H1960:H1962"/>
    <mergeCell ref="I1960:I1962"/>
    <mergeCell ref="J1960:J1962"/>
    <mergeCell ref="K1960:K1962"/>
    <mergeCell ref="L1960:L1962"/>
    <mergeCell ref="M1960:M1962"/>
    <mergeCell ref="N1960:N1962"/>
    <mergeCell ref="O1960:O1962"/>
    <mergeCell ref="H1945:H1947"/>
    <mergeCell ref="I1945:I1947"/>
    <mergeCell ref="J1945:J1947"/>
    <mergeCell ref="K1945:K1947"/>
    <mergeCell ref="L1945:L1947"/>
    <mergeCell ref="M1945:M1947"/>
    <mergeCell ref="N1945:N1947"/>
    <mergeCell ref="O1945:O1947"/>
    <mergeCell ref="A1945:A1947"/>
    <mergeCell ref="B1945:B1947"/>
    <mergeCell ref="C1945:C1947"/>
    <mergeCell ref="D1945:D1947"/>
    <mergeCell ref="E1945:E1947"/>
    <mergeCell ref="F1945:F1947"/>
    <mergeCell ref="G1945:G1947"/>
    <mergeCell ref="A1948:A1950"/>
    <mergeCell ref="B1948:B1950"/>
    <mergeCell ref="C1948:C1950"/>
    <mergeCell ref="D1948:D1950"/>
    <mergeCell ref="E1948:E1950"/>
    <mergeCell ref="F1948:F1950"/>
    <mergeCell ref="G1948:G1950"/>
    <mergeCell ref="H1948:H1950"/>
    <mergeCell ref="I1948:I1950"/>
    <mergeCell ref="J1948:J1950"/>
    <mergeCell ref="K1948:K1950"/>
    <mergeCell ref="L1948:L1950"/>
    <mergeCell ref="M1948:M1950"/>
    <mergeCell ref="N1948:N1950"/>
    <mergeCell ref="U1969:U1971"/>
    <mergeCell ref="U1972:U1974"/>
    <mergeCell ref="U1975:U1977"/>
    <mergeCell ref="U1978:U1980"/>
    <mergeCell ref="A1960:A1962"/>
    <mergeCell ref="B1960:B1962"/>
    <mergeCell ref="C1960:C1962"/>
    <mergeCell ref="D1960:D1962"/>
    <mergeCell ref="E1960:E1962"/>
    <mergeCell ref="F1960:F1962"/>
    <mergeCell ref="G1960:G1962"/>
    <mergeCell ref="H1963:H1965"/>
    <mergeCell ref="I1963:I1965"/>
    <mergeCell ref="J1963:J1965"/>
    <mergeCell ref="K1963:K1965"/>
    <mergeCell ref="L1963:L1965"/>
    <mergeCell ref="M1963:M1965"/>
    <mergeCell ref="N1963:N1965"/>
    <mergeCell ref="O1963:O1965"/>
    <mergeCell ref="A1963:A1965"/>
    <mergeCell ref="B1963:B1965"/>
    <mergeCell ref="C1963:C1965"/>
    <mergeCell ref="D1963:D1965"/>
    <mergeCell ref="E1963:E1965"/>
    <mergeCell ref="F1963:F1965"/>
    <mergeCell ref="G1963:G1965"/>
    <mergeCell ref="H1966:H1968"/>
    <mergeCell ref="I1966:I1968"/>
    <mergeCell ref="J1966:J1968"/>
    <mergeCell ref="K1966:K1968"/>
    <mergeCell ref="L1966:L1968"/>
    <mergeCell ref="M1966:M1968"/>
    <mergeCell ref="N1966:N1968"/>
    <mergeCell ref="O1966:O1968"/>
    <mergeCell ref="A1966:A1968"/>
    <mergeCell ref="H1936:H1938"/>
    <mergeCell ref="I1936:I1938"/>
    <mergeCell ref="J1936:J1938"/>
    <mergeCell ref="K1936:K1938"/>
    <mergeCell ref="L1936:L1938"/>
    <mergeCell ref="M1936:M1938"/>
    <mergeCell ref="N1936:N1938"/>
    <mergeCell ref="O1936:O1938"/>
    <mergeCell ref="A1936:A1938"/>
    <mergeCell ref="B1936:B1938"/>
    <mergeCell ref="C1936:C1938"/>
    <mergeCell ref="D1936:D1938"/>
    <mergeCell ref="E1936:E1938"/>
    <mergeCell ref="F1936:F1938"/>
    <mergeCell ref="G1936:G1938"/>
    <mergeCell ref="H1939:H1941"/>
    <mergeCell ref="I1939:I1941"/>
    <mergeCell ref="J1939:J1941"/>
    <mergeCell ref="K1939:K1941"/>
    <mergeCell ref="L1939:L1941"/>
    <mergeCell ref="M1939:M1941"/>
    <mergeCell ref="N1939:N1941"/>
    <mergeCell ref="O1939:O1941"/>
    <mergeCell ref="A1939:A1941"/>
    <mergeCell ref="B1939:B1941"/>
    <mergeCell ref="C1939:C1941"/>
    <mergeCell ref="D1939:D1941"/>
    <mergeCell ref="E1939:E1941"/>
    <mergeCell ref="F1939:F1941"/>
    <mergeCell ref="G1939:G1941"/>
    <mergeCell ref="H1942:H1944"/>
    <mergeCell ref="I1942:I1944"/>
    <mergeCell ref="J1942:J1944"/>
    <mergeCell ref="K1942:K1944"/>
    <mergeCell ref="L1942:L1944"/>
    <mergeCell ref="M1942:M1944"/>
    <mergeCell ref="N1942:N1944"/>
    <mergeCell ref="O1942:O1944"/>
    <mergeCell ref="A1942:A1944"/>
    <mergeCell ref="B1942:B1944"/>
    <mergeCell ref="C1942:C1944"/>
    <mergeCell ref="D1942:D1944"/>
    <mergeCell ref="E1942:E1944"/>
    <mergeCell ref="F1942:F1944"/>
    <mergeCell ref="G1942:G1944"/>
    <mergeCell ref="H1927:H1929"/>
    <mergeCell ref="I1927:I1929"/>
    <mergeCell ref="J1927:J1929"/>
    <mergeCell ref="K1927:K1929"/>
    <mergeCell ref="L1927:L1929"/>
    <mergeCell ref="M1927:M1929"/>
    <mergeCell ref="N1927:N1929"/>
    <mergeCell ref="O1927:O1929"/>
    <mergeCell ref="A1927:A1929"/>
    <mergeCell ref="B1927:B1929"/>
    <mergeCell ref="C1927:C1929"/>
    <mergeCell ref="D1927:D1929"/>
    <mergeCell ref="E1927:E1929"/>
    <mergeCell ref="F1927:F1929"/>
    <mergeCell ref="G1927:G1929"/>
    <mergeCell ref="H1930:H1932"/>
    <mergeCell ref="I1930:I1932"/>
    <mergeCell ref="J1930:J1932"/>
    <mergeCell ref="K1930:K1932"/>
    <mergeCell ref="L1930:L1932"/>
    <mergeCell ref="M1930:M1932"/>
    <mergeCell ref="N1930:N1932"/>
    <mergeCell ref="O1930:O1932"/>
    <mergeCell ref="A1930:A1932"/>
    <mergeCell ref="B1930:B1932"/>
    <mergeCell ref="C1930:C1932"/>
    <mergeCell ref="D1930:D1932"/>
    <mergeCell ref="E1930:E1932"/>
    <mergeCell ref="F1930:F1932"/>
    <mergeCell ref="G1930:G1932"/>
    <mergeCell ref="H1933:H1935"/>
    <mergeCell ref="I1933:I1935"/>
    <mergeCell ref="J1933:J1935"/>
    <mergeCell ref="K1933:K1935"/>
    <mergeCell ref="L1933:L1935"/>
    <mergeCell ref="M1933:M1935"/>
    <mergeCell ref="N1933:N1935"/>
    <mergeCell ref="O1933:O1935"/>
    <mergeCell ref="A1933:A1935"/>
    <mergeCell ref="B1933:B1935"/>
    <mergeCell ref="C1933:C1935"/>
    <mergeCell ref="D1933:D1935"/>
    <mergeCell ref="E1933:E1935"/>
    <mergeCell ref="F1933:F1935"/>
    <mergeCell ref="G1933:G1935"/>
    <mergeCell ref="L1918:L1920"/>
    <mergeCell ref="M1918:M1920"/>
    <mergeCell ref="N1918:N1920"/>
    <mergeCell ref="O1918:O1920"/>
    <mergeCell ref="A1918:A1920"/>
    <mergeCell ref="B1918:B1920"/>
    <mergeCell ref="C1918:C1920"/>
    <mergeCell ref="D1918:D1920"/>
    <mergeCell ref="E1918:E1920"/>
    <mergeCell ref="F1918:F1920"/>
    <mergeCell ref="G1918:G1920"/>
    <mergeCell ref="H1921:H1923"/>
    <mergeCell ref="I1921:I1923"/>
    <mergeCell ref="J1921:J1923"/>
    <mergeCell ref="K1921:K1923"/>
    <mergeCell ref="L1921:L1923"/>
    <mergeCell ref="M1921:M1923"/>
    <mergeCell ref="N1921:N1923"/>
    <mergeCell ref="O1921:O1923"/>
    <mergeCell ref="A1921:A1923"/>
    <mergeCell ref="B1921:B1923"/>
    <mergeCell ref="C1921:C1923"/>
    <mergeCell ref="D1921:D1923"/>
    <mergeCell ref="E1921:E1923"/>
    <mergeCell ref="F1921:F1923"/>
    <mergeCell ref="G1921:G1923"/>
    <mergeCell ref="H1924:H1926"/>
    <mergeCell ref="I1924:I1926"/>
    <mergeCell ref="J1924:J1926"/>
    <mergeCell ref="K1924:K1926"/>
    <mergeCell ref="L1924:L1926"/>
    <mergeCell ref="M1924:M1926"/>
    <mergeCell ref="N1924:N1926"/>
    <mergeCell ref="O1924:O1926"/>
    <mergeCell ref="A1924:A1926"/>
    <mergeCell ref="B1924:B1926"/>
    <mergeCell ref="C1924:C1926"/>
    <mergeCell ref="D1924:D1926"/>
    <mergeCell ref="E1924:E1926"/>
    <mergeCell ref="F1924:F1926"/>
    <mergeCell ref="G1924:G1926"/>
    <mergeCell ref="U1927:U1929"/>
    <mergeCell ref="U1930:U1932"/>
    <mergeCell ref="U1933:U1935"/>
    <mergeCell ref="U1936:U1938"/>
    <mergeCell ref="U1939:U1941"/>
    <mergeCell ref="U1942:U1944"/>
    <mergeCell ref="U1945:U1947"/>
    <mergeCell ref="U1948:U1950"/>
    <mergeCell ref="O1906:O1908"/>
    <mergeCell ref="U1909:U1911"/>
    <mergeCell ref="U1912:U1914"/>
    <mergeCell ref="U1915:U1917"/>
    <mergeCell ref="U1918:U1920"/>
    <mergeCell ref="U1921:U1923"/>
    <mergeCell ref="U1924:U1926"/>
    <mergeCell ref="H1909:H1911"/>
    <mergeCell ref="I1909:I1911"/>
    <mergeCell ref="J1909:J1911"/>
    <mergeCell ref="K1909:K1911"/>
    <mergeCell ref="L1909:L1911"/>
    <mergeCell ref="M1909:M1911"/>
    <mergeCell ref="N1909:N1911"/>
    <mergeCell ref="O1909:O1911"/>
    <mergeCell ref="A1909:A1911"/>
    <mergeCell ref="B1909:B1911"/>
    <mergeCell ref="C1909:C1911"/>
    <mergeCell ref="D1909:D1911"/>
    <mergeCell ref="E1909:E1911"/>
    <mergeCell ref="F1909:F1911"/>
    <mergeCell ref="G1909:G1911"/>
    <mergeCell ref="H1912:H1914"/>
    <mergeCell ref="I1912:I1914"/>
    <mergeCell ref="J1912:J1914"/>
    <mergeCell ref="K1912:K1914"/>
    <mergeCell ref="L1912:L1914"/>
    <mergeCell ref="M1912:M1914"/>
    <mergeCell ref="N1912:N1914"/>
    <mergeCell ref="O1912:O1914"/>
    <mergeCell ref="A1912:A1914"/>
    <mergeCell ref="B1912:B1914"/>
    <mergeCell ref="C1912:C1914"/>
    <mergeCell ref="D1912:D1914"/>
    <mergeCell ref="E1912:E1914"/>
    <mergeCell ref="F1912:F1914"/>
    <mergeCell ref="G1912:G1914"/>
    <mergeCell ref="H1915:H1917"/>
    <mergeCell ref="I1915:I1917"/>
    <mergeCell ref="J1915:J1917"/>
    <mergeCell ref="K1915:K1917"/>
    <mergeCell ref="L1915:L1917"/>
    <mergeCell ref="M1915:M1917"/>
    <mergeCell ref="N1915:N1917"/>
    <mergeCell ref="O1915:O1917"/>
    <mergeCell ref="A1915:A1917"/>
    <mergeCell ref="B1915:B1917"/>
    <mergeCell ref="C1915:C1917"/>
    <mergeCell ref="D1915:D1917"/>
    <mergeCell ref="E1915:E1917"/>
    <mergeCell ref="F1915:F1917"/>
    <mergeCell ref="G1915:G1917"/>
    <mergeCell ref="H1918:H1920"/>
    <mergeCell ref="I1918:I1920"/>
    <mergeCell ref="J1918:J1920"/>
    <mergeCell ref="K1918:K1920"/>
    <mergeCell ref="H1900:H1902"/>
    <mergeCell ref="I1900:I1902"/>
    <mergeCell ref="J1900:J1902"/>
    <mergeCell ref="K1900:K1902"/>
    <mergeCell ref="L1900:L1902"/>
    <mergeCell ref="M1900:M1902"/>
    <mergeCell ref="N1900:N1902"/>
    <mergeCell ref="O1900:O1902"/>
    <mergeCell ref="A1900:A1902"/>
    <mergeCell ref="B1900:B1902"/>
    <mergeCell ref="C1900:C1902"/>
    <mergeCell ref="D1900:D1902"/>
    <mergeCell ref="E1900:E1902"/>
    <mergeCell ref="F1900:F1902"/>
    <mergeCell ref="G1900:G1902"/>
    <mergeCell ref="H1903:H1905"/>
    <mergeCell ref="I1903:I1905"/>
    <mergeCell ref="J1903:J1905"/>
    <mergeCell ref="K1903:K1905"/>
    <mergeCell ref="L1903:L1905"/>
    <mergeCell ref="M1903:M1905"/>
    <mergeCell ref="N1903:N1905"/>
    <mergeCell ref="O1903:O1905"/>
    <mergeCell ref="A1903:A1905"/>
    <mergeCell ref="B1903:B1905"/>
    <mergeCell ref="C1903:C1905"/>
    <mergeCell ref="D1903:D1905"/>
    <mergeCell ref="E1903:E1905"/>
    <mergeCell ref="F1903:F1905"/>
    <mergeCell ref="G1903:G1905"/>
    <mergeCell ref="A1906:A1908"/>
    <mergeCell ref="B1906:B1908"/>
    <mergeCell ref="C1906:C1908"/>
    <mergeCell ref="D1906:D1908"/>
    <mergeCell ref="E1906:E1908"/>
    <mergeCell ref="F1906:F1908"/>
    <mergeCell ref="G1906:G1908"/>
    <mergeCell ref="H1906:H1908"/>
    <mergeCell ref="I1906:I1908"/>
    <mergeCell ref="J1906:J1908"/>
    <mergeCell ref="K1906:K1908"/>
    <mergeCell ref="L1906:L1908"/>
    <mergeCell ref="M1906:M1908"/>
    <mergeCell ref="N1906:N1908"/>
    <mergeCell ref="H1891:H1893"/>
    <mergeCell ref="I1891:I1893"/>
    <mergeCell ref="J1891:J1893"/>
    <mergeCell ref="K1891:K1893"/>
    <mergeCell ref="L1891:L1893"/>
    <mergeCell ref="M1891:M1893"/>
    <mergeCell ref="N1891:N1893"/>
    <mergeCell ref="O1891:O1893"/>
    <mergeCell ref="A1891:A1893"/>
    <mergeCell ref="B1891:B1893"/>
    <mergeCell ref="C1891:C1893"/>
    <mergeCell ref="D1891:D1893"/>
    <mergeCell ref="E1891:E1893"/>
    <mergeCell ref="F1891:F1893"/>
    <mergeCell ref="G1891:G1893"/>
    <mergeCell ref="H1894:H1896"/>
    <mergeCell ref="I1894:I1896"/>
    <mergeCell ref="J1894:J1896"/>
    <mergeCell ref="K1894:K1896"/>
    <mergeCell ref="L1894:L1896"/>
    <mergeCell ref="M1894:M1896"/>
    <mergeCell ref="N1894:N1896"/>
    <mergeCell ref="O1894:O1896"/>
    <mergeCell ref="A1894:A1896"/>
    <mergeCell ref="B1894:B1896"/>
    <mergeCell ref="C1894:C1896"/>
    <mergeCell ref="D1894:D1896"/>
    <mergeCell ref="E1894:E1896"/>
    <mergeCell ref="F1894:F1896"/>
    <mergeCell ref="G1894:G1896"/>
    <mergeCell ref="H1897:H1899"/>
    <mergeCell ref="I1897:I1899"/>
    <mergeCell ref="J1897:J1899"/>
    <mergeCell ref="K1897:K1899"/>
    <mergeCell ref="L1897:L1899"/>
    <mergeCell ref="M1897:M1899"/>
    <mergeCell ref="N1897:N1899"/>
    <mergeCell ref="O1897:O1899"/>
    <mergeCell ref="A1897:A1899"/>
    <mergeCell ref="B1897:B1899"/>
    <mergeCell ref="C1897:C1899"/>
    <mergeCell ref="D1897:D1899"/>
    <mergeCell ref="E1897:E1899"/>
    <mergeCell ref="F1897:F1899"/>
    <mergeCell ref="G1897:G1899"/>
    <mergeCell ref="B1882:B1884"/>
    <mergeCell ref="C1882:C1884"/>
    <mergeCell ref="D1882:D1884"/>
    <mergeCell ref="E1882:E1884"/>
    <mergeCell ref="F1882:F1884"/>
    <mergeCell ref="G1882:G1884"/>
    <mergeCell ref="H1885:H1887"/>
    <mergeCell ref="I1885:I1887"/>
    <mergeCell ref="J1885:J1887"/>
    <mergeCell ref="K1885:K1887"/>
    <mergeCell ref="L1885:L1887"/>
    <mergeCell ref="M1885:M1887"/>
    <mergeCell ref="N1885:N1887"/>
    <mergeCell ref="O1885:O1887"/>
    <mergeCell ref="A1885:A1887"/>
    <mergeCell ref="B1885:B1887"/>
    <mergeCell ref="C1885:C1887"/>
    <mergeCell ref="D1885:D1887"/>
    <mergeCell ref="E1885:E1887"/>
    <mergeCell ref="F1885:F1887"/>
    <mergeCell ref="G1885:G1887"/>
    <mergeCell ref="H1888:H1890"/>
    <mergeCell ref="I1888:I1890"/>
    <mergeCell ref="J1888:J1890"/>
    <mergeCell ref="K1888:K1890"/>
    <mergeCell ref="L1888:L1890"/>
    <mergeCell ref="M1888:M1890"/>
    <mergeCell ref="N1888:N1890"/>
    <mergeCell ref="O1888:O1890"/>
    <mergeCell ref="A1888:A1890"/>
    <mergeCell ref="B1888:B1890"/>
    <mergeCell ref="C1888:C1890"/>
    <mergeCell ref="D1888:D1890"/>
    <mergeCell ref="E1888:E1890"/>
    <mergeCell ref="F1888:F1890"/>
    <mergeCell ref="G1888:G1890"/>
    <mergeCell ref="U1897:U1899"/>
    <mergeCell ref="U1900:U1902"/>
    <mergeCell ref="U1903:U1905"/>
    <mergeCell ref="U1906:U1908"/>
    <mergeCell ref="O1864:O1866"/>
    <mergeCell ref="U1867:U1869"/>
    <mergeCell ref="U1870:U1872"/>
    <mergeCell ref="U1873:U1875"/>
    <mergeCell ref="U1876:U1878"/>
    <mergeCell ref="U1879:U1881"/>
    <mergeCell ref="U1882:U1884"/>
    <mergeCell ref="H1867:H1869"/>
    <mergeCell ref="I1867:I1869"/>
    <mergeCell ref="J1867:J1869"/>
    <mergeCell ref="K1867:K1869"/>
    <mergeCell ref="L1867:L1869"/>
    <mergeCell ref="M1867:M1869"/>
    <mergeCell ref="N1867:N1869"/>
    <mergeCell ref="O1867:O1869"/>
    <mergeCell ref="A1867:A1869"/>
    <mergeCell ref="B1867:B1869"/>
    <mergeCell ref="C1867:C1869"/>
    <mergeCell ref="D1867:D1869"/>
    <mergeCell ref="E1867:E1869"/>
    <mergeCell ref="F1867:F1869"/>
    <mergeCell ref="G1867:G1869"/>
    <mergeCell ref="H1870:H1872"/>
    <mergeCell ref="I1870:I1872"/>
    <mergeCell ref="J1870:J1872"/>
    <mergeCell ref="K1870:K1872"/>
    <mergeCell ref="L1870:L1872"/>
    <mergeCell ref="M1870:M1872"/>
    <mergeCell ref="N1870:N1872"/>
    <mergeCell ref="O1870:O1872"/>
    <mergeCell ref="A1870:A1872"/>
    <mergeCell ref="B1870:B1872"/>
    <mergeCell ref="C1870:C1872"/>
    <mergeCell ref="D1870:D1872"/>
    <mergeCell ref="E1870:E1872"/>
    <mergeCell ref="F1870:F1872"/>
    <mergeCell ref="G1870:G1872"/>
    <mergeCell ref="H1873:H1875"/>
    <mergeCell ref="I1873:I1875"/>
    <mergeCell ref="J1873:J1875"/>
    <mergeCell ref="K1873:K1875"/>
    <mergeCell ref="L1873:L1875"/>
    <mergeCell ref="M1873:M1875"/>
    <mergeCell ref="N1873:N1875"/>
    <mergeCell ref="O1873:O1875"/>
    <mergeCell ref="A1873:A1875"/>
    <mergeCell ref="B1873:B1875"/>
    <mergeCell ref="C1873:C1875"/>
    <mergeCell ref="D1873:D1875"/>
    <mergeCell ref="E1873:E1875"/>
    <mergeCell ref="F1873:F1875"/>
    <mergeCell ref="G1873:G1875"/>
    <mergeCell ref="H1876:H1878"/>
    <mergeCell ref="I1876:I1878"/>
    <mergeCell ref="J1876:J1878"/>
    <mergeCell ref="K1876:K1878"/>
    <mergeCell ref="L1876:L1878"/>
    <mergeCell ref="M1876:M1878"/>
    <mergeCell ref="N1876:N1878"/>
    <mergeCell ref="O1876:O1878"/>
    <mergeCell ref="H1861:H1863"/>
    <mergeCell ref="I1861:I1863"/>
    <mergeCell ref="J1861:J1863"/>
    <mergeCell ref="K1861:K1863"/>
    <mergeCell ref="L1861:L1863"/>
    <mergeCell ref="M1861:M1863"/>
    <mergeCell ref="N1861:N1863"/>
    <mergeCell ref="O1861:O1863"/>
    <mergeCell ref="A1861:A1863"/>
    <mergeCell ref="B1861:B1863"/>
    <mergeCell ref="C1861:C1863"/>
    <mergeCell ref="D1861:D1863"/>
    <mergeCell ref="E1861:E1863"/>
    <mergeCell ref="F1861:F1863"/>
    <mergeCell ref="G1861:G1863"/>
    <mergeCell ref="A1864:A1866"/>
    <mergeCell ref="B1864:B1866"/>
    <mergeCell ref="C1864:C1866"/>
    <mergeCell ref="D1864:D1866"/>
    <mergeCell ref="E1864:E1866"/>
    <mergeCell ref="F1864:F1866"/>
    <mergeCell ref="G1864:G1866"/>
    <mergeCell ref="H1864:H1866"/>
    <mergeCell ref="I1864:I1866"/>
    <mergeCell ref="J1864:J1866"/>
    <mergeCell ref="K1864:K1866"/>
    <mergeCell ref="L1864:L1866"/>
    <mergeCell ref="M1864:M1866"/>
    <mergeCell ref="N1864:N1866"/>
    <mergeCell ref="U1885:U1887"/>
    <mergeCell ref="U1888:U1890"/>
    <mergeCell ref="U1891:U1893"/>
    <mergeCell ref="U1894:U1896"/>
    <mergeCell ref="A1876:A1878"/>
    <mergeCell ref="B1876:B1878"/>
    <mergeCell ref="C1876:C1878"/>
    <mergeCell ref="D1876:D1878"/>
    <mergeCell ref="E1876:E1878"/>
    <mergeCell ref="F1876:F1878"/>
    <mergeCell ref="G1876:G1878"/>
    <mergeCell ref="H1879:H1881"/>
    <mergeCell ref="I1879:I1881"/>
    <mergeCell ref="J1879:J1881"/>
    <mergeCell ref="K1879:K1881"/>
    <mergeCell ref="L1879:L1881"/>
    <mergeCell ref="M1879:M1881"/>
    <mergeCell ref="N1879:N1881"/>
    <mergeCell ref="O1879:O1881"/>
    <mergeCell ref="A1879:A1881"/>
    <mergeCell ref="B1879:B1881"/>
    <mergeCell ref="C1879:C1881"/>
    <mergeCell ref="D1879:D1881"/>
    <mergeCell ref="E1879:E1881"/>
    <mergeCell ref="F1879:F1881"/>
    <mergeCell ref="G1879:G1881"/>
    <mergeCell ref="H1882:H1884"/>
    <mergeCell ref="I1882:I1884"/>
    <mergeCell ref="J1882:J1884"/>
    <mergeCell ref="K1882:K1884"/>
    <mergeCell ref="L1882:L1884"/>
    <mergeCell ref="M1882:M1884"/>
    <mergeCell ref="N1882:N1884"/>
    <mergeCell ref="O1882:O1884"/>
    <mergeCell ref="A1882:A1884"/>
    <mergeCell ref="H1852:H1854"/>
    <mergeCell ref="I1852:I1854"/>
    <mergeCell ref="J1852:J1854"/>
    <mergeCell ref="K1852:K1854"/>
    <mergeCell ref="L1852:L1854"/>
    <mergeCell ref="M1852:M1854"/>
    <mergeCell ref="N1852:N1854"/>
    <mergeCell ref="O1852:O1854"/>
    <mergeCell ref="A1852:A1854"/>
    <mergeCell ref="B1852:B1854"/>
    <mergeCell ref="C1852:C1854"/>
    <mergeCell ref="D1852:D1854"/>
    <mergeCell ref="E1852:E1854"/>
    <mergeCell ref="F1852:F1854"/>
    <mergeCell ref="G1852:G1854"/>
    <mergeCell ref="H1855:H1857"/>
    <mergeCell ref="I1855:I1857"/>
    <mergeCell ref="J1855:J1857"/>
    <mergeCell ref="K1855:K1857"/>
    <mergeCell ref="L1855:L1857"/>
    <mergeCell ref="M1855:M1857"/>
    <mergeCell ref="N1855:N1857"/>
    <mergeCell ref="O1855:O1857"/>
    <mergeCell ref="A1855:A1857"/>
    <mergeCell ref="B1855:B1857"/>
    <mergeCell ref="C1855:C1857"/>
    <mergeCell ref="D1855:D1857"/>
    <mergeCell ref="E1855:E1857"/>
    <mergeCell ref="F1855:F1857"/>
    <mergeCell ref="G1855:G1857"/>
    <mergeCell ref="H1858:H1860"/>
    <mergeCell ref="I1858:I1860"/>
    <mergeCell ref="J1858:J1860"/>
    <mergeCell ref="K1858:K1860"/>
    <mergeCell ref="L1858:L1860"/>
    <mergeCell ref="M1858:M1860"/>
    <mergeCell ref="N1858:N1860"/>
    <mergeCell ref="O1858:O1860"/>
    <mergeCell ref="A1858:A1860"/>
    <mergeCell ref="B1858:B1860"/>
    <mergeCell ref="C1858:C1860"/>
    <mergeCell ref="D1858:D1860"/>
    <mergeCell ref="E1858:E1860"/>
    <mergeCell ref="F1858:F1860"/>
    <mergeCell ref="G1858:G1860"/>
    <mergeCell ref="H1843:H1845"/>
    <mergeCell ref="I1843:I1845"/>
    <mergeCell ref="J1843:J1845"/>
    <mergeCell ref="K1843:K1845"/>
    <mergeCell ref="L1843:L1845"/>
    <mergeCell ref="M1843:M1845"/>
    <mergeCell ref="N1843:N1845"/>
    <mergeCell ref="O1843:O1845"/>
    <mergeCell ref="A1843:A1845"/>
    <mergeCell ref="B1843:B1845"/>
    <mergeCell ref="C1843:C1845"/>
    <mergeCell ref="D1843:D1845"/>
    <mergeCell ref="E1843:E1845"/>
    <mergeCell ref="F1843:F1845"/>
    <mergeCell ref="G1843:G1845"/>
    <mergeCell ref="H1846:H1848"/>
    <mergeCell ref="I1846:I1848"/>
    <mergeCell ref="J1846:J1848"/>
    <mergeCell ref="K1846:K1848"/>
    <mergeCell ref="L1846:L1848"/>
    <mergeCell ref="M1846:M1848"/>
    <mergeCell ref="N1846:N1848"/>
    <mergeCell ref="O1846:O1848"/>
    <mergeCell ref="A1846:A1848"/>
    <mergeCell ref="B1846:B1848"/>
    <mergeCell ref="C1846:C1848"/>
    <mergeCell ref="D1846:D1848"/>
    <mergeCell ref="E1846:E1848"/>
    <mergeCell ref="F1846:F1848"/>
    <mergeCell ref="G1846:G1848"/>
    <mergeCell ref="H1849:H1851"/>
    <mergeCell ref="I1849:I1851"/>
    <mergeCell ref="J1849:J1851"/>
    <mergeCell ref="K1849:K1851"/>
    <mergeCell ref="L1849:L1851"/>
    <mergeCell ref="M1849:M1851"/>
    <mergeCell ref="N1849:N1851"/>
    <mergeCell ref="O1849:O1851"/>
    <mergeCell ref="A1849:A1851"/>
    <mergeCell ref="B1849:B1851"/>
    <mergeCell ref="C1849:C1851"/>
    <mergeCell ref="D1849:D1851"/>
    <mergeCell ref="E1849:E1851"/>
    <mergeCell ref="F1849:F1851"/>
    <mergeCell ref="G1849:G1851"/>
    <mergeCell ref="L1834:L1836"/>
    <mergeCell ref="M1834:M1836"/>
    <mergeCell ref="N1834:N1836"/>
    <mergeCell ref="O1834:O1836"/>
    <mergeCell ref="A1834:A1836"/>
    <mergeCell ref="B1834:B1836"/>
    <mergeCell ref="C1834:C1836"/>
    <mergeCell ref="D1834:D1836"/>
    <mergeCell ref="E1834:E1836"/>
    <mergeCell ref="F1834:F1836"/>
    <mergeCell ref="G1834:G1836"/>
    <mergeCell ref="H1837:H1839"/>
    <mergeCell ref="I1837:I1839"/>
    <mergeCell ref="J1837:J1839"/>
    <mergeCell ref="K1837:K1839"/>
    <mergeCell ref="L1837:L1839"/>
    <mergeCell ref="M1837:M1839"/>
    <mergeCell ref="N1837:N1839"/>
    <mergeCell ref="O1837:O1839"/>
    <mergeCell ref="A1837:A1839"/>
    <mergeCell ref="B1837:B1839"/>
    <mergeCell ref="C1837:C1839"/>
    <mergeCell ref="D1837:D1839"/>
    <mergeCell ref="E1837:E1839"/>
    <mergeCell ref="F1837:F1839"/>
    <mergeCell ref="G1837:G1839"/>
    <mergeCell ref="H1840:H1842"/>
    <mergeCell ref="I1840:I1842"/>
    <mergeCell ref="J1840:J1842"/>
    <mergeCell ref="K1840:K1842"/>
    <mergeCell ref="L1840:L1842"/>
    <mergeCell ref="M1840:M1842"/>
    <mergeCell ref="N1840:N1842"/>
    <mergeCell ref="O1840:O1842"/>
    <mergeCell ref="A1840:A1842"/>
    <mergeCell ref="B1840:B1842"/>
    <mergeCell ref="C1840:C1842"/>
    <mergeCell ref="D1840:D1842"/>
    <mergeCell ref="E1840:E1842"/>
    <mergeCell ref="F1840:F1842"/>
    <mergeCell ref="G1840:G1842"/>
    <mergeCell ref="U1843:U1845"/>
    <mergeCell ref="U1846:U1848"/>
    <mergeCell ref="U1849:U1851"/>
    <mergeCell ref="U1852:U1854"/>
    <mergeCell ref="U1855:U1857"/>
    <mergeCell ref="U1858:U1860"/>
    <mergeCell ref="U1861:U1863"/>
    <mergeCell ref="U1864:U1866"/>
    <mergeCell ref="O1822:O1824"/>
    <mergeCell ref="U1825:U1827"/>
    <mergeCell ref="U1828:U1830"/>
    <mergeCell ref="U1831:U1833"/>
    <mergeCell ref="U1834:U1836"/>
    <mergeCell ref="U1837:U1839"/>
    <mergeCell ref="U1840:U1842"/>
    <mergeCell ref="H1825:H1827"/>
    <mergeCell ref="I1825:I1827"/>
    <mergeCell ref="J1825:J1827"/>
    <mergeCell ref="K1825:K1827"/>
    <mergeCell ref="L1825:L1827"/>
    <mergeCell ref="M1825:M1827"/>
    <mergeCell ref="N1825:N1827"/>
    <mergeCell ref="O1825:O1827"/>
    <mergeCell ref="A1825:A1827"/>
    <mergeCell ref="B1825:B1827"/>
    <mergeCell ref="C1825:C1827"/>
    <mergeCell ref="D1825:D1827"/>
    <mergeCell ref="E1825:E1827"/>
    <mergeCell ref="F1825:F1827"/>
    <mergeCell ref="G1825:G1827"/>
    <mergeCell ref="H1828:H1830"/>
    <mergeCell ref="I1828:I1830"/>
    <mergeCell ref="J1828:J1830"/>
    <mergeCell ref="K1828:K1830"/>
    <mergeCell ref="L1828:L1830"/>
    <mergeCell ref="M1828:M1830"/>
    <mergeCell ref="N1828:N1830"/>
    <mergeCell ref="O1828:O1830"/>
    <mergeCell ref="A1828:A1830"/>
    <mergeCell ref="B1828:B1830"/>
    <mergeCell ref="C1828:C1830"/>
    <mergeCell ref="D1828:D1830"/>
    <mergeCell ref="E1828:E1830"/>
    <mergeCell ref="F1828:F1830"/>
    <mergeCell ref="G1828:G1830"/>
    <mergeCell ref="H1831:H1833"/>
    <mergeCell ref="I1831:I1833"/>
    <mergeCell ref="J1831:J1833"/>
    <mergeCell ref="K1831:K1833"/>
    <mergeCell ref="L1831:L1833"/>
    <mergeCell ref="M1831:M1833"/>
    <mergeCell ref="N1831:N1833"/>
    <mergeCell ref="O1831:O1833"/>
    <mergeCell ref="A1831:A1833"/>
    <mergeCell ref="B1831:B1833"/>
    <mergeCell ref="C1831:C1833"/>
    <mergeCell ref="D1831:D1833"/>
    <mergeCell ref="E1831:E1833"/>
    <mergeCell ref="F1831:F1833"/>
    <mergeCell ref="G1831:G1833"/>
    <mergeCell ref="H1834:H1836"/>
    <mergeCell ref="I1834:I1836"/>
    <mergeCell ref="J1834:J1836"/>
    <mergeCell ref="K1834:K1836"/>
    <mergeCell ref="H1816:H1818"/>
    <mergeCell ref="I1816:I1818"/>
    <mergeCell ref="J1816:J1818"/>
    <mergeCell ref="K1816:K1818"/>
    <mergeCell ref="L1816:L1818"/>
    <mergeCell ref="M1816:M1818"/>
    <mergeCell ref="N1816:N1818"/>
    <mergeCell ref="O1816:O1818"/>
    <mergeCell ref="A1816:A1818"/>
    <mergeCell ref="B1816:B1818"/>
    <mergeCell ref="C1816:C1818"/>
    <mergeCell ref="D1816:D1818"/>
    <mergeCell ref="E1816:E1818"/>
    <mergeCell ref="F1816:F1818"/>
    <mergeCell ref="G1816:G1818"/>
    <mergeCell ref="H1819:H1821"/>
    <mergeCell ref="I1819:I1821"/>
    <mergeCell ref="J1819:J1821"/>
    <mergeCell ref="K1819:K1821"/>
    <mergeCell ref="L1819:L1821"/>
    <mergeCell ref="M1819:M1821"/>
    <mergeCell ref="N1819:N1821"/>
    <mergeCell ref="O1819:O1821"/>
    <mergeCell ref="A1819:A1821"/>
    <mergeCell ref="B1819:B1821"/>
    <mergeCell ref="C1819:C1821"/>
    <mergeCell ref="D1819:D1821"/>
    <mergeCell ref="E1819:E1821"/>
    <mergeCell ref="F1819:F1821"/>
    <mergeCell ref="G1819:G1821"/>
    <mergeCell ref="A1822:A1824"/>
    <mergeCell ref="B1822:B1824"/>
    <mergeCell ref="C1822:C1824"/>
    <mergeCell ref="D1822:D1824"/>
    <mergeCell ref="E1822:E1824"/>
    <mergeCell ref="F1822:F1824"/>
    <mergeCell ref="G1822:G1824"/>
    <mergeCell ref="H1822:H1824"/>
    <mergeCell ref="I1822:I1824"/>
    <mergeCell ref="J1822:J1824"/>
    <mergeCell ref="K1822:K1824"/>
    <mergeCell ref="L1822:L1824"/>
    <mergeCell ref="M1822:M1824"/>
    <mergeCell ref="N1822:N1824"/>
    <mergeCell ref="H1807:H1809"/>
    <mergeCell ref="I1807:I1809"/>
    <mergeCell ref="J1807:J1809"/>
    <mergeCell ref="K1807:K1809"/>
    <mergeCell ref="L1807:L1809"/>
    <mergeCell ref="M1807:M1809"/>
    <mergeCell ref="N1807:N1809"/>
    <mergeCell ref="O1807:O1809"/>
    <mergeCell ref="A1807:A1809"/>
    <mergeCell ref="B1807:B1809"/>
    <mergeCell ref="C1807:C1809"/>
    <mergeCell ref="D1807:D1809"/>
    <mergeCell ref="E1807:E1809"/>
    <mergeCell ref="F1807:F1809"/>
    <mergeCell ref="G1807:G1809"/>
    <mergeCell ref="H1810:H1812"/>
    <mergeCell ref="I1810:I1812"/>
    <mergeCell ref="J1810:J1812"/>
    <mergeCell ref="K1810:K1812"/>
    <mergeCell ref="L1810:L1812"/>
    <mergeCell ref="M1810:M1812"/>
    <mergeCell ref="N1810:N1812"/>
    <mergeCell ref="O1810:O1812"/>
    <mergeCell ref="A1810:A1812"/>
    <mergeCell ref="B1810:B1812"/>
    <mergeCell ref="C1810:C1812"/>
    <mergeCell ref="D1810:D1812"/>
    <mergeCell ref="E1810:E1812"/>
    <mergeCell ref="F1810:F1812"/>
    <mergeCell ref="G1810:G1812"/>
    <mergeCell ref="H1813:H1815"/>
    <mergeCell ref="I1813:I1815"/>
    <mergeCell ref="J1813:J1815"/>
    <mergeCell ref="K1813:K1815"/>
    <mergeCell ref="L1813:L1815"/>
    <mergeCell ref="M1813:M1815"/>
    <mergeCell ref="N1813:N1815"/>
    <mergeCell ref="O1813:O1815"/>
    <mergeCell ref="A1813:A1815"/>
    <mergeCell ref="B1813:B1815"/>
    <mergeCell ref="C1813:C1815"/>
    <mergeCell ref="D1813:D1815"/>
    <mergeCell ref="E1813:E1815"/>
    <mergeCell ref="F1813:F1815"/>
    <mergeCell ref="G1813:G1815"/>
    <mergeCell ref="B1798:B1800"/>
    <mergeCell ref="C1798:C1800"/>
    <mergeCell ref="D1798:D1800"/>
    <mergeCell ref="E1798:E1800"/>
    <mergeCell ref="F1798:F1800"/>
    <mergeCell ref="G1798:G1800"/>
    <mergeCell ref="H1801:H1803"/>
    <mergeCell ref="I1801:I1803"/>
    <mergeCell ref="J1801:J1803"/>
    <mergeCell ref="K1801:K1803"/>
    <mergeCell ref="L1801:L1803"/>
    <mergeCell ref="M1801:M1803"/>
    <mergeCell ref="N1801:N1803"/>
    <mergeCell ref="O1801:O1803"/>
    <mergeCell ref="A1801:A1803"/>
    <mergeCell ref="B1801:B1803"/>
    <mergeCell ref="C1801:C1803"/>
    <mergeCell ref="D1801:D1803"/>
    <mergeCell ref="E1801:E1803"/>
    <mergeCell ref="F1801:F1803"/>
    <mergeCell ref="G1801:G1803"/>
    <mergeCell ref="H1804:H1806"/>
    <mergeCell ref="I1804:I1806"/>
    <mergeCell ref="J1804:J1806"/>
    <mergeCell ref="K1804:K1806"/>
    <mergeCell ref="L1804:L1806"/>
    <mergeCell ref="M1804:M1806"/>
    <mergeCell ref="N1804:N1806"/>
    <mergeCell ref="O1804:O1806"/>
    <mergeCell ref="A1804:A1806"/>
    <mergeCell ref="B1804:B1806"/>
    <mergeCell ref="C1804:C1806"/>
    <mergeCell ref="D1804:D1806"/>
    <mergeCell ref="E1804:E1806"/>
    <mergeCell ref="F1804:F1806"/>
    <mergeCell ref="G1804:G1806"/>
    <mergeCell ref="U1813:U1815"/>
    <mergeCell ref="U1816:U1818"/>
    <mergeCell ref="U1819:U1821"/>
    <mergeCell ref="U1822:U1824"/>
    <mergeCell ref="O1780:O1782"/>
    <mergeCell ref="U1783:U1785"/>
    <mergeCell ref="U1786:U1788"/>
    <mergeCell ref="U1789:U1791"/>
    <mergeCell ref="U1792:U1794"/>
    <mergeCell ref="U1795:U1797"/>
    <mergeCell ref="U1798:U1800"/>
    <mergeCell ref="H1783:H1785"/>
    <mergeCell ref="I1783:I1785"/>
    <mergeCell ref="J1783:J1785"/>
    <mergeCell ref="K1783:K1785"/>
    <mergeCell ref="L1783:L1785"/>
    <mergeCell ref="M1783:M1785"/>
    <mergeCell ref="N1783:N1785"/>
    <mergeCell ref="O1783:O1785"/>
    <mergeCell ref="A1783:A1785"/>
    <mergeCell ref="B1783:B1785"/>
    <mergeCell ref="C1783:C1785"/>
    <mergeCell ref="D1783:D1785"/>
    <mergeCell ref="E1783:E1785"/>
    <mergeCell ref="F1783:F1785"/>
    <mergeCell ref="G1783:G1785"/>
    <mergeCell ref="H1786:H1788"/>
    <mergeCell ref="I1786:I1788"/>
    <mergeCell ref="J1786:J1788"/>
    <mergeCell ref="K1786:K1788"/>
    <mergeCell ref="L1786:L1788"/>
    <mergeCell ref="M1786:M1788"/>
    <mergeCell ref="N1786:N1788"/>
    <mergeCell ref="O1786:O1788"/>
    <mergeCell ref="A1786:A1788"/>
    <mergeCell ref="B1786:B1788"/>
    <mergeCell ref="C1786:C1788"/>
    <mergeCell ref="D1786:D1788"/>
    <mergeCell ref="E1786:E1788"/>
    <mergeCell ref="F1786:F1788"/>
    <mergeCell ref="G1786:G1788"/>
    <mergeCell ref="H1789:H1791"/>
    <mergeCell ref="I1789:I1791"/>
    <mergeCell ref="J1789:J1791"/>
    <mergeCell ref="K1789:K1791"/>
    <mergeCell ref="L1789:L1791"/>
    <mergeCell ref="M1789:M1791"/>
    <mergeCell ref="N1789:N1791"/>
    <mergeCell ref="O1789:O1791"/>
    <mergeCell ref="A1789:A1791"/>
    <mergeCell ref="B1789:B1791"/>
    <mergeCell ref="C1789:C1791"/>
    <mergeCell ref="D1789:D1791"/>
    <mergeCell ref="E1789:E1791"/>
    <mergeCell ref="F1789:F1791"/>
    <mergeCell ref="G1789:G1791"/>
    <mergeCell ref="H1792:H1794"/>
    <mergeCell ref="I1792:I1794"/>
    <mergeCell ref="J1792:J1794"/>
    <mergeCell ref="K1792:K1794"/>
    <mergeCell ref="L1792:L1794"/>
    <mergeCell ref="M1792:M1794"/>
    <mergeCell ref="N1792:N1794"/>
    <mergeCell ref="O1792:O1794"/>
    <mergeCell ref="H1777:H1779"/>
    <mergeCell ref="I1777:I1779"/>
    <mergeCell ref="J1777:J1779"/>
    <mergeCell ref="K1777:K1779"/>
    <mergeCell ref="L1777:L1779"/>
    <mergeCell ref="M1777:M1779"/>
    <mergeCell ref="N1777:N1779"/>
    <mergeCell ref="O1777:O1779"/>
    <mergeCell ref="A1777:A1779"/>
    <mergeCell ref="B1777:B1779"/>
    <mergeCell ref="C1777:C1779"/>
    <mergeCell ref="D1777:D1779"/>
    <mergeCell ref="E1777:E1779"/>
    <mergeCell ref="F1777:F1779"/>
    <mergeCell ref="G1777:G1779"/>
    <mergeCell ref="A1780:A1782"/>
    <mergeCell ref="B1780:B1782"/>
    <mergeCell ref="C1780:C1782"/>
    <mergeCell ref="D1780:D1782"/>
    <mergeCell ref="E1780:E1782"/>
    <mergeCell ref="F1780:F1782"/>
    <mergeCell ref="G1780:G1782"/>
    <mergeCell ref="H1780:H1782"/>
    <mergeCell ref="I1780:I1782"/>
    <mergeCell ref="J1780:J1782"/>
    <mergeCell ref="K1780:K1782"/>
    <mergeCell ref="L1780:L1782"/>
    <mergeCell ref="M1780:M1782"/>
    <mergeCell ref="N1780:N1782"/>
    <mergeCell ref="U1801:U1803"/>
    <mergeCell ref="U1804:U1806"/>
    <mergeCell ref="U1807:U1809"/>
    <mergeCell ref="U1810:U1812"/>
    <mergeCell ref="A1792:A1794"/>
    <mergeCell ref="B1792:B1794"/>
    <mergeCell ref="C1792:C1794"/>
    <mergeCell ref="D1792:D1794"/>
    <mergeCell ref="E1792:E1794"/>
    <mergeCell ref="F1792:F1794"/>
    <mergeCell ref="G1792:G1794"/>
    <mergeCell ref="H1795:H1797"/>
    <mergeCell ref="I1795:I1797"/>
    <mergeCell ref="J1795:J1797"/>
    <mergeCell ref="K1795:K1797"/>
    <mergeCell ref="L1795:L1797"/>
    <mergeCell ref="M1795:M1797"/>
    <mergeCell ref="N1795:N1797"/>
    <mergeCell ref="O1795:O1797"/>
    <mergeCell ref="A1795:A1797"/>
    <mergeCell ref="B1795:B1797"/>
    <mergeCell ref="C1795:C1797"/>
    <mergeCell ref="D1795:D1797"/>
    <mergeCell ref="E1795:E1797"/>
    <mergeCell ref="F1795:F1797"/>
    <mergeCell ref="G1795:G1797"/>
    <mergeCell ref="H1798:H1800"/>
    <mergeCell ref="I1798:I1800"/>
    <mergeCell ref="J1798:J1800"/>
    <mergeCell ref="K1798:K1800"/>
    <mergeCell ref="L1798:L1800"/>
    <mergeCell ref="M1798:M1800"/>
    <mergeCell ref="N1798:N1800"/>
    <mergeCell ref="O1798:O1800"/>
    <mergeCell ref="A1798:A1800"/>
    <mergeCell ref="H1768:H1770"/>
    <mergeCell ref="I1768:I1770"/>
    <mergeCell ref="J1768:J1770"/>
    <mergeCell ref="K1768:K1770"/>
    <mergeCell ref="L1768:L1770"/>
    <mergeCell ref="M1768:M1770"/>
    <mergeCell ref="N1768:N1770"/>
    <mergeCell ref="O1768:O1770"/>
    <mergeCell ref="A1768:A1770"/>
    <mergeCell ref="B1768:B1770"/>
    <mergeCell ref="C1768:C1770"/>
    <mergeCell ref="D1768:D1770"/>
    <mergeCell ref="E1768:E1770"/>
    <mergeCell ref="F1768:F1770"/>
    <mergeCell ref="G1768:G1770"/>
    <mergeCell ref="H1771:H1773"/>
    <mergeCell ref="I1771:I1773"/>
    <mergeCell ref="J1771:J1773"/>
    <mergeCell ref="K1771:K1773"/>
    <mergeCell ref="L1771:L1773"/>
    <mergeCell ref="M1771:M1773"/>
    <mergeCell ref="N1771:N1773"/>
    <mergeCell ref="O1771:O1773"/>
    <mergeCell ref="A1771:A1773"/>
    <mergeCell ref="B1771:B1773"/>
    <mergeCell ref="C1771:C1773"/>
    <mergeCell ref="D1771:D1773"/>
    <mergeCell ref="E1771:E1773"/>
    <mergeCell ref="F1771:F1773"/>
    <mergeCell ref="G1771:G1773"/>
    <mergeCell ref="H1774:H1776"/>
    <mergeCell ref="I1774:I1776"/>
    <mergeCell ref="J1774:J1776"/>
    <mergeCell ref="K1774:K1776"/>
    <mergeCell ref="L1774:L1776"/>
    <mergeCell ref="M1774:M1776"/>
    <mergeCell ref="N1774:N1776"/>
    <mergeCell ref="O1774:O1776"/>
    <mergeCell ref="A1774:A1776"/>
    <mergeCell ref="B1774:B1776"/>
    <mergeCell ref="C1774:C1776"/>
    <mergeCell ref="D1774:D1776"/>
    <mergeCell ref="E1774:E1776"/>
    <mergeCell ref="F1774:F1776"/>
    <mergeCell ref="G1774:G1776"/>
    <mergeCell ref="H1759:H1761"/>
    <mergeCell ref="I1759:I1761"/>
    <mergeCell ref="J1759:J1761"/>
    <mergeCell ref="K1759:K1761"/>
    <mergeCell ref="L1759:L1761"/>
    <mergeCell ref="M1759:M1761"/>
    <mergeCell ref="N1759:N1761"/>
    <mergeCell ref="O1759:O1761"/>
    <mergeCell ref="A1759:A1761"/>
    <mergeCell ref="B1759:B1761"/>
    <mergeCell ref="C1759:C1761"/>
    <mergeCell ref="D1759:D1761"/>
    <mergeCell ref="E1759:E1761"/>
    <mergeCell ref="F1759:F1761"/>
    <mergeCell ref="G1759:G1761"/>
    <mergeCell ref="H1762:H1764"/>
    <mergeCell ref="I1762:I1764"/>
    <mergeCell ref="J1762:J1764"/>
    <mergeCell ref="K1762:K1764"/>
    <mergeCell ref="L1762:L1764"/>
    <mergeCell ref="M1762:M1764"/>
    <mergeCell ref="N1762:N1764"/>
    <mergeCell ref="O1762:O1764"/>
    <mergeCell ref="A1762:A1764"/>
    <mergeCell ref="B1762:B1764"/>
    <mergeCell ref="C1762:C1764"/>
    <mergeCell ref="D1762:D1764"/>
    <mergeCell ref="E1762:E1764"/>
    <mergeCell ref="F1762:F1764"/>
    <mergeCell ref="G1762:G1764"/>
    <mergeCell ref="H1765:H1767"/>
    <mergeCell ref="I1765:I1767"/>
    <mergeCell ref="J1765:J1767"/>
    <mergeCell ref="K1765:K1767"/>
    <mergeCell ref="L1765:L1767"/>
    <mergeCell ref="M1765:M1767"/>
    <mergeCell ref="N1765:N1767"/>
    <mergeCell ref="O1765:O1767"/>
    <mergeCell ref="A1765:A1767"/>
    <mergeCell ref="B1765:B1767"/>
    <mergeCell ref="C1765:C1767"/>
    <mergeCell ref="D1765:D1767"/>
    <mergeCell ref="E1765:E1767"/>
    <mergeCell ref="F1765:F1767"/>
    <mergeCell ref="G1765:G1767"/>
    <mergeCell ref="L1750:L1752"/>
    <mergeCell ref="M1750:M1752"/>
    <mergeCell ref="N1750:N1752"/>
    <mergeCell ref="O1750:O1752"/>
    <mergeCell ref="A1750:A1752"/>
    <mergeCell ref="B1750:B1752"/>
    <mergeCell ref="C1750:C1752"/>
    <mergeCell ref="D1750:D1752"/>
    <mergeCell ref="E1750:E1752"/>
    <mergeCell ref="F1750:F1752"/>
    <mergeCell ref="G1750:G1752"/>
    <mergeCell ref="H1753:H1755"/>
    <mergeCell ref="I1753:I1755"/>
    <mergeCell ref="J1753:J1755"/>
    <mergeCell ref="K1753:K1755"/>
    <mergeCell ref="L1753:L1755"/>
    <mergeCell ref="M1753:M1755"/>
    <mergeCell ref="N1753:N1755"/>
    <mergeCell ref="O1753:O1755"/>
    <mergeCell ref="A1753:A1755"/>
    <mergeCell ref="B1753:B1755"/>
    <mergeCell ref="C1753:C1755"/>
    <mergeCell ref="D1753:D1755"/>
    <mergeCell ref="E1753:E1755"/>
    <mergeCell ref="F1753:F1755"/>
    <mergeCell ref="G1753:G1755"/>
    <mergeCell ref="H1756:H1758"/>
    <mergeCell ref="I1756:I1758"/>
    <mergeCell ref="J1756:J1758"/>
    <mergeCell ref="K1756:K1758"/>
    <mergeCell ref="L1756:L1758"/>
    <mergeCell ref="M1756:M1758"/>
    <mergeCell ref="N1756:N1758"/>
    <mergeCell ref="O1756:O1758"/>
    <mergeCell ref="A1756:A1758"/>
    <mergeCell ref="B1756:B1758"/>
    <mergeCell ref="C1756:C1758"/>
    <mergeCell ref="D1756:D1758"/>
    <mergeCell ref="E1756:E1758"/>
    <mergeCell ref="F1756:F1758"/>
    <mergeCell ref="G1756:G1758"/>
    <mergeCell ref="U1759:U1761"/>
    <mergeCell ref="U1762:U1764"/>
    <mergeCell ref="U1765:U1767"/>
    <mergeCell ref="U1768:U1770"/>
    <mergeCell ref="U1771:U1773"/>
    <mergeCell ref="U1774:U1776"/>
    <mergeCell ref="U1777:U1779"/>
    <mergeCell ref="U1780:U1782"/>
    <mergeCell ref="O1738:O1740"/>
    <mergeCell ref="U1741:U1743"/>
    <mergeCell ref="U1744:U1746"/>
    <mergeCell ref="U1747:U1749"/>
    <mergeCell ref="U1750:U1752"/>
    <mergeCell ref="U1753:U1755"/>
    <mergeCell ref="U1756:U1758"/>
    <mergeCell ref="H1741:H1743"/>
    <mergeCell ref="I1741:I1743"/>
    <mergeCell ref="J1741:J1743"/>
    <mergeCell ref="K1741:K1743"/>
    <mergeCell ref="L1741:L1743"/>
    <mergeCell ref="M1741:M1743"/>
    <mergeCell ref="N1741:N1743"/>
    <mergeCell ref="O1741:O1743"/>
    <mergeCell ref="A1741:A1743"/>
    <mergeCell ref="B1741:B1743"/>
    <mergeCell ref="C1741:C1743"/>
    <mergeCell ref="D1741:D1743"/>
    <mergeCell ref="E1741:E1743"/>
    <mergeCell ref="F1741:F1743"/>
    <mergeCell ref="G1741:G1743"/>
    <mergeCell ref="H1744:H1746"/>
    <mergeCell ref="I1744:I1746"/>
    <mergeCell ref="J1744:J1746"/>
    <mergeCell ref="K1744:K1746"/>
    <mergeCell ref="L1744:L1746"/>
    <mergeCell ref="M1744:M1746"/>
    <mergeCell ref="N1744:N1746"/>
    <mergeCell ref="O1744:O1746"/>
    <mergeCell ref="A1744:A1746"/>
    <mergeCell ref="B1744:B1746"/>
    <mergeCell ref="C1744:C1746"/>
    <mergeCell ref="D1744:D1746"/>
    <mergeCell ref="E1744:E1746"/>
    <mergeCell ref="F1744:F1746"/>
    <mergeCell ref="G1744:G1746"/>
    <mergeCell ref="H1747:H1749"/>
    <mergeCell ref="I1747:I1749"/>
    <mergeCell ref="J1747:J1749"/>
    <mergeCell ref="K1747:K1749"/>
    <mergeCell ref="L1747:L1749"/>
    <mergeCell ref="M1747:M1749"/>
    <mergeCell ref="N1747:N1749"/>
    <mergeCell ref="O1747:O1749"/>
    <mergeCell ref="A1747:A1749"/>
    <mergeCell ref="B1747:B1749"/>
    <mergeCell ref="C1747:C1749"/>
    <mergeCell ref="D1747:D1749"/>
    <mergeCell ref="E1747:E1749"/>
    <mergeCell ref="F1747:F1749"/>
    <mergeCell ref="G1747:G1749"/>
    <mergeCell ref="H1750:H1752"/>
    <mergeCell ref="I1750:I1752"/>
    <mergeCell ref="J1750:J1752"/>
    <mergeCell ref="K1750:K1752"/>
    <mergeCell ref="H1732:H1734"/>
    <mergeCell ref="I1732:I1734"/>
    <mergeCell ref="J1732:J1734"/>
    <mergeCell ref="K1732:K1734"/>
    <mergeCell ref="L1732:L1734"/>
    <mergeCell ref="M1732:M1734"/>
    <mergeCell ref="N1732:N1734"/>
    <mergeCell ref="O1732:O1734"/>
    <mergeCell ref="A1732:A1734"/>
    <mergeCell ref="B1732:B1734"/>
    <mergeCell ref="C1732:C1734"/>
    <mergeCell ref="D1732:D1734"/>
    <mergeCell ref="E1732:E1734"/>
    <mergeCell ref="F1732:F1734"/>
    <mergeCell ref="G1732:G1734"/>
    <mergeCell ref="H1735:H1737"/>
    <mergeCell ref="I1735:I1737"/>
    <mergeCell ref="J1735:J1737"/>
    <mergeCell ref="K1735:K1737"/>
    <mergeCell ref="L1735:L1737"/>
    <mergeCell ref="M1735:M1737"/>
    <mergeCell ref="N1735:N1737"/>
    <mergeCell ref="O1735:O1737"/>
    <mergeCell ref="A1735:A1737"/>
    <mergeCell ref="B1735:B1737"/>
    <mergeCell ref="C1735:C1737"/>
    <mergeCell ref="D1735:D1737"/>
    <mergeCell ref="E1735:E1737"/>
    <mergeCell ref="F1735:F1737"/>
    <mergeCell ref="G1735:G1737"/>
    <mergeCell ref="A1738:A1740"/>
    <mergeCell ref="B1738:B1740"/>
    <mergeCell ref="C1738:C1740"/>
    <mergeCell ref="D1738:D1740"/>
    <mergeCell ref="E1738:E1740"/>
    <mergeCell ref="F1738:F1740"/>
    <mergeCell ref="G1738:G1740"/>
    <mergeCell ref="H1738:H1740"/>
    <mergeCell ref="I1738:I1740"/>
    <mergeCell ref="J1738:J1740"/>
    <mergeCell ref="K1738:K1740"/>
    <mergeCell ref="L1738:L1740"/>
    <mergeCell ref="M1738:M1740"/>
    <mergeCell ref="N1738:N1740"/>
    <mergeCell ref="H1723:H1725"/>
    <mergeCell ref="I1723:I1725"/>
    <mergeCell ref="J1723:J1725"/>
    <mergeCell ref="K1723:K1725"/>
    <mergeCell ref="L1723:L1725"/>
    <mergeCell ref="M1723:M1725"/>
    <mergeCell ref="N1723:N1725"/>
    <mergeCell ref="O1723:O1725"/>
    <mergeCell ref="A1723:A1725"/>
    <mergeCell ref="B1723:B1725"/>
    <mergeCell ref="C1723:C1725"/>
    <mergeCell ref="D1723:D1725"/>
    <mergeCell ref="E1723:E1725"/>
    <mergeCell ref="F1723:F1725"/>
    <mergeCell ref="G1723:G1725"/>
    <mergeCell ref="H1726:H1728"/>
    <mergeCell ref="I1726:I1728"/>
    <mergeCell ref="J1726:J1728"/>
    <mergeCell ref="K1726:K1728"/>
    <mergeCell ref="L1726:L1728"/>
    <mergeCell ref="M1726:M1728"/>
    <mergeCell ref="N1726:N1728"/>
    <mergeCell ref="O1726:O1728"/>
    <mergeCell ref="A1726:A1728"/>
    <mergeCell ref="B1726:B1728"/>
    <mergeCell ref="C1726:C1728"/>
    <mergeCell ref="D1726:D1728"/>
    <mergeCell ref="E1726:E1728"/>
    <mergeCell ref="F1726:F1728"/>
    <mergeCell ref="G1726:G1728"/>
    <mergeCell ref="H1729:H1731"/>
    <mergeCell ref="I1729:I1731"/>
    <mergeCell ref="J1729:J1731"/>
    <mergeCell ref="K1729:K1731"/>
    <mergeCell ref="L1729:L1731"/>
    <mergeCell ref="M1729:M1731"/>
    <mergeCell ref="N1729:N1731"/>
    <mergeCell ref="O1729:O1731"/>
    <mergeCell ref="A1729:A1731"/>
    <mergeCell ref="B1729:B1731"/>
    <mergeCell ref="C1729:C1731"/>
    <mergeCell ref="D1729:D1731"/>
    <mergeCell ref="E1729:E1731"/>
    <mergeCell ref="F1729:F1731"/>
    <mergeCell ref="G1729:G1731"/>
    <mergeCell ref="B1714:B1716"/>
    <mergeCell ref="C1714:C1716"/>
    <mergeCell ref="D1714:D1716"/>
    <mergeCell ref="E1714:E1716"/>
    <mergeCell ref="F1714:F1716"/>
    <mergeCell ref="G1714:G1716"/>
    <mergeCell ref="H1717:H1719"/>
    <mergeCell ref="I1717:I1719"/>
    <mergeCell ref="J1717:J1719"/>
    <mergeCell ref="K1717:K1719"/>
    <mergeCell ref="L1717:L1719"/>
    <mergeCell ref="M1717:M1719"/>
    <mergeCell ref="N1717:N1719"/>
    <mergeCell ref="O1717:O1719"/>
    <mergeCell ref="A1717:A1719"/>
    <mergeCell ref="B1717:B1719"/>
    <mergeCell ref="C1717:C1719"/>
    <mergeCell ref="D1717:D1719"/>
    <mergeCell ref="E1717:E1719"/>
    <mergeCell ref="F1717:F1719"/>
    <mergeCell ref="G1717:G1719"/>
    <mergeCell ref="H1720:H1722"/>
    <mergeCell ref="I1720:I1722"/>
    <mergeCell ref="J1720:J1722"/>
    <mergeCell ref="K1720:K1722"/>
    <mergeCell ref="L1720:L1722"/>
    <mergeCell ref="M1720:M1722"/>
    <mergeCell ref="N1720:N1722"/>
    <mergeCell ref="O1720:O1722"/>
    <mergeCell ref="A1720:A1722"/>
    <mergeCell ref="B1720:B1722"/>
    <mergeCell ref="C1720:C1722"/>
    <mergeCell ref="D1720:D1722"/>
    <mergeCell ref="E1720:E1722"/>
    <mergeCell ref="F1720:F1722"/>
    <mergeCell ref="G1720:G1722"/>
    <mergeCell ref="U1729:U1731"/>
    <mergeCell ref="U1732:U1734"/>
    <mergeCell ref="U1735:U1737"/>
    <mergeCell ref="U1738:U1740"/>
    <mergeCell ref="O1696:O1698"/>
    <mergeCell ref="U1699:U1701"/>
    <mergeCell ref="U1702:U1704"/>
    <mergeCell ref="U1705:U1707"/>
    <mergeCell ref="U1708:U1710"/>
    <mergeCell ref="U1711:U1713"/>
    <mergeCell ref="U1714:U1716"/>
    <mergeCell ref="H1699:H1701"/>
    <mergeCell ref="I1699:I1701"/>
    <mergeCell ref="J1699:J1701"/>
    <mergeCell ref="K1699:K1701"/>
    <mergeCell ref="L1699:L1701"/>
    <mergeCell ref="M1699:M1701"/>
    <mergeCell ref="N1699:N1701"/>
    <mergeCell ref="O1699:O1701"/>
    <mergeCell ref="A1699:A1701"/>
    <mergeCell ref="B1699:B1701"/>
    <mergeCell ref="C1699:C1701"/>
    <mergeCell ref="D1699:D1701"/>
    <mergeCell ref="E1699:E1701"/>
    <mergeCell ref="F1699:F1701"/>
    <mergeCell ref="G1699:G1701"/>
    <mergeCell ref="H1702:H1704"/>
    <mergeCell ref="I1702:I1704"/>
    <mergeCell ref="J1702:J1704"/>
    <mergeCell ref="K1702:K1704"/>
    <mergeCell ref="L1702:L1704"/>
    <mergeCell ref="M1702:M1704"/>
    <mergeCell ref="N1702:N1704"/>
    <mergeCell ref="O1702:O1704"/>
    <mergeCell ref="A1702:A1704"/>
    <mergeCell ref="B1702:B1704"/>
    <mergeCell ref="C1702:C1704"/>
    <mergeCell ref="D1702:D1704"/>
    <mergeCell ref="E1702:E1704"/>
    <mergeCell ref="F1702:F1704"/>
    <mergeCell ref="G1702:G1704"/>
    <mergeCell ref="H1705:H1707"/>
    <mergeCell ref="I1705:I1707"/>
    <mergeCell ref="J1705:J1707"/>
    <mergeCell ref="K1705:K1707"/>
    <mergeCell ref="L1705:L1707"/>
    <mergeCell ref="M1705:M1707"/>
    <mergeCell ref="N1705:N1707"/>
    <mergeCell ref="O1705:O1707"/>
    <mergeCell ref="A1705:A1707"/>
    <mergeCell ref="B1705:B1707"/>
    <mergeCell ref="C1705:C1707"/>
    <mergeCell ref="D1705:D1707"/>
    <mergeCell ref="E1705:E1707"/>
    <mergeCell ref="F1705:F1707"/>
    <mergeCell ref="G1705:G1707"/>
    <mergeCell ref="H1708:H1710"/>
    <mergeCell ref="I1708:I1710"/>
    <mergeCell ref="J1708:J1710"/>
    <mergeCell ref="K1708:K1710"/>
    <mergeCell ref="L1708:L1710"/>
    <mergeCell ref="M1708:M1710"/>
    <mergeCell ref="N1708:N1710"/>
    <mergeCell ref="O1708:O1710"/>
    <mergeCell ref="H1693:H1695"/>
    <mergeCell ref="I1693:I1695"/>
    <mergeCell ref="J1693:J1695"/>
    <mergeCell ref="K1693:K1695"/>
    <mergeCell ref="L1693:L1695"/>
    <mergeCell ref="M1693:M1695"/>
    <mergeCell ref="N1693:N1695"/>
    <mergeCell ref="O1693:O1695"/>
    <mergeCell ref="A1693:A1695"/>
    <mergeCell ref="B1693:B1695"/>
    <mergeCell ref="C1693:C1695"/>
    <mergeCell ref="D1693:D1695"/>
    <mergeCell ref="E1693:E1695"/>
    <mergeCell ref="F1693:F1695"/>
    <mergeCell ref="G1693:G1695"/>
    <mergeCell ref="A1696:A1698"/>
    <mergeCell ref="B1696:B1698"/>
    <mergeCell ref="C1696:C1698"/>
    <mergeCell ref="D1696:D1698"/>
    <mergeCell ref="E1696:E1698"/>
    <mergeCell ref="F1696:F1698"/>
    <mergeCell ref="G1696:G1698"/>
    <mergeCell ref="H1696:H1698"/>
    <mergeCell ref="I1696:I1698"/>
    <mergeCell ref="J1696:J1698"/>
    <mergeCell ref="K1696:K1698"/>
    <mergeCell ref="L1696:L1698"/>
    <mergeCell ref="M1696:M1698"/>
    <mergeCell ref="N1696:N1698"/>
    <mergeCell ref="U1717:U1719"/>
    <mergeCell ref="U1720:U1722"/>
    <mergeCell ref="U1723:U1725"/>
    <mergeCell ref="U1726:U1728"/>
    <mergeCell ref="A1708:A1710"/>
    <mergeCell ref="B1708:B1710"/>
    <mergeCell ref="C1708:C1710"/>
    <mergeCell ref="D1708:D1710"/>
    <mergeCell ref="E1708:E1710"/>
    <mergeCell ref="F1708:F1710"/>
    <mergeCell ref="G1708:G1710"/>
    <mergeCell ref="H1711:H1713"/>
    <mergeCell ref="I1711:I1713"/>
    <mergeCell ref="J1711:J1713"/>
    <mergeCell ref="K1711:K1713"/>
    <mergeCell ref="L1711:L1713"/>
    <mergeCell ref="M1711:M1713"/>
    <mergeCell ref="N1711:N1713"/>
    <mergeCell ref="O1711:O1713"/>
    <mergeCell ref="A1711:A1713"/>
    <mergeCell ref="B1711:B1713"/>
    <mergeCell ref="C1711:C1713"/>
    <mergeCell ref="D1711:D1713"/>
    <mergeCell ref="E1711:E1713"/>
    <mergeCell ref="F1711:F1713"/>
    <mergeCell ref="G1711:G1713"/>
    <mergeCell ref="H1714:H1716"/>
    <mergeCell ref="I1714:I1716"/>
    <mergeCell ref="J1714:J1716"/>
    <mergeCell ref="K1714:K1716"/>
    <mergeCell ref="L1714:L1716"/>
    <mergeCell ref="M1714:M1716"/>
    <mergeCell ref="N1714:N1716"/>
    <mergeCell ref="O1714:O1716"/>
    <mergeCell ref="A1714:A1716"/>
    <mergeCell ref="H1684:H1686"/>
    <mergeCell ref="I1684:I1686"/>
    <mergeCell ref="J1684:J1686"/>
    <mergeCell ref="K1684:K1686"/>
    <mergeCell ref="L1684:L1686"/>
    <mergeCell ref="M1684:M1686"/>
    <mergeCell ref="N1684:N1686"/>
    <mergeCell ref="O1684:O1686"/>
    <mergeCell ref="A1684:A1686"/>
    <mergeCell ref="B1684:B1686"/>
    <mergeCell ref="C1684:C1686"/>
    <mergeCell ref="D1684:D1686"/>
    <mergeCell ref="E1684:E1686"/>
    <mergeCell ref="F1684:F1686"/>
    <mergeCell ref="G1684:G1686"/>
    <mergeCell ref="H1687:H1689"/>
    <mergeCell ref="I1687:I1689"/>
    <mergeCell ref="J1687:J1689"/>
    <mergeCell ref="K1687:K1689"/>
    <mergeCell ref="L1687:L1689"/>
    <mergeCell ref="M1687:M1689"/>
    <mergeCell ref="N1687:N1689"/>
    <mergeCell ref="O1687:O1689"/>
    <mergeCell ref="A1687:A1689"/>
    <mergeCell ref="B1687:B1689"/>
    <mergeCell ref="C1687:C1689"/>
    <mergeCell ref="D1687:D1689"/>
    <mergeCell ref="E1687:E1689"/>
    <mergeCell ref="F1687:F1689"/>
    <mergeCell ref="G1687:G1689"/>
    <mergeCell ref="H1690:H1692"/>
    <mergeCell ref="I1690:I1692"/>
    <mergeCell ref="J1690:J1692"/>
    <mergeCell ref="K1690:K1692"/>
    <mergeCell ref="L1690:L1692"/>
    <mergeCell ref="M1690:M1692"/>
    <mergeCell ref="N1690:N1692"/>
    <mergeCell ref="O1690:O1692"/>
    <mergeCell ref="A1690:A1692"/>
    <mergeCell ref="B1690:B1692"/>
    <mergeCell ref="C1690:C1692"/>
    <mergeCell ref="D1690:D1692"/>
    <mergeCell ref="E1690:E1692"/>
    <mergeCell ref="F1690:F1692"/>
    <mergeCell ref="G1690:G1692"/>
    <mergeCell ref="H1675:H1677"/>
    <mergeCell ref="I1675:I1677"/>
    <mergeCell ref="J1675:J1677"/>
    <mergeCell ref="K1675:K1677"/>
    <mergeCell ref="L1675:L1677"/>
    <mergeCell ref="M1675:M1677"/>
    <mergeCell ref="N1675:N1677"/>
    <mergeCell ref="O1675:O1677"/>
    <mergeCell ref="A1675:A1677"/>
    <mergeCell ref="B1675:B1677"/>
    <mergeCell ref="C1675:C1677"/>
    <mergeCell ref="D1675:D1677"/>
    <mergeCell ref="E1675:E1677"/>
    <mergeCell ref="F1675:F1677"/>
    <mergeCell ref="G1675:G1677"/>
    <mergeCell ref="H1678:H1680"/>
    <mergeCell ref="I1678:I1680"/>
    <mergeCell ref="J1678:J1680"/>
    <mergeCell ref="K1678:K1680"/>
    <mergeCell ref="L1678:L1680"/>
    <mergeCell ref="M1678:M1680"/>
    <mergeCell ref="N1678:N1680"/>
    <mergeCell ref="O1678:O1680"/>
    <mergeCell ref="A1678:A1680"/>
    <mergeCell ref="B1678:B1680"/>
    <mergeCell ref="C1678:C1680"/>
    <mergeCell ref="D1678:D1680"/>
    <mergeCell ref="E1678:E1680"/>
    <mergeCell ref="F1678:F1680"/>
    <mergeCell ref="G1678:G1680"/>
    <mergeCell ref="H1681:H1683"/>
    <mergeCell ref="I1681:I1683"/>
    <mergeCell ref="J1681:J1683"/>
    <mergeCell ref="K1681:K1683"/>
    <mergeCell ref="L1681:L1683"/>
    <mergeCell ref="M1681:M1683"/>
    <mergeCell ref="N1681:N1683"/>
    <mergeCell ref="O1681:O1683"/>
    <mergeCell ref="A1681:A1683"/>
    <mergeCell ref="B1681:B1683"/>
    <mergeCell ref="C1681:C1683"/>
    <mergeCell ref="D1681:D1683"/>
    <mergeCell ref="E1681:E1683"/>
    <mergeCell ref="F1681:F1683"/>
    <mergeCell ref="G1681:G1683"/>
    <mergeCell ref="L1666:L1668"/>
    <mergeCell ref="M1666:M1668"/>
    <mergeCell ref="N1666:N1668"/>
    <mergeCell ref="O1666:O1668"/>
    <mergeCell ref="A1666:A1668"/>
    <mergeCell ref="B1666:B1668"/>
    <mergeCell ref="C1666:C1668"/>
    <mergeCell ref="D1666:D1668"/>
    <mergeCell ref="E1666:E1668"/>
    <mergeCell ref="F1666:F1668"/>
    <mergeCell ref="G1666:G1668"/>
    <mergeCell ref="H1669:H1671"/>
    <mergeCell ref="I1669:I1671"/>
    <mergeCell ref="J1669:J1671"/>
    <mergeCell ref="K1669:K1671"/>
    <mergeCell ref="L1669:L1671"/>
    <mergeCell ref="M1669:M1671"/>
    <mergeCell ref="N1669:N1671"/>
    <mergeCell ref="O1669:O1671"/>
    <mergeCell ref="A1669:A1671"/>
    <mergeCell ref="B1669:B1671"/>
    <mergeCell ref="C1669:C1671"/>
    <mergeCell ref="D1669:D1671"/>
    <mergeCell ref="E1669:E1671"/>
    <mergeCell ref="F1669:F1671"/>
    <mergeCell ref="G1669:G1671"/>
    <mergeCell ref="H1672:H1674"/>
    <mergeCell ref="I1672:I1674"/>
    <mergeCell ref="J1672:J1674"/>
    <mergeCell ref="K1672:K1674"/>
    <mergeCell ref="L1672:L1674"/>
    <mergeCell ref="M1672:M1674"/>
    <mergeCell ref="N1672:N1674"/>
    <mergeCell ref="O1672:O1674"/>
    <mergeCell ref="A1672:A1674"/>
    <mergeCell ref="B1672:B1674"/>
    <mergeCell ref="C1672:C1674"/>
    <mergeCell ref="D1672:D1674"/>
    <mergeCell ref="E1672:E1674"/>
    <mergeCell ref="F1672:F1674"/>
    <mergeCell ref="G1672:G1674"/>
    <mergeCell ref="U1675:U1677"/>
    <mergeCell ref="U1678:U1680"/>
    <mergeCell ref="U1681:U1683"/>
    <mergeCell ref="U1684:U1686"/>
    <mergeCell ref="U1687:U1689"/>
    <mergeCell ref="U1690:U1692"/>
    <mergeCell ref="U1693:U1695"/>
    <mergeCell ref="U1696:U1698"/>
    <mergeCell ref="O1654:O1656"/>
    <mergeCell ref="U1657:U1659"/>
    <mergeCell ref="U1660:U1662"/>
    <mergeCell ref="U1663:U1665"/>
    <mergeCell ref="U1666:U1668"/>
    <mergeCell ref="U1669:U1671"/>
    <mergeCell ref="U1672:U1674"/>
    <mergeCell ref="H1657:H1659"/>
    <mergeCell ref="I1657:I1659"/>
    <mergeCell ref="J1657:J1659"/>
    <mergeCell ref="K1657:K1659"/>
    <mergeCell ref="L1657:L1659"/>
    <mergeCell ref="M1657:M1659"/>
    <mergeCell ref="N1657:N1659"/>
    <mergeCell ref="O1657:O1659"/>
    <mergeCell ref="A1657:A1659"/>
    <mergeCell ref="B1657:B1659"/>
    <mergeCell ref="C1657:C1659"/>
    <mergeCell ref="D1657:D1659"/>
    <mergeCell ref="E1657:E1659"/>
    <mergeCell ref="F1657:F1659"/>
    <mergeCell ref="G1657:G1659"/>
    <mergeCell ref="H1660:H1662"/>
    <mergeCell ref="I1660:I1662"/>
    <mergeCell ref="J1660:J1662"/>
    <mergeCell ref="K1660:K1662"/>
    <mergeCell ref="L1660:L1662"/>
    <mergeCell ref="M1660:M1662"/>
    <mergeCell ref="N1660:N1662"/>
    <mergeCell ref="O1660:O1662"/>
    <mergeCell ref="A1660:A1662"/>
    <mergeCell ref="B1660:B1662"/>
    <mergeCell ref="C1660:C1662"/>
    <mergeCell ref="D1660:D1662"/>
    <mergeCell ref="E1660:E1662"/>
    <mergeCell ref="F1660:F1662"/>
    <mergeCell ref="G1660:G1662"/>
    <mergeCell ref="H1663:H1665"/>
    <mergeCell ref="I1663:I1665"/>
    <mergeCell ref="J1663:J1665"/>
    <mergeCell ref="K1663:K1665"/>
    <mergeCell ref="L1663:L1665"/>
    <mergeCell ref="M1663:M1665"/>
    <mergeCell ref="N1663:N1665"/>
    <mergeCell ref="O1663:O1665"/>
    <mergeCell ref="A1663:A1665"/>
    <mergeCell ref="B1663:B1665"/>
    <mergeCell ref="C1663:C1665"/>
    <mergeCell ref="D1663:D1665"/>
    <mergeCell ref="E1663:E1665"/>
    <mergeCell ref="F1663:F1665"/>
    <mergeCell ref="G1663:G1665"/>
    <mergeCell ref="H1666:H1668"/>
    <mergeCell ref="I1666:I1668"/>
    <mergeCell ref="J1666:J1668"/>
    <mergeCell ref="K1666:K1668"/>
    <mergeCell ref="H1648:H1650"/>
    <mergeCell ref="I1648:I1650"/>
    <mergeCell ref="J1648:J1650"/>
    <mergeCell ref="K1648:K1650"/>
    <mergeCell ref="L1648:L1650"/>
    <mergeCell ref="M1648:M1650"/>
    <mergeCell ref="N1648:N1650"/>
    <mergeCell ref="O1648:O1650"/>
    <mergeCell ref="A1648:A1650"/>
    <mergeCell ref="B1648:B1650"/>
    <mergeCell ref="C1648:C1650"/>
    <mergeCell ref="D1648:D1650"/>
    <mergeCell ref="E1648:E1650"/>
    <mergeCell ref="F1648:F1650"/>
    <mergeCell ref="G1648:G1650"/>
    <mergeCell ref="H1651:H1653"/>
    <mergeCell ref="I1651:I1653"/>
    <mergeCell ref="J1651:J1653"/>
    <mergeCell ref="K1651:K1653"/>
    <mergeCell ref="L1651:L1653"/>
    <mergeCell ref="M1651:M1653"/>
    <mergeCell ref="N1651:N1653"/>
    <mergeCell ref="O1651:O1653"/>
    <mergeCell ref="A1651:A1653"/>
    <mergeCell ref="B1651:B1653"/>
    <mergeCell ref="C1651:C1653"/>
    <mergeCell ref="D1651:D1653"/>
    <mergeCell ref="E1651:E1653"/>
    <mergeCell ref="F1651:F1653"/>
    <mergeCell ref="G1651:G1653"/>
    <mergeCell ref="A1654:A1656"/>
    <mergeCell ref="B1654:B1656"/>
    <mergeCell ref="C1654:C1656"/>
    <mergeCell ref="D1654:D1656"/>
    <mergeCell ref="E1654:E1656"/>
    <mergeCell ref="F1654:F1656"/>
    <mergeCell ref="G1654:G1656"/>
    <mergeCell ref="H1654:H1656"/>
    <mergeCell ref="I1654:I1656"/>
    <mergeCell ref="J1654:J1656"/>
    <mergeCell ref="K1654:K1656"/>
    <mergeCell ref="L1654:L1656"/>
    <mergeCell ref="M1654:M1656"/>
    <mergeCell ref="N1654:N1656"/>
    <mergeCell ref="H1639:H1641"/>
    <mergeCell ref="I1639:I1641"/>
    <mergeCell ref="J1639:J1641"/>
    <mergeCell ref="K1639:K1641"/>
    <mergeCell ref="L1639:L1641"/>
    <mergeCell ref="M1639:M1641"/>
    <mergeCell ref="N1639:N1641"/>
    <mergeCell ref="O1639:O1641"/>
    <mergeCell ref="A1639:A1641"/>
    <mergeCell ref="B1639:B1641"/>
    <mergeCell ref="C1639:C1641"/>
    <mergeCell ref="D1639:D1641"/>
    <mergeCell ref="E1639:E1641"/>
    <mergeCell ref="F1639:F1641"/>
    <mergeCell ref="G1639:G1641"/>
    <mergeCell ref="H1642:H1644"/>
    <mergeCell ref="I1642:I1644"/>
    <mergeCell ref="J1642:J1644"/>
    <mergeCell ref="K1642:K1644"/>
    <mergeCell ref="L1642:L1644"/>
    <mergeCell ref="M1642:M1644"/>
    <mergeCell ref="N1642:N1644"/>
    <mergeCell ref="O1642:O1644"/>
    <mergeCell ref="A1642:A1644"/>
    <mergeCell ref="B1642:B1644"/>
    <mergeCell ref="C1642:C1644"/>
    <mergeCell ref="D1642:D1644"/>
    <mergeCell ref="E1642:E1644"/>
    <mergeCell ref="F1642:F1644"/>
    <mergeCell ref="G1642:G1644"/>
    <mergeCell ref="H1645:H1647"/>
    <mergeCell ref="I1645:I1647"/>
    <mergeCell ref="J1645:J1647"/>
    <mergeCell ref="K1645:K1647"/>
    <mergeCell ref="L1645:L1647"/>
    <mergeCell ref="M1645:M1647"/>
    <mergeCell ref="N1645:N1647"/>
    <mergeCell ref="O1645:O1647"/>
    <mergeCell ref="A1645:A1647"/>
    <mergeCell ref="B1645:B1647"/>
    <mergeCell ref="C1645:C1647"/>
    <mergeCell ref="D1645:D1647"/>
    <mergeCell ref="E1645:E1647"/>
    <mergeCell ref="F1645:F1647"/>
    <mergeCell ref="G1645:G1647"/>
    <mergeCell ref="B1630:B1632"/>
    <mergeCell ref="C1630:C1632"/>
    <mergeCell ref="D1630:D1632"/>
    <mergeCell ref="E1630:E1632"/>
    <mergeCell ref="F1630:F1632"/>
    <mergeCell ref="G1630:G1632"/>
    <mergeCell ref="H1633:H1635"/>
    <mergeCell ref="I1633:I1635"/>
    <mergeCell ref="J1633:J1635"/>
    <mergeCell ref="K1633:K1635"/>
    <mergeCell ref="L1633:L1635"/>
    <mergeCell ref="M1633:M1635"/>
    <mergeCell ref="N1633:N1635"/>
    <mergeCell ref="O1633:O1635"/>
    <mergeCell ref="A1633:A1635"/>
    <mergeCell ref="B1633:B1635"/>
    <mergeCell ref="C1633:C1635"/>
    <mergeCell ref="D1633:D1635"/>
    <mergeCell ref="E1633:E1635"/>
    <mergeCell ref="F1633:F1635"/>
    <mergeCell ref="G1633:G1635"/>
    <mergeCell ref="H1636:H1638"/>
    <mergeCell ref="I1636:I1638"/>
    <mergeCell ref="J1636:J1638"/>
    <mergeCell ref="K1636:K1638"/>
    <mergeCell ref="L1636:L1638"/>
    <mergeCell ref="M1636:M1638"/>
    <mergeCell ref="N1636:N1638"/>
    <mergeCell ref="O1636:O1638"/>
    <mergeCell ref="A1636:A1638"/>
    <mergeCell ref="B1636:B1638"/>
    <mergeCell ref="C1636:C1638"/>
    <mergeCell ref="D1636:D1638"/>
    <mergeCell ref="E1636:E1638"/>
    <mergeCell ref="F1636:F1638"/>
    <mergeCell ref="G1636:G1638"/>
    <mergeCell ref="U1645:U1647"/>
    <mergeCell ref="U1648:U1650"/>
    <mergeCell ref="U1651:U1653"/>
    <mergeCell ref="U1654:U1656"/>
    <mergeCell ref="O1612:O1614"/>
    <mergeCell ref="U1615:U1617"/>
    <mergeCell ref="U1618:U1620"/>
    <mergeCell ref="U1621:U1623"/>
    <mergeCell ref="U1624:U1626"/>
    <mergeCell ref="U1627:U1629"/>
    <mergeCell ref="U1630:U1632"/>
    <mergeCell ref="H1615:H1617"/>
    <mergeCell ref="I1615:I1617"/>
    <mergeCell ref="J1615:J1617"/>
    <mergeCell ref="K1615:K1617"/>
    <mergeCell ref="L1615:L1617"/>
    <mergeCell ref="M1615:M1617"/>
    <mergeCell ref="N1615:N1617"/>
    <mergeCell ref="O1615:O1617"/>
    <mergeCell ref="A1615:A1617"/>
    <mergeCell ref="B1615:B1617"/>
    <mergeCell ref="C1615:C1617"/>
    <mergeCell ref="D1615:D1617"/>
    <mergeCell ref="E1615:E1617"/>
    <mergeCell ref="F1615:F1617"/>
    <mergeCell ref="G1615:G1617"/>
    <mergeCell ref="H1618:H1620"/>
    <mergeCell ref="I1618:I1620"/>
    <mergeCell ref="J1618:J1620"/>
    <mergeCell ref="K1618:K1620"/>
    <mergeCell ref="L1618:L1620"/>
    <mergeCell ref="M1618:M1620"/>
    <mergeCell ref="N1618:N1620"/>
    <mergeCell ref="O1618:O1620"/>
    <mergeCell ref="A1618:A1620"/>
    <mergeCell ref="B1618:B1620"/>
    <mergeCell ref="C1618:C1620"/>
    <mergeCell ref="D1618:D1620"/>
    <mergeCell ref="E1618:E1620"/>
    <mergeCell ref="F1618:F1620"/>
    <mergeCell ref="G1618:G1620"/>
    <mergeCell ref="H1621:H1623"/>
    <mergeCell ref="I1621:I1623"/>
    <mergeCell ref="J1621:J1623"/>
    <mergeCell ref="K1621:K1623"/>
    <mergeCell ref="L1621:L1623"/>
    <mergeCell ref="M1621:M1623"/>
    <mergeCell ref="N1621:N1623"/>
    <mergeCell ref="O1621:O1623"/>
    <mergeCell ref="A1621:A1623"/>
    <mergeCell ref="B1621:B1623"/>
    <mergeCell ref="C1621:C1623"/>
    <mergeCell ref="D1621:D1623"/>
    <mergeCell ref="E1621:E1623"/>
    <mergeCell ref="F1621:F1623"/>
    <mergeCell ref="G1621:G1623"/>
    <mergeCell ref="H1624:H1626"/>
    <mergeCell ref="I1624:I1626"/>
    <mergeCell ref="J1624:J1626"/>
    <mergeCell ref="K1624:K1626"/>
    <mergeCell ref="L1624:L1626"/>
    <mergeCell ref="M1624:M1626"/>
    <mergeCell ref="N1624:N1626"/>
    <mergeCell ref="O1624:O1626"/>
    <mergeCell ref="H1609:H1611"/>
    <mergeCell ref="I1609:I1611"/>
    <mergeCell ref="J1609:J1611"/>
    <mergeCell ref="K1609:K1611"/>
    <mergeCell ref="L1609:L1611"/>
    <mergeCell ref="M1609:M1611"/>
    <mergeCell ref="N1609:N1611"/>
    <mergeCell ref="O1609:O1611"/>
    <mergeCell ref="A1609:A1611"/>
    <mergeCell ref="B1609:B1611"/>
    <mergeCell ref="C1609:C1611"/>
    <mergeCell ref="D1609:D1611"/>
    <mergeCell ref="E1609:E1611"/>
    <mergeCell ref="F1609:F1611"/>
    <mergeCell ref="G1609:G1611"/>
    <mergeCell ref="A1612:A1614"/>
    <mergeCell ref="B1612:B1614"/>
    <mergeCell ref="C1612:C1614"/>
    <mergeCell ref="D1612:D1614"/>
    <mergeCell ref="E1612:E1614"/>
    <mergeCell ref="F1612:F1614"/>
    <mergeCell ref="G1612:G1614"/>
    <mergeCell ref="H1612:H1614"/>
    <mergeCell ref="I1612:I1614"/>
    <mergeCell ref="J1612:J1614"/>
    <mergeCell ref="K1612:K1614"/>
    <mergeCell ref="L1612:L1614"/>
    <mergeCell ref="M1612:M1614"/>
    <mergeCell ref="N1612:N1614"/>
    <mergeCell ref="U1633:U1635"/>
    <mergeCell ref="U1636:U1638"/>
    <mergeCell ref="U1639:U1641"/>
    <mergeCell ref="U1642:U1644"/>
    <mergeCell ref="A1624:A1626"/>
    <mergeCell ref="B1624:B1626"/>
    <mergeCell ref="C1624:C1626"/>
    <mergeCell ref="D1624:D1626"/>
    <mergeCell ref="E1624:E1626"/>
    <mergeCell ref="F1624:F1626"/>
    <mergeCell ref="G1624:G1626"/>
    <mergeCell ref="H1627:H1629"/>
    <mergeCell ref="I1627:I1629"/>
    <mergeCell ref="J1627:J1629"/>
    <mergeCell ref="K1627:K1629"/>
    <mergeCell ref="L1627:L1629"/>
    <mergeCell ref="M1627:M1629"/>
    <mergeCell ref="N1627:N1629"/>
    <mergeCell ref="O1627:O1629"/>
    <mergeCell ref="A1627:A1629"/>
    <mergeCell ref="B1627:B1629"/>
    <mergeCell ref="C1627:C1629"/>
    <mergeCell ref="D1627:D1629"/>
    <mergeCell ref="E1627:E1629"/>
    <mergeCell ref="F1627:F1629"/>
    <mergeCell ref="G1627:G1629"/>
    <mergeCell ref="H1630:H1632"/>
    <mergeCell ref="I1630:I1632"/>
    <mergeCell ref="J1630:J1632"/>
    <mergeCell ref="K1630:K1632"/>
    <mergeCell ref="L1630:L1632"/>
    <mergeCell ref="M1630:M1632"/>
    <mergeCell ref="N1630:N1632"/>
    <mergeCell ref="O1630:O1632"/>
    <mergeCell ref="A1630:A1632"/>
    <mergeCell ref="H1600:H1602"/>
    <mergeCell ref="I1600:I1602"/>
    <mergeCell ref="J1600:J1602"/>
    <mergeCell ref="K1600:K1602"/>
    <mergeCell ref="L1600:L1602"/>
    <mergeCell ref="M1600:M1602"/>
    <mergeCell ref="N1600:N1602"/>
    <mergeCell ref="O1600:O1602"/>
    <mergeCell ref="A1600:A1602"/>
    <mergeCell ref="B1600:B1602"/>
    <mergeCell ref="C1600:C1602"/>
    <mergeCell ref="D1600:D1602"/>
    <mergeCell ref="E1600:E1602"/>
    <mergeCell ref="F1600:F1602"/>
    <mergeCell ref="G1600:G1602"/>
    <mergeCell ref="H1603:H1605"/>
    <mergeCell ref="I1603:I1605"/>
    <mergeCell ref="J1603:J1605"/>
    <mergeCell ref="K1603:K1605"/>
    <mergeCell ref="L1603:L1605"/>
    <mergeCell ref="M1603:M1605"/>
    <mergeCell ref="N1603:N1605"/>
    <mergeCell ref="O1603:O1605"/>
    <mergeCell ref="A1603:A1605"/>
    <mergeCell ref="B1603:B1605"/>
    <mergeCell ref="C1603:C1605"/>
    <mergeCell ref="D1603:D1605"/>
    <mergeCell ref="E1603:E1605"/>
    <mergeCell ref="F1603:F1605"/>
    <mergeCell ref="G1603:G1605"/>
    <mergeCell ref="H1606:H1608"/>
    <mergeCell ref="I1606:I1608"/>
    <mergeCell ref="J1606:J1608"/>
    <mergeCell ref="K1606:K1608"/>
    <mergeCell ref="L1606:L1608"/>
    <mergeCell ref="M1606:M1608"/>
    <mergeCell ref="N1606:N1608"/>
    <mergeCell ref="O1606:O1608"/>
    <mergeCell ref="A1606:A1608"/>
    <mergeCell ref="B1606:B1608"/>
    <mergeCell ref="C1606:C1608"/>
    <mergeCell ref="D1606:D1608"/>
    <mergeCell ref="E1606:E1608"/>
    <mergeCell ref="F1606:F1608"/>
    <mergeCell ref="G1606:G1608"/>
    <mergeCell ref="H1591:H1593"/>
    <mergeCell ref="I1591:I1593"/>
    <mergeCell ref="J1591:J1593"/>
    <mergeCell ref="K1591:K1593"/>
    <mergeCell ref="L1591:L1593"/>
    <mergeCell ref="M1591:M1593"/>
    <mergeCell ref="N1591:N1593"/>
    <mergeCell ref="O1591:O1593"/>
    <mergeCell ref="A1591:A1593"/>
    <mergeCell ref="B1591:B1593"/>
    <mergeCell ref="C1591:C1593"/>
    <mergeCell ref="D1591:D1593"/>
    <mergeCell ref="E1591:E1593"/>
    <mergeCell ref="F1591:F1593"/>
    <mergeCell ref="G1591:G1593"/>
    <mergeCell ref="H1594:H1596"/>
    <mergeCell ref="I1594:I1596"/>
    <mergeCell ref="J1594:J1596"/>
    <mergeCell ref="K1594:K1596"/>
    <mergeCell ref="L1594:L1596"/>
    <mergeCell ref="M1594:M1596"/>
    <mergeCell ref="N1594:N1596"/>
    <mergeCell ref="O1594:O1596"/>
    <mergeCell ref="A1594:A1596"/>
    <mergeCell ref="B1594:B1596"/>
    <mergeCell ref="C1594:C1596"/>
    <mergeCell ref="D1594:D1596"/>
    <mergeCell ref="E1594:E1596"/>
    <mergeCell ref="F1594:F1596"/>
    <mergeCell ref="G1594:G1596"/>
    <mergeCell ref="H1597:H1599"/>
    <mergeCell ref="I1597:I1599"/>
    <mergeCell ref="J1597:J1599"/>
    <mergeCell ref="K1597:K1599"/>
    <mergeCell ref="L1597:L1599"/>
    <mergeCell ref="M1597:M1599"/>
    <mergeCell ref="N1597:N1599"/>
    <mergeCell ref="O1597:O1599"/>
    <mergeCell ref="A1597:A1599"/>
    <mergeCell ref="B1597:B1599"/>
    <mergeCell ref="C1597:C1599"/>
    <mergeCell ref="D1597:D1599"/>
    <mergeCell ref="E1597:E1599"/>
    <mergeCell ref="F1597:F1599"/>
    <mergeCell ref="G1597:G1599"/>
    <mergeCell ref="L1582:L1584"/>
    <mergeCell ref="M1582:M1584"/>
    <mergeCell ref="N1582:N1584"/>
    <mergeCell ref="O1582:O1584"/>
    <mergeCell ref="A1582:A1584"/>
    <mergeCell ref="B1582:B1584"/>
    <mergeCell ref="C1582:C1584"/>
    <mergeCell ref="D1582:D1584"/>
    <mergeCell ref="E1582:E1584"/>
    <mergeCell ref="F1582:F1584"/>
    <mergeCell ref="G1582:G1584"/>
    <mergeCell ref="H1585:H1587"/>
    <mergeCell ref="I1585:I1587"/>
    <mergeCell ref="J1585:J1587"/>
    <mergeCell ref="K1585:K1587"/>
    <mergeCell ref="L1585:L1587"/>
    <mergeCell ref="M1585:M1587"/>
    <mergeCell ref="N1585:N1587"/>
    <mergeCell ref="O1585:O1587"/>
    <mergeCell ref="A1585:A1587"/>
    <mergeCell ref="B1585:B1587"/>
    <mergeCell ref="C1585:C1587"/>
    <mergeCell ref="D1585:D1587"/>
    <mergeCell ref="E1585:E1587"/>
    <mergeCell ref="F1585:F1587"/>
    <mergeCell ref="G1585:G1587"/>
    <mergeCell ref="H1588:H1590"/>
    <mergeCell ref="I1588:I1590"/>
    <mergeCell ref="J1588:J1590"/>
    <mergeCell ref="K1588:K1590"/>
    <mergeCell ref="L1588:L1590"/>
    <mergeCell ref="M1588:M1590"/>
    <mergeCell ref="N1588:N1590"/>
    <mergeCell ref="O1588:O1590"/>
    <mergeCell ref="A1588:A1590"/>
    <mergeCell ref="B1588:B1590"/>
    <mergeCell ref="C1588:C1590"/>
    <mergeCell ref="D1588:D1590"/>
    <mergeCell ref="E1588:E1590"/>
    <mergeCell ref="F1588:F1590"/>
    <mergeCell ref="G1588:G1590"/>
    <mergeCell ref="U1591:U1593"/>
    <mergeCell ref="U1594:U1596"/>
    <mergeCell ref="U1597:U1599"/>
    <mergeCell ref="U1600:U1602"/>
    <mergeCell ref="U1603:U1605"/>
    <mergeCell ref="U1606:U1608"/>
    <mergeCell ref="U1609:U1611"/>
    <mergeCell ref="U1612:U1614"/>
    <mergeCell ref="O1570:O1572"/>
    <mergeCell ref="U1573:U1575"/>
    <mergeCell ref="U1576:U1578"/>
    <mergeCell ref="U1579:U1581"/>
    <mergeCell ref="U1582:U1584"/>
    <mergeCell ref="U1585:U1587"/>
    <mergeCell ref="U1588:U1590"/>
    <mergeCell ref="H1573:H1575"/>
    <mergeCell ref="I1573:I1575"/>
    <mergeCell ref="J1573:J1575"/>
    <mergeCell ref="K1573:K1575"/>
    <mergeCell ref="L1573:L1575"/>
    <mergeCell ref="M1573:M1575"/>
    <mergeCell ref="N1573:N1575"/>
    <mergeCell ref="O1573:O1575"/>
    <mergeCell ref="A1573:A1575"/>
    <mergeCell ref="B1573:B1575"/>
    <mergeCell ref="C1573:C1575"/>
    <mergeCell ref="D1573:D1575"/>
    <mergeCell ref="E1573:E1575"/>
    <mergeCell ref="F1573:F1575"/>
    <mergeCell ref="G1573:G1575"/>
    <mergeCell ref="H1576:H1578"/>
    <mergeCell ref="I1576:I1578"/>
    <mergeCell ref="J1576:J1578"/>
    <mergeCell ref="K1576:K1578"/>
    <mergeCell ref="L1576:L1578"/>
    <mergeCell ref="M1576:M1578"/>
    <mergeCell ref="N1576:N1578"/>
    <mergeCell ref="O1576:O1578"/>
    <mergeCell ref="A1576:A1578"/>
    <mergeCell ref="B1576:B1578"/>
    <mergeCell ref="C1576:C1578"/>
    <mergeCell ref="D1576:D1578"/>
    <mergeCell ref="E1576:E1578"/>
    <mergeCell ref="F1576:F1578"/>
    <mergeCell ref="G1576:G1578"/>
    <mergeCell ref="H1579:H1581"/>
    <mergeCell ref="I1579:I1581"/>
    <mergeCell ref="J1579:J1581"/>
    <mergeCell ref="K1579:K1581"/>
    <mergeCell ref="L1579:L1581"/>
    <mergeCell ref="M1579:M1581"/>
    <mergeCell ref="N1579:N1581"/>
    <mergeCell ref="O1579:O1581"/>
    <mergeCell ref="A1579:A1581"/>
    <mergeCell ref="B1579:B1581"/>
    <mergeCell ref="C1579:C1581"/>
    <mergeCell ref="D1579:D1581"/>
    <mergeCell ref="E1579:E1581"/>
    <mergeCell ref="F1579:F1581"/>
    <mergeCell ref="G1579:G1581"/>
    <mergeCell ref="H1582:H1584"/>
    <mergeCell ref="I1582:I1584"/>
    <mergeCell ref="J1582:J1584"/>
    <mergeCell ref="K1582:K1584"/>
    <mergeCell ref="H1564:H1566"/>
    <mergeCell ref="I1564:I1566"/>
    <mergeCell ref="J1564:J1566"/>
    <mergeCell ref="K1564:K1566"/>
    <mergeCell ref="L1564:L1566"/>
    <mergeCell ref="M1564:M1566"/>
    <mergeCell ref="N1564:N1566"/>
    <mergeCell ref="O1564:O1566"/>
    <mergeCell ref="A1564:A1566"/>
    <mergeCell ref="B1564:B1566"/>
    <mergeCell ref="C1564:C1566"/>
    <mergeCell ref="D1564:D1566"/>
    <mergeCell ref="E1564:E1566"/>
    <mergeCell ref="F1564:F1566"/>
    <mergeCell ref="G1564:G1566"/>
    <mergeCell ref="H1567:H1569"/>
    <mergeCell ref="I1567:I1569"/>
    <mergeCell ref="J1567:J1569"/>
    <mergeCell ref="K1567:K1569"/>
    <mergeCell ref="L1567:L1569"/>
    <mergeCell ref="M1567:M1569"/>
    <mergeCell ref="N1567:N1569"/>
    <mergeCell ref="O1567:O1569"/>
    <mergeCell ref="A1567:A1569"/>
    <mergeCell ref="B1567:B1569"/>
    <mergeCell ref="C1567:C1569"/>
    <mergeCell ref="D1567:D1569"/>
    <mergeCell ref="E1567:E1569"/>
    <mergeCell ref="F1567:F1569"/>
    <mergeCell ref="G1567:G1569"/>
    <mergeCell ref="A1570:A1572"/>
    <mergeCell ref="B1570:B1572"/>
    <mergeCell ref="C1570:C1572"/>
    <mergeCell ref="D1570:D1572"/>
    <mergeCell ref="E1570:E1572"/>
    <mergeCell ref="F1570:F1572"/>
    <mergeCell ref="G1570:G1572"/>
    <mergeCell ref="H1570:H1572"/>
    <mergeCell ref="I1570:I1572"/>
    <mergeCell ref="J1570:J1572"/>
    <mergeCell ref="K1570:K1572"/>
    <mergeCell ref="L1570:L1572"/>
    <mergeCell ref="M1570:M1572"/>
    <mergeCell ref="N1570:N1572"/>
    <mergeCell ref="H1555:H1557"/>
    <mergeCell ref="I1555:I1557"/>
    <mergeCell ref="J1555:J1557"/>
    <mergeCell ref="K1555:K1557"/>
    <mergeCell ref="L1555:L1557"/>
    <mergeCell ref="M1555:M1557"/>
    <mergeCell ref="N1555:N1557"/>
    <mergeCell ref="O1555:O1557"/>
    <mergeCell ref="A1555:A1557"/>
    <mergeCell ref="B1555:B1557"/>
    <mergeCell ref="C1555:C1557"/>
    <mergeCell ref="D1555:D1557"/>
    <mergeCell ref="E1555:E1557"/>
    <mergeCell ref="F1555:F1557"/>
    <mergeCell ref="G1555:G1557"/>
    <mergeCell ref="H1558:H1560"/>
    <mergeCell ref="I1558:I1560"/>
    <mergeCell ref="J1558:J1560"/>
    <mergeCell ref="K1558:K1560"/>
    <mergeCell ref="L1558:L1560"/>
    <mergeCell ref="M1558:M1560"/>
    <mergeCell ref="N1558:N1560"/>
    <mergeCell ref="O1558:O1560"/>
    <mergeCell ref="A1558:A1560"/>
    <mergeCell ref="B1558:B1560"/>
    <mergeCell ref="C1558:C1560"/>
    <mergeCell ref="D1558:D1560"/>
    <mergeCell ref="E1558:E1560"/>
    <mergeCell ref="F1558:F1560"/>
    <mergeCell ref="G1558:G1560"/>
    <mergeCell ref="H1561:H1563"/>
    <mergeCell ref="I1561:I1563"/>
    <mergeCell ref="J1561:J1563"/>
    <mergeCell ref="K1561:K1563"/>
    <mergeCell ref="L1561:L1563"/>
    <mergeCell ref="M1561:M1563"/>
    <mergeCell ref="N1561:N1563"/>
    <mergeCell ref="O1561:O1563"/>
    <mergeCell ref="A1561:A1563"/>
    <mergeCell ref="B1561:B1563"/>
    <mergeCell ref="C1561:C1563"/>
    <mergeCell ref="D1561:D1563"/>
    <mergeCell ref="E1561:E1563"/>
    <mergeCell ref="F1561:F1563"/>
    <mergeCell ref="G1561:G1563"/>
    <mergeCell ref="B1546:B1548"/>
    <mergeCell ref="C1546:C1548"/>
    <mergeCell ref="D1546:D1548"/>
    <mergeCell ref="E1546:E1548"/>
    <mergeCell ref="F1546:F1548"/>
    <mergeCell ref="G1546:G1548"/>
    <mergeCell ref="H1549:H1551"/>
    <mergeCell ref="I1549:I1551"/>
    <mergeCell ref="J1549:J1551"/>
    <mergeCell ref="K1549:K1551"/>
    <mergeCell ref="L1549:L1551"/>
    <mergeCell ref="M1549:M1551"/>
    <mergeCell ref="N1549:N1551"/>
    <mergeCell ref="O1549:O1551"/>
    <mergeCell ref="A1549:A1551"/>
    <mergeCell ref="B1549:B1551"/>
    <mergeCell ref="C1549:C1551"/>
    <mergeCell ref="D1549:D1551"/>
    <mergeCell ref="E1549:E1551"/>
    <mergeCell ref="F1549:F1551"/>
    <mergeCell ref="G1549:G1551"/>
    <mergeCell ref="H1552:H1554"/>
    <mergeCell ref="I1552:I1554"/>
    <mergeCell ref="J1552:J1554"/>
    <mergeCell ref="K1552:K1554"/>
    <mergeCell ref="L1552:L1554"/>
    <mergeCell ref="M1552:M1554"/>
    <mergeCell ref="N1552:N1554"/>
    <mergeCell ref="O1552:O1554"/>
    <mergeCell ref="A1552:A1554"/>
    <mergeCell ref="B1552:B1554"/>
    <mergeCell ref="C1552:C1554"/>
    <mergeCell ref="D1552:D1554"/>
    <mergeCell ref="E1552:E1554"/>
    <mergeCell ref="F1552:F1554"/>
    <mergeCell ref="G1552:G1554"/>
    <mergeCell ref="U1561:U1563"/>
    <mergeCell ref="U1564:U1566"/>
    <mergeCell ref="U1567:U1569"/>
    <mergeCell ref="U1570:U1572"/>
    <mergeCell ref="O1528:O1530"/>
    <mergeCell ref="U1531:U1533"/>
    <mergeCell ref="U1534:U1536"/>
    <mergeCell ref="U1537:U1539"/>
    <mergeCell ref="U1540:U1542"/>
    <mergeCell ref="U1543:U1545"/>
    <mergeCell ref="U1546:U1548"/>
    <mergeCell ref="H1531:H1533"/>
    <mergeCell ref="I1531:I1533"/>
    <mergeCell ref="J1531:J1533"/>
    <mergeCell ref="K1531:K1533"/>
    <mergeCell ref="L1531:L1533"/>
    <mergeCell ref="M1531:M1533"/>
    <mergeCell ref="N1531:N1533"/>
    <mergeCell ref="O1531:O1533"/>
    <mergeCell ref="A1531:A1533"/>
    <mergeCell ref="B1531:B1533"/>
    <mergeCell ref="C1531:C1533"/>
    <mergeCell ref="D1531:D1533"/>
    <mergeCell ref="E1531:E1533"/>
    <mergeCell ref="F1531:F1533"/>
    <mergeCell ref="G1531:G1533"/>
    <mergeCell ref="H1534:H1536"/>
    <mergeCell ref="I1534:I1536"/>
    <mergeCell ref="J1534:J1536"/>
    <mergeCell ref="K1534:K1536"/>
    <mergeCell ref="L1534:L1536"/>
    <mergeCell ref="M1534:M1536"/>
    <mergeCell ref="N1534:N1536"/>
    <mergeCell ref="O1534:O1536"/>
    <mergeCell ref="A1534:A1536"/>
    <mergeCell ref="B1534:B1536"/>
    <mergeCell ref="C1534:C1536"/>
    <mergeCell ref="D1534:D1536"/>
    <mergeCell ref="E1534:E1536"/>
    <mergeCell ref="F1534:F1536"/>
    <mergeCell ref="G1534:G1536"/>
    <mergeCell ref="H1537:H1539"/>
    <mergeCell ref="I1537:I1539"/>
    <mergeCell ref="J1537:J1539"/>
    <mergeCell ref="K1537:K1539"/>
    <mergeCell ref="L1537:L1539"/>
    <mergeCell ref="M1537:M1539"/>
    <mergeCell ref="N1537:N1539"/>
    <mergeCell ref="O1537:O1539"/>
    <mergeCell ref="A1537:A1539"/>
    <mergeCell ref="B1537:B1539"/>
    <mergeCell ref="C1537:C1539"/>
    <mergeCell ref="D1537:D1539"/>
    <mergeCell ref="E1537:E1539"/>
    <mergeCell ref="F1537:F1539"/>
    <mergeCell ref="G1537:G1539"/>
    <mergeCell ref="H1540:H1542"/>
    <mergeCell ref="I1540:I1542"/>
    <mergeCell ref="J1540:J1542"/>
    <mergeCell ref="K1540:K1542"/>
    <mergeCell ref="L1540:L1542"/>
    <mergeCell ref="M1540:M1542"/>
    <mergeCell ref="N1540:N1542"/>
    <mergeCell ref="O1540:O1542"/>
    <mergeCell ref="H1525:H1527"/>
    <mergeCell ref="I1525:I1527"/>
    <mergeCell ref="J1525:J1527"/>
    <mergeCell ref="K1525:K1527"/>
    <mergeCell ref="L1525:L1527"/>
    <mergeCell ref="M1525:M1527"/>
    <mergeCell ref="N1525:N1527"/>
    <mergeCell ref="O1525:O1527"/>
    <mergeCell ref="A1525:A1527"/>
    <mergeCell ref="B1525:B1527"/>
    <mergeCell ref="C1525:C1527"/>
    <mergeCell ref="D1525:D1527"/>
    <mergeCell ref="E1525:E1527"/>
    <mergeCell ref="F1525:F1527"/>
    <mergeCell ref="G1525:G1527"/>
    <mergeCell ref="A1528:A1530"/>
    <mergeCell ref="B1528:B1530"/>
    <mergeCell ref="C1528:C1530"/>
    <mergeCell ref="D1528:D1530"/>
    <mergeCell ref="E1528:E1530"/>
    <mergeCell ref="F1528:F1530"/>
    <mergeCell ref="G1528:G1530"/>
    <mergeCell ref="H1528:H1530"/>
    <mergeCell ref="I1528:I1530"/>
    <mergeCell ref="J1528:J1530"/>
    <mergeCell ref="K1528:K1530"/>
    <mergeCell ref="L1528:L1530"/>
    <mergeCell ref="M1528:M1530"/>
    <mergeCell ref="N1528:N1530"/>
    <mergeCell ref="U1549:U1551"/>
    <mergeCell ref="U1552:U1554"/>
    <mergeCell ref="U1555:U1557"/>
    <mergeCell ref="U1558:U1560"/>
    <mergeCell ref="A1540:A1542"/>
    <mergeCell ref="B1540:B1542"/>
    <mergeCell ref="C1540:C1542"/>
    <mergeCell ref="D1540:D1542"/>
    <mergeCell ref="E1540:E1542"/>
    <mergeCell ref="F1540:F1542"/>
    <mergeCell ref="G1540:G1542"/>
    <mergeCell ref="H1543:H1545"/>
    <mergeCell ref="I1543:I1545"/>
    <mergeCell ref="J1543:J1545"/>
    <mergeCell ref="K1543:K1545"/>
    <mergeCell ref="L1543:L1545"/>
    <mergeCell ref="M1543:M1545"/>
    <mergeCell ref="N1543:N1545"/>
    <mergeCell ref="O1543:O1545"/>
    <mergeCell ref="A1543:A1545"/>
    <mergeCell ref="B1543:B1545"/>
    <mergeCell ref="C1543:C1545"/>
    <mergeCell ref="D1543:D1545"/>
    <mergeCell ref="E1543:E1545"/>
    <mergeCell ref="F1543:F1545"/>
    <mergeCell ref="G1543:G1545"/>
    <mergeCell ref="H1546:H1548"/>
    <mergeCell ref="I1546:I1548"/>
    <mergeCell ref="J1546:J1548"/>
    <mergeCell ref="K1546:K1548"/>
    <mergeCell ref="L1546:L1548"/>
    <mergeCell ref="M1546:M1548"/>
    <mergeCell ref="N1546:N1548"/>
    <mergeCell ref="O1546:O1548"/>
    <mergeCell ref="A1546:A1548"/>
    <mergeCell ref="H1516:H1518"/>
    <mergeCell ref="I1516:I1518"/>
    <mergeCell ref="J1516:J1518"/>
    <mergeCell ref="K1516:K1518"/>
    <mergeCell ref="L1516:L1518"/>
    <mergeCell ref="M1516:M1518"/>
    <mergeCell ref="N1516:N1518"/>
    <mergeCell ref="O1516:O1518"/>
    <mergeCell ref="A1516:A1518"/>
    <mergeCell ref="B1516:B1518"/>
    <mergeCell ref="C1516:C1518"/>
    <mergeCell ref="D1516:D1518"/>
    <mergeCell ref="E1516:E1518"/>
    <mergeCell ref="F1516:F1518"/>
    <mergeCell ref="G1516:G1518"/>
    <mergeCell ref="H1519:H1521"/>
    <mergeCell ref="I1519:I1521"/>
    <mergeCell ref="J1519:J1521"/>
    <mergeCell ref="K1519:K1521"/>
    <mergeCell ref="L1519:L1521"/>
    <mergeCell ref="M1519:M1521"/>
    <mergeCell ref="N1519:N1521"/>
    <mergeCell ref="O1519:O1521"/>
    <mergeCell ref="A1519:A1521"/>
    <mergeCell ref="B1519:B1521"/>
    <mergeCell ref="C1519:C1521"/>
    <mergeCell ref="D1519:D1521"/>
    <mergeCell ref="E1519:E1521"/>
    <mergeCell ref="F1519:F1521"/>
    <mergeCell ref="G1519:G1521"/>
    <mergeCell ref="H1522:H1524"/>
    <mergeCell ref="I1522:I1524"/>
    <mergeCell ref="J1522:J1524"/>
    <mergeCell ref="K1522:K1524"/>
    <mergeCell ref="L1522:L1524"/>
    <mergeCell ref="M1522:M1524"/>
    <mergeCell ref="N1522:N1524"/>
    <mergeCell ref="O1522:O1524"/>
    <mergeCell ref="A1522:A1524"/>
    <mergeCell ref="B1522:B1524"/>
    <mergeCell ref="C1522:C1524"/>
    <mergeCell ref="D1522:D1524"/>
    <mergeCell ref="E1522:E1524"/>
    <mergeCell ref="F1522:F1524"/>
    <mergeCell ref="G1522:G1524"/>
    <mergeCell ref="H1507:H1509"/>
    <mergeCell ref="I1507:I1509"/>
    <mergeCell ref="J1507:J1509"/>
    <mergeCell ref="K1507:K1509"/>
    <mergeCell ref="L1507:L1509"/>
    <mergeCell ref="M1507:M1509"/>
    <mergeCell ref="N1507:N1509"/>
    <mergeCell ref="O1507:O1509"/>
    <mergeCell ref="A1507:A1509"/>
    <mergeCell ref="B1507:B1509"/>
    <mergeCell ref="C1507:C1509"/>
    <mergeCell ref="D1507:D1509"/>
    <mergeCell ref="E1507:E1509"/>
    <mergeCell ref="F1507:F1509"/>
    <mergeCell ref="G1507:G1509"/>
    <mergeCell ref="H1510:H1512"/>
    <mergeCell ref="I1510:I1512"/>
    <mergeCell ref="J1510:J1512"/>
    <mergeCell ref="K1510:K1512"/>
    <mergeCell ref="L1510:L1512"/>
    <mergeCell ref="M1510:M1512"/>
    <mergeCell ref="N1510:N1512"/>
    <mergeCell ref="O1510:O1512"/>
    <mergeCell ref="A1510:A1512"/>
    <mergeCell ref="B1510:B1512"/>
    <mergeCell ref="C1510:C1512"/>
    <mergeCell ref="D1510:D1512"/>
    <mergeCell ref="E1510:E1512"/>
    <mergeCell ref="F1510:F1512"/>
    <mergeCell ref="G1510:G1512"/>
    <mergeCell ref="H1513:H1515"/>
    <mergeCell ref="I1513:I1515"/>
    <mergeCell ref="J1513:J1515"/>
    <mergeCell ref="K1513:K1515"/>
    <mergeCell ref="L1513:L1515"/>
    <mergeCell ref="M1513:M1515"/>
    <mergeCell ref="N1513:N1515"/>
    <mergeCell ref="O1513:O1515"/>
    <mergeCell ref="A1513:A1515"/>
    <mergeCell ref="B1513:B1515"/>
    <mergeCell ref="C1513:C1515"/>
    <mergeCell ref="D1513:D1515"/>
    <mergeCell ref="E1513:E1515"/>
    <mergeCell ref="F1513:F1515"/>
    <mergeCell ref="G1513:G1515"/>
    <mergeCell ref="L1498:L1500"/>
    <mergeCell ref="M1498:M1500"/>
    <mergeCell ref="N1498:N1500"/>
    <mergeCell ref="O1498:O1500"/>
    <mergeCell ref="A1498:A1500"/>
    <mergeCell ref="B1498:B1500"/>
    <mergeCell ref="C1498:C1500"/>
    <mergeCell ref="D1498:D1500"/>
    <mergeCell ref="E1498:E1500"/>
    <mergeCell ref="F1498:F1500"/>
    <mergeCell ref="G1498:G1500"/>
    <mergeCell ref="H1501:H1503"/>
    <mergeCell ref="I1501:I1503"/>
    <mergeCell ref="J1501:J1503"/>
    <mergeCell ref="K1501:K1503"/>
    <mergeCell ref="L1501:L1503"/>
    <mergeCell ref="M1501:M1503"/>
    <mergeCell ref="N1501:N1503"/>
    <mergeCell ref="O1501:O1503"/>
    <mergeCell ref="A1501:A1503"/>
    <mergeCell ref="B1501:B1503"/>
    <mergeCell ref="C1501:C1503"/>
    <mergeCell ref="D1501:D1503"/>
    <mergeCell ref="E1501:E1503"/>
    <mergeCell ref="F1501:F1503"/>
    <mergeCell ref="G1501:G1503"/>
    <mergeCell ref="H1504:H1506"/>
    <mergeCell ref="I1504:I1506"/>
    <mergeCell ref="J1504:J1506"/>
    <mergeCell ref="K1504:K1506"/>
    <mergeCell ref="L1504:L1506"/>
    <mergeCell ref="M1504:M1506"/>
    <mergeCell ref="N1504:N1506"/>
    <mergeCell ref="O1504:O1506"/>
    <mergeCell ref="A1504:A1506"/>
    <mergeCell ref="B1504:B1506"/>
    <mergeCell ref="C1504:C1506"/>
    <mergeCell ref="D1504:D1506"/>
    <mergeCell ref="E1504:E1506"/>
    <mergeCell ref="F1504:F1506"/>
    <mergeCell ref="G1504:G1506"/>
    <mergeCell ref="U1507:U1509"/>
    <mergeCell ref="U1510:U1512"/>
    <mergeCell ref="U1513:U1515"/>
    <mergeCell ref="U1516:U1518"/>
    <mergeCell ref="U1519:U1521"/>
    <mergeCell ref="U1522:U1524"/>
    <mergeCell ref="U1525:U1527"/>
    <mergeCell ref="U1528:U1530"/>
    <mergeCell ref="O1486:O1488"/>
    <mergeCell ref="U1489:U1491"/>
    <mergeCell ref="U1492:U1494"/>
    <mergeCell ref="U1495:U1497"/>
    <mergeCell ref="U1498:U1500"/>
    <mergeCell ref="U1501:U1503"/>
    <mergeCell ref="U1504:U1506"/>
    <mergeCell ref="H1489:H1491"/>
    <mergeCell ref="I1489:I1491"/>
    <mergeCell ref="J1489:J1491"/>
    <mergeCell ref="K1489:K1491"/>
    <mergeCell ref="L1489:L1491"/>
    <mergeCell ref="M1489:M1491"/>
    <mergeCell ref="N1489:N1491"/>
    <mergeCell ref="O1489:O1491"/>
    <mergeCell ref="A1489:A1491"/>
    <mergeCell ref="B1489:B1491"/>
    <mergeCell ref="C1489:C1491"/>
    <mergeCell ref="D1489:D1491"/>
    <mergeCell ref="E1489:E1491"/>
    <mergeCell ref="F1489:F1491"/>
    <mergeCell ref="G1489:G1491"/>
    <mergeCell ref="H1492:H1494"/>
    <mergeCell ref="I1492:I1494"/>
    <mergeCell ref="J1492:J1494"/>
    <mergeCell ref="K1492:K1494"/>
    <mergeCell ref="L1492:L1494"/>
    <mergeCell ref="M1492:M1494"/>
    <mergeCell ref="N1492:N1494"/>
    <mergeCell ref="O1492:O1494"/>
    <mergeCell ref="A1492:A1494"/>
    <mergeCell ref="B1492:B1494"/>
    <mergeCell ref="C1492:C1494"/>
    <mergeCell ref="D1492:D1494"/>
    <mergeCell ref="E1492:E1494"/>
    <mergeCell ref="F1492:F1494"/>
    <mergeCell ref="G1492:G1494"/>
    <mergeCell ref="H1495:H1497"/>
    <mergeCell ref="I1495:I1497"/>
    <mergeCell ref="J1495:J1497"/>
    <mergeCell ref="K1495:K1497"/>
    <mergeCell ref="L1495:L1497"/>
    <mergeCell ref="M1495:M1497"/>
    <mergeCell ref="N1495:N1497"/>
    <mergeCell ref="O1495:O1497"/>
    <mergeCell ref="A1495:A1497"/>
    <mergeCell ref="B1495:B1497"/>
    <mergeCell ref="C1495:C1497"/>
    <mergeCell ref="D1495:D1497"/>
    <mergeCell ref="E1495:E1497"/>
    <mergeCell ref="F1495:F1497"/>
    <mergeCell ref="G1495:G1497"/>
    <mergeCell ref="H1498:H1500"/>
    <mergeCell ref="I1498:I1500"/>
    <mergeCell ref="J1498:J1500"/>
    <mergeCell ref="K1498:K1500"/>
    <mergeCell ref="H1480:H1482"/>
    <mergeCell ref="I1480:I1482"/>
    <mergeCell ref="J1480:J1482"/>
    <mergeCell ref="K1480:K1482"/>
    <mergeCell ref="L1480:L1482"/>
    <mergeCell ref="M1480:M1482"/>
    <mergeCell ref="N1480:N1482"/>
    <mergeCell ref="O1480:O1482"/>
    <mergeCell ref="A1480:A1482"/>
    <mergeCell ref="B1480:B1482"/>
    <mergeCell ref="C1480:C1482"/>
    <mergeCell ref="D1480:D1482"/>
    <mergeCell ref="E1480:E1482"/>
    <mergeCell ref="F1480:F1482"/>
    <mergeCell ref="G1480:G1482"/>
    <mergeCell ref="H1483:H1485"/>
    <mergeCell ref="I1483:I1485"/>
    <mergeCell ref="J1483:J1485"/>
    <mergeCell ref="K1483:K1485"/>
    <mergeCell ref="L1483:L1485"/>
    <mergeCell ref="M1483:M1485"/>
    <mergeCell ref="N1483:N1485"/>
    <mergeCell ref="O1483:O1485"/>
    <mergeCell ref="A1483:A1485"/>
    <mergeCell ref="B1483:B1485"/>
    <mergeCell ref="C1483:C1485"/>
    <mergeCell ref="D1483:D1485"/>
    <mergeCell ref="E1483:E1485"/>
    <mergeCell ref="F1483:F1485"/>
    <mergeCell ref="G1483:G1485"/>
    <mergeCell ref="A1486:A1488"/>
    <mergeCell ref="B1486:B1488"/>
    <mergeCell ref="C1486:C1488"/>
    <mergeCell ref="D1486:D1488"/>
    <mergeCell ref="E1486:E1488"/>
    <mergeCell ref="F1486:F1488"/>
    <mergeCell ref="G1486:G1488"/>
    <mergeCell ref="H1486:H1488"/>
    <mergeCell ref="I1486:I1488"/>
    <mergeCell ref="J1486:J1488"/>
    <mergeCell ref="K1486:K1488"/>
    <mergeCell ref="L1486:L1488"/>
    <mergeCell ref="M1486:M1488"/>
    <mergeCell ref="N1486:N1488"/>
    <mergeCell ref="H1471:H1473"/>
    <mergeCell ref="I1471:I1473"/>
    <mergeCell ref="J1471:J1473"/>
    <mergeCell ref="K1471:K1473"/>
    <mergeCell ref="L1471:L1473"/>
    <mergeCell ref="M1471:M1473"/>
    <mergeCell ref="N1471:N1473"/>
    <mergeCell ref="O1471:O1473"/>
    <mergeCell ref="A1471:A1473"/>
    <mergeCell ref="B1471:B1473"/>
    <mergeCell ref="C1471:C1473"/>
    <mergeCell ref="D1471:D1473"/>
    <mergeCell ref="E1471:E1473"/>
    <mergeCell ref="F1471:F1473"/>
    <mergeCell ref="G1471:G1473"/>
    <mergeCell ref="H1474:H1476"/>
    <mergeCell ref="I1474:I1476"/>
    <mergeCell ref="J1474:J1476"/>
    <mergeCell ref="K1474:K1476"/>
    <mergeCell ref="L1474:L1476"/>
    <mergeCell ref="M1474:M1476"/>
    <mergeCell ref="N1474:N1476"/>
    <mergeCell ref="O1474:O1476"/>
    <mergeCell ref="A1474:A1476"/>
    <mergeCell ref="B1474:B1476"/>
    <mergeCell ref="C1474:C1476"/>
    <mergeCell ref="D1474:D1476"/>
    <mergeCell ref="E1474:E1476"/>
    <mergeCell ref="F1474:F1476"/>
    <mergeCell ref="G1474:G1476"/>
    <mergeCell ref="H1477:H1479"/>
    <mergeCell ref="I1477:I1479"/>
    <mergeCell ref="J1477:J1479"/>
    <mergeCell ref="K1477:K1479"/>
    <mergeCell ref="L1477:L1479"/>
    <mergeCell ref="M1477:M1479"/>
    <mergeCell ref="N1477:N1479"/>
    <mergeCell ref="O1477:O1479"/>
    <mergeCell ref="A1477:A1479"/>
    <mergeCell ref="B1477:B1479"/>
    <mergeCell ref="C1477:C1479"/>
    <mergeCell ref="D1477:D1479"/>
    <mergeCell ref="E1477:E1479"/>
    <mergeCell ref="F1477:F1479"/>
    <mergeCell ref="G1477:G1479"/>
    <mergeCell ref="B1462:B1464"/>
    <mergeCell ref="C1462:C1464"/>
    <mergeCell ref="D1462:D1464"/>
    <mergeCell ref="E1462:E1464"/>
    <mergeCell ref="F1462:F1464"/>
    <mergeCell ref="G1462:G1464"/>
    <mergeCell ref="H1465:H1467"/>
    <mergeCell ref="I1465:I1467"/>
    <mergeCell ref="J1465:J1467"/>
    <mergeCell ref="K1465:K1467"/>
    <mergeCell ref="L1465:L1467"/>
    <mergeCell ref="M1465:M1467"/>
    <mergeCell ref="N1465:N1467"/>
    <mergeCell ref="O1465:O1467"/>
    <mergeCell ref="A1465:A1467"/>
    <mergeCell ref="B1465:B1467"/>
    <mergeCell ref="C1465:C1467"/>
    <mergeCell ref="D1465:D1467"/>
    <mergeCell ref="E1465:E1467"/>
    <mergeCell ref="F1465:F1467"/>
    <mergeCell ref="G1465:G1467"/>
    <mergeCell ref="H1468:H1470"/>
    <mergeCell ref="I1468:I1470"/>
    <mergeCell ref="J1468:J1470"/>
    <mergeCell ref="K1468:K1470"/>
    <mergeCell ref="L1468:L1470"/>
    <mergeCell ref="M1468:M1470"/>
    <mergeCell ref="N1468:N1470"/>
    <mergeCell ref="O1468:O1470"/>
    <mergeCell ref="A1468:A1470"/>
    <mergeCell ref="B1468:B1470"/>
    <mergeCell ref="C1468:C1470"/>
    <mergeCell ref="D1468:D1470"/>
    <mergeCell ref="E1468:E1470"/>
    <mergeCell ref="F1468:F1470"/>
    <mergeCell ref="G1468:G1470"/>
    <mergeCell ref="U1477:U1479"/>
    <mergeCell ref="U1480:U1482"/>
    <mergeCell ref="U1483:U1485"/>
    <mergeCell ref="U1486:U1488"/>
    <mergeCell ref="O1444:O1446"/>
    <mergeCell ref="U1447:U1449"/>
    <mergeCell ref="U1450:U1452"/>
    <mergeCell ref="U1453:U1455"/>
    <mergeCell ref="U1456:U1458"/>
    <mergeCell ref="U1459:U1461"/>
    <mergeCell ref="U1462:U1464"/>
    <mergeCell ref="H1447:H1449"/>
    <mergeCell ref="I1447:I1449"/>
    <mergeCell ref="J1447:J1449"/>
    <mergeCell ref="K1447:K1449"/>
    <mergeCell ref="L1447:L1449"/>
    <mergeCell ref="M1447:M1449"/>
    <mergeCell ref="N1447:N1449"/>
    <mergeCell ref="O1447:O1449"/>
    <mergeCell ref="A1447:A1449"/>
    <mergeCell ref="B1447:B1449"/>
    <mergeCell ref="C1447:C1449"/>
    <mergeCell ref="D1447:D1449"/>
    <mergeCell ref="E1447:E1449"/>
    <mergeCell ref="F1447:F1449"/>
    <mergeCell ref="G1447:G1449"/>
    <mergeCell ref="H1450:H1452"/>
    <mergeCell ref="I1450:I1452"/>
    <mergeCell ref="J1450:J1452"/>
    <mergeCell ref="K1450:K1452"/>
    <mergeCell ref="L1450:L1452"/>
    <mergeCell ref="M1450:M1452"/>
    <mergeCell ref="N1450:N1452"/>
    <mergeCell ref="O1450:O1452"/>
    <mergeCell ref="A1450:A1452"/>
    <mergeCell ref="B1450:B1452"/>
    <mergeCell ref="C1450:C1452"/>
    <mergeCell ref="D1450:D1452"/>
    <mergeCell ref="E1450:E1452"/>
    <mergeCell ref="F1450:F1452"/>
    <mergeCell ref="G1450:G1452"/>
    <mergeCell ref="H1453:H1455"/>
    <mergeCell ref="I1453:I1455"/>
    <mergeCell ref="J1453:J1455"/>
    <mergeCell ref="K1453:K1455"/>
    <mergeCell ref="L1453:L1455"/>
    <mergeCell ref="M1453:M1455"/>
    <mergeCell ref="N1453:N1455"/>
    <mergeCell ref="O1453:O1455"/>
    <mergeCell ref="A1453:A1455"/>
    <mergeCell ref="B1453:B1455"/>
    <mergeCell ref="C1453:C1455"/>
    <mergeCell ref="D1453:D1455"/>
    <mergeCell ref="E1453:E1455"/>
    <mergeCell ref="F1453:F1455"/>
    <mergeCell ref="G1453:G1455"/>
    <mergeCell ref="H1456:H1458"/>
    <mergeCell ref="I1456:I1458"/>
    <mergeCell ref="J1456:J1458"/>
    <mergeCell ref="K1456:K1458"/>
    <mergeCell ref="L1456:L1458"/>
    <mergeCell ref="M1456:M1458"/>
    <mergeCell ref="N1456:N1458"/>
    <mergeCell ref="O1456:O1458"/>
    <mergeCell ref="H1441:H1443"/>
    <mergeCell ref="I1441:I1443"/>
    <mergeCell ref="J1441:J1443"/>
    <mergeCell ref="K1441:K1443"/>
    <mergeCell ref="L1441:L1443"/>
    <mergeCell ref="M1441:M1443"/>
    <mergeCell ref="N1441:N1443"/>
    <mergeCell ref="O1441:O1443"/>
    <mergeCell ref="A1441:A1443"/>
    <mergeCell ref="B1441:B1443"/>
    <mergeCell ref="C1441:C1443"/>
    <mergeCell ref="D1441:D1443"/>
    <mergeCell ref="E1441:E1443"/>
    <mergeCell ref="F1441:F1443"/>
    <mergeCell ref="G1441:G1443"/>
    <mergeCell ref="A1444:A1446"/>
    <mergeCell ref="B1444:B1446"/>
    <mergeCell ref="C1444:C1446"/>
    <mergeCell ref="D1444:D1446"/>
    <mergeCell ref="E1444:E1446"/>
    <mergeCell ref="F1444:F1446"/>
    <mergeCell ref="G1444:G1446"/>
    <mergeCell ref="H1444:H1446"/>
    <mergeCell ref="I1444:I1446"/>
    <mergeCell ref="J1444:J1446"/>
    <mergeCell ref="K1444:K1446"/>
    <mergeCell ref="L1444:L1446"/>
    <mergeCell ref="M1444:M1446"/>
    <mergeCell ref="N1444:N1446"/>
    <mergeCell ref="U1465:U1467"/>
    <mergeCell ref="U1468:U1470"/>
    <mergeCell ref="U1471:U1473"/>
    <mergeCell ref="U1474:U1476"/>
    <mergeCell ref="A1456:A1458"/>
    <mergeCell ref="B1456:B1458"/>
    <mergeCell ref="C1456:C1458"/>
    <mergeCell ref="D1456:D1458"/>
    <mergeCell ref="E1456:E1458"/>
    <mergeCell ref="F1456:F1458"/>
    <mergeCell ref="G1456:G1458"/>
    <mergeCell ref="H1459:H1461"/>
    <mergeCell ref="I1459:I1461"/>
    <mergeCell ref="J1459:J1461"/>
    <mergeCell ref="K1459:K1461"/>
    <mergeCell ref="L1459:L1461"/>
    <mergeCell ref="M1459:M1461"/>
    <mergeCell ref="N1459:N1461"/>
    <mergeCell ref="O1459:O1461"/>
    <mergeCell ref="A1459:A1461"/>
    <mergeCell ref="B1459:B1461"/>
    <mergeCell ref="C1459:C1461"/>
    <mergeCell ref="D1459:D1461"/>
    <mergeCell ref="E1459:E1461"/>
    <mergeCell ref="F1459:F1461"/>
    <mergeCell ref="G1459:G1461"/>
    <mergeCell ref="H1462:H1464"/>
    <mergeCell ref="I1462:I1464"/>
    <mergeCell ref="J1462:J1464"/>
    <mergeCell ref="K1462:K1464"/>
    <mergeCell ref="L1462:L1464"/>
    <mergeCell ref="M1462:M1464"/>
    <mergeCell ref="N1462:N1464"/>
    <mergeCell ref="O1462:O1464"/>
    <mergeCell ref="A1462:A1464"/>
    <mergeCell ref="H1432:H1434"/>
    <mergeCell ref="I1432:I1434"/>
    <mergeCell ref="J1432:J1434"/>
    <mergeCell ref="K1432:K1434"/>
    <mergeCell ref="L1432:L1434"/>
    <mergeCell ref="M1432:M1434"/>
    <mergeCell ref="N1432:N1434"/>
    <mergeCell ref="O1432:O1434"/>
    <mergeCell ref="A1432:A1434"/>
    <mergeCell ref="B1432:B1434"/>
    <mergeCell ref="C1432:C1434"/>
    <mergeCell ref="D1432:D1434"/>
    <mergeCell ref="E1432:E1434"/>
    <mergeCell ref="F1432:F1434"/>
    <mergeCell ref="G1432:G1434"/>
    <mergeCell ref="H1435:H1437"/>
    <mergeCell ref="I1435:I1437"/>
    <mergeCell ref="J1435:J1437"/>
    <mergeCell ref="K1435:K1437"/>
    <mergeCell ref="L1435:L1437"/>
    <mergeCell ref="M1435:M1437"/>
    <mergeCell ref="N1435:N1437"/>
    <mergeCell ref="O1435:O1437"/>
    <mergeCell ref="A1435:A1437"/>
    <mergeCell ref="B1435:B1437"/>
    <mergeCell ref="C1435:C1437"/>
    <mergeCell ref="D1435:D1437"/>
    <mergeCell ref="E1435:E1437"/>
    <mergeCell ref="F1435:F1437"/>
    <mergeCell ref="G1435:G1437"/>
    <mergeCell ref="H1438:H1440"/>
    <mergeCell ref="I1438:I1440"/>
    <mergeCell ref="J1438:J1440"/>
    <mergeCell ref="K1438:K1440"/>
    <mergeCell ref="L1438:L1440"/>
    <mergeCell ref="M1438:M1440"/>
    <mergeCell ref="N1438:N1440"/>
    <mergeCell ref="O1438:O1440"/>
    <mergeCell ref="A1438:A1440"/>
    <mergeCell ref="B1438:B1440"/>
    <mergeCell ref="C1438:C1440"/>
    <mergeCell ref="D1438:D1440"/>
    <mergeCell ref="E1438:E1440"/>
    <mergeCell ref="F1438:F1440"/>
    <mergeCell ref="G1438:G1440"/>
    <mergeCell ref="H1423:H1425"/>
    <mergeCell ref="I1423:I1425"/>
    <mergeCell ref="J1423:J1425"/>
    <mergeCell ref="K1423:K1425"/>
    <mergeCell ref="L1423:L1425"/>
    <mergeCell ref="M1423:M1425"/>
    <mergeCell ref="N1423:N1425"/>
    <mergeCell ref="O1423:O1425"/>
    <mergeCell ref="A1423:A1425"/>
    <mergeCell ref="B1423:B1425"/>
    <mergeCell ref="C1423:C1425"/>
    <mergeCell ref="D1423:D1425"/>
    <mergeCell ref="E1423:E1425"/>
    <mergeCell ref="F1423:F1425"/>
    <mergeCell ref="G1423:G1425"/>
    <mergeCell ref="H1426:H1428"/>
    <mergeCell ref="I1426:I1428"/>
    <mergeCell ref="J1426:J1428"/>
    <mergeCell ref="K1426:K1428"/>
    <mergeCell ref="L1426:L1428"/>
    <mergeCell ref="M1426:M1428"/>
    <mergeCell ref="N1426:N1428"/>
    <mergeCell ref="O1426:O1428"/>
    <mergeCell ref="A1426:A1428"/>
    <mergeCell ref="B1426:B1428"/>
    <mergeCell ref="C1426:C1428"/>
    <mergeCell ref="D1426:D1428"/>
    <mergeCell ref="E1426:E1428"/>
    <mergeCell ref="F1426:F1428"/>
    <mergeCell ref="G1426:G1428"/>
    <mergeCell ref="H1429:H1431"/>
    <mergeCell ref="I1429:I1431"/>
    <mergeCell ref="J1429:J1431"/>
    <mergeCell ref="K1429:K1431"/>
    <mergeCell ref="L1429:L1431"/>
    <mergeCell ref="M1429:M1431"/>
    <mergeCell ref="N1429:N1431"/>
    <mergeCell ref="O1429:O1431"/>
    <mergeCell ref="A1429:A1431"/>
    <mergeCell ref="B1429:B1431"/>
    <mergeCell ref="C1429:C1431"/>
    <mergeCell ref="D1429:D1431"/>
    <mergeCell ref="E1429:E1431"/>
    <mergeCell ref="F1429:F1431"/>
    <mergeCell ref="G1429:G1431"/>
    <mergeCell ref="L1414:L1416"/>
    <mergeCell ref="M1414:M1416"/>
    <mergeCell ref="N1414:N1416"/>
    <mergeCell ref="O1414:O1416"/>
    <mergeCell ref="A1414:A1416"/>
    <mergeCell ref="B1414:B1416"/>
    <mergeCell ref="C1414:C1416"/>
    <mergeCell ref="D1414:D1416"/>
    <mergeCell ref="E1414:E1416"/>
    <mergeCell ref="F1414:F1416"/>
    <mergeCell ref="G1414:G1416"/>
    <mergeCell ref="H1417:H1419"/>
    <mergeCell ref="I1417:I1419"/>
    <mergeCell ref="J1417:J1419"/>
    <mergeCell ref="K1417:K1419"/>
    <mergeCell ref="L1417:L1419"/>
    <mergeCell ref="M1417:M1419"/>
    <mergeCell ref="N1417:N1419"/>
    <mergeCell ref="O1417:O1419"/>
    <mergeCell ref="A1417:A1419"/>
    <mergeCell ref="B1417:B1419"/>
    <mergeCell ref="C1417:C1419"/>
    <mergeCell ref="D1417:D1419"/>
    <mergeCell ref="E1417:E1419"/>
    <mergeCell ref="F1417:F1419"/>
    <mergeCell ref="G1417:G1419"/>
    <mergeCell ref="H1420:H1422"/>
    <mergeCell ref="I1420:I1422"/>
    <mergeCell ref="J1420:J1422"/>
    <mergeCell ref="K1420:K1422"/>
    <mergeCell ref="L1420:L1422"/>
    <mergeCell ref="M1420:M1422"/>
    <mergeCell ref="N1420:N1422"/>
    <mergeCell ref="O1420:O1422"/>
    <mergeCell ref="A1420:A1422"/>
    <mergeCell ref="B1420:B1422"/>
    <mergeCell ref="C1420:C1422"/>
    <mergeCell ref="D1420:D1422"/>
    <mergeCell ref="E1420:E1422"/>
    <mergeCell ref="F1420:F1422"/>
    <mergeCell ref="G1420:G1422"/>
    <mergeCell ref="U1423:U1425"/>
    <mergeCell ref="U1426:U1428"/>
    <mergeCell ref="U1429:U1431"/>
    <mergeCell ref="U1432:U1434"/>
    <mergeCell ref="U1435:U1437"/>
    <mergeCell ref="U1438:U1440"/>
    <mergeCell ref="U1441:U1443"/>
    <mergeCell ref="U1444:U1446"/>
    <mergeCell ref="O1402:O1404"/>
    <mergeCell ref="U1405:U1407"/>
    <mergeCell ref="U1408:U1410"/>
    <mergeCell ref="U1411:U1413"/>
    <mergeCell ref="U1414:U1416"/>
    <mergeCell ref="U1417:U1419"/>
    <mergeCell ref="U1420:U1422"/>
    <mergeCell ref="H1405:H1407"/>
    <mergeCell ref="I1405:I1407"/>
    <mergeCell ref="J1405:J1407"/>
    <mergeCell ref="K1405:K1407"/>
    <mergeCell ref="L1405:L1407"/>
    <mergeCell ref="M1405:M1407"/>
    <mergeCell ref="N1405:N1407"/>
    <mergeCell ref="O1405:O1407"/>
    <mergeCell ref="A1405:A1407"/>
    <mergeCell ref="B1405:B1407"/>
    <mergeCell ref="C1405:C1407"/>
    <mergeCell ref="D1405:D1407"/>
    <mergeCell ref="E1405:E1407"/>
    <mergeCell ref="F1405:F1407"/>
    <mergeCell ref="G1405:G1407"/>
    <mergeCell ref="H1408:H1410"/>
    <mergeCell ref="I1408:I1410"/>
    <mergeCell ref="J1408:J1410"/>
    <mergeCell ref="K1408:K1410"/>
    <mergeCell ref="L1408:L1410"/>
    <mergeCell ref="M1408:M1410"/>
    <mergeCell ref="N1408:N1410"/>
    <mergeCell ref="O1408:O1410"/>
    <mergeCell ref="A1408:A1410"/>
    <mergeCell ref="B1408:B1410"/>
    <mergeCell ref="C1408:C1410"/>
    <mergeCell ref="D1408:D1410"/>
    <mergeCell ref="E1408:E1410"/>
    <mergeCell ref="F1408:F1410"/>
    <mergeCell ref="G1408:G1410"/>
    <mergeCell ref="H1411:H1413"/>
    <mergeCell ref="I1411:I1413"/>
    <mergeCell ref="J1411:J1413"/>
    <mergeCell ref="K1411:K1413"/>
    <mergeCell ref="L1411:L1413"/>
    <mergeCell ref="M1411:M1413"/>
    <mergeCell ref="N1411:N1413"/>
    <mergeCell ref="O1411:O1413"/>
    <mergeCell ref="A1411:A1413"/>
    <mergeCell ref="B1411:B1413"/>
    <mergeCell ref="C1411:C1413"/>
    <mergeCell ref="D1411:D1413"/>
    <mergeCell ref="E1411:E1413"/>
    <mergeCell ref="F1411:F1413"/>
    <mergeCell ref="G1411:G1413"/>
    <mergeCell ref="H1414:H1416"/>
    <mergeCell ref="I1414:I1416"/>
    <mergeCell ref="J1414:J1416"/>
    <mergeCell ref="K1414:K1416"/>
    <mergeCell ref="H1396:H1398"/>
    <mergeCell ref="I1396:I1398"/>
    <mergeCell ref="J1396:J1398"/>
    <mergeCell ref="K1396:K1398"/>
    <mergeCell ref="L1396:L1398"/>
    <mergeCell ref="M1396:M1398"/>
    <mergeCell ref="N1396:N1398"/>
    <mergeCell ref="O1396:O1398"/>
    <mergeCell ref="A1396:A1398"/>
    <mergeCell ref="B1396:B1398"/>
    <mergeCell ref="C1396:C1398"/>
    <mergeCell ref="D1396:D1398"/>
    <mergeCell ref="E1396:E1398"/>
    <mergeCell ref="F1396:F1398"/>
    <mergeCell ref="G1396:G1398"/>
    <mergeCell ref="H1399:H1401"/>
    <mergeCell ref="I1399:I1401"/>
    <mergeCell ref="J1399:J1401"/>
    <mergeCell ref="K1399:K1401"/>
    <mergeCell ref="L1399:L1401"/>
    <mergeCell ref="M1399:M1401"/>
    <mergeCell ref="N1399:N1401"/>
    <mergeCell ref="O1399:O1401"/>
    <mergeCell ref="A1399:A1401"/>
    <mergeCell ref="B1399:B1401"/>
    <mergeCell ref="C1399:C1401"/>
    <mergeCell ref="D1399:D1401"/>
    <mergeCell ref="E1399:E1401"/>
    <mergeCell ref="F1399:F1401"/>
    <mergeCell ref="G1399:G1401"/>
    <mergeCell ref="A1402:A1404"/>
    <mergeCell ref="B1402:B1404"/>
    <mergeCell ref="C1402:C1404"/>
    <mergeCell ref="D1402:D1404"/>
    <mergeCell ref="E1402:E1404"/>
    <mergeCell ref="F1402:F1404"/>
    <mergeCell ref="G1402:G1404"/>
    <mergeCell ref="H1402:H1404"/>
    <mergeCell ref="I1402:I1404"/>
    <mergeCell ref="J1402:J1404"/>
    <mergeCell ref="K1402:K1404"/>
    <mergeCell ref="L1402:L1404"/>
    <mergeCell ref="M1402:M1404"/>
    <mergeCell ref="N1402:N1404"/>
    <mergeCell ref="H1387:H1389"/>
    <mergeCell ref="I1387:I1389"/>
    <mergeCell ref="J1387:J1389"/>
    <mergeCell ref="K1387:K1389"/>
    <mergeCell ref="L1387:L1389"/>
    <mergeCell ref="M1387:M1389"/>
    <mergeCell ref="N1387:N1389"/>
    <mergeCell ref="O1387:O1389"/>
    <mergeCell ref="A1387:A1389"/>
    <mergeCell ref="B1387:B1389"/>
    <mergeCell ref="C1387:C1389"/>
    <mergeCell ref="D1387:D1389"/>
    <mergeCell ref="E1387:E1389"/>
    <mergeCell ref="F1387:F1389"/>
    <mergeCell ref="G1387:G1389"/>
    <mergeCell ref="H1390:H1392"/>
    <mergeCell ref="I1390:I1392"/>
    <mergeCell ref="J1390:J1392"/>
    <mergeCell ref="K1390:K1392"/>
    <mergeCell ref="L1390:L1392"/>
    <mergeCell ref="M1390:M1392"/>
    <mergeCell ref="N1390:N1392"/>
    <mergeCell ref="O1390:O1392"/>
    <mergeCell ref="A1390:A1392"/>
    <mergeCell ref="B1390:B1392"/>
    <mergeCell ref="C1390:C1392"/>
    <mergeCell ref="D1390:D1392"/>
    <mergeCell ref="E1390:E1392"/>
    <mergeCell ref="F1390:F1392"/>
    <mergeCell ref="G1390:G1392"/>
    <mergeCell ref="H1393:H1395"/>
    <mergeCell ref="I1393:I1395"/>
    <mergeCell ref="J1393:J1395"/>
    <mergeCell ref="K1393:K1395"/>
    <mergeCell ref="L1393:L1395"/>
    <mergeCell ref="M1393:M1395"/>
    <mergeCell ref="N1393:N1395"/>
    <mergeCell ref="O1393:O1395"/>
    <mergeCell ref="A1393:A1395"/>
    <mergeCell ref="B1393:B1395"/>
    <mergeCell ref="C1393:C1395"/>
    <mergeCell ref="D1393:D1395"/>
    <mergeCell ref="E1393:E1395"/>
    <mergeCell ref="F1393:F1395"/>
    <mergeCell ref="G1393:G1395"/>
    <mergeCell ref="B1378:B1380"/>
    <mergeCell ref="C1378:C1380"/>
    <mergeCell ref="D1378:D1380"/>
    <mergeCell ref="E1378:E1380"/>
    <mergeCell ref="F1378:F1380"/>
    <mergeCell ref="G1378:G1380"/>
    <mergeCell ref="H1381:H1383"/>
    <mergeCell ref="I1381:I1383"/>
    <mergeCell ref="J1381:J1383"/>
    <mergeCell ref="K1381:K1383"/>
    <mergeCell ref="L1381:L1383"/>
    <mergeCell ref="M1381:M1383"/>
    <mergeCell ref="N1381:N1383"/>
    <mergeCell ref="O1381:O1383"/>
    <mergeCell ref="A1381:A1383"/>
    <mergeCell ref="B1381:B1383"/>
    <mergeCell ref="C1381:C1383"/>
    <mergeCell ref="D1381:D1383"/>
    <mergeCell ref="E1381:E1383"/>
    <mergeCell ref="F1381:F1383"/>
    <mergeCell ref="G1381:G1383"/>
    <mergeCell ref="H1384:H1386"/>
    <mergeCell ref="I1384:I1386"/>
    <mergeCell ref="J1384:J1386"/>
    <mergeCell ref="K1384:K1386"/>
    <mergeCell ref="L1384:L1386"/>
    <mergeCell ref="M1384:M1386"/>
    <mergeCell ref="N1384:N1386"/>
    <mergeCell ref="O1384:O1386"/>
    <mergeCell ref="A1384:A1386"/>
    <mergeCell ref="B1384:B1386"/>
    <mergeCell ref="C1384:C1386"/>
    <mergeCell ref="D1384:D1386"/>
    <mergeCell ref="E1384:E1386"/>
    <mergeCell ref="F1384:F1386"/>
    <mergeCell ref="G1384:G1386"/>
    <mergeCell ref="U1393:U1395"/>
    <mergeCell ref="U1396:U1398"/>
    <mergeCell ref="U1399:U1401"/>
    <mergeCell ref="U1402:U1404"/>
    <mergeCell ref="O1360:O1362"/>
    <mergeCell ref="U1363:U1365"/>
    <mergeCell ref="U1366:U1368"/>
    <mergeCell ref="U1369:U1371"/>
    <mergeCell ref="U1372:U1374"/>
    <mergeCell ref="U1375:U1377"/>
    <mergeCell ref="U1378:U1380"/>
    <mergeCell ref="H1363:H1365"/>
    <mergeCell ref="I1363:I1365"/>
    <mergeCell ref="J1363:J1365"/>
    <mergeCell ref="K1363:K1365"/>
    <mergeCell ref="L1363:L1365"/>
    <mergeCell ref="M1363:M1365"/>
    <mergeCell ref="N1363:N1365"/>
    <mergeCell ref="O1363:O1365"/>
    <mergeCell ref="A1363:A1365"/>
    <mergeCell ref="B1363:B1365"/>
    <mergeCell ref="C1363:C1365"/>
    <mergeCell ref="D1363:D1365"/>
    <mergeCell ref="E1363:E1365"/>
    <mergeCell ref="F1363:F1365"/>
    <mergeCell ref="G1363:G1365"/>
    <mergeCell ref="H1366:H1368"/>
    <mergeCell ref="I1366:I1368"/>
    <mergeCell ref="J1366:J1368"/>
    <mergeCell ref="K1366:K1368"/>
    <mergeCell ref="L1366:L1368"/>
    <mergeCell ref="M1366:M1368"/>
    <mergeCell ref="N1366:N1368"/>
    <mergeCell ref="O1366:O1368"/>
    <mergeCell ref="A1366:A1368"/>
    <mergeCell ref="B1366:B1368"/>
    <mergeCell ref="C1366:C1368"/>
    <mergeCell ref="D1366:D1368"/>
    <mergeCell ref="E1366:E1368"/>
    <mergeCell ref="F1366:F1368"/>
    <mergeCell ref="G1366:G1368"/>
    <mergeCell ref="H1369:H1371"/>
    <mergeCell ref="I1369:I1371"/>
    <mergeCell ref="J1369:J1371"/>
    <mergeCell ref="K1369:K1371"/>
    <mergeCell ref="L1369:L1371"/>
    <mergeCell ref="M1369:M1371"/>
    <mergeCell ref="N1369:N1371"/>
    <mergeCell ref="O1369:O1371"/>
    <mergeCell ref="A1369:A1371"/>
    <mergeCell ref="B1369:B1371"/>
    <mergeCell ref="C1369:C1371"/>
    <mergeCell ref="D1369:D1371"/>
    <mergeCell ref="E1369:E1371"/>
    <mergeCell ref="F1369:F1371"/>
    <mergeCell ref="G1369:G1371"/>
    <mergeCell ref="H1372:H1374"/>
    <mergeCell ref="I1372:I1374"/>
    <mergeCell ref="J1372:J1374"/>
    <mergeCell ref="K1372:K1374"/>
    <mergeCell ref="L1372:L1374"/>
    <mergeCell ref="M1372:M1374"/>
    <mergeCell ref="N1372:N1374"/>
    <mergeCell ref="O1372:O1374"/>
    <mergeCell ref="H1357:H1359"/>
    <mergeCell ref="I1357:I1359"/>
    <mergeCell ref="J1357:J1359"/>
    <mergeCell ref="K1357:K1359"/>
    <mergeCell ref="L1357:L1359"/>
    <mergeCell ref="M1357:M1359"/>
    <mergeCell ref="N1357:N1359"/>
    <mergeCell ref="O1357:O1359"/>
    <mergeCell ref="A1357:A1359"/>
    <mergeCell ref="B1357:B1359"/>
    <mergeCell ref="C1357:C1359"/>
    <mergeCell ref="D1357:D1359"/>
    <mergeCell ref="E1357:E1359"/>
    <mergeCell ref="F1357:F1359"/>
    <mergeCell ref="G1357:G1359"/>
    <mergeCell ref="A1360:A1362"/>
    <mergeCell ref="B1360:B1362"/>
    <mergeCell ref="C1360:C1362"/>
    <mergeCell ref="D1360:D1362"/>
    <mergeCell ref="E1360:E1362"/>
    <mergeCell ref="F1360:F1362"/>
    <mergeCell ref="G1360:G1362"/>
    <mergeCell ref="H1360:H1362"/>
    <mergeCell ref="I1360:I1362"/>
    <mergeCell ref="J1360:J1362"/>
    <mergeCell ref="K1360:K1362"/>
    <mergeCell ref="L1360:L1362"/>
    <mergeCell ref="M1360:M1362"/>
    <mergeCell ref="N1360:N1362"/>
    <mergeCell ref="U1381:U1383"/>
    <mergeCell ref="U1384:U1386"/>
    <mergeCell ref="U1387:U1389"/>
    <mergeCell ref="U1390:U1392"/>
    <mergeCell ref="A1372:A1374"/>
    <mergeCell ref="B1372:B1374"/>
    <mergeCell ref="C1372:C1374"/>
    <mergeCell ref="D1372:D1374"/>
    <mergeCell ref="E1372:E1374"/>
    <mergeCell ref="F1372:F1374"/>
    <mergeCell ref="G1372:G1374"/>
    <mergeCell ref="H1375:H1377"/>
    <mergeCell ref="I1375:I1377"/>
    <mergeCell ref="J1375:J1377"/>
    <mergeCell ref="K1375:K1377"/>
    <mergeCell ref="L1375:L1377"/>
    <mergeCell ref="M1375:M1377"/>
    <mergeCell ref="N1375:N1377"/>
    <mergeCell ref="O1375:O1377"/>
    <mergeCell ref="A1375:A1377"/>
    <mergeCell ref="B1375:B1377"/>
    <mergeCell ref="C1375:C1377"/>
    <mergeCell ref="D1375:D1377"/>
    <mergeCell ref="E1375:E1377"/>
    <mergeCell ref="F1375:F1377"/>
    <mergeCell ref="G1375:G1377"/>
    <mergeCell ref="H1378:H1380"/>
    <mergeCell ref="I1378:I1380"/>
    <mergeCell ref="J1378:J1380"/>
    <mergeCell ref="K1378:K1380"/>
    <mergeCell ref="L1378:L1380"/>
    <mergeCell ref="M1378:M1380"/>
    <mergeCell ref="N1378:N1380"/>
    <mergeCell ref="O1378:O1380"/>
    <mergeCell ref="A1378:A1380"/>
    <mergeCell ref="H1348:H1350"/>
    <mergeCell ref="I1348:I1350"/>
    <mergeCell ref="J1348:J1350"/>
    <mergeCell ref="K1348:K1350"/>
    <mergeCell ref="L1348:L1350"/>
    <mergeCell ref="M1348:M1350"/>
    <mergeCell ref="N1348:N1350"/>
    <mergeCell ref="O1348:O1350"/>
    <mergeCell ref="A1348:A1350"/>
    <mergeCell ref="B1348:B1350"/>
    <mergeCell ref="C1348:C1350"/>
    <mergeCell ref="D1348:D1350"/>
    <mergeCell ref="E1348:E1350"/>
    <mergeCell ref="F1348:F1350"/>
    <mergeCell ref="G1348:G1350"/>
    <mergeCell ref="H1351:H1353"/>
    <mergeCell ref="I1351:I1353"/>
    <mergeCell ref="J1351:J1353"/>
    <mergeCell ref="K1351:K1353"/>
    <mergeCell ref="L1351:L1353"/>
    <mergeCell ref="M1351:M1353"/>
    <mergeCell ref="N1351:N1353"/>
    <mergeCell ref="O1351:O1353"/>
    <mergeCell ref="A1351:A1353"/>
    <mergeCell ref="B1351:B1353"/>
    <mergeCell ref="C1351:C1353"/>
    <mergeCell ref="D1351:D1353"/>
    <mergeCell ref="E1351:E1353"/>
    <mergeCell ref="F1351:F1353"/>
    <mergeCell ref="G1351:G1353"/>
    <mergeCell ref="H1354:H1356"/>
    <mergeCell ref="I1354:I1356"/>
    <mergeCell ref="J1354:J1356"/>
    <mergeCell ref="K1354:K1356"/>
    <mergeCell ref="L1354:L1356"/>
    <mergeCell ref="M1354:M1356"/>
    <mergeCell ref="N1354:N1356"/>
    <mergeCell ref="O1354:O1356"/>
    <mergeCell ref="A1354:A1356"/>
    <mergeCell ref="B1354:B1356"/>
    <mergeCell ref="C1354:C1356"/>
    <mergeCell ref="D1354:D1356"/>
    <mergeCell ref="E1354:E1356"/>
    <mergeCell ref="F1354:F1356"/>
    <mergeCell ref="G1354:G1356"/>
    <mergeCell ref="H1339:H1341"/>
    <mergeCell ref="I1339:I1341"/>
    <mergeCell ref="J1339:J1341"/>
    <mergeCell ref="K1339:K1341"/>
    <mergeCell ref="L1339:L1341"/>
    <mergeCell ref="M1339:M1341"/>
    <mergeCell ref="N1339:N1341"/>
    <mergeCell ref="O1339:O1341"/>
    <mergeCell ref="A1339:A1341"/>
    <mergeCell ref="B1339:B1341"/>
    <mergeCell ref="C1339:C1341"/>
    <mergeCell ref="D1339:D1341"/>
    <mergeCell ref="E1339:E1341"/>
    <mergeCell ref="F1339:F1341"/>
    <mergeCell ref="G1339:G1341"/>
    <mergeCell ref="H1342:H1344"/>
    <mergeCell ref="I1342:I1344"/>
    <mergeCell ref="J1342:J1344"/>
    <mergeCell ref="K1342:K1344"/>
    <mergeCell ref="L1342:L1344"/>
    <mergeCell ref="M1342:M1344"/>
    <mergeCell ref="N1342:N1344"/>
    <mergeCell ref="O1342:O1344"/>
    <mergeCell ref="A1342:A1344"/>
    <mergeCell ref="B1342:B1344"/>
    <mergeCell ref="C1342:C1344"/>
    <mergeCell ref="D1342:D1344"/>
    <mergeCell ref="E1342:E1344"/>
    <mergeCell ref="F1342:F1344"/>
    <mergeCell ref="G1342:G1344"/>
    <mergeCell ref="H1345:H1347"/>
    <mergeCell ref="I1345:I1347"/>
    <mergeCell ref="J1345:J1347"/>
    <mergeCell ref="K1345:K1347"/>
    <mergeCell ref="L1345:L1347"/>
    <mergeCell ref="M1345:M1347"/>
    <mergeCell ref="N1345:N1347"/>
    <mergeCell ref="O1345:O1347"/>
    <mergeCell ref="A1345:A1347"/>
    <mergeCell ref="B1345:B1347"/>
    <mergeCell ref="C1345:C1347"/>
    <mergeCell ref="D1345:D1347"/>
    <mergeCell ref="E1345:E1347"/>
    <mergeCell ref="F1345:F1347"/>
    <mergeCell ref="G1345:G1347"/>
    <mergeCell ref="L1330:L1332"/>
    <mergeCell ref="M1330:M1332"/>
    <mergeCell ref="N1330:N1332"/>
    <mergeCell ref="O1330:O1332"/>
    <mergeCell ref="A1330:A1332"/>
    <mergeCell ref="B1330:B1332"/>
    <mergeCell ref="C1330:C1332"/>
    <mergeCell ref="D1330:D1332"/>
    <mergeCell ref="E1330:E1332"/>
    <mergeCell ref="F1330:F1332"/>
    <mergeCell ref="G1330:G1332"/>
    <mergeCell ref="H1333:H1335"/>
    <mergeCell ref="I1333:I1335"/>
    <mergeCell ref="J1333:J1335"/>
    <mergeCell ref="K1333:K1335"/>
    <mergeCell ref="L1333:L1335"/>
    <mergeCell ref="M1333:M1335"/>
    <mergeCell ref="N1333:N1335"/>
    <mergeCell ref="O1333:O1335"/>
    <mergeCell ref="A1333:A1335"/>
    <mergeCell ref="B1333:B1335"/>
    <mergeCell ref="C1333:C1335"/>
    <mergeCell ref="D1333:D1335"/>
    <mergeCell ref="E1333:E1335"/>
    <mergeCell ref="F1333:F1335"/>
    <mergeCell ref="G1333:G1335"/>
    <mergeCell ref="H1336:H1338"/>
    <mergeCell ref="I1336:I1338"/>
    <mergeCell ref="J1336:J1338"/>
    <mergeCell ref="K1336:K1338"/>
    <mergeCell ref="L1336:L1338"/>
    <mergeCell ref="M1336:M1338"/>
    <mergeCell ref="N1336:N1338"/>
    <mergeCell ref="O1336:O1338"/>
    <mergeCell ref="A1336:A1338"/>
    <mergeCell ref="B1336:B1338"/>
    <mergeCell ref="C1336:C1338"/>
    <mergeCell ref="D1336:D1338"/>
    <mergeCell ref="E1336:E1338"/>
    <mergeCell ref="F1336:F1338"/>
    <mergeCell ref="G1336:G1338"/>
    <mergeCell ref="U1339:U1341"/>
    <mergeCell ref="U1342:U1344"/>
    <mergeCell ref="U1345:U1347"/>
    <mergeCell ref="U1348:U1350"/>
    <mergeCell ref="U1351:U1353"/>
    <mergeCell ref="U1354:U1356"/>
    <mergeCell ref="U1357:U1359"/>
    <mergeCell ref="U1360:U1362"/>
    <mergeCell ref="O1318:O1320"/>
    <mergeCell ref="U1321:U1323"/>
    <mergeCell ref="U1324:U1326"/>
    <mergeCell ref="U1327:U1329"/>
    <mergeCell ref="U1330:U1332"/>
    <mergeCell ref="U1333:U1335"/>
    <mergeCell ref="U1336:U1338"/>
    <mergeCell ref="H1321:H1323"/>
    <mergeCell ref="I1321:I1323"/>
    <mergeCell ref="J1321:J1323"/>
    <mergeCell ref="K1321:K1323"/>
    <mergeCell ref="L1321:L1323"/>
    <mergeCell ref="M1321:M1323"/>
    <mergeCell ref="N1321:N1323"/>
    <mergeCell ref="O1321:O1323"/>
    <mergeCell ref="A1321:A1323"/>
    <mergeCell ref="B1321:B1323"/>
    <mergeCell ref="C1321:C1323"/>
    <mergeCell ref="D1321:D1323"/>
    <mergeCell ref="E1321:E1323"/>
    <mergeCell ref="F1321:F1323"/>
    <mergeCell ref="G1321:G1323"/>
    <mergeCell ref="H1324:H1326"/>
    <mergeCell ref="I1324:I1326"/>
    <mergeCell ref="J1324:J1326"/>
    <mergeCell ref="K1324:K1326"/>
    <mergeCell ref="L1324:L1326"/>
    <mergeCell ref="M1324:M1326"/>
    <mergeCell ref="N1324:N1326"/>
    <mergeCell ref="O1324:O1326"/>
    <mergeCell ref="A1324:A1326"/>
    <mergeCell ref="B1324:B1326"/>
    <mergeCell ref="C1324:C1326"/>
    <mergeCell ref="D1324:D1326"/>
    <mergeCell ref="E1324:E1326"/>
    <mergeCell ref="F1324:F1326"/>
    <mergeCell ref="G1324:G1326"/>
    <mergeCell ref="H1327:H1329"/>
    <mergeCell ref="I1327:I1329"/>
    <mergeCell ref="J1327:J1329"/>
    <mergeCell ref="K1327:K1329"/>
    <mergeCell ref="L1327:L1329"/>
    <mergeCell ref="M1327:M1329"/>
    <mergeCell ref="N1327:N1329"/>
    <mergeCell ref="O1327:O1329"/>
    <mergeCell ref="A1327:A1329"/>
    <mergeCell ref="B1327:B1329"/>
    <mergeCell ref="C1327:C1329"/>
    <mergeCell ref="D1327:D1329"/>
    <mergeCell ref="E1327:E1329"/>
    <mergeCell ref="F1327:F1329"/>
    <mergeCell ref="G1327:G1329"/>
    <mergeCell ref="H1330:H1332"/>
    <mergeCell ref="I1330:I1332"/>
    <mergeCell ref="J1330:J1332"/>
    <mergeCell ref="K1330:K1332"/>
    <mergeCell ref="H1312:H1314"/>
    <mergeCell ref="I1312:I1314"/>
    <mergeCell ref="J1312:J1314"/>
    <mergeCell ref="K1312:K1314"/>
    <mergeCell ref="L1312:L1314"/>
    <mergeCell ref="M1312:M1314"/>
    <mergeCell ref="N1312:N1314"/>
    <mergeCell ref="O1312:O1314"/>
    <mergeCell ref="A1312:A1314"/>
    <mergeCell ref="B1312:B1314"/>
    <mergeCell ref="C1312:C1314"/>
    <mergeCell ref="D1312:D1314"/>
    <mergeCell ref="E1312:E1314"/>
    <mergeCell ref="F1312:F1314"/>
    <mergeCell ref="G1312:G1314"/>
    <mergeCell ref="H1315:H1317"/>
    <mergeCell ref="I1315:I1317"/>
    <mergeCell ref="J1315:J1317"/>
    <mergeCell ref="K1315:K1317"/>
    <mergeCell ref="L1315:L1317"/>
    <mergeCell ref="M1315:M1317"/>
    <mergeCell ref="N1315:N1317"/>
    <mergeCell ref="O1315:O1317"/>
    <mergeCell ref="A1315:A1317"/>
    <mergeCell ref="B1315:B1317"/>
    <mergeCell ref="C1315:C1317"/>
    <mergeCell ref="D1315:D1317"/>
    <mergeCell ref="E1315:E1317"/>
    <mergeCell ref="F1315:F1317"/>
    <mergeCell ref="G1315:G1317"/>
    <mergeCell ref="A1318:A1320"/>
    <mergeCell ref="B1318:B1320"/>
    <mergeCell ref="C1318:C1320"/>
    <mergeCell ref="D1318:D1320"/>
    <mergeCell ref="E1318:E1320"/>
    <mergeCell ref="F1318:F1320"/>
    <mergeCell ref="G1318:G1320"/>
    <mergeCell ref="H1318:H1320"/>
    <mergeCell ref="I1318:I1320"/>
    <mergeCell ref="J1318:J1320"/>
    <mergeCell ref="K1318:K1320"/>
    <mergeCell ref="L1318:L1320"/>
    <mergeCell ref="M1318:M1320"/>
    <mergeCell ref="N1318:N1320"/>
    <mergeCell ref="H1303:H1305"/>
    <mergeCell ref="I1303:I1305"/>
    <mergeCell ref="J1303:J1305"/>
    <mergeCell ref="K1303:K1305"/>
    <mergeCell ref="L1303:L1305"/>
    <mergeCell ref="M1303:M1305"/>
    <mergeCell ref="N1303:N1305"/>
    <mergeCell ref="O1303:O1305"/>
    <mergeCell ref="A1303:A1305"/>
    <mergeCell ref="B1303:B1305"/>
    <mergeCell ref="C1303:C1305"/>
    <mergeCell ref="D1303:D1305"/>
    <mergeCell ref="E1303:E1305"/>
    <mergeCell ref="F1303:F1305"/>
    <mergeCell ref="G1303:G1305"/>
    <mergeCell ref="H1306:H1308"/>
    <mergeCell ref="I1306:I1308"/>
    <mergeCell ref="J1306:J1308"/>
    <mergeCell ref="K1306:K1308"/>
    <mergeCell ref="L1306:L1308"/>
    <mergeCell ref="M1306:M1308"/>
    <mergeCell ref="N1306:N1308"/>
    <mergeCell ref="O1306:O1308"/>
    <mergeCell ref="A1306:A1308"/>
    <mergeCell ref="B1306:B1308"/>
    <mergeCell ref="C1306:C1308"/>
    <mergeCell ref="D1306:D1308"/>
    <mergeCell ref="E1306:E1308"/>
    <mergeCell ref="F1306:F1308"/>
    <mergeCell ref="G1306:G1308"/>
    <mergeCell ref="H1309:H1311"/>
    <mergeCell ref="I1309:I1311"/>
    <mergeCell ref="J1309:J1311"/>
    <mergeCell ref="K1309:K1311"/>
    <mergeCell ref="L1309:L1311"/>
    <mergeCell ref="M1309:M1311"/>
    <mergeCell ref="N1309:N1311"/>
    <mergeCell ref="O1309:O1311"/>
    <mergeCell ref="A1309:A1311"/>
    <mergeCell ref="B1309:B1311"/>
    <mergeCell ref="C1309:C1311"/>
    <mergeCell ref="D1309:D1311"/>
    <mergeCell ref="E1309:E1311"/>
    <mergeCell ref="F1309:F1311"/>
    <mergeCell ref="G1309:G1311"/>
    <mergeCell ref="B1294:B1296"/>
    <mergeCell ref="C1294:C1296"/>
    <mergeCell ref="D1294:D1296"/>
    <mergeCell ref="E1294:E1296"/>
    <mergeCell ref="F1294:F1296"/>
    <mergeCell ref="G1294:G1296"/>
    <mergeCell ref="H1297:H1299"/>
    <mergeCell ref="I1297:I1299"/>
    <mergeCell ref="J1297:J1299"/>
    <mergeCell ref="K1297:K1299"/>
    <mergeCell ref="L1297:L1299"/>
    <mergeCell ref="M1297:M1299"/>
    <mergeCell ref="N1297:N1299"/>
    <mergeCell ref="O1297:O1299"/>
    <mergeCell ref="A1297:A1299"/>
    <mergeCell ref="B1297:B1299"/>
    <mergeCell ref="C1297:C1299"/>
    <mergeCell ref="D1297:D1299"/>
    <mergeCell ref="E1297:E1299"/>
    <mergeCell ref="F1297:F1299"/>
    <mergeCell ref="G1297:G1299"/>
    <mergeCell ref="H1300:H1302"/>
    <mergeCell ref="I1300:I1302"/>
    <mergeCell ref="J1300:J1302"/>
    <mergeCell ref="K1300:K1302"/>
    <mergeCell ref="L1300:L1302"/>
    <mergeCell ref="M1300:M1302"/>
    <mergeCell ref="N1300:N1302"/>
    <mergeCell ref="O1300:O1302"/>
    <mergeCell ref="A1300:A1302"/>
    <mergeCell ref="B1300:B1302"/>
    <mergeCell ref="C1300:C1302"/>
    <mergeCell ref="D1300:D1302"/>
    <mergeCell ref="E1300:E1302"/>
    <mergeCell ref="F1300:F1302"/>
    <mergeCell ref="G1300:G1302"/>
    <mergeCell ref="U1309:U1311"/>
    <mergeCell ref="U1312:U1314"/>
    <mergeCell ref="U1315:U1317"/>
    <mergeCell ref="U1318:U1320"/>
    <mergeCell ref="O1276:O1278"/>
    <mergeCell ref="U1279:U1281"/>
    <mergeCell ref="U1282:U1284"/>
    <mergeCell ref="U1285:U1287"/>
    <mergeCell ref="U1288:U1290"/>
    <mergeCell ref="U1291:U1293"/>
    <mergeCell ref="U1294:U1296"/>
    <mergeCell ref="H1279:H1281"/>
    <mergeCell ref="I1279:I1281"/>
    <mergeCell ref="J1279:J1281"/>
    <mergeCell ref="K1279:K1281"/>
    <mergeCell ref="L1279:L1281"/>
    <mergeCell ref="M1279:M1281"/>
    <mergeCell ref="N1279:N1281"/>
    <mergeCell ref="O1279:O1281"/>
    <mergeCell ref="A1279:A1281"/>
    <mergeCell ref="B1279:B1281"/>
    <mergeCell ref="C1279:C1281"/>
    <mergeCell ref="D1279:D1281"/>
    <mergeCell ref="E1279:E1281"/>
    <mergeCell ref="F1279:F1281"/>
    <mergeCell ref="G1279:G1281"/>
    <mergeCell ref="H1282:H1284"/>
    <mergeCell ref="I1282:I1284"/>
    <mergeCell ref="J1282:J1284"/>
    <mergeCell ref="K1282:K1284"/>
    <mergeCell ref="L1282:L1284"/>
    <mergeCell ref="M1282:M1284"/>
    <mergeCell ref="N1282:N1284"/>
    <mergeCell ref="O1282:O1284"/>
    <mergeCell ref="A1282:A1284"/>
    <mergeCell ref="B1282:B1284"/>
    <mergeCell ref="C1282:C1284"/>
    <mergeCell ref="D1282:D1284"/>
    <mergeCell ref="E1282:E1284"/>
    <mergeCell ref="F1282:F1284"/>
    <mergeCell ref="G1282:G1284"/>
    <mergeCell ref="H1285:H1287"/>
    <mergeCell ref="I1285:I1287"/>
    <mergeCell ref="J1285:J1287"/>
    <mergeCell ref="K1285:K1287"/>
    <mergeCell ref="L1285:L1287"/>
    <mergeCell ref="M1285:M1287"/>
    <mergeCell ref="N1285:N1287"/>
    <mergeCell ref="O1285:O1287"/>
    <mergeCell ref="A1285:A1287"/>
    <mergeCell ref="B1285:B1287"/>
    <mergeCell ref="C1285:C1287"/>
    <mergeCell ref="D1285:D1287"/>
    <mergeCell ref="E1285:E1287"/>
    <mergeCell ref="F1285:F1287"/>
    <mergeCell ref="G1285:G1287"/>
    <mergeCell ref="H1288:H1290"/>
    <mergeCell ref="I1288:I1290"/>
    <mergeCell ref="J1288:J1290"/>
    <mergeCell ref="K1288:K1290"/>
    <mergeCell ref="L1288:L1290"/>
    <mergeCell ref="M1288:M1290"/>
    <mergeCell ref="N1288:N1290"/>
    <mergeCell ref="O1288:O1290"/>
    <mergeCell ref="H1273:H1275"/>
    <mergeCell ref="I1273:I1275"/>
    <mergeCell ref="J1273:J1275"/>
    <mergeCell ref="K1273:K1275"/>
    <mergeCell ref="L1273:L1275"/>
    <mergeCell ref="M1273:M1275"/>
    <mergeCell ref="N1273:N1275"/>
    <mergeCell ref="O1273:O1275"/>
    <mergeCell ref="A1273:A1275"/>
    <mergeCell ref="B1273:B1275"/>
    <mergeCell ref="C1273:C1275"/>
    <mergeCell ref="D1273:D1275"/>
    <mergeCell ref="E1273:E1275"/>
    <mergeCell ref="F1273:F1275"/>
    <mergeCell ref="G1273:G1275"/>
    <mergeCell ref="A1276:A1278"/>
    <mergeCell ref="B1276:B1278"/>
    <mergeCell ref="C1276:C1278"/>
    <mergeCell ref="D1276:D1278"/>
    <mergeCell ref="E1276:E1278"/>
    <mergeCell ref="F1276:F1278"/>
    <mergeCell ref="G1276:G1278"/>
    <mergeCell ref="H1276:H1278"/>
    <mergeCell ref="I1276:I1278"/>
    <mergeCell ref="J1276:J1278"/>
    <mergeCell ref="K1276:K1278"/>
    <mergeCell ref="L1276:L1278"/>
    <mergeCell ref="M1276:M1278"/>
    <mergeCell ref="N1276:N1278"/>
    <mergeCell ref="U1297:U1299"/>
    <mergeCell ref="U1300:U1302"/>
    <mergeCell ref="U1303:U1305"/>
    <mergeCell ref="U1306:U1308"/>
    <mergeCell ref="A1288:A1290"/>
    <mergeCell ref="B1288:B1290"/>
    <mergeCell ref="C1288:C1290"/>
    <mergeCell ref="D1288:D1290"/>
    <mergeCell ref="E1288:E1290"/>
    <mergeCell ref="F1288:F1290"/>
    <mergeCell ref="G1288:G1290"/>
    <mergeCell ref="H1291:H1293"/>
    <mergeCell ref="I1291:I1293"/>
    <mergeCell ref="J1291:J1293"/>
    <mergeCell ref="K1291:K1293"/>
    <mergeCell ref="L1291:L1293"/>
    <mergeCell ref="M1291:M1293"/>
    <mergeCell ref="N1291:N1293"/>
    <mergeCell ref="O1291:O1293"/>
    <mergeCell ref="A1291:A1293"/>
    <mergeCell ref="B1291:B1293"/>
    <mergeCell ref="C1291:C1293"/>
    <mergeCell ref="D1291:D1293"/>
    <mergeCell ref="E1291:E1293"/>
    <mergeCell ref="F1291:F1293"/>
    <mergeCell ref="G1291:G1293"/>
    <mergeCell ref="H1294:H1296"/>
    <mergeCell ref="I1294:I1296"/>
    <mergeCell ref="J1294:J1296"/>
    <mergeCell ref="K1294:K1296"/>
    <mergeCell ref="L1294:L1296"/>
    <mergeCell ref="M1294:M1296"/>
    <mergeCell ref="N1294:N1296"/>
    <mergeCell ref="O1294:O1296"/>
    <mergeCell ref="A1294:A1296"/>
    <mergeCell ref="H1264:H1266"/>
    <mergeCell ref="I1264:I1266"/>
    <mergeCell ref="J1264:J1266"/>
    <mergeCell ref="K1264:K1266"/>
    <mergeCell ref="L1264:L1266"/>
    <mergeCell ref="M1264:M1266"/>
    <mergeCell ref="N1264:N1266"/>
    <mergeCell ref="O1264:O1266"/>
    <mergeCell ref="A1264:A1266"/>
    <mergeCell ref="B1264:B1266"/>
    <mergeCell ref="C1264:C1266"/>
    <mergeCell ref="D1264:D1266"/>
    <mergeCell ref="E1264:E1266"/>
    <mergeCell ref="F1264:F1266"/>
    <mergeCell ref="G1264:G1266"/>
    <mergeCell ref="H1267:H1269"/>
    <mergeCell ref="I1267:I1269"/>
    <mergeCell ref="J1267:J1269"/>
    <mergeCell ref="K1267:K1269"/>
    <mergeCell ref="L1267:L1269"/>
    <mergeCell ref="M1267:M1269"/>
    <mergeCell ref="N1267:N1269"/>
    <mergeCell ref="O1267:O1269"/>
    <mergeCell ref="A1267:A1269"/>
    <mergeCell ref="B1267:B1269"/>
    <mergeCell ref="C1267:C1269"/>
    <mergeCell ref="D1267:D1269"/>
    <mergeCell ref="E1267:E1269"/>
    <mergeCell ref="F1267:F1269"/>
    <mergeCell ref="G1267:G1269"/>
    <mergeCell ref="H1270:H1272"/>
    <mergeCell ref="I1270:I1272"/>
    <mergeCell ref="J1270:J1272"/>
    <mergeCell ref="K1270:K1272"/>
    <mergeCell ref="L1270:L1272"/>
    <mergeCell ref="M1270:M1272"/>
    <mergeCell ref="N1270:N1272"/>
    <mergeCell ref="O1270:O1272"/>
    <mergeCell ref="A1270:A1272"/>
    <mergeCell ref="B1270:B1272"/>
    <mergeCell ref="C1270:C1272"/>
    <mergeCell ref="D1270:D1272"/>
    <mergeCell ref="E1270:E1272"/>
    <mergeCell ref="F1270:F1272"/>
    <mergeCell ref="G1270:G1272"/>
    <mergeCell ref="H1255:H1257"/>
    <mergeCell ref="I1255:I1257"/>
    <mergeCell ref="J1255:J1257"/>
    <mergeCell ref="K1255:K1257"/>
    <mergeCell ref="L1255:L1257"/>
    <mergeCell ref="M1255:M1257"/>
    <mergeCell ref="N1255:N1257"/>
    <mergeCell ref="O1255:O1257"/>
    <mergeCell ref="A1255:A1257"/>
    <mergeCell ref="B1255:B1257"/>
    <mergeCell ref="C1255:C1257"/>
    <mergeCell ref="D1255:D1257"/>
    <mergeCell ref="E1255:E1257"/>
    <mergeCell ref="F1255:F1257"/>
    <mergeCell ref="G1255:G1257"/>
    <mergeCell ref="H1258:H1260"/>
    <mergeCell ref="I1258:I1260"/>
    <mergeCell ref="J1258:J1260"/>
    <mergeCell ref="K1258:K1260"/>
    <mergeCell ref="L1258:L1260"/>
    <mergeCell ref="M1258:M1260"/>
    <mergeCell ref="N1258:N1260"/>
    <mergeCell ref="O1258:O1260"/>
    <mergeCell ref="A1258:A1260"/>
    <mergeCell ref="B1258:B1260"/>
    <mergeCell ref="C1258:C1260"/>
    <mergeCell ref="D1258:D1260"/>
    <mergeCell ref="E1258:E1260"/>
    <mergeCell ref="F1258:F1260"/>
    <mergeCell ref="G1258:G1260"/>
    <mergeCell ref="H1261:H1263"/>
    <mergeCell ref="I1261:I1263"/>
    <mergeCell ref="J1261:J1263"/>
    <mergeCell ref="K1261:K1263"/>
    <mergeCell ref="L1261:L1263"/>
    <mergeCell ref="M1261:M1263"/>
    <mergeCell ref="N1261:N1263"/>
    <mergeCell ref="O1261:O1263"/>
    <mergeCell ref="A1261:A1263"/>
    <mergeCell ref="B1261:B1263"/>
    <mergeCell ref="C1261:C1263"/>
    <mergeCell ref="D1261:D1263"/>
    <mergeCell ref="E1261:E1263"/>
    <mergeCell ref="F1261:F1263"/>
    <mergeCell ref="G1261:G1263"/>
    <mergeCell ref="L1246:L1248"/>
    <mergeCell ref="M1246:M1248"/>
    <mergeCell ref="N1246:N1248"/>
    <mergeCell ref="O1246:O1248"/>
    <mergeCell ref="A1246:A1248"/>
    <mergeCell ref="B1246:B1248"/>
    <mergeCell ref="C1246:C1248"/>
    <mergeCell ref="D1246:D1248"/>
    <mergeCell ref="E1246:E1248"/>
    <mergeCell ref="F1246:F1248"/>
    <mergeCell ref="G1246:G1248"/>
    <mergeCell ref="H1249:H1251"/>
    <mergeCell ref="I1249:I1251"/>
    <mergeCell ref="J1249:J1251"/>
    <mergeCell ref="K1249:K1251"/>
    <mergeCell ref="L1249:L1251"/>
    <mergeCell ref="M1249:M1251"/>
    <mergeCell ref="N1249:N1251"/>
    <mergeCell ref="O1249:O1251"/>
    <mergeCell ref="A1249:A1251"/>
    <mergeCell ref="B1249:B1251"/>
    <mergeCell ref="C1249:C1251"/>
    <mergeCell ref="D1249:D1251"/>
    <mergeCell ref="E1249:E1251"/>
    <mergeCell ref="F1249:F1251"/>
    <mergeCell ref="G1249:G1251"/>
    <mergeCell ref="H1252:H1254"/>
    <mergeCell ref="I1252:I1254"/>
    <mergeCell ref="J1252:J1254"/>
    <mergeCell ref="K1252:K1254"/>
    <mergeCell ref="L1252:L1254"/>
    <mergeCell ref="M1252:M1254"/>
    <mergeCell ref="N1252:N1254"/>
    <mergeCell ref="O1252:O1254"/>
    <mergeCell ref="A1252:A1254"/>
    <mergeCell ref="B1252:B1254"/>
    <mergeCell ref="C1252:C1254"/>
    <mergeCell ref="D1252:D1254"/>
    <mergeCell ref="E1252:E1254"/>
    <mergeCell ref="F1252:F1254"/>
    <mergeCell ref="G1252:G1254"/>
    <mergeCell ref="U1255:U1257"/>
    <mergeCell ref="U1258:U1260"/>
    <mergeCell ref="U1261:U1263"/>
    <mergeCell ref="U1264:U1266"/>
    <mergeCell ref="U1267:U1269"/>
    <mergeCell ref="U1270:U1272"/>
    <mergeCell ref="U1273:U1275"/>
    <mergeCell ref="U1276:U1278"/>
    <mergeCell ref="O1234:O1236"/>
    <mergeCell ref="U1237:U1239"/>
    <mergeCell ref="U1240:U1242"/>
    <mergeCell ref="U1243:U1245"/>
    <mergeCell ref="U1246:U1248"/>
    <mergeCell ref="U1249:U1251"/>
    <mergeCell ref="U1252:U1254"/>
    <mergeCell ref="H1237:H1239"/>
    <mergeCell ref="I1237:I1239"/>
    <mergeCell ref="J1237:J1239"/>
    <mergeCell ref="K1237:K1239"/>
    <mergeCell ref="L1237:L1239"/>
    <mergeCell ref="M1237:M1239"/>
    <mergeCell ref="N1237:N1239"/>
    <mergeCell ref="O1237:O1239"/>
    <mergeCell ref="A1237:A1239"/>
    <mergeCell ref="B1237:B1239"/>
    <mergeCell ref="C1237:C1239"/>
    <mergeCell ref="D1237:D1239"/>
    <mergeCell ref="E1237:E1239"/>
    <mergeCell ref="F1237:F1239"/>
    <mergeCell ref="G1237:G1239"/>
    <mergeCell ref="H1240:H1242"/>
    <mergeCell ref="I1240:I1242"/>
    <mergeCell ref="J1240:J1242"/>
    <mergeCell ref="K1240:K1242"/>
    <mergeCell ref="L1240:L1242"/>
    <mergeCell ref="M1240:M1242"/>
    <mergeCell ref="N1240:N1242"/>
    <mergeCell ref="O1240:O1242"/>
    <mergeCell ref="A1240:A1242"/>
    <mergeCell ref="B1240:B1242"/>
    <mergeCell ref="C1240:C1242"/>
    <mergeCell ref="D1240:D1242"/>
    <mergeCell ref="E1240:E1242"/>
    <mergeCell ref="F1240:F1242"/>
    <mergeCell ref="G1240:G1242"/>
    <mergeCell ref="H1243:H1245"/>
    <mergeCell ref="I1243:I1245"/>
    <mergeCell ref="J1243:J1245"/>
    <mergeCell ref="K1243:K1245"/>
    <mergeCell ref="L1243:L1245"/>
    <mergeCell ref="M1243:M1245"/>
    <mergeCell ref="N1243:N1245"/>
    <mergeCell ref="O1243:O1245"/>
    <mergeCell ref="A1243:A1245"/>
    <mergeCell ref="B1243:B1245"/>
    <mergeCell ref="C1243:C1245"/>
    <mergeCell ref="D1243:D1245"/>
    <mergeCell ref="E1243:E1245"/>
    <mergeCell ref="F1243:F1245"/>
    <mergeCell ref="G1243:G1245"/>
    <mergeCell ref="H1246:H1248"/>
    <mergeCell ref="I1246:I1248"/>
    <mergeCell ref="J1246:J1248"/>
    <mergeCell ref="K1246:K1248"/>
    <mergeCell ref="H1228:H1230"/>
    <mergeCell ref="I1228:I1230"/>
    <mergeCell ref="J1228:J1230"/>
    <mergeCell ref="K1228:K1230"/>
    <mergeCell ref="L1228:L1230"/>
    <mergeCell ref="M1228:M1230"/>
    <mergeCell ref="N1228:N1230"/>
    <mergeCell ref="O1228:O1230"/>
    <mergeCell ref="A1228:A1230"/>
    <mergeCell ref="B1228:B1230"/>
    <mergeCell ref="C1228:C1230"/>
    <mergeCell ref="D1228:D1230"/>
    <mergeCell ref="E1228:E1230"/>
    <mergeCell ref="F1228:F1230"/>
    <mergeCell ref="G1228:G1230"/>
    <mergeCell ref="H1231:H1233"/>
    <mergeCell ref="I1231:I1233"/>
    <mergeCell ref="J1231:J1233"/>
    <mergeCell ref="K1231:K1233"/>
    <mergeCell ref="L1231:L1233"/>
    <mergeCell ref="M1231:M1233"/>
    <mergeCell ref="N1231:N1233"/>
    <mergeCell ref="O1231:O1233"/>
    <mergeCell ref="A1231:A1233"/>
    <mergeCell ref="B1231:B1233"/>
    <mergeCell ref="C1231:C1233"/>
    <mergeCell ref="D1231:D1233"/>
    <mergeCell ref="E1231:E1233"/>
    <mergeCell ref="F1231:F1233"/>
    <mergeCell ref="G1231:G1233"/>
    <mergeCell ref="A1234:A1236"/>
    <mergeCell ref="B1234:B1236"/>
    <mergeCell ref="C1234:C1236"/>
    <mergeCell ref="D1234:D1236"/>
    <mergeCell ref="E1234:E1236"/>
    <mergeCell ref="F1234:F1236"/>
    <mergeCell ref="G1234:G1236"/>
    <mergeCell ref="H1234:H1236"/>
    <mergeCell ref="I1234:I1236"/>
    <mergeCell ref="J1234:J1236"/>
    <mergeCell ref="K1234:K1236"/>
    <mergeCell ref="L1234:L1236"/>
    <mergeCell ref="M1234:M1236"/>
    <mergeCell ref="N1234:N1236"/>
    <mergeCell ref="H1219:H1221"/>
    <mergeCell ref="I1219:I1221"/>
    <mergeCell ref="J1219:J1221"/>
    <mergeCell ref="K1219:K1221"/>
    <mergeCell ref="L1219:L1221"/>
    <mergeCell ref="M1219:M1221"/>
    <mergeCell ref="N1219:N1221"/>
    <mergeCell ref="O1219:O1221"/>
    <mergeCell ref="A1219:A1221"/>
    <mergeCell ref="B1219:B1221"/>
    <mergeCell ref="C1219:C1221"/>
    <mergeCell ref="D1219:D1221"/>
    <mergeCell ref="E1219:E1221"/>
    <mergeCell ref="F1219:F1221"/>
    <mergeCell ref="G1219:G1221"/>
    <mergeCell ref="H1222:H1224"/>
    <mergeCell ref="I1222:I1224"/>
    <mergeCell ref="J1222:J1224"/>
    <mergeCell ref="K1222:K1224"/>
    <mergeCell ref="L1222:L1224"/>
    <mergeCell ref="M1222:M1224"/>
    <mergeCell ref="N1222:N1224"/>
    <mergeCell ref="O1222:O1224"/>
    <mergeCell ref="A1222:A1224"/>
    <mergeCell ref="B1222:B1224"/>
    <mergeCell ref="C1222:C1224"/>
    <mergeCell ref="D1222:D1224"/>
    <mergeCell ref="E1222:E1224"/>
    <mergeCell ref="F1222:F1224"/>
    <mergeCell ref="G1222:G1224"/>
    <mergeCell ref="H1225:H1227"/>
    <mergeCell ref="I1225:I1227"/>
    <mergeCell ref="J1225:J1227"/>
    <mergeCell ref="K1225:K1227"/>
    <mergeCell ref="L1225:L1227"/>
    <mergeCell ref="M1225:M1227"/>
    <mergeCell ref="N1225:N1227"/>
    <mergeCell ref="O1225:O1227"/>
    <mergeCell ref="A1225:A1227"/>
    <mergeCell ref="B1225:B1227"/>
    <mergeCell ref="C1225:C1227"/>
    <mergeCell ref="D1225:D1227"/>
    <mergeCell ref="E1225:E1227"/>
    <mergeCell ref="F1225:F1227"/>
    <mergeCell ref="G1225:G1227"/>
    <mergeCell ref="B1210:B1212"/>
    <mergeCell ref="C1210:C1212"/>
    <mergeCell ref="D1210:D1212"/>
    <mergeCell ref="E1210:E1212"/>
    <mergeCell ref="F1210:F1212"/>
    <mergeCell ref="G1210:G1212"/>
    <mergeCell ref="H1213:H1215"/>
    <mergeCell ref="I1213:I1215"/>
    <mergeCell ref="J1213:J1215"/>
    <mergeCell ref="K1213:K1215"/>
    <mergeCell ref="L1213:L1215"/>
    <mergeCell ref="M1213:M1215"/>
    <mergeCell ref="N1213:N1215"/>
    <mergeCell ref="O1213:O1215"/>
    <mergeCell ref="A1213:A1215"/>
    <mergeCell ref="B1213:B1215"/>
    <mergeCell ref="C1213:C1215"/>
    <mergeCell ref="D1213:D1215"/>
    <mergeCell ref="E1213:E1215"/>
    <mergeCell ref="F1213:F1215"/>
    <mergeCell ref="G1213:G1215"/>
    <mergeCell ref="H1216:H1218"/>
    <mergeCell ref="I1216:I1218"/>
    <mergeCell ref="J1216:J1218"/>
    <mergeCell ref="K1216:K1218"/>
    <mergeCell ref="L1216:L1218"/>
    <mergeCell ref="M1216:M1218"/>
    <mergeCell ref="N1216:N1218"/>
    <mergeCell ref="O1216:O1218"/>
    <mergeCell ref="A1216:A1218"/>
    <mergeCell ref="B1216:B1218"/>
    <mergeCell ref="C1216:C1218"/>
    <mergeCell ref="D1216:D1218"/>
    <mergeCell ref="E1216:E1218"/>
    <mergeCell ref="F1216:F1218"/>
    <mergeCell ref="G1216:G1218"/>
    <mergeCell ref="U1225:U1227"/>
    <mergeCell ref="U1228:U1230"/>
    <mergeCell ref="U1231:U1233"/>
    <mergeCell ref="U1234:U1236"/>
    <mergeCell ref="O1192:O1194"/>
    <mergeCell ref="U1195:U1197"/>
    <mergeCell ref="U1198:U1200"/>
    <mergeCell ref="U1201:U1203"/>
    <mergeCell ref="U1204:U1206"/>
    <mergeCell ref="U1207:U1209"/>
    <mergeCell ref="U1210:U1212"/>
    <mergeCell ref="H1195:H1197"/>
    <mergeCell ref="I1195:I1197"/>
    <mergeCell ref="J1195:J1197"/>
    <mergeCell ref="K1195:K1197"/>
    <mergeCell ref="L1195:L1197"/>
    <mergeCell ref="M1195:M1197"/>
    <mergeCell ref="N1195:N1197"/>
    <mergeCell ref="O1195:O1197"/>
    <mergeCell ref="A1195:A1197"/>
    <mergeCell ref="B1195:B1197"/>
    <mergeCell ref="C1195:C1197"/>
    <mergeCell ref="D1195:D1197"/>
    <mergeCell ref="E1195:E1197"/>
    <mergeCell ref="F1195:F1197"/>
    <mergeCell ref="G1195:G1197"/>
    <mergeCell ref="H1198:H1200"/>
    <mergeCell ref="I1198:I1200"/>
    <mergeCell ref="J1198:J1200"/>
    <mergeCell ref="K1198:K1200"/>
    <mergeCell ref="L1198:L1200"/>
    <mergeCell ref="M1198:M1200"/>
    <mergeCell ref="N1198:N1200"/>
    <mergeCell ref="O1198:O1200"/>
    <mergeCell ref="A1198:A1200"/>
    <mergeCell ref="B1198:B1200"/>
    <mergeCell ref="C1198:C1200"/>
    <mergeCell ref="D1198:D1200"/>
    <mergeCell ref="E1198:E1200"/>
    <mergeCell ref="F1198:F1200"/>
    <mergeCell ref="G1198:G1200"/>
    <mergeCell ref="H1201:H1203"/>
    <mergeCell ref="I1201:I1203"/>
    <mergeCell ref="J1201:J1203"/>
    <mergeCell ref="K1201:K1203"/>
    <mergeCell ref="L1201:L1203"/>
    <mergeCell ref="M1201:M1203"/>
    <mergeCell ref="N1201:N1203"/>
    <mergeCell ref="O1201:O1203"/>
    <mergeCell ref="A1201:A1203"/>
    <mergeCell ref="B1201:B1203"/>
    <mergeCell ref="C1201:C1203"/>
    <mergeCell ref="D1201:D1203"/>
    <mergeCell ref="E1201:E1203"/>
    <mergeCell ref="F1201:F1203"/>
    <mergeCell ref="G1201:G1203"/>
    <mergeCell ref="H1204:H1206"/>
    <mergeCell ref="I1204:I1206"/>
    <mergeCell ref="J1204:J1206"/>
    <mergeCell ref="K1204:K1206"/>
    <mergeCell ref="L1204:L1206"/>
    <mergeCell ref="M1204:M1206"/>
    <mergeCell ref="N1204:N1206"/>
    <mergeCell ref="O1204:O1206"/>
    <mergeCell ref="H1189:H1191"/>
    <mergeCell ref="I1189:I1191"/>
    <mergeCell ref="J1189:J1191"/>
    <mergeCell ref="K1189:K1191"/>
    <mergeCell ref="L1189:L1191"/>
    <mergeCell ref="M1189:M1191"/>
    <mergeCell ref="N1189:N1191"/>
    <mergeCell ref="O1189:O1191"/>
    <mergeCell ref="A1189:A1191"/>
    <mergeCell ref="B1189:B1191"/>
    <mergeCell ref="C1189:C1191"/>
    <mergeCell ref="D1189:D1191"/>
    <mergeCell ref="E1189:E1191"/>
    <mergeCell ref="F1189:F1191"/>
    <mergeCell ref="G1189:G1191"/>
    <mergeCell ref="A1192:A1194"/>
    <mergeCell ref="B1192:B1194"/>
    <mergeCell ref="C1192:C1194"/>
    <mergeCell ref="D1192:D1194"/>
    <mergeCell ref="E1192:E1194"/>
    <mergeCell ref="F1192:F1194"/>
    <mergeCell ref="G1192:G1194"/>
    <mergeCell ref="H1192:H1194"/>
    <mergeCell ref="I1192:I1194"/>
    <mergeCell ref="J1192:J1194"/>
    <mergeCell ref="K1192:K1194"/>
    <mergeCell ref="L1192:L1194"/>
    <mergeCell ref="M1192:M1194"/>
    <mergeCell ref="N1192:N1194"/>
    <mergeCell ref="U1213:U1215"/>
    <mergeCell ref="U1216:U1218"/>
    <mergeCell ref="U1219:U1221"/>
    <mergeCell ref="U1222:U1224"/>
    <mergeCell ref="A1204:A1206"/>
    <mergeCell ref="B1204:B1206"/>
    <mergeCell ref="C1204:C1206"/>
    <mergeCell ref="D1204:D1206"/>
    <mergeCell ref="E1204:E1206"/>
    <mergeCell ref="F1204:F1206"/>
    <mergeCell ref="G1204:G1206"/>
    <mergeCell ref="H1207:H1209"/>
    <mergeCell ref="I1207:I1209"/>
    <mergeCell ref="J1207:J1209"/>
    <mergeCell ref="K1207:K1209"/>
    <mergeCell ref="L1207:L1209"/>
    <mergeCell ref="M1207:M1209"/>
    <mergeCell ref="N1207:N1209"/>
    <mergeCell ref="O1207:O1209"/>
    <mergeCell ref="A1207:A1209"/>
    <mergeCell ref="B1207:B1209"/>
    <mergeCell ref="C1207:C1209"/>
    <mergeCell ref="D1207:D1209"/>
    <mergeCell ref="E1207:E1209"/>
    <mergeCell ref="F1207:F1209"/>
    <mergeCell ref="G1207:G1209"/>
    <mergeCell ref="H1210:H1212"/>
    <mergeCell ref="I1210:I1212"/>
    <mergeCell ref="J1210:J1212"/>
    <mergeCell ref="K1210:K1212"/>
    <mergeCell ref="L1210:L1212"/>
    <mergeCell ref="M1210:M1212"/>
    <mergeCell ref="N1210:N1212"/>
    <mergeCell ref="O1210:O1212"/>
    <mergeCell ref="A1210:A1212"/>
    <mergeCell ref="H1180:H1182"/>
    <mergeCell ref="I1180:I1182"/>
    <mergeCell ref="J1180:J1182"/>
    <mergeCell ref="K1180:K1182"/>
    <mergeCell ref="L1180:L1182"/>
    <mergeCell ref="M1180:M1182"/>
    <mergeCell ref="N1180:N1182"/>
    <mergeCell ref="O1180:O1182"/>
    <mergeCell ref="A1180:A1182"/>
    <mergeCell ref="B1180:B1182"/>
    <mergeCell ref="C1180:C1182"/>
    <mergeCell ref="D1180:D1182"/>
    <mergeCell ref="E1180:E1182"/>
    <mergeCell ref="F1180:F1182"/>
    <mergeCell ref="G1180:G1182"/>
    <mergeCell ref="H1183:H1185"/>
    <mergeCell ref="I1183:I1185"/>
    <mergeCell ref="J1183:J1185"/>
    <mergeCell ref="K1183:K1185"/>
    <mergeCell ref="L1183:L1185"/>
    <mergeCell ref="M1183:M1185"/>
    <mergeCell ref="N1183:N1185"/>
    <mergeCell ref="O1183:O1185"/>
    <mergeCell ref="A1183:A1185"/>
    <mergeCell ref="B1183:B1185"/>
    <mergeCell ref="C1183:C1185"/>
    <mergeCell ref="D1183:D1185"/>
    <mergeCell ref="E1183:E1185"/>
    <mergeCell ref="F1183:F1185"/>
    <mergeCell ref="G1183:G1185"/>
    <mergeCell ref="H1186:H1188"/>
    <mergeCell ref="I1186:I1188"/>
    <mergeCell ref="J1186:J1188"/>
    <mergeCell ref="K1186:K1188"/>
    <mergeCell ref="L1186:L1188"/>
    <mergeCell ref="M1186:M1188"/>
    <mergeCell ref="N1186:N1188"/>
    <mergeCell ref="O1186:O1188"/>
    <mergeCell ref="A1186:A1188"/>
    <mergeCell ref="B1186:B1188"/>
    <mergeCell ref="C1186:C1188"/>
    <mergeCell ref="D1186:D1188"/>
    <mergeCell ref="E1186:E1188"/>
    <mergeCell ref="F1186:F1188"/>
    <mergeCell ref="G1186:G1188"/>
    <mergeCell ref="H1171:H1173"/>
    <mergeCell ref="I1171:I1173"/>
    <mergeCell ref="J1171:J1173"/>
    <mergeCell ref="K1171:K1173"/>
    <mergeCell ref="L1171:L1173"/>
    <mergeCell ref="M1171:M1173"/>
    <mergeCell ref="N1171:N1173"/>
    <mergeCell ref="O1171:O1173"/>
    <mergeCell ref="A1171:A1173"/>
    <mergeCell ref="B1171:B1173"/>
    <mergeCell ref="C1171:C1173"/>
    <mergeCell ref="D1171:D1173"/>
    <mergeCell ref="E1171:E1173"/>
    <mergeCell ref="F1171:F1173"/>
    <mergeCell ref="G1171:G1173"/>
    <mergeCell ref="H1174:H1176"/>
    <mergeCell ref="I1174:I1176"/>
    <mergeCell ref="J1174:J1176"/>
    <mergeCell ref="K1174:K1176"/>
    <mergeCell ref="L1174:L1176"/>
    <mergeCell ref="M1174:M1176"/>
    <mergeCell ref="N1174:N1176"/>
    <mergeCell ref="O1174:O1176"/>
    <mergeCell ref="A1174:A1176"/>
    <mergeCell ref="B1174:B1176"/>
    <mergeCell ref="C1174:C1176"/>
    <mergeCell ref="D1174:D1176"/>
    <mergeCell ref="E1174:E1176"/>
    <mergeCell ref="F1174:F1176"/>
    <mergeCell ref="G1174:G1176"/>
    <mergeCell ref="H1177:H1179"/>
    <mergeCell ref="I1177:I1179"/>
    <mergeCell ref="J1177:J1179"/>
    <mergeCell ref="K1177:K1179"/>
    <mergeCell ref="L1177:L1179"/>
    <mergeCell ref="M1177:M1179"/>
    <mergeCell ref="N1177:N1179"/>
    <mergeCell ref="O1177:O1179"/>
    <mergeCell ref="A1177:A1179"/>
    <mergeCell ref="B1177:B1179"/>
    <mergeCell ref="C1177:C1179"/>
    <mergeCell ref="D1177:D1179"/>
    <mergeCell ref="E1177:E1179"/>
    <mergeCell ref="F1177:F1179"/>
    <mergeCell ref="G1177:G1179"/>
    <mergeCell ref="L1162:L1164"/>
    <mergeCell ref="M1162:M1164"/>
    <mergeCell ref="N1162:N1164"/>
    <mergeCell ref="O1162:O1164"/>
    <mergeCell ref="A1162:A1164"/>
    <mergeCell ref="B1162:B1164"/>
    <mergeCell ref="C1162:C1164"/>
    <mergeCell ref="D1162:D1164"/>
    <mergeCell ref="E1162:E1164"/>
    <mergeCell ref="F1162:F1164"/>
    <mergeCell ref="G1162:G1164"/>
    <mergeCell ref="H1165:H1167"/>
    <mergeCell ref="I1165:I1167"/>
    <mergeCell ref="J1165:J1167"/>
    <mergeCell ref="K1165:K1167"/>
    <mergeCell ref="L1165:L1167"/>
    <mergeCell ref="M1165:M1167"/>
    <mergeCell ref="N1165:N1167"/>
    <mergeCell ref="O1165:O1167"/>
    <mergeCell ref="A1165:A1167"/>
    <mergeCell ref="B1165:B1167"/>
    <mergeCell ref="C1165:C1167"/>
    <mergeCell ref="D1165:D1167"/>
    <mergeCell ref="E1165:E1167"/>
    <mergeCell ref="F1165:F1167"/>
    <mergeCell ref="G1165:G1167"/>
    <mergeCell ref="H1168:H1170"/>
    <mergeCell ref="I1168:I1170"/>
    <mergeCell ref="J1168:J1170"/>
    <mergeCell ref="K1168:K1170"/>
    <mergeCell ref="L1168:L1170"/>
    <mergeCell ref="M1168:M1170"/>
    <mergeCell ref="N1168:N1170"/>
    <mergeCell ref="O1168:O1170"/>
    <mergeCell ref="A1168:A1170"/>
    <mergeCell ref="B1168:B1170"/>
    <mergeCell ref="C1168:C1170"/>
    <mergeCell ref="D1168:D1170"/>
    <mergeCell ref="E1168:E1170"/>
    <mergeCell ref="F1168:F1170"/>
    <mergeCell ref="G1168:G1170"/>
    <mergeCell ref="U1171:U1173"/>
    <mergeCell ref="U1174:U1176"/>
    <mergeCell ref="U1177:U1179"/>
    <mergeCell ref="U1180:U1182"/>
    <mergeCell ref="U1183:U1185"/>
    <mergeCell ref="U1186:U1188"/>
    <mergeCell ref="U1189:U1191"/>
    <mergeCell ref="U1192:U1194"/>
    <mergeCell ref="O1150:O1152"/>
    <mergeCell ref="U1153:U1155"/>
    <mergeCell ref="U1156:U1158"/>
    <mergeCell ref="U1159:U1161"/>
    <mergeCell ref="U1162:U1164"/>
    <mergeCell ref="U1165:U1167"/>
    <mergeCell ref="U1168:U1170"/>
    <mergeCell ref="H1153:H1155"/>
    <mergeCell ref="I1153:I1155"/>
    <mergeCell ref="J1153:J1155"/>
    <mergeCell ref="K1153:K1155"/>
    <mergeCell ref="L1153:L1155"/>
    <mergeCell ref="M1153:M1155"/>
    <mergeCell ref="N1153:N1155"/>
    <mergeCell ref="O1153:O1155"/>
    <mergeCell ref="A1153:A1155"/>
    <mergeCell ref="B1153:B1155"/>
    <mergeCell ref="C1153:C1155"/>
    <mergeCell ref="D1153:D1155"/>
    <mergeCell ref="E1153:E1155"/>
    <mergeCell ref="F1153:F1155"/>
    <mergeCell ref="G1153:G1155"/>
    <mergeCell ref="H1156:H1158"/>
    <mergeCell ref="I1156:I1158"/>
    <mergeCell ref="J1156:J1158"/>
    <mergeCell ref="K1156:K1158"/>
    <mergeCell ref="L1156:L1158"/>
    <mergeCell ref="M1156:M1158"/>
    <mergeCell ref="N1156:N1158"/>
    <mergeCell ref="O1156:O1158"/>
    <mergeCell ref="A1156:A1158"/>
    <mergeCell ref="B1156:B1158"/>
    <mergeCell ref="C1156:C1158"/>
    <mergeCell ref="D1156:D1158"/>
    <mergeCell ref="E1156:E1158"/>
    <mergeCell ref="F1156:F1158"/>
    <mergeCell ref="G1156:G1158"/>
    <mergeCell ref="H1159:H1161"/>
    <mergeCell ref="I1159:I1161"/>
    <mergeCell ref="J1159:J1161"/>
    <mergeCell ref="K1159:K1161"/>
    <mergeCell ref="L1159:L1161"/>
    <mergeCell ref="M1159:M1161"/>
    <mergeCell ref="N1159:N1161"/>
    <mergeCell ref="O1159:O1161"/>
    <mergeCell ref="A1159:A1161"/>
    <mergeCell ref="B1159:B1161"/>
    <mergeCell ref="C1159:C1161"/>
    <mergeCell ref="D1159:D1161"/>
    <mergeCell ref="E1159:E1161"/>
    <mergeCell ref="F1159:F1161"/>
    <mergeCell ref="G1159:G1161"/>
    <mergeCell ref="H1162:H1164"/>
    <mergeCell ref="I1162:I1164"/>
    <mergeCell ref="J1162:J1164"/>
    <mergeCell ref="K1162:K1164"/>
    <mergeCell ref="H1144:H1146"/>
    <mergeCell ref="I1144:I1146"/>
    <mergeCell ref="J1144:J1146"/>
    <mergeCell ref="K1144:K1146"/>
    <mergeCell ref="L1144:L1146"/>
    <mergeCell ref="M1144:M1146"/>
    <mergeCell ref="N1144:N1146"/>
    <mergeCell ref="O1144:O1146"/>
    <mergeCell ref="A1144:A1146"/>
    <mergeCell ref="B1144:B1146"/>
    <mergeCell ref="C1144:C1146"/>
    <mergeCell ref="D1144:D1146"/>
    <mergeCell ref="E1144:E1146"/>
    <mergeCell ref="F1144:F1146"/>
    <mergeCell ref="G1144:G1146"/>
    <mergeCell ref="H1147:H1149"/>
    <mergeCell ref="I1147:I1149"/>
    <mergeCell ref="J1147:J1149"/>
    <mergeCell ref="K1147:K1149"/>
    <mergeCell ref="L1147:L1149"/>
    <mergeCell ref="M1147:M1149"/>
    <mergeCell ref="N1147:N1149"/>
    <mergeCell ref="O1147:O1149"/>
    <mergeCell ref="A1147:A1149"/>
    <mergeCell ref="B1147:B1149"/>
    <mergeCell ref="C1147:C1149"/>
    <mergeCell ref="D1147:D1149"/>
    <mergeCell ref="E1147:E1149"/>
    <mergeCell ref="F1147:F1149"/>
    <mergeCell ref="G1147:G1149"/>
    <mergeCell ref="A1150:A1152"/>
    <mergeCell ref="B1150:B1152"/>
    <mergeCell ref="C1150:C1152"/>
    <mergeCell ref="D1150:D1152"/>
    <mergeCell ref="E1150:E1152"/>
    <mergeCell ref="F1150:F1152"/>
    <mergeCell ref="G1150:G1152"/>
    <mergeCell ref="H1150:H1152"/>
    <mergeCell ref="I1150:I1152"/>
    <mergeCell ref="J1150:J1152"/>
    <mergeCell ref="K1150:K1152"/>
    <mergeCell ref="L1150:L1152"/>
    <mergeCell ref="M1150:M1152"/>
    <mergeCell ref="N1150:N1152"/>
    <mergeCell ref="H1135:H1137"/>
    <mergeCell ref="I1135:I1137"/>
    <mergeCell ref="J1135:J1137"/>
    <mergeCell ref="K1135:K1137"/>
    <mergeCell ref="L1135:L1137"/>
    <mergeCell ref="M1135:M1137"/>
    <mergeCell ref="N1135:N1137"/>
    <mergeCell ref="O1135:O1137"/>
    <mergeCell ref="A1135:A1137"/>
    <mergeCell ref="B1135:B1137"/>
    <mergeCell ref="C1135:C1137"/>
    <mergeCell ref="D1135:D1137"/>
    <mergeCell ref="E1135:E1137"/>
    <mergeCell ref="F1135:F1137"/>
    <mergeCell ref="G1135:G1137"/>
    <mergeCell ref="H1138:H1140"/>
    <mergeCell ref="I1138:I1140"/>
    <mergeCell ref="J1138:J1140"/>
    <mergeCell ref="K1138:K1140"/>
    <mergeCell ref="L1138:L1140"/>
    <mergeCell ref="M1138:M1140"/>
    <mergeCell ref="N1138:N1140"/>
    <mergeCell ref="O1138:O1140"/>
    <mergeCell ref="A1138:A1140"/>
    <mergeCell ref="B1138:B1140"/>
    <mergeCell ref="C1138:C1140"/>
    <mergeCell ref="D1138:D1140"/>
    <mergeCell ref="E1138:E1140"/>
    <mergeCell ref="F1138:F1140"/>
    <mergeCell ref="G1138:G1140"/>
    <mergeCell ref="H1141:H1143"/>
    <mergeCell ref="I1141:I1143"/>
    <mergeCell ref="J1141:J1143"/>
    <mergeCell ref="K1141:K1143"/>
    <mergeCell ref="L1141:L1143"/>
    <mergeCell ref="M1141:M1143"/>
    <mergeCell ref="N1141:N1143"/>
    <mergeCell ref="O1141:O1143"/>
    <mergeCell ref="A1141:A1143"/>
    <mergeCell ref="B1141:B1143"/>
    <mergeCell ref="C1141:C1143"/>
    <mergeCell ref="D1141:D1143"/>
    <mergeCell ref="E1141:E1143"/>
    <mergeCell ref="F1141:F1143"/>
    <mergeCell ref="G1141:G1143"/>
    <mergeCell ref="B1126:B1128"/>
    <mergeCell ref="C1126:C1128"/>
    <mergeCell ref="D1126:D1128"/>
    <mergeCell ref="E1126:E1128"/>
    <mergeCell ref="F1126:F1128"/>
    <mergeCell ref="G1126:G1128"/>
    <mergeCell ref="H1129:H1131"/>
    <mergeCell ref="I1129:I1131"/>
    <mergeCell ref="J1129:J1131"/>
    <mergeCell ref="K1129:K1131"/>
    <mergeCell ref="L1129:L1131"/>
    <mergeCell ref="M1129:M1131"/>
    <mergeCell ref="N1129:N1131"/>
    <mergeCell ref="O1129:O1131"/>
    <mergeCell ref="A1129:A1131"/>
    <mergeCell ref="B1129:B1131"/>
    <mergeCell ref="C1129:C1131"/>
    <mergeCell ref="D1129:D1131"/>
    <mergeCell ref="E1129:E1131"/>
    <mergeCell ref="F1129:F1131"/>
    <mergeCell ref="G1129:G1131"/>
    <mergeCell ref="H1132:H1134"/>
    <mergeCell ref="I1132:I1134"/>
    <mergeCell ref="J1132:J1134"/>
    <mergeCell ref="K1132:K1134"/>
    <mergeCell ref="L1132:L1134"/>
    <mergeCell ref="M1132:M1134"/>
    <mergeCell ref="N1132:N1134"/>
    <mergeCell ref="O1132:O1134"/>
    <mergeCell ref="A1132:A1134"/>
    <mergeCell ref="B1132:B1134"/>
    <mergeCell ref="C1132:C1134"/>
    <mergeCell ref="D1132:D1134"/>
    <mergeCell ref="E1132:E1134"/>
    <mergeCell ref="F1132:F1134"/>
    <mergeCell ref="G1132:G1134"/>
    <mergeCell ref="U1141:U1143"/>
    <mergeCell ref="U1144:U1146"/>
    <mergeCell ref="U1147:U1149"/>
    <mergeCell ref="U1150:U1152"/>
    <mergeCell ref="O1108:O1110"/>
    <mergeCell ref="U1111:U1113"/>
    <mergeCell ref="U1114:U1116"/>
    <mergeCell ref="U1117:U1119"/>
    <mergeCell ref="U1120:U1122"/>
    <mergeCell ref="U1123:U1125"/>
    <mergeCell ref="U1126:U1128"/>
    <mergeCell ref="H1111:H1113"/>
    <mergeCell ref="I1111:I1113"/>
    <mergeCell ref="J1111:J1113"/>
    <mergeCell ref="K1111:K1113"/>
    <mergeCell ref="L1111:L1113"/>
    <mergeCell ref="M1111:M1113"/>
    <mergeCell ref="N1111:N1113"/>
    <mergeCell ref="O1111:O1113"/>
    <mergeCell ref="A1111:A1113"/>
    <mergeCell ref="B1111:B1113"/>
    <mergeCell ref="C1111:C1113"/>
    <mergeCell ref="D1111:D1113"/>
    <mergeCell ref="E1111:E1113"/>
    <mergeCell ref="F1111:F1113"/>
    <mergeCell ref="G1111:G1113"/>
    <mergeCell ref="H1114:H1116"/>
    <mergeCell ref="I1114:I1116"/>
    <mergeCell ref="J1114:J1116"/>
    <mergeCell ref="K1114:K1116"/>
    <mergeCell ref="L1114:L1116"/>
    <mergeCell ref="M1114:M1116"/>
    <mergeCell ref="N1114:N1116"/>
    <mergeCell ref="O1114:O1116"/>
    <mergeCell ref="A1114:A1116"/>
    <mergeCell ref="B1114:B1116"/>
    <mergeCell ref="C1114:C1116"/>
    <mergeCell ref="D1114:D1116"/>
    <mergeCell ref="E1114:E1116"/>
    <mergeCell ref="F1114:F1116"/>
    <mergeCell ref="G1114:G1116"/>
    <mergeCell ref="H1117:H1119"/>
    <mergeCell ref="I1117:I1119"/>
    <mergeCell ref="J1117:J1119"/>
    <mergeCell ref="K1117:K1119"/>
    <mergeCell ref="L1117:L1119"/>
    <mergeCell ref="M1117:M1119"/>
    <mergeCell ref="N1117:N1119"/>
    <mergeCell ref="O1117:O1119"/>
    <mergeCell ref="A1117:A1119"/>
    <mergeCell ref="B1117:B1119"/>
    <mergeCell ref="C1117:C1119"/>
    <mergeCell ref="D1117:D1119"/>
    <mergeCell ref="E1117:E1119"/>
    <mergeCell ref="F1117:F1119"/>
    <mergeCell ref="G1117:G1119"/>
    <mergeCell ref="H1120:H1122"/>
    <mergeCell ref="I1120:I1122"/>
    <mergeCell ref="J1120:J1122"/>
    <mergeCell ref="K1120:K1122"/>
    <mergeCell ref="L1120:L1122"/>
    <mergeCell ref="M1120:M1122"/>
    <mergeCell ref="N1120:N1122"/>
    <mergeCell ref="O1120:O1122"/>
    <mergeCell ref="H1105:H1107"/>
    <mergeCell ref="I1105:I1107"/>
    <mergeCell ref="J1105:J1107"/>
    <mergeCell ref="K1105:K1107"/>
    <mergeCell ref="L1105:L1107"/>
    <mergeCell ref="M1105:M1107"/>
    <mergeCell ref="N1105:N1107"/>
    <mergeCell ref="O1105:O1107"/>
    <mergeCell ref="A1105:A1107"/>
    <mergeCell ref="B1105:B1107"/>
    <mergeCell ref="C1105:C1107"/>
    <mergeCell ref="D1105:D1107"/>
    <mergeCell ref="E1105:E1107"/>
    <mergeCell ref="F1105:F1107"/>
    <mergeCell ref="G1105:G1107"/>
    <mergeCell ref="A1108:A1110"/>
    <mergeCell ref="B1108:B1110"/>
    <mergeCell ref="C1108:C1110"/>
    <mergeCell ref="D1108:D1110"/>
    <mergeCell ref="E1108:E1110"/>
    <mergeCell ref="F1108:F1110"/>
    <mergeCell ref="G1108:G1110"/>
    <mergeCell ref="H1108:H1110"/>
    <mergeCell ref="I1108:I1110"/>
    <mergeCell ref="J1108:J1110"/>
    <mergeCell ref="K1108:K1110"/>
    <mergeCell ref="L1108:L1110"/>
    <mergeCell ref="M1108:M1110"/>
    <mergeCell ref="N1108:N1110"/>
    <mergeCell ref="U1129:U1131"/>
    <mergeCell ref="U1132:U1134"/>
    <mergeCell ref="U1135:U1137"/>
    <mergeCell ref="U1138:U1140"/>
    <mergeCell ref="A1120:A1122"/>
    <mergeCell ref="B1120:B1122"/>
    <mergeCell ref="C1120:C1122"/>
    <mergeCell ref="D1120:D1122"/>
    <mergeCell ref="E1120:E1122"/>
    <mergeCell ref="F1120:F1122"/>
    <mergeCell ref="G1120:G1122"/>
    <mergeCell ref="H1123:H1125"/>
    <mergeCell ref="I1123:I1125"/>
    <mergeCell ref="J1123:J1125"/>
    <mergeCell ref="K1123:K1125"/>
    <mergeCell ref="L1123:L1125"/>
    <mergeCell ref="M1123:M1125"/>
    <mergeCell ref="N1123:N1125"/>
    <mergeCell ref="O1123:O1125"/>
    <mergeCell ref="A1123:A1125"/>
    <mergeCell ref="B1123:B1125"/>
    <mergeCell ref="C1123:C1125"/>
    <mergeCell ref="D1123:D1125"/>
    <mergeCell ref="E1123:E1125"/>
    <mergeCell ref="F1123:F1125"/>
    <mergeCell ref="G1123:G1125"/>
    <mergeCell ref="H1126:H1128"/>
    <mergeCell ref="I1126:I1128"/>
    <mergeCell ref="J1126:J1128"/>
    <mergeCell ref="K1126:K1128"/>
    <mergeCell ref="L1126:L1128"/>
    <mergeCell ref="M1126:M1128"/>
    <mergeCell ref="N1126:N1128"/>
    <mergeCell ref="O1126:O1128"/>
    <mergeCell ref="A1126:A1128"/>
    <mergeCell ref="H1096:H1098"/>
    <mergeCell ref="I1096:I1098"/>
    <mergeCell ref="J1096:J1098"/>
    <mergeCell ref="K1096:K1098"/>
    <mergeCell ref="L1096:L1098"/>
    <mergeCell ref="M1096:M1098"/>
    <mergeCell ref="N1096:N1098"/>
    <mergeCell ref="O1096:O1098"/>
    <mergeCell ref="A1096:A1098"/>
    <mergeCell ref="B1096:B1098"/>
    <mergeCell ref="C1096:C1098"/>
    <mergeCell ref="D1096:D1098"/>
    <mergeCell ref="E1096:E1098"/>
    <mergeCell ref="F1096:F1098"/>
    <mergeCell ref="G1096:G1098"/>
    <mergeCell ref="H1099:H1101"/>
    <mergeCell ref="I1099:I1101"/>
    <mergeCell ref="J1099:J1101"/>
    <mergeCell ref="K1099:K1101"/>
    <mergeCell ref="L1099:L1101"/>
    <mergeCell ref="M1099:M1101"/>
    <mergeCell ref="N1099:N1101"/>
    <mergeCell ref="O1099:O1101"/>
    <mergeCell ref="A1099:A1101"/>
    <mergeCell ref="B1099:B1101"/>
    <mergeCell ref="C1099:C1101"/>
    <mergeCell ref="D1099:D1101"/>
    <mergeCell ref="E1099:E1101"/>
    <mergeCell ref="F1099:F1101"/>
    <mergeCell ref="G1099:G1101"/>
    <mergeCell ref="H1102:H1104"/>
    <mergeCell ref="I1102:I1104"/>
    <mergeCell ref="J1102:J1104"/>
    <mergeCell ref="K1102:K1104"/>
    <mergeCell ref="L1102:L1104"/>
    <mergeCell ref="M1102:M1104"/>
    <mergeCell ref="N1102:N1104"/>
    <mergeCell ref="O1102:O1104"/>
    <mergeCell ref="A1102:A1104"/>
    <mergeCell ref="B1102:B1104"/>
    <mergeCell ref="C1102:C1104"/>
    <mergeCell ref="D1102:D1104"/>
    <mergeCell ref="E1102:E1104"/>
    <mergeCell ref="F1102:F1104"/>
    <mergeCell ref="G1102:G1104"/>
    <mergeCell ref="H1087:H1089"/>
    <mergeCell ref="I1087:I1089"/>
    <mergeCell ref="J1087:J1089"/>
    <mergeCell ref="K1087:K1089"/>
    <mergeCell ref="L1087:L1089"/>
    <mergeCell ref="M1087:M1089"/>
    <mergeCell ref="N1087:N1089"/>
    <mergeCell ref="O1087:O1089"/>
    <mergeCell ref="A1087:A1089"/>
    <mergeCell ref="B1087:B1089"/>
    <mergeCell ref="C1087:C1089"/>
    <mergeCell ref="D1087:D1089"/>
    <mergeCell ref="E1087:E1089"/>
    <mergeCell ref="F1087:F1089"/>
    <mergeCell ref="G1087:G1089"/>
    <mergeCell ref="H1090:H1092"/>
    <mergeCell ref="I1090:I1092"/>
    <mergeCell ref="J1090:J1092"/>
    <mergeCell ref="K1090:K1092"/>
    <mergeCell ref="L1090:L1092"/>
    <mergeCell ref="M1090:M1092"/>
    <mergeCell ref="N1090:N1092"/>
    <mergeCell ref="O1090:O1092"/>
    <mergeCell ref="A1090:A1092"/>
    <mergeCell ref="B1090:B1092"/>
    <mergeCell ref="C1090:C1092"/>
    <mergeCell ref="D1090:D1092"/>
    <mergeCell ref="E1090:E1092"/>
    <mergeCell ref="F1090:F1092"/>
    <mergeCell ref="G1090:G1092"/>
    <mergeCell ref="H1093:H1095"/>
    <mergeCell ref="I1093:I1095"/>
    <mergeCell ref="J1093:J1095"/>
    <mergeCell ref="K1093:K1095"/>
    <mergeCell ref="L1093:L1095"/>
    <mergeCell ref="M1093:M1095"/>
    <mergeCell ref="N1093:N1095"/>
    <mergeCell ref="O1093:O1095"/>
    <mergeCell ref="A1093:A1095"/>
    <mergeCell ref="B1093:B1095"/>
    <mergeCell ref="C1093:C1095"/>
    <mergeCell ref="D1093:D1095"/>
    <mergeCell ref="E1093:E1095"/>
    <mergeCell ref="F1093:F1095"/>
    <mergeCell ref="G1093:G1095"/>
    <mergeCell ref="L1078:L1080"/>
    <mergeCell ref="M1078:M1080"/>
    <mergeCell ref="N1078:N1080"/>
    <mergeCell ref="O1078:O1080"/>
    <mergeCell ref="A1078:A1080"/>
    <mergeCell ref="B1078:B1080"/>
    <mergeCell ref="C1078:C1080"/>
    <mergeCell ref="D1078:D1080"/>
    <mergeCell ref="E1078:E1080"/>
    <mergeCell ref="F1078:F1080"/>
    <mergeCell ref="G1078:G1080"/>
    <mergeCell ref="H1081:H1083"/>
    <mergeCell ref="I1081:I1083"/>
    <mergeCell ref="J1081:J1083"/>
    <mergeCell ref="K1081:K1083"/>
    <mergeCell ref="L1081:L1083"/>
    <mergeCell ref="M1081:M1083"/>
    <mergeCell ref="N1081:N1083"/>
    <mergeCell ref="O1081:O1083"/>
    <mergeCell ref="A1081:A1083"/>
    <mergeCell ref="B1081:B1083"/>
    <mergeCell ref="C1081:C1083"/>
    <mergeCell ref="D1081:D1083"/>
    <mergeCell ref="E1081:E1083"/>
    <mergeCell ref="F1081:F1083"/>
    <mergeCell ref="G1081:G1083"/>
    <mergeCell ref="H1084:H1086"/>
    <mergeCell ref="I1084:I1086"/>
    <mergeCell ref="J1084:J1086"/>
    <mergeCell ref="K1084:K1086"/>
    <mergeCell ref="L1084:L1086"/>
    <mergeCell ref="M1084:M1086"/>
    <mergeCell ref="N1084:N1086"/>
    <mergeCell ref="O1084:O1086"/>
    <mergeCell ref="A1084:A1086"/>
    <mergeCell ref="B1084:B1086"/>
    <mergeCell ref="C1084:C1086"/>
    <mergeCell ref="D1084:D1086"/>
    <mergeCell ref="E1084:E1086"/>
    <mergeCell ref="F1084:F1086"/>
    <mergeCell ref="G1084:G1086"/>
    <mergeCell ref="U1087:U1089"/>
    <mergeCell ref="U1090:U1092"/>
    <mergeCell ref="U1093:U1095"/>
    <mergeCell ref="U1096:U1098"/>
    <mergeCell ref="U1099:U1101"/>
    <mergeCell ref="U1102:U1104"/>
    <mergeCell ref="U1105:U1107"/>
    <mergeCell ref="U1108:U1110"/>
    <mergeCell ref="O1066:O1068"/>
    <mergeCell ref="U1069:U1071"/>
    <mergeCell ref="U1072:U1074"/>
    <mergeCell ref="U1075:U1077"/>
    <mergeCell ref="U1078:U1080"/>
    <mergeCell ref="U1081:U1083"/>
    <mergeCell ref="U1084:U1086"/>
    <mergeCell ref="H1069:H1071"/>
    <mergeCell ref="I1069:I1071"/>
    <mergeCell ref="J1069:J1071"/>
    <mergeCell ref="K1069:K1071"/>
    <mergeCell ref="L1069:L1071"/>
    <mergeCell ref="M1069:M1071"/>
    <mergeCell ref="N1069:N1071"/>
    <mergeCell ref="O1069:O1071"/>
    <mergeCell ref="A1069:A1071"/>
    <mergeCell ref="B1069:B1071"/>
    <mergeCell ref="C1069:C1071"/>
    <mergeCell ref="D1069:D1071"/>
    <mergeCell ref="E1069:E1071"/>
    <mergeCell ref="F1069:F1071"/>
    <mergeCell ref="G1069:G1071"/>
    <mergeCell ref="H1072:H1074"/>
    <mergeCell ref="I1072:I1074"/>
    <mergeCell ref="J1072:J1074"/>
    <mergeCell ref="K1072:K1074"/>
    <mergeCell ref="L1072:L1074"/>
    <mergeCell ref="M1072:M1074"/>
    <mergeCell ref="N1072:N1074"/>
    <mergeCell ref="O1072:O1074"/>
    <mergeCell ref="A1072:A1074"/>
    <mergeCell ref="B1072:B1074"/>
    <mergeCell ref="C1072:C1074"/>
    <mergeCell ref="D1072:D1074"/>
    <mergeCell ref="E1072:E1074"/>
    <mergeCell ref="F1072:F1074"/>
    <mergeCell ref="G1072:G1074"/>
    <mergeCell ref="H1075:H1077"/>
    <mergeCell ref="I1075:I1077"/>
    <mergeCell ref="J1075:J1077"/>
    <mergeCell ref="K1075:K1077"/>
    <mergeCell ref="L1075:L1077"/>
    <mergeCell ref="M1075:M1077"/>
    <mergeCell ref="N1075:N1077"/>
    <mergeCell ref="O1075:O1077"/>
    <mergeCell ref="A1075:A1077"/>
    <mergeCell ref="B1075:B1077"/>
    <mergeCell ref="C1075:C1077"/>
    <mergeCell ref="D1075:D1077"/>
    <mergeCell ref="E1075:E1077"/>
    <mergeCell ref="F1075:F1077"/>
    <mergeCell ref="G1075:G1077"/>
    <mergeCell ref="H1078:H1080"/>
    <mergeCell ref="I1078:I1080"/>
    <mergeCell ref="J1078:J1080"/>
    <mergeCell ref="K1078:K1080"/>
    <mergeCell ref="H1060:H1062"/>
    <mergeCell ref="I1060:I1062"/>
    <mergeCell ref="J1060:J1062"/>
    <mergeCell ref="K1060:K1062"/>
    <mergeCell ref="L1060:L1062"/>
    <mergeCell ref="M1060:M1062"/>
    <mergeCell ref="N1060:N1062"/>
    <mergeCell ref="O1060:O1062"/>
    <mergeCell ref="A1060:A1062"/>
    <mergeCell ref="B1060:B1062"/>
    <mergeCell ref="C1060:C1062"/>
    <mergeCell ref="D1060:D1062"/>
    <mergeCell ref="E1060:E1062"/>
    <mergeCell ref="F1060:F1062"/>
    <mergeCell ref="G1060:G1062"/>
    <mergeCell ref="H1063:H1065"/>
    <mergeCell ref="I1063:I1065"/>
    <mergeCell ref="J1063:J1065"/>
    <mergeCell ref="K1063:K1065"/>
    <mergeCell ref="L1063:L1065"/>
    <mergeCell ref="M1063:M1065"/>
    <mergeCell ref="N1063:N1065"/>
    <mergeCell ref="O1063:O1065"/>
    <mergeCell ref="A1063:A1065"/>
    <mergeCell ref="B1063:B1065"/>
    <mergeCell ref="C1063:C1065"/>
    <mergeCell ref="D1063:D1065"/>
    <mergeCell ref="E1063:E1065"/>
    <mergeCell ref="F1063:F1065"/>
    <mergeCell ref="G1063:G1065"/>
    <mergeCell ref="A1066:A1068"/>
    <mergeCell ref="B1066:B1068"/>
    <mergeCell ref="C1066:C1068"/>
    <mergeCell ref="D1066:D1068"/>
    <mergeCell ref="E1066:E1068"/>
    <mergeCell ref="F1066:F1068"/>
    <mergeCell ref="G1066:G1068"/>
    <mergeCell ref="H1066:H1068"/>
    <mergeCell ref="I1066:I1068"/>
    <mergeCell ref="J1066:J1068"/>
    <mergeCell ref="K1066:K1068"/>
    <mergeCell ref="L1066:L1068"/>
    <mergeCell ref="M1066:M1068"/>
    <mergeCell ref="N1066:N1068"/>
    <mergeCell ref="H1051:H1053"/>
    <mergeCell ref="I1051:I1053"/>
    <mergeCell ref="J1051:J1053"/>
    <mergeCell ref="K1051:K1053"/>
    <mergeCell ref="L1051:L1053"/>
    <mergeCell ref="M1051:M1053"/>
    <mergeCell ref="N1051:N1053"/>
    <mergeCell ref="O1051:O1053"/>
    <mergeCell ref="A1051:A1053"/>
    <mergeCell ref="B1051:B1053"/>
    <mergeCell ref="C1051:C1053"/>
    <mergeCell ref="D1051:D1053"/>
    <mergeCell ref="E1051:E1053"/>
    <mergeCell ref="F1051:F1053"/>
    <mergeCell ref="G1051:G1053"/>
    <mergeCell ref="H1054:H1056"/>
    <mergeCell ref="I1054:I1056"/>
    <mergeCell ref="J1054:J1056"/>
    <mergeCell ref="K1054:K1056"/>
    <mergeCell ref="L1054:L1056"/>
    <mergeCell ref="M1054:M1056"/>
    <mergeCell ref="N1054:N1056"/>
    <mergeCell ref="O1054:O1056"/>
    <mergeCell ref="A1054:A1056"/>
    <mergeCell ref="B1054:B1056"/>
    <mergeCell ref="C1054:C1056"/>
    <mergeCell ref="D1054:D1056"/>
    <mergeCell ref="E1054:E1056"/>
    <mergeCell ref="F1054:F1056"/>
    <mergeCell ref="G1054:G1056"/>
    <mergeCell ref="H1057:H1059"/>
    <mergeCell ref="I1057:I1059"/>
    <mergeCell ref="J1057:J1059"/>
    <mergeCell ref="K1057:K1059"/>
    <mergeCell ref="L1057:L1059"/>
    <mergeCell ref="M1057:M1059"/>
    <mergeCell ref="N1057:N1059"/>
    <mergeCell ref="O1057:O1059"/>
    <mergeCell ref="A1057:A1059"/>
    <mergeCell ref="B1057:B1059"/>
    <mergeCell ref="C1057:C1059"/>
    <mergeCell ref="D1057:D1059"/>
    <mergeCell ref="E1057:E1059"/>
    <mergeCell ref="F1057:F1059"/>
    <mergeCell ref="G1057:G1059"/>
    <mergeCell ref="B1042:B1044"/>
    <mergeCell ref="C1042:C1044"/>
    <mergeCell ref="D1042:D1044"/>
    <mergeCell ref="E1042:E1044"/>
    <mergeCell ref="F1042:F1044"/>
    <mergeCell ref="G1042:G1044"/>
    <mergeCell ref="H1045:H1047"/>
    <mergeCell ref="I1045:I1047"/>
    <mergeCell ref="J1045:J1047"/>
    <mergeCell ref="K1045:K1047"/>
    <mergeCell ref="L1045:L1047"/>
    <mergeCell ref="M1045:M1047"/>
    <mergeCell ref="N1045:N1047"/>
    <mergeCell ref="O1045:O1047"/>
    <mergeCell ref="A1045:A1047"/>
    <mergeCell ref="B1045:B1047"/>
    <mergeCell ref="C1045:C1047"/>
    <mergeCell ref="D1045:D1047"/>
    <mergeCell ref="E1045:E1047"/>
    <mergeCell ref="F1045:F1047"/>
    <mergeCell ref="G1045:G1047"/>
    <mergeCell ref="H1048:H1050"/>
    <mergeCell ref="I1048:I1050"/>
    <mergeCell ref="J1048:J1050"/>
    <mergeCell ref="K1048:K1050"/>
    <mergeCell ref="L1048:L1050"/>
    <mergeCell ref="M1048:M1050"/>
    <mergeCell ref="N1048:N1050"/>
    <mergeCell ref="O1048:O1050"/>
    <mergeCell ref="A1048:A1050"/>
    <mergeCell ref="B1048:B1050"/>
    <mergeCell ref="C1048:C1050"/>
    <mergeCell ref="D1048:D1050"/>
    <mergeCell ref="E1048:E1050"/>
    <mergeCell ref="F1048:F1050"/>
    <mergeCell ref="G1048:G1050"/>
    <mergeCell ref="U1057:U1059"/>
    <mergeCell ref="U1060:U1062"/>
    <mergeCell ref="U1063:U1065"/>
    <mergeCell ref="U1066:U1068"/>
    <mergeCell ref="O1024:O1026"/>
    <mergeCell ref="U1027:U1029"/>
    <mergeCell ref="U1030:U1032"/>
    <mergeCell ref="U1033:U1035"/>
    <mergeCell ref="U1036:U1038"/>
    <mergeCell ref="U1039:U1041"/>
    <mergeCell ref="U1042:U1044"/>
    <mergeCell ref="H1027:H1029"/>
    <mergeCell ref="I1027:I1029"/>
    <mergeCell ref="J1027:J1029"/>
    <mergeCell ref="K1027:K1029"/>
    <mergeCell ref="L1027:L1029"/>
    <mergeCell ref="M1027:M1029"/>
    <mergeCell ref="N1027:N1029"/>
    <mergeCell ref="O1027:O1029"/>
    <mergeCell ref="A1027:A1029"/>
    <mergeCell ref="B1027:B1029"/>
    <mergeCell ref="C1027:C1029"/>
    <mergeCell ref="D1027:D1029"/>
    <mergeCell ref="E1027:E1029"/>
    <mergeCell ref="F1027:F1029"/>
    <mergeCell ref="G1027:G1029"/>
    <mergeCell ref="H1030:H1032"/>
    <mergeCell ref="I1030:I1032"/>
    <mergeCell ref="J1030:J1032"/>
    <mergeCell ref="K1030:K1032"/>
    <mergeCell ref="L1030:L1032"/>
    <mergeCell ref="M1030:M1032"/>
    <mergeCell ref="N1030:N1032"/>
    <mergeCell ref="O1030:O1032"/>
    <mergeCell ref="A1030:A1032"/>
    <mergeCell ref="B1030:B1032"/>
    <mergeCell ref="C1030:C1032"/>
    <mergeCell ref="D1030:D1032"/>
    <mergeCell ref="E1030:E1032"/>
    <mergeCell ref="F1030:F1032"/>
    <mergeCell ref="G1030:G1032"/>
    <mergeCell ref="H1033:H1035"/>
    <mergeCell ref="I1033:I1035"/>
    <mergeCell ref="J1033:J1035"/>
    <mergeCell ref="K1033:K1035"/>
    <mergeCell ref="L1033:L1035"/>
    <mergeCell ref="M1033:M1035"/>
    <mergeCell ref="N1033:N1035"/>
    <mergeCell ref="O1033:O1035"/>
    <mergeCell ref="A1033:A1035"/>
    <mergeCell ref="B1033:B1035"/>
    <mergeCell ref="C1033:C1035"/>
    <mergeCell ref="D1033:D1035"/>
    <mergeCell ref="E1033:E1035"/>
    <mergeCell ref="F1033:F1035"/>
    <mergeCell ref="G1033:G1035"/>
    <mergeCell ref="H1036:H1038"/>
    <mergeCell ref="I1036:I1038"/>
    <mergeCell ref="J1036:J1038"/>
    <mergeCell ref="K1036:K1038"/>
    <mergeCell ref="L1036:L1038"/>
    <mergeCell ref="M1036:M1038"/>
    <mergeCell ref="N1036:N1038"/>
    <mergeCell ref="O1036:O1038"/>
    <mergeCell ref="H1021:H1023"/>
    <mergeCell ref="I1021:I1023"/>
    <mergeCell ref="J1021:J1023"/>
    <mergeCell ref="K1021:K1023"/>
    <mergeCell ref="L1021:L1023"/>
    <mergeCell ref="M1021:M1023"/>
    <mergeCell ref="N1021:N1023"/>
    <mergeCell ref="O1021:O1023"/>
    <mergeCell ref="A1021:A1023"/>
    <mergeCell ref="B1021:B1023"/>
    <mergeCell ref="C1021:C1023"/>
    <mergeCell ref="D1021:D1023"/>
    <mergeCell ref="E1021:E1023"/>
    <mergeCell ref="F1021:F1023"/>
    <mergeCell ref="G1021:G1023"/>
    <mergeCell ref="A1024:A1026"/>
    <mergeCell ref="B1024:B1026"/>
    <mergeCell ref="C1024:C1026"/>
    <mergeCell ref="D1024:D1026"/>
    <mergeCell ref="E1024:E1026"/>
    <mergeCell ref="F1024:F1026"/>
    <mergeCell ref="G1024:G1026"/>
    <mergeCell ref="H1024:H1026"/>
    <mergeCell ref="I1024:I1026"/>
    <mergeCell ref="J1024:J1026"/>
    <mergeCell ref="K1024:K1026"/>
    <mergeCell ref="L1024:L1026"/>
    <mergeCell ref="M1024:M1026"/>
    <mergeCell ref="N1024:N1026"/>
    <mergeCell ref="U1045:U1047"/>
    <mergeCell ref="U1048:U1050"/>
    <mergeCell ref="U1051:U1053"/>
    <mergeCell ref="U1054:U1056"/>
    <mergeCell ref="A1036:A1038"/>
    <mergeCell ref="B1036:B1038"/>
    <mergeCell ref="C1036:C1038"/>
    <mergeCell ref="D1036:D1038"/>
    <mergeCell ref="E1036:E1038"/>
    <mergeCell ref="F1036:F1038"/>
    <mergeCell ref="G1036:G1038"/>
    <mergeCell ref="H1039:H1041"/>
    <mergeCell ref="I1039:I1041"/>
    <mergeCell ref="J1039:J1041"/>
    <mergeCell ref="K1039:K1041"/>
    <mergeCell ref="L1039:L1041"/>
    <mergeCell ref="M1039:M1041"/>
    <mergeCell ref="N1039:N1041"/>
    <mergeCell ref="O1039:O1041"/>
    <mergeCell ref="A1039:A1041"/>
    <mergeCell ref="B1039:B1041"/>
    <mergeCell ref="C1039:C1041"/>
    <mergeCell ref="D1039:D1041"/>
    <mergeCell ref="E1039:E1041"/>
    <mergeCell ref="F1039:F1041"/>
    <mergeCell ref="G1039:G1041"/>
    <mergeCell ref="H1042:H1044"/>
    <mergeCell ref="I1042:I1044"/>
    <mergeCell ref="J1042:J1044"/>
    <mergeCell ref="K1042:K1044"/>
    <mergeCell ref="L1042:L1044"/>
    <mergeCell ref="M1042:M1044"/>
    <mergeCell ref="N1042:N1044"/>
    <mergeCell ref="O1042:O1044"/>
    <mergeCell ref="A1042:A1044"/>
    <mergeCell ref="H1012:H1014"/>
    <mergeCell ref="I1012:I1014"/>
    <mergeCell ref="J1012:J1014"/>
    <mergeCell ref="K1012:K1014"/>
    <mergeCell ref="L1012:L1014"/>
    <mergeCell ref="M1012:M1014"/>
    <mergeCell ref="N1012:N1014"/>
    <mergeCell ref="O1012:O1014"/>
    <mergeCell ref="A1012:A1014"/>
    <mergeCell ref="B1012:B1014"/>
    <mergeCell ref="C1012:C1014"/>
    <mergeCell ref="D1012:D1014"/>
    <mergeCell ref="E1012:E1014"/>
    <mergeCell ref="F1012:F1014"/>
    <mergeCell ref="G1012:G1014"/>
    <mergeCell ref="H1015:H1017"/>
    <mergeCell ref="I1015:I1017"/>
    <mergeCell ref="J1015:J1017"/>
    <mergeCell ref="K1015:K1017"/>
    <mergeCell ref="L1015:L1017"/>
    <mergeCell ref="M1015:M1017"/>
    <mergeCell ref="N1015:N1017"/>
    <mergeCell ref="O1015:O1017"/>
    <mergeCell ref="A1015:A1017"/>
    <mergeCell ref="B1015:B1017"/>
    <mergeCell ref="C1015:C1017"/>
    <mergeCell ref="D1015:D1017"/>
    <mergeCell ref="E1015:E1017"/>
    <mergeCell ref="F1015:F1017"/>
    <mergeCell ref="G1015:G1017"/>
    <mergeCell ref="H1018:H1020"/>
    <mergeCell ref="I1018:I1020"/>
    <mergeCell ref="J1018:J1020"/>
    <mergeCell ref="K1018:K1020"/>
    <mergeCell ref="L1018:L1020"/>
    <mergeCell ref="M1018:M1020"/>
    <mergeCell ref="N1018:N1020"/>
    <mergeCell ref="O1018:O1020"/>
    <mergeCell ref="A1018:A1020"/>
    <mergeCell ref="B1018:B1020"/>
    <mergeCell ref="C1018:C1020"/>
    <mergeCell ref="D1018:D1020"/>
    <mergeCell ref="E1018:E1020"/>
    <mergeCell ref="F1018:F1020"/>
    <mergeCell ref="G1018:G1020"/>
    <mergeCell ref="H1003:H1005"/>
    <mergeCell ref="I1003:I1005"/>
    <mergeCell ref="J1003:J1005"/>
    <mergeCell ref="K1003:K1005"/>
    <mergeCell ref="L1003:L1005"/>
    <mergeCell ref="M1003:M1005"/>
    <mergeCell ref="N1003:N1005"/>
    <mergeCell ref="O1003:O1005"/>
    <mergeCell ref="A1003:A1005"/>
    <mergeCell ref="B1003:B1005"/>
    <mergeCell ref="C1003:C1005"/>
    <mergeCell ref="D1003:D1005"/>
    <mergeCell ref="E1003:E1005"/>
    <mergeCell ref="F1003:F1005"/>
    <mergeCell ref="G1003:G1005"/>
    <mergeCell ref="H1006:H1008"/>
    <mergeCell ref="I1006:I1008"/>
    <mergeCell ref="J1006:J1008"/>
    <mergeCell ref="K1006:K1008"/>
    <mergeCell ref="L1006:L1008"/>
    <mergeCell ref="M1006:M1008"/>
    <mergeCell ref="N1006:N1008"/>
    <mergeCell ref="O1006:O1008"/>
    <mergeCell ref="A1006:A1008"/>
    <mergeCell ref="B1006:B1008"/>
    <mergeCell ref="C1006:C1008"/>
    <mergeCell ref="D1006:D1008"/>
    <mergeCell ref="E1006:E1008"/>
    <mergeCell ref="F1006:F1008"/>
    <mergeCell ref="G1006:G1008"/>
    <mergeCell ref="H1009:H1011"/>
    <mergeCell ref="I1009:I1011"/>
    <mergeCell ref="J1009:J1011"/>
    <mergeCell ref="K1009:K1011"/>
    <mergeCell ref="L1009:L1011"/>
    <mergeCell ref="M1009:M1011"/>
    <mergeCell ref="N1009:N1011"/>
    <mergeCell ref="O1009:O1011"/>
    <mergeCell ref="A1009:A1011"/>
    <mergeCell ref="B1009:B1011"/>
    <mergeCell ref="C1009:C1011"/>
    <mergeCell ref="D1009:D1011"/>
    <mergeCell ref="E1009:E1011"/>
    <mergeCell ref="F1009:F1011"/>
    <mergeCell ref="G1009:G1011"/>
    <mergeCell ref="L994:L996"/>
    <mergeCell ref="M994:M996"/>
    <mergeCell ref="N994:N996"/>
    <mergeCell ref="O994:O996"/>
    <mergeCell ref="A994:A996"/>
    <mergeCell ref="B994:B996"/>
    <mergeCell ref="C994:C996"/>
    <mergeCell ref="D994:D996"/>
    <mergeCell ref="E994:E996"/>
    <mergeCell ref="F994:F996"/>
    <mergeCell ref="G994:G996"/>
    <mergeCell ref="H997:H999"/>
    <mergeCell ref="I997:I999"/>
    <mergeCell ref="J997:J999"/>
    <mergeCell ref="K997:K999"/>
    <mergeCell ref="L997:L999"/>
    <mergeCell ref="M997:M999"/>
    <mergeCell ref="N997:N999"/>
    <mergeCell ref="O997:O999"/>
    <mergeCell ref="A997:A999"/>
    <mergeCell ref="B997:B999"/>
    <mergeCell ref="C997:C999"/>
    <mergeCell ref="D997:D999"/>
    <mergeCell ref="E997:E999"/>
    <mergeCell ref="F997:F999"/>
    <mergeCell ref="G997:G999"/>
    <mergeCell ref="H1000:H1002"/>
    <mergeCell ref="I1000:I1002"/>
    <mergeCell ref="J1000:J1002"/>
    <mergeCell ref="K1000:K1002"/>
    <mergeCell ref="L1000:L1002"/>
    <mergeCell ref="M1000:M1002"/>
    <mergeCell ref="N1000:N1002"/>
    <mergeCell ref="O1000:O1002"/>
    <mergeCell ref="A1000:A1002"/>
    <mergeCell ref="B1000:B1002"/>
    <mergeCell ref="C1000:C1002"/>
    <mergeCell ref="D1000:D1002"/>
    <mergeCell ref="E1000:E1002"/>
    <mergeCell ref="F1000:F1002"/>
    <mergeCell ref="G1000:G1002"/>
    <mergeCell ref="U1003:U1005"/>
    <mergeCell ref="U1006:U1008"/>
    <mergeCell ref="U1009:U1011"/>
    <mergeCell ref="U1012:U1014"/>
    <mergeCell ref="U1015:U1017"/>
    <mergeCell ref="U1018:U1020"/>
    <mergeCell ref="U1021:U1023"/>
    <mergeCell ref="U1024:U1026"/>
    <mergeCell ref="O982:O984"/>
    <mergeCell ref="U985:U987"/>
    <mergeCell ref="U988:U990"/>
    <mergeCell ref="U991:U993"/>
    <mergeCell ref="U994:U996"/>
    <mergeCell ref="U997:U999"/>
    <mergeCell ref="U1000:U1002"/>
    <mergeCell ref="H985:H987"/>
    <mergeCell ref="I985:I987"/>
    <mergeCell ref="J985:J987"/>
    <mergeCell ref="K985:K987"/>
    <mergeCell ref="L985:L987"/>
    <mergeCell ref="M985:M987"/>
    <mergeCell ref="N985:N987"/>
    <mergeCell ref="O985:O987"/>
    <mergeCell ref="A985:A987"/>
    <mergeCell ref="B985:B987"/>
    <mergeCell ref="C985:C987"/>
    <mergeCell ref="D985:D987"/>
    <mergeCell ref="E985:E987"/>
    <mergeCell ref="F985:F987"/>
    <mergeCell ref="G985:G987"/>
    <mergeCell ref="H988:H990"/>
    <mergeCell ref="I988:I990"/>
    <mergeCell ref="J988:J990"/>
    <mergeCell ref="K988:K990"/>
    <mergeCell ref="L988:L990"/>
    <mergeCell ref="M988:M990"/>
    <mergeCell ref="N988:N990"/>
    <mergeCell ref="O988:O990"/>
    <mergeCell ref="A988:A990"/>
    <mergeCell ref="B988:B990"/>
    <mergeCell ref="C988:C990"/>
    <mergeCell ref="D988:D990"/>
    <mergeCell ref="E988:E990"/>
    <mergeCell ref="F988:F990"/>
    <mergeCell ref="G988:G990"/>
    <mergeCell ref="H991:H993"/>
    <mergeCell ref="I991:I993"/>
    <mergeCell ref="J991:J993"/>
    <mergeCell ref="K991:K993"/>
    <mergeCell ref="L991:L993"/>
    <mergeCell ref="M991:M993"/>
    <mergeCell ref="N991:N993"/>
    <mergeCell ref="O991:O993"/>
    <mergeCell ref="A991:A993"/>
    <mergeCell ref="B991:B993"/>
    <mergeCell ref="C991:C993"/>
    <mergeCell ref="D991:D993"/>
    <mergeCell ref="E991:E993"/>
    <mergeCell ref="F991:F993"/>
    <mergeCell ref="G991:G993"/>
    <mergeCell ref="H994:H996"/>
    <mergeCell ref="I994:I996"/>
    <mergeCell ref="J994:J996"/>
    <mergeCell ref="K994:K996"/>
    <mergeCell ref="H976:H978"/>
    <mergeCell ref="I976:I978"/>
    <mergeCell ref="J976:J978"/>
    <mergeCell ref="K976:K978"/>
    <mergeCell ref="L976:L978"/>
    <mergeCell ref="M976:M978"/>
    <mergeCell ref="N976:N978"/>
    <mergeCell ref="O976:O978"/>
    <mergeCell ref="A976:A978"/>
    <mergeCell ref="B976:B978"/>
    <mergeCell ref="C976:C978"/>
    <mergeCell ref="D976:D978"/>
    <mergeCell ref="E976:E978"/>
    <mergeCell ref="F976:F978"/>
    <mergeCell ref="G976:G978"/>
    <mergeCell ref="H979:H981"/>
    <mergeCell ref="I979:I981"/>
    <mergeCell ref="J979:J981"/>
    <mergeCell ref="K979:K981"/>
    <mergeCell ref="L979:L981"/>
    <mergeCell ref="M979:M981"/>
    <mergeCell ref="N979:N981"/>
    <mergeCell ref="O979:O981"/>
    <mergeCell ref="A979:A981"/>
    <mergeCell ref="B979:B981"/>
    <mergeCell ref="C979:C981"/>
    <mergeCell ref="D979:D981"/>
    <mergeCell ref="E979:E981"/>
    <mergeCell ref="F979:F981"/>
    <mergeCell ref="G979:G981"/>
    <mergeCell ref="A982:A984"/>
    <mergeCell ref="B982:B984"/>
    <mergeCell ref="C982:C984"/>
    <mergeCell ref="D982:D984"/>
    <mergeCell ref="E982:E984"/>
    <mergeCell ref="F982:F984"/>
    <mergeCell ref="G982:G984"/>
    <mergeCell ref="H982:H984"/>
    <mergeCell ref="I982:I984"/>
    <mergeCell ref="J982:J984"/>
    <mergeCell ref="K982:K984"/>
    <mergeCell ref="L982:L984"/>
    <mergeCell ref="M982:M984"/>
    <mergeCell ref="N982:N984"/>
    <mergeCell ref="H967:H969"/>
    <mergeCell ref="I967:I969"/>
    <mergeCell ref="J967:J969"/>
    <mergeCell ref="K967:K969"/>
    <mergeCell ref="L967:L969"/>
    <mergeCell ref="M967:M969"/>
    <mergeCell ref="N967:N969"/>
    <mergeCell ref="O967:O969"/>
    <mergeCell ref="A967:A969"/>
    <mergeCell ref="B967:B969"/>
    <mergeCell ref="C967:C969"/>
    <mergeCell ref="D967:D969"/>
    <mergeCell ref="E967:E969"/>
    <mergeCell ref="F967:F969"/>
    <mergeCell ref="G967:G969"/>
    <mergeCell ref="H970:H972"/>
    <mergeCell ref="I970:I972"/>
    <mergeCell ref="J970:J972"/>
    <mergeCell ref="K970:K972"/>
    <mergeCell ref="L970:L972"/>
    <mergeCell ref="M970:M972"/>
    <mergeCell ref="N970:N972"/>
    <mergeCell ref="O970:O972"/>
    <mergeCell ref="A970:A972"/>
    <mergeCell ref="B970:B972"/>
    <mergeCell ref="C970:C972"/>
    <mergeCell ref="D970:D972"/>
    <mergeCell ref="E970:E972"/>
    <mergeCell ref="F970:F972"/>
    <mergeCell ref="G970:G972"/>
    <mergeCell ref="H973:H975"/>
    <mergeCell ref="I973:I975"/>
    <mergeCell ref="J973:J975"/>
    <mergeCell ref="K973:K975"/>
    <mergeCell ref="L973:L975"/>
    <mergeCell ref="M973:M975"/>
    <mergeCell ref="N973:N975"/>
    <mergeCell ref="O973:O975"/>
    <mergeCell ref="A973:A975"/>
    <mergeCell ref="B973:B975"/>
    <mergeCell ref="C973:C975"/>
    <mergeCell ref="D973:D975"/>
    <mergeCell ref="E973:E975"/>
    <mergeCell ref="F973:F975"/>
    <mergeCell ref="G973:G975"/>
    <mergeCell ref="A910:A912"/>
    <mergeCell ref="K910:K912"/>
    <mergeCell ref="L910:L912"/>
    <mergeCell ref="M910:M912"/>
    <mergeCell ref="N910:N912"/>
    <mergeCell ref="O910:O912"/>
    <mergeCell ref="J902:J904"/>
    <mergeCell ref="K902:K904"/>
    <mergeCell ref="L902:L904"/>
    <mergeCell ref="M902:M904"/>
    <mergeCell ref="N902:N904"/>
    <mergeCell ref="O902:O904"/>
    <mergeCell ref="P905:P906"/>
    <mergeCell ref="H961:H963"/>
    <mergeCell ref="I961:I963"/>
    <mergeCell ref="J961:J963"/>
    <mergeCell ref="K961:K963"/>
    <mergeCell ref="L961:L963"/>
    <mergeCell ref="M961:M963"/>
    <mergeCell ref="N961:N963"/>
    <mergeCell ref="O961:O963"/>
    <mergeCell ref="A961:A963"/>
    <mergeCell ref="B961:B963"/>
    <mergeCell ref="C961:C963"/>
    <mergeCell ref="D961:D963"/>
    <mergeCell ref="E961:E963"/>
    <mergeCell ref="F961:F963"/>
    <mergeCell ref="G961:G963"/>
    <mergeCell ref="H964:H966"/>
    <mergeCell ref="I964:I966"/>
    <mergeCell ref="J964:J966"/>
    <mergeCell ref="K964:K966"/>
    <mergeCell ref="L964:L966"/>
    <mergeCell ref="M964:M966"/>
    <mergeCell ref="N964:N966"/>
    <mergeCell ref="O964:O966"/>
    <mergeCell ref="A964:A966"/>
    <mergeCell ref="B964:B966"/>
    <mergeCell ref="C964:C966"/>
    <mergeCell ref="D964:D966"/>
    <mergeCell ref="E964:E966"/>
    <mergeCell ref="F964:F966"/>
    <mergeCell ref="G964:G966"/>
    <mergeCell ref="I910:I912"/>
    <mergeCell ref="J910:J912"/>
    <mergeCell ref="B910:B912"/>
    <mergeCell ref="C910:C912"/>
    <mergeCell ref="D910:D912"/>
    <mergeCell ref="E910:E912"/>
    <mergeCell ref="F910:F912"/>
    <mergeCell ref="G910:G912"/>
    <mergeCell ref="H910:H912"/>
    <mergeCell ref="H913:H915"/>
    <mergeCell ref="I913:I915"/>
    <mergeCell ref="J913:J915"/>
    <mergeCell ref="K913:K915"/>
    <mergeCell ref="L913:L915"/>
    <mergeCell ref="M913:M915"/>
    <mergeCell ref="N913:N915"/>
    <mergeCell ref="O913:O915"/>
    <mergeCell ref="A913:A915"/>
    <mergeCell ref="B913:B915"/>
    <mergeCell ref="C913:C915"/>
    <mergeCell ref="D913:D915"/>
    <mergeCell ref="H896:H898"/>
    <mergeCell ref="I896:I898"/>
    <mergeCell ref="J896:J898"/>
    <mergeCell ref="K896:K898"/>
    <mergeCell ref="L896:L898"/>
    <mergeCell ref="M896:M898"/>
    <mergeCell ref="N896:N898"/>
    <mergeCell ref="O896:O898"/>
    <mergeCell ref="S907:S908"/>
    <mergeCell ref="T907:T908"/>
    <mergeCell ref="Q905:Q906"/>
    <mergeCell ref="R905:R906"/>
    <mergeCell ref="S905:S906"/>
    <mergeCell ref="T905:T906"/>
    <mergeCell ref="P907:P908"/>
    <mergeCell ref="Q907:Q908"/>
    <mergeCell ref="R907:R908"/>
    <mergeCell ref="D896:D898"/>
    <mergeCell ref="D899:D901"/>
    <mergeCell ref="D902:D904"/>
    <mergeCell ref="D905:D909"/>
    <mergeCell ref="E905:E909"/>
    <mergeCell ref="A896:A898"/>
    <mergeCell ref="B896:B898"/>
    <mergeCell ref="C896:C898"/>
    <mergeCell ref="E896:E898"/>
    <mergeCell ref="F896:F898"/>
    <mergeCell ref="G896:G898"/>
    <mergeCell ref="C900:C901"/>
    <mergeCell ref="N900:N901"/>
    <mergeCell ref="O900:O901"/>
    <mergeCell ref="G900:G901"/>
    <mergeCell ref="H900:H901"/>
    <mergeCell ref="I900:I901"/>
    <mergeCell ref="J900:J901"/>
    <mergeCell ref="K900:K901"/>
    <mergeCell ref="L900:L901"/>
    <mergeCell ref="M900:M901"/>
    <mergeCell ref="E899:E901"/>
    <mergeCell ref="F900:F901"/>
    <mergeCell ref="E902:E904"/>
    <mergeCell ref="F902:F904"/>
    <mergeCell ref="G902:G904"/>
    <mergeCell ref="H902:H904"/>
    <mergeCell ref="I902:I904"/>
    <mergeCell ref="A899:A901"/>
    <mergeCell ref="B900:B901"/>
    <mergeCell ref="A902:A904"/>
    <mergeCell ref="B902:B904"/>
    <mergeCell ref="C902:C904"/>
    <mergeCell ref="A905:A909"/>
    <mergeCell ref="D860:D862"/>
    <mergeCell ref="D863:D865"/>
    <mergeCell ref="D866:D868"/>
    <mergeCell ref="E866:E868"/>
    <mergeCell ref="F866:F868"/>
    <mergeCell ref="G866:G868"/>
    <mergeCell ref="H866:H868"/>
    <mergeCell ref="A857:A859"/>
    <mergeCell ref="A860:A862"/>
    <mergeCell ref="B860:B862"/>
    <mergeCell ref="C860:C862"/>
    <mergeCell ref="E860:E862"/>
    <mergeCell ref="F860:F862"/>
    <mergeCell ref="C864:C865"/>
    <mergeCell ref="H869:H871"/>
    <mergeCell ref="I869:I871"/>
    <mergeCell ref="J869:J871"/>
    <mergeCell ref="K869:K871"/>
    <mergeCell ref="L869:L871"/>
    <mergeCell ref="M869:M871"/>
    <mergeCell ref="N869:N871"/>
    <mergeCell ref="O869:O871"/>
    <mergeCell ref="A869:A871"/>
    <mergeCell ref="B869:B871"/>
    <mergeCell ref="C869:C871"/>
    <mergeCell ref="D869:D871"/>
    <mergeCell ref="E869:E871"/>
    <mergeCell ref="F869:F871"/>
    <mergeCell ref="G869:G871"/>
    <mergeCell ref="H872:H874"/>
    <mergeCell ref="I872:I874"/>
    <mergeCell ref="J872:J874"/>
    <mergeCell ref="K872:K874"/>
    <mergeCell ref="L872:L874"/>
    <mergeCell ref="M872:M874"/>
    <mergeCell ref="N872:N874"/>
    <mergeCell ref="O872:O874"/>
    <mergeCell ref="A872:A874"/>
    <mergeCell ref="B872:B874"/>
    <mergeCell ref="C872:C874"/>
    <mergeCell ref="D872:D874"/>
    <mergeCell ref="E872:E874"/>
    <mergeCell ref="F872:F874"/>
    <mergeCell ref="G872:G874"/>
    <mergeCell ref="D857:D859"/>
    <mergeCell ref="E857:E859"/>
    <mergeCell ref="F857:F859"/>
    <mergeCell ref="G857:G859"/>
    <mergeCell ref="B857:B859"/>
    <mergeCell ref="C857:C859"/>
    <mergeCell ref="N860:N862"/>
    <mergeCell ref="O860:O862"/>
    <mergeCell ref="G860:G862"/>
    <mergeCell ref="H860:H862"/>
    <mergeCell ref="I860:I862"/>
    <mergeCell ref="J860:J862"/>
    <mergeCell ref="K860:K862"/>
    <mergeCell ref="L860:L862"/>
    <mergeCell ref="M860:M862"/>
    <mergeCell ref="A863:A865"/>
    <mergeCell ref="B864:B865"/>
    <mergeCell ref="A866:A868"/>
    <mergeCell ref="B866:B868"/>
    <mergeCell ref="C866:C868"/>
    <mergeCell ref="H848:H850"/>
    <mergeCell ref="I848:I850"/>
    <mergeCell ref="J848:J850"/>
    <mergeCell ref="K848:K850"/>
    <mergeCell ref="L848:L850"/>
    <mergeCell ref="M848:M850"/>
    <mergeCell ref="N848:N850"/>
    <mergeCell ref="G852:G853"/>
    <mergeCell ref="H852:H853"/>
    <mergeCell ref="I852:I853"/>
    <mergeCell ref="J852:J853"/>
    <mergeCell ref="K852:K853"/>
    <mergeCell ref="L852:L853"/>
    <mergeCell ref="M852:M853"/>
    <mergeCell ref="N852:N853"/>
    <mergeCell ref="A848:A850"/>
    <mergeCell ref="B848:B850"/>
    <mergeCell ref="C848:C850"/>
    <mergeCell ref="E848:E850"/>
    <mergeCell ref="F848:F850"/>
    <mergeCell ref="G848:G850"/>
    <mergeCell ref="C852:C853"/>
    <mergeCell ref="J855:J856"/>
    <mergeCell ref="K855:K856"/>
    <mergeCell ref="L855:L856"/>
    <mergeCell ref="M855:M856"/>
    <mergeCell ref="N855:N856"/>
    <mergeCell ref="H857:H859"/>
    <mergeCell ref="I857:I859"/>
    <mergeCell ref="J857:J859"/>
    <mergeCell ref="K857:K859"/>
    <mergeCell ref="L857:L859"/>
    <mergeCell ref="M857:M859"/>
    <mergeCell ref="N857:N859"/>
    <mergeCell ref="E851:E853"/>
    <mergeCell ref="F852:F853"/>
    <mergeCell ref="E854:E856"/>
    <mergeCell ref="F855:F856"/>
    <mergeCell ref="G855:G856"/>
    <mergeCell ref="H855:H856"/>
    <mergeCell ref="I855:I856"/>
    <mergeCell ref="D848:D850"/>
    <mergeCell ref="D851:D853"/>
    <mergeCell ref="D854:D856"/>
    <mergeCell ref="A851:A853"/>
    <mergeCell ref="B852:B853"/>
    <mergeCell ref="A854:A856"/>
    <mergeCell ref="B855:B856"/>
    <mergeCell ref="C855:C856"/>
    <mergeCell ref="U896:U898"/>
    <mergeCell ref="U899:U901"/>
    <mergeCell ref="U902:U904"/>
    <mergeCell ref="U905:U909"/>
    <mergeCell ref="U910:U912"/>
    <mergeCell ref="U913:U915"/>
    <mergeCell ref="U916:U918"/>
    <mergeCell ref="U919:U921"/>
    <mergeCell ref="U922:U924"/>
    <mergeCell ref="U925:U927"/>
    <mergeCell ref="U928:U930"/>
    <mergeCell ref="U931:U933"/>
    <mergeCell ref="U934:U936"/>
    <mergeCell ref="U937:U939"/>
    <mergeCell ref="U940:U942"/>
    <mergeCell ref="U943:U945"/>
    <mergeCell ref="U946:U948"/>
    <mergeCell ref="U949:U951"/>
    <mergeCell ref="U952:U954"/>
    <mergeCell ref="U955:U957"/>
    <mergeCell ref="U979:U981"/>
    <mergeCell ref="U982:U984"/>
    <mergeCell ref="U958:U960"/>
    <mergeCell ref="U961:U963"/>
    <mergeCell ref="U964:U966"/>
    <mergeCell ref="U967:U969"/>
    <mergeCell ref="U970:U972"/>
    <mergeCell ref="U973:U975"/>
    <mergeCell ref="U976:U978"/>
    <mergeCell ref="O848:O850"/>
    <mergeCell ref="U848:U850"/>
    <mergeCell ref="U851:U853"/>
    <mergeCell ref="O852:O853"/>
    <mergeCell ref="U854:U856"/>
    <mergeCell ref="O855:O856"/>
    <mergeCell ref="O857:O859"/>
    <mergeCell ref="P857:T859"/>
    <mergeCell ref="U857:U859"/>
    <mergeCell ref="U860:U862"/>
    <mergeCell ref="U863:U865"/>
    <mergeCell ref="U866:U868"/>
    <mergeCell ref="U869:U871"/>
    <mergeCell ref="O878:O880"/>
    <mergeCell ref="O881:O883"/>
    <mergeCell ref="H890:H892"/>
    <mergeCell ref="I890:I892"/>
    <mergeCell ref="J890:J892"/>
    <mergeCell ref="K890:K892"/>
    <mergeCell ref="L890:L892"/>
    <mergeCell ref="M890:M892"/>
    <mergeCell ref="N890:N892"/>
    <mergeCell ref="O890:O892"/>
    <mergeCell ref="A890:A892"/>
    <mergeCell ref="B890:B892"/>
    <mergeCell ref="C890:C892"/>
    <mergeCell ref="D890:D892"/>
    <mergeCell ref="E890:E892"/>
    <mergeCell ref="F890:F892"/>
    <mergeCell ref="G890:G892"/>
    <mergeCell ref="H893:H895"/>
    <mergeCell ref="I893:I895"/>
    <mergeCell ref="J893:J895"/>
    <mergeCell ref="K893:K895"/>
    <mergeCell ref="L893:L895"/>
    <mergeCell ref="M893:M895"/>
    <mergeCell ref="N893:N895"/>
    <mergeCell ref="O893:O895"/>
    <mergeCell ref="A893:A895"/>
    <mergeCell ref="B893:B895"/>
    <mergeCell ref="C893:C895"/>
    <mergeCell ref="D893:D895"/>
    <mergeCell ref="E893:E895"/>
    <mergeCell ref="F893:F895"/>
    <mergeCell ref="G893:G895"/>
    <mergeCell ref="U872:U874"/>
    <mergeCell ref="U875:U877"/>
    <mergeCell ref="U878:U880"/>
    <mergeCell ref="U881:U883"/>
    <mergeCell ref="U884:U886"/>
    <mergeCell ref="U887:U889"/>
    <mergeCell ref="U890:U892"/>
    <mergeCell ref="U893:U895"/>
    <mergeCell ref="H878:H880"/>
    <mergeCell ref="I878:I880"/>
    <mergeCell ref="J878:J880"/>
    <mergeCell ref="K878:K880"/>
    <mergeCell ref="L878:L880"/>
    <mergeCell ref="M878:M880"/>
    <mergeCell ref="N878:N880"/>
    <mergeCell ref="A878:A880"/>
    <mergeCell ref="B878:B880"/>
    <mergeCell ref="C878:C880"/>
    <mergeCell ref="D878:D880"/>
    <mergeCell ref="E878:E880"/>
    <mergeCell ref="F878:F880"/>
    <mergeCell ref="G878:G880"/>
    <mergeCell ref="H881:H883"/>
    <mergeCell ref="I881:I883"/>
    <mergeCell ref="J881:J883"/>
    <mergeCell ref="K881:K883"/>
    <mergeCell ref="L881:L883"/>
    <mergeCell ref="M881:M883"/>
    <mergeCell ref="N881:N883"/>
    <mergeCell ref="A881:A883"/>
    <mergeCell ref="B881:B883"/>
    <mergeCell ref="C881:C883"/>
    <mergeCell ref="D881:D883"/>
    <mergeCell ref="E881:E883"/>
    <mergeCell ref="A615:A617"/>
    <mergeCell ref="B615:B617"/>
    <mergeCell ref="C615:C617"/>
    <mergeCell ref="D615:D617"/>
    <mergeCell ref="E615:E617"/>
    <mergeCell ref="F615:F617"/>
    <mergeCell ref="G615:G617"/>
    <mergeCell ref="O624:O626"/>
    <mergeCell ref="U624:U626"/>
    <mergeCell ref="H624:H626"/>
    <mergeCell ref="I624:I626"/>
    <mergeCell ref="J624:J626"/>
    <mergeCell ref="K624:K626"/>
    <mergeCell ref="L624:L626"/>
    <mergeCell ref="M624:M626"/>
    <mergeCell ref="N624:N626"/>
    <mergeCell ref="O618:O620"/>
    <mergeCell ref="U618:U620"/>
    <mergeCell ref="H618:H620"/>
    <mergeCell ref="I618:I620"/>
    <mergeCell ref="J618:J620"/>
    <mergeCell ref="K618:K620"/>
    <mergeCell ref="L618:L620"/>
    <mergeCell ref="M618:M620"/>
    <mergeCell ref="N618:N620"/>
    <mergeCell ref="A618:A620"/>
    <mergeCell ref="B618:B620"/>
    <mergeCell ref="C618:C620"/>
    <mergeCell ref="D618:D620"/>
    <mergeCell ref="E618:E620"/>
    <mergeCell ref="F618:F620"/>
    <mergeCell ref="G618:G620"/>
    <mergeCell ref="O621:O623"/>
    <mergeCell ref="U621:U623"/>
    <mergeCell ref="H621:H623"/>
    <mergeCell ref="I621:I623"/>
    <mergeCell ref="J621:J623"/>
    <mergeCell ref="K621:K623"/>
    <mergeCell ref="L621:L623"/>
    <mergeCell ref="M621:M623"/>
    <mergeCell ref="N621:N623"/>
    <mergeCell ref="A621:A623"/>
    <mergeCell ref="B621:B623"/>
    <mergeCell ref="C621:C623"/>
    <mergeCell ref="D621:D623"/>
    <mergeCell ref="E621:E623"/>
    <mergeCell ref="F621:F623"/>
    <mergeCell ref="G621:G623"/>
    <mergeCell ref="A624:A626"/>
    <mergeCell ref="B624:B626"/>
    <mergeCell ref="C624:C626"/>
    <mergeCell ref="D624:D626"/>
    <mergeCell ref="E624:E626"/>
    <mergeCell ref="F624:F626"/>
    <mergeCell ref="G624:G626"/>
    <mergeCell ref="L599:L601"/>
    <mergeCell ref="M599:M601"/>
    <mergeCell ref="N599:N601"/>
    <mergeCell ref="O599:O601"/>
    <mergeCell ref="H612:H614"/>
    <mergeCell ref="I612:I614"/>
    <mergeCell ref="J612:J614"/>
    <mergeCell ref="K612:K614"/>
    <mergeCell ref="L612:L614"/>
    <mergeCell ref="M612:M614"/>
    <mergeCell ref="N612:N614"/>
    <mergeCell ref="A612:A614"/>
    <mergeCell ref="B612:B614"/>
    <mergeCell ref="C612:C614"/>
    <mergeCell ref="D612:D614"/>
    <mergeCell ref="E612:E614"/>
    <mergeCell ref="F612:F614"/>
    <mergeCell ref="G612:G614"/>
    <mergeCell ref="O615:O617"/>
    <mergeCell ref="U615:U617"/>
    <mergeCell ref="H615:H617"/>
    <mergeCell ref="I615:I617"/>
    <mergeCell ref="J615:J617"/>
    <mergeCell ref="K615:K617"/>
    <mergeCell ref="L615:L617"/>
    <mergeCell ref="M615:M617"/>
    <mergeCell ref="N615:N617"/>
    <mergeCell ref="A599:A601"/>
    <mergeCell ref="B599:B601"/>
    <mergeCell ref="C599:C601"/>
    <mergeCell ref="E599:E601"/>
    <mergeCell ref="F599:F601"/>
    <mergeCell ref="G599:G601"/>
    <mergeCell ref="E602:E604"/>
    <mergeCell ref="D599:D601"/>
    <mergeCell ref="D602:D604"/>
    <mergeCell ref="D605:D607"/>
    <mergeCell ref="E605:E607"/>
    <mergeCell ref="F605:F607"/>
    <mergeCell ref="G605:G607"/>
    <mergeCell ref="H605:H607"/>
    <mergeCell ref="O605:O607"/>
    <mergeCell ref="P608:P609"/>
    <mergeCell ref="Q608:Q609"/>
    <mergeCell ref="R608:R609"/>
    <mergeCell ref="S608:S609"/>
    <mergeCell ref="T608:T609"/>
    <mergeCell ref="U608:U611"/>
    <mergeCell ref="I605:I607"/>
    <mergeCell ref="J605:J607"/>
    <mergeCell ref="K605:K607"/>
    <mergeCell ref="L605:L607"/>
    <mergeCell ref="M605:M607"/>
    <mergeCell ref="N605:N607"/>
    <mergeCell ref="U605:U607"/>
    <mergeCell ref="A602:A604"/>
    <mergeCell ref="A605:A607"/>
    <mergeCell ref="B605:B607"/>
    <mergeCell ref="C605:C607"/>
    <mergeCell ref="A608:A611"/>
    <mergeCell ref="D608:D611"/>
    <mergeCell ref="E608:E611"/>
    <mergeCell ref="O612:O614"/>
    <mergeCell ref="U612:U614"/>
    <mergeCell ref="A581:A589"/>
    <mergeCell ref="A590:A592"/>
    <mergeCell ref="B590:B592"/>
    <mergeCell ref="C590:C592"/>
    <mergeCell ref="U590:U592"/>
    <mergeCell ref="U593:U595"/>
    <mergeCell ref="U596:U598"/>
    <mergeCell ref="U599:U601"/>
    <mergeCell ref="U602:U604"/>
    <mergeCell ref="I590:I592"/>
    <mergeCell ref="J590:J592"/>
    <mergeCell ref="K590:K592"/>
    <mergeCell ref="L590:L592"/>
    <mergeCell ref="M590:M592"/>
    <mergeCell ref="N590:N592"/>
    <mergeCell ref="O590:O592"/>
    <mergeCell ref="D578:D580"/>
    <mergeCell ref="D581:D589"/>
    <mergeCell ref="D590:D592"/>
    <mergeCell ref="E590:E592"/>
    <mergeCell ref="F590:F592"/>
    <mergeCell ref="G590:G592"/>
    <mergeCell ref="H590:H592"/>
    <mergeCell ref="A578:A580"/>
    <mergeCell ref="B578:B580"/>
    <mergeCell ref="C578:C580"/>
    <mergeCell ref="E578:E580"/>
    <mergeCell ref="F578:F580"/>
    <mergeCell ref="G578:G580"/>
    <mergeCell ref="E581:E589"/>
    <mergeCell ref="H593:H595"/>
    <mergeCell ref="I593:I595"/>
    <mergeCell ref="J593:J595"/>
    <mergeCell ref="K593:K595"/>
    <mergeCell ref="L593:L595"/>
    <mergeCell ref="M593:M595"/>
    <mergeCell ref="N593:N595"/>
    <mergeCell ref="O593:O595"/>
    <mergeCell ref="A593:A595"/>
    <mergeCell ref="B593:B595"/>
    <mergeCell ref="C593:C595"/>
    <mergeCell ref="D593:D595"/>
    <mergeCell ref="E593:E595"/>
    <mergeCell ref="F593:F595"/>
    <mergeCell ref="G593:G595"/>
    <mergeCell ref="H596:H598"/>
    <mergeCell ref="I596:I598"/>
    <mergeCell ref="J596:J598"/>
    <mergeCell ref="K596:K598"/>
    <mergeCell ref="L596:L598"/>
    <mergeCell ref="M596:M598"/>
    <mergeCell ref="N596:N598"/>
    <mergeCell ref="O596:O598"/>
    <mergeCell ref="A596:A598"/>
    <mergeCell ref="B596:B598"/>
    <mergeCell ref="C596:C598"/>
    <mergeCell ref="D596:D598"/>
    <mergeCell ref="E596:E598"/>
    <mergeCell ref="F596:F598"/>
    <mergeCell ref="G596:G598"/>
    <mergeCell ref="H599:H601"/>
    <mergeCell ref="I599:I601"/>
    <mergeCell ref="J599:J601"/>
    <mergeCell ref="K599:K601"/>
    <mergeCell ref="S584:S586"/>
    <mergeCell ref="T584:T586"/>
    <mergeCell ref="P587:P589"/>
    <mergeCell ref="Q587:Q589"/>
    <mergeCell ref="R587:R589"/>
    <mergeCell ref="S587:S589"/>
    <mergeCell ref="O578:O580"/>
    <mergeCell ref="U578:U580"/>
    <mergeCell ref="Q581:Q583"/>
    <mergeCell ref="R581:R583"/>
    <mergeCell ref="S581:S583"/>
    <mergeCell ref="T581:T583"/>
    <mergeCell ref="U581:U589"/>
    <mergeCell ref="T587:T589"/>
    <mergeCell ref="L575:L577"/>
    <mergeCell ref="M575:M577"/>
    <mergeCell ref="E575:E577"/>
    <mergeCell ref="F575:F577"/>
    <mergeCell ref="G575:G577"/>
    <mergeCell ref="H575:H577"/>
    <mergeCell ref="I575:I577"/>
    <mergeCell ref="J575:J577"/>
    <mergeCell ref="K575:K577"/>
    <mergeCell ref="H578:H580"/>
    <mergeCell ref="I578:I580"/>
    <mergeCell ref="J578:J580"/>
    <mergeCell ref="K578:K580"/>
    <mergeCell ref="L578:L580"/>
    <mergeCell ref="M578:M580"/>
    <mergeCell ref="N578:N580"/>
    <mergeCell ref="P581:P583"/>
    <mergeCell ref="P584:P586"/>
    <mergeCell ref="Q584:Q586"/>
    <mergeCell ref="R584:R586"/>
    <mergeCell ref="U575:U577"/>
    <mergeCell ref="A545:A547"/>
    <mergeCell ref="B546:B547"/>
    <mergeCell ref="A548:A550"/>
    <mergeCell ref="B548:B550"/>
    <mergeCell ref="C548:C550"/>
    <mergeCell ref="D548:D550"/>
    <mergeCell ref="D551:D553"/>
    <mergeCell ref="A551:A553"/>
    <mergeCell ref="A554:A556"/>
    <mergeCell ref="B554:B556"/>
    <mergeCell ref="C554:C556"/>
    <mergeCell ref="D554:D556"/>
    <mergeCell ref="E554:E556"/>
    <mergeCell ref="F554:F556"/>
    <mergeCell ref="O563:O565"/>
    <mergeCell ref="U563:U565"/>
    <mergeCell ref="H563:H565"/>
    <mergeCell ref="I563:I565"/>
    <mergeCell ref="J563:J565"/>
    <mergeCell ref="K563:K565"/>
    <mergeCell ref="L563:L565"/>
    <mergeCell ref="M563:M565"/>
    <mergeCell ref="N563:N565"/>
    <mergeCell ref="O557:O559"/>
    <mergeCell ref="U557:U559"/>
    <mergeCell ref="H557:H559"/>
    <mergeCell ref="I557:I559"/>
    <mergeCell ref="J557:J559"/>
    <mergeCell ref="K557:K559"/>
    <mergeCell ref="L557:L559"/>
    <mergeCell ref="M557:M559"/>
    <mergeCell ref="N557:N559"/>
    <mergeCell ref="A557:A559"/>
    <mergeCell ref="B557:B559"/>
    <mergeCell ref="C557:C559"/>
    <mergeCell ref="D557:D559"/>
    <mergeCell ref="E557:E559"/>
    <mergeCell ref="F557:F559"/>
    <mergeCell ref="G557:G559"/>
    <mergeCell ref="O560:O562"/>
    <mergeCell ref="U560:U562"/>
    <mergeCell ref="H560:H562"/>
    <mergeCell ref="I560:I562"/>
    <mergeCell ref="J560:J562"/>
    <mergeCell ref="K560:K562"/>
    <mergeCell ref="L560:L562"/>
    <mergeCell ref="M560:M562"/>
    <mergeCell ref="N560:N562"/>
    <mergeCell ref="A560:A562"/>
    <mergeCell ref="B560:B562"/>
    <mergeCell ref="C560:C562"/>
    <mergeCell ref="D560:D562"/>
    <mergeCell ref="E560:E562"/>
    <mergeCell ref="F560:F562"/>
    <mergeCell ref="G560:G562"/>
    <mergeCell ref="A563:A565"/>
    <mergeCell ref="B563:B565"/>
    <mergeCell ref="C563:C565"/>
    <mergeCell ref="D563:D565"/>
    <mergeCell ref="E563:E565"/>
    <mergeCell ref="F563:F565"/>
    <mergeCell ref="G563:G565"/>
    <mergeCell ref="B542:B544"/>
    <mergeCell ref="C542:C544"/>
    <mergeCell ref="E542:E544"/>
    <mergeCell ref="F542:F544"/>
    <mergeCell ref="G542:G544"/>
    <mergeCell ref="C546:C547"/>
    <mergeCell ref="G546:G547"/>
    <mergeCell ref="J548:J550"/>
    <mergeCell ref="K548:K550"/>
    <mergeCell ref="L548:L550"/>
    <mergeCell ref="M548:M550"/>
    <mergeCell ref="N548:N550"/>
    <mergeCell ref="O548:O550"/>
    <mergeCell ref="U548:U550"/>
    <mergeCell ref="E545:E547"/>
    <mergeCell ref="F546:F547"/>
    <mergeCell ref="E548:E550"/>
    <mergeCell ref="F548:F550"/>
    <mergeCell ref="G548:G550"/>
    <mergeCell ref="H548:H550"/>
    <mergeCell ref="I548:I550"/>
    <mergeCell ref="J551:J553"/>
    <mergeCell ref="K551:K553"/>
    <mergeCell ref="L551:L553"/>
    <mergeCell ref="M551:M553"/>
    <mergeCell ref="N551:N553"/>
    <mergeCell ref="O551:O553"/>
    <mergeCell ref="U551:U553"/>
    <mergeCell ref="U554:U556"/>
    <mergeCell ref="B551:B553"/>
    <mergeCell ref="C551:C553"/>
    <mergeCell ref="E551:E553"/>
    <mergeCell ref="F551:F553"/>
    <mergeCell ref="G551:G553"/>
    <mergeCell ref="H551:H553"/>
    <mergeCell ref="I551:I553"/>
    <mergeCell ref="P573:P574"/>
    <mergeCell ref="Q573:Q574"/>
    <mergeCell ref="N575:N577"/>
    <mergeCell ref="O575:O577"/>
    <mergeCell ref="D569:D574"/>
    <mergeCell ref="E569:E574"/>
    <mergeCell ref="A570:A574"/>
    <mergeCell ref="A575:A577"/>
    <mergeCell ref="B575:B577"/>
    <mergeCell ref="C575:C577"/>
    <mergeCell ref="D575:D577"/>
    <mergeCell ref="O542:O544"/>
    <mergeCell ref="U542:U544"/>
    <mergeCell ref="H542:H544"/>
    <mergeCell ref="I542:I544"/>
    <mergeCell ref="J542:J544"/>
    <mergeCell ref="K542:K544"/>
    <mergeCell ref="L542:L544"/>
    <mergeCell ref="M542:M544"/>
    <mergeCell ref="N542:N544"/>
    <mergeCell ref="O533:O535"/>
    <mergeCell ref="U533:U535"/>
    <mergeCell ref="H533:H535"/>
    <mergeCell ref="I533:I535"/>
    <mergeCell ref="J533:J535"/>
    <mergeCell ref="K533:K535"/>
    <mergeCell ref="L533:L535"/>
    <mergeCell ref="M533:M535"/>
    <mergeCell ref="N533:N535"/>
    <mergeCell ref="O536:O538"/>
    <mergeCell ref="U536:U538"/>
    <mergeCell ref="H536:H538"/>
    <mergeCell ref="I536:I538"/>
    <mergeCell ref="J536:J538"/>
    <mergeCell ref="K536:K538"/>
    <mergeCell ref="L536:L538"/>
    <mergeCell ref="M536:M538"/>
    <mergeCell ref="N536:N538"/>
    <mergeCell ref="A536:A538"/>
    <mergeCell ref="B536:B538"/>
    <mergeCell ref="C536:C538"/>
    <mergeCell ref="D536:D538"/>
    <mergeCell ref="E536:E538"/>
    <mergeCell ref="F536:F538"/>
    <mergeCell ref="G536:G538"/>
    <mergeCell ref="O539:O541"/>
    <mergeCell ref="U539:U541"/>
    <mergeCell ref="U545:U547"/>
    <mergeCell ref="O546:O547"/>
    <mergeCell ref="M546:M547"/>
    <mergeCell ref="N546:N547"/>
    <mergeCell ref="D542:D544"/>
    <mergeCell ref="D545:D547"/>
    <mergeCell ref="H546:H547"/>
    <mergeCell ref="I546:I547"/>
    <mergeCell ref="J546:J547"/>
    <mergeCell ref="K546:K547"/>
    <mergeCell ref="L546:L547"/>
    <mergeCell ref="N554:N556"/>
    <mergeCell ref="O554:O556"/>
    <mergeCell ref="G554:G556"/>
    <mergeCell ref="H554:H556"/>
    <mergeCell ref="I554:I556"/>
    <mergeCell ref="A533:A535"/>
    <mergeCell ref="B474:B475"/>
    <mergeCell ref="A476:A478"/>
    <mergeCell ref="B476:B478"/>
    <mergeCell ref="C476:C478"/>
    <mergeCell ref="B480:B481"/>
    <mergeCell ref="C480:C481"/>
    <mergeCell ref="O497:O499"/>
    <mergeCell ref="U497:U499"/>
    <mergeCell ref="H497:H499"/>
    <mergeCell ref="I497:I499"/>
    <mergeCell ref="J497:J499"/>
    <mergeCell ref="K497:K499"/>
    <mergeCell ref="L497:L499"/>
    <mergeCell ref="M497:M499"/>
    <mergeCell ref="N497:N499"/>
    <mergeCell ref="H539:H541"/>
    <mergeCell ref="I539:I541"/>
    <mergeCell ref="J539:J541"/>
    <mergeCell ref="K539:K541"/>
    <mergeCell ref="L539:L541"/>
    <mergeCell ref="M539:M541"/>
    <mergeCell ref="N539:N541"/>
    <mergeCell ref="A539:A541"/>
    <mergeCell ref="B539:B541"/>
    <mergeCell ref="C539:C541"/>
    <mergeCell ref="D539:D541"/>
    <mergeCell ref="E539:E541"/>
    <mergeCell ref="F539:F541"/>
    <mergeCell ref="G539:G541"/>
    <mergeCell ref="R573:R574"/>
    <mergeCell ref="S573:S574"/>
    <mergeCell ref="O566:O568"/>
    <mergeCell ref="U566:U568"/>
    <mergeCell ref="Q569:Q570"/>
    <mergeCell ref="R569:R570"/>
    <mergeCell ref="S569:S570"/>
    <mergeCell ref="T569:T570"/>
    <mergeCell ref="U569:U574"/>
    <mergeCell ref="T573:T574"/>
    <mergeCell ref="H566:H568"/>
    <mergeCell ref="I566:I568"/>
    <mergeCell ref="J566:J568"/>
    <mergeCell ref="K566:K568"/>
    <mergeCell ref="L566:L568"/>
    <mergeCell ref="M566:M568"/>
    <mergeCell ref="N566:N568"/>
    <mergeCell ref="A566:A568"/>
    <mergeCell ref="B566:B568"/>
    <mergeCell ref="C566:C568"/>
    <mergeCell ref="D566:D568"/>
    <mergeCell ref="E566:E568"/>
    <mergeCell ref="F566:F568"/>
    <mergeCell ref="G566:G568"/>
    <mergeCell ref="P569:P570"/>
    <mergeCell ref="P571:P572"/>
    <mergeCell ref="Q571:Q572"/>
    <mergeCell ref="R571:R572"/>
    <mergeCell ref="S571:S572"/>
    <mergeCell ref="T571:T572"/>
    <mergeCell ref="J554:J556"/>
    <mergeCell ref="K554:K556"/>
    <mergeCell ref="L554:L556"/>
    <mergeCell ref="M554:M556"/>
    <mergeCell ref="A542:A544"/>
    <mergeCell ref="F465:F466"/>
    <mergeCell ref="G465:G466"/>
    <mergeCell ref="A467:A469"/>
    <mergeCell ref="B467:B469"/>
    <mergeCell ref="C467:C469"/>
    <mergeCell ref="D467:D469"/>
    <mergeCell ref="E467:E469"/>
    <mergeCell ref="J476:J478"/>
    <mergeCell ref="H480:H481"/>
    <mergeCell ref="I480:I481"/>
    <mergeCell ref="J480:J481"/>
    <mergeCell ref="K480:K481"/>
    <mergeCell ref="L480:L481"/>
    <mergeCell ref="M480:M481"/>
    <mergeCell ref="N480:N481"/>
    <mergeCell ref="K476:K478"/>
    <mergeCell ref="L476:L478"/>
    <mergeCell ref="M476:M478"/>
    <mergeCell ref="N476:N478"/>
    <mergeCell ref="O476:O478"/>
    <mergeCell ref="U476:U478"/>
    <mergeCell ref="U479:U481"/>
    <mergeCell ref="O480:O481"/>
    <mergeCell ref="O470:O472"/>
    <mergeCell ref="U470:U472"/>
    <mergeCell ref="U473:U475"/>
    <mergeCell ref="O474:O475"/>
    <mergeCell ref="H470:H472"/>
    <mergeCell ref="I470:I472"/>
    <mergeCell ref="J470:J472"/>
    <mergeCell ref="K470:K472"/>
    <mergeCell ref="L470:L472"/>
    <mergeCell ref="M470:M472"/>
    <mergeCell ref="N470:N472"/>
    <mergeCell ref="D470:D472"/>
    <mergeCell ref="D473:D475"/>
    <mergeCell ref="D476:D478"/>
    <mergeCell ref="D479:D481"/>
    <mergeCell ref="E479:E481"/>
    <mergeCell ref="F480:F481"/>
    <mergeCell ref="G480:G481"/>
    <mergeCell ref="G474:G475"/>
    <mergeCell ref="H474:H475"/>
    <mergeCell ref="I474:I475"/>
    <mergeCell ref="J474:J475"/>
    <mergeCell ref="K474:K475"/>
    <mergeCell ref="L474:L475"/>
    <mergeCell ref="M474:M475"/>
    <mergeCell ref="N474:N475"/>
    <mergeCell ref="A470:A472"/>
    <mergeCell ref="B470:B472"/>
    <mergeCell ref="C470:C472"/>
    <mergeCell ref="E470:E472"/>
    <mergeCell ref="F470:F472"/>
    <mergeCell ref="G470:G472"/>
    <mergeCell ref="C474:C475"/>
    <mergeCell ref="E473:E475"/>
    <mergeCell ref="F474:F475"/>
    <mergeCell ref="E476:E478"/>
    <mergeCell ref="F476:F478"/>
    <mergeCell ref="G476:G478"/>
    <mergeCell ref="H476:H478"/>
    <mergeCell ref="I476:I478"/>
    <mergeCell ref="A473:A475"/>
    <mergeCell ref="B533:B535"/>
    <mergeCell ref="C533:C535"/>
    <mergeCell ref="D533:D535"/>
    <mergeCell ref="E533:E535"/>
    <mergeCell ref="F533:F535"/>
    <mergeCell ref="G533:G535"/>
    <mergeCell ref="H465:H466"/>
    <mergeCell ref="I465:I466"/>
    <mergeCell ref="P460:P461"/>
    <mergeCell ref="P462:P463"/>
    <mergeCell ref="Q462:Q463"/>
    <mergeCell ref="R462:R463"/>
    <mergeCell ref="S462:S463"/>
    <mergeCell ref="B465:B466"/>
    <mergeCell ref="C465:C466"/>
    <mergeCell ref="M467:M469"/>
    <mergeCell ref="N467:N469"/>
    <mergeCell ref="U467:U469"/>
    <mergeCell ref="F467:F469"/>
    <mergeCell ref="G467:G469"/>
    <mergeCell ref="H467:H469"/>
    <mergeCell ref="I467:I469"/>
    <mergeCell ref="J467:J469"/>
    <mergeCell ref="K467:K469"/>
    <mergeCell ref="L467:L469"/>
    <mergeCell ref="A385:A387"/>
    <mergeCell ref="B385:B387"/>
    <mergeCell ref="C385:C387"/>
    <mergeCell ref="D385:D387"/>
    <mergeCell ref="E385:E387"/>
    <mergeCell ref="F385:F387"/>
    <mergeCell ref="G385:G387"/>
    <mergeCell ref="A388:A390"/>
    <mergeCell ref="B388:B390"/>
    <mergeCell ref="C388:C390"/>
    <mergeCell ref="D388:D390"/>
    <mergeCell ref="E388:E390"/>
    <mergeCell ref="F388:F390"/>
    <mergeCell ref="G388:G390"/>
    <mergeCell ref="B440:B441"/>
    <mergeCell ref="C440:C441"/>
    <mergeCell ref="F440:F441"/>
    <mergeCell ref="G440:G441"/>
    <mergeCell ref="H440:H441"/>
    <mergeCell ref="I440:I441"/>
    <mergeCell ref="J440:J441"/>
    <mergeCell ref="K440:K441"/>
    <mergeCell ref="L440:L441"/>
    <mergeCell ref="M440:M441"/>
    <mergeCell ref="N440:N441"/>
    <mergeCell ref="O440:O441"/>
    <mergeCell ref="P451:P452"/>
    <mergeCell ref="Q451:Q452"/>
    <mergeCell ref="Q460:Q461"/>
    <mergeCell ref="R460:R461"/>
    <mergeCell ref="O467:O469"/>
    <mergeCell ref="R451:R452"/>
    <mergeCell ref="S451:S452"/>
    <mergeCell ref="P458:P459"/>
    <mergeCell ref="Q458:Q459"/>
    <mergeCell ref="R458:R459"/>
    <mergeCell ref="S458:S459"/>
    <mergeCell ref="S460:S461"/>
    <mergeCell ref="J527:J529"/>
    <mergeCell ref="K527:K529"/>
    <mergeCell ref="L527:L529"/>
    <mergeCell ref="M527:M529"/>
    <mergeCell ref="N527:N529"/>
    <mergeCell ref="O527:O529"/>
    <mergeCell ref="U527:U529"/>
    <mergeCell ref="E524:E526"/>
    <mergeCell ref="F525:F526"/>
    <mergeCell ref="E527:E529"/>
    <mergeCell ref="F527:F529"/>
    <mergeCell ref="G527:G529"/>
    <mergeCell ref="H527:H529"/>
    <mergeCell ref="I527:I529"/>
    <mergeCell ref="J530:J532"/>
    <mergeCell ref="K530:K532"/>
    <mergeCell ref="L530:L532"/>
    <mergeCell ref="M530:M532"/>
    <mergeCell ref="N530:N532"/>
    <mergeCell ref="O530:O532"/>
    <mergeCell ref="U530:U532"/>
    <mergeCell ref="C530:C532"/>
    <mergeCell ref="D530:D532"/>
    <mergeCell ref="E530:E532"/>
    <mergeCell ref="F530:F532"/>
    <mergeCell ref="G530:G532"/>
    <mergeCell ref="H530:H532"/>
    <mergeCell ref="I530:I532"/>
    <mergeCell ref="A521:A523"/>
    <mergeCell ref="A527:A529"/>
    <mergeCell ref="B527:B529"/>
    <mergeCell ref="C527:C529"/>
    <mergeCell ref="D527:D529"/>
    <mergeCell ref="A530:A532"/>
    <mergeCell ref="B530:B532"/>
    <mergeCell ref="O518:O520"/>
    <mergeCell ref="U518:U520"/>
    <mergeCell ref="H518:H520"/>
    <mergeCell ref="I518:I520"/>
    <mergeCell ref="J518:J520"/>
    <mergeCell ref="K518:K520"/>
    <mergeCell ref="L518:L520"/>
    <mergeCell ref="M518:M520"/>
    <mergeCell ref="N518:N520"/>
    <mergeCell ref="A518:A520"/>
    <mergeCell ref="B518:B520"/>
    <mergeCell ref="C518:C520"/>
    <mergeCell ref="D518:D520"/>
    <mergeCell ref="E518:E520"/>
    <mergeCell ref="F518:F520"/>
    <mergeCell ref="G518:G520"/>
    <mergeCell ref="O521:O523"/>
    <mergeCell ref="U521:U523"/>
    <mergeCell ref="U524:U526"/>
    <mergeCell ref="O525:O526"/>
    <mergeCell ref="H521:H523"/>
    <mergeCell ref="I521:I523"/>
    <mergeCell ref="J521:J523"/>
    <mergeCell ref="K521:K523"/>
    <mergeCell ref="L521:L523"/>
    <mergeCell ref="M521:M523"/>
    <mergeCell ref="N521:N523"/>
    <mergeCell ref="D521:D523"/>
    <mergeCell ref="D524:D526"/>
    <mergeCell ref="M525:M526"/>
    <mergeCell ref="N525:N526"/>
    <mergeCell ref="A524:A526"/>
    <mergeCell ref="B525:B526"/>
    <mergeCell ref="H525:H526"/>
    <mergeCell ref="I525:I526"/>
    <mergeCell ref="J525:J526"/>
    <mergeCell ref="K525:K526"/>
    <mergeCell ref="L525:L526"/>
    <mergeCell ref="B521:B523"/>
    <mergeCell ref="C521:C523"/>
    <mergeCell ref="E521:E523"/>
    <mergeCell ref="F521:F523"/>
    <mergeCell ref="G521:G523"/>
    <mergeCell ref="C525:C526"/>
    <mergeCell ref="G525:G526"/>
    <mergeCell ref="A497:A499"/>
    <mergeCell ref="B497:B499"/>
    <mergeCell ref="C497:C499"/>
    <mergeCell ref="D497:D499"/>
    <mergeCell ref="E497:E499"/>
    <mergeCell ref="F497:F499"/>
    <mergeCell ref="G497:G499"/>
    <mergeCell ref="O515:O517"/>
    <mergeCell ref="U515:U517"/>
    <mergeCell ref="H515:H517"/>
    <mergeCell ref="I515:I517"/>
    <mergeCell ref="J515:J517"/>
    <mergeCell ref="K515:K517"/>
    <mergeCell ref="L515:L517"/>
    <mergeCell ref="M515:M517"/>
    <mergeCell ref="N515:N517"/>
    <mergeCell ref="O509:O511"/>
    <mergeCell ref="U509:U511"/>
    <mergeCell ref="H509:H511"/>
    <mergeCell ref="I509:I511"/>
    <mergeCell ref="J509:J511"/>
    <mergeCell ref="K509:K511"/>
    <mergeCell ref="L509:L511"/>
    <mergeCell ref="M509:M511"/>
    <mergeCell ref="N509:N511"/>
    <mergeCell ref="A509:A511"/>
    <mergeCell ref="B509:B511"/>
    <mergeCell ref="C509:C511"/>
    <mergeCell ref="D509:D511"/>
    <mergeCell ref="E509:E511"/>
    <mergeCell ref="F509:F511"/>
    <mergeCell ref="G509:G511"/>
    <mergeCell ref="O512:O514"/>
    <mergeCell ref="U512:U514"/>
    <mergeCell ref="H512:H514"/>
    <mergeCell ref="I512:I514"/>
    <mergeCell ref="J512:J514"/>
    <mergeCell ref="K512:K514"/>
    <mergeCell ref="L512:L514"/>
    <mergeCell ref="M512:M514"/>
    <mergeCell ref="N512:N514"/>
    <mergeCell ref="A512:A514"/>
    <mergeCell ref="B512:B514"/>
    <mergeCell ref="C512:C514"/>
    <mergeCell ref="D512:D514"/>
    <mergeCell ref="E512:E514"/>
    <mergeCell ref="F512:F514"/>
    <mergeCell ref="G512:G514"/>
    <mergeCell ref="A515:A517"/>
    <mergeCell ref="B515:B517"/>
    <mergeCell ref="C515:C517"/>
    <mergeCell ref="D515:D517"/>
    <mergeCell ref="E515:E517"/>
    <mergeCell ref="F515:F517"/>
    <mergeCell ref="G515:G517"/>
    <mergeCell ref="O506:O508"/>
    <mergeCell ref="U506:U508"/>
    <mergeCell ref="H506:H508"/>
    <mergeCell ref="I506:I508"/>
    <mergeCell ref="J506:J508"/>
    <mergeCell ref="K506:K508"/>
    <mergeCell ref="L506:L508"/>
    <mergeCell ref="M506:M508"/>
    <mergeCell ref="N506:N508"/>
    <mergeCell ref="J491:J493"/>
    <mergeCell ref="K491:K493"/>
    <mergeCell ref="L491:L493"/>
    <mergeCell ref="M491:M493"/>
    <mergeCell ref="N491:N493"/>
    <mergeCell ref="O491:O493"/>
    <mergeCell ref="U491:U493"/>
    <mergeCell ref="C491:C493"/>
    <mergeCell ref="D491:D493"/>
    <mergeCell ref="E491:E493"/>
    <mergeCell ref="F491:F493"/>
    <mergeCell ref="G491:G493"/>
    <mergeCell ref="H491:H493"/>
    <mergeCell ref="I491:I493"/>
    <mergeCell ref="A494:A496"/>
    <mergeCell ref="B494:B496"/>
    <mergeCell ref="C494:C496"/>
    <mergeCell ref="D494:D496"/>
    <mergeCell ref="E494:E496"/>
    <mergeCell ref="F494:F496"/>
    <mergeCell ref="G494:G496"/>
    <mergeCell ref="O494:O496"/>
    <mergeCell ref="U494:U496"/>
    <mergeCell ref="H494:H496"/>
    <mergeCell ref="I494:I496"/>
    <mergeCell ref="J494:J496"/>
    <mergeCell ref="K494:K496"/>
    <mergeCell ref="L494:L496"/>
    <mergeCell ref="M494:M496"/>
    <mergeCell ref="N494:N496"/>
    <mergeCell ref="A485:A487"/>
    <mergeCell ref="B486:B487"/>
    <mergeCell ref="A488:A490"/>
    <mergeCell ref="B488:B490"/>
    <mergeCell ref="C488:C490"/>
    <mergeCell ref="A491:A493"/>
    <mergeCell ref="B491:B493"/>
    <mergeCell ref="N482:N484"/>
    <mergeCell ref="O482:O484"/>
    <mergeCell ref="U482:U484"/>
    <mergeCell ref="U485:U487"/>
    <mergeCell ref="N486:N487"/>
    <mergeCell ref="O486:O487"/>
    <mergeCell ref="G482:G484"/>
    <mergeCell ref="H482:H484"/>
    <mergeCell ref="I482:I484"/>
    <mergeCell ref="J482:J484"/>
    <mergeCell ref="K482:K484"/>
    <mergeCell ref="L482:L484"/>
    <mergeCell ref="M482:M484"/>
    <mergeCell ref="A479:A481"/>
    <mergeCell ref="A482:A484"/>
    <mergeCell ref="B482:B484"/>
    <mergeCell ref="C482:C484"/>
    <mergeCell ref="E482:E484"/>
    <mergeCell ref="F482:F484"/>
    <mergeCell ref="C486:C487"/>
    <mergeCell ref="L486:L487"/>
    <mergeCell ref="M486:M487"/>
    <mergeCell ref="E485:E487"/>
    <mergeCell ref="F486:F487"/>
    <mergeCell ref="G486:G487"/>
    <mergeCell ref="H486:H487"/>
    <mergeCell ref="I486:I487"/>
    <mergeCell ref="J486:J487"/>
    <mergeCell ref="K486:K487"/>
    <mergeCell ref="I488:I490"/>
    <mergeCell ref="J488:J490"/>
    <mergeCell ref="K488:K490"/>
    <mergeCell ref="L488:L490"/>
    <mergeCell ref="M488:M490"/>
    <mergeCell ref="N488:N490"/>
    <mergeCell ref="O488:O490"/>
    <mergeCell ref="U488:U490"/>
    <mergeCell ref="D482:D484"/>
    <mergeCell ref="D485:D487"/>
    <mergeCell ref="D488:D490"/>
    <mergeCell ref="E488:E490"/>
    <mergeCell ref="F488:F490"/>
    <mergeCell ref="G488:G490"/>
    <mergeCell ref="H488:H490"/>
    <mergeCell ref="O500:O502"/>
    <mergeCell ref="U500:U502"/>
    <mergeCell ref="H500:H502"/>
    <mergeCell ref="I500:I502"/>
    <mergeCell ref="J500:J502"/>
    <mergeCell ref="K500:K502"/>
    <mergeCell ref="L500:L502"/>
    <mergeCell ref="M500:M502"/>
    <mergeCell ref="N500:N502"/>
    <mergeCell ref="A500:A502"/>
    <mergeCell ref="B500:B502"/>
    <mergeCell ref="C500:C502"/>
    <mergeCell ref="D500:D502"/>
    <mergeCell ref="E500:E502"/>
    <mergeCell ref="F500:F502"/>
    <mergeCell ref="G500:G502"/>
    <mergeCell ref="O503:O505"/>
    <mergeCell ref="U503:U505"/>
    <mergeCell ref="H503:H505"/>
    <mergeCell ref="I503:I505"/>
    <mergeCell ref="J503:J505"/>
    <mergeCell ref="K503:K505"/>
    <mergeCell ref="L503:L505"/>
    <mergeCell ref="M503:M505"/>
    <mergeCell ref="N503:N505"/>
    <mergeCell ref="A503:A505"/>
    <mergeCell ref="B503:B505"/>
    <mergeCell ref="C503:C505"/>
    <mergeCell ref="D503:D505"/>
    <mergeCell ref="E503:E505"/>
    <mergeCell ref="F503:F505"/>
    <mergeCell ref="G503:G505"/>
    <mergeCell ref="A506:A508"/>
    <mergeCell ref="B506:B508"/>
    <mergeCell ref="C506:C508"/>
    <mergeCell ref="D506:D508"/>
    <mergeCell ref="E506:E508"/>
    <mergeCell ref="F506:F508"/>
    <mergeCell ref="G506:G508"/>
    <mergeCell ref="A445:A447"/>
    <mergeCell ref="B445:B447"/>
    <mergeCell ref="C445:C447"/>
    <mergeCell ref="I442:I444"/>
    <mergeCell ref="J442:J444"/>
    <mergeCell ref="K442:K444"/>
    <mergeCell ref="L442:L444"/>
    <mergeCell ref="M442:M444"/>
    <mergeCell ref="N442:N444"/>
    <mergeCell ref="O442:O444"/>
    <mergeCell ref="D436:D438"/>
    <mergeCell ref="D439:D441"/>
    <mergeCell ref="D442:D444"/>
    <mergeCell ref="E442:E444"/>
    <mergeCell ref="F442:F444"/>
    <mergeCell ref="G442:G444"/>
    <mergeCell ref="H442:H444"/>
    <mergeCell ref="K445:K447"/>
    <mergeCell ref="L445:L447"/>
    <mergeCell ref="M445:M447"/>
    <mergeCell ref="N445:N447"/>
    <mergeCell ref="O445:O447"/>
    <mergeCell ref="N455:N457"/>
    <mergeCell ref="O455:O457"/>
    <mergeCell ref="D445:D447"/>
    <mergeCell ref="E445:E447"/>
    <mergeCell ref="F445:F447"/>
    <mergeCell ref="G445:G447"/>
    <mergeCell ref="H445:H447"/>
    <mergeCell ref="I445:I447"/>
    <mergeCell ref="J445:J447"/>
    <mergeCell ref="H448:H450"/>
    <mergeCell ref="I448:I450"/>
    <mergeCell ref="J448:J450"/>
    <mergeCell ref="K448:K450"/>
    <mergeCell ref="L448:L450"/>
    <mergeCell ref="M448:M450"/>
    <mergeCell ref="N448:N450"/>
    <mergeCell ref="O448:O450"/>
    <mergeCell ref="A448:A450"/>
    <mergeCell ref="B448:B450"/>
    <mergeCell ref="C448:C450"/>
    <mergeCell ref="D448:D450"/>
    <mergeCell ref="E448:E450"/>
    <mergeCell ref="F448:F450"/>
    <mergeCell ref="G448:G450"/>
    <mergeCell ref="A451:A454"/>
    <mergeCell ref="D451:D454"/>
    <mergeCell ref="E451:E454"/>
    <mergeCell ref="A455:A457"/>
    <mergeCell ref="B455:B457"/>
    <mergeCell ref="C455:C457"/>
    <mergeCell ref="D455:D457"/>
    <mergeCell ref="I433:I435"/>
    <mergeCell ref="J433:J435"/>
    <mergeCell ref="K433:K435"/>
    <mergeCell ref="L433:L435"/>
    <mergeCell ref="M433:M435"/>
    <mergeCell ref="N433:N435"/>
    <mergeCell ref="O433:O435"/>
    <mergeCell ref="A433:A435"/>
    <mergeCell ref="B433:B435"/>
    <mergeCell ref="C433:C435"/>
    <mergeCell ref="D433:D435"/>
    <mergeCell ref="E433:E435"/>
    <mergeCell ref="F433:F435"/>
    <mergeCell ref="G433:G435"/>
    <mergeCell ref="H436:H438"/>
    <mergeCell ref="I436:I438"/>
    <mergeCell ref="J436:J438"/>
    <mergeCell ref="K436:K438"/>
    <mergeCell ref="L436:L438"/>
    <mergeCell ref="M436:M438"/>
    <mergeCell ref="N436:N438"/>
    <mergeCell ref="O436:O438"/>
    <mergeCell ref="A436:A438"/>
    <mergeCell ref="B436:B438"/>
    <mergeCell ref="C436:C438"/>
    <mergeCell ref="E436:E438"/>
    <mergeCell ref="F436:F438"/>
    <mergeCell ref="G436:G438"/>
    <mergeCell ref="E439:E441"/>
    <mergeCell ref="A439:A441"/>
    <mergeCell ref="A442:A444"/>
    <mergeCell ref="B442:B444"/>
    <mergeCell ref="C442:C444"/>
    <mergeCell ref="P352:P353"/>
    <mergeCell ref="Q352:Q353"/>
    <mergeCell ref="R352:R353"/>
    <mergeCell ref="S352:S353"/>
    <mergeCell ref="P347:P349"/>
    <mergeCell ref="Q347:Q349"/>
    <mergeCell ref="R347:R349"/>
    <mergeCell ref="S347:S349"/>
    <mergeCell ref="T347:T349"/>
    <mergeCell ref="U347:U353"/>
    <mergeCell ref="P350:P351"/>
    <mergeCell ref="T352:T353"/>
    <mergeCell ref="A418:A420"/>
    <mergeCell ref="B418:B420"/>
    <mergeCell ref="C418:C420"/>
    <mergeCell ref="E418:E420"/>
    <mergeCell ref="F418:F420"/>
    <mergeCell ref="G418:G420"/>
    <mergeCell ref="C422:C423"/>
    <mergeCell ref="N422:N423"/>
    <mergeCell ref="O422:O423"/>
    <mergeCell ref="G422:G423"/>
    <mergeCell ref="H422:H423"/>
    <mergeCell ref="I422:I423"/>
    <mergeCell ref="J422:J423"/>
    <mergeCell ref="K422:K423"/>
    <mergeCell ref="L422:L423"/>
    <mergeCell ref="M422:M423"/>
    <mergeCell ref="J424:J426"/>
    <mergeCell ref="K424:K426"/>
    <mergeCell ref="L424:L426"/>
    <mergeCell ref="M424:M426"/>
    <mergeCell ref="N424:N426"/>
    <mergeCell ref="O424:O426"/>
    <mergeCell ref="E421:E423"/>
    <mergeCell ref="F422:F423"/>
    <mergeCell ref="E424:E426"/>
    <mergeCell ref="F424:F426"/>
    <mergeCell ref="G424:G426"/>
    <mergeCell ref="H424:H426"/>
    <mergeCell ref="I424:I426"/>
    <mergeCell ref="U376:U378"/>
    <mergeCell ref="U379:U381"/>
    <mergeCell ref="U382:U384"/>
    <mergeCell ref="U385:U387"/>
    <mergeCell ref="U388:U390"/>
    <mergeCell ref="G360:G362"/>
    <mergeCell ref="H363:H365"/>
    <mergeCell ref="I363:I365"/>
    <mergeCell ref="J363:J365"/>
    <mergeCell ref="K363:K365"/>
    <mergeCell ref="L363:L365"/>
    <mergeCell ref="M363:M365"/>
    <mergeCell ref="N363:N365"/>
    <mergeCell ref="O363:O365"/>
    <mergeCell ref="G367:G368"/>
    <mergeCell ref="H367:H368"/>
    <mergeCell ref="A347:A353"/>
    <mergeCell ref="A354:A356"/>
    <mergeCell ref="B354:B356"/>
    <mergeCell ref="C354:C356"/>
    <mergeCell ref="B367:B368"/>
    <mergeCell ref="C367:C368"/>
    <mergeCell ref="F367:F368"/>
    <mergeCell ref="J334:J336"/>
    <mergeCell ref="K334:K336"/>
    <mergeCell ref="L334:L336"/>
    <mergeCell ref="M334:M336"/>
    <mergeCell ref="N334:N336"/>
    <mergeCell ref="O334:O336"/>
    <mergeCell ref="U334:U336"/>
    <mergeCell ref="E331:E333"/>
    <mergeCell ref="F332:F333"/>
    <mergeCell ref="E334:E336"/>
    <mergeCell ref="F334:F336"/>
    <mergeCell ref="G334:G336"/>
    <mergeCell ref="H334:H336"/>
    <mergeCell ref="I334:I336"/>
    <mergeCell ref="J337:J339"/>
    <mergeCell ref="K337:K339"/>
    <mergeCell ref="L337:L339"/>
    <mergeCell ref="M337:M339"/>
    <mergeCell ref="N337:N339"/>
    <mergeCell ref="O337:O339"/>
    <mergeCell ref="U337:U339"/>
    <mergeCell ref="U340:U342"/>
    <mergeCell ref="B337:B339"/>
    <mergeCell ref="C337:C339"/>
    <mergeCell ref="E337:E339"/>
    <mergeCell ref="F337:F339"/>
    <mergeCell ref="G337:G339"/>
    <mergeCell ref="H337:H339"/>
    <mergeCell ref="I337:I339"/>
    <mergeCell ref="A331:A333"/>
    <mergeCell ref="B332:B333"/>
    <mergeCell ref="A334:A336"/>
    <mergeCell ref="B334:B336"/>
    <mergeCell ref="C334:C336"/>
    <mergeCell ref="D334:D336"/>
    <mergeCell ref="D337:D339"/>
    <mergeCell ref="A337:A339"/>
    <mergeCell ref="A340:A342"/>
    <mergeCell ref="B340:B342"/>
    <mergeCell ref="C340:C342"/>
    <mergeCell ref="D340:D342"/>
    <mergeCell ref="E340:E342"/>
    <mergeCell ref="F340:F342"/>
    <mergeCell ref="N340:N342"/>
    <mergeCell ref="O340:O342"/>
    <mergeCell ref="G340:G342"/>
    <mergeCell ref="H340:H342"/>
    <mergeCell ref="I340:I342"/>
    <mergeCell ref="J340:J342"/>
    <mergeCell ref="K340:K342"/>
    <mergeCell ref="L340:L342"/>
    <mergeCell ref="M340:M342"/>
    <mergeCell ref="O328:O330"/>
    <mergeCell ref="U328:U330"/>
    <mergeCell ref="H328:H330"/>
    <mergeCell ref="I328:I330"/>
    <mergeCell ref="J328:J330"/>
    <mergeCell ref="K328:K330"/>
    <mergeCell ref="L328:L330"/>
    <mergeCell ref="M328:M330"/>
    <mergeCell ref="N328:N330"/>
    <mergeCell ref="O322:O324"/>
    <mergeCell ref="U322:U324"/>
    <mergeCell ref="H322:H324"/>
    <mergeCell ref="I322:I324"/>
    <mergeCell ref="J322:J324"/>
    <mergeCell ref="K322:K324"/>
    <mergeCell ref="L322:L324"/>
    <mergeCell ref="M322:M324"/>
    <mergeCell ref="N322:N324"/>
    <mergeCell ref="A322:A324"/>
    <mergeCell ref="B322:B324"/>
    <mergeCell ref="C322:C324"/>
    <mergeCell ref="D322:D324"/>
    <mergeCell ref="E322:E324"/>
    <mergeCell ref="F322:F324"/>
    <mergeCell ref="G322:G324"/>
    <mergeCell ref="O325:O327"/>
    <mergeCell ref="U325:U327"/>
    <mergeCell ref="U331:U333"/>
    <mergeCell ref="O332:O333"/>
    <mergeCell ref="H325:H327"/>
    <mergeCell ref="I325:I327"/>
    <mergeCell ref="J325:J327"/>
    <mergeCell ref="K325:K327"/>
    <mergeCell ref="L325:L327"/>
    <mergeCell ref="M325:M327"/>
    <mergeCell ref="N325:N327"/>
    <mergeCell ref="A325:A327"/>
    <mergeCell ref="B325:B327"/>
    <mergeCell ref="C325:C327"/>
    <mergeCell ref="D325:D327"/>
    <mergeCell ref="E325:E327"/>
    <mergeCell ref="F325:F327"/>
    <mergeCell ref="G325:G327"/>
    <mergeCell ref="M332:M333"/>
    <mergeCell ref="N332:N333"/>
    <mergeCell ref="D328:D330"/>
    <mergeCell ref="D331:D333"/>
    <mergeCell ref="H332:H333"/>
    <mergeCell ref="I332:I333"/>
    <mergeCell ref="J332:J333"/>
    <mergeCell ref="K332:K333"/>
    <mergeCell ref="L332:L333"/>
    <mergeCell ref="A328:A330"/>
    <mergeCell ref="B328:B330"/>
    <mergeCell ref="C328:C330"/>
    <mergeCell ref="E328:E330"/>
    <mergeCell ref="F328:F330"/>
    <mergeCell ref="G328:G330"/>
    <mergeCell ref="C332:C333"/>
    <mergeCell ref="G332:G333"/>
    <mergeCell ref="I320:I321"/>
    <mergeCell ref="J320:J321"/>
    <mergeCell ref="K320:K321"/>
    <mergeCell ref="L320:L321"/>
    <mergeCell ref="M320:M321"/>
    <mergeCell ref="N320:N321"/>
    <mergeCell ref="O320:O321"/>
    <mergeCell ref="J316:J318"/>
    <mergeCell ref="K316:K318"/>
    <mergeCell ref="L316:L318"/>
    <mergeCell ref="M316:M318"/>
    <mergeCell ref="N316:N318"/>
    <mergeCell ref="O316:O318"/>
    <mergeCell ref="U319:U321"/>
    <mergeCell ref="H307:H308"/>
    <mergeCell ref="I307:I308"/>
    <mergeCell ref="J307:J308"/>
    <mergeCell ref="K307:K308"/>
    <mergeCell ref="L307:L308"/>
    <mergeCell ref="M307:M308"/>
    <mergeCell ref="N307:N308"/>
    <mergeCell ref="O307:O308"/>
    <mergeCell ref="A306:A308"/>
    <mergeCell ref="D306:D308"/>
    <mergeCell ref="E306:E308"/>
    <mergeCell ref="B307:B308"/>
    <mergeCell ref="C307:C308"/>
    <mergeCell ref="F307:F308"/>
    <mergeCell ref="G307:G308"/>
    <mergeCell ref="A296:A299"/>
    <mergeCell ref="A300:A302"/>
    <mergeCell ref="B300:B302"/>
    <mergeCell ref="C300:C302"/>
    <mergeCell ref="A303:A305"/>
    <mergeCell ref="B303:B305"/>
    <mergeCell ref="C303:C305"/>
    <mergeCell ref="O309:O311"/>
    <mergeCell ref="P312:P313"/>
    <mergeCell ref="Q312:Q313"/>
    <mergeCell ref="R312:R313"/>
    <mergeCell ref="S312:S313"/>
    <mergeCell ref="T312:T313"/>
    <mergeCell ref="H309:H311"/>
    <mergeCell ref="I309:I311"/>
    <mergeCell ref="J309:J311"/>
    <mergeCell ref="K309:K311"/>
    <mergeCell ref="L309:L311"/>
    <mergeCell ref="M309:M311"/>
    <mergeCell ref="N309:N311"/>
    <mergeCell ref="B320:B321"/>
    <mergeCell ref="C320:C321"/>
    <mergeCell ref="F320:F321"/>
    <mergeCell ref="G320:G321"/>
    <mergeCell ref="H320:H321"/>
    <mergeCell ref="A312:A315"/>
    <mergeCell ref="A316:A318"/>
    <mergeCell ref="B316:B318"/>
    <mergeCell ref="C316:C318"/>
    <mergeCell ref="A319:A321"/>
    <mergeCell ref="D319:D321"/>
    <mergeCell ref="E319:E321"/>
    <mergeCell ref="D316:D318"/>
    <mergeCell ref="E316:E318"/>
    <mergeCell ref="F316:F318"/>
    <mergeCell ref="G316:G318"/>
    <mergeCell ref="H316:H318"/>
    <mergeCell ref="O293:O295"/>
    <mergeCell ref="P296:P297"/>
    <mergeCell ref="Q296:Q297"/>
    <mergeCell ref="R296:R297"/>
    <mergeCell ref="S296:S297"/>
    <mergeCell ref="T296:T297"/>
    <mergeCell ref="H293:H295"/>
    <mergeCell ref="I293:I295"/>
    <mergeCell ref="J293:J295"/>
    <mergeCell ref="K293:K295"/>
    <mergeCell ref="L293:L295"/>
    <mergeCell ref="M293:M295"/>
    <mergeCell ref="N293:N295"/>
    <mergeCell ref="A293:A295"/>
    <mergeCell ref="B293:B295"/>
    <mergeCell ref="C293:C295"/>
    <mergeCell ref="E293:E295"/>
    <mergeCell ref="F293:F295"/>
    <mergeCell ref="G293:G295"/>
    <mergeCell ref="E296:E299"/>
    <mergeCell ref="I300:I302"/>
    <mergeCell ref="J300:J302"/>
    <mergeCell ref="K300:K302"/>
    <mergeCell ref="L300:L302"/>
    <mergeCell ref="M300:M302"/>
    <mergeCell ref="N300:N302"/>
    <mergeCell ref="O300:O302"/>
    <mergeCell ref="D293:D295"/>
    <mergeCell ref="D296:D299"/>
    <mergeCell ref="D300:D302"/>
    <mergeCell ref="E300:E302"/>
    <mergeCell ref="F300:F302"/>
    <mergeCell ref="G300:G302"/>
    <mergeCell ref="H300:H302"/>
    <mergeCell ref="K303:K305"/>
    <mergeCell ref="L303:L305"/>
    <mergeCell ref="M303:M305"/>
    <mergeCell ref="N303:N305"/>
    <mergeCell ref="O303:O305"/>
    <mergeCell ref="D303:D305"/>
    <mergeCell ref="E303:E305"/>
    <mergeCell ref="F303:F305"/>
    <mergeCell ref="G303:G305"/>
    <mergeCell ref="H303:H305"/>
    <mergeCell ref="I303:I305"/>
    <mergeCell ref="J303:J305"/>
    <mergeCell ref="I316:I318"/>
    <mergeCell ref="L266:L268"/>
    <mergeCell ref="M266:M268"/>
    <mergeCell ref="N266:N268"/>
    <mergeCell ref="O266:O268"/>
    <mergeCell ref="A266:A268"/>
    <mergeCell ref="B266:B268"/>
    <mergeCell ref="C266:C268"/>
    <mergeCell ref="D266:D268"/>
    <mergeCell ref="E266:E268"/>
    <mergeCell ref="F266:F268"/>
    <mergeCell ref="G266:G268"/>
    <mergeCell ref="H269:H271"/>
    <mergeCell ref="I269:I271"/>
    <mergeCell ref="J269:J271"/>
    <mergeCell ref="K269:K271"/>
    <mergeCell ref="L269:L271"/>
    <mergeCell ref="M269:M271"/>
    <mergeCell ref="N269:N271"/>
    <mergeCell ref="O269:O271"/>
    <mergeCell ref="A269:A271"/>
    <mergeCell ref="B269:B271"/>
    <mergeCell ref="C269:C271"/>
    <mergeCell ref="D269:D271"/>
    <mergeCell ref="E269:E271"/>
    <mergeCell ref="F269:F271"/>
    <mergeCell ref="G269:G271"/>
    <mergeCell ref="A309:A311"/>
    <mergeCell ref="B309:B311"/>
    <mergeCell ref="C309:C311"/>
    <mergeCell ref="E309:E311"/>
    <mergeCell ref="F309:F311"/>
    <mergeCell ref="G309:G311"/>
    <mergeCell ref="E312:E315"/>
    <mergeCell ref="D309:D311"/>
    <mergeCell ref="D312:D315"/>
    <mergeCell ref="H275:H277"/>
    <mergeCell ref="I275:I277"/>
    <mergeCell ref="J275:J277"/>
    <mergeCell ref="K275:K277"/>
    <mergeCell ref="L275:L277"/>
    <mergeCell ref="M275:M277"/>
    <mergeCell ref="N275:N277"/>
    <mergeCell ref="O275:O277"/>
    <mergeCell ref="D275:D277"/>
    <mergeCell ref="D278:D280"/>
    <mergeCell ref="D281:D286"/>
    <mergeCell ref="D287:D289"/>
    <mergeCell ref="D290:D292"/>
    <mergeCell ref="E278:E280"/>
    <mergeCell ref="F279:F280"/>
    <mergeCell ref="E281:E286"/>
    <mergeCell ref="E287:E289"/>
    <mergeCell ref="E290:E292"/>
    <mergeCell ref="F290:F292"/>
    <mergeCell ref="G290:G292"/>
    <mergeCell ref="A275:A277"/>
    <mergeCell ref="B275:B277"/>
    <mergeCell ref="C275:C277"/>
    <mergeCell ref="E275:E277"/>
    <mergeCell ref="F275:F277"/>
    <mergeCell ref="G275:G277"/>
    <mergeCell ref="C279:C280"/>
    <mergeCell ref="G279:G280"/>
    <mergeCell ref="H279:H280"/>
    <mergeCell ref="D155:D160"/>
    <mergeCell ref="E155:E160"/>
    <mergeCell ref="D161:D166"/>
    <mergeCell ref="E161:E166"/>
    <mergeCell ref="D167:D172"/>
    <mergeCell ref="E167:E172"/>
    <mergeCell ref="E173:E174"/>
    <mergeCell ref="D173:D174"/>
    <mergeCell ref="D188:D190"/>
    <mergeCell ref="E188:E190"/>
    <mergeCell ref="D193:D197"/>
    <mergeCell ref="E193:E197"/>
    <mergeCell ref="D200:D201"/>
    <mergeCell ref="E200:E201"/>
    <mergeCell ref="D207:D209"/>
    <mergeCell ref="E207:E209"/>
    <mergeCell ref="D211:D212"/>
    <mergeCell ref="E211:E212"/>
    <mergeCell ref="D219:D227"/>
    <mergeCell ref="E219:E227"/>
    <mergeCell ref="E230:E231"/>
    <mergeCell ref="S244:S246"/>
    <mergeCell ref="T244:T246"/>
    <mergeCell ref="P247:P249"/>
    <mergeCell ref="Q247:Q249"/>
    <mergeCell ref="S247:S249"/>
    <mergeCell ref="T247:T249"/>
    <mergeCell ref="P244:P246"/>
    <mergeCell ref="P250:P251"/>
    <mergeCell ref="Q254:Q256"/>
    <mergeCell ref="R254:R256"/>
    <mergeCell ref="S254:S256"/>
    <mergeCell ref="T254:T256"/>
    <mergeCell ref="Q250:Q251"/>
    <mergeCell ref="R250:R251"/>
    <mergeCell ref="S250:S251"/>
    <mergeCell ref="T250:T251"/>
    <mergeCell ref="E232:E233"/>
    <mergeCell ref="E234:E235"/>
    <mergeCell ref="E240:E241"/>
    <mergeCell ref="E244:E251"/>
    <mergeCell ref="Q244:Q246"/>
    <mergeCell ref="R244:R246"/>
    <mergeCell ref="R247:R249"/>
    <mergeCell ref="D230:D231"/>
    <mergeCell ref="D232:D233"/>
    <mergeCell ref="D234:D235"/>
    <mergeCell ref="D240:D241"/>
    <mergeCell ref="D244:D251"/>
    <mergeCell ref="E254:E256"/>
    <mergeCell ref="D255:D256"/>
    <mergeCell ref="D35:D36"/>
    <mergeCell ref="E35:E36"/>
    <mergeCell ref="D45:D47"/>
    <mergeCell ref="E45:E47"/>
    <mergeCell ref="E53:E54"/>
    <mergeCell ref="D53:D54"/>
    <mergeCell ref="D57:D58"/>
    <mergeCell ref="E57:E58"/>
    <mergeCell ref="D59:D62"/>
    <mergeCell ref="E59:E63"/>
    <mergeCell ref="D67:D68"/>
    <mergeCell ref="E67:E69"/>
    <mergeCell ref="D88:D89"/>
    <mergeCell ref="E88:E89"/>
    <mergeCell ref="D90:D101"/>
    <mergeCell ref="E90:E101"/>
    <mergeCell ref="D102:D112"/>
    <mergeCell ref="E102:E112"/>
    <mergeCell ref="E113:E115"/>
    <mergeCell ref="E116:E117"/>
    <mergeCell ref="D113:D115"/>
    <mergeCell ref="D116:D117"/>
    <mergeCell ref="D118:D125"/>
    <mergeCell ref="E118:E125"/>
    <mergeCell ref="D126:D133"/>
    <mergeCell ref="E126:E133"/>
    <mergeCell ref="E134:E135"/>
    <mergeCell ref="D134:D135"/>
    <mergeCell ref="D141:D142"/>
    <mergeCell ref="E141:E142"/>
    <mergeCell ref="D143:D148"/>
    <mergeCell ref="E143:E148"/>
    <mergeCell ref="D149:D154"/>
    <mergeCell ref="E149:E154"/>
    <mergeCell ref="U244:U251"/>
    <mergeCell ref="U255:U256"/>
    <mergeCell ref="U257:U259"/>
    <mergeCell ref="U260:U262"/>
    <mergeCell ref="U263:U265"/>
    <mergeCell ref="U266:U268"/>
    <mergeCell ref="U269:U271"/>
    <mergeCell ref="U272:U274"/>
    <mergeCell ref="U300:U302"/>
    <mergeCell ref="U303:U305"/>
    <mergeCell ref="U306:U308"/>
    <mergeCell ref="U309:U311"/>
    <mergeCell ref="U312:U315"/>
    <mergeCell ref="U316:U318"/>
    <mergeCell ref="U275:U277"/>
    <mergeCell ref="U278:U280"/>
    <mergeCell ref="U281:U286"/>
    <mergeCell ref="U287:U289"/>
    <mergeCell ref="U290:U292"/>
    <mergeCell ref="U293:U295"/>
    <mergeCell ref="U296:U299"/>
    <mergeCell ref="I1:I2"/>
    <mergeCell ref="J1:J2"/>
    <mergeCell ref="K1:K2"/>
    <mergeCell ref="L1:L2"/>
    <mergeCell ref="M1:M2"/>
    <mergeCell ref="N1:N2"/>
    <mergeCell ref="O1:O2"/>
    <mergeCell ref="A1:A2"/>
    <mergeCell ref="B1:C2"/>
    <mergeCell ref="D1:D2"/>
    <mergeCell ref="E1:E2"/>
    <mergeCell ref="F1:F2"/>
    <mergeCell ref="G1:G2"/>
    <mergeCell ref="H1:H2"/>
    <mergeCell ref="D6:D7"/>
    <mergeCell ref="E6:E7"/>
    <mergeCell ref="D10:D11"/>
    <mergeCell ref="E10:E11"/>
    <mergeCell ref="D13:D14"/>
    <mergeCell ref="E13:E14"/>
    <mergeCell ref="E16:E17"/>
    <mergeCell ref="P1:T1"/>
    <mergeCell ref="U1:U2"/>
    <mergeCell ref="U6:U7"/>
    <mergeCell ref="U10:U11"/>
    <mergeCell ref="U13:U14"/>
    <mergeCell ref="U16:U17"/>
    <mergeCell ref="U19:U21"/>
    <mergeCell ref="D16:D17"/>
    <mergeCell ref="D19:D21"/>
    <mergeCell ref="E19:E21"/>
    <mergeCell ref="D23:D26"/>
    <mergeCell ref="E23:E26"/>
    <mergeCell ref="D29:D30"/>
    <mergeCell ref="E29:E30"/>
    <mergeCell ref="D70:D71"/>
    <mergeCell ref="E70:E71"/>
    <mergeCell ref="U70:U71"/>
    <mergeCell ref="D74:D87"/>
    <mergeCell ref="E74:E87"/>
    <mergeCell ref="U74:U87"/>
    <mergeCell ref="D32:D33"/>
    <mergeCell ref="E32:E33"/>
    <mergeCell ref="P281:P282"/>
    <mergeCell ref="Q281:Q282"/>
    <mergeCell ref="R281:R282"/>
    <mergeCell ref="S281:S282"/>
    <mergeCell ref="T281:T282"/>
    <mergeCell ref="R285:R286"/>
    <mergeCell ref="S285:S286"/>
    <mergeCell ref="P283:P284"/>
    <mergeCell ref="Q283:Q284"/>
    <mergeCell ref="R283:R284"/>
    <mergeCell ref="S283:S284"/>
    <mergeCell ref="T283:T284"/>
    <mergeCell ref="P285:P286"/>
    <mergeCell ref="Q285:Q286"/>
    <mergeCell ref="T285:T286"/>
    <mergeCell ref="H290:H292"/>
    <mergeCell ref="I290:I292"/>
    <mergeCell ref="J290:J292"/>
    <mergeCell ref="K290:K292"/>
    <mergeCell ref="L290:L292"/>
    <mergeCell ref="M290:M292"/>
    <mergeCell ref="N290:N292"/>
    <mergeCell ref="O290:O292"/>
    <mergeCell ref="A278:A280"/>
    <mergeCell ref="B279:B280"/>
    <mergeCell ref="A281:A286"/>
    <mergeCell ref="A287:A289"/>
    <mergeCell ref="A290:A292"/>
    <mergeCell ref="B290:B292"/>
    <mergeCell ref="C290:C292"/>
    <mergeCell ref="U23:U26"/>
    <mergeCell ref="U29:U30"/>
    <mergeCell ref="U32:U33"/>
    <mergeCell ref="U35:U36"/>
    <mergeCell ref="U45:U46"/>
    <mergeCell ref="U53:U54"/>
    <mergeCell ref="U57:U58"/>
    <mergeCell ref="U59:U63"/>
    <mergeCell ref="U67:U69"/>
    <mergeCell ref="U88:U89"/>
    <mergeCell ref="U90:U101"/>
    <mergeCell ref="U102:U112"/>
    <mergeCell ref="U113:U115"/>
    <mergeCell ref="U116:U117"/>
    <mergeCell ref="U118:U125"/>
    <mergeCell ref="U126:U133"/>
    <mergeCell ref="U134:U135"/>
    <mergeCell ref="U141:U142"/>
    <mergeCell ref="U143:U148"/>
    <mergeCell ref="U149:U154"/>
    <mergeCell ref="U155:U160"/>
    <mergeCell ref="U161:U166"/>
    <mergeCell ref="U167:U172"/>
    <mergeCell ref="U173:U174"/>
    <mergeCell ref="U188:U190"/>
    <mergeCell ref="U193:U197"/>
    <mergeCell ref="U200:U201"/>
    <mergeCell ref="U207:U209"/>
    <mergeCell ref="U211:U212"/>
    <mergeCell ref="U219:U227"/>
    <mergeCell ref="U230:U231"/>
    <mergeCell ref="U232:U233"/>
    <mergeCell ref="U234:U235"/>
    <mergeCell ref="U240:U241"/>
    <mergeCell ref="I279:I280"/>
    <mergeCell ref="J279:J280"/>
    <mergeCell ref="K279:K280"/>
    <mergeCell ref="L279:L280"/>
    <mergeCell ref="M279:M280"/>
    <mergeCell ref="N279:N280"/>
    <mergeCell ref="O279:O280"/>
    <mergeCell ref="H272:H274"/>
    <mergeCell ref="I272:I274"/>
    <mergeCell ref="J272:J274"/>
    <mergeCell ref="K272:K274"/>
    <mergeCell ref="L272:L274"/>
    <mergeCell ref="M272:M274"/>
    <mergeCell ref="N272:N274"/>
    <mergeCell ref="O272:O274"/>
    <mergeCell ref="A272:A274"/>
    <mergeCell ref="B272:B274"/>
    <mergeCell ref="C272:C274"/>
    <mergeCell ref="D272:D274"/>
    <mergeCell ref="E272:E274"/>
    <mergeCell ref="F272:F274"/>
    <mergeCell ref="G272:G274"/>
    <mergeCell ref="H257:H259"/>
    <mergeCell ref="I257:I259"/>
    <mergeCell ref="J257:J259"/>
    <mergeCell ref="K257:K259"/>
    <mergeCell ref="L257:L259"/>
    <mergeCell ref="M257:M259"/>
    <mergeCell ref="N257:N259"/>
    <mergeCell ref="O257:O259"/>
    <mergeCell ref="A257:A259"/>
    <mergeCell ref="B257:B259"/>
    <mergeCell ref="C257:C259"/>
    <mergeCell ref="D257:D259"/>
    <mergeCell ref="E257:E259"/>
    <mergeCell ref="F257:F259"/>
    <mergeCell ref="G257:G259"/>
    <mergeCell ref="H260:H262"/>
    <mergeCell ref="I260:I262"/>
    <mergeCell ref="J260:J262"/>
    <mergeCell ref="K260:K262"/>
    <mergeCell ref="L260:L262"/>
    <mergeCell ref="M260:M262"/>
    <mergeCell ref="N260:N262"/>
    <mergeCell ref="O260:O262"/>
    <mergeCell ref="A260:A262"/>
    <mergeCell ref="B260:B262"/>
    <mergeCell ref="C260:C262"/>
    <mergeCell ref="D260:D262"/>
    <mergeCell ref="E260:E262"/>
    <mergeCell ref="F260:F262"/>
    <mergeCell ref="G260:G262"/>
    <mergeCell ref="H263:H265"/>
    <mergeCell ref="I263:I265"/>
    <mergeCell ref="J263:J265"/>
    <mergeCell ref="K263:K265"/>
    <mergeCell ref="L263:L265"/>
    <mergeCell ref="M263:M265"/>
    <mergeCell ref="N263:N265"/>
    <mergeCell ref="O263:O265"/>
    <mergeCell ref="A263:A265"/>
    <mergeCell ref="B263:B265"/>
    <mergeCell ref="C263:C265"/>
    <mergeCell ref="D263:D265"/>
    <mergeCell ref="E263:E265"/>
    <mergeCell ref="F263:F265"/>
    <mergeCell ref="G263:G265"/>
    <mergeCell ref="H266:H268"/>
    <mergeCell ref="I266:I268"/>
    <mergeCell ref="J266:J268"/>
    <mergeCell ref="K266:K268"/>
    <mergeCell ref="U394:U396"/>
    <mergeCell ref="U397:U399"/>
    <mergeCell ref="U400:U402"/>
    <mergeCell ref="U403:U405"/>
    <mergeCell ref="U406:U408"/>
    <mergeCell ref="U409:U411"/>
    <mergeCell ref="U412:U414"/>
    <mergeCell ref="U415:U417"/>
    <mergeCell ref="U418:U420"/>
    <mergeCell ref="U421:U423"/>
    <mergeCell ref="U424:U426"/>
    <mergeCell ref="U427:U429"/>
    <mergeCell ref="U430:U432"/>
    <mergeCell ref="U451:U454"/>
    <mergeCell ref="U455:U457"/>
    <mergeCell ref="T458:T459"/>
    <mergeCell ref="U458:U463"/>
    <mergeCell ref="T460:T461"/>
    <mergeCell ref="T462:T463"/>
    <mergeCell ref="U464:U466"/>
    <mergeCell ref="U433:U435"/>
    <mergeCell ref="U436:U438"/>
    <mergeCell ref="U439:U441"/>
    <mergeCell ref="U442:U444"/>
    <mergeCell ref="U445:U447"/>
    <mergeCell ref="U448:U450"/>
    <mergeCell ref="T451:T452"/>
    <mergeCell ref="I367:I368"/>
    <mergeCell ref="J367:J368"/>
    <mergeCell ref="K367:K368"/>
    <mergeCell ref="L367:L368"/>
    <mergeCell ref="M367:M368"/>
    <mergeCell ref="N367:N368"/>
    <mergeCell ref="O367:O368"/>
    <mergeCell ref="Q372:Q373"/>
    <mergeCell ref="R372:R373"/>
    <mergeCell ref="S372:S373"/>
    <mergeCell ref="T372:T373"/>
    <mergeCell ref="P369:P371"/>
    <mergeCell ref="Q369:Q371"/>
    <mergeCell ref="R369:R371"/>
    <mergeCell ref="S369:S371"/>
    <mergeCell ref="T369:T371"/>
    <mergeCell ref="U369:U375"/>
    <mergeCell ref="P372:P373"/>
    <mergeCell ref="T374:T375"/>
    <mergeCell ref="P374:P375"/>
    <mergeCell ref="Q374:Q375"/>
    <mergeCell ref="I377:I378"/>
    <mergeCell ref="J377:J378"/>
    <mergeCell ref="K377:K378"/>
    <mergeCell ref="L377:L378"/>
    <mergeCell ref="O377:O378"/>
    <mergeCell ref="N380:N381"/>
    <mergeCell ref="O380:O381"/>
    <mergeCell ref="R374:R375"/>
    <mergeCell ref="S374:S375"/>
    <mergeCell ref="U343:U346"/>
    <mergeCell ref="P345:P346"/>
    <mergeCell ref="Q345:Q346"/>
    <mergeCell ref="R345:R346"/>
    <mergeCell ref="S345:S346"/>
    <mergeCell ref="T345:T346"/>
    <mergeCell ref="Q350:Q351"/>
    <mergeCell ref="R350:R351"/>
    <mergeCell ref="U354:U356"/>
    <mergeCell ref="U357:U359"/>
    <mergeCell ref="U360:U362"/>
    <mergeCell ref="U363:U365"/>
    <mergeCell ref="U366:U368"/>
    <mergeCell ref="I354:I356"/>
    <mergeCell ref="J354:J356"/>
    <mergeCell ref="K354:K356"/>
    <mergeCell ref="L354:L356"/>
    <mergeCell ref="M354:M356"/>
    <mergeCell ref="N354:N356"/>
    <mergeCell ref="O354:O356"/>
    <mergeCell ref="I388:I390"/>
    <mergeCell ref="J388:J390"/>
    <mergeCell ref="K388:K390"/>
    <mergeCell ref="L388:L390"/>
    <mergeCell ref="M388:M390"/>
    <mergeCell ref="N388:N390"/>
    <mergeCell ref="O388:O390"/>
    <mergeCell ref="H388:H390"/>
    <mergeCell ref="H391:H393"/>
    <mergeCell ref="I391:I393"/>
    <mergeCell ref="J391:J393"/>
    <mergeCell ref="K391:K393"/>
    <mergeCell ref="L391:L393"/>
    <mergeCell ref="M391:M393"/>
    <mergeCell ref="M377:M378"/>
    <mergeCell ref="N377:N378"/>
    <mergeCell ref="H377:H378"/>
    <mergeCell ref="H380:H381"/>
    <mergeCell ref="I380:I381"/>
    <mergeCell ref="J380:J381"/>
    <mergeCell ref="K380:K381"/>
    <mergeCell ref="L380:L381"/>
    <mergeCell ref="M380:M381"/>
    <mergeCell ref="I382:I384"/>
    <mergeCell ref="J382:J384"/>
    <mergeCell ref="K382:K384"/>
    <mergeCell ref="L382:L384"/>
    <mergeCell ref="M382:M384"/>
    <mergeCell ref="N382:N384"/>
    <mergeCell ref="O382:O384"/>
    <mergeCell ref="N385:N387"/>
    <mergeCell ref="O385:O387"/>
    <mergeCell ref="H382:H384"/>
    <mergeCell ref="H385:H387"/>
    <mergeCell ref="I385:I387"/>
    <mergeCell ref="J385:J387"/>
    <mergeCell ref="K385:K387"/>
    <mergeCell ref="L385:L387"/>
    <mergeCell ref="M385:M387"/>
    <mergeCell ref="N391:N393"/>
    <mergeCell ref="O391:O393"/>
    <mergeCell ref="U391:U393"/>
    <mergeCell ref="S350:S351"/>
    <mergeCell ref="T350:T351"/>
    <mergeCell ref="N465:N466"/>
    <mergeCell ref="O465:O466"/>
    <mergeCell ref="A464:A466"/>
    <mergeCell ref="D464:D466"/>
    <mergeCell ref="E464:E466"/>
    <mergeCell ref="J465:J466"/>
    <mergeCell ref="K465:K466"/>
    <mergeCell ref="L465:L466"/>
    <mergeCell ref="M465:M466"/>
    <mergeCell ref="D343:D346"/>
    <mergeCell ref="D347:D353"/>
    <mergeCell ref="D354:D356"/>
    <mergeCell ref="E354:E356"/>
    <mergeCell ref="F354:F356"/>
    <mergeCell ref="G354:G356"/>
    <mergeCell ref="H354:H356"/>
    <mergeCell ref="A343:A346"/>
    <mergeCell ref="B343:B345"/>
    <mergeCell ref="C343:C345"/>
    <mergeCell ref="E343:E346"/>
    <mergeCell ref="F343:F345"/>
    <mergeCell ref="G343:G345"/>
    <mergeCell ref="E347:E353"/>
    <mergeCell ref="H357:H359"/>
    <mergeCell ref="I357:I359"/>
    <mergeCell ref="J357:J359"/>
    <mergeCell ref="K357:K359"/>
    <mergeCell ref="L357:L359"/>
    <mergeCell ref="M357:M359"/>
    <mergeCell ref="N357:N359"/>
    <mergeCell ref="O357:O359"/>
    <mergeCell ref="A357:A359"/>
    <mergeCell ref="B357:B359"/>
    <mergeCell ref="C357:C359"/>
    <mergeCell ref="D357:D359"/>
    <mergeCell ref="E357:E359"/>
    <mergeCell ref="F357:F359"/>
    <mergeCell ref="G357:G359"/>
    <mergeCell ref="H360:H362"/>
    <mergeCell ref="I360:I362"/>
    <mergeCell ref="J360:J362"/>
    <mergeCell ref="K360:K362"/>
    <mergeCell ref="L360:L362"/>
    <mergeCell ref="M360:M362"/>
    <mergeCell ref="H427:H429"/>
    <mergeCell ref="I427:I429"/>
    <mergeCell ref="J427:J429"/>
    <mergeCell ref="K427:K429"/>
    <mergeCell ref="L427:L429"/>
    <mergeCell ref="M427:M429"/>
    <mergeCell ref="N427:N429"/>
    <mergeCell ref="O427:O429"/>
    <mergeCell ref="D418:D420"/>
    <mergeCell ref="D421:D423"/>
    <mergeCell ref="D424:D426"/>
    <mergeCell ref="D427:D429"/>
    <mergeCell ref="E427:E429"/>
    <mergeCell ref="F427:F429"/>
    <mergeCell ref="G427:G429"/>
    <mergeCell ref="A421:A423"/>
    <mergeCell ref="B422:B423"/>
    <mergeCell ref="A424:A426"/>
    <mergeCell ref="B424:B426"/>
    <mergeCell ref="C424:C426"/>
    <mergeCell ref="F382:F384"/>
    <mergeCell ref="G382:G384"/>
    <mergeCell ref="A382:A384"/>
    <mergeCell ref="B382:B384"/>
    <mergeCell ref="C382:C384"/>
    <mergeCell ref="D382:D384"/>
    <mergeCell ref="E382:E384"/>
    <mergeCell ref="A391:A393"/>
    <mergeCell ref="B391:B393"/>
    <mergeCell ref="C391:C393"/>
    <mergeCell ref="D391:D393"/>
    <mergeCell ref="E391:E393"/>
    <mergeCell ref="F391:F393"/>
    <mergeCell ref="G391:G393"/>
    <mergeCell ref="A394:A396"/>
    <mergeCell ref="B394:B396"/>
    <mergeCell ref="C394:C396"/>
    <mergeCell ref="H343:H345"/>
    <mergeCell ref="I343:I345"/>
    <mergeCell ref="J343:J345"/>
    <mergeCell ref="K343:K345"/>
    <mergeCell ref="L343:L345"/>
    <mergeCell ref="M343:M345"/>
    <mergeCell ref="N343:N345"/>
    <mergeCell ref="O343:O345"/>
    <mergeCell ref="L455:L457"/>
    <mergeCell ref="M455:M457"/>
    <mergeCell ref="E455:E457"/>
    <mergeCell ref="D458:D463"/>
    <mergeCell ref="E458:E463"/>
    <mergeCell ref="F455:F457"/>
    <mergeCell ref="G455:G457"/>
    <mergeCell ref="H455:H457"/>
    <mergeCell ref="I455:I457"/>
    <mergeCell ref="J455:J457"/>
    <mergeCell ref="K455:K457"/>
    <mergeCell ref="A458:A463"/>
    <mergeCell ref="B427:B429"/>
    <mergeCell ref="C427:C429"/>
    <mergeCell ref="N430:N432"/>
    <mergeCell ref="O430:O432"/>
    <mergeCell ref="G430:G432"/>
    <mergeCell ref="H430:H432"/>
    <mergeCell ref="I430:I432"/>
    <mergeCell ref="J430:J432"/>
    <mergeCell ref="K430:K432"/>
    <mergeCell ref="L430:L432"/>
    <mergeCell ref="M430:M432"/>
    <mergeCell ref="A427:A429"/>
    <mergeCell ref="A430:A432"/>
    <mergeCell ref="B430:B432"/>
    <mergeCell ref="C430:C432"/>
    <mergeCell ref="D430:D432"/>
    <mergeCell ref="E430:E432"/>
    <mergeCell ref="F430:F432"/>
    <mergeCell ref="H418:H420"/>
    <mergeCell ref="I418:I420"/>
    <mergeCell ref="J418:J420"/>
    <mergeCell ref="K418:K420"/>
    <mergeCell ref="L418:L420"/>
    <mergeCell ref="M418:M420"/>
    <mergeCell ref="N418:N420"/>
    <mergeCell ref="O418:O420"/>
    <mergeCell ref="H433:H435"/>
    <mergeCell ref="N360:N362"/>
    <mergeCell ref="O360:O362"/>
    <mergeCell ref="A360:A362"/>
    <mergeCell ref="B360:B362"/>
    <mergeCell ref="C360:C362"/>
    <mergeCell ref="D360:D362"/>
    <mergeCell ref="E360:E362"/>
    <mergeCell ref="F360:F362"/>
    <mergeCell ref="A363:A365"/>
    <mergeCell ref="B363:B365"/>
    <mergeCell ref="C363:C365"/>
    <mergeCell ref="E363:E365"/>
    <mergeCell ref="F363:F365"/>
    <mergeCell ref="G363:G365"/>
    <mergeCell ref="A366:A368"/>
    <mergeCell ref="E366:E368"/>
    <mergeCell ref="A376:A378"/>
    <mergeCell ref="B377:B378"/>
    <mergeCell ref="F377:F378"/>
    <mergeCell ref="G377:G378"/>
    <mergeCell ref="D379:D381"/>
    <mergeCell ref="E379:E381"/>
    <mergeCell ref="B380:B381"/>
    <mergeCell ref="C380:C381"/>
    <mergeCell ref="F380:F381"/>
    <mergeCell ref="G380:G381"/>
    <mergeCell ref="D363:D365"/>
    <mergeCell ref="D366:D368"/>
    <mergeCell ref="D369:D375"/>
    <mergeCell ref="E369:E375"/>
    <mergeCell ref="D376:D378"/>
    <mergeCell ref="E376:E378"/>
    <mergeCell ref="C377:C378"/>
    <mergeCell ref="A369:A375"/>
    <mergeCell ref="A379:A381"/>
    <mergeCell ref="M415:M417"/>
    <mergeCell ref="N415:N417"/>
    <mergeCell ref="O415:O417"/>
    <mergeCell ref="F413:F414"/>
    <mergeCell ref="G413:G414"/>
    <mergeCell ref="H415:H417"/>
    <mergeCell ref="I415:I417"/>
    <mergeCell ref="J415:J417"/>
    <mergeCell ref="K415:K417"/>
    <mergeCell ref="L415:L417"/>
    <mergeCell ref="A415:A417"/>
    <mergeCell ref="B415:B417"/>
    <mergeCell ref="C415:C417"/>
    <mergeCell ref="D415:D417"/>
    <mergeCell ref="E415:E417"/>
    <mergeCell ref="F415:F417"/>
    <mergeCell ref="G415:G417"/>
    <mergeCell ref="D403:D405"/>
    <mergeCell ref="A397:A399"/>
    <mergeCell ref="B397:B399"/>
    <mergeCell ref="C397:C399"/>
    <mergeCell ref="E397:E399"/>
    <mergeCell ref="F397:F399"/>
    <mergeCell ref="G397:G399"/>
    <mergeCell ref="C404:C405"/>
    <mergeCell ref="G404:G405"/>
    <mergeCell ref="M404:M405"/>
    <mergeCell ref="N404:N405"/>
    <mergeCell ref="O404:O405"/>
    <mergeCell ref="H406:H408"/>
    <mergeCell ref="I406:I408"/>
    <mergeCell ref="J406:J408"/>
    <mergeCell ref="K406:K408"/>
    <mergeCell ref="O410:O411"/>
    <mergeCell ref="I397:I399"/>
    <mergeCell ref="J397:J399"/>
    <mergeCell ref="K397:K399"/>
    <mergeCell ref="L397:L399"/>
    <mergeCell ref="M397:M399"/>
    <mergeCell ref="N397:N399"/>
    <mergeCell ref="O397:O399"/>
    <mergeCell ref="H413:H414"/>
    <mergeCell ref="I413:I414"/>
    <mergeCell ref="J413:J414"/>
    <mergeCell ref="K413:K414"/>
    <mergeCell ref="L413:L414"/>
    <mergeCell ref="M413:M414"/>
    <mergeCell ref="N413:N414"/>
    <mergeCell ref="O413:O414"/>
    <mergeCell ref="E409:E411"/>
    <mergeCell ref="F410:F411"/>
    <mergeCell ref="G410:G411"/>
    <mergeCell ref="H410:H411"/>
    <mergeCell ref="I410:I411"/>
    <mergeCell ref="J410:J411"/>
    <mergeCell ref="K410:K411"/>
    <mergeCell ref="F406:F408"/>
    <mergeCell ref="G406:G408"/>
    <mergeCell ref="H397:H399"/>
    <mergeCell ref="A412:A414"/>
    <mergeCell ref="D412:D414"/>
    <mergeCell ref="E412:E414"/>
    <mergeCell ref="B413:B414"/>
    <mergeCell ref="C413:C414"/>
    <mergeCell ref="D394:D396"/>
    <mergeCell ref="M406:M408"/>
    <mergeCell ref="N406:N408"/>
    <mergeCell ref="O406:O408"/>
    <mergeCell ref="E403:E405"/>
    <mergeCell ref="F404:F405"/>
    <mergeCell ref="H404:H405"/>
    <mergeCell ref="I404:I405"/>
    <mergeCell ref="J404:J405"/>
    <mergeCell ref="K404:K405"/>
    <mergeCell ref="L404:L405"/>
    <mergeCell ref="D406:D408"/>
    <mergeCell ref="D409:D411"/>
    <mergeCell ref="A409:A411"/>
    <mergeCell ref="B410:B411"/>
    <mergeCell ref="A403:A405"/>
    <mergeCell ref="B404:B405"/>
    <mergeCell ref="A406:A408"/>
    <mergeCell ref="B406:B408"/>
    <mergeCell ref="C406:C408"/>
    <mergeCell ref="E406:E408"/>
    <mergeCell ref="C410:C411"/>
    <mergeCell ref="L410:L411"/>
    <mergeCell ref="M410:M411"/>
    <mergeCell ref="N410:N411"/>
    <mergeCell ref="E394:E396"/>
    <mergeCell ref="F394:F396"/>
    <mergeCell ref="G394:G396"/>
    <mergeCell ref="H400:H402"/>
    <mergeCell ref="I400:I402"/>
    <mergeCell ref="J400:J402"/>
    <mergeCell ref="K400:K402"/>
    <mergeCell ref="L400:L402"/>
    <mergeCell ref="M400:M402"/>
    <mergeCell ref="N400:N402"/>
    <mergeCell ref="O400:O402"/>
    <mergeCell ref="A400:A402"/>
    <mergeCell ref="B400:B402"/>
    <mergeCell ref="C400:C402"/>
    <mergeCell ref="D400:D402"/>
    <mergeCell ref="E400:E402"/>
    <mergeCell ref="F400:F402"/>
    <mergeCell ref="G400:G402"/>
    <mergeCell ref="D397:D399"/>
    <mergeCell ref="H394:H396"/>
    <mergeCell ref="I394:I396"/>
    <mergeCell ref="L406:L408"/>
    <mergeCell ref="J394:J396"/>
    <mergeCell ref="K394:K396"/>
    <mergeCell ref="L394:L396"/>
    <mergeCell ref="M394:M396"/>
    <mergeCell ref="N394:N396"/>
    <mergeCell ref="O394:O396"/>
  </mergeCells>
  <phoneticPr fontId="100" type="noConversion"/>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Z1000"/>
  <sheetViews>
    <sheetView workbookViewId="0"/>
  </sheetViews>
  <sheetFormatPr defaultColWidth="14.44140625" defaultRowHeight="15" customHeight="1"/>
  <cols>
    <col min="1" max="1" width="4.5546875" customWidth="1"/>
    <col min="2" max="2" width="12.5546875" customWidth="1"/>
    <col min="3" max="3" width="4.6640625" customWidth="1"/>
    <col min="4" max="4" width="28.44140625" customWidth="1"/>
    <col min="5" max="11" width="11" customWidth="1"/>
    <col min="12" max="12" width="15.109375" customWidth="1"/>
    <col min="13" max="16" width="10.109375" customWidth="1"/>
    <col min="17" max="17" width="23.5546875" customWidth="1"/>
    <col min="18" max="26" width="8.5546875" customWidth="1"/>
  </cols>
  <sheetData>
    <row r="1" spans="1:26" ht="18.75" customHeight="1">
      <c r="A1" s="1238" t="s">
        <v>1256</v>
      </c>
      <c r="B1" s="1239" t="s">
        <v>1195</v>
      </c>
      <c r="C1" s="1097"/>
      <c r="D1" s="1238" t="s">
        <v>8647</v>
      </c>
      <c r="E1" s="1235" t="s">
        <v>8648</v>
      </c>
      <c r="F1" s="1235" t="s">
        <v>8649</v>
      </c>
      <c r="G1" s="1235" t="s">
        <v>8650</v>
      </c>
      <c r="H1" s="1235" t="s">
        <v>8651</v>
      </c>
      <c r="I1" s="1235" t="s">
        <v>8652</v>
      </c>
      <c r="J1" s="1235" t="s">
        <v>8653</v>
      </c>
      <c r="K1" s="1237" t="s">
        <v>8654</v>
      </c>
      <c r="L1" s="1245" t="s">
        <v>8655</v>
      </c>
      <c r="M1" s="1106"/>
      <c r="N1" s="1106"/>
      <c r="O1" s="1106"/>
      <c r="P1" s="1104"/>
      <c r="Q1" s="1237" t="s">
        <v>8656</v>
      </c>
      <c r="R1" s="3"/>
      <c r="S1" s="3"/>
      <c r="T1" s="3"/>
      <c r="U1" s="3"/>
      <c r="V1" s="3"/>
      <c r="W1" s="3"/>
      <c r="X1" s="3"/>
      <c r="Y1" s="3"/>
      <c r="Z1" s="3"/>
    </row>
    <row r="2" spans="1:26" ht="18.75" customHeight="1">
      <c r="A2" s="1236"/>
      <c r="B2" s="1240"/>
      <c r="C2" s="1241"/>
      <c r="D2" s="1236"/>
      <c r="E2" s="1236"/>
      <c r="F2" s="1236"/>
      <c r="G2" s="1236"/>
      <c r="H2" s="1236"/>
      <c r="I2" s="1236"/>
      <c r="J2" s="1236"/>
      <c r="K2" s="1236"/>
      <c r="L2" s="493" t="s">
        <v>8657</v>
      </c>
      <c r="M2" s="493" t="s">
        <v>8658</v>
      </c>
      <c r="N2" s="494" t="s">
        <v>8659</v>
      </c>
      <c r="O2" s="495" t="s">
        <v>8660</v>
      </c>
      <c r="P2" s="495" t="s">
        <v>1275</v>
      </c>
      <c r="Q2" s="1236"/>
      <c r="R2" s="3"/>
      <c r="S2" s="3"/>
      <c r="T2" s="3"/>
      <c r="U2" s="3"/>
      <c r="V2" s="3"/>
      <c r="W2" s="3"/>
      <c r="X2" s="3"/>
      <c r="Y2" s="3"/>
      <c r="Z2" s="3"/>
    </row>
    <row r="3" spans="1:26" ht="18.75" customHeight="1">
      <c r="A3" s="1329">
        <v>2</v>
      </c>
      <c r="B3" s="1330">
        <v>44788</v>
      </c>
      <c r="C3" s="1329" t="s">
        <v>8661</v>
      </c>
      <c r="D3" s="1324" t="s">
        <v>8662</v>
      </c>
      <c r="E3" s="1325">
        <v>139323</v>
      </c>
      <c r="F3" s="1325">
        <v>136897</v>
      </c>
      <c r="G3" s="1323" t="s">
        <v>52</v>
      </c>
      <c r="H3" s="1323">
        <v>136897</v>
      </c>
      <c r="I3" s="1326">
        <v>136897</v>
      </c>
      <c r="J3" s="1327">
        <v>688</v>
      </c>
      <c r="K3" s="1328">
        <v>94203</v>
      </c>
      <c r="L3" s="635" t="s">
        <v>8663</v>
      </c>
      <c r="M3" s="635" t="s">
        <v>8664</v>
      </c>
      <c r="N3" s="636">
        <v>826369</v>
      </c>
      <c r="O3" s="636">
        <v>826369</v>
      </c>
      <c r="P3" s="637">
        <v>688</v>
      </c>
      <c r="Q3" s="496"/>
      <c r="R3" s="3"/>
      <c r="S3" s="3"/>
      <c r="T3" s="3"/>
      <c r="U3" s="3"/>
      <c r="V3" s="3"/>
      <c r="W3" s="3"/>
      <c r="X3" s="3"/>
      <c r="Y3" s="3"/>
      <c r="Z3" s="3"/>
    </row>
    <row r="4" spans="1:26" ht="18.75" customHeight="1">
      <c r="A4" s="1191"/>
      <c r="B4" s="1191"/>
      <c r="C4" s="1191"/>
      <c r="D4" s="1191"/>
      <c r="E4" s="1191"/>
      <c r="F4" s="1191"/>
      <c r="G4" s="1191"/>
      <c r="H4" s="1191"/>
      <c r="I4" s="1191"/>
      <c r="J4" s="1191"/>
      <c r="K4" s="1191"/>
      <c r="L4" s="648" t="s">
        <v>8665</v>
      </c>
      <c r="M4" s="635" t="s">
        <v>8666</v>
      </c>
      <c r="N4" s="636">
        <v>826369</v>
      </c>
      <c r="O4" s="636">
        <v>826369</v>
      </c>
      <c r="P4" s="637">
        <v>688</v>
      </c>
      <c r="Q4" s="496"/>
      <c r="R4" s="3"/>
      <c r="S4" s="3"/>
      <c r="T4" s="3"/>
      <c r="U4" s="3"/>
      <c r="V4" s="3"/>
      <c r="W4" s="3"/>
      <c r="X4" s="3"/>
      <c r="Y4" s="3"/>
      <c r="Z4" s="3"/>
    </row>
    <row r="5" spans="1:26" ht="18.75" customHeight="1">
      <c r="A5" s="1102"/>
      <c r="B5" s="1102"/>
      <c r="C5" s="1102"/>
      <c r="D5" s="1102"/>
      <c r="E5" s="1102"/>
      <c r="F5" s="1102"/>
      <c r="G5" s="1102"/>
      <c r="H5" s="1102"/>
      <c r="I5" s="1102"/>
      <c r="J5" s="1102"/>
      <c r="K5" s="1102"/>
      <c r="L5" s="648" t="s">
        <v>8667</v>
      </c>
      <c r="M5" s="635" t="s">
        <v>8668</v>
      </c>
      <c r="N5" s="636">
        <v>826369</v>
      </c>
      <c r="O5" s="636">
        <v>826369</v>
      </c>
      <c r="P5" s="637">
        <v>688</v>
      </c>
      <c r="Q5" s="496"/>
      <c r="R5" s="3"/>
      <c r="S5" s="3"/>
      <c r="T5" s="3"/>
      <c r="U5" s="3"/>
      <c r="V5" s="3"/>
      <c r="W5" s="3"/>
      <c r="X5" s="3"/>
      <c r="Y5" s="3"/>
      <c r="Z5" s="3"/>
    </row>
    <row r="6" spans="1:26" ht="18.75" customHeight="1">
      <c r="A6" s="1329">
        <v>2</v>
      </c>
      <c r="B6" s="1330">
        <v>44792</v>
      </c>
      <c r="C6" s="1329" t="s">
        <v>8669</v>
      </c>
      <c r="D6" s="1324" t="s">
        <v>8670</v>
      </c>
      <c r="E6" s="1325">
        <v>177379</v>
      </c>
      <c r="F6" s="1325">
        <v>172841</v>
      </c>
      <c r="G6" s="1323" t="s">
        <v>52</v>
      </c>
      <c r="H6" s="1325">
        <v>172841</v>
      </c>
      <c r="I6" s="1326">
        <v>172841</v>
      </c>
      <c r="J6" s="1327">
        <v>694</v>
      </c>
      <c r="K6" s="1328">
        <v>120000</v>
      </c>
      <c r="L6" s="635" t="s">
        <v>8671</v>
      </c>
      <c r="M6" s="635" t="s">
        <v>8672</v>
      </c>
      <c r="N6" s="636">
        <v>107161</v>
      </c>
      <c r="O6" s="636">
        <v>107161</v>
      </c>
      <c r="P6" s="637">
        <v>706</v>
      </c>
      <c r="Q6" s="496"/>
      <c r="R6" s="3"/>
      <c r="S6" s="3"/>
      <c r="T6" s="3"/>
      <c r="U6" s="3"/>
      <c r="V6" s="3"/>
      <c r="W6" s="3"/>
      <c r="X6" s="3"/>
      <c r="Y6" s="3"/>
      <c r="Z6" s="3"/>
    </row>
    <row r="7" spans="1:26" ht="18.75" customHeight="1">
      <c r="A7" s="1191"/>
      <c r="B7" s="1191"/>
      <c r="C7" s="1191"/>
      <c r="D7" s="1191"/>
      <c r="E7" s="1191"/>
      <c r="F7" s="1191"/>
      <c r="G7" s="1191"/>
      <c r="H7" s="1191"/>
      <c r="I7" s="1191"/>
      <c r="J7" s="1191"/>
      <c r="K7" s="1191"/>
      <c r="L7" s="648" t="s">
        <v>8673</v>
      </c>
      <c r="M7" s="635" t="s">
        <v>8674</v>
      </c>
      <c r="N7" s="636">
        <v>107161</v>
      </c>
      <c r="O7" s="636">
        <v>107161</v>
      </c>
      <c r="P7" s="637">
        <v>706</v>
      </c>
      <c r="Q7" s="496"/>
      <c r="R7" s="3"/>
      <c r="S7" s="3"/>
      <c r="T7" s="3"/>
      <c r="U7" s="3"/>
      <c r="V7" s="3"/>
      <c r="W7" s="3"/>
      <c r="X7" s="3"/>
      <c r="Y7" s="3"/>
      <c r="Z7" s="3"/>
    </row>
    <row r="8" spans="1:26" ht="18.75" customHeight="1">
      <c r="A8" s="1102"/>
      <c r="B8" s="1102"/>
      <c r="C8" s="1102"/>
      <c r="D8" s="1102"/>
      <c r="E8" s="1102"/>
      <c r="F8" s="1102"/>
      <c r="G8" s="1102"/>
      <c r="H8" s="1102"/>
      <c r="I8" s="1102"/>
      <c r="J8" s="1102"/>
      <c r="K8" s="1102"/>
      <c r="L8" s="648" t="s">
        <v>8675</v>
      </c>
      <c r="M8" s="635" t="s">
        <v>8676</v>
      </c>
      <c r="N8" s="636">
        <v>107161</v>
      </c>
      <c r="O8" s="636">
        <v>107161</v>
      </c>
      <c r="P8" s="637">
        <v>706</v>
      </c>
      <c r="Q8" s="496"/>
      <c r="R8" s="3"/>
      <c r="S8" s="3"/>
      <c r="T8" s="3"/>
      <c r="U8" s="3"/>
      <c r="V8" s="3"/>
      <c r="W8" s="3"/>
      <c r="X8" s="3"/>
      <c r="Y8" s="3"/>
      <c r="Z8" s="3"/>
    </row>
    <row r="9" spans="1:26" ht="18.75" customHeight="1">
      <c r="A9" s="1329">
        <v>2</v>
      </c>
      <c r="B9" s="1330">
        <v>44793</v>
      </c>
      <c r="C9" s="1329" t="s">
        <v>8677</v>
      </c>
      <c r="D9" s="1324" t="s">
        <v>8678</v>
      </c>
      <c r="E9" s="1325">
        <v>117942</v>
      </c>
      <c r="F9" s="1325">
        <v>115169</v>
      </c>
      <c r="G9" s="1323" t="s">
        <v>52</v>
      </c>
      <c r="H9" s="1325">
        <v>115169</v>
      </c>
      <c r="I9" s="1326">
        <v>117942</v>
      </c>
      <c r="J9" s="1327">
        <v>695</v>
      </c>
      <c r="K9" s="1328">
        <v>80000</v>
      </c>
      <c r="L9" s="635" t="s">
        <v>8679</v>
      </c>
      <c r="M9" s="635" t="s">
        <v>8680</v>
      </c>
      <c r="N9" s="636">
        <v>72545</v>
      </c>
      <c r="O9" s="636">
        <v>72545</v>
      </c>
      <c r="P9" s="637">
        <v>698</v>
      </c>
      <c r="Q9" s="496"/>
      <c r="R9" s="3"/>
      <c r="S9" s="3"/>
      <c r="T9" s="3"/>
      <c r="U9" s="3"/>
      <c r="V9" s="3"/>
      <c r="W9" s="3"/>
      <c r="X9" s="3"/>
      <c r="Y9" s="3"/>
      <c r="Z9" s="3"/>
    </row>
    <row r="10" spans="1:26" ht="18.75" customHeight="1">
      <c r="A10" s="1191"/>
      <c r="B10" s="1191"/>
      <c r="C10" s="1191"/>
      <c r="D10" s="1191"/>
      <c r="E10" s="1191"/>
      <c r="F10" s="1191"/>
      <c r="G10" s="1191"/>
      <c r="H10" s="1191"/>
      <c r="I10" s="1191"/>
      <c r="J10" s="1191"/>
      <c r="K10" s="1191"/>
      <c r="L10" s="648" t="s">
        <v>8681</v>
      </c>
      <c r="M10" s="635" t="s">
        <v>8682</v>
      </c>
      <c r="N10" s="636">
        <v>72545</v>
      </c>
      <c r="O10" s="636">
        <v>72545</v>
      </c>
      <c r="P10" s="637">
        <v>698</v>
      </c>
      <c r="Q10" s="496"/>
      <c r="R10" s="3"/>
      <c r="S10" s="3"/>
      <c r="T10" s="3"/>
      <c r="U10" s="3"/>
      <c r="V10" s="3"/>
      <c r="W10" s="3"/>
      <c r="X10" s="3"/>
      <c r="Y10" s="3"/>
      <c r="Z10" s="3"/>
    </row>
    <row r="11" spans="1:26" ht="18.75" customHeight="1">
      <c r="A11" s="1102"/>
      <c r="B11" s="1102"/>
      <c r="C11" s="1102"/>
      <c r="D11" s="1102"/>
      <c r="E11" s="1102"/>
      <c r="F11" s="1102"/>
      <c r="G11" s="1102"/>
      <c r="H11" s="1102"/>
      <c r="I11" s="1102"/>
      <c r="J11" s="1102"/>
      <c r="K11" s="1102"/>
      <c r="L11" s="648" t="s">
        <v>8683</v>
      </c>
      <c r="M11" s="635" t="s">
        <v>8684</v>
      </c>
      <c r="N11" s="636">
        <v>72545</v>
      </c>
      <c r="O11" s="636">
        <v>72545</v>
      </c>
      <c r="P11" s="637">
        <v>698</v>
      </c>
      <c r="Q11" s="496"/>
      <c r="R11" s="3"/>
      <c r="S11" s="3"/>
      <c r="T11" s="3"/>
      <c r="U11" s="3"/>
      <c r="V11" s="3"/>
      <c r="W11" s="3"/>
      <c r="X11" s="3"/>
      <c r="Y11" s="3"/>
      <c r="Z11" s="3"/>
    </row>
    <row r="12" spans="1:26" ht="18.75" customHeight="1">
      <c r="A12" s="1329">
        <v>3</v>
      </c>
      <c r="B12" s="1330">
        <v>44794</v>
      </c>
      <c r="C12" s="1329" t="s">
        <v>8685</v>
      </c>
      <c r="D12" s="1324" t="s">
        <v>8686</v>
      </c>
      <c r="E12" s="1325">
        <v>280691</v>
      </c>
      <c r="F12" s="1325">
        <v>189668</v>
      </c>
      <c r="G12" s="1323" t="s">
        <v>52</v>
      </c>
      <c r="H12" s="1325">
        <v>189668</v>
      </c>
      <c r="I12" s="1326">
        <v>74585</v>
      </c>
      <c r="J12" s="1327">
        <v>7</v>
      </c>
      <c r="K12" s="1328">
        <v>500000</v>
      </c>
      <c r="L12" s="635" t="s">
        <v>8687</v>
      </c>
      <c r="M12" s="635" t="s">
        <v>8688</v>
      </c>
      <c r="N12" s="636">
        <v>68084</v>
      </c>
      <c r="O12" s="636">
        <v>26700</v>
      </c>
      <c r="P12" s="637">
        <v>5</v>
      </c>
      <c r="Q12" s="496"/>
      <c r="R12" s="3"/>
      <c r="S12" s="3"/>
      <c r="T12" s="3"/>
      <c r="U12" s="3"/>
      <c r="V12" s="3"/>
      <c r="W12" s="3"/>
      <c r="X12" s="3"/>
      <c r="Y12" s="3"/>
      <c r="Z12" s="3"/>
    </row>
    <row r="13" spans="1:26" ht="18.75" customHeight="1">
      <c r="A13" s="1191"/>
      <c r="B13" s="1191"/>
      <c r="C13" s="1191"/>
      <c r="D13" s="1191"/>
      <c r="E13" s="1191"/>
      <c r="F13" s="1191"/>
      <c r="G13" s="1191"/>
      <c r="H13" s="1191"/>
      <c r="I13" s="1191"/>
      <c r="J13" s="1191"/>
      <c r="K13" s="1191"/>
      <c r="L13" s="648" t="s">
        <v>8689</v>
      </c>
      <c r="M13" s="635" t="s">
        <v>8690</v>
      </c>
      <c r="N13" s="636">
        <v>68084</v>
      </c>
      <c r="O13" s="636">
        <v>26700</v>
      </c>
      <c r="P13" s="637">
        <v>5</v>
      </c>
      <c r="Q13" s="496"/>
      <c r="R13" s="3"/>
      <c r="S13" s="3"/>
      <c r="T13" s="3"/>
      <c r="U13" s="3"/>
      <c r="V13" s="3"/>
      <c r="W13" s="3"/>
      <c r="X13" s="3"/>
      <c r="Y13" s="3"/>
      <c r="Z13" s="3"/>
    </row>
    <row r="14" spans="1:26" ht="18.75" customHeight="1">
      <c r="A14" s="1102"/>
      <c r="B14" s="1102"/>
      <c r="C14" s="1102"/>
      <c r="D14" s="1102"/>
      <c r="E14" s="1102"/>
      <c r="F14" s="1102"/>
      <c r="G14" s="1102"/>
      <c r="H14" s="1102"/>
      <c r="I14" s="1102"/>
      <c r="J14" s="1102"/>
      <c r="K14" s="1102"/>
      <c r="L14" s="648" t="s">
        <v>8691</v>
      </c>
      <c r="M14" s="635" t="s">
        <v>8692</v>
      </c>
      <c r="N14" s="636">
        <v>68084</v>
      </c>
      <c r="O14" s="636">
        <v>26700</v>
      </c>
      <c r="P14" s="637">
        <v>5</v>
      </c>
      <c r="Q14" s="496"/>
      <c r="R14" s="3"/>
      <c r="S14" s="3"/>
      <c r="T14" s="3"/>
      <c r="U14" s="3"/>
      <c r="V14" s="3"/>
      <c r="W14" s="3"/>
      <c r="X14" s="3"/>
      <c r="Y14" s="3"/>
      <c r="Z14" s="3"/>
    </row>
    <row r="15" spans="1:26" ht="18.75" customHeight="1">
      <c r="A15" s="1329">
        <v>3</v>
      </c>
      <c r="B15" s="1330">
        <v>44794</v>
      </c>
      <c r="C15" s="1329" t="s">
        <v>8693</v>
      </c>
      <c r="D15" s="1324" t="s">
        <v>8694</v>
      </c>
      <c r="E15" s="1325">
        <v>264206</v>
      </c>
      <c r="F15" s="1325">
        <v>192184</v>
      </c>
      <c r="G15" s="1323" t="s">
        <v>52</v>
      </c>
      <c r="H15" s="1325">
        <v>192184</v>
      </c>
      <c r="I15" s="1326">
        <v>53207</v>
      </c>
      <c r="J15" s="1327">
        <v>9</v>
      </c>
      <c r="K15" s="1328">
        <v>500000</v>
      </c>
      <c r="L15" s="635" t="s">
        <v>8695</v>
      </c>
      <c r="M15" s="635" t="s">
        <v>8696</v>
      </c>
      <c r="N15" s="636">
        <v>77897</v>
      </c>
      <c r="O15" s="636">
        <v>16980</v>
      </c>
      <c r="P15" s="637">
        <v>8</v>
      </c>
      <c r="Q15" s="496"/>
      <c r="R15" s="3"/>
      <c r="S15" s="3"/>
      <c r="T15" s="3"/>
      <c r="U15" s="3"/>
      <c r="V15" s="3"/>
      <c r="W15" s="3"/>
      <c r="X15" s="3"/>
      <c r="Y15" s="3"/>
      <c r="Z15" s="3"/>
    </row>
    <row r="16" spans="1:26" ht="18.75" customHeight="1">
      <c r="A16" s="1191"/>
      <c r="B16" s="1191"/>
      <c r="C16" s="1191"/>
      <c r="D16" s="1191"/>
      <c r="E16" s="1191"/>
      <c r="F16" s="1191"/>
      <c r="G16" s="1191"/>
      <c r="H16" s="1191"/>
      <c r="I16" s="1191"/>
      <c r="J16" s="1191"/>
      <c r="K16" s="1191"/>
      <c r="L16" s="648" t="s">
        <v>8697</v>
      </c>
      <c r="M16" s="635" t="s">
        <v>8698</v>
      </c>
      <c r="N16" s="636">
        <v>77897</v>
      </c>
      <c r="O16" s="636">
        <v>16980</v>
      </c>
      <c r="P16" s="637">
        <v>8</v>
      </c>
      <c r="Q16" s="496"/>
      <c r="R16" s="3"/>
      <c r="S16" s="3"/>
      <c r="T16" s="3"/>
      <c r="U16" s="3"/>
      <c r="V16" s="3"/>
      <c r="W16" s="3"/>
      <c r="X16" s="3"/>
      <c r="Y16" s="3"/>
      <c r="Z16" s="3"/>
    </row>
    <row r="17" spans="1:26" ht="18.75" customHeight="1">
      <c r="A17" s="1102"/>
      <c r="B17" s="1102"/>
      <c r="C17" s="1102"/>
      <c r="D17" s="1102"/>
      <c r="E17" s="1102"/>
      <c r="F17" s="1102"/>
      <c r="G17" s="1102"/>
      <c r="H17" s="1102"/>
      <c r="I17" s="1102"/>
      <c r="J17" s="1102"/>
      <c r="K17" s="1102"/>
      <c r="L17" s="648" t="s">
        <v>8699</v>
      </c>
      <c r="M17" s="635" t="s">
        <v>8700</v>
      </c>
      <c r="N17" s="636">
        <v>77897</v>
      </c>
      <c r="O17" s="636">
        <v>16980</v>
      </c>
      <c r="P17" s="637">
        <v>8</v>
      </c>
      <c r="Q17" s="496"/>
      <c r="R17" s="3"/>
      <c r="S17" s="3"/>
      <c r="T17" s="3"/>
      <c r="U17" s="3"/>
      <c r="V17" s="3"/>
      <c r="W17" s="3"/>
      <c r="X17" s="3"/>
      <c r="Y17" s="3"/>
      <c r="Z17" s="3"/>
    </row>
    <row r="18" spans="1:26" ht="18.75" customHeight="1">
      <c r="A18" s="1329">
        <v>3</v>
      </c>
      <c r="B18" s="1330">
        <v>44794</v>
      </c>
      <c r="C18" s="1329" t="s">
        <v>8701</v>
      </c>
      <c r="D18" s="1324" t="s">
        <v>8702</v>
      </c>
      <c r="E18" s="1325">
        <v>288454</v>
      </c>
      <c r="F18" s="1325">
        <v>153634</v>
      </c>
      <c r="G18" s="1323" t="s">
        <v>52</v>
      </c>
      <c r="H18" s="1325">
        <v>153634</v>
      </c>
      <c r="I18" s="1326">
        <v>45022</v>
      </c>
      <c r="J18" s="1327">
        <v>11</v>
      </c>
      <c r="K18" s="1328">
        <v>500000</v>
      </c>
      <c r="L18" s="635" t="s">
        <v>8703</v>
      </c>
      <c r="M18" s="635" t="s">
        <v>8704</v>
      </c>
      <c r="N18" s="636">
        <v>75362</v>
      </c>
      <c r="O18" s="636">
        <v>21652</v>
      </c>
      <c r="P18" s="637">
        <v>10</v>
      </c>
      <c r="Q18" s="496"/>
      <c r="R18" s="3"/>
      <c r="S18" s="3"/>
      <c r="T18" s="3"/>
      <c r="U18" s="3"/>
      <c r="V18" s="3"/>
      <c r="W18" s="3"/>
      <c r="X18" s="3"/>
      <c r="Y18" s="3"/>
      <c r="Z18" s="3"/>
    </row>
    <row r="19" spans="1:26" ht="18.75" customHeight="1">
      <c r="A19" s="1191"/>
      <c r="B19" s="1191"/>
      <c r="C19" s="1191"/>
      <c r="D19" s="1191"/>
      <c r="E19" s="1191"/>
      <c r="F19" s="1191"/>
      <c r="G19" s="1191"/>
      <c r="H19" s="1191"/>
      <c r="I19" s="1191"/>
      <c r="J19" s="1191"/>
      <c r="K19" s="1191"/>
      <c r="L19" s="648" t="s">
        <v>8705</v>
      </c>
      <c r="M19" s="635" t="s">
        <v>8706</v>
      </c>
      <c r="N19" s="636">
        <v>77897</v>
      </c>
      <c r="O19" s="636">
        <v>21652</v>
      </c>
      <c r="P19" s="637">
        <v>10</v>
      </c>
      <c r="Q19" s="496"/>
      <c r="R19" s="3"/>
      <c r="S19" s="3"/>
      <c r="T19" s="3"/>
      <c r="U19" s="3"/>
      <c r="V19" s="3"/>
      <c r="W19" s="3"/>
      <c r="X19" s="3"/>
      <c r="Y19" s="3"/>
      <c r="Z19" s="3"/>
    </row>
    <row r="20" spans="1:26" ht="18.75" customHeight="1">
      <c r="A20" s="1102"/>
      <c r="B20" s="1102"/>
      <c r="C20" s="1102"/>
      <c r="D20" s="1102"/>
      <c r="E20" s="1102"/>
      <c r="F20" s="1102"/>
      <c r="G20" s="1102"/>
      <c r="H20" s="1102"/>
      <c r="I20" s="1102"/>
      <c r="J20" s="1102"/>
      <c r="K20" s="1102"/>
      <c r="L20" s="648" t="s">
        <v>8707</v>
      </c>
      <c r="M20" s="635" t="s">
        <v>8708</v>
      </c>
      <c r="N20" s="636">
        <v>77897</v>
      </c>
      <c r="O20" s="636">
        <v>21652</v>
      </c>
      <c r="P20" s="637">
        <v>10</v>
      </c>
      <c r="Q20" s="496"/>
      <c r="R20" s="3"/>
      <c r="S20" s="3"/>
      <c r="T20" s="3"/>
      <c r="U20" s="3"/>
      <c r="V20" s="3"/>
      <c r="W20" s="3"/>
      <c r="X20" s="3"/>
      <c r="Y20" s="3"/>
      <c r="Z20" s="3"/>
    </row>
    <row r="21" spans="1:26" ht="18.75" customHeight="1">
      <c r="A21" s="1329">
        <v>4</v>
      </c>
      <c r="B21" s="1330">
        <v>44798</v>
      </c>
      <c r="C21" s="1329" t="s">
        <v>8709</v>
      </c>
      <c r="D21" s="1324" t="s">
        <v>8710</v>
      </c>
      <c r="E21" s="1325">
        <v>55574</v>
      </c>
      <c r="F21" s="1325">
        <v>51055</v>
      </c>
      <c r="G21" s="1323" t="s">
        <v>52</v>
      </c>
      <c r="H21" s="1325">
        <v>51055</v>
      </c>
      <c r="I21" s="1326">
        <v>9432</v>
      </c>
      <c r="J21" s="1327">
        <v>8</v>
      </c>
      <c r="K21" s="1328">
        <v>80000</v>
      </c>
      <c r="L21" s="635" t="s">
        <v>8711</v>
      </c>
      <c r="M21" s="635" t="s">
        <v>8712</v>
      </c>
      <c r="N21" s="636">
        <v>30175</v>
      </c>
      <c r="O21" s="636">
        <v>4979</v>
      </c>
      <c r="P21" s="637">
        <v>8</v>
      </c>
      <c r="Q21" s="496"/>
      <c r="R21" s="3"/>
      <c r="S21" s="3"/>
      <c r="T21" s="3"/>
      <c r="U21" s="3"/>
      <c r="V21" s="3"/>
      <c r="W21" s="3"/>
      <c r="X21" s="3"/>
      <c r="Y21" s="3"/>
      <c r="Z21" s="3"/>
    </row>
    <row r="22" spans="1:26" ht="18.75" customHeight="1">
      <c r="A22" s="1191"/>
      <c r="B22" s="1191"/>
      <c r="C22" s="1191"/>
      <c r="D22" s="1191"/>
      <c r="E22" s="1191"/>
      <c r="F22" s="1191"/>
      <c r="G22" s="1191"/>
      <c r="H22" s="1191"/>
      <c r="I22" s="1191"/>
      <c r="J22" s="1191"/>
      <c r="K22" s="1191"/>
      <c r="L22" s="648" t="s">
        <v>8713</v>
      </c>
      <c r="M22" s="635" t="s">
        <v>8714</v>
      </c>
      <c r="N22" s="636">
        <v>30175</v>
      </c>
      <c r="O22" s="636">
        <v>4979</v>
      </c>
      <c r="P22" s="637">
        <v>8</v>
      </c>
      <c r="Q22" s="496"/>
      <c r="R22" s="3"/>
      <c r="S22" s="3"/>
      <c r="T22" s="3"/>
      <c r="U22" s="3"/>
      <c r="V22" s="3"/>
      <c r="W22" s="3"/>
      <c r="X22" s="3"/>
      <c r="Y22" s="3"/>
      <c r="Z22" s="3"/>
    </row>
    <row r="23" spans="1:26" ht="18.75" customHeight="1">
      <c r="A23" s="1102"/>
      <c r="B23" s="1102"/>
      <c r="C23" s="1102"/>
      <c r="D23" s="1102"/>
      <c r="E23" s="1102"/>
      <c r="F23" s="1102"/>
      <c r="G23" s="1102"/>
      <c r="H23" s="1102"/>
      <c r="I23" s="1102"/>
      <c r="J23" s="1102"/>
      <c r="K23" s="1102"/>
      <c r="L23" s="648" t="s">
        <v>8715</v>
      </c>
      <c r="M23" s="635" t="s">
        <v>8716</v>
      </c>
      <c r="N23" s="636">
        <v>30175</v>
      </c>
      <c r="O23" s="636">
        <v>4979</v>
      </c>
      <c r="P23" s="637">
        <v>8</v>
      </c>
      <c r="Q23" s="496"/>
      <c r="R23" s="3"/>
      <c r="S23" s="3"/>
      <c r="T23" s="3"/>
      <c r="U23" s="3"/>
      <c r="V23" s="3"/>
      <c r="W23" s="3"/>
      <c r="X23" s="3"/>
      <c r="Y23" s="3"/>
      <c r="Z23" s="3"/>
    </row>
    <row r="24" spans="1:26" ht="18.75" customHeight="1">
      <c r="A24" s="1329">
        <v>5</v>
      </c>
      <c r="B24" s="1330">
        <v>44802</v>
      </c>
      <c r="C24" s="1329" t="s">
        <v>8717</v>
      </c>
      <c r="D24" s="1324" t="s">
        <v>8718</v>
      </c>
      <c r="E24" s="1325">
        <v>67987</v>
      </c>
      <c r="F24" s="1325">
        <v>60320</v>
      </c>
      <c r="G24" s="1323">
        <v>0</v>
      </c>
      <c r="H24" s="1325">
        <v>60320</v>
      </c>
      <c r="I24" s="1326">
        <v>8842</v>
      </c>
      <c r="J24" s="1327">
        <v>9</v>
      </c>
      <c r="K24" s="1328">
        <v>80000</v>
      </c>
      <c r="L24" s="635" t="s">
        <v>8719</v>
      </c>
      <c r="M24" s="635" t="s">
        <v>8720</v>
      </c>
      <c r="N24" s="636">
        <v>30336</v>
      </c>
      <c r="O24" s="636">
        <v>4027</v>
      </c>
      <c r="P24" s="637">
        <v>8</v>
      </c>
      <c r="Q24" s="496"/>
      <c r="R24" s="3"/>
      <c r="S24" s="3"/>
      <c r="T24" s="3"/>
      <c r="U24" s="3"/>
      <c r="V24" s="3"/>
      <c r="W24" s="3"/>
      <c r="X24" s="3"/>
      <c r="Y24" s="3"/>
      <c r="Z24" s="3"/>
    </row>
    <row r="25" spans="1:26" ht="18.75" customHeight="1">
      <c r="A25" s="1191"/>
      <c r="B25" s="1191"/>
      <c r="C25" s="1191"/>
      <c r="D25" s="1191"/>
      <c r="E25" s="1191"/>
      <c r="F25" s="1191"/>
      <c r="G25" s="1191"/>
      <c r="H25" s="1191"/>
      <c r="I25" s="1191"/>
      <c r="J25" s="1191"/>
      <c r="K25" s="1191"/>
      <c r="L25" s="648" t="s">
        <v>8721</v>
      </c>
      <c r="M25" s="635" t="s">
        <v>8722</v>
      </c>
      <c r="N25" s="636">
        <v>30336</v>
      </c>
      <c r="O25" s="636">
        <v>4027</v>
      </c>
      <c r="P25" s="637">
        <v>8</v>
      </c>
      <c r="Q25" s="496"/>
      <c r="R25" s="3"/>
      <c r="S25" s="3"/>
      <c r="T25" s="3"/>
      <c r="U25" s="3"/>
      <c r="V25" s="3"/>
      <c r="W25" s="3"/>
      <c r="X25" s="3"/>
      <c r="Y25" s="3"/>
      <c r="Z25" s="3"/>
    </row>
    <row r="26" spans="1:26" ht="18.75" customHeight="1">
      <c r="A26" s="1102"/>
      <c r="B26" s="1102"/>
      <c r="C26" s="1102"/>
      <c r="D26" s="1102"/>
      <c r="E26" s="1102"/>
      <c r="F26" s="1102"/>
      <c r="G26" s="1102"/>
      <c r="H26" s="1102"/>
      <c r="I26" s="1102"/>
      <c r="J26" s="1102"/>
      <c r="K26" s="1102"/>
      <c r="L26" s="648" t="s">
        <v>8723</v>
      </c>
      <c r="M26" s="635" t="s">
        <v>8724</v>
      </c>
      <c r="N26" s="636">
        <v>30336</v>
      </c>
      <c r="O26" s="636">
        <v>4027</v>
      </c>
      <c r="P26" s="637">
        <v>8</v>
      </c>
      <c r="Q26" s="496"/>
      <c r="R26" s="3"/>
      <c r="S26" s="3"/>
      <c r="T26" s="3"/>
      <c r="U26" s="3"/>
      <c r="V26" s="3"/>
      <c r="W26" s="3"/>
      <c r="X26" s="3"/>
      <c r="Y26" s="3"/>
      <c r="Z26" s="3"/>
    </row>
    <row r="27" spans="1:26" ht="18.75" customHeight="1">
      <c r="A27" s="1329">
        <v>2</v>
      </c>
      <c r="B27" s="1330">
        <v>44811</v>
      </c>
      <c r="C27" s="1329" t="s">
        <v>8725</v>
      </c>
      <c r="D27" s="1324" t="s">
        <v>8726</v>
      </c>
      <c r="E27" s="1325">
        <v>70916</v>
      </c>
      <c r="F27" s="1325">
        <v>59600</v>
      </c>
      <c r="G27" s="1323" t="s">
        <v>52</v>
      </c>
      <c r="H27" s="1325">
        <v>59600</v>
      </c>
      <c r="I27" s="1326">
        <v>840</v>
      </c>
      <c r="J27" s="1327">
        <v>48</v>
      </c>
      <c r="K27" s="1328">
        <v>40000</v>
      </c>
      <c r="L27" s="635" t="s">
        <v>8727</v>
      </c>
      <c r="M27" s="635" t="s">
        <v>8728</v>
      </c>
      <c r="N27" s="636">
        <v>34448</v>
      </c>
      <c r="O27" s="636">
        <v>480</v>
      </c>
      <c r="P27" s="637">
        <v>50</v>
      </c>
      <c r="Q27" s="496"/>
      <c r="R27" s="3"/>
      <c r="S27" s="3"/>
      <c r="T27" s="3"/>
      <c r="U27" s="3"/>
      <c r="V27" s="3"/>
      <c r="W27" s="3"/>
      <c r="X27" s="3"/>
      <c r="Y27" s="3"/>
      <c r="Z27" s="3"/>
    </row>
    <row r="28" spans="1:26" ht="18.75" customHeight="1">
      <c r="A28" s="1191"/>
      <c r="B28" s="1191"/>
      <c r="C28" s="1191"/>
      <c r="D28" s="1191"/>
      <c r="E28" s="1191"/>
      <c r="F28" s="1191"/>
      <c r="G28" s="1191"/>
      <c r="H28" s="1191"/>
      <c r="I28" s="1191"/>
      <c r="J28" s="1191"/>
      <c r="K28" s="1191"/>
      <c r="L28" s="648" t="s">
        <v>8729</v>
      </c>
      <c r="M28" s="635" t="s">
        <v>8730</v>
      </c>
      <c r="N28" s="636">
        <v>34448</v>
      </c>
      <c r="O28" s="636">
        <v>480</v>
      </c>
      <c r="P28" s="637">
        <v>50</v>
      </c>
      <c r="Q28" s="496"/>
      <c r="R28" s="3"/>
      <c r="S28" s="3"/>
      <c r="T28" s="3"/>
      <c r="U28" s="3"/>
      <c r="V28" s="3"/>
      <c r="W28" s="3"/>
      <c r="X28" s="3"/>
      <c r="Y28" s="3"/>
      <c r="Z28" s="3"/>
    </row>
    <row r="29" spans="1:26" ht="18.75" customHeight="1">
      <c r="A29" s="1102"/>
      <c r="B29" s="1102"/>
      <c r="C29" s="1102"/>
      <c r="D29" s="1102"/>
      <c r="E29" s="1102"/>
      <c r="F29" s="1102"/>
      <c r="G29" s="1102"/>
      <c r="H29" s="1102"/>
      <c r="I29" s="1102"/>
      <c r="J29" s="1102"/>
      <c r="K29" s="1102"/>
      <c r="L29" s="648" t="s">
        <v>8731</v>
      </c>
      <c r="M29" s="635" t="s">
        <v>8732</v>
      </c>
      <c r="N29" s="636">
        <v>34448</v>
      </c>
      <c r="O29" s="636">
        <v>480</v>
      </c>
      <c r="P29" s="637">
        <v>50</v>
      </c>
      <c r="Q29" s="496"/>
      <c r="R29" s="3"/>
      <c r="S29" s="3"/>
      <c r="T29" s="3"/>
      <c r="U29" s="3"/>
      <c r="V29" s="3"/>
      <c r="W29" s="3"/>
      <c r="X29" s="3"/>
      <c r="Y29" s="3"/>
      <c r="Z29" s="3"/>
    </row>
    <row r="30" spans="1:26" ht="18.75" customHeight="1">
      <c r="A30" s="1329">
        <v>2</v>
      </c>
      <c r="B30" s="1330">
        <v>44812</v>
      </c>
      <c r="C30" s="1329" t="s">
        <v>8733</v>
      </c>
      <c r="D30" s="1324" t="s">
        <v>8734</v>
      </c>
      <c r="E30" s="1325">
        <v>172450</v>
      </c>
      <c r="F30" s="1325">
        <v>172450</v>
      </c>
      <c r="G30" s="1323" t="s">
        <v>52</v>
      </c>
      <c r="H30" s="1325">
        <v>172450</v>
      </c>
      <c r="I30" s="1326">
        <v>172450</v>
      </c>
      <c r="J30" s="1327">
        <v>1160</v>
      </c>
      <c r="K30" s="1328">
        <v>199985</v>
      </c>
      <c r="L30" s="635" t="s">
        <v>8735</v>
      </c>
      <c r="M30" s="635" t="s">
        <v>8736</v>
      </c>
      <c r="N30" s="636">
        <v>53287</v>
      </c>
      <c r="O30" s="636">
        <v>53287</v>
      </c>
      <c r="P30" s="637">
        <v>1128</v>
      </c>
      <c r="Q30" s="496"/>
      <c r="R30" s="3"/>
      <c r="S30" s="3"/>
      <c r="T30" s="3"/>
      <c r="U30" s="3"/>
      <c r="V30" s="3"/>
      <c r="W30" s="3"/>
      <c r="X30" s="3"/>
      <c r="Y30" s="3"/>
      <c r="Z30" s="3"/>
    </row>
    <row r="31" spans="1:26" ht="18.75" customHeight="1">
      <c r="A31" s="1191"/>
      <c r="B31" s="1191"/>
      <c r="C31" s="1191"/>
      <c r="D31" s="1191"/>
      <c r="E31" s="1191"/>
      <c r="F31" s="1191"/>
      <c r="G31" s="1191"/>
      <c r="H31" s="1191"/>
      <c r="I31" s="1191"/>
      <c r="J31" s="1191"/>
      <c r="K31" s="1191"/>
      <c r="L31" s="648" t="s">
        <v>8737</v>
      </c>
      <c r="M31" s="635" t="s">
        <v>8738</v>
      </c>
      <c r="N31" s="636">
        <v>53287</v>
      </c>
      <c r="O31" s="636">
        <v>53287</v>
      </c>
      <c r="P31" s="637">
        <v>1128</v>
      </c>
      <c r="Q31" s="496"/>
      <c r="R31" s="3"/>
      <c r="S31" s="3"/>
      <c r="T31" s="3"/>
      <c r="U31" s="3"/>
      <c r="V31" s="3"/>
      <c r="W31" s="3"/>
      <c r="X31" s="3"/>
      <c r="Y31" s="3"/>
      <c r="Z31" s="3"/>
    </row>
    <row r="32" spans="1:26" ht="18.75" customHeight="1">
      <c r="A32" s="1102"/>
      <c r="B32" s="1102"/>
      <c r="C32" s="1102"/>
      <c r="D32" s="1102"/>
      <c r="E32" s="1102"/>
      <c r="F32" s="1102"/>
      <c r="G32" s="1102"/>
      <c r="H32" s="1102"/>
      <c r="I32" s="1102"/>
      <c r="J32" s="1102"/>
      <c r="K32" s="1102"/>
      <c r="L32" s="648" t="s">
        <v>8739</v>
      </c>
      <c r="M32" s="635" t="s">
        <v>8740</v>
      </c>
      <c r="N32" s="636">
        <v>53287</v>
      </c>
      <c r="O32" s="636">
        <v>53287</v>
      </c>
      <c r="P32" s="637">
        <v>1128</v>
      </c>
      <c r="Q32" s="496"/>
      <c r="R32" s="3"/>
      <c r="S32" s="3"/>
      <c r="T32" s="3"/>
      <c r="U32" s="3"/>
      <c r="V32" s="3"/>
      <c r="W32" s="3"/>
      <c r="X32" s="3"/>
      <c r="Y32" s="3"/>
      <c r="Z32" s="3"/>
    </row>
    <row r="33" spans="1:26" ht="18.75" customHeight="1">
      <c r="A33" s="1329">
        <v>3</v>
      </c>
      <c r="B33" s="1330">
        <v>44827</v>
      </c>
      <c r="C33" s="1329" t="s">
        <v>8741</v>
      </c>
      <c r="D33" s="1324" t="s">
        <v>8742</v>
      </c>
      <c r="E33" s="1325">
        <v>230608</v>
      </c>
      <c r="F33" s="1325">
        <v>147009</v>
      </c>
      <c r="G33" s="1323">
        <v>0</v>
      </c>
      <c r="H33" s="1325">
        <v>147009</v>
      </c>
      <c r="I33" s="1326">
        <v>28</v>
      </c>
      <c r="J33" s="1327">
        <v>4286</v>
      </c>
      <c r="K33" s="1328">
        <v>120000</v>
      </c>
      <c r="L33" s="635" t="s">
        <v>8743</v>
      </c>
      <c r="M33" s="635" t="s">
        <v>8744</v>
      </c>
      <c r="N33" s="636">
        <v>86944</v>
      </c>
      <c r="O33" s="636">
        <v>17</v>
      </c>
      <c r="P33" s="637">
        <v>4138.8235290000002</v>
      </c>
      <c r="Q33" s="496"/>
      <c r="R33" s="3"/>
      <c r="S33" s="3"/>
      <c r="T33" s="3"/>
      <c r="U33" s="3"/>
      <c r="V33" s="3"/>
      <c r="W33" s="3"/>
      <c r="X33" s="3"/>
      <c r="Y33" s="3"/>
      <c r="Z33" s="3"/>
    </row>
    <row r="34" spans="1:26" ht="18.75" customHeight="1">
      <c r="A34" s="1191"/>
      <c r="B34" s="1191"/>
      <c r="C34" s="1191"/>
      <c r="D34" s="1191"/>
      <c r="E34" s="1191"/>
      <c r="F34" s="1191"/>
      <c r="G34" s="1191"/>
      <c r="H34" s="1191"/>
      <c r="I34" s="1191"/>
      <c r="J34" s="1191"/>
      <c r="K34" s="1191"/>
      <c r="L34" s="648" t="s">
        <v>8745</v>
      </c>
      <c r="M34" s="635" t="s">
        <v>8746</v>
      </c>
      <c r="N34" s="636">
        <v>86944</v>
      </c>
      <c r="O34" s="636">
        <v>17</v>
      </c>
      <c r="P34" s="637">
        <v>4138.8235290000002</v>
      </c>
      <c r="Q34" s="496"/>
      <c r="R34" s="3"/>
      <c r="S34" s="3"/>
      <c r="T34" s="3"/>
      <c r="U34" s="3"/>
      <c r="V34" s="3"/>
      <c r="W34" s="3"/>
      <c r="X34" s="3"/>
      <c r="Y34" s="3"/>
      <c r="Z34" s="3"/>
    </row>
    <row r="35" spans="1:26" ht="18.75" customHeight="1">
      <c r="A35" s="1102"/>
      <c r="B35" s="1102"/>
      <c r="C35" s="1102"/>
      <c r="D35" s="1102"/>
      <c r="E35" s="1102"/>
      <c r="F35" s="1102"/>
      <c r="G35" s="1102"/>
      <c r="H35" s="1102"/>
      <c r="I35" s="1102"/>
      <c r="J35" s="1102"/>
      <c r="K35" s="1102"/>
      <c r="L35" s="648" t="s">
        <v>8747</v>
      </c>
      <c r="M35" s="635" t="s">
        <v>8748</v>
      </c>
      <c r="N35" s="636">
        <v>86944</v>
      </c>
      <c r="O35" s="636">
        <v>17</v>
      </c>
      <c r="P35" s="637">
        <v>4138.8235290000002</v>
      </c>
      <c r="Q35" s="496"/>
      <c r="R35" s="3"/>
      <c r="S35" s="3"/>
      <c r="T35" s="3"/>
      <c r="U35" s="3"/>
      <c r="V35" s="3"/>
      <c r="W35" s="3"/>
      <c r="X35" s="3"/>
      <c r="Y35" s="3"/>
      <c r="Z35" s="3"/>
    </row>
    <row r="36" spans="1:26" ht="18.75" customHeight="1">
      <c r="A36" s="1329">
        <v>1</v>
      </c>
      <c r="B36" s="1330">
        <v>44837</v>
      </c>
      <c r="C36" s="1329" t="s">
        <v>8749</v>
      </c>
      <c r="D36" s="1324" t="s">
        <v>8750</v>
      </c>
      <c r="E36" s="1325">
        <v>416002</v>
      </c>
      <c r="F36" s="1325">
        <v>204895</v>
      </c>
      <c r="G36" s="1323">
        <v>0</v>
      </c>
      <c r="H36" s="1325">
        <v>204895</v>
      </c>
      <c r="I36" s="1326">
        <v>165</v>
      </c>
      <c r="J36" s="1327">
        <v>970</v>
      </c>
      <c r="K36" s="1328">
        <v>160000</v>
      </c>
      <c r="L36" s="635" t="s">
        <v>8751</v>
      </c>
      <c r="M36" s="635" t="s">
        <v>8752</v>
      </c>
      <c r="N36" s="636">
        <v>123455</v>
      </c>
      <c r="O36" s="636">
        <v>105</v>
      </c>
      <c r="P36" s="637">
        <v>1049</v>
      </c>
      <c r="Q36" s="496"/>
      <c r="R36" s="3"/>
      <c r="S36" s="3"/>
      <c r="T36" s="3"/>
      <c r="U36" s="3"/>
      <c r="V36" s="3"/>
      <c r="W36" s="3"/>
      <c r="X36" s="3"/>
      <c r="Y36" s="3"/>
      <c r="Z36" s="3"/>
    </row>
    <row r="37" spans="1:26" ht="18.75" customHeight="1">
      <c r="A37" s="1191"/>
      <c r="B37" s="1191"/>
      <c r="C37" s="1191"/>
      <c r="D37" s="1191"/>
      <c r="E37" s="1191"/>
      <c r="F37" s="1191"/>
      <c r="G37" s="1191"/>
      <c r="H37" s="1191"/>
      <c r="I37" s="1191"/>
      <c r="J37" s="1191"/>
      <c r="K37" s="1191"/>
      <c r="L37" s="648" t="s">
        <v>8753</v>
      </c>
      <c r="M37" s="635" t="s">
        <v>8754</v>
      </c>
      <c r="N37" s="636">
        <v>123455</v>
      </c>
      <c r="O37" s="636">
        <v>105</v>
      </c>
      <c r="P37" s="637">
        <v>1049</v>
      </c>
      <c r="Q37" s="496"/>
      <c r="R37" s="3"/>
      <c r="S37" s="3"/>
      <c r="T37" s="3"/>
      <c r="U37" s="3"/>
      <c r="V37" s="3"/>
      <c r="W37" s="3"/>
      <c r="X37" s="3"/>
      <c r="Y37" s="3"/>
      <c r="Z37" s="3"/>
    </row>
    <row r="38" spans="1:26" ht="18.75" customHeight="1">
      <c r="A38" s="1102"/>
      <c r="B38" s="1102"/>
      <c r="C38" s="1102"/>
      <c r="D38" s="1102"/>
      <c r="E38" s="1102"/>
      <c r="F38" s="1102"/>
      <c r="G38" s="1102"/>
      <c r="H38" s="1102"/>
      <c r="I38" s="1102"/>
      <c r="J38" s="1102"/>
      <c r="K38" s="1102"/>
      <c r="L38" s="648" t="s">
        <v>8755</v>
      </c>
      <c r="M38" s="635" t="s">
        <v>8756</v>
      </c>
      <c r="N38" s="636">
        <v>123455</v>
      </c>
      <c r="O38" s="636">
        <v>105</v>
      </c>
      <c r="P38" s="637">
        <v>1049</v>
      </c>
      <c r="Q38" s="496"/>
      <c r="R38" s="3"/>
      <c r="S38" s="3"/>
      <c r="T38" s="3"/>
      <c r="U38" s="3"/>
      <c r="V38" s="3"/>
      <c r="W38" s="3"/>
      <c r="X38" s="3"/>
      <c r="Y38" s="3"/>
      <c r="Z38" s="3"/>
    </row>
    <row r="39" spans="1:26" ht="18.75" customHeight="1">
      <c r="A39" s="1329">
        <v>1</v>
      </c>
      <c r="B39" s="1330">
        <v>44838</v>
      </c>
      <c r="C39" s="1329" t="s">
        <v>8757</v>
      </c>
      <c r="D39" s="1324" t="s">
        <v>8758</v>
      </c>
      <c r="E39" s="1325">
        <v>1220201</v>
      </c>
      <c r="F39" s="1325">
        <v>372348</v>
      </c>
      <c r="G39" s="1323">
        <v>0</v>
      </c>
      <c r="H39" s="1325">
        <v>372348</v>
      </c>
      <c r="I39" s="1326">
        <v>327</v>
      </c>
      <c r="J39" s="1327">
        <v>1529</v>
      </c>
      <c r="K39" s="1328">
        <v>500000</v>
      </c>
      <c r="L39" s="635" t="s">
        <v>8759</v>
      </c>
      <c r="M39" s="635" t="s">
        <v>8760</v>
      </c>
      <c r="N39" s="636">
        <v>185726</v>
      </c>
      <c r="O39" s="636">
        <v>190</v>
      </c>
      <c r="P39" s="637">
        <v>1614</v>
      </c>
      <c r="Q39" s="496"/>
      <c r="R39" s="3"/>
      <c r="S39" s="3"/>
      <c r="T39" s="3"/>
      <c r="U39" s="3"/>
      <c r="V39" s="3"/>
      <c r="W39" s="3"/>
      <c r="X39" s="3"/>
      <c r="Y39" s="3"/>
      <c r="Z39" s="3"/>
    </row>
    <row r="40" spans="1:26" ht="18.75" customHeight="1">
      <c r="A40" s="1191"/>
      <c r="B40" s="1191"/>
      <c r="C40" s="1191"/>
      <c r="D40" s="1191"/>
      <c r="E40" s="1191"/>
      <c r="F40" s="1191"/>
      <c r="G40" s="1191"/>
      <c r="H40" s="1191"/>
      <c r="I40" s="1191"/>
      <c r="J40" s="1191"/>
      <c r="K40" s="1191"/>
      <c r="L40" s="648" t="s">
        <v>8761</v>
      </c>
      <c r="M40" s="635" t="s">
        <v>8762</v>
      </c>
      <c r="N40" s="636">
        <v>185726</v>
      </c>
      <c r="O40" s="636">
        <v>190</v>
      </c>
      <c r="P40" s="637">
        <v>1614</v>
      </c>
      <c r="Q40" s="496"/>
      <c r="R40" s="3"/>
      <c r="S40" s="3"/>
      <c r="T40" s="3"/>
      <c r="U40" s="3"/>
      <c r="V40" s="3"/>
      <c r="W40" s="3"/>
      <c r="X40" s="3"/>
      <c r="Y40" s="3"/>
      <c r="Z40" s="3"/>
    </row>
    <row r="41" spans="1:26" ht="18.75" customHeight="1">
      <c r="A41" s="1102"/>
      <c r="B41" s="1102"/>
      <c r="C41" s="1102"/>
      <c r="D41" s="1102"/>
      <c r="E41" s="1102"/>
      <c r="F41" s="1102"/>
      <c r="G41" s="1102"/>
      <c r="H41" s="1102"/>
      <c r="I41" s="1102"/>
      <c r="J41" s="1102"/>
      <c r="K41" s="1102"/>
      <c r="L41" s="648" t="s">
        <v>8763</v>
      </c>
      <c r="M41" s="635" t="s">
        <v>8764</v>
      </c>
      <c r="N41" s="636">
        <v>185726</v>
      </c>
      <c r="O41" s="636">
        <v>190</v>
      </c>
      <c r="P41" s="637">
        <v>1614</v>
      </c>
      <c r="Q41" s="496"/>
      <c r="R41" s="3"/>
      <c r="S41" s="3"/>
      <c r="T41" s="3"/>
      <c r="U41" s="3"/>
      <c r="V41" s="3"/>
      <c r="W41" s="3"/>
      <c r="X41" s="3"/>
      <c r="Y41" s="3"/>
      <c r="Z41" s="3"/>
    </row>
    <row r="42" spans="1:26" ht="18.75" customHeight="1">
      <c r="A42" s="1329">
        <v>3</v>
      </c>
      <c r="B42" s="1330">
        <v>44852</v>
      </c>
      <c r="C42" s="1329" t="s">
        <v>8765</v>
      </c>
      <c r="D42" s="1324" t="s">
        <v>8766</v>
      </c>
      <c r="E42" s="1325">
        <v>950711</v>
      </c>
      <c r="F42" s="1325">
        <v>214529</v>
      </c>
      <c r="G42" s="1323">
        <v>0</v>
      </c>
      <c r="H42" s="1325">
        <v>214529</v>
      </c>
      <c r="I42" s="1326">
        <v>209</v>
      </c>
      <c r="J42" s="1327">
        <v>957</v>
      </c>
      <c r="K42" s="1328">
        <v>200000</v>
      </c>
      <c r="L42" s="635" t="s">
        <v>8767</v>
      </c>
      <c r="M42" s="635" t="s">
        <v>8768</v>
      </c>
      <c r="N42" s="636">
        <v>123649</v>
      </c>
      <c r="O42" s="636">
        <v>131</v>
      </c>
      <c r="P42" s="637">
        <v>996</v>
      </c>
      <c r="Q42" s="496"/>
      <c r="R42" s="3"/>
      <c r="S42" s="3"/>
      <c r="T42" s="3"/>
      <c r="U42" s="3"/>
      <c r="V42" s="3"/>
      <c r="W42" s="3"/>
      <c r="X42" s="3"/>
      <c r="Y42" s="3"/>
      <c r="Z42" s="3"/>
    </row>
    <row r="43" spans="1:26" ht="18.75" customHeight="1">
      <c r="A43" s="1191"/>
      <c r="B43" s="1191"/>
      <c r="C43" s="1191"/>
      <c r="D43" s="1191"/>
      <c r="E43" s="1191"/>
      <c r="F43" s="1191"/>
      <c r="G43" s="1191"/>
      <c r="H43" s="1191"/>
      <c r="I43" s="1191"/>
      <c r="J43" s="1191"/>
      <c r="K43" s="1191"/>
      <c r="L43" s="648" t="s">
        <v>8769</v>
      </c>
      <c r="M43" s="635" t="s">
        <v>8770</v>
      </c>
      <c r="N43" s="636">
        <v>123649</v>
      </c>
      <c r="O43" s="636">
        <v>131</v>
      </c>
      <c r="P43" s="637">
        <v>996</v>
      </c>
      <c r="Q43" s="496"/>
      <c r="R43" s="3"/>
      <c r="S43" s="3"/>
      <c r="T43" s="3"/>
      <c r="U43" s="3"/>
      <c r="V43" s="3"/>
      <c r="W43" s="3"/>
      <c r="X43" s="3"/>
      <c r="Y43" s="3"/>
      <c r="Z43" s="3"/>
    </row>
    <row r="44" spans="1:26" ht="18.75" customHeight="1">
      <c r="A44" s="1102"/>
      <c r="B44" s="1102"/>
      <c r="C44" s="1102"/>
      <c r="D44" s="1102"/>
      <c r="E44" s="1102"/>
      <c r="F44" s="1102"/>
      <c r="G44" s="1102"/>
      <c r="H44" s="1102"/>
      <c r="I44" s="1102"/>
      <c r="J44" s="1102"/>
      <c r="K44" s="1102"/>
      <c r="L44" s="648" t="s">
        <v>8771</v>
      </c>
      <c r="M44" s="635" t="s">
        <v>8772</v>
      </c>
      <c r="N44" s="636">
        <v>123649</v>
      </c>
      <c r="O44" s="636">
        <v>131</v>
      </c>
      <c r="P44" s="637">
        <v>996</v>
      </c>
      <c r="Q44" s="496"/>
      <c r="R44" s="3"/>
      <c r="S44" s="3"/>
      <c r="T44" s="3"/>
      <c r="U44" s="3"/>
      <c r="V44" s="3"/>
      <c r="W44" s="3"/>
      <c r="X44" s="3"/>
      <c r="Y44" s="3"/>
      <c r="Z44" s="3"/>
    </row>
    <row r="45" spans="1:26" ht="18.75" customHeight="1">
      <c r="A45" s="1329">
        <v>3</v>
      </c>
      <c r="B45" s="1330">
        <v>44854</v>
      </c>
      <c r="C45" s="1329" t="s">
        <v>8773</v>
      </c>
      <c r="D45" s="1324" t="s">
        <v>8774</v>
      </c>
      <c r="E45" s="1325">
        <v>230406</v>
      </c>
      <c r="F45" s="1325">
        <v>146657</v>
      </c>
      <c r="G45" s="1323">
        <v>96</v>
      </c>
      <c r="H45" s="1325">
        <f>F45-G45</f>
        <v>146561</v>
      </c>
      <c r="I45" s="1326">
        <v>25</v>
      </c>
      <c r="J45" s="1327">
        <v>4800</v>
      </c>
      <c r="K45" s="1328">
        <v>119998</v>
      </c>
      <c r="L45" s="635" t="s">
        <v>8775</v>
      </c>
      <c r="M45" s="635" t="s">
        <v>8776</v>
      </c>
      <c r="N45" s="636">
        <v>70624</v>
      </c>
      <c r="O45" s="636">
        <v>12</v>
      </c>
      <c r="P45" s="637">
        <v>4902</v>
      </c>
      <c r="Q45" s="496"/>
      <c r="R45" s="3"/>
      <c r="S45" s="3"/>
      <c r="T45" s="3"/>
      <c r="U45" s="3"/>
      <c r="V45" s="3"/>
      <c r="W45" s="3"/>
      <c r="X45" s="3"/>
      <c r="Y45" s="3"/>
      <c r="Z45" s="3"/>
    </row>
    <row r="46" spans="1:26" ht="18.75" customHeight="1">
      <c r="A46" s="1191"/>
      <c r="B46" s="1191"/>
      <c r="C46" s="1191"/>
      <c r="D46" s="1191"/>
      <c r="E46" s="1191"/>
      <c r="F46" s="1191"/>
      <c r="G46" s="1191"/>
      <c r="H46" s="1191"/>
      <c r="I46" s="1191"/>
      <c r="J46" s="1191"/>
      <c r="K46" s="1191"/>
      <c r="L46" s="648" t="s">
        <v>8777</v>
      </c>
      <c r="M46" s="635" t="s">
        <v>8778</v>
      </c>
      <c r="N46" s="636">
        <v>70624</v>
      </c>
      <c r="O46" s="636">
        <v>12</v>
      </c>
      <c r="P46" s="637">
        <v>4902</v>
      </c>
      <c r="Q46" s="496"/>
      <c r="R46" s="3"/>
      <c r="S46" s="3"/>
      <c r="T46" s="3"/>
      <c r="U46" s="3"/>
      <c r="V46" s="3"/>
      <c r="W46" s="3"/>
      <c r="X46" s="3"/>
      <c r="Y46" s="3"/>
      <c r="Z46" s="3"/>
    </row>
    <row r="47" spans="1:26" ht="18.75" customHeight="1">
      <c r="A47" s="1102"/>
      <c r="B47" s="1102"/>
      <c r="C47" s="1102"/>
      <c r="D47" s="1102"/>
      <c r="E47" s="1102"/>
      <c r="F47" s="1102"/>
      <c r="G47" s="1102"/>
      <c r="H47" s="1102"/>
      <c r="I47" s="1102"/>
      <c r="J47" s="1102"/>
      <c r="K47" s="1102"/>
      <c r="L47" s="648" t="s">
        <v>8779</v>
      </c>
      <c r="M47" s="635" t="s">
        <v>8780</v>
      </c>
      <c r="N47" s="636">
        <v>70624</v>
      </c>
      <c r="O47" s="636">
        <v>12</v>
      </c>
      <c r="P47" s="637">
        <v>4902</v>
      </c>
      <c r="Q47" s="496"/>
      <c r="R47" s="3"/>
      <c r="S47" s="3"/>
      <c r="T47" s="3"/>
      <c r="U47" s="3"/>
      <c r="V47" s="3"/>
      <c r="W47" s="3"/>
      <c r="X47" s="3"/>
      <c r="Y47" s="3"/>
      <c r="Z47" s="3"/>
    </row>
    <row r="48" spans="1:26" ht="18.75" customHeight="1">
      <c r="A48" s="1329">
        <v>4</v>
      </c>
      <c r="B48" s="1330">
        <v>44858</v>
      </c>
      <c r="C48" s="1329" t="s">
        <v>8781</v>
      </c>
      <c r="D48" s="1324" t="s">
        <v>8782</v>
      </c>
      <c r="E48" s="1325">
        <v>224338</v>
      </c>
      <c r="F48" s="1325">
        <v>147680</v>
      </c>
      <c r="G48" s="1323">
        <v>118</v>
      </c>
      <c r="H48" s="1325">
        <v>156446</v>
      </c>
      <c r="I48" s="1326">
        <v>17</v>
      </c>
      <c r="J48" s="1327">
        <v>7059</v>
      </c>
      <c r="K48" s="1328">
        <v>120000</v>
      </c>
      <c r="L48" s="635" t="s">
        <v>8783</v>
      </c>
      <c r="M48" s="635" t="s">
        <v>8784</v>
      </c>
      <c r="N48" s="636">
        <v>80928</v>
      </c>
      <c r="O48" s="636">
        <v>7</v>
      </c>
      <c r="P48" s="637">
        <v>9408</v>
      </c>
      <c r="Q48" s="496"/>
      <c r="R48" s="3"/>
      <c r="S48" s="3"/>
      <c r="T48" s="3"/>
      <c r="U48" s="3"/>
      <c r="V48" s="3"/>
      <c r="W48" s="3"/>
      <c r="X48" s="3"/>
      <c r="Y48" s="3"/>
      <c r="Z48" s="3"/>
    </row>
    <row r="49" spans="1:26" ht="18.75" customHeight="1">
      <c r="A49" s="1191"/>
      <c r="B49" s="1191"/>
      <c r="C49" s="1191"/>
      <c r="D49" s="1191"/>
      <c r="E49" s="1191"/>
      <c r="F49" s="1191"/>
      <c r="G49" s="1191"/>
      <c r="H49" s="1191"/>
      <c r="I49" s="1191"/>
      <c r="J49" s="1191"/>
      <c r="K49" s="1191"/>
      <c r="L49" s="648" t="s">
        <v>8785</v>
      </c>
      <c r="M49" s="635" t="s">
        <v>8786</v>
      </c>
      <c r="N49" s="636">
        <v>80928</v>
      </c>
      <c r="O49" s="636">
        <v>7</v>
      </c>
      <c r="P49" s="637">
        <v>9408</v>
      </c>
      <c r="Q49" s="496"/>
      <c r="R49" s="3"/>
      <c r="S49" s="3"/>
      <c r="T49" s="3"/>
      <c r="U49" s="3"/>
      <c r="V49" s="3"/>
      <c r="W49" s="3"/>
      <c r="X49" s="3"/>
      <c r="Y49" s="3"/>
      <c r="Z49" s="3"/>
    </row>
    <row r="50" spans="1:26" ht="18.75" customHeight="1">
      <c r="A50" s="1102"/>
      <c r="B50" s="1102"/>
      <c r="C50" s="1102"/>
      <c r="D50" s="1102"/>
      <c r="E50" s="1102"/>
      <c r="F50" s="1102"/>
      <c r="G50" s="1102"/>
      <c r="H50" s="1102"/>
      <c r="I50" s="1102"/>
      <c r="J50" s="1102"/>
      <c r="K50" s="1102"/>
      <c r="L50" s="648" t="s">
        <v>8787</v>
      </c>
      <c r="M50" s="635" t="s">
        <v>8788</v>
      </c>
      <c r="N50" s="636">
        <v>80928</v>
      </c>
      <c r="O50" s="636">
        <v>7</v>
      </c>
      <c r="P50" s="637">
        <v>9408</v>
      </c>
      <c r="Q50" s="496"/>
      <c r="R50" s="3"/>
      <c r="S50" s="3"/>
      <c r="T50" s="3"/>
      <c r="U50" s="3"/>
      <c r="V50" s="3"/>
      <c r="W50" s="3"/>
      <c r="X50" s="3"/>
      <c r="Y50" s="3"/>
      <c r="Z50" s="3"/>
    </row>
    <row r="51" spans="1:26" ht="18.75" customHeight="1">
      <c r="A51" s="1329">
        <v>4</v>
      </c>
      <c r="B51" s="1330">
        <v>44860</v>
      </c>
      <c r="C51" s="1329" t="s">
        <v>8789</v>
      </c>
      <c r="D51" s="1324" t="s">
        <v>8790</v>
      </c>
      <c r="E51" s="1325">
        <v>143961</v>
      </c>
      <c r="F51" s="1325">
        <v>116286</v>
      </c>
      <c r="G51" s="1323">
        <v>64</v>
      </c>
      <c r="H51" s="1325">
        <v>119618</v>
      </c>
      <c r="I51" s="1326">
        <v>13</v>
      </c>
      <c r="J51" s="1327">
        <v>6154</v>
      </c>
      <c r="K51" s="1328">
        <v>80000</v>
      </c>
      <c r="L51" s="635" t="s">
        <v>8791</v>
      </c>
      <c r="M51" s="635" t="s">
        <v>8792</v>
      </c>
      <c r="N51" s="636">
        <v>23744</v>
      </c>
      <c r="O51" s="636">
        <v>8</v>
      </c>
      <c r="P51" s="637">
        <v>1877</v>
      </c>
      <c r="Q51" s="496"/>
      <c r="R51" s="3"/>
      <c r="S51" s="3"/>
      <c r="T51" s="3"/>
      <c r="U51" s="3"/>
      <c r="V51" s="3"/>
      <c r="W51" s="3"/>
      <c r="X51" s="3"/>
      <c r="Y51" s="3"/>
      <c r="Z51" s="3"/>
    </row>
    <row r="52" spans="1:26" ht="18.75" customHeight="1">
      <c r="A52" s="1191"/>
      <c r="B52" s="1191"/>
      <c r="C52" s="1191"/>
      <c r="D52" s="1191"/>
      <c r="E52" s="1191"/>
      <c r="F52" s="1191"/>
      <c r="G52" s="1191"/>
      <c r="H52" s="1191"/>
      <c r="I52" s="1191"/>
      <c r="J52" s="1191"/>
      <c r="K52" s="1191"/>
      <c r="L52" s="648" t="s">
        <v>8793</v>
      </c>
      <c r="M52" s="635" t="s">
        <v>8794</v>
      </c>
      <c r="N52" s="636">
        <v>23744</v>
      </c>
      <c r="O52" s="636">
        <v>8</v>
      </c>
      <c r="P52" s="637">
        <v>1877</v>
      </c>
      <c r="Q52" s="496"/>
      <c r="R52" s="3"/>
      <c r="S52" s="3"/>
      <c r="T52" s="3"/>
      <c r="U52" s="3"/>
      <c r="V52" s="3"/>
      <c r="W52" s="3"/>
      <c r="X52" s="3"/>
      <c r="Y52" s="3"/>
      <c r="Z52" s="3"/>
    </row>
    <row r="53" spans="1:26" ht="18.75" customHeight="1">
      <c r="A53" s="1102"/>
      <c r="B53" s="1102"/>
      <c r="C53" s="1102"/>
      <c r="D53" s="1102"/>
      <c r="E53" s="1102"/>
      <c r="F53" s="1102"/>
      <c r="G53" s="1102"/>
      <c r="H53" s="1102"/>
      <c r="I53" s="1102"/>
      <c r="J53" s="1102"/>
      <c r="K53" s="1102"/>
      <c r="L53" s="648" t="s">
        <v>8795</v>
      </c>
      <c r="M53" s="635" t="s">
        <v>8796</v>
      </c>
      <c r="N53" s="636">
        <v>23744</v>
      </c>
      <c r="O53" s="636">
        <v>8</v>
      </c>
      <c r="P53" s="637">
        <v>1877</v>
      </c>
      <c r="Q53" s="496"/>
      <c r="R53" s="3"/>
      <c r="S53" s="3"/>
      <c r="T53" s="3"/>
      <c r="U53" s="3"/>
      <c r="V53" s="3"/>
      <c r="W53" s="3"/>
      <c r="X53" s="3"/>
      <c r="Y53" s="3"/>
      <c r="Z53" s="3"/>
    </row>
    <row r="54" spans="1:26" ht="18.75" customHeight="1">
      <c r="A54" s="1329">
        <v>4</v>
      </c>
      <c r="B54" s="1330">
        <v>44861</v>
      </c>
      <c r="C54" s="1329" t="s">
        <v>8797</v>
      </c>
      <c r="D54" s="1324" t="s">
        <v>8798</v>
      </c>
      <c r="E54" s="1325">
        <v>142878</v>
      </c>
      <c r="F54" s="1325">
        <v>115493</v>
      </c>
      <c r="G54" s="1323" t="s">
        <v>52</v>
      </c>
      <c r="H54" s="1325">
        <v>115493</v>
      </c>
      <c r="I54" s="1326">
        <v>17</v>
      </c>
      <c r="J54" s="1327">
        <v>4706</v>
      </c>
      <c r="K54" s="1328">
        <v>79996</v>
      </c>
      <c r="L54" s="635" t="s">
        <v>8799</v>
      </c>
      <c r="M54" s="635" t="s">
        <v>8800</v>
      </c>
      <c r="N54" s="636">
        <v>55234</v>
      </c>
      <c r="O54" s="636">
        <v>7</v>
      </c>
      <c r="P54" s="637">
        <v>5452</v>
      </c>
      <c r="Q54" s="496"/>
      <c r="R54" s="3"/>
      <c r="S54" s="3"/>
      <c r="T54" s="3"/>
      <c r="U54" s="3"/>
      <c r="V54" s="3"/>
      <c r="W54" s="3"/>
      <c r="X54" s="3"/>
      <c r="Y54" s="3"/>
      <c r="Z54" s="3"/>
    </row>
    <row r="55" spans="1:26" ht="18.75" customHeight="1">
      <c r="A55" s="1191"/>
      <c r="B55" s="1191"/>
      <c r="C55" s="1191"/>
      <c r="D55" s="1191"/>
      <c r="E55" s="1191"/>
      <c r="F55" s="1191"/>
      <c r="G55" s="1191"/>
      <c r="H55" s="1191"/>
      <c r="I55" s="1191"/>
      <c r="J55" s="1191"/>
      <c r="K55" s="1191"/>
      <c r="L55" s="648" t="s">
        <v>8801</v>
      </c>
      <c r="M55" s="635" t="s">
        <v>8802</v>
      </c>
      <c r="N55" s="636">
        <v>55234</v>
      </c>
      <c r="O55" s="636">
        <v>7</v>
      </c>
      <c r="P55" s="637">
        <v>5452</v>
      </c>
      <c r="Q55" s="496"/>
      <c r="R55" s="3"/>
      <c r="S55" s="3"/>
      <c r="T55" s="3"/>
      <c r="U55" s="3"/>
      <c r="V55" s="3"/>
      <c r="W55" s="3"/>
      <c r="X55" s="3"/>
      <c r="Y55" s="3"/>
      <c r="Z55" s="3"/>
    </row>
    <row r="56" spans="1:26" ht="18.75" customHeight="1">
      <c r="A56" s="1102"/>
      <c r="B56" s="1102"/>
      <c r="C56" s="1102"/>
      <c r="D56" s="1102"/>
      <c r="E56" s="1102"/>
      <c r="F56" s="1102"/>
      <c r="G56" s="1102"/>
      <c r="H56" s="1102"/>
      <c r="I56" s="1102"/>
      <c r="J56" s="1102"/>
      <c r="K56" s="1102"/>
      <c r="L56" s="648" t="s">
        <v>8803</v>
      </c>
      <c r="M56" s="635" t="s">
        <v>8804</v>
      </c>
      <c r="N56" s="636">
        <v>55234</v>
      </c>
      <c r="O56" s="636">
        <v>7</v>
      </c>
      <c r="P56" s="637">
        <v>5452</v>
      </c>
      <c r="Q56" s="496"/>
      <c r="R56" s="3"/>
      <c r="S56" s="3"/>
      <c r="T56" s="3"/>
      <c r="U56" s="3"/>
      <c r="V56" s="3"/>
      <c r="W56" s="3"/>
      <c r="X56" s="3"/>
      <c r="Y56" s="3"/>
      <c r="Z56" s="3"/>
    </row>
    <row r="57" spans="1:26" ht="18.75" customHeight="1">
      <c r="A57" s="1329">
        <v>2</v>
      </c>
      <c r="B57" s="1330">
        <v>44878</v>
      </c>
      <c r="C57" s="1329" t="s">
        <v>8805</v>
      </c>
      <c r="D57" s="1324" t="s">
        <v>8806</v>
      </c>
      <c r="E57" s="1325">
        <v>132102</v>
      </c>
      <c r="F57" s="1325">
        <v>81024</v>
      </c>
      <c r="G57" s="1323">
        <v>112</v>
      </c>
      <c r="H57" s="1325">
        <v>82608</v>
      </c>
      <c r="I57" s="1326">
        <v>74</v>
      </c>
      <c r="J57" s="1327">
        <v>1622</v>
      </c>
      <c r="K57" s="1328">
        <v>120000</v>
      </c>
      <c r="L57" s="635" t="s">
        <v>8807</v>
      </c>
      <c r="M57" s="635" t="s">
        <v>8808</v>
      </c>
      <c r="N57" s="636">
        <v>38416</v>
      </c>
      <c r="O57" s="636">
        <v>27</v>
      </c>
      <c r="P57" s="637">
        <v>1233</v>
      </c>
      <c r="Q57" s="496"/>
      <c r="R57" s="3"/>
      <c r="S57" s="3"/>
      <c r="T57" s="3"/>
      <c r="U57" s="3"/>
      <c r="V57" s="3"/>
      <c r="W57" s="3"/>
      <c r="X57" s="3"/>
      <c r="Y57" s="3"/>
      <c r="Z57" s="3"/>
    </row>
    <row r="58" spans="1:26" ht="18.75" customHeight="1">
      <c r="A58" s="1191"/>
      <c r="B58" s="1191"/>
      <c r="C58" s="1191"/>
      <c r="D58" s="1191"/>
      <c r="E58" s="1191"/>
      <c r="F58" s="1191"/>
      <c r="G58" s="1191"/>
      <c r="H58" s="1191"/>
      <c r="I58" s="1191"/>
      <c r="J58" s="1191"/>
      <c r="K58" s="1191"/>
      <c r="L58" s="648" t="s">
        <v>8809</v>
      </c>
      <c r="M58" s="635" t="s">
        <v>8810</v>
      </c>
      <c r="N58" s="636">
        <v>38416</v>
      </c>
      <c r="O58" s="636">
        <v>27</v>
      </c>
      <c r="P58" s="637">
        <v>1233</v>
      </c>
      <c r="Q58" s="496"/>
      <c r="R58" s="3"/>
      <c r="S58" s="3"/>
      <c r="T58" s="3"/>
      <c r="U58" s="3"/>
      <c r="V58" s="3"/>
      <c r="W58" s="3"/>
      <c r="X58" s="3"/>
      <c r="Y58" s="3"/>
      <c r="Z58" s="3"/>
    </row>
    <row r="59" spans="1:26" ht="18.75" customHeight="1">
      <c r="A59" s="1102"/>
      <c r="B59" s="1102"/>
      <c r="C59" s="1102"/>
      <c r="D59" s="1102"/>
      <c r="E59" s="1102"/>
      <c r="F59" s="1102"/>
      <c r="G59" s="1102"/>
      <c r="H59" s="1102"/>
      <c r="I59" s="1102"/>
      <c r="J59" s="1102"/>
      <c r="K59" s="1102"/>
      <c r="L59" s="648" t="s">
        <v>8811</v>
      </c>
      <c r="M59" s="635" t="s">
        <v>8812</v>
      </c>
      <c r="N59" s="636">
        <v>38416</v>
      </c>
      <c r="O59" s="636">
        <v>27</v>
      </c>
      <c r="P59" s="637">
        <v>1233</v>
      </c>
      <c r="Q59" s="496"/>
      <c r="R59" s="3"/>
      <c r="S59" s="3"/>
      <c r="T59" s="3"/>
      <c r="U59" s="3"/>
      <c r="V59" s="3"/>
      <c r="W59" s="3"/>
      <c r="X59" s="3"/>
      <c r="Y59" s="3"/>
      <c r="Z59" s="3"/>
    </row>
    <row r="60" spans="1:26" ht="18.75" customHeight="1">
      <c r="A60" s="1329">
        <v>4</v>
      </c>
      <c r="B60" s="1330">
        <v>44894</v>
      </c>
      <c r="C60" s="1329" t="s">
        <v>8813</v>
      </c>
      <c r="D60" s="1324" t="s">
        <v>8814</v>
      </c>
      <c r="E60" s="1325">
        <v>129199</v>
      </c>
      <c r="F60" s="1325">
        <v>93071</v>
      </c>
      <c r="G60" s="1323">
        <v>1200</v>
      </c>
      <c r="H60" s="1325">
        <v>96013</v>
      </c>
      <c r="I60" s="1326">
        <v>15053</v>
      </c>
      <c r="J60" s="1327">
        <v>11</v>
      </c>
      <c r="K60" s="1328">
        <v>160000</v>
      </c>
      <c r="L60" s="635" t="s">
        <v>8815</v>
      </c>
      <c r="M60" s="635" t="s">
        <v>8816</v>
      </c>
      <c r="N60" s="636">
        <v>49054</v>
      </c>
      <c r="O60" s="636">
        <v>8109</v>
      </c>
      <c r="P60" s="637">
        <v>10</v>
      </c>
      <c r="Q60" s="496"/>
      <c r="R60" s="3"/>
      <c r="S60" s="3"/>
      <c r="T60" s="3"/>
      <c r="U60" s="3"/>
      <c r="V60" s="3"/>
      <c r="W60" s="3"/>
      <c r="X60" s="3"/>
      <c r="Y60" s="3"/>
      <c r="Z60" s="3"/>
    </row>
    <row r="61" spans="1:26" ht="18.75" customHeight="1">
      <c r="A61" s="1191"/>
      <c r="B61" s="1191"/>
      <c r="C61" s="1191"/>
      <c r="D61" s="1191"/>
      <c r="E61" s="1191"/>
      <c r="F61" s="1191"/>
      <c r="G61" s="1191"/>
      <c r="H61" s="1191"/>
      <c r="I61" s="1191"/>
      <c r="J61" s="1191"/>
      <c r="K61" s="1191"/>
      <c r="L61" s="648" t="s">
        <v>8817</v>
      </c>
      <c r="M61" s="635" t="s">
        <v>8818</v>
      </c>
      <c r="N61" s="636">
        <v>49054</v>
      </c>
      <c r="O61" s="636">
        <v>8109</v>
      </c>
      <c r="P61" s="637">
        <v>10</v>
      </c>
      <c r="Q61" s="496"/>
      <c r="R61" s="3"/>
      <c r="S61" s="3"/>
      <c r="T61" s="3"/>
      <c r="U61" s="3"/>
      <c r="V61" s="3"/>
      <c r="W61" s="3"/>
      <c r="X61" s="3"/>
      <c r="Y61" s="3"/>
      <c r="Z61" s="3"/>
    </row>
    <row r="62" spans="1:26" ht="18.75" customHeight="1">
      <c r="A62" s="1102"/>
      <c r="B62" s="1102"/>
      <c r="C62" s="1102"/>
      <c r="D62" s="1102"/>
      <c r="E62" s="1102"/>
      <c r="F62" s="1102"/>
      <c r="G62" s="1102"/>
      <c r="H62" s="1102"/>
      <c r="I62" s="1102"/>
      <c r="J62" s="1102"/>
      <c r="K62" s="1102"/>
      <c r="L62" s="648" t="s">
        <v>8819</v>
      </c>
      <c r="M62" s="635" t="s">
        <v>8820</v>
      </c>
      <c r="N62" s="636">
        <v>49054</v>
      </c>
      <c r="O62" s="636">
        <v>8109</v>
      </c>
      <c r="P62" s="637">
        <v>10</v>
      </c>
      <c r="Q62" s="496"/>
      <c r="R62" s="3"/>
      <c r="S62" s="3"/>
      <c r="T62" s="3"/>
      <c r="U62" s="3"/>
      <c r="V62" s="3"/>
      <c r="W62" s="3"/>
      <c r="X62" s="3"/>
      <c r="Y62" s="3"/>
      <c r="Z62" s="3"/>
    </row>
    <row r="63" spans="1:26" ht="18.75" customHeight="1">
      <c r="A63" s="1329">
        <v>1</v>
      </c>
      <c r="B63" s="1330">
        <v>44897</v>
      </c>
      <c r="C63" s="1329" t="s">
        <v>8821</v>
      </c>
      <c r="D63" s="1324" t="s">
        <v>8822</v>
      </c>
      <c r="E63" s="1325">
        <v>198129</v>
      </c>
      <c r="F63" s="1325">
        <v>104927</v>
      </c>
      <c r="G63" s="1323">
        <v>0</v>
      </c>
      <c r="H63" s="1325">
        <f>4576+8576+96480</f>
        <v>109632</v>
      </c>
      <c r="I63" s="1326">
        <v>286</v>
      </c>
      <c r="J63" s="1327">
        <v>420</v>
      </c>
      <c r="K63" s="1328">
        <v>120000</v>
      </c>
      <c r="L63" s="635" t="s">
        <v>8823</v>
      </c>
      <c r="M63" s="635" t="s">
        <v>8824</v>
      </c>
      <c r="N63" s="636">
        <v>21472</v>
      </c>
      <c r="O63" s="636">
        <v>30</v>
      </c>
      <c r="P63" s="637">
        <v>180</v>
      </c>
      <c r="Q63" s="644"/>
      <c r="R63" s="3"/>
      <c r="S63" s="3"/>
      <c r="T63" s="3"/>
      <c r="U63" s="3"/>
      <c r="V63" s="3"/>
      <c r="W63" s="3"/>
      <c r="X63" s="3"/>
      <c r="Y63" s="3"/>
      <c r="Z63" s="3"/>
    </row>
    <row r="64" spans="1:26" ht="18.75" customHeight="1">
      <c r="A64" s="1191"/>
      <c r="B64" s="1191"/>
      <c r="C64" s="1191"/>
      <c r="D64" s="1191"/>
      <c r="E64" s="1191"/>
      <c r="F64" s="1191"/>
      <c r="G64" s="1191"/>
      <c r="H64" s="1191"/>
      <c r="I64" s="1191"/>
      <c r="J64" s="1191"/>
      <c r="K64" s="1191"/>
      <c r="L64" s="648" t="s">
        <v>8825</v>
      </c>
      <c r="M64" s="635" t="s">
        <v>8826</v>
      </c>
      <c r="N64" s="636">
        <v>93480</v>
      </c>
      <c r="O64" s="636">
        <v>123</v>
      </c>
      <c r="P64" s="637">
        <v>563</v>
      </c>
      <c r="Q64" s="498"/>
      <c r="R64" s="3"/>
      <c r="S64" s="3"/>
      <c r="T64" s="3"/>
      <c r="U64" s="3"/>
      <c r="V64" s="3"/>
      <c r="W64" s="3"/>
      <c r="X64" s="3"/>
      <c r="Y64" s="3"/>
      <c r="Z64" s="3"/>
    </row>
    <row r="65" spans="1:26" ht="18.75" customHeight="1">
      <c r="A65" s="1102"/>
      <c r="B65" s="1102"/>
      <c r="C65" s="1102"/>
      <c r="D65" s="1102"/>
      <c r="E65" s="1102"/>
      <c r="F65" s="1102"/>
      <c r="G65" s="1102"/>
      <c r="H65" s="1102"/>
      <c r="I65" s="1102"/>
      <c r="J65" s="1102"/>
      <c r="K65" s="1102"/>
      <c r="L65" s="648" t="s">
        <v>8827</v>
      </c>
      <c r="M65" s="635" t="s">
        <v>8828</v>
      </c>
      <c r="N65" s="636">
        <v>33856</v>
      </c>
      <c r="O65" s="636">
        <v>133</v>
      </c>
      <c r="P65" s="637">
        <v>340</v>
      </c>
      <c r="Q65" s="498"/>
      <c r="R65" s="3"/>
      <c r="S65" s="3"/>
      <c r="T65" s="3"/>
      <c r="U65" s="3"/>
      <c r="V65" s="3"/>
      <c r="W65" s="3"/>
      <c r="X65" s="3"/>
      <c r="Y65" s="3"/>
      <c r="Z65" s="3"/>
    </row>
    <row r="66" spans="1:26" ht="18.75" customHeight="1">
      <c r="A66" s="1329">
        <v>4</v>
      </c>
      <c r="B66" s="1330">
        <v>44926</v>
      </c>
      <c r="C66" s="1329" t="s">
        <v>8829</v>
      </c>
      <c r="D66" s="1324" t="s">
        <v>8830</v>
      </c>
      <c r="E66" s="1325">
        <v>7635</v>
      </c>
      <c r="F66" s="1325">
        <v>6286</v>
      </c>
      <c r="G66" s="1323">
        <v>0</v>
      </c>
      <c r="H66" s="1325">
        <f>5228+6+138+978+19</f>
        <v>6369</v>
      </c>
      <c r="I66" s="1326">
        <v>2538</v>
      </c>
      <c r="J66" s="1327">
        <v>95</v>
      </c>
      <c r="K66" s="1328">
        <v>240000</v>
      </c>
      <c r="L66" s="635" t="s">
        <v>8831</v>
      </c>
      <c r="M66" s="635" t="s">
        <v>106</v>
      </c>
      <c r="N66" s="636">
        <v>4</v>
      </c>
      <c r="O66" s="636">
        <v>2</v>
      </c>
      <c r="P66" s="637">
        <v>74</v>
      </c>
      <c r="Q66" s="644"/>
      <c r="R66" s="3"/>
      <c r="S66" s="3"/>
      <c r="T66" s="3"/>
      <c r="U66" s="3"/>
      <c r="V66" s="3"/>
      <c r="W66" s="3"/>
      <c r="X66" s="3"/>
      <c r="Y66" s="3"/>
      <c r="Z66" s="3"/>
    </row>
    <row r="67" spans="1:26" ht="18.75" customHeight="1">
      <c r="A67" s="1191"/>
      <c r="B67" s="1191"/>
      <c r="C67" s="1191"/>
      <c r="D67" s="1191"/>
      <c r="E67" s="1191"/>
      <c r="F67" s="1191"/>
      <c r="G67" s="1191"/>
      <c r="H67" s="1191"/>
      <c r="I67" s="1191"/>
      <c r="J67" s="1191"/>
      <c r="K67" s="1191"/>
      <c r="L67" s="648" t="s">
        <v>8832</v>
      </c>
      <c r="M67" s="635" t="s">
        <v>8833</v>
      </c>
      <c r="N67" s="636">
        <v>1754</v>
      </c>
      <c r="O67" s="636">
        <v>570</v>
      </c>
      <c r="P67" s="637">
        <v>96</v>
      </c>
      <c r="Q67" s="498"/>
      <c r="R67" s="3"/>
      <c r="S67" s="3"/>
      <c r="T67" s="3"/>
      <c r="U67" s="3"/>
      <c r="V67" s="3"/>
      <c r="W67" s="3"/>
      <c r="X67" s="3"/>
      <c r="Y67" s="3"/>
      <c r="Z67" s="3"/>
    </row>
    <row r="68" spans="1:26" ht="18.75" customHeight="1">
      <c r="A68" s="1102"/>
      <c r="B68" s="1102"/>
      <c r="C68" s="1102"/>
      <c r="D68" s="1102"/>
      <c r="E68" s="1102"/>
      <c r="F68" s="1102"/>
      <c r="G68" s="1102"/>
      <c r="H68" s="1102"/>
      <c r="I68" s="1102"/>
      <c r="J68" s="1102"/>
      <c r="K68" s="1102"/>
      <c r="L68" s="648" t="s">
        <v>8834</v>
      </c>
      <c r="M68" s="635" t="s">
        <v>8835</v>
      </c>
      <c r="N68" s="636">
        <v>1754</v>
      </c>
      <c r="O68" s="636">
        <v>570</v>
      </c>
      <c r="P68" s="637">
        <v>96</v>
      </c>
      <c r="Q68" s="498"/>
      <c r="R68" s="3"/>
      <c r="S68" s="3"/>
      <c r="T68" s="3"/>
      <c r="U68" s="3"/>
      <c r="V68" s="3"/>
      <c r="W68" s="3"/>
      <c r="X68" s="3"/>
      <c r="Y68" s="3"/>
      <c r="Z68" s="3"/>
    </row>
    <row r="69" spans="1:26" ht="18.75" customHeight="1">
      <c r="A69" s="1329">
        <v>4</v>
      </c>
      <c r="B69" s="1330">
        <v>44926</v>
      </c>
      <c r="C69" s="1329" t="s">
        <v>8836</v>
      </c>
      <c r="D69" s="1324" t="s">
        <v>8837</v>
      </c>
      <c r="E69" s="1325">
        <v>337368</v>
      </c>
      <c r="F69" s="1325">
        <v>162016</v>
      </c>
      <c r="G69" s="1323">
        <v>832</v>
      </c>
      <c r="H69" s="1325">
        <f>78144+8734+87680</f>
        <v>174558</v>
      </c>
      <c r="I69" s="1326">
        <v>45695</v>
      </c>
      <c r="J69" s="1327">
        <v>8</v>
      </c>
      <c r="K69" s="1328">
        <v>360000</v>
      </c>
      <c r="L69" s="635" t="s">
        <v>8838</v>
      </c>
      <c r="M69" s="635" t="s">
        <v>98</v>
      </c>
      <c r="N69" s="636" t="s">
        <v>52</v>
      </c>
      <c r="O69" s="636">
        <v>1</v>
      </c>
      <c r="P69" s="637">
        <v>2</v>
      </c>
      <c r="Q69" s="644"/>
      <c r="R69" s="3"/>
      <c r="S69" s="3"/>
      <c r="T69" s="3"/>
      <c r="U69" s="3"/>
      <c r="V69" s="3"/>
      <c r="W69" s="3"/>
      <c r="X69" s="3"/>
      <c r="Y69" s="3"/>
      <c r="Z69" s="3"/>
    </row>
    <row r="70" spans="1:26" ht="18.75" customHeight="1">
      <c r="A70" s="1191"/>
      <c r="B70" s="1191"/>
      <c r="C70" s="1191"/>
      <c r="D70" s="1191"/>
      <c r="E70" s="1191"/>
      <c r="F70" s="1191"/>
      <c r="G70" s="1191"/>
      <c r="H70" s="1191"/>
      <c r="I70" s="1191"/>
      <c r="J70" s="1191"/>
      <c r="K70" s="1191"/>
      <c r="L70" s="648" t="s">
        <v>8839</v>
      </c>
      <c r="M70" s="635" t="s">
        <v>8840</v>
      </c>
      <c r="N70" s="636">
        <v>82720</v>
      </c>
      <c r="O70" s="636">
        <v>23473</v>
      </c>
      <c r="P70" s="637">
        <v>7</v>
      </c>
      <c r="Q70" s="498"/>
      <c r="R70" s="3"/>
      <c r="S70" s="3"/>
      <c r="T70" s="3"/>
      <c r="U70" s="3"/>
      <c r="V70" s="3"/>
      <c r="W70" s="3"/>
      <c r="X70" s="3"/>
      <c r="Y70" s="3"/>
      <c r="Z70" s="3"/>
    </row>
    <row r="71" spans="1:26" ht="18.75" customHeight="1">
      <c r="A71" s="1102"/>
      <c r="B71" s="1102"/>
      <c r="C71" s="1102"/>
      <c r="D71" s="1102"/>
      <c r="E71" s="1102"/>
      <c r="F71" s="1102"/>
      <c r="G71" s="1102"/>
      <c r="H71" s="1102"/>
      <c r="I71" s="1102"/>
      <c r="J71" s="1102"/>
      <c r="K71" s="1102"/>
      <c r="L71" s="648" t="s">
        <v>8841</v>
      </c>
      <c r="M71" s="635" t="s">
        <v>8842</v>
      </c>
      <c r="N71" s="636">
        <v>82720</v>
      </c>
      <c r="O71" s="636">
        <v>23473</v>
      </c>
      <c r="P71" s="637">
        <v>7</v>
      </c>
      <c r="Q71" s="498"/>
      <c r="R71" s="3"/>
      <c r="S71" s="3"/>
      <c r="T71" s="3"/>
      <c r="U71" s="3"/>
      <c r="V71" s="3"/>
      <c r="W71" s="3"/>
      <c r="X71" s="3"/>
      <c r="Y71" s="3"/>
      <c r="Z71" s="3"/>
    </row>
    <row r="72" spans="1:26" ht="18.75" customHeight="1">
      <c r="A72" s="644"/>
      <c r="B72" s="649"/>
      <c r="C72" s="644"/>
      <c r="D72" s="645"/>
      <c r="E72" s="646"/>
      <c r="F72" s="646"/>
      <c r="G72" s="646"/>
      <c r="H72" s="646"/>
      <c r="I72" s="646"/>
      <c r="J72" s="646"/>
      <c r="K72" s="646"/>
      <c r="L72" s="647"/>
      <c r="M72" s="647"/>
      <c r="N72" s="647"/>
      <c r="O72" s="647"/>
      <c r="P72" s="647"/>
      <c r="Q72" s="3"/>
      <c r="R72" s="3"/>
      <c r="S72" s="3"/>
      <c r="T72" s="3"/>
      <c r="U72" s="3"/>
      <c r="V72" s="3"/>
      <c r="W72" s="3"/>
      <c r="X72" s="3"/>
      <c r="Y72" s="3"/>
      <c r="Z72" s="3"/>
    </row>
    <row r="73" spans="1:26" ht="11.25" customHeight="1">
      <c r="A73" s="498"/>
      <c r="B73" s="650"/>
      <c r="C73" s="498"/>
      <c r="D73" s="499"/>
      <c r="E73" s="502"/>
      <c r="F73" s="502"/>
      <c r="G73" s="502"/>
      <c r="H73" s="502"/>
      <c r="I73" s="502"/>
      <c r="J73" s="502"/>
      <c r="K73" s="502"/>
      <c r="L73" s="647"/>
      <c r="M73" s="647"/>
      <c r="N73" s="647"/>
      <c r="O73" s="647"/>
      <c r="P73" s="647"/>
      <c r="Q73" s="3"/>
      <c r="R73" s="3"/>
      <c r="S73" s="3"/>
      <c r="T73" s="3"/>
      <c r="U73" s="3"/>
      <c r="V73" s="3"/>
      <c r="W73" s="3"/>
      <c r="X73" s="3"/>
      <c r="Y73" s="3"/>
      <c r="Z73" s="3"/>
    </row>
    <row r="74" spans="1:26" ht="11.25" customHeight="1">
      <c r="A74" s="498"/>
      <c r="B74" s="650"/>
      <c r="C74" s="498"/>
      <c r="D74" s="499"/>
      <c r="E74" s="502"/>
      <c r="F74" s="502"/>
      <c r="G74" s="502"/>
      <c r="H74" s="502"/>
      <c r="I74" s="502"/>
      <c r="J74" s="502"/>
      <c r="K74" s="502"/>
      <c r="L74" s="647"/>
      <c r="M74" s="647"/>
      <c r="N74" s="647"/>
      <c r="O74" s="647"/>
      <c r="P74" s="647"/>
      <c r="Q74" s="3"/>
      <c r="R74" s="3"/>
      <c r="S74" s="3"/>
      <c r="T74" s="3"/>
      <c r="U74" s="3"/>
      <c r="V74" s="3"/>
      <c r="W74" s="3"/>
      <c r="X74" s="3"/>
      <c r="Y74" s="3"/>
      <c r="Z74" s="3"/>
    </row>
    <row r="75" spans="1:26" ht="11.25" customHeight="1">
      <c r="A75" s="498"/>
      <c r="B75" s="650"/>
      <c r="C75" s="498"/>
      <c r="D75" s="499"/>
      <c r="E75" s="502"/>
      <c r="F75" s="502"/>
      <c r="G75" s="502"/>
      <c r="H75" s="502"/>
      <c r="I75" s="502"/>
      <c r="J75" s="502"/>
      <c r="K75" s="502"/>
      <c r="L75" s="647"/>
      <c r="M75" s="647"/>
      <c r="N75" s="647"/>
      <c r="O75" s="647"/>
      <c r="P75" s="647"/>
      <c r="Q75" s="3"/>
      <c r="R75" s="3"/>
      <c r="S75" s="3"/>
      <c r="T75" s="3"/>
      <c r="U75" s="3"/>
      <c r="V75" s="3"/>
      <c r="W75" s="3"/>
      <c r="X75" s="3"/>
      <c r="Y75" s="3"/>
      <c r="Z75" s="3"/>
    </row>
    <row r="76" spans="1:26" ht="11.25" customHeight="1">
      <c r="A76" s="498"/>
      <c r="B76" s="650"/>
      <c r="C76" s="498"/>
      <c r="D76" s="499"/>
      <c r="E76" s="502"/>
      <c r="F76" s="502"/>
      <c r="G76" s="502"/>
      <c r="H76" s="502"/>
      <c r="I76" s="502"/>
      <c r="J76" s="502"/>
      <c r="K76" s="502"/>
      <c r="L76" s="647"/>
      <c r="M76" s="647"/>
      <c r="N76" s="647"/>
      <c r="O76" s="647"/>
      <c r="P76" s="647"/>
      <c r="Q76" s="3"/>
      <c r="R76" s="3"/>
      <c r="S76" s="3"/>
      <c r="T76" s="3"/>
      <c r="U76" s="3"/>
      <c r="V76" s="3"/>
      <c r="W76" s="3"/>
      <c r="X76" s="3"/>
      <c r="Y76" s="3"/>
      <c r="Z76" s="3"/>
    </row>
    <row r="77" spans="1:26" ht="11.25" customHeight="1">
      <c r="A77" s="498"/>
      <c r="B77" s="650"/>
      <c r="C77" s="498"/>
      <c r="D77" s="499"/>
      <c r="E77" s="502"/>
      <c r="F77" s="502"/>
      <c r="G77" s="502"/>
      <c r="H77" s="502"/>
      <c r="I77" s="502"/>
      <c r="J77" s="502"/>
      <c r="K77" s="502"/>
      <c r="L77" s="647"/>
      <c r="M77" s="647"/>
      <c r="N77" s="647"/>
      <c r="O77" s="647"/>
      <c r="P77" s="647"/>
      <c r="Q77" s="3"/>
      <c r="R77" s="3"/>
      <c r="S77" s="3"/>
      <c r="T77" s="3"/>
      <c r="U77" s="3"/>
      <c r="V77" s="3"/>
      <c r="W77" s="3"/>
      <c r="X77" s="3"/>
      <c r="Y77" s="3"/>
      <c r="Z77" s="3"/>
    </row>
    <row r="78" spans="1:26" ht="11.25" customHeight="1">
      <c r="A78" s="498"/>
      <c r="B78" s="650"/>
      <c r="C78" s="498"/>
      <c r="D78" s="499"/>
      <c r="E78" s="502"/>
      <c r="F78" s="502"/>
      <c r="G78" s="502"/>
      <c r="H78" s="502"/>
      <c r="I78" s="502"/>
      <c r="J78" s="502"/>
      <c r="K78" s="502"/>
      <c r="L78" s="647"/>
      <c r="M78" s="647"/>
      <c r="N78" s="647"/>
      <c r="O78" s="647"/>
      <c r="P78" s="647"/>
      <c r="Q78" s="3"/>
      <c r="R78" s="3"/>
      <c r="S78" s="3"/>
      <c r="T78" s="3"/>
      <c r="U78" s="3"/>
      <c r="V78" s="3"/>
      <c r="W78" s="3"/>
      <c r="X78" s="3"/>
      <c r="Y78" s="3"/>
      <c r="Z78" s="3"/>
    </row>
    <row r="79" spans="1:26" ht="11.25" customHeight="1">
      <c r="A79" s="498"/>
      <c r="B79" s="650"/>
      <c r="C79" s="498"/>
      <c r="D79" s="499"/>
      <c r="E79" s="502"/>
      <c r="F79" s="502"/>
      <c r="G79" s="502"/>
      <c r="H79" s="502"/>
      <c r="I79" s="502"/>
      <c r="J79" s="502"/>
      <c r="K79" s="502"/>
      <c r="L79" s="647"/>
      <c r="M79" s="647"/>
      <c r="N79" s="647"/>
      <c r="O79" s="647"/>
      <c r="P79" s="647"/>
      <c r="Q79" s="3"/>
      <c r="R79" s="3"/>
      <c r="S79" s="3"/>
      <c r="T79" s="3"/>
      <c r="U79" s="3"/>
      <c r="V79" s="3"/>
      <c r="W79" s="3"/>
      <c r="X79" s="3"/>
      <c r="Y79" s="3"/>
      <c r="Z79" s="3"/>
    </row>
    <row r="80" spans="1:26" ht="11.25" customHeight="1">
      <c r="A80" s="498"/>
      <c r="B80" s="650"/>
      <c r="C80" s="498"/>
      <c r="D80" s="499"/>
      <c r="E80" s="502"/>
      <c r="F80" s="502"/>
      <c r="G80" s="502"/>
      <c r="H80" s="502"/>
      <c r="I80" s="502"/>
      <c r="J80" s="502"/>
      <c r="K80" s="502"/>
      <c r="L80" s="647"/>
      <c r="M80" s="647"/>
      <c r="N80" s="647"/>
      <c r="O80" s="647"/>
      <c r="P80" s="647"/>
      <c r="Q80" s="3"/>
      <c r="R80" s="3"/>
      <c r="S80" s="3"/>
      <c r="T80" s="3"/>
      <c r="U80" s="3"/>
      <c r="V80" s="3"/>
      <c r="W80" s="3"/>
      <c r="X80" s="3"/>
      <c r="Y80" s="3"/>
      <c r="Z80" s="3"/>
    </row>
    <row r="81" spans="1:26" ht="11.25" customHeight="1">
      <c r="A81" s="498"/>
      <c r="B81" s="650"/>
      <c r="C81" s="498"/>
      <c r="D81" s="499"/>
      <c r="E81" s="502"/>
      <c r="F81" s="502"/>
      <c r="G81" s="502"/>
      <c r="H81" s="502"/>
      <c r="I81" s="502"/>
      <c r="J81" s="502"/>
      <c r="K81" s="502"/>
      <c r="L81" s="647"/>
      <c r="M81" s="647"/>
      <c r="N81" s="647"/>
      <c r="O81" s="647"/>
      <c r="P81" s="647"/>
      <c r="Q81" s="3"/>
      <c r="R81" s="3"/>
      <c r="S81" s="3"/>
      <c r="T81" s="3"/>
      <c r="U81" s="3"/>
      <c r="V81" s="3"/>
      <c r="W81" s="3"/>
      <c r="X81" s="3"/>
      <c r="Y81" s="3"/>
      <c r="Z81" s="3"/>
    </row>
    <row r="82" spans="1:26" ht="11.25" customHeight="1">
      <c r="A82" s="498"/>
      <c r="B82" s="650"/>
      <c r="C82" s="498"/>
      <c r="D82" s="499"/>
      <c r="E82" s="502"/>
      <c r="F82" s="502"/>
      <c r="G82" s="502"/>
      <c r="H82" s="502"/>
      <c r="I82" s="502"/>
      <c r="J82" s="502"/>
      <c r="K82" s="502"/>
      <c r="L82" s="647"/>
      <c r="M82" s="647"/>
      <c r="N82" s="647"/>
      <c r="O82" s="647"/>
      <c r="P82" s="647"/>
      <c r="Q82" s="3"/>
      <c r="R82" s="3"/>
      <c r="S82" s="3"/>
      <c r="T82" s="3"/>
      <c r="U82" s="3"/>
      <c r="V82" s="3"/>
      <c r="W82" s="3"/>
      <c r="X82" s="3"/>
      <c r="Y82" s="3"/>
      <c r="Z82" s="3"/>
    </row>
    <row r="83" spans="1:26" ht="11.25" customHeight="1">
      <c r="A83" s="498"/>
      <c r="B83" s="650"/>
      <c r="C83" s="498"/>
      <c r="D83" s="499"/>
      <c r="E83" s="502"/>
      <c r="F83" s="502"/>
      <c r="G83" s="502"/>
      <c r="H83" s="502"/>
      <c r="I83" s="502"/>
      <c r="J83" s="502"/>
      <c r="K83" s="502"/>
      <c r="L83" s="647"/>
      <c r="M83" s="647"/>
      <c r="N83" s="647"/>
      <c r="O83" s="647"/>
      <c r="P83" s="647"/>
      <c r="Q83" s="3"/>
      <c r="R83" s="3"/>
      <c r="S83" s="3"/>
      <c r="T83" s="3"/>
      <c r="U83" s="3"/>
      <c r="V83" s="3"/>
      <c r="W83" s="3"/>
      <c r="X83" s="3"/>
      <c r="Y83" s="3"/>
      <c r="Z83" s="3"/>
    </row>
    <row r="84" spans="1:26" ht="11.25" customHeight="1">
      <c r="A84" s="498"/>
      <c r="B84" s="650"/>
      <c r="C84" s="498"/>
      <c r="D84" s="499"/>
      <c r="E84" s="502"/>
      <c r="F84" s="502"/>
      <c r="G84" s="502"/>
      <c r="H84" s="502"/>
      <c r="I84" s="502"/>
      <c r="J84" s="502"/>
      <c r="K84" s="502"/>
      <c r="L84" s="647"/>
      <c r="M84" s="647"/>
      <c r="N84" s="647"/>
      <c r="O84" s="647"/>
      <c r="P84" s="647"/>
      <c r="Q84" s="3"/>
      <c r="R84" s="3"/>
      <c r="S84" s="3"/>
      <c r="T84" s="3"/>
      <c r="U84" s="3"/>
      <c r="V84" s="3"/>
      <c r="W84" s="3"/>
      <c r="X84" s="3"/>
      <c r="Y84" s="3"/>
      <c r="Z84" s="3"/>
    </row>
    <row r="85" spans="1:26" ht="11.25" customHeight="1">
      <c r="A85" s="498"/>
      <c r="B85" s="650"/>
      <c r="C85" s="498"/>
      <c r="D85" s="499"/>
      <c r="E85" s="502"/>
      <c r="F85" s="502"/>
      <c r="G85" s="502"/>
      <c r="H85" s="502"/>
      <c r="I85" s="502"/>
      <c r="J85" s="502"/>
      <c r="K85" s="502"/>
      <c r="L85" s="647"/>
      <c r="M85" s="647"/>
      <c r="N85" s="647"/>
      <c r="O85" s="647"/>
      <c r="P85" s="647"/>
      <c r="Q85" s="3"/>
      <c r="R85" s="3"/>
      <c r="S85" s="3"/>
      <c r="T85" s="3"/>
      <c r="U85" s="3"/>
      <c r="V85" s="3"/>
      <c r="W85" s="3"/>
      <c r="X85" s="3"/>
      <c r="Y85" s="3"/>
      <c r="Z85" s="3"/>
    </row>
    <row r="86" spans="1:26" ht="11.25" customHeight="1">
      <c r="A86" s="498"/>
      <c r="B86" s="650"/>
      <c r="C86" s="498"/>
      <c r="D86" s="499"/>
      <c r="E86" s="502"/>
      <c r="F86" s="502"/>
      <c r="G86" s="502"/>
      <c r="H86" s="502"/>
      <c r="I86" s="502"/>
      <c r="J86" s="502"/>
      <c r="K86" s="502"/>
      <c r="L86" s="647"/>
      <c r="M86" s="647"/>
      <c r="N86" s="647"/>
      <c r="O86" s="647"/>
      <c r="P86" s="647"/>
      <c r="Q86" s="3"/>
      <c r="R86" s="3"/>
      <c r="S86" s="3"/>
      <c r="T86" s="3"/>
      <c r="U86" s="3"/>
      <c r="V86" s="3"/>
      <c r="W86" s="3"/>
      <c r="X86" s="3"/>
      <c r="Y86" s="3"/>
      <c r="Z86" s="3"/>
    </row>
    <row r="87" spans="1:26" ht="11.25" customHeight="1">
      <c r="A87" s="498"/>
      <c r="B87" s="650"/>
      <c r="C87" s="498"/>
      <c r="D87" s="499"/>
      <c r="E87" s="502"/>
      <c r="F87" s="502"/>
      <c r="G87" s="502"/>
      <c r="H87" s="502"/>
      <c r="I87" s="502"/>
      <c r="J87" s="502"/>
      <c r="K87" s="502"/>
      <c r="L87" s="647"/>
      <c r="M87" s="647"/>
      <c r="N87" s="647"/>
      <c r="O87" s="647"/>
      <c r="P87" s="647"/>
      <c r="Q87" s="3"/>
      <c r="R87" s="3"/>
      <c r="S87" s="3"/>
      <c r="T87" s="3"/>
      <c r="U87" s="3"/>
      <c r="V87" s="3"/>
      <c r="W87" s="3"/>
      <c r="X87" s="3"/>
      <c r="Y87" s="3"/>
      <c r="Z87" s="3"/>
    </row>
    <row r="88" spans="1:26" ht="11.25" customHeight="1">
      <c r="A88" s="498"/>
      <c r="B88" s="650"/>
      <c r="C88" s="498"/>
      <c r="D88" s="499"/>
      <c r="E88" s="502"/>
      <c r="F88" s="502"/>
      <c r="G88" s="502"/>
      <c r="H88" s="502"/>
      <c r="I88" s="502"/>
      <c r="J88" s="502"/>
      <c r="K88" s="502"/>
      <c r="L88" s="647"/>
      <c r="M88" s="647"/>
      <c r="N88" s="647"/>
      <c r="O88" s="647"/>
      <c r="P88" s="647"/>
      <c r="Q88" s="3"/>
      <c r="R88" s="3"/>
      <c r="S88" s="3"/>
      <c r="T88" s="3"/>
      <c r="U88" s="3"/>
      <c r="V88" s="3"/>
      <c r="W88" s="3"/>
      <c r="X88" s="3"/>
      <c r="Y88" s="3"/>
      <c r="Z88" s="3"/>
    </row>
    <row r="89" spans="1:26" ht="11.25" customHeight="1">
      <c r="A89" s="498"/>
      <c r="B89" s="650"/>
      <c r="C89" s="498"/>
      <c r="D89" s="499"/>
      <c r="E89" s="502"/>
      <c r="F89" s="502"/>
      <c r="G89" s="502"/>
      <c r="H89" s="502"/>
      <c r="I89" s="502"/>
      <c r="J89" s="502"/>
      <c r="K89" s="502"/>
      <c r="L89" s="647"/>
      <c r="M89" s="647"/>
      <c r="N89" s="647"/>
      <c r="O89" s="647"/>
      <c r="P89" s="647"/>
      <c r="Q89" s="3"/>
      <c r="R89" s="3"/>
      <c r="S89" s="3"/>
      <c r="T89" s="3"/>
      <c r="U89" s="3"/>
      <c r="V89" s="3"/>
      <c r="W89" s="3"/>
      <c r="X89" s="3"/>
      <c r="Y89" s="3"/>
      <c r="Z89" s="3"/>
    </row>
    <row r="90" spans="1:26" ht="11.25" customHeight="1">
      <c r="A90" s="498"/>
      <c r="B90" s="650"/>
      <c r="C90" s="498"/>
      <c r="D90" s="499"/>
      <c r="E90" s="502"/>
      <c r="F90" s="502"/>
      <c r="G90" s="502"/>
      <c r="H90" s="502"/>
      <c r="I90" s="502"/>
      <c r="J90" s="502"/>
      <c r="K90" s="502"/>
      <c r="L90" s="647"/>
      <c r="M90" s="647"/>
      <c r="N90" s="647"/>
      <c r="O90" s="647"/>
      <c r="P90" s="647"/>
      <c r="Q90" s="3"/>
      <c r="R90" s="3"/>
      <c r="S90" s="3"/>
      <c r="T90" s="3"/>
      <c r="U90" s="3"/>
      <c r="V90" s="3"/>
      <c r="W90" s="3"/>
      <c r="X90" s="3"/>
      <c r="Y90" s="3"/>
      <c r="Z90" s="3"/>
    </row>
    <row r="91" spans="1:26" ht="11.25" customHeight="1">
      <c r="A91" s="498"/>
      <c r="B91" s="650"/>
      <c r="C91" s="498"/>
      <c r="D91" s="499"/>
      <c r="E91" s="502"/>
      <c r="F91" s="502"/>
      <c r="G91" s="502"/>
      <c r="H91" s="502"/>
      <c r="I91" s="502"/>
      <c r="J91" s="502"/>
      <c r="K91" s="502"/>
      <c r="L91" s="647"/>
      <c r="M91" s="647"/>
      <c r="N91" s="647"/>
      <c r="O91" s="647"/>
      <c r="P91" s="647"/>
      <c r="Q91" s="3"/>
      <c r="R91" s="3"/>
      <c r="S91" s="3"/>
      <c r="T91" s="3"/>
      <c r="U91" s="3"/>
      <c r="V91" s="3"/>
      <c r="W91" s="3"/>
      <c r="X91" s="3"/>
      <c r="Y91" s="3"/>
      <c r="Z91" s="3"/>
    </row>
    <row r="92" spans="1:26" ht="11.25" customHeight="1">
      <c r="A92" s="498"/>
      <c r="B92" s="650"/>
      <c r="C92" s="498"/>
      <c r="D92" s="499"/>
      <c r="E92" s="502"/>
      <c r="F92" s="502"/>
      <c r="G92" s="502"/>
      <c r="H92" s="502"/>
      <c r="I92" s="502"/>
      <c r="J92" s="502"/>
      <c r="K92" s="502"/>
      <c r="L92" s="647"/>
      <c r="M92" s="647"/>
      <c r="N92" s="647"/>
      <c r="O92" s="647"/>
      <c r="P92" s="647"/>
      <c r="Q92" s="3"/>
      <c r="R92" s="3"/>
      <c r="S92" s="3"/>
      <c r="T92" s="3"/>
      <c r="U92" s="3"/>
      <c r="V92" s="3"/>
      <c r="W92" s="3"/>
      <c r="X92" s="3"/>
      <c r="Y92" s="3"/>
      <c r="Z92" s="3"/>
    </row>
    <row r="93" spans="1:26" ht="11.25" customHeight="1">
      <c r="A93" s="498"/>
      <c r="B93" s="650"/>
      <c r="C93" s="498"/>
      <c r="D93" s="499"/>
      <c r="E93" s="502"/>
      <c r="F93" s="502"/>
      <c r="G93" s="502"/>
      <c r="H93" s="502"/>
      <c r="I93" s="502"/>
      <c r="J93" s="502"/>
      <c r="K93" s="502"/>
      <c r="L93" s="647"/>
      <c r="M93" s="647"/>
      <c r="N93" s="647"/>
      <c r="O93" s="647"/>
      <c r="P93" s="647"/>
      <c r="Q93" s="3"/>
      <c r="R93" s="3"/>
      <c r="S93" s="3"/>
      <c r="T93" s="3"/>
      <c r="U93" s="3"/>
      <c r="V93" s="3"/>
      <c r="W93" s="3"/>
      <c r="X93" s="3"/>
      <c r="Y93" s="3"/>
      <c r="Z93" s="3"/>
    </row>
    <row r="94" spans="1:26" ht="11.25" customHeight="1">
      <c r="A94" s="498"/>
      <c r="B94" s="650"/>
      <c r="C94" s="498"/>
      <c r="D94" s="499"/>
      <c r="E94" s="502"/>
      <c r="F94" s="502"/>
      <c r="G94" s="502"/>
      <c r="H94" s="502"/>
      <c r="I94" s="502"/>
      <c r="J94" s="502"/>
      <c r="K94" s="502"/>
      <c r="L94" s="647"/>
      <c r="M94" s="647"/>
      <c r="N94" s="647"/>
      <c r="O94" s="647"/>
      <c r="P94" s="647"/>
      <c r="Q94" s="3"/>
      <c r="R94" s="3"/>
      <c r="S94" s="3"/>
      <c r="T94" s="3"/>
      <c r="U94" s="3"/>
      <c r="V94" s="3"/>
      <c r="W94" s="3"/>
      <c r="X94" s="3"/>
      <c r="Y94" s="3"/>
      <c r="Z94" s="3"/>
    </row>
    <row r="95" spans="1:26" ht="11.25" customHeight="1">
      <c r="A95" s="498"/>
      <c r="B95" s="650"/>
      <c r="C95" s="498"/>
      <c r="D95" s="499"/>
      <c r="E95" s="502"/>
      <c r="F95" s="502"/>
      <c r="G95" s="502"/>
      <c r="H95" s="502"/>
      <c r="I95" s="502"/>
      <c r="J95" s="502"/>
      <c r="K95" s="502"/>
      <c r="L95" s="647"/>
      <c r="M95" s="647"/>
      <c r="N95" s="647"/>
      <c r="O95" s="647"/>
      <c r="P95" s="647"/>
      <c r="Q95" s="3"/>
      <c r="R95" s="3"/>
      <c r="S95" s="3"/>
      <c r="T95" s="3"/>
      <c r="U95" s="3"/>
      <c r="V95" s="3"/>
      <c r="W95" s="3"/>
      <c r="X95" s="3"/>
      <c r="Y95" s="3"/>
      <c r="Z95" s="3"/>
    </row>
    <row r="96" spans="1:26" ht="11.25" customHeight="1">
      <c r="A96" s="498"/>
      <c r="B96" s="650"/>
      <c r="C96" s="498"/>
      <c r="D96" s="499"/>
      <c r="E96" s="502"/>
      <c r="F96" s="502"/>
      <c r="G96" s="502"/>
      <c r="H96" s="502"/>
      <c r="I96" s="502"/>
      <c r="J96" s="502"/>
      <c r="K96" s="502"/>
      <c r="L96" s="647"/>
      <c r="M96" s="647"/>
      <c r="N96" s="647"/>
      <c r="O96" s="647"/>
      <c r="P96" s="647"/>
      <c r="Q96" s="3"/>
      <c r="R96" s="3"/>
      <c r="S96" s="3"/>
      <c r="T96" s="3"/>
      <c r="U96" s="3"/>
      <c r="V96" s="3"/>
      <c r="W96" s="3"/>
      <c r="X96" s="3"/>
      <c r="Y96" s="3"/>
      <c r="Z96" s="3"/>
    </row>
    <row r="97" spans="1:26" ht="11.25" customHeight="1">
      <c r="A97" s="498"/>
      <c r="B97" s="650"/>
      <c r="C97" s="498"/>
      <c r="D97" s="499"/>
      <c r="E97" s="502"/>
      <c r="F97" s="502"/>
      <c r="G97" s="502"/>
      <c r="H97" s="502"/>
      <c r="I97" s="502"/>
      <c r="J97" s="502"/>
      <c r="K97" s="502"/>
      <c r="L97" s="647"/>
      <c r="M97" s="647"/>
      <c r="N97" s="647"/>
      <c r="O97" s="647"/>
      <c r="P97" s="647"/>
      <c r="Q97" s="3"/>
      <c r="R97" s="3"/>
      <c r="S97" s="3"/>
      <c r="T97" s="3"/>
      <c r="U97" s="3"/>
      <c r="V97" s="3"/>
      <c r="W97" s="3"/>
      <c r="X97" s="3"/>
      <c r="Y97" s="3"/>
      <c r="Z97" s="3"/>
    </row>
    <row r="98" spans="1:26" ht="11.25" customHeight="1">
      <c r="A98" s="498"/>
      <c r="B98" s="650"/>
      <c r="C98" s="498"/>
      <c r="D98" s="499"/>
      <c r="E98" s="502"/>
      <c r="F98" s="502"/>
      <c r="G98" s="502"/>
      <c r="H98" s="502"/>
      <c r="I98" s="502"/>
      <c r="J98" s="502"/>
      <c r="K98" s="502"/>
      <c r="L98" s="647"/>
      <c r="M98" s="647"/>
      <c r="N98" s="647"/>
      <c r="O98" s="647"/>
      <c r="P98" s="647"/>
      <c r="Q98" s="3"/>
      <c r="R98" s="3"/>
      <c r="S98" s="3"/>
      <c r="T98" s="3"/>
      <c r="U98" s="3"/>
      <c r="V98" s="3"/>
      <c r="W98" s="3"/>
      <c r="X98" s="3"/>
      <c r="Y98" s="3"/>
      <c r="Z98" s="3"/>
    </row>
    <row r="99" spans="1:26" ht="11.25" customHeight="1">
      <c r="A99" s="498"/>
      <c r="B99" s="650"/>
      <c r="C99" s="498"/>
      <c r="D99" s="499"/>
      <c r="E99" s="502"/>
      <c r="F99" s="502"/>
      <c r="G99" s="502"/>
      <c r="H99" s="502"/>
      <c r="I99" s="502"/>
      <c r="J99" s="502"/>
      <c r="K99" s="502"/>
      <c r="L99" s="647"/>
      <c r="M99" s="647"/>
      <c r="N99" s="647"/>
      <c r="O99" s="647"/>
      <c r="P99" s="647"/>
      <c r="Q99" s="3"/>
      <c r="R99" s="3"/>
      <c r="S99" s="3"/>
      <c r="T99" s="3"/>
      <c r="U99" s="3"/>
      <c r="V99" s="3"/>
      <c r="W99" s="3"/>
      <c r="X99" s="3"/>
      <c r="Y99" s="3"/>
      <c r="Z99" s="3"/>
    </row>
    <row r="100" spans="1:26" ht="11.25" customHeight="1">
      <c r="A100" s="498"/>
      <c r="B100" s="650"/>
      <c r="C100" s="498"/>
      <c r="D100" s="499"/>
      <c r="E100" s="502"/>
      <c r="F100" s="502"/>
      <c r="G100" s="502"/>
      <c r="H100" s="502"/>
      <c r="I100" s="502"/>
      <c r="J100" s="502"/>
      <c r="K100" s="502"/>
      <c r="L100" s="647"/>
      <c r="M100" s="647"/>
      <c r="N100" s="647"/>
      <c r="O100" s="647"/>
      <c r="P100" s="647"/>
      <c r="Q100" s="3"/>
      <c r="R100" s="3"/>
      <c r="S100" s="3"/>
      <c r="T100" s="3"/>
      <c r="U100" s="3"/>
      <c r="V100" s="3"/>
      <c r="W100" s="3"/>
      <c r="X100" s="3"/>
      <c r="Y100" s="3"/>
      <c r="Z100" s="3"/>
    </row>
    <row r="101" spans="1:26" ht="11.25" customHeight="1">
      <c r="A101" s="498"/>
      <c r="B101" s="650"/>
      <c r="C101" s="498"/>
      <c r="D101" s="499"/>
      <c r="E101" s="502"/>
      <c r="F101" s="502"/>
      <c r="G101" s="502"/>
      <c r="H101" s="502"/>
      <c r="I101" s="502"/>
      <c r="J101" s="502"/>
      <c r="K101" s="502"/>
      <c r="L101" s="647"/>
      <c r="M101" s="647"/>
      <c r="N101" s="647"/>
      <c r="O101" s="647"/>
      <c r="P101" s="647"/>
      <c r="Q101" s="3"/>
      <c r="R101" s="3"/>
      <c r="S101" s="3"/>
      <c r="T101" s="3"/>
      <c r="U101" s="3"/>
      <c r="V101" s="3"/>
      <c r="W101" s="3"/>
      <c r="X101" s="3"/>
      <c r="Y101" s="3"/>
      <c r="Z101" s="3"/>
    </row>
    <row r="102" spans="1:26" ht="11.25" customHeight="1">
      <c r="A102" s="498"/>
      <c r="B102" s="650"/>
      <c r="C102" s="498"/>
      <c r="D102" s="499"/>
      <c r="E102" s="502"/>
      <c r="F102" s="502"/>
      <c r="G102" s="502"/>
      <c r="H102" s="502"/>
      <c r="I102" s="502"/>
      <c r="J102" s="502"/>
      <c r="K102" s="502"/>
      <c r="L102" s="647"/>
      <c r="M102" s="647"/>
      <c r="N102" s="647"/>
      <c r="O102" s="647"/>
      <c r="P102" s="647"/>
      <c r="Q102" s="3"/>
      <c r="R102" s="3"/>
      <c r="S102" s="3"/>
      <c r="T102" s="3"/>
      <c r="U102" s="3"/>
      <c r="V102" s="3"/>
      <c r="W102" s="3"/>
      <c r="X102" s="3"/>
      <c r="Y102" s="3"/>
      <c r="Z102" s="3"/>
    </row>
    <row r="103" spans="1:26" ht="11.25" customHeight="1">
      <c r="A103" s="498"/>
      <c r="B103" s="650"/>
      <c r="C103" s="498"/>
      <c r="D103" s="499"/>
      <c r="E103" s="502"/>
      <c r="F103" s="502"/>
      <c r="G103" s="502"/>
      <c r="H103" s="502"/>
      <c r="I103" s="502"/>
      <c r="J103" s="502"/>
      <c r="K103" s="502"/>
      <c r="L103" s="647"/>
      <c r="M103" s="647"/>
      <c r="N103" s="647"/>
      <c r="O103" s="647"/>
      <c r="P103" s="647"/>
      <c r="Q103" s="3"/>
      <c r="R103" s="3"/>
      <c r="S103" s="3"/>
      <c r="T103" s="3"/>
      <c r="U103" s="3"/>
      <c r="V103" s="3"/>
      <c r="W103" s="3"/>
      <c r="X103" s="3"/>
      <c r="Y103" s="3"/>
      <c r="Z103" s="3"/>
    </row>
    <row r="104" spans="1:26" ht="11.25" customHeight="1">
      <c r="A104" s="498"/>
      <c r="B104" s="650"/>
      <c r="C104" s="498"/>
      <c r="D104" s="499"/>
      <c r="E104" s="502"/>
      <c r="F104" s="502"/>
      <c r="G104" s="502"/>
      <c r="H104" s="502"/>
      <c r="I104" s="502"/>
      <c r="J104" s="502"/>
      <c r="K104" s="502"/>
      <c r="L104" s="647"/>
      <c r="M104" s="647"/>
      <c r="N104" s="647"/>
      <c r="O104" s="647"/>
      <c r="P104" s="647"/>
      <c r="Q104" s="3"/>
      <c r="R104" s="3"/>
      <c r="S104" s="3"/>
      <c r="T104" s="3"/>
      <c r="U104" s="3"/>
      <c r="V104" s="3"/>
      <c r="W104" s="3"/>
      <c r="X104" s="3"/>
      <c r="Y104" s="3"/>
      <c r="Z104" s="3"/>
    </row>
    <row r="105" spans="1:26" ht="11.25" customHeight="1">
      <c r="A105" s="498"/>
      <c r="B105" s="650"/>
      <c r="C105" s="498"/>
      <c r="D105" s="499"/>
      <c r="E105" s="502"/>
      <c r="F105" s="502"/>
      <c r="G105" s="502"/>
      <c r="H105" s="502"/>
      <c r="I105" s="502"/>
      <c r="J105" s="502"/>
      <c r="K105" s="502"/>
      <c r="L105" s="647"/>
      <c r="M105" s="647"/>
      <c r="N105" s="647"/>
      <c r="O105" s="647"/>
      <c r="P105" s="647"/>
      <c r="Q105" s="3"/>
      <c r="R105" s="3"/>
      <c r="S105" s="3"/>
      <c r="T105" s="3"/>
      <c r="U105" s="3"/>
      <c r="V105" s="3"/>
      <c r="W105" s="3"/>
      <c r="X105" s="3"/>
      <c r="Y105" s="3"/>
      <c r="Z105" s="3"/>
    </row>
    <row r="106" spans="1:26" ht="11.25" customHeight="1">
      <c r="A106" s="498"/>
      <c r="B106" s="650"/>
      <c r="C106" s="498"/>
      <c r="D106" s="499"/>
      <c r="E106" s="502"/>
      <c r="F106" s="502"/>
      <c r="G106" s="502"/>
      <c r="H106" s="502"/>
      <c r="I106" s="502"/>
      <c r="J106" s="502"/>
      <c r="K106" s="502"/>
      <c r="L106" s="647"/>
      <c r="M106" s="647"/>
      <c r="N106" s="647"/>
      <c r="O106" s="647"/>
      <c r="P106" s="647"/>
      <c r="Q106" s="3"/>
      <c r="R106" s="3"/>
      <c r="S106" s="3"/>
      <c r="T106" s="3"/>
      <c r="U106" s="3"/>
      <c r="V106" s="3"/>
      <c r="W106" s="3"/>
      <c r="X106" s="3"/>
      <c r="Y106" s="3"/>
      <c r="Z106" s="3"/>
    </row>
    <row r="107" spans="1:26" ht="11.25" customHeight="1">
      <c r="A107" s="498"/>
      <c r="B107" s="650"/>
      <c r="C107" s="498"/>
      <c r="D107" s="499"/>
      <c r="E107" s="502"/>
      <c r="F107" s="502"/>
      <c r="G107" s="502"/>
      <c r="H107" s="502"/>
      <c r="I107" s="502"/>
      <c r="J107" s="502"/>
      <c r="K107" s="502"/>
      <c r="L107" s="647"/>
      <c r="M107" s="647"/>
      <c r="N107" s="647"/>
      <c r="O107" s="647"/>
      <c r="P107" s="647"/>
      <c r="Q107" s="3"/>
      <c r="R107" s="3"/>
      <c r="S107" s="3"/>
      <c r="T107" s="3"/>
      <c r="U107" s="3"/>
      <c r="V107" s="3"/>
      <c r="W107" s="3"/>
      <c r="X107" s="3"/>
      <c r="Y107" s="3"/>
      <c r="Z107" s="3"/>
    </row>
    <row r="108" spans="1:26" ht="11.25" customHeight="1">
      <c r="A108" s="498"/>
      <c r="B108" s="650"/>
      <c r="C108" s="498"/>
      <c r="D108" s="499"/>
      <c r="E108" s="502"/>
      <c r="F108" s="502"/>
      <c r="G108" s="502"/>
      <c r="H108" s="502"/>
      <c r="I108" s="502"/>
      <c r="J108" s="502"/>
      <c r="K108" s="502"/>
      <c r="L108" s="647"/>
      <c r="M108" s="647"/>
      <c r="N108" s="647"/>
      <c r="O108" s="647"/>
      <c r="P108" s="647"/>
      <c r="Q108" s="3"/>
      <c r="R108" s="3"/>
      <c r="S108" s="3"/>
      <c r="T108" s="3"/>
      <c r="U108" s="3"/>
      <c r="V108" s="3"/>
      <c r="W108" s="3"/>
      <c r="X108" s="3"/>
      <c r="Y108" s="3"/>
      <c r="Z108" s="3"/>
    </row>
    <row r="109" spans="1:26" ht="11.25" customHeight="1">
      <c r="A109" s="498"/>
      <c r="B109" s="650"/>
      <c r="C109" s="498"/>
      <c r="D109" s="499"/>
      <c r="E109" s="502"/>
      <c r="F109" s="502"/>
      <c r="G109" s="502"/>
      <c r="H109" s="502"/>
      <c r="I109" s="502"/>
      <c r="J109" s="502"/>
      <c r="K109" s="502"/>
      <c r="L109" s="647"/>
      <c r="M109" s="647"/>
      <c r="N109" s="647"/>
      <c r="O109" s="647"/>
      <c r="P109" s="647"/>
      <c r="Q109" s="3"/>
      <c r="R109" s="3"/>
      <c r="S109" s="3"/>
      <c r="T109" s="3"/>
      <c r="U109" s="3"/>
      <c r="V109" s="3"/>
      <c r="W109" s="3"/>
      <c r="X109" s="3"/>
      <c r="Y109" s="3"/>
      <c r="Z109" s="3"/>
    </row>
    <row r="110" spans="1:26" ht="11.25" customHeight="1">
      <c r="A110" s="498"/>
      <c r="B110" s="650"/>
      <c r="C110" s="498"/>
      <c r="D110" s="499"/>
      <c r="E110" s="502"/>
      <c r="F110" s="502"/>
      <c r="G110" s="502"/>
      <c r="H110" s="502"/>
      <c r="I110" s="502"/>
      <c r="J110" s="502"/>
      <c r="K110" s="502"/>
      <c r="L110" s="647"/>
      <c r="M110" s="647"/>
      <c r="N110" s="647"/>
      <c r="O110" s="647"/>
      <c r="P110" s="647"/>
      <c r="Q110" s="3"/>
      <c r="R110" s="3"/>
      <c r="S110" s="3"/>
      <c r="T110" s="3"/>
      <c r="U110" s="3"/>
      <c r="V110" s="3"/>
      <c r="W110" s="3"/>
      <c r="X110" s="3"/>
      <c r="Y110" s="3"/>
      <c r="Z110" s="3"/>
    </row>
    <row r="111" spans="1:26" ht="11.25" customHeight="1">
      <c r="A111" s="498"/>
      <c r="B111" s="650"/>
      <c r="C111" s="498"/>
      <c r="D111" s="499"/>
      <c r="E111" s="502"/>
      <c r="F111" s="502"/>
      <c r="G111" s="502"/>
      <c r="H111" s="502"/>
      <c r="I111" s="502"/>
      <c r="J111" s="502"/>
      <c r="K111" s="502"/>
      <c r="L111" s="647"/>
      <c r="M111" s="647"/>
      <c r="N111" s="647"/>
      <c r="O111" s="647"/>
      <c r="P111" s="647"/>
      <c r="Q111" s="3"/>
      <c r="R111" s="3"/>
      <c r="S111" s="3"/>
      <c r="T111" s="3"/>
      <c r="U111" s="3"/>
      <c r="V111" s="3"/>
      <c r="W111" s="3"/>
      <c r="X111" s="3"/>
      <c r="Y111" s="3"/>
      <c r="Z111" s="3"/>
    </row>
    <row r="112" spans="1:26" ht="11.25" customHeight="1">
      <c r="A112" s="498"/>
      <c r="B112" s="650"/>
      <c r="C112" s="498"/>
      <c r="D112" s="499"/>
      <c r="E112" s="502"/>
      <c r="F112" s="502"/>
      <c r="G112" s="502"/>
      <c r="H112" s="502"/>
      <c r="I112" s="502"/>
      <c r="J112" s="502"/>
      <c r="K112" s="502"/>
      <c r="L112" s="647"/>
      <c r="M112" s="647"/>
      <c r="N112" s="647"/>
      <c r="O112" s="647"/>
      <c r="P112" s="647"/>
      <c r="Q112" s="3"/>
      <c r="R112" s="3"/>
      <c r="S112" s="3"/>
      <c r="T112" s="3"/>
      <c r="U112" s="3"/>
      <c r="V112" s="3"/>
      <c r="W112" s="3"/>
      <c r="X112" s="3"/>
      <c r="Y112" s="3"/>
      <c r="Z112" s="3"/>
    </row>
    <row r="113" spans="1:26" ht="11.25" customHeight="1">
      <c r="A113" s="498"/>
      <c r="B113" s="650"/>
      <c r="C113" s="498"/>
      <c r="D113" s="499"/>
      <c r="E113" s="502"/>
      <c r="F113" s="502"/>
      <c r="G113" s="502"/>
      <c r="H113" s="502"/>
      <c r="I113" s="502"/>
      <c r="J113" s="502"/>
      <c r="K113" s="502"/>
      <c r="L113" s="647"/>
      <c r="M113" s="647"/>
      <c r="N113" s="647"/>
      <c r="O113" s="647"/>
      <c r="P113" s="647"/>
      <c r="Q113" s="3"/>
      <c r="R113" s="3"/>
      <c r="S113" s="3"/>
      <c r="T113" s="3"/>
      <c r="U113" s="3"/>
      <c r="V113" s="3"/>
      <c r="W113" s="3"/>
      <c r="X113" s="3"/>
      <c r="Y113" s="3"/>
      <c r="Z113" s="3"/>
    </row>
    <row r="114" spans="1:26" ht="11.25" customHeight="1">
      <c r="A114" s="498"/>
      <c r="B114" s="650"/>
      <c r="C114" s="498"/>
      <c r="D114" s="499"/>
      <c r="E114" s="502"/>
      <c r="F114" s="502"/>
      <c r="G114" s="502"/>
      <c r="H114" s="502"/>
      <c r="I114" s="502"/>
      <c r="J114" s="502"/>
      <c r="K114" s="502"/>
      <c r="L114" s="647"/>
      <c r="M114" s="647"/>
      <c r="N114" s="647"/>
      <c r="O114" s="647"/>
      <c r="P114" s="647"/>
      <c r="Q114" s="3"/>
      <c r="R114" s="3"/>
      <c r="S114" s="3"/>
      <c r="T114" s="3"/>
      <c r="U114" s="3"/>
      <c r="V114" s="3"/>
      <c r="W114" s="3"/>
      <c r="X114" s="3"/>
      <c r="Y114" s="3"/>
      <c r="Z114" s="3"/>
    </row>
    <row r="115" spans="1:26" ht="11.25" customHeight="1">
      <c r="A115" s="498"/>
      <c r="B115" s="650"/>
      <c r="C115" s="498"/>
      <c r="D115" s="499"/>
      <c r="E115" s="502"/>
      <c r="F115" s="502"/>
      <c r="G115" s="502"/>
      <c r="H115" s="502"/>
      <c r="I115" s="502"/>
      <c r="J115" s="502"/>
      <c r="K115" s="502"/>
      <c r="L115" s="647"/>
      <c r="M115" s="647"/>
      <c r="N115" s="647"/>
      <c r="O115" s="647"/>
      <c r="P115" s="647"/>
      <c r="Q115" s="3"/>
      <c r="R115" s="3"/>
      <c r="S115" s="3"/>
      <c r="T115" s="3"/>
      <c r="U115" s="3"/>
      <c r="V115" s="3"/>
      <c r="W115" s="3"/>
      <c r="X115" s="3"/>
      <c r="Y115" s="3"/>
      <c r="Z115" s="3"/>
    </row>
    <row r="116" spans="1:26" ht="11.25" customHeight="1">
      <c r="A116" s="498"/>
      <c r="B116" s="650"/>
      <c r="C116" s="498"/>
      <c r="D116" s="499"/>
      <c r="E116" s="502"/>
      <c r="F116" s="502"/>
      <c r="G116" s="502"/>
      <c r="H116" s="502"/>
      <c r="I116" s="502"/>
      <c r="J116" s="502"/>
      <c r="K116" s="502"/>
      <c r="L116" s="647"/>
      <c r="M116" s="647"/>
      <c r="N116" s="647"/>
      <c r="O116" s="647"/>
      <c r="P116" s="647"/>
      <c r="Q116" s="3"/>
      <c r="R116" s="3"/>
      <c r="S116" s="3"/>
      <c r="T116" s="3"/>
      <c r="U116" s="3"/>
      <c r="V116" s="3"/>
      <c r="W116" s="3"/>
      <c r="X116" s="3"/>
      <c r="Y116" s="3"/>
      <c r="Z116" s="3"/>
    </row>
    <row r="117" spans="1:26" ht="11.25" customHeight="1">
      <c r="A117" s="498"/>
      <c r="B117" s="650"/>
      <c r="C117" s="498"/>
      <c r="D117" s="499"/>
      <c r="E117" s="502"/>
      <c r="F117" s="502"/>
      <c r="G117" s="502"/>
      <c r="H117" s="502"/>
      <c r="I117" s="502"/>
      <c r="J117" s="502"/>
      <c r="K117" s="502"/>
      <c r="L117" s="647"/>
      <c r="M117" s="647"/>
      <c r="N117" s="647"/>
      <c r="O117" s="647"/>
      <c r="P117" s="647"/>
      <c r="Q117" s="3"/>
      <c r="R117" s="3"/>
      <c r="S117" s="3"/>
      <c r="T117" s="3"/>
      <c r="U117" s="3"/>
      <c r="V117" s="3"/>
      <c r="W117" s="3"/>
      <c r="X117" s="3"/>
      <c r="Y117" s="3"/>
      <c r="Z117" s="3"/>
    </row>
    <row r="118" spans="1:26" ht="11.25" customHeight="1">
      <c r="A118" s="498"/>
      <c r="B118" s="650"/>
      <c r="C118" s="498"/>
      <c r="D118" s="499"/>
      <c r="E118" s="502"/>
      <c r="F118" s="502"/>
      <c r="G118" s="502"/>
      <c r="H118" s="502"/>
      <c r="I118" s="502"/>
      <c r="J118" s="502"/>
      <c r="K118" s="502"/>
      <c r="L118" s="647"/>
      <c r="M118" s="647"/>
      <c r="N118" s="647"/>
      <c r="O118" s="647"/>
      <c r="P118" s="647"/>
      <c r="Q118" s="3"/>
      <c r="R118" s="3"/>
      <c r="S118" s="3"/>
      <c r="T118" s="3"/>
      <c r="U118" s="3"/>
      <c r="V118" s="3"/>
      <c r="W118" s="3"/>
      <c r="X118" s="3"/>
      <c r="Y118" s="3"/>
      <c r="Z118" s="3"/>
    </row>
    <row r="119" spans="1:26" ht="11.25" customHeight="1">
      <c r="A119" s="498"/>
      <c r="B119" s="650"/>
      <c r="C119" s="498"/>
      <c r="D119" s="499"/>
      <c r="E119" s="502"/>
      <c r="F119" s="502"/>
      <c r="G119" s="502"/>
      <c r="H119" s="502"/>
      <c r="I119" s="502"/>
      <c r="J119" s="502"/>
      <c r="K119" s="502"/>
      <c r="L119" s="647"/>
      <c r="M119" s="647"/>
      <c r="N119" s="647"/>
      <c r="O119" s="647"/>
      <c r="P119" s="647"/>
      <c r="Q119" s="3"/>
      <c r="R119" s="3"/>
      <c r="S119" s="3"/>
      <c r="T119" s="3"/>
      <c r="U119" s="3"/>
      <c r="V119" s="3"/>
      <c r="W119" s="3"/>
      <c r="X119" s="3"/>
      <c r="Y119" s="3"/>
      <c r="Z119" s="3"/>
    </row>
    <row r="120" spans="1:26" ht="11.25" customHeight="1">
      <c r="A120" s="498"/>
      <c r="B120" s="650"/>
      <c r="C120" s="498"/>
      <c r="D120" s="499"/>
      <c r="E120" s="502"/>
      <c r="F120" s="502"/>
      <c r="G120" s="502"/>
      <c r="H120" s="502"/>
      <c r="I120" s="502"/>
      <c r="J120" s="502"/>
      <c r="K120" s="502"/>
      <c r="L120" s="647"/>
      <c r="M120" s="647"/>
      <c r="N120" s="647"/>
      <c r="O120" s="647"/>
      <c r="P120" s="647"/>
      <c r="Q120" s="3"/>
      <c r="R120" s="3"/>
      <c r="S120" s="3"/>
      <c r="T120" s="3"/>
      <c r="U120" s="3"/>
      <c r="V120" s="3"/>
      <c r="W120" s="3"/>
      <c r="X120" s="3"/>
      <c r="Y120" s="3"/>
      <c r="Z120" s="3"/>
    </row>
    <row r="121" spans="1:26" ht="11.25" customHeight="1">
      <c r="A121" s="498"/>
      <c r="B121" s="650"/>
      <c r="C121" s="498"/>
      <c r="D121" s="499"/>
      <c r="E121" s="502"/>
      <c r="F121" s="502"/>
      <c r="G121" s="502"/>
      <c r="H121" s="502"/>
      <c r="I121" s="502"/>
      <c r="J121" s="502"/>
      <c r="K121" s="502"/>
      <c r="L121" s="647"/>
      <c r="M121" s="647"/>
      <c r="N121" s="647"/>
      <c r="O121" s="647"/>
      <c r="P121" s="647"/>
      <c r="Q121" s="3"/>
      <c r="R121" s="3"/>
      <c r="S121" s="3"/>
      <c r="T121" s="3"/>
      <c r="U121" s="3"/>
      <c r="V121" s="3"/>
      <c r="W121" s="3"/>
      <c r="X121" s="3"/>
      <c r="Y121" s="3"/>
      <c r="Z121" s="3"/>
    </row>
    <row r="122" spans="1:26" ht="11.25" customHeight="1">
      <c r="A122" s="498"/>
      <c r="B122" s="650"/>
      <c r="C122" s="498"/>
      <c r="D122" s="499"/>
      <c r="E122" s="502"/>
      <c r="F122" s="502"/>
      <c r="G122" s="502"/>
      <c r="H122" s="502"/>
      <c r="I122" s="502"/>
      <c r="J122" s="502"/>
      <c r="K122" s="502"/>
      <c r="L122" s="647"/>
      <c r="M122" s="647"/>
      <c r="N122" s="647"/>
      <c r="O122" s="647"/>
      <c r="P122" s="647"/>
      <c r="Q122" s="3"/>
      <c r="R122" s="3"/>
      <c r="S122" s="3"/>
      <c r="T122" s="3"/>
      <c r="U122" s="3"/>
      <c r="V122" s="3"/>
      <c r="W122" s="3"/>
      <c r="X122" s="3"/>
      <c r="Y122" s="3"/>
      <c r="Z122" s="3"/>
    </row>
    <row r="123" spans="1:26" ht="11.25" customHeight="1">
      <c r="A123" s="498"/>
      <c r="B123" s="650"/>
      <c r="C123" s="498"/>
      <c r="D123" s="499"/>
      <c r="E123" s="502"/>
      <c r="F123" s="502"/>
      <c r="G123" s="502"/>
      <c r="H123" s="502"/>
      <c r="I123" s="502"/>
      <c r="J123" s="502"/>
      <c r="K123" s="502"/>
      <c r="L123" s="647"/>
      <c r="M123" s="647"/>
      <c r="N123" s="647"/>
      <c r="O123" s="647"/>
      <c r="P123" s="647"/>
      <c r="Q123" s="3"/>
      <c r="R123" s="3"/>
      <c r="S123" s="3"/>
      <c r="T123" s="3"/>
      <c r="U123" s="3"/>
      <c r="V123" s="3"/>
      <c r="W123" s="3"/>
      <c r="X123" s="3"/>
      <c r="Y123" s="3"/>
      <c r="Z123" s="3"/>
    </row>
    <row r="124" spans="1:26" ht="11.25" customHeight="1">
      <c r="A124" s="498"/>
      <c r="B124" s="650"/>
      <c r="C124" s="498"/>
      <c r="D124" s="499"/>
      <c r="E124" s="502"/>
      <c r="F124" s="502"/>
      <c r="G124" s="502"/>
      <c r="H124" s="502"/>
      <c r="I124" s="502"/>
      <c r="J124" s="502"/>
      <c r="K124" s="502"/>
      <c r="L124" s="647"/>
      <c r="M124" s="647"/>
      <c r="N124" s="647"/>
      <c r="O124" s="647"/>
      <c r="P124" s="647"/>
      <c r="Q124" s="3"/>
      <c r="R124" s="3"/>
      <c r="S124" s="3"/>
      <c r="T124" s="3"/>
      <c r="U124" s="3"/>
      <c r="V124" s="3"/>
      <c r="W124" s="3"/>
      <c r="X124" s="3"/>
      <c r="Y124" s="3"/>
      <c r="Z124" s="3"/>
    </row>
    <row r="125" spans="1:26" ht="11.25" customHeight="1">
      <c r="A125" s="498"/>
      <c r="B125" s="650"/>
      <c r="C125" s="498"/>
      <c r="D125" s="499"/>
      <c r="E125" s="502"/>
      <c r="F125" s="502"/>
      <c r="G125" s="502"/>
      <c r="H125" s="502"/>
      <c r="I125" s="502"/>
      <c r="J125" s="502"/>
      <c r="K125" s="502"/>
      <c r="L125" s="647"/>
      <c r="M125" s="647"/>
      <c r="N125" s="647"/>
      <c r="O125" s="647"/>
      <c r="P125" s="647"/>
      <c r="Q125" s="3"/>
      <c r="R125" s="3"/>
      <c r="S125" s="3"/>
      <c r="T125" s="3"/>
      <c r="U125" s="3"/>
      <c r="V125" s="3"/>
      <c r="W125" s="3"/>
      <c r="X125" s="3"/>
      <c r="Y125" s="3"/>
      <c r="Z125" s="3"/>
    </row>
    <row r="126" spans="1:26" ht="11.25" customHeight="1">
      <c r="A126" s="498"/>
      <c r="B126" s="650"/>
      <c r="C126" s="498"/>
      <c r="D126" s="499"/>
      <c r="E126" s="502"/>
      <c r="F126" s="502"/>
      <c r="G126" s="502"/>
      <c r="H126" s="502"/>
      <c r="I126" s="502"/>
      <c r="J126" s="502"/>
      <c r="K126" s="502"/>
      <c r="L126" s="647"/>
      <c r="M126" s="647"/>
      <c r="N126" s="647"/>
      <c r="O126" s="647"/>
      <c r="P126" s="647"/>
      <c r="Q126" s="3"/>
      <c r="R126" s="3"/>
      <c r="S126" s="3"/>
      <c r="T126" s="3"/>
      <c r="U126" s="3"/>
      <c r="V126" s="3"/>
      <c r="W126" s="3"/>
      <c r="X126" s="3"/>
      <c r="Y126" s="3"/>
      <c r="Z126" s="3"/>
    </row>
    <row r="127" spans="1:26" ht="11.25" customHeight="1">
      <c r="A127" s="498"/>
      <c r="B127" s="650"/>
      <c r="C127" s="498"/>
      <c r="D127" s="499"/>
      <c r="E127" s="502"/>
      <c r="F127" s="502"/>
      <c r="G127" s="502"/>
      <c r="H127" s="502"/>
      <c r="I127" s="502"/>
      <c r="J127" s="502"/>
      <c r="K127" s="502"/>
      <c r="L127" s="647"/>
      <c r="M127" s="647"/>
      <c r="N127" s="647"/>
      <c r="O127" s="647"/>
      <c r="P127" s="647"/>
      <c r="Q127" s="3"/>
      <c r="R127" s="3"/>
      <c r="S127" s="3"/>
      <c r="T127" s="3"/>
      <c r="U127" s="3"/>
      <c r="V127" s="3"/>
      <c r="W127" s="3"/>
      <c r="X127" s="3"/>
      <c r="Y127" s="3"/>
      <c r="Z127" s="3"/>
    </row>
    <row r="128" spans="1:26" ht="11.25" customHeight="1">
      <c r="A128" s="498"/>
      <c r="B128" s="650"/>
      <c r="C128" s="498"/>
      <c r="D128" s="499"/>
      <c r="E128" s="502"/>
      <c r="F128" s="502"/>
      <c r="G128" s="502"/>
      <c r="H128" s="502"/>
      <c r="I128" s="502"/>
      <c r="J128" s="502"/>
      <c r="K128" s="502"/>
      <c r="L128" s="647"/>
      <c r="M128" s="647"/>
      <c r="N128" s="647"/>
      <c r="O128" s="647"/>
      <c r="P128" s="647"/>
      <c r="Q128" s="3"/>
      <c r="R128" s="3"/>
      <c r="S128" s="3"/>
      <c r="T128" s="3"/>
      <c r="U128" s="3"/>
      <c r="V128" s="3"/>
      <c r="W128" s="3"/>
      <c r="X128" s="3"/>
      <c r="Y128" s="3"/>
      <c r="Z128" s="3"/>
    </row>
    <row r="129" spans="1:26" ht="11.25" customHeight="1">
      <c r="A129" s="498"/>
      <c r="B129" s="650"/>
      <c r="C129" s="498"/>
      <c r="D129" s="499"/>
      <c r="E129" s="502"/>
      <c r="F129" s="502"/>
      <c r="G129" s="502"/>
      <c r="H129" s="502"/>
      <c r="I129" s="502"/>
      <c r="J129" s="502"/>
      <c r="K129" s="502"/>
      <c r="L129" s="647"/>
      <c r="M129" s="647"/>
      <c r="N129" s="647"/>
      <c r="O129" s="647"/>
      <c r="P129" s="647"/>
      <c r="Q129" s="3"/>
      <c r="R129" s="3"/>
      <c r="S129" s="3"/>
      <c r="T129" s="3"/>
      <c r="U129" s="3"/>
      <c r="V129" s="3"/>
      <c r="W129" s="3"/>
      <c r="X129" s="3"/>
      <c r="Y129" s="3"/>
      <c r="Z129" s="3"/>
    </row>
    <row r="130" spans="1:26" ht="11.25" customHeight="1">
      <c r="A130" s="498"/>
      <c r="B130" s="650"/>
      <c r="C130" s="498"/>
      <c r="D130" s="499"/>
      <c r="E130" s="502"/>
      <c r="F130" s="502"/>
      <c r="G130" s="502"/>
      <c r="H130" s="502"/>
      <c r="I130" s="502"/>
      <c r="J130" s="502"/>
      <c r="K130" s="502"/>
      <c r="L130" s="647"/>
      <c r="M130" s="647"/>
      <c r="N130" s="647"/>
      <c r="O130" s="647"/>
      <c r="P130" s="647"/>
      <c r="Q130" s="3"/>
      <c r="R130" s="3"/>
      <c r="S130" s="3"/>
      <c r="T130" s="3"/>
      <c r="U130" s="3"/>
      <c r="V130" s="3"/>
      <c r="W130" s="3"/>
      <c r="X130" s="3"/>
      <c r="Y130" s="3"/>
      <c r="Z130" s="3"/>
    </row>
    <row r="131" spans="1:26" ht="11.25" customHeight="1">
      <c r="A131" s="498"/>
      <c r="B131" s="650"/>
      <c r="C131" s="498"/>
      <c r="D131" s="499"/>
      <c r="E131" s="502"/>
      <c r="F131" s="502"/>
      <c r="G131" s="502"/>
      <c r="H131" s="502"/>
      <c r="I131" s="502"/>
      <c r="J131" s="502"/>
      <c r="K131" s="502"/>
      <c r="L131" s="647"/>
      <c r="M131" s="647"/>
      <c r="N131" s="647"/>
      <c r="O131" s="647"/>
      <c r="P131" s="647"/>
      <c r="Q131" s="3"/>
      <c r="R131" s="3"/>
      <c r="S131" s="3"/>
      <c r="T131" s="3"/>
      <c r="U131" s="3"/>
      <c r="V131" s="3"/>
      <c r="W131" s="3"/>
      <c r="X131" s="3"/>
      <c r="Y131" s="3"/>
      <c r="Z131" s="3"/>
    </row>
    <row r="132" spans="1:26" ht="11.25" customHeight="1">
      <c r="A132" s="498"/>
      <c r="B132" s="650"/>
      <c r="C132" s="498"/>
      <c r="D132" s="499"/>
      <c r="E132" s="502"/>
      <c r="F132" s="502"/>
      <c r="G132" s="502"/>
      <c r="H132" s="502"/>
      <c r="I132" s="502"/>
      <c r="J132" s="502"/>
      <c r="K132" s="502"/>
      <c r="L132" s="647"/>
      <c r="M132" s="647"/>
      <c r="N132" s="647"/>
      <c r="O132" s="647"/>
      <c r="P132" s="647"/>
      <c r="Q132" s="3"/>
      <c r="R132" s="3"/>
      <c r="S132" s="3"/>
      <c r="T132" s="3"/>
      <c r="U132" s="3"/>
      <c r="V132" s="3"/>
      <c r="W132" s="3"/>
      <c r="X132" s="3"/>
      <c r="Y132" s="3"/>
      <c r="Z132" s="3"/>
    </row>
    <row r="133" spans="1:26" ht="11.25" customHeight="1">
      <c r="A133" s="498"/>
      <c r="B133" s="650"/>
      <c r="C133" s="498"/>
      <c r="D133" s="499"/>
      <c r="E133" s="502"/>
      <c r="F133" s="502"/>
      <c r="G133" s="502"/>
      <c r="H133" s="502"/>
      <c r="I133" s="502"/>
      <c r="J133" s="502"/>
      <c r="K133" s="502"/>
      <c r="L133" s="647"/>
      <c r="M133" s="647"/>
      <c r="N133" s="647"/>
      <c r="O133" s="647"/>
      <c r="P133" s="647"/>
      <c r="Q133" s="3"/>
      <c r="R133" s="3"/>
      <c r="S133" s="3"/>
      <c r="T133" s="3"/>
      <c r="U133" s="3"/>
      <c r="V133" s="3"/>
      <c r="W133" s="3"/>
      <c r="X133" s="3"/>
      <c r="Y133" s="3"/>
      <c r="Z133" s="3"/>
    </row>
    <row r="134" spans="1:26" ht="11.25" customHeight="1">
      <c r="A134" s="498"/>
      <c r="B134" s="650"/>
      <c r="C134" s="498"/>
      <c r="D134" s="499"/>
      <c r="E134" s="502"/>
      <c r="F134" s="502"/>
      <c r="G134" s="502"/>
      <c r="H134" s="502"/>
      <c r="I134" s="502"/>
      <c r="J134" s="502"/>
      <c r="K134" s="502"/>
      <c r="L134" s="647"/>
      <c r="M134" s="647"/>
      <c r="N134" s="647"/>
      <c r="O134" s="647"/>
      <c r="P134" s="647"/>
      <c r="Q134" s="3"/>
      <c r="R134" s="3"/>
      <c r="S134" s="3"/>
      <c r="T134" s="3"/>
      <c r="U134" s="3"/>
      <c r="V134" s="3"/>
      <c r="W134" s="3"/>
      <c r="X134" s="3"/>
      <c r="Y134" s="3"/>
      <c r="Z134" s="3"/>
    </row>
    <row r="135" spans="1:26" ht="11.25" customHeight="1">
      <c r="A135" s="498"/>
      <c r="B135" s="650"/>
      <c r="C135" s="498"/>
      <c r="D135" s="499"/>
      <c r="E135" s="502"/>
      <c r="F135" s="502"/>
      <c r="G135" s="502"/>
      <c r="H135" s="502"/>
      <c r="I135" s="502"/>
      <c r="J135" s="502"/>
      <c r="K135" s="502"/>
      <c r="L135" s="647"/>
      <c r="M135" s="647"/>
      <c r="N135" s="647"/>
      <c r="O135" s="647"/>
      <c r="P135" s="647"/>
      <c r="Q135" s="3"/>
      <c r="R135" s="3"/>
      <c r="S135" s="3"/>
      <c r="T135" s="3"/>
      <c r="U135" s="3"/>
      <c r="V135" s="3"/>
      <c r="W135" s="3"/>
      <c r="X135" s="3"/>
      <c r="Y135" s="3"/>
      <c r="Z135" s="3"/>
    </row>
    <row r="136" spans="1:26" ht="11.25" customHeight="1">
      <c r="A136" s="498"/>
      <c r="B136" s="650"/>
      <c r="C136" s="498"/>
      <c r="D136" s="499"/>
      <c r="E136" s="502"/>
      <c r="F136" s="502"/>
      <c r="G136" s="502"/>
      <c r="H136" s="502"/>
      <c r="I136" s="502"/>
      <c r="J136" s="502"/>
      <c r="K136" s="502"/>
      <c r="L136" s="647"/>
      <c r="M136" s="647"/>
      <c r="N136" s="647"/>
      <c r="O136" s="647"/>
      <c r="P136" s="647"/>
      <c r="Q136" s="3"/>
      <c r="R136" s="3"/>
      <c r="S136" s="3"/>
      <c r="T136" s="3"/>
      <c r="U136" s="3"/>
      <c r="V136" s="3"/>
      <c r="W136" s="3"/>
      <c r="X136" s="3"/>
      <c r="Y136" s="3"/>
      <c r="Z136" s="3"/>
    </row>
    <row r="137" spans="1:26" ht="11.25" customHeight="1">
      <c r="A137" s="498"/>
      <c r="B137" s="650"/>
      <c r="C137" s="498"/>
      <c r="D137" s="499"/>
      <c r="E137" s="502"/>
      <c r="F137" s="502"/>
      <c r="G137" s="502"/>
      <c r="H137" s="502"/>
      <c r="I137" s="502"/>
      <c r="J137" s="502"/>
      <c r="K137" s="502"/>
      <c r="L137" s="647"/>
      <c r="M137" s="647"/>
      <c r="N137" s="647"/>
      <c r="O137" s="647"/>
      <c r="P137" s="647"/>
      <c r="Q137" s="3"/>
      <c r="R137" s="3"/>
      <c r="S137" s="3"/>
      <c r="T137" s="3"/>
      <c r="U137" s="3"/>
      <c r="V137" s="3"/>
      <c r="W137" s="3"/>
      <c r="X137" s="3"/>
      <c r="Y137" s="3"/>
      <c r="Z137" s="3"/>
    </row>
    <row r="138" spans="1:26" ht="11.25" customHeight="1">
      <c r="A138" s="498"/>
      <c r="B138" s="650"/>
      <c r="C138" s="498"/>
      <c r="D138" s="499"/>
      <c r="E138" s="502"/>
      <c r="F138" s="502"/>
      <c r="G138" s="502"/>
      <c r="H138" s="502"/>
      <c r="I138" s="502"/>
      <c r="J138" s="502"/>
      <c r="K138" s="502"/>
      <c r="L138" s="647"/>
      <c r="M138" s="647"/>
      <c r="N138" s="647"/>
      <c r="O138" s="647"/>
      <c r="P138" s="647"/>
      <c r="Q138" s="3"/>
      <c r="R138" s="3"/>
      <c r="S138" s="3"/>
      <c r="T138" s="3"/>
      <c r="U138" s="3"/>
      <c r="V138" s="3"/>
      <c r="W138" s="3"/>
      <c r="X138" s="3"/>
      <c r="Y138" s="3"/>
      <c r="Z138" s="3"/>
    </row>
    <row r="139" spans="1:26" ht="11.25" customHeight="1">
      <c r="A139" s="498"/>
      <c r="B139" s="650"/>
      <c r="C139" s="498"/>
      <c r="D139" s="499"/>
      <c r="E139" s="502"/>
      <c r="F139" s="502"/>
      <c r="G139" s="502"/>
      <c r="H139" s="502"/>
      <c r="I139" s="502"/>
      <c r="J139" s="502"/>
      <c r="K139" s="502"/>
      <c r="L139" s="647"/>
      <c r="M139" s="647"/>
      <c r="N139" s="647"/>
      <c r="O139" s="647"/>
      <c r="P139" s="647"/>
      <c r="Q139" s="3"/>
      <c r="R139" s="3"/>
      <c r="S139" s="3"/>
      <c r="T139" s="3"/>
      <c r="U139" s="3"/>
      <c r="V139" s="3"/>
      <c r="W139" s="3"/>
      <c r="X139" s="3"/>
      <c r="Y139" s="3"/>
      <c r="Z139" s="3"/>
    </row>
    <row r="140" spans="1:26" ht="11.25" customHeight="1">
      <c r="A140" s="498"/>
      <c r="B140" s="650"/>
      <c r="C140" s="498"/>
      <c r="D140" s="499"/>
      <c r="E140" s="502"/>
      <c r="F140" s="502"/>
      <c r="G140" s="502"/>
      <c r="H140" s="502"/>
      <c r="I140" s="502"/>
      <c r="J140" s="502"/>
      <c r="K140" s="502"/>
      <c r="L140" s="647"/>
      <c r="M140" s="647"/>
      <c r="N140" s="647"/>
      <c r="O140" s="647"/>
      <c r="P140" s="647"/>
      <c r="Q140" s="3"/>
      <c r="R140" s="3"/>
      <c r="S140" s="3"/>
      <c r="T140" s="3"/>
      <c r="U140" s="3"/>
      <c r="V140" s="3"/>
      <c r="W140" s="3"/>
      <c r="X140" s="3"/>
      <c r="Y140" s="3"/>
      <c r="Z140" s="3"/>
    </row>
    <row r="141" spans="1:26" ht="11.25" customHeight="1">
      <c r="A141" s="498"/>
      <c r="B141" s="650"/>
      <c r="C141" s="498"/>
      <c r="D141" s="499"/>
      <c r="E141" s="502"/>
      <c r="F141" s="502"/>
      <c r="G141" s="502"/>
      <c r="H141" s="502"/>
      <c r="I141" s="502"/>
      <c r="J141" s="502"/>
      <c r="K141" s="502"/>
      <c r="L141" s="647"/>
      <c r="M141" s="647"/>
      <c r="N141" s="647"/>
      <c r="O141" s="647"/>
      <c r="P141" s="647"/>
      <c r="Q141" s="3"/>
      <c r="R141" s="3"/>
      <c r="S141" s="3"/>
      <c r="T141" s="3"/>
      <c r="U141" s="3"/>
      <c r="V141" s="3"/>
      <c r="W141" s="3"/>
      <c r="X141" s="3"/>
      <c r="Y141" s="3"/>
      <c r="Z141" s="3"/>
    </row>
    <row r="142" spans="1:26" ht="11.25" customHeight="1">
      <c r="A142" s="498"/>
      <c r="B142" s="650"/>
      <c r="C142" s="498"/>
      <c r="D142" s="499"/>
      <c r="E142" s="502"/>
      <c r="F142" s="502"/>
      <c r="G142" s="502"/>
      <c r="H142" s="502"/>
      <c r="I142" s="502"/>
      <c r="J142" s="502"/>
      <c r="K142" s="502"/>
      <c r="L142" s="647"/>
      <c r="M142" s="647"/>
      <c r="N142" s="647"/>
      <c r="O142" s="647"/>
      <c r="P142" s="647"/>
      <c r="Q142" s="3"/>
      <c r="R142" s="3"/>
      <c r="S142" s="3"/>
      <c r="T142" s="3"/>
      <c r="U142" s="3"/>
      <c r="V142" s="3"/>
      <c r="W142" s="3"/>
      <c r="X142" s="3"/>
      <c r="Y142" s="3"/>
      <c r="Z142" s="3"/>
    </row>
    <row r="143" spans="1:26" ht="11.25" customHeight="1">
      <c r="A143" s="498"/>
      <c r="B143" s="650"/>
      <c r="C143" s="498"/>
      <c r="D143" s="499"/>
      <c r="E143" s="502"/>
      <c r="F143" s="502"/>
      <c r="G143" s="502"/>
      <c r="H143" s="502"/>
      <c r="I143" s="502"/>
      <c r="J143" s="502"/>
      <c r="K143" s="502"/>
      <c r="L143" s="647"/>
      <c r="M143" s="647"/>
      <c r="N143" s="647"/>
      <c r="O143" s="647"/>
      <c r="P143" s="647"/>
      <c r="Q143" s="3"/>
      <c r="R143" s="3"/>
      <c r="S143" s="3"/>
      <c r="T143" s="3"/>
      <c r="U143" s="3"/>
      <c r="V143" s="3"/>
      <c r="W143" s="3"/>
      <c r="X143" s="3"/>
      <c r="Y143" s="3"/>
      <c r="Z143" s="3"/>
    </row>
    <row r="144" spans="1:26" ht="11.25" customHeight="1">
      <c r="A144" s="498"/>
      <c r="B144" s="650"/>
      <c r="C144" s="498"/>
      <c r="D144" s="499"/>
      <c r="E144" s="502"/>
      <c r="F144" s="502"/>
      <c r="G144" s="502"/>
      <c r="H144" s="502"/>
      <c r="I144" s="502"/>
      <c r="J144" s="502"/>
      <c r="K144" s="502"/>
      <c r="L144" s="647"/>
      <c r="M144" s="647"/>
      <c r="N144" s="647"/>
      <c r="O144" s="647"/>
      <c r="P144" s="647"/>
      <c r="Q144" s="3"/>
      <c r="R144" s="3"/>
      <c r="S144" s="3"/>
      <c r="T144" s="3"/>
      <c r="U144" s="3"/>
      <c r="V144" s="3"/>
      <c r="W144" s="3"/>
      <c r="X144" s="3"/>
      <c r="Y144" s="3"/>
      <c r="Z144" s="3"/>
    </row>
    <row r="145" spans="1:26" ht="11.25" customHeight="1">
      <c r="A145" s="498"/>
      <c r="B145" s="650"/>
      <c r="C145" s="498"/>
      <c r="D145" s="499"/>
      <c r="E145" s="502"/>
      <c r="F145" s="502"/>
      <c r="G145" s="502"/>
      <c r="H145" s="502"/>
      <c r="I145" s="502"/>
      <c r="J145" s="502"/>
      <c r="K145" s="502"/>
      <c r="L145" s="647"/>
      <c r="M145" s="647"/>
      <c r="N145" s="647"/>
      <c r="O145" s="647"/>
      <c r="P145" s="647"/>
      <c r="Q145" s="3"/>
      <c r="R145" s="3"/>
      <c r="S145" s="3"/>
      <c r="T145" s="3"/>
      <c r="U145" s="3"/>
      <c r="V145" s="3"/>
      <c r="W145" s="3"/>
      <c r="X145" s="3"/>
      <c r="Y145" s="3"/>
      <c r="Z145" s="3"/>
    </row>
    <row r="146" spans="1:26" ht="11.25" customHeight="1">
      <c r="A146" s="498"/>
      <c r="B146" s="650"/>
      <c r="C146" s="498"/>
      <c r="D146" s="499"/>
      <c r="E146" s="502"/>
      <c r="F146" s="502"/>
      <c r="G146" s="502"/>
      <c r="H146" s="502"/>
      <c r="I146" s="502"/>
      <c r="J146" s="502"/>
      <c r="K146" s="502"/>
      <c r="L146" s="647"/>
      <c r="M146" s="647"/>
      <c r="N146" s="647"/>
      <c r="O146" s="647"/>
      <c r="P146" s="647"/>
      <c r="Q146" s="3"/>
      <c r="R146" s="3"/>
      <c r="S146" s="3"/>
      <c r="T146" s="3"/>
      <c r="U146" s="3"/>
      <c r="V146" s="3"/>
      <c r="W146" s="3"/>
      <c r="X146" s="3"/>
      <c r="Y146" s="3"/>
      <c r="Z146" s="3"/>
    </row>
    <row r="147" spans="1:26" ht="11.25" customHeight="1">
      <c r="A147" s="498"/>
      <c r="B147" s="650"/>
      <c r="C147" s="498"/>
      <c r="D147" s="499"/>
      <c r="E147" s="502"/>
      <c r="F147" s="502"/>
      <c r="G147" s="502"/>
      <c r="H147" s="502"/>
      <c r="I147" s="502"/>
      <c r="J147" s="502"/>
      <c r="K147" s="502"/>
      <c r="L147" s="647"/>
      <c r="M147" s="647"/>
      <c r="N147" s="647"/>
      <c r="O147" s="647"/>
      <c r="P147" s="647"/>
      <c r="Q147" s="3"/>
      <c r="R147" s="3"/>
      <c r="S147" s="3"/>
      <c r="T147" s="3"/>
      <c r="U147" s="3"/>
      <c r="V147" s="3"/>
      <c r="W147" s="3"/>
      <c r="X147" s="3"/>
      <c r="Y147" s="3"/>
      <c r="Z147" s="3"/>
    </row>
    <row r="148" spans="1:26" ht="11.25" customHeight="1">
      <c r="A148" s="498"/>
      <c r="B148" s="650"/>
      <c r="C148" s="498"/>
      <c r="D148" s="499"/>
      <c r="E148" s="502"/>
      <c r="F148" s="502"/>
      <c r="G148" s="502"/>
      <c r="H148" s="502"/>
      <c r="I148" s="502"/>
      <c r="J148" s="502"/>
      <c r="K148" s="502"/>
      <c r="L148" s="647"/>
      <c r="M148" s="647"/>
      <c r="N148" s="647"/>
      <c r="O148" s="647"/>
      <c r="P148" s="647"/>
      <c r="Q148" s="3"/>
      <c r="R148" s="3"/>
      <c r="S148" s="3"/>
      <c r="T148" s="3"/>
      <c r="U148" s="3"/>
      <c r="V148" s="3"/>
      <c r="W148" s="3"/>
      <c r="X148" s="3"/>
      <c r="Y148" s="3"/>
      <c r="Z148" s="3"/>
    </row>
    <row r="149" spans="1:26" ht="11.25" customHeight="1">
      <c r="A149" s="498"/>
      <c r="B149" s="650"/>
      <c r="C149" s="498"/>
      <c r="D149" s="499"/>
      <c r="E149" s="502"/>
      <c r="F149" s="502"/>
      <c r="G149" s="502"/>
      <c r="H149" s="502"/>
      <c r="I149" s="502"/>
      <c r="J149" s="502"/>
      <c r="K149" s="502"/>
      <c r="L149" s="647"/>
      <c r="M149" s="647"/>
      <c r="N149" s="647"/>
      <c r="O149" s="647"/>
      <c r="P149" s="647"/>
      <c r="Q149" s="3"/>
      <c r="R149" s="3"/>
      <c r="S149" s="3"/>
      <c r="T149" s="3"/>
      <c r="U149" s="3"/>
      <c r="V149" s="3"/>
      <c r="W149" s="3"/>
      <c r="X149" s="3"/>
      <c r="Y149" s="3"/>
      <c r="Z149" s="3"/>
    </row>
    <row r="150" spans="1:26" ht="11.25" customHeight="1">
      <c r="A150" s="498"/>
      <c r="B150" s="650"/>
      <c r="C150" s="498"/>
      <c r="D150" s="499"/>
      <c r="E150" s="502"/>
      <c r="F150" s="502"/>
      <c r="G150" s="502"/>
      <c r="H150" s="502"/>
      <c r="I150" s="502"/>
      <c r="J150" s="502"/>
      <c r="K150" s="502"/>
      <c r="L150" s="647"/>
      <c r="M150" s="647"/>
      <c r="N150" s="647"/>
      <c r="O150" s="647"/>
      <c r="P150" s="647"/>
      <c r="Q150" s="3"/>
      <c r="R150" s="3"/>
      <c r="S150" s="3"/>
      <c r="T150" s="3"/>
      <c r="U150" s="3"/>
      <c r="V150" s="3"/>
      <c r="W150" s="3"/>
      <c r="X150" s="3"/>
      <c r="Y150" s="3"/>
      <c r="Z150" s="3"/>
    </row>
    <row r="151" spans="1:26" ht="11.25" customHeight="1">
      <c r="A151" s="498"/>
      <c r="B151" s="650"/>
      <c r="C151" s="498"/>
      <c r="D151" s="499"/>
      <c r="E151" s="502"/>
      <c r="F151" s="502"/>
      <c r="G151" s="502"/>
      <c r="H151" s="502"/>
      <c r="I151" s="502"/>
      <c r="J151" s="502"/>
      <c r="K151" s="502"/>
      <c r="L151" s="647"/>
      <c r="M151" s="647"/>
      <c r="N151" s="647"/>
      <c r="O151" s="647"/>
      <c r="P151" s="647"/>
      <c r="Q151" s="3"/>
      <c r="R151" s="3"/>
      <c r="S151" s="3"/>
      <c r="T151" s="3"/>
      <c r="U151" s="3"/>
      <c r="V151" s="3"/>
      <c r="W151" s="3"/>
      <c r="X151" s="3"/>
      <c r="Y151" s="3"/>
      <c r="Z151" s="3"/>
    </row>
    <row r="152" spans="1:26" ht="11.25" customHeight="1">
      <c r="A152" s="498"/>
      <c r="B152" s="650"/>
      <c r="C152" s="498"/>
      <c r="D152" s="499"/>
      <c r="E152" s="502"/>
      <c r="F152" s="502"/>
      <c r="G152" s="502"/>
      <c r="H152" s="502"/>
      <c r="I152" s="502"/>
      <c r="J152" s="502"/>
      <c r="K152" s="502"/>
      <c r="L152" s="647"/>
      <c r="M152" s="647"/>
      <c r="N152" s="647"/>
      <c r="O152" s="647"/>
      <c r="P152" s="647"/>
      <c r="Q152" s="3"/>
      <c r="R152" s="3"/>
      <c r="S152" s="3"/>
      <c r="T152" s="3"/>
      <c r="U152" s="3"/>
      <c r="V152" s="3"/>
      <c r="W152" s="3"/>
      <c r="X152" s="3"/>
      <c r="Y152" s="3"/>
      <c r="Z152" s="3"/>
    </row>
    <row r="153" spans="1:26" ht="11.25" customHeight="1">
      <c r="A153" s="498"/>
      <c r="B153" s="650"/>
      <c r="C153" s="498"/>
      <c r="D153" s="499"/>
      <c r="E153" s="502"/>
      <c r="F153" s="502"/>
      <c r="G153" s="502"/>
      <c r="H153" s="502"/>
      <c r="I153" s="502"/>
      <c r="J153" s="502"/>
      <c r="K153" s="502"/>
      <c r="L153" s="647"/>
      <c r="M153" s="647"/>
      <c r="N153" s="647"/>
      <c r="O153" s="647"/>
      <c r="P153" s="647"/>
      <c r="Q153" s="3"/>
      <c r="R153" s="3"/>
      <c r="S153" s="3"/>
      <c r="T153" s="3"/>
      <c r="U153" s="3"/>
      <c r="V153" s="3"/>
      <c r="W153" s="3"/>
      <c r="X153" s="3"/>
      <c r="Y153" s="3"/>
      <c r="Z153" s="3"/>
    </row>
    <row r="154" spans="1:26" ht="11.25" customHeight="1">
      <c r="A154" s="498"/>
      <c r="B154" s="650"/>
      <c r="C154" s="498"/>
      <c r="D154" s="499"/>
      <c r="E154" s="502"/>
      <c r="F154" s="502"/>
      <c r="G154" s="502"/>
      <c r="H154" s="502"/>
      <c r="I154" s="502"/>
      <c r="J154" s="502"/>
      <c r="K154" s="502"/>
      <c r="L154" s="647"/>
      <c r="M154" s="647"/>
      <c r="N154" s="647"/>
      <c r="O154" s="647"/>
      <c r="P154" s="647"/>
      <c r="Q154" s="3"/>
      <c r="R154" s="3"/>
      <c r="S154" s="3"/>
      <c r="T154" s="3"/>
      <c r="U154" s="3"/>
      <c r="V154" s="3"/>
      <c r="W154" s="3"/>
      <c r="X154" s="3"/>
      <c r="Y154" s="3"/>
      <c r="Z154" s="3"/>
    </row>
    <row r="155" spans="1:26" ht="11.25" customHeight="1">
      <c r="A155" s="498"/>
      <c r="B155" s="650"/>
      <c r="C155" s="498"/>
      <c r="D155" s="499"/>
      <c r="E155" s="502"/>
      <c r="F155" s="502"/>
      <c r="G155" s="502"/>
      <c r="H155" s="502"/>
      <c r="I155" s="502"/>
      <c r="J155" s="502"/>
      <c r="K155" s="502"/>
      <c r="L155" s="647"/>
      <c r="M155" s="647"/>
      <c r="N155" s="647"/>
      <c r="O155" s="647"/>
      <c r="P155" s="647"/>
      <c r="Q155" s="3"/>
      <c r="R155" s="3"/>
      <c r="S155" s="3"/>
      <c r="T155" s="3"/>
      <c r="U155" s="3"/>
      <c r="V155" s="3"/>
      <c r="W155" s="3"/>
      <c r="X155" s="3"/>
      <c r="Y155" s="3"/>
      <c r="Z155" s="3"/>
    </row>
    <row r="156" spans="1:26" ht="11.25" customHeight="1">
      <c r="A156" s="498"/>
      <c r="B156" s="650"/>
      <c r="C156" s="498"/>
      <c r="D156" s="499"/>
      <c r="E156" s="502"/>
      <c r="F156" s="502"/>
      <c r="G156" s="502"/>
      <c r="H156" s="502"/>
      <c r="I156" s="502"/>
      <c r="J156" s="502"/>
      <c r="K156" s="502"/>
      <c r="L156" s="647"/>
      <c r="M156" s="647"/>
      <c r="N156" s="647"/>
      <c r="O156" s="647"/>
      <c r="P156" s="647"/>
      <c r="Q156" s="3"/>
      <c r="R156" s="3"/>
      <c r="S156" s="3"/>
      <c r="T156" s="3"/>
      <c r="U156" s="3"/>
      <c r="V156" s="3"/>
      <c r="W156" s="3"/>
      <c r="X156" s="3"/>
      <c r="Y156" s="3"/>
      <c r="Z156" s="3"/>
    </row>
    <row r="157" spans="1:26" ht="11.25" customHeight="1">
      <c r="A157" s="498"/>
      <c r="B157" s="650"/>
      <c r="C157" s="498"/>
      <c r="D157" s="499"/>
      <c r="E157" s="502"/>
      <c r="F157" s="502"/>
      <c r="G157" s="502"/>
      <c r="H157" s="502"/>
      <c r="I157" s="502"/>
      <c r="J157" s="502"/>
      <c r="K157" s="502"/>
      <c r="L157" s="647"/>
      <c r="M157" s="647"/>
      <c r="N157" s="647"/>
      <c r="O157" s="647"/>
      <c r="P157" s="647"/>
      <c r="Q157" s="3"/>
      <c r="R157" s="3"/>
      <c r="S157" s="3"/>
      <c r="T157" s="3"/>
      <c r="U157" s="3"/>
      <c r="V157" s="3"/>
      <c r="W157" s="3"/>
      <c r="X157" s="3"/>
      <c r="Y157" s="3"/>
      <c r="Z157" s="3"/>
    </row>
    <row r="158" spans="1:26" ht="11.25" customHeight="1">
      <c r="A158" s="498"/>
      <c r="B158" s="650"/>
      <c r="C158" s="498"/>
      <c r="D158" s="499"/>
      <c r="E158" s="502"/>
      <c r="F158" s="502"/>
      <c r="G158" s="502"/>
      <c r="H158" s="502"/>
      <c r="I158" s="502"/>
      <c r="J158" s="502"/>
      <c r="K158" s="502"/>
      <c r="L158" s="647"/>
      <c r="M158" s="647"/>
      <c r="N158" s="647"/>
      <c r="O158" s="647"/>
      <c r="P158" s="647"/>
      <c r="Q158" s="3"/>
      <c r="R158" s="3"/>
      <c r="S158" s="3"/>
      <c r="T158" s="3"/>
      <c r="U158" s="3"/>
      <c r="V158" s="3"/>
      <c r="W158" s="3"/>
      <c r="X158" s="3"/>
      <c r="Y158" s="3"/>
      <c r="Z158" s="3"/>
    </row>
    <row r="159" spans="1:26" ht="11.25" customHeight="1">
      <c r="A159" s="498"/>
      <c r="B159" s="650"/>
      <c r="C159" s="498"/>
      <c r="D159" s="499"/>
      <c r="E159" s="502"/>
      <c r="F159" s="502"/>
      <c r="G159" s="502"/>
      <c r="H159" s="502"/>
      <c r="I159" s="502"/>
      <c r="J159" s="502"/>
      <c r="K159" s="502"/>
      <c r="L159" s="647"/>
      <c r="M159" s="647"/>
      <c r="N159" s="647"/>
      <c r="O159" s="647"/>
      <c r="P159" s="647"/>
      <c r="Q159" s="3"/>
      <c r="R159" s="3"/>
      <c r="S159" s="3"/>
      <c r="T159" s="3"/>
      <c r="U159" s="3"/>
      <c r="V159" s="3"/>
      <c r="W159" s="3"/>
      <c r="X159" s="3"/>
      <c r="Y159" s="3"/>
      <c r="Z159" s="3"/>
    </row>
    <row r="160" spans="1:26" ht="11.25" customHeight="1">
      <c r="A160" s="498"/>
      <c r="B160" s="650"/>
      <c r="C160" s="498"/>
      <c r="D160" s="499"/>
      <c r="E160" s="502"/>
      <c r="F160" s="502"/>
      <c r="G160" s="502"/>
      <c r="H160" s="502"/>
      <c r="I160" s="502"/>
      <c r="J160" s="502"/>
      <c r="K160" s="502"/>
      <c r="L160" s="647"/>
      <c r="M160" s="647"/>
      <c r="N160" s="647"/>
      <c r="O160" s="647"/>
      <c r="P160" s="647"/>
      <c r="Q160" s="3"/>
      <c r="R160" s="3"/>
      <c r="S160" s="3"/>
      <c r="T160" s="3"/>
      <c r="U160" s="3"/>
      <c r="V160" s="3"/>
      <c r="W160" s="3"/>
      <c r="X160" s="3"/>
      <c r="Y160" s="3"/>
      <c r="Z160" s="3"/>
    </row>
    <row r="161" spans="1:26" ht="11.25" customHeight="1">
      <c r="A161" s="498"/>
      <c r="B161" s="650"/>
      <c r="C161" s="498"/>
      <c r="D161" s="499"/>
      <c r="E161" s="502"/>
      <c r="F161" s="502"/>
      <c r="G161" s="502"/>
      <c r="H161" s="502"/>
      <c r="I161" s="502"/>
      <c r="J161" s="502"/>
      <c r="K161" s="502"/>
      <c r="L161" s="647"/>
      <c r="M161" s="647"/>
      <c r="N161" s="647"/>
      <c r="O161" s="647"/>
      <c r="P161" s="647"/>
      <c r="Q161" s="3"/>
      <c r="R161" s="3"/>
      <c r="S161" s="3"/>
      <c r="T161" s="3"/>
      <c r="U161" s="3"/>
      <c r="V161" s="3"/>
      <c r="W161" s="3"/>
      <c r="X161" s="3"/>
      <c r="Y161" s="3"/>
      <c r="Z161" s="3"/>
    </row>
    <row r="162" spans="1:26" ht="11.25" customHeight="1">
      <c r="A162" s="498"/>
      <c r="B162" s="650"/>
      <c r="C162" s="498"/>
      <c r="D162" s="499"/>
      <c r="E162" s="502"/>
      <c r="F162" s="502"/>
      <c r="G162" s="502"/>
      <c r="H162" s="502"/>
      <c r="I162" s="502"/>
      <c r="J162" s="502"/>
      <c r="K162" s="502"/>
      <c r="L162" s="647"/>
      <c r="M162" s="647"/>
      <c r="N162" s="647"/>
      <c r="O162" s="647"/>
      <c r="P162" s="647"/>
      <c r="Q162" s="3"/>
      <c r="R162" s="3"/>
      <c r="S162" s="3"/>
      <c r="T162" s="3"/>
      <c r="U162" s="3"/>
      <c r="V162" s="3"/>
      <c r="W162" s="3"/>
      <c r="X162" s="3"/>
      <c r="Y162" s="3"/>
      <c r="Z162" s="3"/>
    </row>
    <row r="163" spans="1:26" ht="11.25" customHeight="1">
      <c r="A163" s="498"/>
      <c r="B163" s="650"/>
      <c r="C163" s="498"/>
      <c r="D163" s="499"/>
      <c r="E163" s="502"/>
      <c r="F163" s="502"/>
      <c r="G163" s="502"/>
      <c r="H163" s="502"/>
      <c r="I163" s="502"/>
      <c r="J163" s="502"/>
      <c r="K163" s="502"/>
      <c r="L163" s="647"/>
      <c r="M163" s="647"/>
      <c r="N163" s="647"/>
      <c r="O163" s="647"/>
      <c r="P163" s="647"/>
      <c r="Q163" s="3"/>
      <c r="R163" s="3"/>
      <c r="S163" s="3"/>
      <c r="T163" s="3"/>
      <c r="U163" s="3"/>
      <c r="V163" s="3"/>
      <c r="W163" s="3"/>
      <c r="X163" s="3"/>
      <c r="Y163" s="3"/>
      <c r="Z163" s="3"/>
    </row>
    <row r="164" spans="1:26" ht="11.25" customHeight="1">
      <c r="A164" s="498"/>
      <c r="B164" s="650"/>
      <c r="C164" s="498"/>
      <c r="D164" s="499"/>
      <c r="E164" s="502"/>
      <c r="F164" s="502"/>
      <c r="G164" s="502"/>
      <c r="H164" s="502"/>
      <c r="I164" s="502"/>
      <c r="J164" s="502"/>
      <c r="K164" s="502"/>
      <c r="L164" s="647"/>
      <c r="M164" s="647"/>
      <c r="N164" s="647"/>
      <c r="O164" s="647"/>
      <c r="P164" s="647"/>
      <c r="Q164" s="3"/>
      <c r="R164" s="3"/>
      <c r="S164" s="3"/>
      <c r="T164" s="3"/>
      <c r="U164" s="3"/>
      <c r="V164" s="3"/>
      <c r="W164" s="3"/>
      <c r="X164" s="3"/>
      <c r="Y164" s="3"/>
      <c r="Z164" s="3"/>
    </row>
    <row r="165" spans="1:26" ht="11.25" customHeight="1">
      <c r="A165" s="498"/>
      <c r="B165" s="650"/>
      <c r="C165" s="498"/>
      <c r="D165" s="499"/>
      <c r="E165" s="502"/>
      <c r="F165" s="502"/>
      <c r="G165" s="502"/>
      <c r="H165" s="502"/>
      <c r="I165" s="502"/>
      <c r="J165" s="502"/>
      <c r="K165" s="502"/>
      <c r="L165" s="647"/>
      <c r="M165" s="647"/>
      <c r="N165" s="647"/>
      <c r="O165" s="647"/>
      <c r="P165" s="647"/>
      <c r="Q165" s="3"/>
      <c r="R165" s="3"/>
      <c r="S165" s="3"/>
      <c r="T165" s="3"/>
      <c r="U165" s="3"/>
      <c r="V165" s="3"/>
      <c r="W165" s="3"/>
      <c r="X165" s="3"/>
      <c r="Y165" s="3"/>
      <c r="Z165" s="3"/>
    </row>
    <row r="166" spans="1:26" ht="11.25" customHeight="1">
      <c r="A166" s="498"/>
      <c r="B166" s="650"/>
      <c r="C166" s="498"/>
      <c r="D166" s="499"/>
      <c r="E166" s="502"/>
      <c r="F166" s="502"/>
      <c r="G166" s="502"/>
      <c r="H166" s="502"/>
      <c r="I166" s="502"/>
      <c r="J166" s="502"/>
      <c r="K166" s="502"/>
      <c r="L166" s="647"/>
      <c r="M166" s="647"/>
      <c r="N166" s="647"/>
      <c r="O166" s="647"/>
      <c r="P166" s="647"/>
      <c r="Q166" s="3"/>
      <c r="R166" s="3"/>
      <c r="S166" s="3"/>
      <c r="T166" s="3"/>
      <c r="U166" s="3"/>
      <c r="V166" s="3"/>
      <c r="W166" s="3"/>
      <c r="X166" s="3"/>
      <c r="Y166" s="3"/>
      <c r="Z166" s="3"/>
    </row>
    <row r="167" spans="1:26" ht="11.25" customHeight="1">
      <c r="A167" s="498"/>
      <c r="B167" s="650"/>
      <c r="C167" s="498"/>
      <c r="D167" s="499"/>
      <c r="E167" s="502"/>
      <c r="F167" s="502"/>
      <c r="G167" s="502"/>
      <c r="H167" s="502"/>
      <c r="I167" s="502"/>
      <c r="J167" s="502"/>
      <c r="K167" s="502"/>
      <c r="L167" s="647"/>
      <c r="M167" s="647"/>
      <c r="N167" s="647"/>
      <c r="O167" s="647"/>
      <c r="P167" s="647"/>
      <c r="Q167" s="3"/>
      <c r="R167" s="3"/>
      <c r="S167" s="3"/>
      <c r="T167" s="3"/>
      <c r="U167" s="3"/>
      <c r="V167" s="3"/>
      <c r="W167" s="3"/>
      <c r="X167" s="3"/>
      <c r="Y167" s="3"/>
      <c r="Z167" s="3"/>
    </row>
    <row r="168" spans="1:26" ht="11.25" customHeight="1">
      <c r="A168" s="498"/>
      <c r="B168" s="650"/>
      <c r="C168" s="498"/>
      <c r="D168" s="499"/>
      <c r="E168" s="502"/>
      <c r="F168" s="502"/>
      <c r="G168" s="502"/>
      <c r="H168" s="502"/>
      <c r="I168" s="502"/>
      <c r="J168" s="502"/>
      <c r="K168" s="502"/>
      <c r="L168" s="647"/>
      <c r="M168" s="647"/>
      <c r="N168" s="647"/>
      <c r="O168" s="647"/>
      <c r="P168" s="647"/>
      <c r="Q168" s="3"/>
      <c r="R168" s="3"/>
      <c r="S168" s="3"/>
      <c r="T168" s="3"/>
      <c r="U168" s="3"/>
      <c r="V168" s="3"/>
      <c r="W168" s="3"/>
      <c r="X168" s="3"/>
      <c r="Y168" s="3"/>
      <c r="Z168" s="3"/>
    </row>
    <row r="169" spans="1:26" ht="11.25" customHeight="1">
      <c r="A169" s="498"/>
      <c r="B169" s="650"/>
      <c r="C169" s="498"/>
      <c r="D169" s="499"/>
      <c r="E169" s="502"/>
      <c r="F169" s="502"/>
      <c r="G169" s="502"/>
      <c r="H169" s="502"/>
      <c r="I169" s="502"/>
      <c r="J169" s="502"/>
      <c r="K169" s="502"/>
      <c r="L169" s="647"/>
      <c r="M169" s="647"/>
      <c r="N169" s="647"/>
      <c r="O169" s="647"/>
      <c r="P169" s="647"/>
      <c r="Q169" s="3"/>
      <c r="R169" s="3"/>
      <c r="S169" s="3"/>
      <c r="T169" s="3"/>
      <c r="U169" s="3"/>
      <c r="V169" s="3"/>
      <c r="W169" s="3"/>
      <c r="X169" s="3"/>
      <c r="Y169" s="3"/>
      <c r="Z169" s="3"/>
    </row>
    <row r="170" spans="1:26" ht="11.25" customHeight="1">
      <c r="A170" s="498"/>
      <c r="B170" s="650"/>
      <c r="C170" s="498"/>
      <c r="D170" s="499"/>
      <c r="E170" s="502"/>
      <c r="F170" s="502"/>
      <c r="G170" s="502"/>
      <c r="H170" s="502"/>
      <c r="I170" s="502"/>
      <c r="J170" s="502"/>
      <c r="K170" s="502"/>
      <c r="L170" s="647"/>
      <c r="M170" s="647"/>
      <c r="N170" s="647"/>
      <c r="O170" s="647"/>
      <c r="P170" s="647"/>
      <c r="Q170" s="3"/>
      <c r="R170" s="3"/>
      <c r="S170" s="3"/>
      <c r="T170" s="3"/>
      <c r="U170" s="3"/>
      <c r="V170" s="3"/>
      <c r="W170" s="3"/>
      <c r="X170" s="3"/>
      <c r="Y170" s="3"/>
      <c r="Z170" s="3"/>
    </row>
    <row r="171" spans="1:26" ht="11.25" customHeight="1">
      <c r="A171" s="498"/>
      <c r="B171" s="650"/>
      <c r="C171" s="498"/>
      <c r="D171" s="499"/>
      <c r="E171" s="502"/>
      <c r="F171" s="502"/>
      <c r="G171" s="502"/>
      <c r="H171" s="502"/>
      <c r="I171" s="502"/>
      <c r="J171" s="502"/>
      <c r="K171" s="502"/>
      <c r="L171" s="647"/>
      <c r="M171" s="647"/>
      <c r="N171" s="647"/>
      <c r="O171" s="647"/>
      <c r="P171" s="647"/>
      <c r="Q171" s="3"/>
      <c r="R171" s="3"/>
      <c r="S171" s="3"/>
      <c r="T171" s="3"/>
      <c r="U171" s="3"/>
      <c r="V171" s="3"/>
      <c r="W171" s="3"/>
      <c r="X171" s="3"/>
      <c r="Y171" s="3"/>
      <c r="Z171" s="3"/>
    </row>
    <row r="172" spans="1:26" ht="11.25" customHeight="1">
      <c r="A172" s="498"/>
      <c r="B172" s="650"/>
      <c r="C172" s="498"/>
      <c r="D172" s="499"/>
      <c r="E172" s="502"/>
      <c r="F172" s="502"/>
      <c r="G172" s="502"/>
      <c r="H172" s="502"/>
      <c r="I172" s="502"/>
      <c r="J172" s="502"/>
      <c r="K172" s="502"/>
      <c r="L172" s="647"/>
      <c r="M172" s="647"/>
      <c r="N172" s="647"/>
      <c r="O172" s="647"/>
      <c r="P172" s="647"/>
      <c r="Q172" s="3"/>
      <c r="R172" s="3"/>
      <c r="S172" s="3"/>
      <c r="T172" s="3"/>
      <c r="U172" s="3"/>
      <c r="V172" s="3"/>
      <c r="W172" s="3"/>
      <c r="X172" s="3"/>
      <c r="Y172" s="3"/>
      <c r="Z172" s="3"/>
    </row>
    <row r="173" spans="1:26" ht="11.25" customHeight="1">
      <c r="A173" s="498"/>
      <c r="B173" s="650"/>
      <c r="C173" s="498"/>
      <c r="D173" s="499"/>
      <c r="E173" s="502"/>
      <c r="F173" s="502"/>
      <c r="G173" s="502"/>
      <c r="H173" s="502"/>
      <c r="I173" s="502"/>
      <c r="J173" s="502"/>
      <c r="K173" s="502"/>
      <c r="L173" s="647"/>
      <c r="M173" s="647"/>
      <c r="N173" s="647"/>
      <c r="O173" s="647"/>
      <c r="P173" s="647"/>
      <c r="Q173" s="3"/>
      <c r="R173" s="3"/>
      <c r="S173" s="3"/>
      <c r="T173" s="3"/>
      <c r="U173" s="3"/>
      <c r="V173" s="3"/>
      <c r="W173" s="3"/>
      <c r="X173" s="3"/>
      <c r="Y173" s="3"/>
      <c r="Z173" s="3"/>
    </row>
    <row r="174" spans="1:26" ht="11.25" customHeight="1">
      <c r="A174" s="498"/>
      <c r="B174" s="650"/>
      <c r="C174" s="498"/>
      <c r="D174" s="499"/>
      <c r="E174" s="502"/>
      <c r="F174" s="502"/>
      <c r="G174" s="502"/>
      <c r="H174" s="502"/>
      <c r="I174" s="502"/>
      <c r="J174" s="502"/>
      <c r="K174" s="502"/>
      <c r="L174" s="647"/>
      <c r="M174" s="647"/>
      <c r="N174" s="647"/>
      <c r="O174" s="647"/>
      <c r="P174" s="647"/>
      <c r="Q174" s="3"/>
      <c r="R174" s="3"/>
      <c r="S174" s="3"/>
      <c r="T174" s="3"/>
      <c r="U174" s="3"/>
      <c r="V174" s="3"/>
      <c r="W174" s="3"/>
      <c r="X174" s="3"/>
      <c r="Y174" s="3"/>
      <c r="Z174" s="3"/>
    </row>
    <row r="175" spans="1:26" ht="11.25" customHeight="1">
      <c r="A175" s="498"/>
      <c r="B175" s="650"/>
      <c r="C175" s="498"/>
      <c r="D175" s="499"/>
      <c r="E175" s="502"/>
      <c r="F175" s="502"/>
      <c r="G175" s="502"/>
      <c r="H175" s="502"/>
      <c r="I175" s="502"/>
      <c r="J175" s="502"/>
      <c r="K175" s="502"/>
      <c r="L175" s="647"/>
      <c r="M175" s="647"/>
      <c r="N175" s="647"/>
      <c r="O175" s="647"/>
      <c r="P175" s="647"/>
      <c r="Q175" s="3"/>
      <c r="R175" s="3"/>
      <c r="S175" s="3"/>
      <c r="T175" s="3"/>
      <c r="U175" s="3"/>
      <c r="V175" s="3"/>
      <c r="W175" s="3"/>
      <c r="X175" s="3"/>
      <c r="Y175" s="3"/>
      <c r="Z175" s="3"/>
    </row>
    <row r="176" spans="1:26" ht="11.25" customHeight="1">
      <c r="A176" s="498"/>
      <c r="B176" s="650"/>
      <c r="C176" s="498"/>
      <c r="D176" s="499"/>
      <c r="E176" s="502"/>
      <c r="F176" s="502"/>
      <c r="G176" s="502"/>
      <c r="H176" s="502"/>
      <c r="I176" s="502"/>
      <c r="J176" s="502"/>
      <c r="K176" s="502"/>
      <c r="L176" s="647"/>
      <c r="M176" s="647"/>
      <c r="N176" s="647"/>
      <c r="O176" s="647"/>
      <c r="P176" s="647"/>
      <c r="Q176" s="3"/>
      <c r="R176" s="3"/>
      <c r="S176" s="3"/>
      <c r="T176" s="3"/>
      <c r="U176" s="3"/>
      <c r="V176" s="3"/>
      <c r="W176" s="3"/>
      <c r="X176" s="3"/>
      <c r="Y176" s="3"/>
      <c r="Z176" s="3"/>
    </row>
    <row r="177" spans="1:26" ht="11.25" customHeight="1">
      <c r="A177" s="498"/>
      <c r="B177" s="650"/>
      <c r="C177" s="498"/>
      <c r="D177" s="499"/>
      <c r="E177" s="502"/>
      <c r="F177" s="502"/>
      <c r="G177" s="502"/>
      <c r="H177" s="502"/>
      <c r="I177" s="502"/>
      <c r="J177" s="502"/>
      <c r="K177" s="502"/>
      <c r="L177" s="647"/>
      <c r="M177" s="647"/>
      <c r="N177" s="647"/>
      <c r="O177" s="647"/>
      <c r="P177" s="647"/>
      <c r="Q177" s="3"/>
      <c r="R177" s="3"/>
      <c r="S177" s="3"/>
      <c r="T177" s="3"/>
      <c r="U177" s="3"/>
      <c r="V177" s="3"/>
      <c r="W177" s="3"/>
      <c r="X177" s="3"/>
      <c r="Y177" s="3"/>
      <c r="Z177" s="3"/>
    </row>
    <row r="178" spans="1:26" ht="11.25" customHeight="1">
      <c r="A178" s="498"/>
      <c r="B178" s="650"/>
      <c r="C178" s="498"/>
      <c r="D178" s="499"/>
      <c r="E178" s="502"/>
      <c r="F178" s="502"/>
      <c r="G178" s="502"/>
      <c r="H178" s="502"/>
      <c r="I178" s="502"/>
      <c r="J178" s="502"/>
      <c r="K178" s="502"/>
      <c r="L178" s="647"/>
      <c r="M178" s="647"/>
      <c r="N178" s="647"/>
      <c r="O178" s="647"/>
      <c r="P178" s="647"/>
      <c r="Q178" s="3"/>
      <c r="R178" s="3"/>
      <c r="S178" s="3"/>
      <c r="T178" s="3"/>
      <c r="U178" s="3"/>
      <c r="V178" s="3"/>
      <c r="W178" s="3"/>
      <c r="X178" s="3"/>
      <c r="Y178" s="3"/>
      <c r="Z178" s="3"/>
    </row>
    <row r="179" spans="1:26" ht="11.25" customHeight="1">
      <c r="A179" s="498"/>
      <c r="B179" s="650"/>
      <c r="C179" s="498"/>
      <c r="D179" s="499"/>
      <c r="E179" s="502"/>
      <c r="F179" s="502"/>
      <c r="G179" s="502"/>
      <c r="H179" s="502"/>
      <c r="I179" s="502"/>
      <c r="J179" s="502"/>
      <c r="K179" s="502"/>
      <c r="L179" s="647"/>
      <c r="M179" s="647"/>
      <c r="N179" s="647"/>
      <c r="O179" s="647"/>
      <c r="P179" s="647"/>
      <c r="Q179" s="3"/>
      <c r="R179" s="3"/>
      <c r="S179" s="3"/>
      <c r="T179" s="3"/>
      <c r="U179" s="3"/>
      <c r="V179" s="3"/>
      <c r="W179" s="3"/>
      <c r="X179" s="3"/>
      <c r="Y179" s="3"/>
      <c r="Z179" s="3"/>
    </row>
    <row r="180" spans="1:26" ht="11.25" customHeight="1">
      <c r="A180" s="498"/>
      <c r="B180" s="650"/>
      <c r="C180" s="498"/>
      <c r="D180" s="499"/>
      <c r="E180" s="502"/>
      <c r="F180" s="502"/>
      <c r="G180" s="502"/>
      <c r="H180" s="502"/>
      <c r="I180" s="502"/>
      <c r="J180" s="502"/>
      <c r="K180" s="502"/>
      <c r="L180" s="647"/>
      <c r="M180" s="647"/>
      <c r="N180" s="647"/>
      <c r="O180" s="647"/>
      <c r="P180" s="647"/>
      <c r="Q180" s="3"/>
      <c r="R180" s="3"/>
      <c r="S180" s="3"/>
      <c r="T180" s="3"/>
      <c r="U180" s="3"/>
      <c r="V180" s="3"/>
      <c r="W180" s="3"/>
      <c r="X180" s="3"/>
      <c r="Y180" s="3"/>
      <c r="Z180" s="3"/>
    </row>
    <row r="181" spans="1:26" ht="11.25" customHeight="1">
      <c r="A181" s="498"/>
      <c r="B181" s="650"/>
      <c r="C181" s="498"/>
      <c r="D181" s="499"/>
      <c r="E181" s="502"/>
      <c r="F181" s="502"/>
      <c r="G181" s="502"/>
      <c r="H181" s="502"/>
      <c r="I181" s="502"/>
      <c r="J181" s="502"/>
      <c r="K181" s="502"/>
      <c r="L181" s="647"/>
      <c r="M181" s="647"/>
      <c r="N181" s="647"/>
      <c r="O181" s="647"/>
      <c r="P181" s="647"/>
      <c r="Q181" s="3"/>
      <c r="R181" s="3"/>
      <c r="S181" s="3"/>
      <c r="T181" s="3"/>
      <c r="U181" s="3"/>
      <c r="V181" s="3"/>
      <c r="W181" s="3"/>
      <c r="X181" s="3"/>
      <c r="Y181" s="3"/>
      <c r="Z181" s="3"/>
    </row>
    <row r="182" spans="1:26" ht="11.25" customHeight="1">
      <c r="A182" s="498"/>
      <c r="B182" s="650"/>
      <c r="C182" s="498"/>
      <c r="D182" s="499"/>
      <c r="E182" s="502"/>
      <c r="F182" s="502"/>
      <c r="G182" s="502"/>
      <c r="H182" s="502"/>
      <c r="I182" s="502"/>
      <c r="J182" s="502"/>
      <c r="K182" s="502"/>
      <c r="L182" s="647"/>
      <c r="M182" s="647"/>
      <c r="N182" s="647"/>
      <c r="O182" s="647"/>
      <c r="P182" s="647"/>
      <c r="Q182" s="3"/>
      <c r="R182" s="3"/>
      <c r="S182" s="3"/>
      <c r="T182" s="3"/>
      <c r="U182" s="3"/>
      <c r="V182" s="3"/>
      <c r="W182" s="3"/>
      <c r="X182" s="3"/>
      <c r="Y182" s="3"/>
      <c r="Z182" s="3"/>
    </row>
    <row r="183" spans="1:26" ht="11.25" customHeight="1">
      <c r="A183" s="498"/>
      <c r="B183" s="650"/>
      <c r="C183" s="498"/>
      <c r="D183" s="499"/>
      <c r="E183" s="502"/>
      <c r="F183" s="502"/>
      <c r="G183" s="502"/>
      <c r="H183" s="502"/>
      <c r="I183" s="502"/>
      <c r="J183" s="502"/>
      <c r="K183" s="502"/>
      <c r="L183" s="647"/>
      <c r="M183" s="647"/>
      <c r="N183" s="647"/>
      <c r="O183" s="647"/>
      <c r="P183" s="647"/>
      <c r="Q183" s="3"/>
      <c r="R183" s="3"/>
      <c r="S183" s="3"/>
      <c r="T183" s="3"/>
      <c r="U183" s="3"/>
      <c r="V183" s="3"/>
      <c r="W183" s="3"/>
      <c r="X183" s="3"/>
      <c r="Y183" s="3"/>
      <c r="Z183" s="3"/>
    </row>
    <row r="184" spans="1:26" ht="11.25" customHeight="1">
      <c r="A184" s="498"/>
      <c r="B184" s="650"/>
      <c r="C184" s="498"/>
      <c r="D184" s="499"/>
      <c r="E184" s="502"/>
      <c r="F184" s="502"/>
      <c r="G184" s="502"/>
      <c r="H184" s="502"/>
      <c r="I184" s="502"/>
      <c r="J184" s="502"/>
      <c r="K184" s="502"/>
      <c r="L184" s="647"/>
      <c r="M184" s="647"/>
      <c r="N184" s="647"/>
      <c r="O184" s="647"/>
      <c r="P184" s="647"/>
      <c r="Q184" s="3"/>
      <c r="R184" s="3"/>
      <c r="S184" s="3"/>
      <c r="T184" s="3"/>
      <c r="U184" s="3"/>
      <c r="V184" s="3"/>
      <c r="W184" s="3"/>
      <c r="X184" s="3"/>
      <c r="Y184" s="3"/>
      <c r="Z184" s="3"/>
    </row>
    <row r="185" spans="1:26" ht="11.25" customHeight="1">
      <c r="A185" s="498"/>
      <c r="B185" s="650"/>
      <c r="C185" s="498"/>
      <c r="D185" s="499"/>
      <c r="E185" s="502"/>
      <c r="F185" s="502"/>
      <c r="G185" s="502"/>
      <c r="H185" s="502"/>
      <c r="I185" s="502"/>
      <c r="J185" s="502"/>
      <c r="K185" s="502"/>
      <c r="L185" s="647"/>
      <c r="M185" s="647"/>
      <c r="N185" s="647"/>
      <c r="O185" s="647"/>
      <c r="P185" s="647"/>
      <c r="Q185" s="3"/>
      <c r="R185" s="3"/>
      <c r="S185" s="3"/>
      <c r="T185" s="3"/>
      <c r="U185" s="3"/>
      <c r="V185" s="3"/>
      <c r="W185" s="3"/>
      <c r="X185" s="3"/>
      <c r="Y185" s="3"/>
      <c r="Z185" s="3"/>
    </row>
    <row r="186" spans="1:26" ht="11.25" customHeight="1">
      <c r="A186" s="498"/>
      <c r="B186" s="650"/>
      <c r="C186" s="498"/>
      <c r="D186" s="499"/>
      <c r="E186" s="502"/>
      <c r="F186" s="502"/>
      <c r="G186" s="502"/>
      <c r="H186" s="502"/>
      <c r="I186" s="502"/>
      <c r="J186" s="502"/>
      <c r="K186" s="502"/>
      <c r="L186" s="647"/>
      <c r="M186" s="647"/>
      <c r="N186" s="647"/>
      <c r="O186" s="647"/>
      <c r="P186" s="647"/>
      <c r="Q186" s="3"/>
      <c r="R186" s="3"/>
      <c r="S186" s="3"/>
      <c r="T186" s="3"/>
      <c r="U186" s="3"/>
      <c r="V186" s="3"/>
      <c r="W186" s="3"/>
      <c r="X186" s="3"/>
      <c r="Y186" s="3"/>
      <c r="Z186" s="3"/>
    </row>
    <row r="187" spans="1:26" ht="11.25" customHeight="1">
      <c r="A187" s="498"/>
      <c r="B187" s="650"/>
      <c r="C187" s="498"/>
      <c r="D187" s="499"/>
      <c r="E187" s="502"/>
      <c r="F187" s="502"/>
      <c r="G187" s="502"/>
      <c r="H187" s="502"/>
      <c r="I187" s="502"/>
      <c r="J187" s="502"/>
      <c r="K187" s="502"/>
      <c r="L187" s="647"/>
      <c r="M187" s="647"/>
      <c r="N187" s="647"/>
      <c r="O187" s="647"/>
      <c r="P187" s="647"/>
      <c r="Q187" s="3"/>
      <c r="R187" s="3"/>
      <c r="S187" s="3"/>
      <c r="T187" s="3"/>
      <c r="U187" s="3"/>
      <c r="V187" s="3"/>
      <c r="W187" s="3"/>
      <c r="X187" s="3"/>
      <c r="Y187" s="3"/>
      <c r="Z187" s="3"/>
    </row>
    <row r="188" spans="1:26" ht="11.25" customHeight="1">
      <c r="A188" s="498"/>
      <c r="B188" s="650"/>
      <c r="C188" s="498"/>
      <c r="D188" s="499"/>
      <c r="E188" s="502"/>
      <c r="F188" s="502"/>
      <c r="G188" s="502"/>
      <c r="H188" s="502"/>
      <c r="I188" s="502"/>
      <c r="J188" s="502"/>
      <c r="K188" s="502"/>
      <c r="L188" s="647"/>
      <c r="M188" s="647"/>
      <c r="N188" s="647"/>
      <c r="O188" s="647"/>
      <c r="P188" s="647"/>
      <c r="Q188" s="3"/>
      <c r="R188" s="3"/>
      <c r="S188" s="3"/>
      <c r="T188" s="3"/>
      <c r="U188" s="3"/>
      <c r="V188" s="3"/>
      <c r="W188" s="3"/>
      <c r="X188" s="3"/>
      <c r="Y188" s="3"/>
      <c r="Z188" s="3"/>
    </row>
    <row r="189" spans="1:26" ht="11.25" customHeight="1">
      <c r="A189" s="498"/>
      <c r="B189" s="650"/>
      <c r="C189" s="498"/>
      <c r="D189" s="499"/>
      <c r="E189" s="502"/>
      <c r="F189" s="502"/>
      <c r="G189" s="502"/>
      <c r="H189" s="502"/>
      <c r="I189" s="502"/>
      <c r="J189" s="502"/>
      <c r="K189" s="502"/>
      <c r="L189" s="647"/>
      <c r="M189" s="647"/>
      <c r="N189" s="647"/>
      <c r="O189" s="647"/>
      <c r="P189" s="647"/>
      <c r="Q189" s="3"/>
      <c r="R189" s="3"/>
      <c r="S189" s="3"/>
      <c r="T189" s="3"/>
      <c r="U189" s="3"/>
      <c r="V189" s="3"/>
      <c r="W189" s="3"/>
      <c r="X189" s="3"/>
      <c r="Y189" s="3"/>
      <c r="Z189" s="3"/>
    </row>
    <row r="190" spans="1:26" ht="11.25" customHeight="1">
      <c r="A190" s="498"/>
      <c r="B190" s="650"/>
      <c r="C190" s="498"/>
      <c r="D190" s="499"/>
      <c r="E190" s="502"/>
      <c r="F190" s="502"/>
      <c r="G190" s="502"/>
      <c r="H190" s="502"/>
      <c r="I190" s="502"/>
      <c r="J190" s="502"/>
      <c r="K190" s="502"/>
      <c r="L190" s="647"/>
      <c r="M190" s="647"/>
      <c r="N190" s="647"/>
      <c r="O190" s="647"/>
      <c r="P190" s="647"/>
      <c r="Q190" s="3"/>
      <c r="R190" s="3"/>
      <c r="S190" s="3"/>
      <c r="T190" s="3"/>
      <c r="U190" s="3"/>
      <c r="V190" s="3"/>
      <c r="W190" s="3"/>
      <c r="X190" s="3"/>
      <c r="Y190" s="3"/>
      <c r="Z190" s="3"/>
    </row>
    <row r="191" spans="1:26" ht="11.25" customHeight="1">
      <c r="A191" s="498"/>
      <c r="B191" s="650"/>
      <c r="C191" s="498"/>
      <c r="D191" s="499"/>
      <c r="E191" s="502"/>
      <c r="F191" s="502"/>
      <c r="G191" s="502"/>
      <c r="H191" s="502"/>
      <c r="I191" s="502"/>
      <c r="J191" s="502"/>
      <c r="K191" s="502"/>
      <c r="L191" s="647"/>
      <c r="M191" s="647"/>
      <c r="N191" s="647"/>
      <c r="O191" s="647"/>
      <c r="P191" s="647"/>
      <c r="Q191" s="3"/>
      <c r="R191" s="3"/>
      <c r="S191" s="3"/>
      <c r="T191" s="3"/>
      <c r="U191" s="3"/>
      <c r="V191" s="3"/>
      <c r="W191" s="3"/>
      <c r="X191" s="3"/>
      <c r="Y191" s="3"/>
      <c r="Z191" s="3"/>
    </row>
    <row r="192" spans="1:26" ht="11.25" customHeight="1">
      <c r="A192" s="498"/>
      <c r="B192" s="650"/>
      <c r="C192" s="498"/>
      <c r="D192" s="499"/>
      <c r="E192" s="502"/>
      <c r="F192" s="502"/>
      <c r="G192" s="502"/>
      <c r="H192" s="502"/>
      <c r="I192" s="502"/>
      <c r="J192" s="502"/>
      <c r="K192" s="502"/>
      <c r="L192" s="647"/>
      <c r="M192" s="647"/>
      <c r="N192" s="647"/>
      <c r="O192" s="647"/>
      <c r="P192" s="647"/>
      <c r="Q192" s="3"/>
      <c r="R192" s="3"/>
      <c r="S192" s="3"/>
      <c r="T192" s="3"/>
      <c r="U192" s="3"/>
      <c r="V192" s="3"/>
      <c r="W192" s="3"/>
      <c r="X192" s="3"/>
      <c r="Y192" s="3"/>
      <c r="Z192" s="3"/>
    </row>
    <row r="193" spans="1:26" ht="11.25" customHeight="1">
      <c r="A193" s="498"/>
      <c r="B193" s="650"/>
      <c r="C193" s="498"/>
      <c r="D193" s="499"/>
      <c r="E193" s="502"/>
      <c r="F193" s="502"/>
      <c r="G193" s="502"/>
      <c r="H193" s="502"/>
      <c r="I193" s="502"/>
      <c r="J193" s="502"/>
      <c r="K193" s="502"/>
      <c r="L193" s="647"/>
      <c r="M193" s="647"/>
      <c r="N193" s="647"/>
      <c r="O193" s="647"/>
      <c r="P193" s="647"/>
      <c r="Q193" s="3"/>
      <c r="R193" s="3"/>
      <c r="S193" s="3"/>
      <c r="T193" s="3"/>
      <c r="U193" s="3"/>
      <c r="V193" s="3"/>
      <c r="W193" s="3"/>
      <c r="X193" s="3"/>
      <c r="Y193" s="3"/>
      <c r="Z193" s="3"/>
    </row>
    <row r="194" spans="1:26" ht="11.25" customHeight="1">
      <c r="A194" s="498"/>
      <c r="B194" s="650"/>
      <c r="C194" s="498"/>
      <c r="D194" s="499"/>
      <c r="E194" s="502"/>
      <c r="F194" s="502"/>
      <c r="G194" s="502"/>
      <c r="H194" s="502"/>
      <c r="I194" s="502"/>
      <c r="J194" s="502"/>
      <c r="K194" s="502"/>
      <c r="L194" s="647"/>
      <c r="M194" s="647"/>
      <c r="N194" s="647"/>
      <c r="O194" s="647"/>
      <c r="P194" s="647"/>
      <c r="Q194" s="3"/>
      <c r="R194" s="3"/>
      <c r="S194" s="3"/>
      <c r="T194" s="3"/>
      <c r="U194" s="3"/>
      <c r="V194" s="3"/>
      <c r="W194" s="3"/>
      <c r="X194" s="3"/>
      <c r="Y194" s="3"/>
      <c r="Z194" s="3"/>
    </row>
    <row r="195" spans="1:26" ht="11.25" customHeight="1">
      <c r="A195" s="498"/>
      <c r="B195" s="650"/>
      <c r="C195" s="498"/>
      <c r="D195" s="499"/>
      <c r="E195" s="502"/>
      <c r="F195" s="502"/>
      <c r="G195" s="502"/>
      <c r="H195" s="502"/>
      <c r="I195" s="502"/>
      <c r="J195" s="502"/>
      <c r="K195" s="502"/>
      <c r="L195" s="647"/>
      <c r="M195" s="647"/>
      <c r="N195" s="647"/>
      <c r="O195" s="647"/>
      <c r="P195" s="647"/>
      <c r="Q195" s="3"/>
      <c r="R195" s="3"/>
      <c r="S195" s="3"/>
      <c r="T195" s="3"/>
      <c r="U195" s="3"/>
      <c r="V195" s="3"/>
      <c r="W195" s="3"/>
      <c r="X195" s="3"/>
      <c r="Y195" s="3"/>
      <c r="Z195" s="3"/>
    </row>
    <row r="196" spans="1:26" ht="11.25" customHeight="1">
      <c r="A196" s="498"/>
      <c r="B196" s="650"/>
      <c r="C196" s="498"/>
      <c r="D196" s="499"/>
      <c r="E196" s="502"/>
      <c r="F196" s="502"/>
      <c r="G196" s="502"/>
      <c r="H196" s="502"/>
      <c r="I196" s="502"/>
      <c r="J196" s="502"/>
      <c r="K196" s="502"/>
      <c r="L196" s="647"/>
      <c r="M196" s="647"/>
      <c r="N196" s="647"/>
      <c r="O196" s="647"/>
      <c r="P196" s="647"/>
      <c r="Q196" s="3"/>
      <c r="R196" s="3"/>
      <c r="S196" s="3"/>
      <c r="T196" s="3"/>
      <c r="U196" s="3"/>
      <c r="V196" s="3"/>
      <c r="W196" s="3"/>
      <c r="X196" s="3"/>
      <c r="Y196" s="3"/>
      <c r="Z196" s="3"/>
    </row>
    <row r="197" spans="1:26" ht="11.25" customHeight="1">
      <c r="A197" s="498"/>
      <c r="B197" s="650"/>
      <c r="C197" s="498"/>
      <c r="D197" s="499"/>
      <c r="E197" s="502"/>
      <c r="F197" s="502"/>
      <c r="G197" s="502"/>
      <c r="H197" s="502"/>
      <c r="I197" s="502"/>
      <c r="J197" s="502"/>
      <c r="K197" s="502"/>
      <c r="L197" s="647"/>
      <c r="M197" s="647"/>
      <c r="N197" s="647"/>
      <c r="O197" s="647"/>
      <c r="P197" s="647"/>
      <c r="Q197" s="3"/>
      <c r="R197" s="3"/>
      <c r="S197" s="3"/>
      <c r="T197" s="3"/>
      <c r="U197" s="3"/>
      <c r="V197" s="3"/>
      <c r="W197" s="3"/>
      <c r="X197" s="3"/>
      <c r="Y197" s="3"/>
      <c r="Z197" s="3"/>
    </row>
    <row r="198" spans="1:26" ht="11.25" customHeight="1">
      <c r="A198" s="498"/>
      <c r="B198" s="650"/>
      <c r="C198" s="498"/>
      <c r="D198" s="499"/>
      <c r="E198" s="502"/>
      <c r="F198" s="502"/>
      <c r="G198" s="502"/>
      <c r="H198" s="502"/>
      <c r="I198" s="502"/>
      <c r="J198" s="502"/>
      <c r="K198" s="502"/>
      <c r="L198" s="647"/>
      <c r="M198" s="647"/>
      <c r="N198" s="647"/>
      <c r="O198" s="647"/>
      <c r="P198" s="647"/>
      <c r="Q198" s="3"/>
      <c r="R198" s="3"/>
      <c r="S198" s="3"/>
      <c r="T198" s="3"/>
      <c r="U198" s="3"/>
      <c r="V198" s="3"/>
      <c r="W198" s="3"/>
      <c r="X198" s="3"/>
      <c r="Y198" s="3"/>
      <c r="Z198" s="3"/>
    </row>
    <row r="199" spans="1:26" ht="11.25" customHeight="1">
      <c r="A199" s="498"/>
      <c r="B199" s="650"/>
      <c r="C199" s="498"/>
      <c r="D199" s="499"/>
      <c r="E199" s="502"/>
      <c r="F199" s="502"/>
      <c r="G199" s="502"/>
      <c r="H199" s="502"/>
      <c r="I199" s="502"/>
      <c r="J199" s="502"/>
      <c r="K199" s="502"/>
      <c r="L199" s="647"/>
      <c r="M199" s="647"/>
      <c r="N199" s="647"/>
      <c r="O199" s="647"/>
      <c r="P199" s="647"/>
      <c r="Q199" s="3"/>
      <c r="R199" s="3"/>
      <c r="S199" s="3"/>
      <c r="T199" s="3"/>
      <c r="U199" s="3"/>
      <c r="V199" s="3"/>
      <c r="W199" s="3"/>
      <c r="X199" s="3"/>
      <c r="Y199" s="3"/>
      <c r="Z199" s="3"/>
    </row>
    <row r="200" spans="1:26" ht="11.25" customHeight="1">
      <c r="A200" s="498"/>
      <c r="B200" s="650"/>
      <c r="C200" s="498"/>
      <c r="D200" s="499"/>
      <c r="E200" s="502"/>
      <c r="F200" s="502"/>
      <c r="G200" s="502"/>
      <c r="H200" s="502"/>
      <c r="I200" s="502"/>
      <c r="J200" s="502"/>
      <c r="K200" s="502"/>
      <c r="L200" s="647"/>
      <c r="M200" s="647"/>
      <c r="N200" s="647"/>
      <c r="O200" s="647"/>
      <c r="P200" s="647"/>
      <c r="Q200" s="3"/>
      <c r="R200" s="3"/>
      <c r="S200" s="3"/>
      <c r="T200" s="3"/>
      <c r="U200" s="3"/>
      <c r="V200" s="3"/>
      <c r="W200" s="3"/>
      <c r="X200" s="3"/>
      <c r="Y200" s="3"/>
      <c r="Z200" s="3"/>
    </row>
    <row r="201" spans="1:26" ht="11.25" customHeight="1">
      <c r="A201" s="498"/>
      <c r="B201" s="650"/>
      <c r="C201" s="498"/>
      <c r="D201" s="499"/>
      <c r="E201" s="502"/>
      <c r="F201" s="502"/>
      <c r="G201" s="502"/>
      <c r="H201" s="502"/>
      <c r="I201" s="502"/>
      <c r="J201" s="502"/>
      <c r="K201" s="502"/>
      <c r="L201" s="647"/>
      <c r="M201" s="647"/>
      <c r="N201" s="647"/>
      <c r="O201" s="647"/>
      <c r="P201" s="647"/>
      <c r="Q201" s="3"/>
      <c r="R201" s="3"/>
      <c r="S201" s="3"/>
      <c r="T201" s="3"/>
      <c r="U201" s="3"/>
      <c r="V201" s="3"/>
      <c r="W201" s="3"/>
      <c r="X201" s="3"/>
      <c r="Y201" s="3"/>
      <c r="Z201" s="3"/>
    </row>
    <row r="202" spans="1:26" ht="11.25" customHeight="1">
      <c r="A202" s="498"/>
      <c r="B202" s="650"/>
      <c r="C202" s="498"/>
      <c r="D202" s="499"/>
      <c r="E202" s="502"/>
      <c r="F202" s="502"/>
      <c r="G202" s="502"/>
      <c r="H202" s="502"/>
      <c r="I202" s="502"/>
      <c r="J202" s="502"/>
      <c r="K202" s="502"/>
      <c r="L202" s="647"/>
      <c r="M202" s="647"/>
      <c r="N202" s="647"/>
      <c r="O202" s="647"/>
      <c r="P202" s="647"/>
      <c r="Q202" s="3"/>
      <c r="R202" s="3"/>
      <c r="S202" s="3"/>
      <c r="T202" s="3"/>
      <c r="U202" s="3"/>
      <c r="V202" s="3"/>
      <c r="W202" s="3"/>
      <c r="X202" s="3"/>
      <c r="Y202" s="3"/>
      <c r="Z202" s="3"/>
    </row>
    <row r="203" spans="1:26" ht="11.25" customHeight="1">
      <c r="A203" s="498"/>
      <c r="B203" s="650"/>
      <c r="C203" s="498"/>
      <c r="D203" s="499"/>
      <c r="E203" s="502"/>
      <c r="F203" s="502"/>
      <c r="G203" s="502"/>
      <c r="H203" s="502"/>
      <c r="I203" s="502"/>
      <c r="J203" s="502"/>
      <c r="K203" s="502"/>
      <c r="L203" s="647"/>
      <c r="M203" s="647"/>
      <c r="N203" s="647"/>
      <c r="O203" s="647"/>
      <c r="P203" s="647"/>
      <c r="Q203" s="3"/>
      <c r="R203" s="3"/>
      <c r="S203" s="3"/>
      <c r="T203" s="3"/>
      <c r="U203" s="3"/>
      <c r="V203" s="3"/>
      <c r="W203" s="3"/>
      <c r="X203" s="3"/>
      <c r="Y203" s="3"/>
      <c r="Z203" s="3"/>
    </row>
    <row r="204" spans="1:26" ht="11.25" customHeight="1">
      <c r="A204" s="498"/>
      <c r="B204" s="650"/>
      <c r="C204" s="498"/>
      <c r="D204" s="499"/>
      <c r="E204" s="502"/>
      <c r="F204" s="502"/>
      <c r="G204" s="502"/>
      <c r="H204" s="502"/>
      <c r="I204" s="502"/>
      <c r="J204" s="502"/>
      <c r="K204" s="502"/>
      <c r="L204" s="647"/>
      <c r="M204" s="647"/>
      <c r="N204" s="647"/>
      <c r="O204" s="647"/>
      <c r="P204" s="647"/>
      <c r="Q204" s="3"/>
      <c r="R204" s="3"/>
      <c r="S204" s="3"/>
      <c r="T204" s="3"/>
      <c r="U204" s="3"/>
      <c r="V204" s="3"/>
      <c r="W204" s="3"/>
      <c r="X204" s="3"/>
      <c r="Y204" s="3"/>
      <c r="Z204" s="3"/>
    </row>
    <row r="205" spans="1:26" ht="11.25" customHeight="1">
      <c r="A205" s="498"/>
      <c r="B205" s="650"/>
      <c r="C205" s="498"/>
      <c r="D205" s="499"/>
      <c r="E205" s="502"/>
      <c r="F205" s="502"/>
      <c r="G205" s="502"/>
      <c r="H205" s="502"/>
      <c r="I205" s="502"/>
      <c r="J205" s="502"/>
      <c r="K205" s="502"/>
      <c r="L205" s="647"/>
      <c r="M205" s="647"/>
      <c r="N205" s="647"/>
      <c r="O205" s="647"/>
      <c r="P205" s="647"/>
      <c r="Q205" s="3"/>
      <c r="R205" s="3"/>
      <c r="S205" s="3"/>
      <c r="T205" s="3"/>
      <c r="U205" s="3"/>
      <c r="V205" s="3"/>
      <c r="W205" s="3"/>
      <c r="X205" s="3"/>
      <c r="Y205" s="3"/>
      <c r="Z205" s="3"/>
    </row>
    <row r="206" spans="1:26" ht="11.25" customHeight="1">
      <c r="A206" s="498"/>
      <c r="B206" s="650"/>
      <c r="C206" s="498"/>
      <c r="D206" s="499"/>
      <c r="E206" s="502"/>
      <c r="F206" s="502"/>
      <c r="G206" s="502"/>
      <c r="H206" s="502"/>
      <c r="I206" s="502"/>
      <c r="J206" s="502"/>
      <c r="K206" s="502"/>
      <c r="L206" s="647"/>
      <c r="M206" s="647"/>
      <c r="N206" s="647"/>
      <c r="O206" s="647"/>
      <c r="P206" s="647"/>
      <c r="Q206" s="3"/>
      <c r="R206" s="3"/>
      <c r="S206" s="3"/>
      <c r="T206" s="3"/>
      <c r="U206" s="3"/>
      <c r="V206" s="3"/>
      <c r="W206" s="3"/>
      <c r="X206" s="3"/>
      <c r="Y206" s="3"/>
      <c r="Z206" s="3"/>
    </row>
    <row r="207" spans="1:26" ht="11.25" customHeight="1">
      <c r="A207" s="498"/>
      <c r="B207" s="650"/>
      <c r="C207" s="498"/>
      <c r="D207" s="499"/>
      <c r="E207" s="502"/>
      <c r="F207" s="502"/>
      <c r="G207" s="502"/>
      <c r="H207" s="502"/>
      <c r="I207" s="502"/>
      <c r="J207" s="502"/>
      <c r="K207" s="502"/>
      <c r="L207" s="647"/>
      <c r="M207" s="647"/>
      <c r="N207" s="647"/>
      <c r="O207" s="647"/>
      <c r="P207" s="647"/>
      <c r="Q207" s="3"/>
      <c r="R207" s="3"/>
      <c r="S207" s="3"/>
      <c r="T207" s="3"/>
      <c r="U207" s="3"/>
      <c r="V207" s="3"/>
      <c r="W207" s="3"/>
      <c r="X207" s="3"/>
      <c r="Y207" s="3"/>
      <c r="Z207" s="3"/>
    </row>
    <row r="208" spans="1:26" ht="11.25" customHeight="1">
      <c r="A208" s="498"/>
      <c r="B208" s="650"/>
      <c r="C208" s="498"/>
      <c r="D208" s="499"/>
      <c r="E208" s="502"/>
      <c r="F208" s="502"/>
      <c r="G208" s="502"/>
      <c r="H208" s="502"/>
      <c r="I208" s="502"/>
      <c r="J208" s="502"/>
      <c r="K208" s="502"/>
      <c r="L208" s="647"/>
      <c r="M208" s="647"/>
      <c r="N208" s="647"/>
      <c r="O208" s="647"/>
      <c r="P208" s="647"/>
      <c r="Q208" s="3"/>
      <c r="R208" s="3"/>
      <c r="S208" s="3"/>
      <c r="T208" s="3"/>
      <c r="U208" s="3"/>
      <c r="V208" s="3"/>
      <c r="W208" s="3"/>
      <c r="X208" s="3"/>
      <c r="Y208" s="3"/>
      <c r="Z208" s="3"/>
    </row>
    <row r="209" spans="1:26" ht="11.25" customHeight="1">
      <c r="A209" s="498"/>
      <c r="B209" s="650"/>
      <c r="C209" s="498"/>
      <c r="D209" s="499"/>
      <c r="E209" s="502"/>
      <c r="F209" s="502"/>
      <c r="G209" s="502"/>
      <c r="H209" s="502"/>
      <c r="I209" s="502"/>
      <c r="J209" s="502"/>
      <c r="K209" s="502"/>
      <c r="L209" s="647"/>
      <c r="M209" s="647"/>
      <c r="N209" s="647"/>
      <c r="O209" s="647"/>
      <c r="P209" s="647"/>
      <c r="Q209" s="3"/>
      <c r="R209" s="3"/>
      <c r="S209" s="3"/>
      <c r="T209" s="3"/>
      <c r="U209" s="3"/>
      <c r="V209" s="3"/>
      <c r="W209" s="3"/>
      <c r="X209" s="3"/>
      <c r="Y209" s="3"/>
      <c r="Z209" s="3"/>
    </row>
    <row r="210" spans="1:26" ht="11.25" customHeight="1">
      <c r="A210" s="498"/>
      <c r="B210" s="650"/>
      <c r="C210" s="498"/>
      <c r="D210" s="499"/>
      <c r="E210" s="502"/>
      <c r="F210" s="502"/>
      <c r="G210" s="502"/>
      <c r="H210" s="502"/>
      <c r="I210" s="502"/>
      <c r="J210" s="502"/>
      <c r="K210" s="502"/>
      <c r="L210" s="647"/>
      <c r="M210" s="647"/>
      <c r="N210" s="647"/>
      <c r="O210" s="647"/>
      <c r="P210" s="647"/>
      <c r="Q210" s="3"/>
      <c r="R210" s="3"/>
      <c r="S210" s="3"/>
      <c r="T210" s="3"/>
      <c r="U210" s="3"/>
      <c r="V210" s="3"/>
      <c r="W210" s="3"/>
      <c r="X210" s="3"/>
      <c r="Y210" s="3"/>
      <c r="Z210" s="3"/>
    </row>
    <row r="211" spans="1:26" ht="11.25" customHeight="1">
      <c r="A211" s="498"/>
      <c r="B211" s="650"/>
      <c r="C211" s="498"/>
      <c r="D211" s="499"/>
      <c r="E211" s="502"/>
      <c r="F211" s="502"/>
      <c r="G211" s="502"/>
      <c r="H211" s="502"/>
      <c r="I211" s="502"/>
      <c r="J211" s="502"/>
      <c r="K211" s="502"/>
      <c r="L211" s="647"/>
      <c r="M211" s="647"/>
      <c r="N211" s="647"/>
      <c r="O211" s="647"/>
      <c r="P211" s="647"/>
      <c r="Q211" s="3"/>
      <c r="R211" s="3"/>
      <c r="S211" s="3"/>
      <c r="T211" s="3"/>
      <c r="U211" s="3"/>
      <c r="V211" s="3"/>
      <c r="W211" s="3"/>
      <c r="X211" s="3"/>
      <c r="Y211" s="3"/>
      <c r="Z211" s="3"/>
    </row>
    <row r="212" spans="1:26" ht="11.25" customHeight="1">
      <c r="A212" s="498"/>
      <c r="B212" s="650"/>
      <c r="C212" s="498"/>
      <c r="D212" s="499"/>
      <c r="E212" s="502"/>
      <c r="F212" s="502"/>
      <c r="G212" s="502"/>
      <c r="H212" s="502"/>
      <c r="I212" s="502"/>
      <c r="J212" s="502"/>
      <c r="K212" s="502"/>
      <c r="L212" s="647"/>
      <c r="M212" s="647"/>
      <c r="N212" s="647"/>
      <c r="O212" s="647"/>
      <c r="P212" s="647"/>
      <c r="Q212" s="3"/>
      <c r="R212" s="3"/>
      <c r="S212" s="3"/>
      <c r="T212" s="3"/>
      <c r="U212" s="3"/>
      <c r="V212" s="3"/>
      <c r="W212" s="3"/>
      <c r="X212" s="3"/>
      <c r="Y212" s="3"/>
      <c r="Z212" s="3"/>
    </row>
    <row r="213" spans="1:26" ht="11.25" customHeight="1">
      <c r="A213" s="498"/>
      <c r="B213" s="650"/>
      <c r="C213" s="498"/>
      <c r="D213" s="499"/>
      <c r="E213" s="502"/>
      <c r="F213" s="502"/>
      <c r="G213" s="502"/>
      <c r="H213" s="502"/>
      <c r="I213" s="502"/>
      <c r="J213" s="502"/>
      <c r="K213" s="502"/>
      <c r="L213" s="647"/>
      <c r="M213" s="647"/>
      <c r="N213" s="647"/>
      <c r="O213" s="647"/>
      <c r="P213" s="647"/>
      <c r="Q213" s="3"/>
      <c r="R213" s="3"/>
      <c r="S213" s="3"/>
      <c r="T213" s="3"/>
      <c r="U213" s="3"/>
      <c r="V213" s="3"/>
      <c r="W213" s="3"/>
      <c r="X213" s="3"/>
      <c r="Y213" s="3"/>
      <c r="Z213" s="3"/>
    </row>
    <row r="214" spans="1:26" ht="11.25" customHeight="1">
      <c r="A214" s="498"/>
      <c r="B214" s="650"/>
      <c r="C214" s="498"/>
      <c r="D214" s="499"/>
      <c r="E214" s="502"/>
      <c r="F214" s="502"/>
      <c r="G214" s="502"/>
      <c r="H214" s="502"/>
      <c r="I214" s="502"/>
      <c r="J214" s="502"/>
      <c r="K214" s="502"/>
      <c r="L214" s="647"/>
      <c r="M214" s="647"/>
      <c r="N214" s="647"/>
      <c r="O214" s="647"/>
      <c r="P214" s="647"/>
      <c r="Q214" s="3"/>
      <c r="R214" s="3"/>
      <c r="S214" s="3"/>
      <c r="T214" s="3"/>
      <c r="U214" s="3"/>
      <c r="V214" s="3"/>
      <c r="W214" s="3"/>
      <c r="X214" s="3"/>
      <c r="Y214" s="3"/>
      <c r="Z214" s="3"/>
    </row>
    <row r="215" spans="1:26" ht="11.25" customHeight="1">
      <c r="A215" s="498"/>
      <c r="B215" s="650"/>
      <c r="C215" s="498"/>
      <c r="D215" s="499"/>
      <c r="E215" s="502"/>
      <c r="F215" s="502"/>
      <c r="G215" s="502"/>
      <c r="H215" s="502"/>
      <c r="I215" s="502"/>
      <c r="J215" s="502"/>
      <c r="K215" s="502"/>
      <c r="L215" s="647"/>
      <c r="M215" s="647"/>
      <c r="N215" s="647"/>
      <c r="O215" s="647"/>
      <c r="P215" s="647"/>
      <c r="Q215" s="3"/>
      <c r="R215" s="3"/>
      <c r="S215" s="3"/>
      <c r="T215" s="3"/>
      <c r="U215" s="3"/>
      <c r="V215" s="3"/>
      <c r="W215" s="3"/>
      <c r="X215" s="3"/>
      <c r="Y215" s="3"/>
      <c r="Z215" s="3"/>
    </row>
    <row r="216" spans="1:26" ht="11.25" customHeight="1">
      <c r="A216" s="498"/>
      <c r="B216" s="650"/>
      <c r="C216" s="498"/>
      <c r="D216" s="499"/>
      <c r="E216" s="502"/>
      <c r="F216" s="502"/>
      <c r="G216" s="502"/>
      <c r="H216" s="502"/>
      <c r="I216" s="502"/>
      <c r="J216" s="502"/>
      <c r="K216" s="502"/>
      <c r="L216" s="647"/>
      <c r="M216" s="647"/>
      <c r="N216" s="647"/>
      <c r="O216" s="647"/>
      <c r="P216" s="647"/>
      <c r="Q216" s="3"/>
      <c r="R216" s="3"/>
      <c r="S216" s="3"/>
      <c r="T216" s="3"/>
      <c r="U216" s="3"/>
      <c r="V216" s="3"/>
      <c r="W216" s="3"/>
      <c r="X216" s="3"/>
      <c r="Y216" s="3"/>
      <c r="Z216" s="3"/>
    </row>
    <row r="217" spans="1:26" ht="11.25" customHeight="1">
      <c r="A217" s="498"/>
      <c r="B217" s="650"/>
      <c r="C217" s="498"/>
      <c r="D217" s="499"/>
      <c r="E217" s="502"/>
      <c r="F217" s="502"/>
      <c r="G217" s="502"/>
      <c r="H217" s="502"/>
      <c r="I217" s="502"/>
      <c r="J217" s="502"/>
      <c r="K217" s="502"/>
      <c r="L217" s="647"/>
      <c r="M217" s="647"/>
      <c r="N217" s="647"/>
      <c r="O217" s="647"/>
      <c r="P217" s="647"/>
      <c r="Q217" s="3"/>
      <c r="R217" s="3"/>
      <c r="S217" s="3"/>
      <c r="T217" s="3"/>
      <c r="U217" s="3"/>
      <c r="V217" s="3"/>
      <c r="W217" s="3"/>
      <c r="X217" s="3"/>
      <c r="Y217" s="3"/>
      <c r="Z217" s="3"/>
    </row>
    <row r="218" spans="1:26" ht="11.25" customHeight="1">
      <c r="A218" s="498"/>
      <c r="B218" s="650"/>
      <c r="C218" s="498"/>
      <c r="D218" s="499"/>
      <c r="E218" s="502"/>
      <c r="F218" s="502"/>
      <c r="G218" s="502"/>
      <c r="H218" s="502"/>
      <c r="I218" s="502"/>
      <c r="J218" s="502"/>
      <c r="K218" s="502"/>
      <c r="L218" s="647"/>
      <c r="M218" s="647"/>
      <c r="N218" s="647"/>
      <c r="O218" s="647"/>
      <c r="P218" s="647"/>
      <c r="Q218" s="3"/>
      <c r="R218" s="3"/>
      <c r="S218" s="3"/>
      <c r="T218" s="3"/>
      <c r="U218" s="3"/>
      <c r="V218" s="3"/>
      <c r="W218" s="3"/>
      <c r="X218" s="3"/>
      <c r="Y218" s="3"/>
      <c r="Z218" s="3"/>
    </row>
    <row r="219" spans="1:26" ht="11.25" customHeight="1">
      <c r="A219" s="498"/>
      <c r="B219" s="650"/>
      <c r="C219" s="498"/>
      <c r="D219" s="499"/>
      <c r="E219" s="502"/>
      <c r="F219" s="502"/>
      <c r="G219" s="502"/>
      <c r="H219" s="502"/>
      <c r="I219" s="502"/>
      <c r="J219" s="502"/>
      <c r="K219" s="502"/>
      <c r="L219" s="647"/>
      <c r="M219" s="647"/>
      <c r="N219" s="647"/>
      <c r="O219" s="647"/>
      <c r="P219" s="647"/>
      <c r="Q219" s="3"/>
      <c r="R219" s="3"/>
      <c r="S219" s="3"/>
      <c r="T219" s="3"/>
      <c r="U219" s="3"/>
      <c r="V219" s="3"/>
      <c r="W219" s="3"/>
      <c r="X219" s="3"/>
      <c r="Y219" s="3"/>
      <c r="Z219" s="3"/>
    </row>
    <row r="220" spans="1:26" ht="11.25" customHeight="1">
      <c r="A220" s="498"/>
      <c r="B220" s="650"/>
      <c r="C220" s="498"/>
      <c r="D220" s="499"/>
      <c r="E220" s="502"/>
      <c r="F220" s="502"/>
      <c r="G220" s="502"/>
      <c r="H220" s="502"/>
      <c r="I220" s="502"/>
      <c r="J220" s="502"/>
      <c r="K220" s="502"/>
      <c r="L220" s="647"/>
      <c r="M220" s="647"/>
      <c r="N220" s="647"/>
      <c r="O220" s="647"/>
      <c r="P220" s="647"/>
      <c r="Q220" s="3"/>
      <c r="R220" s="3"/>
      <c r="S220" s="3"/>
      <c r="T220" s="3"/>
      <c r="U220" s="3"/>
      <c r="V220" s="3"/>
      <c r="W220" s="3"/>
      <c r="X220" s="3"/>
      <c r="Y220" s="3"/>
      <c r="Z220" s="3"/>
    </row>
    <row r="221" spans="1:26" ht="11.25" customHeight="1">
      <c r="A221" s="498"/>
      <c r="B221" s="650"/>
      <c r="C221" s="498"/>
      <c r="D221" s="499"/>
      <c r="E221" s="502"/>
      <c r="F221" s="502"/>
      <c r="G221" s="502"/>
      <c r="H221" s="502"/>
      <c r="I221" s="502"/>
      <c r="J221" s="502"/>
      <c r="K221" s="502"/>
      <c r="L221" s="647"/>
      <c r="M221" s="647"/>
      <c r="N221" s="647"/>
      <c r="O221" s="647"/>
      <c r="P221" s="647"/>
      <c r="Q221" s="3"/>
      <c r="R221" s="3"/>
      <c r="S221" s="3"/>
      <c r="T221" s="3"/>
      <c r="U221" s="3"/>
      <c r="V221" s="3"/>
      <c r="W221" s="3"/>
      <c r="X221" s="3"/>
      <c r="Y221" s="3"/>
      <c r="Z221" s="3"/>
    </row>
    <row r="222" spans="1:26" ht="11.25" customHeight="1">
      <c r="A222" s="498"/>
      <c r="B222" s="650"/>
      <c r="C222" s="498"/>
      <c r="D222" s="499"/>
      <c r="E222" s="502"/>
      <c r="F222" s="502"/>
      <c r="G222" s="502"/>
      <c r="H222" s="502"/>
      <c r="I222" s="502"/>
      <c r="J222" s="502"/>
      <c r="K222" s="502"/>
      <c r="L222" s="647"/>
      <c r="M222" s="647"/>
      <c r="N222" s="647"/>
      <c r="O222" s="647"/>
      <c r="P222" s="647"/>
      <c r="Q222" s="3"/>
      <c r="R222" s="3"/>
      <c r="S222" s="3"/>
      <c r="T222" s="3"/>
      <c r="U222" s="3"/>
      <c r="V222" s="3"/>
      <c r="W222" s="3"/>
      <c r="X222" s="3"/>
      <c r="Y222" s="3"/>
      <c r="Z222" s="3"/>
    </row>
    <row r="223" spans="1:26" ht="11.25" customHeight="1">
      <c r="A223" s="498"/>
      <c r="B223" s="650"/>
      <c r="C223" s="498"/>
      <c r="D223" s="499"/>
      <c r="E223" s="502"/>
      <c r="F223" s="502"/>
      <c r="G223" s="502"/>
      <c r="H223" s="502"/>
      <c r="I223" s="502"/>
      <c r="J223" s="502"/>
      <c r="K223" s="502"/>
      <c r="L223" s="647"/>
      <c r="M223" s="647"/>
      <c r="N223" s="647"/>
      <c r="O223" s="647"/>
      <c r="P223" s="647"/>
      <c r="Q223" s="3"/>
      <c r="R223" s="3"/>
      <c r="S223" s="3"/>
      <c r="T223" s="3"/>
      <c r="U223" s="3"/>
      <c r="V223" s="3"/>
      <c r="W223" s="3"/>
      <c r="X223" s="3"/>
      <c r="Y223" s="3"/>
      <c r="Z223" s="3"/>
    </row>
    <row r="224" spans="1:26" ht="11.25" customHeight="1">
      <c r="A224" s="498"/>
      <c r="B224" s="650"/>
      <c r="C224" s="498"/>
      <c r="D224" s="499"/>
      <c r="E224" s="502"/>
      <c r="F224" s="502"/>
      <c r="G224" s="502"/>
      <c r="H224" s="502"/>
      <c r="I224" s="502"/>
      <c r="J224" s="502"/>
      <c r="K224" s="502"/>
      <c r="L224" s="647"/>
      <c r="M224" s="647"/>
      <c r="N224" s="647"/>
      <c r="O224" s="647"/>
      <c r="P224" s="647"/>
      <c r="Q224" s="3"/>
      <c r="R224" s="3"/>
      <c r="S224" s="3"/>
      <c r="T224" s="3"/>
      <c r="U224" s="3"/>
      <c r="V224" s="3"/>
      <c r="W224" s="3"/>
      <c r="X224" s="3"/>
      <c r="Y224" s="3"/>
      <c r="Z224" s="3"/>
    </row>
    <row r="225" spans="1:26" ht="11.25" customHeight="1">
      <c r="A225" s="498"/>
      <c r="B225" s="650"/>
      <c r="C225" s="498"/>
      <c r="D225" s="499"/>
      <c r="E225" s="502"/>
      <c r="F225" s="502"/>
      <c r="G225" s="502"/>
      <c r="H225" s="502"/>
      <c r="I225" s="502"/>
      <c r="J225" s="502"/>
      <c r="K225" s="502"/>
      <c r="L225" s="647"/>
      <c r="M225" s="647"/>
      <c r="N225" s="647"/>
      <c r="O225" s="647"/>
      <c r="P225" s="647"/>
      <c r="Q225" s="3"/>
      <c r="R225" s="3"/>
      <c r="S225" s="3"/>
      <c r="T225" s="3"/>
      <c r="U225" s="3"/>
      <c r="V225" s="3"/>
      <c r="W225" s="3"/>
      <c r="X225" s="3"/>
      <c r="Y225" s="3"/>
      <c r="Z225" s="3"/>
    </row>
    <row r="226" spans="1:26" ht="11.25" customHeight="1">
      <c r="A226" s="498"/>
      <c r="B226" s="650"/>
      <c r="C226" s="498"/>
      <c r="D226" s="499"/>
      <c r="E226" s="502"/>
      <c r="F226" s="502"/>
      <c r="G226" s="502"/>
      <c r="H226" s="502"/>
      <c r="I226" s="502"/>
      <c r="J226" s="502"/>
      <c r="K226" s="502"/>
      <c r="L226" s="647"/>
      <c r="M226" s="647"/>
      <c r="N226" s="647"/>
      <c r="O226" s="647"/>
      <c r="P226" s="647"/>
      <c r="Q226" s="3"/>
      <c r="R226" s="3"/>
      <c r="S226" s="3"/>
      <c r="T226" s="3"/>
      <c r="U226" s="3"/>
      <c r="V226" s="3"/>
      <c r="W226" s="3"/>
      <c r="X226" s="3"/>
      <c r="Y226" s="3"/>
      <c r="Z226" s="3"/>
    </row>
    <row r="227" spans="1:26" ht="11.25" customHeight="1">
      <c r="A227" s="498"/>
      <c r="B227" s="650"/>
      <c r="C227" s="498"/>
      <c r="D227" s="499"/>
      <c r="E227" s="502"/>
      <c r="F227" s="502"/>
      <c r="G227" s="502"/>
      <c r="H227" s="502"/>
      <c r="I227" s="502"/>
      <c r="J227" s="502"/>
      <c r="K227" s="502"/>
      <c r="L227" s="647"/>
      <c r="M227" s="647"/>
      <c r="N227" s="647"/>
      <c r="O227" s="647"/>
      <c r="P227" s="647"/>
      <c r="Q227" s="3"/>
      <c r="R227" s="3"/>
      <c r="S227" s="3"/>
      <c r="T227" s="3"/>
      <c r="U227" s="3"/>
      <c r="V227" s="3"/>
      <c r="W227" s="3"/>
      <c r="X227" s="3"/>
      <c r="Y227" s="3"/>
      <c r="Z227" s="3"/>
    </row>
    <row r="228" spans="1:26" ht="11.25" customHeight="1">
      <c r="A228" s="498"/>
      <c r="B228" s="650"/>
      <c r="C228" s="498"/>
      <c r="D228" s="499"/>
      <c r="E228" s="502"/>
      <c r="F228" s="502"/>
      <c r="G228" s="502"/>
      <c r="H228" s="502"/>
      <c r="I228" s="502"/>
      <c r="J228" s="502"/>
      <c r="K228" s="502"/>
      <c r="L228" s="647"/>
      <c r="M228" s="647"/>
      <c r="N228" s="647"/>
      <c r="O228" s="647"/>
      <c r="P228" s="647"/>
      <c r="Q228" s="3"/>
      <c r="R228" s="3"/>
      <c r="S228" s="3"/>
      <c r="T228" s="3"/>
      <c r="U228" s="3"/>
      <c r="V228" s="3"/>
      <c r="W228" s="3"/>
      <c r="X228" s="3"/>
      <c r="Y228" s="3"/>
      <c r="Z228" s="3"/>
    </row>
    <row r="229" spans="1:26" ht="11.25" customHeight="1">
      <c r="A229" s="498"/>
      <c r="B229" s="650"/>
      <c r="C229" s="498"/>
      <c r="D229" s="499"/>
      <c r="E229" s="502"/>
      <c r="F229" s="502"/>
      <c r="G229" s="502"/>
      <c r="H229" s="502"/>
      <c r="I229" s="502"/>
      <c r="J229" s="502"/>
      <c r="K229" s="502"/>
      <c r="L229" s="647"/>
      <c r="M229" s="647"/>
      <c r="N229" s="647"/>
      <c r="O229" s="647"/>
      <c r="P229" s="647"/>
      <c r="Q229" s="3"/>
      <c r="R229" s="3"/>
      <c r="S229" s="3"/>
      <c r="T229" s="3"/>
      <c r="U229" s="3"/>
      <c r="V229" s="3"/>
      <c r="W229" s="3"/>
      <c r="X229" s="3"/>
      <c r="Y229" s="3"/>
      <c r="Z229" s="3"/>
    </row>
    <row r="230" spans="1:26" ht="11.25" customHeight="1">
      <c r="A230" s="498"/>
      <c r="B230" s="650"/>
      <c r="C230" s="498"/>
      <c r="D230" s="499"/>
      <c r="E230" s="502"/>
      <c r="F230" s="502"/>
      <c r="G230" s="502"/>
      <c r="H230" s="502"/>
      <c r="I230" s="502"/>
      <c r="J230" s="502"/>
      <c r="K230" s="502"/>
      <c r="L230" s="647"/>
      <c r="M230" s="647"/>
      <c r="N230" s="647"/>
      <c r="O230" s="647"/>
      <c r="P230" s="647"/>
      <c r="Q230" s="3"/>
      <c r="R230" s="3"/>
      <c r="S230" s="3"/>
      <c r="T230" s="3"/>
      <c r="U230" s="3"/>
      <c r="V230" s="3"/>
      <c r="W230" s="3"/>
      <c r="X230" s="3"/>
      <c r="Y230" s="3"/>
      <c r="Z230" s="3"/>
    </row>
    <row r="231" spans="1:26" ht="11.25" customHeight="1">
      <c r="A231" s="498"/>
      <c r="B231" s="650"/>
      <c r="C231" s="498"/>
      <c r="D231" s="499"/>
      <c r="E231" s="502"/>
      <c r="F231" s="502"/>
      <c r="G231" s="502"/>
      <c r="H231" s="502"/>
      <c r="I231" s="502"/>
      <c r="J231" s="502"/>
      <c r="K231" s="502"/>
      <c r="L231" s="647"/>
      <c r="M231" s="647"/>
      <c r="N231" s="647"/>
      <c r="O231" s="647"/>
      <c r="P231" s="647"/>
      <c r="Q231" s="3"/>
      <c r="R231" s="3"/>
      <c r="S231" s="3"/>
      <c r="T231" s="3"/>
      <c r="U231" s="3"/>
      <c r="V231" s="3"/>
      <c r="W231" s="3"/>
      <c r="X231" s="3"/>
      <c r="Y231" s="3"/>
      <c r="Z231" s="3"/>
    </row>
    <row r="232" spans="1:26" ht="11.25" customHeight="1">
      <c r="A232" s="498"/>
      <c r="B232" s="650"/>
      <c r="C232" s="498"/>
      <c r="D232" s="499"/>
      <c r="E232" s="502"/>
      <c r="F232" s="502"/>
      <c r="G232" s="502"/>
      <c r="H232" s="502"/>
      <c r="I232" s="502"/>
      <c r="J232" s="502"/>
      <c r="K232" s="502"/>
      <c r="L232" s="647"/>
      <c r="M232" s="647"/>
      <c r="N232" s="647"/>
      <c r="O232" s="647"/>
      <c r="P232" s="647"/>
      <c r="Q232" s="3"/>
      <c r="R232" s="3"/>
      <c r="S232" s="3"/>
      <c r="T232" s="3"/>
      <c r="U232" s="3"/>
      <c r="V232" s="3"/>
      <c r="W232" s="3"/>
      <c r="X232" s="3"/>
      <c r="Y232" s="3"/>
      <c r="Z232" s="3"/>
    </row>
    <row r="233" spans="1:26" ht="11.25" customHeight="1">
      <c r="A233" s="498"/>
      <c r="B233" s="650"/>
      <c r="C233" s="498"/>
      <c r="D233" s="499"/>
      <c r="E233" s="502"/>
      <c r="F233" s="502"/>
      <c r="G233" s="502"/>
      <c r="H233" s="502"/>
      <c r="I233" s="502"/>
      <c r="J233" s="502"/>
      <c r="K233" s="502"/>
      <c r="L233" s="647"/>
      <c r="M233" s="647"/>
      <c r="N233" s="647"/>
      <c r="O233" s="647"/>
      <c r="P233" s="647"/>
      <c r="Q233" s="3"/>
      <c r="R233" s="3"/>
      <c r="S233" s="3"/>
      <c r="T233" s="3"/>
      <c r="U233" s="3"/>
      <c r="V233" s="3"/>
      <c r="W233" s="3"/>
      <c r="X233" s="3"/>
      <c r="Y233" s="3"/>
      <c r="Z233" s="3"/>
    </row>
    <row r="234" spans="1:26" ht="11.25" customHeight="1">
      <c r="A234" s="498"/>
      <c r="B234" s="650"/>
      <c r="C234" s="498"/>
      <c r="D234" s="499"/>
      <c r="E234" s="502"/>
      <c r="F234" s="502"/>
      <c r="G234" s="502"/>
      <c r="H234" s="502"/>
      <c r="I234" s="502"/>
      <c r="J234" s="502"/>
      <c r="K234" s="502"/>
      <c r="L234" s="647"/>
      <c r="M234" s="647"/>
      <c r="N234" s="647"/>
      <c r="O234" s="647"/>
      <c r="P234" s="647"/>
      <c r="Q234" s="3"/>
      <c r="R234" s="3"/>
      <c r="S234" s="3"/>
      <c r="T234" s="3"/>
      <c r="U234" s="3"/>
      <c r="V234" s="3"/>
      <c r="W234" s="3"/>
      <c r="X234" s="3"/>
      <c r="Y234" s="3"/>
      <c r="Z234" s="3"/>
    </row>
    <row r="235" spans="1:26" ht="11.25" customHeight="1">
      <c r="A235" s="498"/>
      <c r="B235" s="650"/>
      <c r="C235" s="498"/>
      <c r="D235" s="499"/>
      <c r="E235" s="502"/>
      <c r="F235" s="502"/>
      <c r="G235" s="502"/>
      <c r="H235" s="502"/>
      <c r="I235" s="502"/>
      <c r="J235" s="502"/>
      <c r="K235" s="502"/>
      <c r="L235" s="647"/>
      <c r="M235" s="647"/>
      <c r="N235" s="647"/>
      <c r="O235" s="647"/>
      <c r="P235" s="647"/>
      <c r="Q235" s="3"/>
      <c r="R235" s="3"/>
      <c r="S235" s="3"/>
      <c r="T235" s="3"/>
      <c r="U235" s="3"/>
      <c r="V235" s="3"/>
      <c r="W235" s="3"/>
      <c r="X235" s="3"/>
      <c r="Y235" s="3"/>
      <c r="Z235" s="3"/>
    </row>
    <row r="236" spans="1:26" ht="11.25" customHeight="1">
      <c r="A236" s="498"/>
      <c r="B236" s="650"/>
      <c r="C236" s="498"/>
      <c r="D236" s="499"/>
      <c r="E236" s="502"/>
      <c r="F236" s="502"/>
      <c r="G236" s="502"/>
      <c r="H236" s="502"/>
      <c r="I236" s="502"/>
      <c r="J236" s="502"/>
      <c r="K236" s="502"/>
      <c r="L236" s="647"/>
      <c r="M236" s="647"/>
      <c r="N236" s="647"/>
      <c r="O236" s="647"/>
      <c r="P236" s="647"/>
      <c r="Q236" s="3"/>
      <c r="R236" s="3"/>
      <c r="S236" s="3"/>
      <c r="T236" s="3"/>
      <c r="U236" s="3"/>
      <c r="V236" s="3"/>
      <c r="W236" s="3"/>
      <c r="X236" s="3"/>
      <c r="Y236" s="3"/>
      <c r="Z236" s="3"/>
    </row>
    <row r="237" spans="1:26" ht="11.25" customHeight="1">
      <c r="A237" s="498"/>
      <c r="B237" s="650"/>
      <c r="C237" s="498"/>
      <c r="D237" s="499"/>
      <c r="E237" s="502"/>
      <c r="F237" s="502"/>
      <c r="G237" s="502"/>
      <c r="H237" s="502"/>
      <c r="I237" s="502"/>
      <c r="J237" s="502"/>
      <c r="K237" s="502"/>
      <c r="L237" s="647"/>
      <c r="M237" s="647"/>
      <c r="N237" s="647"/>
      <c r="O237" s="647"/>
      <c r="P237" s="647"/>
      <c r="Q237" s="3"/>
      <c r="R237" s="3"/>
      <c r="S237" s="3"/>
      <c r="T237" s="3"/>
      <c r="U237" s="3"/>
      <c r="V237" s="3"/>
      <c r="W237" s="3"/>
      <c r="X237" s="3"/>
      <c r="Y237" s="3"/>
      <c r="Z237" s="3"/>
    </row>
    <row r="238" spans="1:26" ht="11.25" customHeight="1">
      <c r="A238" s="498"/>
      <c r="B238" s="650"/>
      <c r="C238" s="498"/>
      <c r="D238" s="499"/>
      <c r="E238" s="502"/>
      <c r="F238" s="502"/>
      <c r="G238" s="502"/>
      <c r="H238" s="502"/>
      <c r="I238" s="502"/>
      <c r="J238" s="502"/>
      <c r="K238" s="502"/>
      <c r="L238" s="647"/>
      <c r="M238" s="647"/>
      <c r="N238" s="647"/>
      <c r="O238" s="647"/>
      <c r="P238" s="647"/>
      <c r="Q238" s="3"/>
      <c r="R238" s="3"/>
      <c r="S238" s="3"/>
      <c r="T238" s="3"/>
      <c r="U238" s="3"/>
      <c r="V238" s="3"/>
      <c r="W238" s="3"/>
      <c r="X238" s="3"/>
      <c r="Y238" s="3"/>
      <c r="Z238" s="3"/>
    </row>
    <row r="239" spans="1:26" ht="11.25" customHeight="1">
      <c r="A239" s="498"/>
      <c r="B239" s="650"/>
      <c r="C239" s="498"/>
      <c r="D239" s="499"/>
      <c r="E239" s="502"/>
      <c r="F239" s="502"/>
      <c r="G239" s="502"/>
      <c r="H239" s="502"/>
      <c r="I239" s="502"/>
      <c r="J239" s="502"/>
      <c r="K239" s="502"/>
      <c r="L239" s="647"/>
      <c r="M239" s="647"/>
      <c r="N239" s="647"/>
      <c r="O239" s="647"/>
      <c r="P239" s="647"/>
      <c r="Q239" s="3"/>
      <c r="R239" s="3"/>
      <c r="S239" s="3"/>
      <c r="T239" s="3"/>
      <c r="U239" s="3"/>
      <c r="V239" s="3"/>
      <c r="W239" s="3"/>
      <c r="X239" s="3"/>
      <c r="Y239" s="3"/>
      <c r="Z239" s="3"/>
    </row>
    <row r="240" spans="1:26" ht="11.25" customHeight="1">
      <c r="A240" s="498"/>
      <c r="B240" s="650"/>
      <c r="C240" s="498"/>
      <c r="D240" s="499"/>
      <c r="E240" s="502"/>
      <c r="F240" s="502"/>
      <c r="G240" s="502"/>
      <c r="H240" s="502"/>
      <c r="I240" s="502"/>
      <c r="J240" s="502"/>
      <c r="K240" s="502"/>
      <c r="L240" s="647"/>
      <c r="M240" s="647"/>
      <c r="N240" s="647"/>
      <c r="O240" s="647"/>
      <c r="P240" s="647"/>
      <c r="Q240" s="3"/>
      <c r="R240" s="3"/>
      <c r="S240" s="3"/>
      <c r="T240" s="3"/>
      <c r="U240" s="3"/>
      <c r="V240" s="3"/>
      <c r="W240" s="3"/>
      <c r="X240" s="3"/>
      <c r="Y240" s="3"/>
      <c r="Z240" s="3"/>
    </row>
    <row r="241" spans="1:26" ht="11.25" customHeight="1">
      <c r="A241" s="498"/>
      <c r="B241" s="650"/>
      <c r="C241" s="498"/>
      <c r="D241" s="499"/>
      <c r="E241" s="502"/>
      <c r="F241" s="502"/>
      <c r="G241" s="502"/>
      <c r="H241" s="502"/>
      <c r="I241" s="502"/>
      <c r="J241" s="502"/>
      <c r="K241" s="502"/>
      <c r="L241" s="647"/>
      <c r="M241" s="647"/>
      <c r="N241" s="647"/>
      <c r="O241" s="647"/>
      <c r="P241" s="647"/>
      <c r="Q241" s="3"/>
      <c r="R241" s="3"/>
      <c r="S241" s="3"/>
      <c r="T241" s="3"/>
      <c r="U241" s="3"/>
      <c r="V241" s="3"/>
      <c r="W241" s="3"/>
      <c r="X241" s="3"/>
      <c r="Y241" s="3"/>
      <c r="Z241" s="3"/>
    </row>
    <row r="242" spans="1:26" ht="11.25" customHeight="1">
      <c r="A242" s="498"/>
      <c r="B242" s="650"/>
      <c r="C242" s="498"/>
      <c r="D242" s="499"/>
      <c r="E242" s="502"/>
      <c r="F242" s="502"/>
      <c r="G242" s="502"/>
      <c r="H242" s="502"/>
      <c r="I242" s="502"/>
      <c r="J242" s="502"/>
      <c r="K242" s="502"/>
      <c r="L242" s="647"/>
      <c r="M242" s="647"/>
      <c r="N242" s="647"/>
      <c r="O242" s="647"/>
      <c r="P242" s="647"/>
      <c r="Q242" s="3"/>
      <c r="R242" s="3"/>
      <c r="S242" s="3"/>
      <c r="T242" s="3"/>
      <c r="U242" s="3"/>
      <c r="V242" s="3"/>
      <c r="W242" s="3"/>
      <c r="X242" s="3"/>
      <c r="Y242" s="3"/>
      <c r="Z242" s="3"/>
    </row>
    <row r="243" spans="1:26" ht="11.25" customHeight="1">
      <c r="A243" s="498"/>
      <c r="B243" s="650"/>
      <c r="C243" s="498"/>
      <c r="D243" s="499"/>
      <c r="E243" s="502"/>
      <c r="F243" s="502"/>
      <c r="G243" s="502"/>
      <c r="H243" s="502"/>
      <c r="I243" s="502"/>
      <c r="J243" s="502"/>
      <c r="K243" s="502"/>
      <c r="L243" s="647"/>
      <c r="M243" s="647"/>
      <c r="N243" s="647"/>
      <c r="O243" s="647"/>
      <c r="P243" s="647"/>
      <c r="Q243" s="3"/>
      <c r="R243" s="3"/>
      <c r="S243" s="3"/>
      <c r="T243" s="3"/>
      <c r="U243" s="3"/>
      <c r="V243" s="3"/>
      <c r="W243" s="3"/>
      <c r="X243" s="3"/>
      <c r="Y243" s="3"/>
      <c r="Z243" s="3"/>
    </row>
    <row r="244" spans="1:26" ht="11.25" customHeight="1">
      <c r="A244" s="498"/>
      <c r="B244" s="650"/>
      <c r="C244" s="498"/>
      <c r="D244" s="499"/>
      <c r="E244" s="502"/>
      <c r="F244" s="502"/>
      <c r="G244" s="502"/>
      <c r="H244" s="502"/>
      <c r="I244" s="502"/>
      <c r="J244" s="502"/>
      <c r="K244" s="502"/>
      <c r="L244" s="647"/>
      <c r="M244" s="647"/>
      <c r="N244" s="647"/>
      <c r="O244" s="647"/>
      <c r="P244" s="647"/>
      <c r="Q244" s="3"/>
      <c r="R244" s="3"/>
      <c r="S244" s="3"/>
      <c r="T244" s="3"/>
      <c r="U244" s="3"/>
      <c r="V244" s="3"/>
      <c r="W244" s="3"/>
      <c r="X244" s="3"/>
      <c r="Y244" s="3"/>
      <c r="Z244" s="3"/>
    </row>
    <row r="245" spans="1:26" ht="11.25" customHeight="1">
      <c r="A245" s="498"/>
      <c r="B245" s="650"/>
      <c r="C245" s="498"/>
      <c r="D245" s="499"/>
      <c r="E245" s="502"/>
      <c r="F245" s="502"/>
      <c r="G245" s="502"/>
      <c r="H245" s="502"/>
      <c r="I245" s="502"/>
      <c r="J245" s="502"/>
      <c r="K245" s="502"/>
      <c r="L245" s="647"/>
      <c r="M245" s="647"/>
      <c r="N245" s="647"/>
      <c r="O245" s="647"/>
      <c r="P245" s="647"/>
      <c r="Q245" s="3"/>
      <c r="R245" s="3"/>
      <c r="S245" s="3"/>
      <c r="T245" s="3"/>
      <c r="U245" s="3"/>
      <c r="V245" s="3"/>
      <c r="W245" s="3"/>
      <c r="X245" s="3"/>
      <c r="Y245" s="3"/>
      <c r="Z245" s="3"/>
    </row>
    <row r="246" spans="1:26" ht="11.25" customHeight="1">
      <c r="A246" s="498"/>
      <c r="B246" s="650"/>
      <c r="C246" s="498"/>
      <c r="D246" s="499"/>
      <c r="E246" s="502"/>
      <c r="F246" s="502"/>
      <c r="G246" s="502"/>
      <c r="H246" s="502"/>
      <c r="I246" s="502"/>
      <c r="J246" s="502"/>
      <c r="K246" s="502"/>
      <c r="L246" s="647"/>
      <c r="M246" s="647"/>
      <c r="N246" s="647"/>
      <c r="O246" s="647"/>
      <c r="P246" s="647"/>
      <c r="Q246" s="3"/>
      <c r="R246" s="3"/>
      <c r="S246" s="3"/>
      <c r="T246" s="3"/>
      <c r="U246" s="3"/>
      <c r="V246" s="3"/>
      <c r="W246" s="3"/>
      <c r="X246" s="3"/>
      <c r="Y246" s="3"/>
      <c r="Z246" s="3"/>
    </row>
    <row r="247" spans="1:26" ht="11.25" customHeight="1">
      <c r="A247" s="498"/>
      <c r="B247" s="650"/>
      <c r="C247" s="498"/>
      <c r="D247" s="499"/>
      <c r="E247" s="502"/>
      <c r="F247" s="502"/>
      <c r="G247" s="502"/>
      <c r="H247" s="502"/>
      <c r="I247" s="502"/>
      <c r="J247" s="502"/>
      <c r="K247" s="502"/>
      <c r="L247" s="647"/>
      <c r="M247" s="647"/>
      <c r="N247" s="647"/>
      <c r="O247" s="647"/>
      <c r="P247" s="647"/>
      <c r="Q247" s="3"/>
      <c r="R247" s="3"/>
      <c r="S247" s="3"/>
      <c r="T247" s="3"/>
      <c r="U247" s="3"/>
      <c r="V247" s="3"/>
      <c r="W247" s="3"/>
      <c r="X247" s="3"/>
      <c r="Y247" s="3"/>
      <c r="Z247" s="3"/>
    </row>
    <row r="248" spans="1:26" ht="11.25" customHeight="1">
      <c r="A248" s="498"/>
      <c r="B248" s="650"/>
      <c r="C248" s="498"/>
      <c r="D248" s="499"/>
      <c r="E248" s="502"/>
      <c r="F248" s="502"/>
      <c r="G248" s="502"/>
      <c r="H248" s="502"/>
      <c r="I248" s="502"/>
      <c r="J248" s="502"/>
      <c r="K248" s="502"/>
      <c r="L248" s="647"/>
      <c r="M248" s="647"/>
      <c r="N248" s="647"/>
      <c r="O248" s="647"/>
      <c r="P248" s="647"/>
      <c r="Q248" s="3"/>
      <c r="R248" s="3"/>
      <c r="S248" s="3"/>
      <c r="T248" s="3"/>
      <c r="U248" s="3"/>
      <c r="V248" s="3"/>
      <c r="W248" s="3"/>
      <c r="X248" s="3"/>
      <c r="Y248" s="3"/>
      <c r="Z248" s="3"/>
    </row>
    <row r="249" spans="1:26" ht="11.25" customHeight="1">
      <c r="A249" s="498"/>
      <c r="B249" s="650"/>
      <c r="C249" s="498"/>
      <c r="D249" s="499"/>
      <c r="E249" s="502"/>
      <c r="F249" s="502"/>
      <c r="G249" s="502"/>
      <c r="H249" s="502"/>
      <c r="I249" s="502"/>
      <c r="J249" s="502"/>
      <c r="K249" s="502"/>
      <c r="L249" s="647"/>
      <c r="M249" s="647"/>
      <c r="N249" s="647"/>
      <c r="O249" s="647"/>
      <c r="P249" s="647"/>
      <c r="Q249" s="3"/>
      <c r="R249" s="3"/>
      <c r="S249" s="3"/>
      <c r="T249" s="3"/>
      <c r="U249" s="3"/>
      <c r="V249" s="3"/>
      <c r="W249" s="3"/>
      <c r="X249" s="3"/>
      <c r="Y249" s="3"/>
      <c r="Z249" s="3"/>
    </row>
    <row r="250" spans="1:26" ht="11.25" customHeight="1">
      <c r="A250" s="498"/>
      <c r="B250" s="650"/>
      <c r="C250" s="498"/>
      <c r="D250" s="499"/>
      <c r="E250" s="502"/>
      <c r="F250" s="502"/>
      <c r="G250" s="502"/>
      <c r="H250" s="502"/>
      <c r="I250" s="502"/>
      <c r="J250" s="502"/>
      <c r="K250" s="502"/>
      <c r="L250" s="647"/>
      <c r="M250" s="647"/>
      <c r="N250" s="647"/>
      <c r="O250" s="647"/>
      <c r="P250" s="647"/>
      <c r="Q250" s="3"/>
      <c r="R250" s="3"/>
      <c r="S250" s="3"/>
      <c r="T250" s="3"/>
      <c r="U250" s="3"/>
      <c r="V250" s="3"/>
      <c r="W250" s="3"/>
      <c r="X250" s="3"/>
      <c r="Y250" s="3"/>
      <c r="Z250" s="3"/>
    </row>
    <row r="251" spans="1:26" ht="11.25" customHeight="1">
      <c r="A251" s="498"/>
      <c r="B251" s="650"/>
      <c r="C251" s="498"/>
      <c r="D251" s="499"/>
      <c r="E251" s="502"/>
      <c r="F251" s="502"/>
      <c r="G251" s="502"/>
      <c r="H251" s="502"/>
      <c r="I251" s="502"/>
      <c r="J251" s="502"/>
      <c r="K251" s="502"/>
      <c r="L251" s="647"/>
      <c r="M251" s="647"/>
      <c r="N251" s="647"/>
      <c r="O251" s="647"/>
      <c r="P251" s="647"/>
      <c r="Q251" s="3"/>
      <c r="R251" s="3"/>
      <c r="S251" s="3"/>
      <c r="T251" s="3"/>
      <c r="U251" s="3"/>
      <c r="V251" s="3"/>
      <c r="W251" s="3"/>
      <c r="X251" s="3"/>
      <c r="Y251" s="3"/>
      <c r="Z251" s="3"/>
    </row>
    <row r="252" spans="1:26" ht="11.25" customHeight="1">
      <c r="A252" s="498"/>
      <c r="B252" s="650"/>
      <c r="C252" s="498"/>
      <c r="D252" s="499"/>
      <c r="E252" s="502"/>
      <c r="F252" s="502"/>
      <c r="G252" s="502"/>
      <c r="H252" s="502"/>
      <c r="I252" s="502"/>
      <c r="J252" s="502"/>
      <c r="K252" s="502"/>
      <c r="L252" s="647"/>
      <c r="M252" s="647"/>
      <c r="N252" s="647"/>
      <c r="O252" s="647"/>
      <c r="P252" s="647"/>
      <c r="Q252" s="3"/>
      <c r="R252" s="3"/>
      <c r="S252" s="3"/>
      <c r="T252" s="3"/>
      <c r="U252" s="3"/>
      <c r="V252" s="3"/>
      <c r="W252" s="3"/>
      <c r="X252" s="3"/>
      <c r="Y252" s="3"/>
      <c r="Z252" s="3"/>
    </row>
    <row r="253" spans="1:26" ht="11.25" customHeight="1">
      <c r="A253" s="498"/>
      <c r="B253" s="650"/>
      <c r="C253" s="498"/>
      <c r="D253" s="499"/>
      <c r="E253" s="502"/>
      <c r="F253" s="502"/>
      <c r="G253" s="502"/>
      <c r="H253" s="502"/>
      <c r="I253" s="502"/>
      <c r="J253" s="502"/>
      <c r="K253" s="502"/>
      <c r="L253" s="647"/>
      <c r="M253" s="647"/>
      <c r="N253" s="647"/>
      <c r="O253" s="647"/>
      <c r="P253" s="647"/>
      <c r="Q253" s="3"/>
      <c r="R253" s="3"/>
      <c r="S253" s="3"/>
      <c r="T253" s="3"/>
      <c r="U253" s="3"/>
      <c r="V253" s="3"/>
      <c r="W253" s="3"/>
      <c r="X253" s="3"/>
      <c r="Y253" s="3"/>
      <c r="Z253" s="3"/>
    </row>
    <row r="254" spans="1:26" ht="11.25" customHeight="1">
      <c r="A254" s="498"/>
      <c r="B254" s="650"/>
      <c r="C254" s="498"/>
      <c r="D254" s="499"/>
      <c r="E254" s="502"/>
      <c r="F254" s="502"/>
      <c r="G254" s="502"/>
      <c r="H254" s="502"/>
      <c r="I254" s="502"/>
      <c r="J254" s="502"/>
      <c r="K254" s="502"/>
      <c r="L254" s="647"/>
      <c r="M254" s="647"/>
      <c r="N254" s="647"/>
      <c r="O254" s="647"/>
      <c r="P254" s="647"/>
      <c r="Q254" s="3"/>
      <c r="R254" s="3"/>
      <c r="S254" s="3"/>
      <c r="T254" s="3"/>
      <c r="U254" s="3"/>
      <c r="V254" s="3"/>
      <c r="W254" s="3"/>
      <c r="X254" s="3"/>
      <c r="Y254" s="3"/>
      <c r="Z254" s="3"/>
    </row>
    <row r="255" spans="1:26" ht="11.25" customHeight="1">
      <c r="A255" s="498"/>
      <c r="B255" s="650"/>
      <c r="C255" s="498"/>
      <c r="D255" s="499"/>
      <c r="E255" s="502"/>
      <c r="F255" s="502"/>
      <c r="G255" s="502"/>
      <c r="H255" s="502"/>
      <c r="I255" s="502"/>
      <c r="J255" s="502"/>
      <c r="K255" s="502"/>
      <c r="L255" s="647"/>
      <c r="M255" s="647"/>
      <c r="N255" s="647"/>
      <c r="O255" s="647"/>
      <c r="P255" s="647"/>
      <c r="Q255" s="3"/>
      <c r="R255" s="3"/>
      <c r="S255" s="3"/>
      <c r="T255" s="3"/>
      <c r="U255" s="3"/>
      <c r="V255" s="3"/>
      <c r="W255" s="3"/>
      <c r="X255" s="3"/>
      <c r="Y255" s="3"/>
      <c r="Z255" s="3"/>
    </row>
    <row r="256" spans="1:26" ht="11.25" customHeight="1">
      <c r="A256" s="498"/>
      <c r="B256" s="650"/>
      <c r="C256" s="498"/>
      <c r="D256" s="499"/>
      <c r="E256" s="502"/>
      <c r="F256" s="502"/>
      <c r="G256" s="502"/>
      <c r="H256" s="502"/>
      <c r="I256" s="502"/>
      <c r="J256" s="502"/>
      <c r="K256" s="502"/>
      <c r="L256" s="647"/>
      <c r="M256" s="647"/>
      <c r="N256" s="647"/>
      <c r="O256" s="647"/>
      <c r="P256" s="647"/>
      <c r="Q256" s="3"/>
      <c r="R256" s="3"/>
      <c r="S256" s="3"/>
      <c r="T256" s="3"/>
      <c r="U256" s="3"/>
      <c r="V256" s="3"/>
      <c r="W256" s="3"/>
      <c r="X256" s="3"/>
      <c r="Y256" s="3"/>
      <c r="Z256" s="3"/>
    </row>
    <row r="257" spans="1:26" ht="11.25" customHeight="1">
      <c r="A257" s="498"/>
      <c r="B257" s="650"/>
      <c r="C257" s="498"/>
      <c r="D257" s="499"/>
      <c r="E257" s="502"/>
      <c r="F257" s="502"/>
      <c r="G257" s="502"/>
      <c r="H257" s="502"/>
      <c r="I257" s="502"/>
      <c r="J257" s="502"/>
      <c r="K257" s="502"/>
      <c r="L257" s="647"/>
      <c r="M257" s="647"/>
      <c r="N257" s="647"/>
      <c r="O257" s="647"/>
      <c r="P257" s="647"/>
      <c r="Q257" s="3"/>
      <c r="R257" s="3"/>
      <c r="S257" s="3"/>
      <c r="T257" s="3"/>
      <c r="U257" s="3"/>
      <c r="V257" s="3"/>
      <c r="W257" s="3"/>
      <c r="X257" s="3"/>
      <c r="Y257" s="3"/>
      <c r="Z257" s="3"/>
    </row>
    <row r="258" spans="1:26" ht="11.25" customHeight="1">
      <c r="A258" s="498"/>
      <c r="B258" s="650"/>
      <c r="C258" s="498"/>
      <c r="D258" s="499"/>
      <c r="E258" s="502"/>
      <c r="F258" s="502"/>
      <c r="G258" s="502"/>
      <c r="H258" s="502"/>
      <c r="I258" s="502"/>
      <c r="J258" s="502"/>
      <c r="K258" s="502"/>
      <c r="L258" s="647"/>
      <c r="M258" s="647"/>
      <c r="N258" s="647"/>
      <c r="O258" s="647"/>
      <c r="P258" s="647"/>
      <c r="Q258" s="3"/>
      <c r="R258" s="3"/>
      <c r="S258" s="3"/>
      <c r="T258" s="3"/>
      <c r="U258" s="3"/>
      <c r="V258" s="3"/>
      <c r="W258" s="3"/>
      <c r="X258" s="3"/>
      <c r="Y258" s="3"/>
      <c r="Z258" s="3"/>
    </row>
    <row r="259" spans="1:26" ht="11.25" customHeight="1">
      <c r="A259" s="498"/>
      <c r="B259" s="650"/>
      <c r="C259" s="498"/>
      <c r="D259" s="499"/>
      <c r="E259" s="502"/>
      <c r="F259" s="502"/>
      <c r="G259" s="502"/>
      <c r="H259" s="502"/>
      <c r="I259" s="502"/>
      <c r="J259" s="502"/>
      <c r="K259" s="502"/>
      <c r="L259" s="647"/>
      <c r="M259" s="647"/>
      <c r="N259" s="647"/>
      <c r="O259" s="647"/>
      <c r="P259" s="647"/>
      <c r="Q259" s="3"/>
      <c r="R259" s="3"/>
      <c r="S259" s="3"/>
      <c r="T259" s="3"/>
      <c r="U259" s="3"/>
      <c r="V259" s="3"/>
      <c r="W259" s="3"/>
      <c r="X259" s="3"/>
      <c r="Y259" s="3"/>
      <c r="Z259" s="3"/>
    </row>
    <row r="260" spans="1:26" ht="11.25" customHeight="1">
      <c r="A260" s="498"/>
      <c r="B260" s="650"/>
      <c r="C260" s="498"/>
      <c r="D260" s="499"/>
      <c r="E260" s="502"/>
      <c r="F260" s="502"/>
      <c r="G260" s="502"/>
      <c r="H260" s="502"/>
      <c r="I260" s="502"/>
      <c r="J260" s="502"/>
      <c r="K260" s="502"/>
      <c r="L260" s="647"/>
      <c r="M260" s="647"/>
      <c r="N260" s="647"/>
      <c r="O260" s="647"/>
      <c r="P260" s="647"/>
      <c r="Q260" s="3"/>
      <c r="R260" s="3"/>
      <c r="S260" s="3"/>
      <c r="T260" s="3"/>
      <c r="U260" s="3"/>
      <c r="V260" s="3"/>
      <c r="W260" s="3"/>
      <c r="X260" s="3"/>
      <c r="Y260" s="3"/>
      <c r="Z260" s="3"/>
    </row>
    <row r="261" spans="1:26" ht="11.25" customHeight="1">
      <c r="A261" s="498"/>
      <c r="B261" s="650"/>
      <c r="C261" s="498"/>
      <c r="D261" s="499"/>
      <c r="E261" s="502"/>
      <c r="F261" s="502"/>
      <c r="G261" s="502"/>
      <c r="H261" s="502"/>
      <c r="I261" s="502"/>
      <c r="J261" s="502"/>
      <c r="K261" s="502"/>
      <c r="L261" s="647"/>
      <c r="M261" s="647"/>
      <c r="N261" s="647"/>
      <c r="O261" s="647"/>
      <c r="P261" s="647"/>
      <c r="Q261" s="3"/>
      <c r="R261" s="3"/>
      <c r="S261" s="3"/>
      <c r="T261" s="3"/>
      <c r="U261" s="3"/>
      <c r="V261" s="3"/>
      <c r="W261" s="3"/>
      <c r="X261" s="3"/>
      <c r="Y261" s="3"/>
      <c r="Z261" s="3"/>
    </row>
    <row r="262" spans="1:26" ht="11.25" customHeight="1">
      <c r="A262" s="498"/>
      <c r="B262" s="650"/>
      <c r="C262" s="498"/>
      <c r="D262" s="499"/>
      <c r="E262" s="502"/>
      <c r="F262" s="502"/>
      <c r="G262" s="502"/>
      <c r="H262" s="502"/>
      <c r="I262" s="502"/>
      <c r="J262" s="502"/>
      <c r="K262" s="502"/>
      <c r="L262" s="647"/>
      <c r="M262" s="647"/>
      <c r="N262" s="647"/>
      <c r="O262" s="647"/>
      <c r="P262" s="647"/>
      <c r="Q262" s="3"/>
      <c r="R262" s="3"/>
      <c r="S262" s="3"/>
      <c r="T262" s="3"/>
      <c r="U262" s="3"/>
      <c r="V262" s="3"/>
      <c r="W262" s="3"/>
      <c r="X262" s="3"/>
      <c r="Y262" s="3"/>
      <c r="Z262" s="3"/>
    </row>
    <row r="263" spans="1:26" ht="11.25" customHeight="1">
      <c r="A263" s="498"/>
      <c r="B263" s="650"/>
      <c r="C263" s="498"/>
      <c r="D263" s="499"/>
      <c r="E263" s="502"/>
      <c r="F263" s="502"/>
      <c r="G263" s="502"/>
      <c r="H263" s="502"/>
      <c r="I263" s="502"/>
      <c r="J263" s="502"/>
      <c r="K263" s="502"/>
      <c r="L263" s="647"/>
      <c r="M263" s="647"/>
      <c r="N263" s="647"/>
      <c r="O263" s="647"/>
      <c r="P263" s="647"/>
      <c r="Q263" s="3"/>
      <c r="R263" s="3"/>
      <c r="S263" s="3"/>
      <c r="T263" s="3"/>
      <c r="U263" s="3"/>
      <c r="V263" s="3"/>
      <c r="W263" s="3"/>
      <c r="X263" s="3"/>
      <c r="Y263" s="3"/>
      <c r="Z263" s="3"/>
    </row>
    <row r="264" spans="1:26" ht="11.25" customHeight="1">
      <c r="A264" s="498"/>
      <c r="B264" s="650"/>
      <c r="C264" s="498"/>
      <c r="D264" s="499"/>
      <c r="E264" s="502"/>
      <c r="F264" s="502"/>
      <c r="G264" s="502"/>
      <c r="H264" s="502"/>
      <c r="I264" s="502"/>
      <c r="J264" s="502"/>
      <c r="K264" s="502"/>
      <c r="L264" s="647"/>
      <c r="M264" s="647"/>
      <c r="N264" s="647"/>
      <c r="O264" s="647"/>
      <c r="P264" s="647"/>
      <c r="Q264" s="3"/>
      <c r="R264" s="3"/>
      <c r="S264" s="3"/>
      <c r="T264" s="3"/>
      <c r="U264" s="3"/>
      <c r="V264" s="3"/>
      <c r="W264" s="3"/>
      <c r="X264" s="3"/>
      <c r="Y264" s="3"/>
      <c r="Z264" s="3"/>
    </row>
    <row r="265" spans="1:26" ht="11.25" customHeight="1">
      <c r="A265" s="498"/>
      <c r="B265" s="650"/>
      <c r="C265" s="498"/>
      <c r="D265" s="499"/>
      <c r="E265" s="502"/>
      <c r="F265" s="502"/>
      <c r="G265" s="502"/>
      <c r="H265" s="502"/>
      <c r="I265" s="502"/>
      <c r="J265" s="502"/>
      <c r="K265" s="502"/>
      <c r="L265" s="647"/>
      <c r="M265" s="647"/>
      <c r="N265" s="647"/>
      <c r="O265" s="647"/>
      <c r="P265" s="647"/>
      <c r="Q265" s="3"/>
      <c r="R265" s="3"/>
      <c r="S265" s="3"/>
      <c r="T265" s="3"/>
      <c r="U265" s="3"/>
      <c r="V265" s="3"/>
      <c r="W265" s="3"/>
      <c r="X265" s="3"/>
      <c r="Y265" s="3"/>
      <c r="Z265" s="3"/>
    </row>
    <row r="266" spans="1:26" ht="11.25" customHeight="1">
      <c r="A266" s="498"/>
      <c r="B266" s="650"/>
      <c r="C266" s="498"/>
      <c r="D266" s="499"/>
      <c r="E266" s="502"/>
      <c r="F266" s="502"/>
      <c r="G266" s="502"/>
      <c r="H266" s="502"/>
      <c r="I266" s="502"/>
      <c r="J266" s="502"/>
      <c r="K266" s="502"/>
      <c r="L266" s="647"/>
      <c r="M266" s="647"/>
      <c r="N266" s="647"/>
      <c r="O266" s="647"/>
      <c r="P266" s="647"/>
      <c r="Q266" s="3"/>
      <c r="R266" s="3"/>
      <c r="S266" s="3"/>
      <c r="T266" s="3"/>
      <c r="U266" s="3"/>
      <c r="V266" s="3"/>
      <c r="W266" s="3"/>
      <c r="X266" s="3"/>
      <c r="Y266" s="3"/>
      <c r="Z266" s="3"/>
    </row>
    <row r="267" spans="1:26" ht="11.25" customHeight="1">
      <c r="A267" s="498"/>
      <c r="B267" s="650"/>
      <c r="C267" s="498"/>
      <c r="D267" s="499"/>
      <c r="E267" s="502"/>
      <c r="F267" s="502"/>
      <c r="G267" s="502"/>
      <c r="H267" s="502"/>
      <c r="I267" s="502"/>
      <c r="J267" s="502"/>
      <c r="K267" s="502"/>
      <c r="L267" s="647"/>
      <c r="M267" s="647"/>
      <c r="N267" s="647"/>
      <c r="O267" s="647"/>
      <c r="P267" s="647"/>
      <c r="Q267" s="3"/>
      <c r="R267" s="3"/>
      <c r="S267" s="3"/>
      <c r="T267" s="3"/>
      <c r="U267" s="3"/>
      <c r="V267" s="3"/>
      <c r="W267" s="3"/>
      <c r="X267" s="3"/>
      <c r="Y267" s="3"/>
      <c r="Z267" s="3"/>
    </row>
    <row r="268" spans="1:26" ht="11.25" customHeight="1">
      <c r="A268" s="498"/>
      <c r="B268" s="650"/>
      <c r="C268" s="498"/>
      <c r="D268" s="499"/>
      <c r="E268" s="502"/>
      <c r="F268" s="502"/>
      <c r="G268" s="502"/>
      <c r="H268" s="502"/>
      <c r="I268" s="502"/>
      <c r="J268" s="502"/>
      <c r="K268" s="502"/>
      <c r="L268" s="647"/>
      <c r="M268" s="647"/>
      <c r="N268" s="647"/>
      <c r="O268" s="647"/>
      <c r="P268" s="647"/>
      <c r="Q268" s="3"/>
      <c r="R268" s="3"/>
      <c r="S268" s="3"/>
      <c r="T268" s="3"/>
      <c r="U268" s="3"/>
      <c r="V268" s="3"/>
      <c r="W268" s="3"/>
      <c r="X268" s="3"/>
      <c r="Y268" s="3"/>
      <c r="Z268" s="3"/>
    </row>
    <row r="269" spans="1:26" ht="11.25" customHeight="1">
      <c r="A269" s="498"/>
      <c r="B269" s="650"/>
      <c r="C269" s="498"/>
      <c r="D269" s="499"/>
      <c r="E269" s="502"/>
      <c r="F269" s="502"/>
      <c r="G269" s="502"/>
      <c r="H269" s="502"/>
      <c r="I269" s="502"/>
      <c r="J269" s="502"/>
      <c r="K269" s="502"/>
      <c r="L269" s="647"/>
      <c r="M269" s="647"/>
      <c r="N269" s="647"/>
      <c r="O269" s="647"/>
      <c r="P269" s="647"/>
      <c r="Q269" s="3"/>
      <c r="R269" s="3"/>
      <c r="S269" s="3"/>
      <c r="T269" s="3"/>
      <c r="U269" s="3"/>
      <c r="V269" s="3"/>
      <c r="W269" s="3"/>
      <c r="X269" s="3"/>
      <c r="Y269" s="3"/>
      <c r="Z269" s="3"/>
    </row>
    <row r="270" spans="1:26" ht="11.25" customHeight="1">
      <c r="A270" s="498"/>
      <c r="B270" s="650"/>
      <c r="C270" s="498"/>
      <c r="D270" s="499"/>
      <c r="E270" s="502"/>
      <c r="F270" s="502"/>
      <c r="G270" s="502"/>
      <c r="H270" s="502"/>
      <c r="I270" s="502"/>
      <c r="J270" s="502"/>
      <c r="K270" s="502"/>
      <c r="L270" s="647"/>
      <c r="M270" s="647"/>
      <c r="N270" s="647"/>
      <c r="O270" s="647"/>
      <c r="P270" s="647"/>
      <c r="Q270" s="3"/>
      <c r="R270" s="3"/>
      <c r="S270" s="3"/>
      <c r="T270" s="3"/>
      <c r="U270" s="3"/>
      <c r="V270" s="3"/>
      <c r="W270" s="3"/>
      <c r="X270" s="3"/>
      <c r="Y270" s="3"/>
      <c r="Z270" s="3"/>
    </row>
    <row r="271" spans="1:26" ht="11.25" customHeight="1">
      <c r="A271" s="498"/>
      <c r="B271" s="650"/>
      <c r="C271" s="498"/>
      <c r="D271" s="499"/>
      <c r="E271" s="502"/>
      <c r="F271" s="502"/>
      <c r="G271" s="502"/>
      <c r="H271" s="502"/>
      <c r="I271" s="502"/>
      <c r="J271" s="502"/>
      <c r="K271" s="502"/>
      <c r="L271" s="647"/>
      <c r="M271" s="647"/>
      <c r="N271" s="647"/>
      <c r="O271" s="647"/>
      <c r="P271" s="647"/>
      <c r="Q271" s="3"/>
      <c r="R271" s="3"/>
      <c r="S271" s="3"/>
      <c r="T271" s="3"/>
      <c r="U271" s="3"/>
      <c r="V271" s="3"/>
      <c r="W271" s="3"/>
      <c r="X271" s="3"/>
      <c r="Y271" s="3"/>
      <c r="Z271" s="3"/>
    </row>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65">
    <mergeCell ref="H48:H50"/>
    <mergeCell ref="I48:I50"/>
    <mergeCell ref="J48:J50"/>
    <mergeCell ref="K48:K50"/>
    <mergeCell ref="A48:A50"/>
    <mergeCell ref="B48:B50"/>
    <mergeCell ref="C48:C50"/>
    <mergeCell ref="D48:D50"/>
    <mergeCell ref="E48:E50"/>
    <mergeCell ref="F48:F50"/>
    <mergeCell ref="G48:G50"/>
    <mergeCell ref="H45:H47"/>
    <mergeCell ref="I45:I47"/>
    <mergeCell ref="J45:J47"/>
    <mergeCell ref="K45:K47"/>
    <mergeCell ref="A45:A47"/>
    <mergeCell ref="B45:B47"/>
    <mergeCell ref="C45:C47"/>
    <mergeCell ref="D45:D47"/>
    <mergeCell ref="E45:E47"/>
    <mergeCell ref="F45:F47"/>
    <mergeCell ref="G45:G47"/>
    <mergeCell ref="H42:H44"/>
    <mergeCell ref="I42:I44"/>
    <mergeCell ref="J42:J44"/>
    <mergeCell ref="K42:K44"/>
    <mergeCell ref="A42:A44"/>
    <mergeCell ref="B42:B44"/>
    <mergeCell ref="C42:C44"/>
    <mergeCell ref="D42:D44"/>
    <mergeCell ref="E42:E44"/>
    <mergeCell ref="F42:F44"/>
    <mergeCell ref="G42:G44"/>
    <mergeCell ref="H39:H41"/>
    <mergeCell ref="I39:I41"/>
    <mergeCell ref="J39:J41"/>
    <mergeCell ref="K39:K41"/>
    <mergeCell ref="A39:A41"/>
    <mergeCell ref="B39:B41"/>
    <mergeCell ref="C39:C41"/>
    <mergeCell ref="D39:D41"/>
    <mergeCell ref="E39:E41"/>
    <mergeCell ref="F39:F41"/>
    <mergeCell ref="G39:G41"/>
    <mergeCell ref="H36:H38"/>
    <mergeCell ref="I36:I38"/>
    <mergeCell ref="J36:J38"/>
    <mergeCell ref="K36:K38"/>
    <mergeCell ref="A36:A38"/>
    <mergeCell ref="B36:B38"/>
    <mergeCell ref="C36:C38"/>
    <mergeCell ref="D36:D38"/>
    <mergeCell ref="E36:E38"/>
    <mergeCell ref="F36:F38"/>
    <mergeCell ref="G36:G38"/>
    <mergeCell ref="H33:H35"/>
    <mergeCell ref="I33:I35"/>
    <mergeCell ref="J33:J35"/>
    <mergeCell ref="K33:K35"/>
    <mergeCell ref="A33:A35"/>
    <mergeCell ref="B33:B35"/>
    <mergeCell ref="C33:C35"/>
    <mergeCell ref="D33:D35"/>
    <mergeCell ref="E33:E35"/>
    <mergeCell ref="F33:F35"/>
    <mergeCell ref="G33:G35"/>
    <mergeCell ref="H30:H32"/>
    <mergeCell ref="I30:I32"/>
    <mergeCell ref="J30:J32"/>
    <mergeCell ref="K30:K32"/>
    <mergeCell ref="A30:A32"/>
    <mergeCell ref="B30:B32"/>
    <mergeCell ref="C30:C32"/>
    <mergeCell ref="D30:D32"/>
    <mergeCell ref="E30:E32"/>
    <mergeCell ref="F30:F32"/>
    <mergeCell ref="G30:G32"/>
    <mergeCell ref="H69:H71"/>
    <mergeCell ref="I69:I71"/>
    <mergeCell ref="J69:J71"/>
    <mergeCell ref="K69:K71"/>
    <mergeCell ref="A69:A71"/>
    <mergeCell ref="B69:B71"/>
    <mergeCell ref="C69:C71"/>
    <mergeCell ref="D69:D71"/>
    <mergeCell ref="E69:E71"/>
    <mergeCell ref="F69:F71"/>
    <mergeCell ref="G69:G71"/>
    <mergeCell ref="H6:H8"/>
    <mergeCell ref="I6:I8"/>
    <mergeCell ref="J6:J8"/>
    <mergeCell ref="K6:K8"/>
    <mergeCell ref="A6:A8"/>
    <mergeCell ref="B6:B8"/>
    <mergeCell ref="C6:C8"/>
    <mergeCell ref="D6:D8"/>
    <mergeCell ref="E6:E8"/>
    <mergeCell ref="F6:F8"/>
    <mergeCell ref="G6:G8"/>
    <mergeCell ref="H3:H5"/>
    <mergeCell ref="I3:I5"/>
    <mergeCell ref="J3:J5"/>
    <mergeCell ref="K3:K5"/>
    <mergeCell ref="A3:A5"/>
    <mergeCell ref="B3:B5"/>
    <mergeCell ref="C3:C5"/>
    <mergeCell ref="D3:D5"/>
    <mergeCell ref="E3:E5"/>
    <mergeCell ref="F3:F5"/>
    <mergeCell ref="G3:G5"/>
    <mergeCell ref="I1:I2"/>
    <mergeCell ref="J1:J2"/>
    <mergeCell ref="K1:K2"/>
    <mergeCell ref="L1:P1"/>
    <mergeCell ref="Q1:Q2"/>
    <mergeCell ref="A1:A2"/>
    <mergeCell ref="B1:C2"/>
    <mergeCell ref="D1:D2"/>
    <mergeCell ref="E1:E2"/>
    <mergeCell ref="F1:F2"/>
    <mergeCell ref="G1:G2"/>
    <mergeCell ref="H1:H2"/>
    <mergeCell ref="H66:H68"/>
    <mergeCell ref="I66:I68"/>
    <mergeCell ref="J66:J68"/>
    <mergeCell ref="K66:K68"/>
    <mergeCell ref="A66:A68"/>
    <mergeCell ref="B66:B68"/>
    <mergeCell ref="C66:C68"/>
    <mergeCell ref="D66:D68"/>
    <mergeCell ref="E66:E68"/>
    <mergeCell ref="F66:F68"/>
    <mergeCell ref="G66:G68"/>
    <mergeCell ref="H63:H65"/>
    <mergeCell ref="I63:I65"/>
    <mergeCell ref="J63:J65"/>
    <mergeCell ref="K63:K65"/>
    <mergeCell ref="A63:A65"/>
    <mergeCell ref="B63:B65"/>
    <mergeCell ref="C63:C65"/>
    <mergeCell ref="D63:D65"/>
    <mergeCell ref="E63:E65"/>
    <mergeCell ref="F63:F65"/>
    <mergeCell ref="G63:G65"/>
    <mergeCell ref="H60:H62"/>
    <mergeCell ref="I60:I62"/>
    <mergeCell ref="J60:J62"/>
    <mergeCell ref="K60:K62"/>
    <mergeCell ref="A60:A62"/>
    <mergeCell ref="B60:B62"/>
    <mergeCell ref="C60:C62"/>
    <mergeCell ref="D60:D62"/>
    <mergeCell ref="E60:E62"/>
    <mergeCell ref="F60:F62"/>
    <mergeCell ref="G60:G62"/>
    <mergeCell ref="H57:H59"/>
    <mergeCell ref="I57:I59"/>
    <mergeCell ref="J57:J59"/>
    <mergeCell ref="K57:K59"/>
    <mergeCell ref="A57:A59"/>
    <mergeCell ref="B57:B59"/>
    <mergeCell ref="C57:C59"/>
    <mergeCell ref="D57:D59"/>
    <mergeCell ref="E57:E59"/>
    <mergeCell ref="F57:F59"/>
    <mergeCell ref="G57:G59"/>
    <mergeCell ref="H54:H56"/>
    <mergeCell ref="I54:I56"/>
    <mergeCell ref="J54:J56"/>
    <mergeCell ref="K54:K56"/>
    <mergeCell ref="A54:A56"/>
    <mergeCell ref="B54:B56"/>
    <mergeCell ref="C54:C56"/>
    <mergeCell ref="D54:D56"/>
    <mergeCell ref="E54:E56"/>
    <mergeCell ref="F54:F56"/>
    <mergeCell ref="G54:G56"/>
    <mergeCell ref="H51:H53"/>
    <mergeCell ref="I51:I53"/>
    <mergeCell ref="J51:J53"/>
    <mergeCell ref="K51:K53"/>
    <mergeCell ref="A51:A53"/>
    <mergeCell ref="B51:B53"/>
    <mergeCell ref="C51:C53"/>
    <mergeCell ref="D51:D53"/>
    <mergeCell ref="E51:E53"/>
    <mergeCell ref="F51:F53"/>
    <mergeCell ref="G51:G53"/>
    <mergeCell ref="H27:H29"/>
    <mergeCell ref="I27:I29"/>
    <mergeCell ref="J27:J29"/>
    <mergeCell ref="K27:K29"/>
    <mergeCell ref="A27:A29"/>
    <mergeCell ref="B27:B29"/>
    <mergeCell ref="C27:C29"/>
    <mergeCell ref="D27:D29"/>
    <mergeCell ref="E27:E29"/>
    <mergeCell ref="F27:F29"/>
    <mergeCell ref="G27:G29"/>
    <mergeCell ref="H24:H26"/>
    <mergeCell ref="I24:I26"/>
    <mergeCell ref="J24:J26"/>
    <mergeCell ref="K24:K26"/>
    <mergeCell ref="A24:A26"/>
    <mergeCell ref="B24:B26"/>
    <mergeCell ref="C24:C26"/>
    <mergeCell ref="D24:D26"/>
    <mergeCell ref="E24:E26"/>
    <mergeCell ref="F24:F26"/>
    <mergeCell ref="G24:G26"/>
    <mergeCell ref="H21:H23"/>
    <mergeCell ref="I21:I23"/>
    <mergeCell ref="J21:J23"/>
    <mergeCell ref="K21:K23"/>
    <mergeCell ref="A21:A23"/>
    <mergeCell ref="B21:B23"/>
    <mergeCell ref="C21:C23"/>
    <mergeCell ref="D21:D23"/>
    <mergeCell ref="E21:E23"/>
    <mergeCell ref="F21:F23"/>
    <mergeCell ref="G21:G23"/>
    <mergeCell ref="H18:H20"/>
    <mergeCell ref="I18:I20"/>
    <mergeCell ref="J18:J20"/>
    <mergeCell ref="K18:K20"/>
    <mergeCell ref="A18:A20"/>
    <mergeCell ref="B18:B20"/>
    <mergeCell ref="C18:C20"/>
    <mergeCell ref="D18:D20"/>
    <mergeCell ref="E18:E20"/>
    <mergeCell ref="F18:F20"/>
    <mergeCell ref="G18:G20"/>
    <mergeCell ref="H15:H17"/>
    <mergeCell ref="I15:I17"/>
    <mergeCell ref="J15:J17"/>
    <mergeCell ref="K15:K17"/>
    <mergeCell ref="A15:A17"/>
    <mergeCell ref="B15:B17"/>
    <mergeCell ref="C15:C17"/>
    <mergeCell ref="D15:D17"/>
    <mergeCell ref="E15:E17"/>
    <mergeCell ref="F15:F17"/>
    <mergeCell ref="G15:G17"/>
    <mergeCell ref="H12:H14"/>
    <mergeCell ref="I12:I14"/>
    <mergeCell ref="J12:J14"/>
    <mergeCell ref="K12:K14"/>
    <mergeCell ref="A12:A14"/>
    <mergeCell ref="B12:B14"/>
    <mergeCell ref="C12:C14"/>
    <mergeCell ref="D12:D14"/>
    <mergeCell ref="E12:E14"/>
    <mergeCell ref="F12:F14"/>
    <mergeCell ref="G12:G14"/>
    <mergeCell ref="H9:H11"/>
    <mergeCell ref="I9:I11"/>
    <mergeCell ref="J9:J11"/>
    <mergeCell ref="K9:K11"/>
    <mergeCell ref="A9:A11"/>
    <mergeCell ref="B9:B11"/>
    <mergeCell ref="C9:C11"/>
    <mergeCell ref="D9:D11"/>
    <mergeCell ref="E9:E11"/>
    <mergeCell ref="F9:F11"/>
    <mergeCell ref="G9:G11"/>
  </mergeCells>
  <phoneticPr fontId="100" type="noConversion"/>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sheetPr>
  <dimension ref="A1:AF1000"/>
  <sheetViews>
    <sheetView workbookViewId="0"/>
  </sheetViews>
  <sheetFormatPr defaultColWidth="14.44140625" defaultRowHeight="15" customHeight="1"/>
  <cols>
    <col min="1" max="1" width="4.5546875" customWidth="1"/>
    <col min="2" max="2" width="12.5546875" customWidth="1"/>
    <col min="3" max="3" width="4.6640625" customWidth="1"/>
    <col min="4" max="4" width="54.6640625" customWidth="1"/>
    <col min="5" max="5" width="15.109375" customWidth="1"/>
    <col min="6" max="6" width="8.5546875" customWidth="1"/>
    <col min="7" max="7" width="13.6640625" customWidth="1"/>
    <col min="8" max="8" width="12.44140625" customWidth="1"/>
    <col min="9" max="9" width="44.6640625" customWidth="1"/>
    <col min="10" max="10" width="26.6640625" customWidth="1"/>
    <col min="11" max="11" width="15.109375" customWidth="1"/>
    <col min="12" max="12" width="24.44140625" customWidth="1"/>
    <col min="13" max="32" width="8.5546875" customWidth="1"/>
  </cols>
  <sheetData>
    <row r="1" spans="1:32" ht="15" customHeight="1">
      <c r="A1" s="651" t="s">
        <v>8843</v>
      </c>
      <c r="B1" s="652" t="s">
        <v>1195</v>
      </c>
      <c r="C1" s="652"/>
      <c r="D1" s="652"/>
      <c r="E1" s="1342" t="s">
        <v>8844</v>
      </c>
      <c r="F1" s="1118"/>
      <c r="G1" s="1118"/>
      <c r="H1" s="1118"/>
      <c r="I1" s="1118"/>
      <c r="J1" s="1118"/>
      <c r="K1" s="1118"/>
      <c r="L1" s="1119"/>
      <c r="M1" s="3"/>
      <c r="N1" s="3"/>
      <c r="O1" s="3"/>
      <c r="P1" s="3"/>
      <c r="Q1" s="3"/>
      <c r="R1" s="3"/>
      <c r="S1" s="3"/>
      <c r="T1" s="3"/>
      <c r="U1" s="3"/>
      <c r="V1" s="3"/>
      <c r="W1" s="3"/>
      <c r="X1" s="3"/>
      <c r="Y1" s="3"/>
      <c r="Z1" s="3"/>
      <c r="AA1" s="3"/>
      <c r="AB1" s="3"/>
      <c r="AC1" s="3"/>
      <c r="AD1" s="3"/>
      <c r="AE1" s="3"/>
      <c r="AF1" s="3"/>
    </row>
    <row r="2" spans="1:32" ht="15" customHeight="1">
      <c r="A2" s="652"/>
      <c r="B2" s="652"/>
      <c r="C2" s="652"/>
      <c r="D2" s="652" t="s">
        <v>8845</v>
      </c>
      <c r="E2" s="1343" t="s">
        <v>8846</v>
      </c>
      <c r="F2" s="1104"/>
      <c r="G2" s="653" t="s">
        <v>8847</v>
      </c>
      <c r="H2" s="653" t="s">
        <v>8848</v>
      </c>
      <c r="I2" s="654" t="s">
        <v>8849</v>
      </c>
      <c r="J2" s="654" t="s">
        <v>8850</v>
      </c>
      <c r="K2" s="655" t="s">
        <v>8851</v>
      </c>
      <c r="L2" s="655" t="s">
        <v>8852</v>
      </c>
      <c r="M2" s="3"/>
      <c r="N2" s="3"/>
      <c r="O2" s="3"/>
      <c r="P2" s="3"/>
      <c r="Q2" s="3"/>
      <c r="R2" s="3"/>
      <c r="S2" s="3"/>
      <c r="T2" s="3"/>
      <c r="U2" s="3"/>
      <c r="V2" s="3"/>
      <c r="W2" s="3"/>
      <c r="X2" s="3"/>
      <c r="Y2" s="3"/>
      <c r="Z2" s="3"/>
      <c r="AA2" s="3"/>
      <c r="AB2" s="3"/>
      <c r="AC2" s="3"/>
      <c r="AD2" s="3"/>
      <c r="AE2" s="3"/>
      <c r="AF2" s="3"/>
    </row>
    <row r="3" spans="1:32" ht="15" customHeight="1">
      <c r="A3" s="496">
        <v>5</v>
      </c>
      <c r="B3" s="594">
        <v>42978</v>
      </c>
      <c r="C3" s="594" t="s">
        <v>8853</v>
      </c>
      <c r="D3" s="594" t="s">
        <v>8854</v>
      </c>
      <c r="E3" s="1344" t="s">
        <v>8855</v>
      </c>
      <c r="F3" s="1104"/>
      <c r="G3" s="656">
        <v>500</v>
      </c>
      <c r="H3" s="656">
        <v>474</v>
      </c>
      <c r="I3" s="594" t="s">
        <v>8856</v>
      </c>
      <c r="J3" s="598">
        <v>8200</v>
      </c>
      <c r="K3" s="657">
        <f t="shared" ref="K3:K17" si="0">J3*H3</f>
        <v>3886800</v>
      </c>
      <c r="L3" s="594" t="s">
        <v>8857</v>
      </c>
      <c r="M3" s="3"/>
      <c r="N3" s="3"/>
      <c r="O3" s="3"/>
      <c r="P3" s="3"/>
      <c r="Q3" s="3"/>
      <c r="R3" s="3"/>
      <c r="S3" s="3"/>
      <c r="T3" s="3"/>
      <c r="U3" s="3"/>
      <c r="V3" s="3"/>
      <c r="W3" s="3"/>
      <c r="X3" s="3"/>
      <c r="Y3" s="3"/>
      <c r="Z3" s="3"/>
      <c r="AA3" s="3"/>
      <c r="AB3" s="3"/>
      <c r="AC3" s="3"/>
      <c r="AD3" s="3"/>
      <c r="AE3" s="3"/>
      <c r="AF3" s="3"/>
    </row>
    <row r="4" spans="1:32" ht="15" customHeight="1">
      <c r="A4" s="496">
        <v>1</v>
      </c>
      <c r="B4" s="594">
        <v>42982</v>
      </c>
      <c r="C4" s="594" t="s">
        <v>8858</v>
      </c>
      <c r="D4" s="594" t="s">
        <v>8859</v>
      </c>
      <c r="E4" s="1344" t="s">
        <v>8855</v>
      </c>
      <c r="F4" s="1104"/>
      <c r="G4" s="656">
        <v>500</v>
      </c>
      <c r="H4" s="656">
        <v>1</v>
      </c>
      <c r="I4" s="594" t="s">
        <v>8860</v>
      </c>
      <c r="J4" s="598">
        <v>8200</v>
      </c>
      <c r="K4" s="657">
        <f t="shared" si="0"/>
        <v>8200</v>
      </c>
      <c r="L4" s="594" t="s">
        <v>8861</v>
      </c>
      <c r="M4" s="3"/>
      <c r="N4" s="3"/>
      <c r="O4" s="3"/>
      <c r="P4" s="3"/>
      <c r="Q4" s="3"/>
      <c r="R4" s="3"/>
      <c r="S4" s="3"/>
      <c r="T4" s="3"/>
      <c r="U4" s="3"/>
      <c r="V4" s="3"/>
      <c r="W4" s="3"/>
      <c r="X4" s="3"/>
      <c r="Y4" s="3"/>
      <c r="Z4" s="3"/>
      <c r="AA4" s="3"/>
      <c r="AB4" s="3"/>
      <c r="AC4" s="3"/>
      <c r="AD4" s="3"/>
      <c r="AE4" s="3"/>
      <c r="AF4" s="3"/>
    </row>
    <row r="5" spans="1:32" ht="15" customHeight="1">
      <c r="A5" s="496">
        <v>4</v>
      </c>
      <c r="B5" s="594">
        <v>43035</v>
      </c>
      <c r="C5" s="594" t="s">
        <v>8862</v>
      </c>
      <c r="D5" s="594" t="s">
        <v>8863</v>
      </c>
      <c r="E5" s="1344" t="s">
        <v>8855</v>
      </c>
      <c r="F5" s="1104"/>
      <c r="G5" s="656">
        <v>500</v>
      </c>
      <c r="H5" s="656">
        <v>1</v>
      </c>
      <c r="I5" s="594" t="s">
        <v>8864</v>
      </c>
      <c r="J5" s="598">
        <v>7380</v>
      </c>
      <c r="K5" s="657">
        <f t="shared" si="0"/>
        <v>7380</v>
      </c>
      <c r="L5" s="594" t="s">
        <v>8865</v>
      </c>
      <c r="M5" s="3"/>
      <c r="N5" s="3"/>
      <c r="O5" s="3"/>
      <c r="P5" s="3"/>
      <c r="Q5" s="3"/>
      <c r="R5" s="3"/>
      <c r="S5" s="3"/>
      <c r="T5" s="3"/>
      <c r="U5" s="3"/>
      <c r="V5" s="3"/>
      <c r="W5" s="3"/>
      <c r="X5" s="3"/>
      <c r="Y5" s="3"/>
      <c r="Z5" s="3"/>
      <c r="AA5" s="3"/>
      <c r="AB5" s="3"/>
      <c r="AC5" s="3"/>
      <c r="AD5" s="3"/>
      <c r="AE5" s="3"/>
      <c r="AF5" s="3"/>
    </row>
    <row r="6" spans="1:32" ht="15" customHeight="1">
      <c r="A6" s="496">
        <v>1</v>
      </c>
      <c r="B6" s="503">
        <v>42982</v>
      </c>
      <c r="C6" s="503" t="s">
        <v>8866</v>
      </c>
      <c r="D6" s="503" t="s">
        <v>8867</v>
      </c>
      <c r="E6" s="1345" t="s">
        <v>8868</v>
      </c>
      <c r="F6" s="1104"/>
      <c r="G6" s="658">
        <v>10</v>
      </c>
      <c r="H6" s="658">
        <v>9</v>
      </c>
      <c r="I6" s="503" t="s">
        <v>8869</v>
      </c>
      <c r="J6" s="513">
        <v>17000</v>
      </c>
      <c r="K6" s="617">
        <f t="shared" si="0"/>
        <v>153000</v>
      </c>
      <c r="L6" s="503" t="s">
        <v>8870</v>
      </c>
      <c r="M6" s="3"/>
      <c r="N6" s="3"/>
      <c r="O6" s="3"/>
      <c r="P6" s="3"/>
      <c r="Q6" s="3"/>
      <c r="R6" s="3"/>
      <c r="S6" s="3"/>
      <c r="T6" s="3"/>
      <c r="U6" s="3"/>
      <c r="V6" s="3"/>
      <c r="W6" s="3"/>
      <c r="X6" s="3"/>
      <c r="Y6" s="3"/>
      <c r="Z6" s="3"/>
      <c r="AA6" s="3"/>
      <c r="AB6" s="3"/>
      <c r="AC6" s="3"/>
      <c r="AD6" s="3"/>
      <c r="AE6" s="3"/>
      <c r="AF6" s="3"/>
    </row>
    <row r="7" spans="1:32" ht="15" customHeight="1">
      <c r="A7" s="496">
        <v>1</v>
      </c>
      <c r="B7" s="565">
        <v>42986</v>
      </c>
      <c r="C7" s="565" t="s">
        <v>8871</v>
      </c>
      <c r="D7" s="565" t="s">
        <v>8872</v>
      </c>
      <c r="E7" s="1346" t="s">
        <v>8873</v>
      </c>
      <c r="F7" s="1104"/>
      <c r="G7" s="659">
        <v>10</v>
      </c>
      <c r="H7" s="659">
        <v>8</v>
      </c>
      <c r="I7" s="565" t="s">
        <v>8874</v>
      </c>
      <c r="J7" s="568">
        <v>17000</v>
      </c>
      <c r="K7" s="660">
        <f t="shared" si="0"/>
        <v>136000</v>
      </c>
      <c r="L7" s="565" t="s">
        <v>8875</v>
      </c>
      <c r="M7" s="3"/>
      <c r="N7" s="3"/>
      <c r="O7" s="3"/>
      <c r="P7" s="3"/>
      <c r="Q7" s="3"/>
      <c r="R7" s="3"/>
      <c r="S7" s="3"/>
      <c r="T7" s="3"/>
      <c r="U7" s="3"/>
      <c r="V7" s="3"/>
      <c r="W7" s="3"/>
      <c r="X7" s="3"/>
      <c r="Y7" s="3"/>
      <c r="Z7" s="3"/>
      <c r="AA7" s="3"/>
      <c r="AB7" s="3"/>
      <c r="AC7" s="3"/>
      <c r="AD7" s="3"/>
      <c r="AE7" s="3"/>
      <c r="AF7" s="3"/>
    </row>
    <row r="8" spans="1:32" ht="15" customHeight="1">
      <c r="A8" s="496">
        <v>2</v>
      </c>
      <c r="B8" s="565">
        <v>42992</v>
      </c>
      <c r="C8" s="565" t="s">
        <v>8876</v>
      </c>
      <c r="D8" s="565" t="s">
        <v>8877</v>
      </c>
      <c r="E8" s="1346" t="s">
        <v>8873</v>
      </c>
      <c r="F8" s="1104"/>
      <c r="G8" s="659">
        <v>10</v>
      </c>
      <c r="H8" s="659">
        <v>1</v>
      </c>
      <c r="I8" s="565" t="s">
        <v>8878</v>
      </c>
      <c r="J8" s="568">
        <v>17000</v>
      </c>
      <c r="K8" s="660">
        <f t="shared" si="0"/>
        <v>17000</v>
      </c>
      <c r="L8" s="565" t="s">
        <v>8879</v>
      </c>
      <c r="M8" s="3"/>
      <c r="N8" s="3"/>
      <c r="O8" s="3"/>
      <c r="P8" s="3"/>
      <c r="Q8" s="3"/>
      <c r="R8" s="3"/>
      <c r="S8" s="3"/>
      <c r="T8" s="3"/>
      <c r="U8" s="3"/>
      <c r="V8" s="3"/>
      <c r="W8" s="3"/>
      <c r="X8" s="3"/>
      <c r="Y8" s="3"/>
      <c r="Z8" s="3"/>
      <c r="AA8" s="3"/>
      <c r="AB8" s="3"/>
      <c r="AC8" s="3"/>
      <c r="AD8" s="3"/>
      <c r="AE8" s="3"/>
      <c r="AF8" s="3"/>
    </row>
    <row r="9" spans="1:32" ht="15" customHeight="1">
      <c r="A9" s="496">
        <v>2</v>
      </c>
      <c r="B9" s="503">
        <v>42991</v>
      </c>
      <c r="C9" s="503" t="s">
        <v>8880</v>
      </c>
      <c r="D9" s="503" t="s">
        <v>8881</v>
      </c>
      <c r="E9" s="1347" t="s">
        <v>8882</v>
      </c>
      <c r="F9" s="1104"/>
      <c r="G9" s="658">
        <v>5</v>
      </c>
      <c r="H9" s="658">
        <v>5</v>
      </c>
      <c r="I9" s="503" t="s">
        <v>8883</v>
      </c>
      <c r="J9" s="513">
        <v>17000</v>
      </c>
      <c r="K9" s="617">
        <f t="shared" si="0"/>
        <v>85000</v>
      </c>
      <c r="L9" s="503" t="s">
        <v>8884</v>
      </c>
      <c r="M9" s="3"/>
      <c r="N9" s="3"/>
      <c r="O9" s="3"/>
      <c r="P9" s="3"/>
      <c r="Q9" s="3"/>
      <c r="R9" s="3"/>
      <c r="S9" s="3"/>
      <c r="T9" s="3"/>
      <c r="U9" s="3"/>
      <c r="V9" s="3"/>
      <c r="W9" s="3"/>
      <c r="X9" s="3"/>
      <c r="Y9" s="3"/>
      <c r="Z9" s="3"/>
      <c r="AA9" s="3"/>
      <c r="AB9" s="3"/>
      <c r="AC9" s="3"/>
      <c r="AD9" s="3"/>
      <c r="AE9" s="3"/>
      <c r="AF9" s="3"/>
    </row>
    <row r="10" spans="1:32" ht="15" customHeight="1">
      <c r="A10" s="496">
        <v>3</v>
      </c>
      <c r="B10" s="549">
        <v>42999</v>
      </c>
      <c r="C10" s="549" t="s">
        <v>8885</v>
      </c>
      <c r="D10" s="549" t="s">
        <v>8886</v>
      </c>
      <c r="E10" s="1348" t="s">
        <v>8887</v>
      </c>
      <c r="F10" s="1104"/>
      <c r="G10" s="661">
        <v>512</v>
      </c>
      <c r="H10" s="661">
        <v>511</v>
      </c>
      <c r="I10" s="549" t="s">
        <v>8888</v>
      </c>
      <c r="J10" s="662">
        <v>4100</v>
      </c>
      <c r="K10" s="662">
        <f t="shared" si="0"/>
        <v>2095100</v>
      </c>
      <c r="L10" s="549" t="s">
        <v>8889</v>
      </c>
      <c r="M10" s="3"/>
      <c r="N10" s="3"/>
      <c r="O10" s="3"/>
      <c r="P10" s="3"/>
      <c r="Q10" s="3"/>
      <c r="R10" s="3"/>
      <c r="S10" s="3"/>
      <c r="T10" s="3"/>
      <c r="U10" s="3"/>
      <c r="V10" s="3"/>
      <c r="W10" s="3"/>
      <c r="X10" s="3"/>
      <c r="Y10" s="3"/>
      <c r="Z10" s="3"/>
      <c r="AA10" s="3"/>
      <c r="AB10" s="3"/>
      <c r="AC10" s="3"/>
      <c r="AD10" s="3"/>
      <c r="AE10" s="3"/>
      <c r="AF10" s="3"/>
    </row>
    <row r="11" spans="1:32" ht="15" customHeight="1">
      <c r="A11" s="496">
        <v>4</v>
      </c>
      <c r="B11" s="549">
        <v>43004</v>
      </c>
      <c r="C11" s="549" t="s">
        <v>8890</v>
      </c>
      <c r="D11" s="549" t="s">
        <v>8891</v>
      </c>
      <c r="E11" s="1348" t="s">
        <v>8887</v>
      </c>
      <c r="F11" s="1104"/>
      <c r="G11" s="661">
        <v>512</v>
      </c>
      <c r="H11" s="661">
        <v>1</v>
      </c>
      <c r="I11" s="549" t="s">
        <v>8892</v>
      </c>
      <c r="J11" s="662">
        <v>4100</v>
      </c>
      <c r="K11" s="662">
        <f t="shared" si="0"/>
        <v>4100</v>
      </c>
      <c r="L11" s="549" t="s">
        <v>8893</v>
      </c>
      <c r="M11" s="3"/>
      <c r="N11" s="3"/>
      <c r="O11" s="3"/>
      <c r="P11" s="3"/>
      <c r="Q11" s="3"/>
      <c r="R11" s="3"/>
      <c r="S11" s="3"/>
      <c r="T11" s="3"/>
      <c r="U11" s="3"/>
      <c r="V11" s="3"/>
      <c r="W11" s="3"/>
      <c r="X11" s="3"/>
      <c r="Y11" s="3"/>
      <c r="Z11" s="3"/>
      <c r="AA11" s="3"/>
      <c r="AB11" s="3"/>
      <c r="AC11" s="3"/>
      <c r="AD11" s="3"/>
      <c r="AE11" s="3"/>
      <c r="AF11" s="3"/>
    </row>
    <row r="12" spans="1:32" ht="15" customHeight="1">
      <c r="A12" s="496">
        <v>3</v>
      </c>
      <c r="B12" s="503">
        <v>42999</v>
      </c>
      <c r="C12" s="503" t="s">
        <v>8894</v>
      </c>
      <c r="D12" s="503" t="s">
        <v>8895</v>
      </c>
      <c r="E12" s="1347" t="s">
        <v>8896</v>
      </c>
      <c r="F12" s="1104"/>
      <c r="G12" s="658">
        <v>60</v>
      </c>
      <c r="H12" s="658">
        <v>48</v>
      </c>
      <c r="I12" s="503" t="s">
        <v>8897</v>
      </c>
      <c r="J12" s="513">
        <v>4600</v>
      </c>
      <c r="K12" s="617">
        <f t="shared" si="0"/>
        <v>220800</v>
      </c>
      <c r="L12" s="503" t="s">
        <v>8898</v>
      </c>
      <c r="M12" s="3"/>
      <c r="N12" s="3"/>
      <c r="O12" s="3"/>
      <c r="P12" s="3"/>
      <c r="Q12" s="3"/>
      <c r="R12" s="3"/>
      <c r="S12" s="3"/>
      <c r="T12" s="3"/>
      <c r="U12" s="3"/>
      <c r="V12" s="3"/>
      <c r="W12" s="3"/>
      <c r="X12" s="3"/>
      <c r="Y12" s="3"/>
      <c r="Z12" s="3"/>
      <c r="AA12" s="3"/>
      <c r="AB12" s="3"/>
      <c r="AC12" s="3"/>
      <c r="AD12" s="3"/>
      <c r="AE12" s="3"/>
      <c r="AF12" s="3"/>
    </row>
    <row r="13" spans="1:32" ht="15" customHeight="1">
      <c r="A13" s="496">
        <v>4</v>
      </c>
      <c r="B13" s="569">
        <v>43004</v>
      </c>
      <c r="C13" s="569" t="s">
        <v>8899</v>
      </c>
      <c r="D13" s="569" t="s">
        <v>8900</v>
      </c>
      <c r="E13" s="1349" t="s">
        <v>8901</v>
      </c>
      <c r="F13" s="1104"/>
      <c r="G13" s="663">
        <v>60</v>
      </c>
      <c r="H13" s="663">
        <v>39</v>
      </c>
      <c r="I13" s="569" t="s">
        <v>8902</v>
      </c>
      <c r="J13" s="572">
        <v>4600</v>
      </c>
      <c r="K13" s="664">
        <f t="shared" si="0"/>
        <v>179400</v>
      </c>
      <c r="L13" s="569" t="s">
        <v>8903</v>
      </c>
      <c r="M13" s="3"/>
      <c r="N13" s="3"/>
      <c r="O13" s="3"/>
      <c r="P13" s="3"/>
      <c r="Q13" s="3"/>
      <c r="R13" s="3"/>
      <c r="S13" s="3"/>
      <c r="T13" s="3"/>
      <c r="U13" s="3"/>
      <c r="V13" s="3"/>
      <c r="W13" s="3"/>
      <c r="X13" s="3"/>
      <c r="Y13" s="3"/>
      <c r="Z13" s="3"/>
      <c r="AA13" s="3"/>
      <c r="AB13" s="3"/>
      <c r="AC13" s="3"/>
      <c r="AD13" s="3"/>
      <c r="AE13" s="3"/>
      <c r="AF13" s="3"/>
    </row>
    <row r="14" spans="1:32" ht="15" customHeight="1">
      <c r="A14" s="496">
        <v>4</v>
      </c>
      <c r="B14" s="569">
        <v>43005</v>
      </c>
      <c r="C14" s="569" t="s">
        <v>8904</v>
      </c>
      <c r="D14" s="569" t="s">
        <v>8905</v>
      </c>
      <c r="E14" s="1349" t="s">
        <v>8901</v>
      </c>
      <c r="F14" s="1104"/>
      <c r="G14" s="663">
        <v>60</v>
      </c>
      <c r="H14" s="663">
        <v>1</v>
      </c>
      <c r="I14" s="569" t="s">
        <v>8906</v>
      </c>
      <c r="J14" s="572">
        <v>4600</v>
      </c>
      <c r="K14" s="664">
        <f t="shared" si="0"/>
        <v>4600</v>
      </c>
      <c r="L14" s="569" t="s">
        <v>8907</v>
      </c>
      <c r="M14" s="3"/>
      <c r="N14" s="3"/>
      <c r="O14" s="3"/>
      <c r="P14" s="3"/>
      <c r="Q14" s="3"/>
      <c r="R14" s="3"/>
      <c r="S14" s="3"/>
      <c r="T14" s="3"/>
      <c r="U14" s="3"/>
      <c r="V14" s="3"/>
      <c r="W14" s="3"/>
      <c r="X14" s="3"/>
      <c r="Y14" s="3"/>
      <c r="Z14" s="3"/>
      <c r="AA14" s="3"/>
      <c r="AB14" s="3"/>
      <c r="AC14" s="3"/>
      <c r="AD14" s="3"/>
      <c r="AE14" s="3"/>
      <c r="AF14" s="3"/>
    </row>
    <row r="15" spans="1:32" ht="15" customHeight="1">
      <c r="A15" s="496">
        <v>3</v>
      </c>
      <c r="B15" s="503">
        <v>43028</v>
      </c>
      <c r="C15" s="503" t="s">
        <v>8908</v>
      </c>
      <c r="D15" s="503" t="s">
        <v>8909</v>
      </c>
      <c r="E15" s="1345" t="s">
        <v>8910</v>
      </c>
      <c r="F15" s="1104"/>
      <c r="G15" s="658">
        <v>100</v>
      </c>
      <c r="H15" s="658">
        <v>86</v>
      </c>
      <c r="I15" s="503" t="s">
        <v>8911</v>
      </c>
      <c r="J15" s="513">
        <v>4100</v>
      </c>
      <c r="K15" s="617">
        <f t="shared" si="0"/>
        <v>352600</v>
      </c>
      <c r="L15" s="503" t="s">
        <v>8912</v>
      </c>
      <c r="M15" s="3"/>
      <c r="N15" s="3"/>
      <c r="O15" s="3"/>
      <c r="P15" s="3"/>
      <c r="Q15" s="3"/>
      <c r="R15" s="3"/>
      <c r="S15" s="3"/>
      <c r="T15" s="3"/>
      <c r="U15" s="3"/>
      <c r="V15" s="3"/>
      <c r="W15" s="3"/>
      <c r="X15" s="3"/>
      <c r="Y15" s="3"/>
      <c r="Z15" s="3"/>
      <c r="AA15" s="3"/>
      <c r="AB15" s="3"/>
      <c r="AC15" s="3"/>
      <c r="AD15" s="3"/>
      <c r="AE15" s="3"/>
      <c r="AF15" s="3"/>
    </row>
    <row r="16" spans="1:32" ht="15" customHeight="1">
      <c r="A16" s="496">
        <v>1</v>
      </c>
      <c r="B16" s="503">
        <v>43038</v>
      </c>
      <c r="C16" s="503" t="s">
        <v>8913</v>
      </c>
      <c r="D16" s="503" t="s">
        <v>8914</v>
      </c>
      <c r="E16" s="1345" t="s">
        <v>8915</v>
      </c>
      <c r="F16" s="1104"/>
      <c r="G16" s="658">
        <v>55</v>
      </c>
      <c r="H16" s="658">
        <v>55</v>
      </c>
      <c r="I16" s="503" t="s">
        <v>8916</v>
      </c>
      <c r="J16" s="513">
        <v>32500</v>
      </c>
      <c r="K16" s="617">
        <f t="shared" si="0"/>
        <v>1787500</v>
      </c>
      <c r="L16" s="503" t="s">
        <v>8917</v>
      </c>
      <c r="M16" s="3"/>
      <c r="N16" s="3"/>
      <c r="O16" s="3"/>
      <c r="P16" s="3"/>
      <c r="Q16" s="3"/>
      <c r="R16" s="3"/>
      <c r="S16" s="3"/>
      <c r="T16" s="3"/>
      <c r="U16" s="3"/>
      <c r="V16" s="3"/>
      <c r="W16" s="3"/>
      <c r="X16" s="3"/>
      <c r="Y16" s="3"/>
      <c r="Z16" s="3"/>
      <c r="AA16" s="3"/>
      <c r="AB16" s="3"/>
      <c r="AC16" s="3"/>
      <c r="AD16" s="3"/>
      <c r="AE16" s="3"/>
      <c r="AF16" s="3"/>
    </row>
    <row r="17" spans="1:32" ht="15" customHeight="1">
      <c r="A17" s="496">
        <v>1</v>
      </c>
      <c r="B17" s="503">
        <v>43041</v>
      </c>
      <c r="C17" s="503" t="s">
        <v>8918</v>
      </c>
      <c r="D17" s="503" t="s">
        <v>8919</v>
      </c>
      <c r="E17" s="1345" t="s">
        <v>8920</v>
      </c>
      <c r="F17" s="1104"/>
      <c r="G17" s="658">
        <v>20</v>
      </c>
      <c r="H17" s="658">
        <v>20</v>
      </c>
      <c r="I17" s="503" t="s">
        <v>8921</v>
      </c>
      <c r="J17" s="617">
        <v>3690</v>
      </c>
      <c r="K17" s="617">
        <f t="shared" si="0"/>
        <v>73800</v>
      </c>
      <c r="L17" s="503" t="s">
        <v>8922</v>
      </c>
      <c r="M17" s="3"/>
      <c r="N17" s="3"/>
      <c r="O17" s="3"/>
      <c r="P17" s="3"/>
      <c r="Q17" s="3"/>
      <c r="R17" s="3"/>
      <c r="S17" s="3"/>
      <c r="T17" s="3"/>
      <c r="U17" s="3"/>
      <c r="V17" s="3"/>
      <c r="W17" s="3"/>
      <c r="X17" s="3"/>
      <c r="Y17" s="3"/>
      <c r="Z17" s="3"/>
      <c r="AA17" s="3"/>
      <c r="AB17" s="3"/>
      <c r="AC17" s="3"/>
      <c r="AD17" s="3"/>
      <c r="AE17" s="3"/>
      <c r="AF17" s="3"/>
    </row>
    <row r="18" spans="1:32" ht="15" customHeight="1">
      <c r="A18" s="496">
        <v>5</v>
      </c>
      <c r="B18" s="503">
        <v>43068</v>
      </c>
      <c r="C18" s="503" t="s">
        <v>8923</v>
      </c>
      <c r="D18" s="503" t="s">
        <v>8924</v>
      </c>
      <c r="E18" s="1345" t="s">
        <v>8925</v>
      </c>
      <c r="F18" s="1104"/>
      <c r="G18" s="658">
        <v>20</v>
      </c>
      <c r="H18" s="658">
        <v>19</v>
      </c>
      <c r="I18" s="503" t="s">
        <v>8926</v>
      </c>
      <c r="J18" s="1345" t="s">
        <v>52</v>
      </c>
      <c r="K18" s="1104"/>
      <c r="L18" s="503" t="s">
        <v>8927</v>
      </c>
      <c r="M18" s="3"/>
      <c r="N18" s="3"/>
      <c r="O18" s="3"/>
      <c r="P18" s="3"/>
      <c r="Q18" s="3"/>
      <c r="R18" s="3"/>
      <c r="S18" s="3"/>
      <c r="T18" s="3"/>
      <c r="U18" s="3"/>
      <c r="V18" s="3"/>
      <c r="W18" s="3"/>
      <c r="X18" s="3"/>
      <c r="Y18" s="3"/>
      <c r="Z18" s="3"/>
      <c r="AA18" s="3"/>
      <c r="AB18" s="3"/>
      <c r="AC18" s="3"/>
      <c r="AD18" s="3"/>
      <c r="AE18" s="3"/>
      <c r="AF18" s="3"/>
    </row>
    <row r="19" spans="1:32" ht="15" customHeight="1">
      <c r="A19" s="496">
        <v>2</v>
      </c>
      <c r="B19" s="503">
        <v>43080</v>
      </c>
      <c r="C19" s="503" t="s">
        <v>8928</v>
      </c>
      <c r="D19" s="503" t="s">
        <v>8929</v>
      </c>
      <c r="E19" s="1345" t="s">
        <v>8930</v>
      </c>
      <c r="F19" s="1104"/>
      <c r="G19" s="658">
        <v>10</v>
      </c>
      <c r="H19" s="658">
        <v>10</v>
      </c>
      <c r="I19" s="503" t="s">
        <v>8931</v>
      </c>
      <c r="J19" s="617">
        <v>27300</v>
      </c>
      <c r="K19" s="617">
        <f t="shared" ref="K19:K48" si="1">J19*H19</f>
        <v>273000</v>
      </c>
      <c r="L19" s="503" t="s">
        <v>8932</v>
      </c>
      <c r="M19" s="3"/>
      <c r="N19" s="3"/>
      <c r="O19" s="3"/>
      <c r="P19" s="3"/>
      <c r="Q19" s="3"/>
      <c r="R19" s="3"/>
      <c r="S19" s="3"/>
      <c r="T19" s="3"/>
      <c r="U19" s="3"/>
      <c r="V19" s="3"/>
      <c r="W19" s="3"/>
      <c r="X19" s="3"/>
      <c r="Y19" s="3"/>
      <c r="Z19" s="3"/>
      <c r="AA19" s="3"/>
      <c r="AB19" s="3"/>
      <c r="AC19" s="3"/>
      <c r="AD19" s="3"/>
      <c r="AE19" s="3"/>
      <c r="AF19" s="3"/>
    </row>
    <row r="20" spans="1:32" ht="15" customHeight="1">
      <c r="A20" s="496">
        <v>3</v>
      </c>
      <c r="B20" s="503">
        <v>43115</v>
      </c>
      <c r="C20" s="503" t="s">
        <v>8933</v>
      </c>
      <c r="D20" s="503" t="s">
        <v>8934</v>
      </c>
      <c r="E20" s="1345" t="s">
        <v>8935</v>
      </c>
      <c r="F20" s="1104"/>
      <c r="G20" s="658">
        <v>50</v>
      </c>
      <c r="H20" s="658">
        <v>50</v>
      </c>
      <c r="I20" s="503" t="s">
        <v>8936</v>
      </c>
      <c r="J20" s="617">
        <v>3690</v>
      </c>
      <c r="K20" s="617">
        <f t="shared" si="1"/>
        <v>184500</v>
      </c>
      <c r="L20" s="503" t="s">
        <v>8937</v>
      </c>
      <c r="M20" s="3"/>
      <c r="N20" s="3"/>
      <c r="O20" s="3"/>
      <c r="P20" s="3"/>
      <c r="Q20" s="3"/>
      <c r="R20" s="3"/>
      <c r="S20" s="3"/>
      <c r="T20" s="3"/>
      <c r="U20" s="3"/>
      <c r="V20" s="3"/>
      <c r="W20" s="3"/>
      <c r="X20" s="3"/>
      <c r="Y20" s="3"/>
      <c r="Z20" s="3"/>
      <c r="AA20" s="3"/>
      <c r="AB20" s="3"/>
      <c r="AC20" s="3"/>
      <c r="AD20" s="3"/>
      <c r="AE20" s="3"/>
      <c r="AF20" s="3"/>
    </row>
    <row r="21" spans="1:32" ht="15" customHeight="1">
      <c r="A21" s="496">
        <v>5</v>
      </c>
      <c r="B21" s="609">
        <v>43129</v>
      </c>
      <c r="C21" s="609" t="s">
        <v>8938</v>
      </c>
      <c r="D21" s="609" t="s">
        <v>8939</v>
      </c>
      <c r="E21" s="1350" t="s">
        <v>8940</v>
      </c>
      <c r="F21" s="1104"/>
      <c r="G21" s="665">
        <v>100</v>
      </c>
      <c r="H21" s="665">
        <v>96</v>
      </c>
      <c r="I21" s="611" t="s">
        <v>8941</v>
      </c>
      <c r="J21" s="666">
        <v>3690</v>
      </c>
      <c r="K21" s="666">
        <f t="shared" si="1"/>
        <v>354240</v>
      </c>
      <c r="L21" s="609" t="s">
        <v>8942</v>
      </c>
      <c r="M21" s="3"/>
      <c r="N21" s="3"/>
      <c r="O21" s="3"/>
      <c r="P21" s="3"/>
      <c r="Q21" s="3"/>
      <c r="R21" s="3"/>
      <c r="S21" s="3"/>
      <c r="T21" s="3"/>
      <c r="U21" s="3"/>
      <c r="V21" s="3"/>
      <c r="W21" s="3"/>
      <c r="X21" s="3"/>
      <c r="Y21" s="3"/>
      <c r="Z21" s="3"/>
      <c r="AA21" s="3"/>
      <c r="AB21" s="3"/>
      <c r="AC21" s="3"/>
      <c r="AD21" s="3"/>
      <c r="AE21" s="3"/>
      <c r="AF21" s="3"/>
    </row>
    <row r="22" spans="1:32" ht="15" customHeight="1">
      <c r="A22" s="496">
        <v>5</v>
      </c>
      <c r="B22" s="609">
        <v>43130</v>
      </c>
      <c r="C22" s="609" t="s">
        <v>8943</v>
      </c>
      <c r="D22" s="609" t="s">
        <v>8944</v>
      </c>
      <c r="E22" s="1350" t="s">
        <v>8940</v>
      </c>
      <c r="F22" s="1104"/>
      <c r="G22" s="665">
        <v>100</v>
      </c>
      <c r="H22" s="665">
        <v>1</v>
      </c>
      <c r="I22" s="611" t="s">
        <v>8945</v>
      </c>
      <c r="J22" s="666">
        <v>3690</v>
      </c>
      <c r="K22" s="666">
        <f t="shared" si="1"/>
        <v>3690</v>
      </c>
      <c r="L22" s="609" t="s">
        <v>8946</v>
      </c>
      <c r="M22" s="3"/>
      <c r="N22" s="3"/>
      <c r="O22" s="3"/>
      <c r="P22" s="3"/>
      <c r="Q22" s="3"/>
      <c r="R22" s="3"/>
      <c r="S22" s="3"/>
      <c r="T22" s="3"/>
      <c r="U22" s="3"/>
      <c r="V22" s="3"/>
      <c r="W22" s="3"/>
      <c r="X22" s="3"/>
      <c r="Y22" s="3"/>
      <c r="Z22" s="3"/>
      <c r="AA22" s="3"/>
      <c r="AB22" s="3"/>
      <c r="AC22" s="3"/>
      <c r="AD22" s="3"/>
      <c r="AE22" s="3"/>
      <c r="AF22" s="3"/>
    </row>
    <row r="23" spans="1:32" ht="15" customHeight="1">
      <c r="A23" s="496">
        <v>3</v>
      </c>
      <c r="B23" s="667">
        <v>43143</v>
      </c>
      <c r="C23" s="667" t="s">
        <v>8947</v>
      </c>
      <c r="D23" s="667" t="s">
        <v>8948</v>
      </c>
      <c r="E23" s="1351" t="s">
        <v>8949</v>
      </c>
      <c r="F23" s="1104"/>
      <c r="G23" s="668">
        <v>100</v>
      </c>
      <c r="H23" s="668">
        <v>95</v>
      </c>
      <c r="I23" s="667" t="s">
        <v>8950</v>
      </c>
      <c r="J23" s="669">
        <v>3690</v>
      </c>
      <c r="K23" s="669">
        <f t="shared" si="1"/>
        <v>350550</v>
      </c>
      <c r="L23" s="667" t="s">
        <v>8951</v>
      </c>
      <c r="M23" s="3"/>
      <c r="N23" s="3"/>
      <c r="O23" s="3"/>
      <c r="P23" s="3"/>
      <c r="Q23" s="3"/>
      <c r="R23" s="3"/>
      <c r="S23" s="3"/>
      <c r="T23" s="3"/>
      <c r="U23" s="3"/>
      <c r="V23" s="3"/>
      <c r="W23" s="3"/>
      <c r="X23" s="3"/>
      <c r="Y23" s="3"/>
      <c r="Z23" s="3"/>
      <c r="AA23" s="3"/>
      <c r="AB23" s="3"/>
      <c r="AC23" s="3"/>
      <c r="AD23" s="3"/>
      <c r="AE23" s="3"/>
      <c r="AF23" s="3"/>
    </row>
    <row r="24" spans="1:32" ht="15" customHeight="1">
      <c r="A24" s="496">
        <v>4</v>
      </c>
      <c r="B24" s="667">
        <v>43150</v>
      </c>
      <c r="C24" s="667" t="s">
        <v>8952</v>
      </c>
      <c r="D24" s="667" t="s">
        <v>8953</v>
      </c>
      <c r="E24" s="1351" t="s">
        <v>8949</v>
      </c>
      <c r="F24" s="1104"/>
      <c r="G24" s="668">
        <v>100</v>
      </c>
      <c r="H24" s="668">
        <v>1</v>
      </c>
      <c r="I24" s="667" t="s">
        <v>8954</v>
      </c>
      <c r="J24" s="669">
        <v>3690</v>
      </c>
      <c r="K24" s="669">
        <f t="shared" si="1"/>
        <v>3690</v>
      </c>
      <c r="L24" s="667" t="s">
        <v>8955</v>
      </c>
      <c r="M24" s="3"/>
      <c r="N24" s="3"/>
      <c r="O24" s="3"/>
      <c r="P24" s="3"/>
      <c r="Q24" s="3"/>
      <c r="R24" s="3"/>
      <c r="S24" s="3"/>
      <c r="T24" s="3"/>
      <c r="U24" s="3"/>
      <c r="V24" s="3"/>
      <c r="W24" s="3"/>
      <c r="X24" s="3"/>
      <c r="Y24" s="3"/>
      <c r="Z24" s="3"/>
      <c r="AA24" s="3"/>
      <c r="AB24" s="3"/>
      <c r="AC24" s="3"/>
      <c r="AD24" s="3"/>
      <c r="AE24" s="3"/>
      <c r="AF24" s="3"/>
    </row>
    <row r="25" spans="1:32" ht="15" customHeight="1">
      <c r="A25" s="496">
        <v>1</v>
      </c>
      <c r="B25" s="545">
        <v>43194</v>
      </c>
      <c r="C25" s="545" t="s">
        <v>8956</v>
      </c>
      <c r="D25" s="545" t="s">
        <v>8957</v>
      </c>
      <c r="E25" s="1352" t="s">
        <v>8958</v>
      </c>
      <c r="F25" s="1104"/>
      <c r="G25" s="670">
        <v>871</v>
      </c>
      <c r="H25" s="670">
        <v>871</v>
      </c>
      <c r="I25" s="545" t="s">
        <v>8959</v>
      </c>
      <c r="J25" s="671">
        <v>3690</v>
      </c>
      <c r="K25" s="671">
        <f t="shared" si="1"/>
        <v>3213990</v>
      </c>
      <c r="L25" s="545" t="s">
        <v>8960</v>
      </c>
      <c r="M25" s="3"/>
      <c r="N25" s="3"/>
      <c r="O25" s="3"/>
      <c r="P25" s="3"/>
      <c r="Q25" s="3"/>
      <c r="R25" s="3"/>
      <c r="S25" s="3"/>
      <c r="T25" s="3"/>
      <c r="U25" s="3"/>
      <c r="V25" s="3"/>
      <c r="W25" s="3"/>
      <c r="X25" s="3"/>
      <c r="Y25" s="3"/>
      <c r="Z25" s="3"/>
      <c r="AA25" s="3"/>
      <c r="AB25" s="3"/>
      <c r="AC25" s="3"/>
      <c r="AD25" s="3"/>
      <c r="AE25" s="3"/>
      <c r="AF25" s="3"/>
    </row>
    <row r="26" spans="1:32" ht="15" customHeight="1">
      <c r="A26" s="496">
        <v>2</v>
      </c>
      <c r="B26" s="545">
        <v>43201</v>
      </c>
      <c r="C26" s="545" t="s">
        <v>8961</v>
      </c>
      <c r="D26" s="545" t="s">
        <v>8962</v>
      </c>
      <c r="E26" s="1352" t="s">
        <v>8958</v>
      </c>
      <c r="F26" s="1104"/>
      <c r="G26" s="670">
        <v>872</v>
      </c>
      <c r="H26" s="670">
        <v>1</v>
      </c>
      <c r="I26" s="545" t="s">
        <v>8963</v>
      </c>
      <c r="J26" s="671">
        <v>3690</v>
      </c>
      <c r="K26" s="671">
        <f t="shared" si="1"/>
        <v>3690</v>
      </c>
      <c r="L26" s="545" t="s">
        <v>8964</v>
      </c>
      <c r="M26" s="3"/>
      <c r="N26" s="3"/>
      <c r="O26" s="3"/>
      <c r="P26" s="3"/>
      <c r="Q26" s="3"/>
      <c r="R26" s="3"/>
      <c r="S26" s="3"/>
      <c r="T26" s="3"/>
      <c r="U26" s="3"/>
      <c r="V26" s="3"/>
      <c r="W26" s="3"/>
      <c r="X26" s="3"/>
      <c r="Y26" s="3"/>
      <c r="Z26" s="3"/>
      <c r="AA26" s="3"/>
      <c r="AB26" s="3"/>
      <c r="AC26" s="3"/>
      <c r="AD26" s="3"/>
      <c r="AE26" s="3"/>
      <c r="AF26" s="3"/>
    </row>
    <row r="27" spans="1:32" ht="15" customHeight="1">
      <c r="A27" s="496">
        <v>4</v>
      </c>
      <c r="B27" s="545">
        <v>43220</v>
      </c>
      <c r="C27" s="545" t="s">
        <v>8965</v>
      </c>
      <c r="D27" s="545" t="s">
        <v>8966</v>
      </c>
      <c r="E27" s="1352" t="s">
        <v>8958</v>
      </c>
      <c r="F27" s="1104"/>
      <c r="G27" s="670">
        <v>873</v>
      </c>
      <c r="H27" s="670">
        <v>1</v>
      </c>
      <c r="I27" s="545" t="s">
        <v>8967</v>
      </c>
      <c r="J27" s="671">
        <v>3690</v>
      </c>
      <c r="K27" s="671">
        <f t="shared" si="1"/>
        <v>3690</v>
      </c>
      <c r="L27" s="545" t="s">
        <v>8968</v>
      </c>
      <c r="M27" s="3"/>
      <c r="N27" s="3"/>
      <c r="O27" s="3"/>
      <c r="P27" s="3"/>
      <c r="Q27" s="3"/>
      <c r="R27" s="3"/>
      <c r="S27" s="3"/>
      <c r="T27" s="3"/>
      <c r="U27" s="3"/>
      <c r="V27" s="3"/>
      <c r="W27" s="3"/>
      <c r="X27" s="3"/>
      <c r="Y27" s="3"/>
      <c r="Z27" s="3"/>
      <c r="AA27" s="3"/>
      <c r="AB27" s="3"/>
      <c r="AC27" s="3"/>
      <c r="AD27" s="3"/>
      <c r="AE27" s="3"/>
      <c r="AF27" s="3"/>
    </row>
    <row r="28" spans="1:32" ht="15" customHeight="1">
      <c r="A28" s="496">
        <v>3</v>
      </c>
      <c r="B28" s="503">
        <v>43206</v>
      </c>
      <c r="C28" s="503" t="s">
        <v>8969</v>
      </c>
      <c r="D28" s="503" t="s">
        <v>8970</v>
      </c>
      <c r="E28" s="1345" t="s">
        <v>8971</v>
      </c>
      <c r="F28" s="1104"/>
      <c r="G28" s="658">
        <v>6</v>
      </c>
      <c r="H28" s="658">
        <v>6</v>
      </c>
      <c r="I28" s="503" t="s">
        <v>8972</v>
      </c>
      <c r="J28" s="617">
        <v>16150</v>
      </c>
      <c r="K28" s="617">
        <f t="shared" si="1"/>
        <v>96900</v>
      </c>
      <c r="L28" s="503" t="s">
        <v>8973</v>
      </c>
      <c r="M28" s="3"/>
      <c r="N28" s="3"/>
      <c r="O28" s="3"/>
      <c r="P28" s="3"/>
      <c r="Q28" s="3"/>
      <c r="R28" s="3"/>
      <c r="S28" s="3"/>
      <c r="T28" s="3"/>
      <c r="U28" s="3"/>
      <c r="V28" s="3"/>
      <c r="W28" s="3"/>
      <c r="X28" s="3"/>
      <c r="Y28" s="3"/>
      <c r="Z28" s="3"/>
      <c r="AA28" s="3"/>
      <c r="AB28" s="3"/>
      <c r="AC28" s="3"/>
      <c r="AD28" s="3"/>
      <c r="AE28" s="3"/>
      <c r="AF28" s="3"/>
    </row>
    <row r="29" spans="1:32" ht="15" customHeight="1">
      <c r="A29" s="496">
        <v>3</v>
      </c>
      <c r="B29" s="503">
        <v>43208</v>
      </c>
      <c r="C29" s="503" t="s">
        <v>8974</v>
      </c>
      <c r="D29" s="503" t="s">
        <v>8975</v>
      </c>
      <c r="E29" s="1345" t="s">
        <v>8976</v>
      </c>
      <c r="F29" s="1104"/>
      <c r="G29" s="658">
        <v>10</v>
      </c>
      <c r="H29" s="658">
        <v>10</v>
      </c>
      <c r="I29" s="503" t="s">
        <v>8977</v>
      </c>
      <c r="J29" s="513">
        <v>32500</v>
      </c>
      <c r="K29" s="617">
        <f t="shared" si="1"/>
        <v>325000</v>
      </c>
      <c r="L29" s="503" t="s">
        <v>8978</v>
      </c>
      <c r="M29" s="3"/>
      <c r="N29" s="3"/>
      <c r="O29" s="3"/>
      <c r="P29" s="3"/>
      <c r="Q29" s="3"/>
      <c r="R29" s="3"/>
      <c r="S29" s="3"/>
      <c r="T29" s="3"/>
      <c r="U29" s="3"/>
      <c r="V29" s="3"/>
      <c r="W29" s="3"/>
      <c r="X29" s="3"/>
      <c r="Y29" s="3"/>
      <c r="Z29" s="3"/>
      <c r="AA29" s="3"/>
      <c r="AB29" s="3"/>
      <c r="AC29" s="3"/>
      <c r="AD29" s="3"/>
      <c r="AE29" s="3"/>
      <c r="AF29" s="3"/>
    </row>
    <row r="30" spans="1:32" ht="15" customHeight="1">
      <c r="A30" s="496">
        <v>4</v>
      </c>
      <c r="B30" s="503">
        <v>43213</v>
      </c>
      <c r="C30" s="503" t="s">
        <v>8979</v>
      </c>
      <c r="D30" s="503" t="s">
        <v>8980</v>
      </c>
      <c r="E30" s="1345" t="s">
        <v>8981</v>
      </c>
      <c r="F30" s="1104"/>
      <c r="G30" s="658">
        <v>9</v>
      </c>
      <c r="H30" s="658">
        <v>4</v>
      </c>
      <c r="I30" s="503" t="s">
        <v>8982</v>
      </c>
      <c r="J30" s="617">
        <v>16150</v>
      </c>
      <c r="K30" s="617">
        <f t="shared" si="1"/>
        <v>64600</v>
      </c>
      <c r="L30" s="503" t="s">
        <v>8983</v>
      </c>
      <c r="M30" s="3"/>
      <c r="N30" s="3"/>
      <c r="O30" s="3"/>
      <c r="P30" s="3"/>
      <c r="Q30" s="3"/>
      <c r="R30" s="3"/>
      <c r="S30" s="3"/>
      <c r="T30" s="3"/>
      <c r="U30" s="3"/>
      <c r="V30" s="3"/>
      <c r="W30" s="3"/>
      <c r="X30" s="3"/>
      <c r="Y30" s="3"/>
      <c r="Z30" s="3"/>
      <c r="AA30" s="3"/>
      <c r="AB30" s="3"/>
      <c r="AC30" s="3"/>
      <c r="AD30" s="3"/>
      <c r="AE30" s="3"/>
      <c r="AF30" s="3"/>
    </row>
    <row r="31" spans="1:32" ht="15" customHeight="1">
      <c r="A31" s="496">
        <v>2</v>
      </c>
      <c r="B31" s="503">
        <v>43228</v>
      </c>
      <c r="C31" s="503" t="s">
        <v>8984</v>
      </c>
      <c r="D31" s="503" t="s">
        <v>8985</v>
      </c>
      <c r="E31" s="1345" t="s">
        <v>8986</v>
      </c>
      <c r="F31" s="1104"/>
      <c r="G31" s="658">
        <v>6</v>
      </c>
      <c r="H31" s="658">
        <v>6</v>
      </c>
      <c r="I31" s="503" t="s">
        <v>8987</v>
      </c>
      <c r="J31" s="617">
        <v>16150</v>
      </c>
      <c r="K31" s="617">
        <f t="shared" si="1"/>
        <v>96900</v>
      </c>
      <c r="L31" s="503" t="s">
        <v>8988</v>
      </c>
      <c r="M31" s="3"/>
      <c r="N31" s="3"/>
      <c r="O31" s="3"/>
      <c r="P31" s="3"/>
      <c r="Q31" s="3"/>
      <c r="R31" s="3"/>
      <c r="S31" s="3"/>
      <c r="T31" s="3"/>
      <c r="U31" s="3"/>
      <c r="V31" s="3"/>
      <c r="W31" s="3"/>
      <c r="X31" s="3"/>
      <c r="Y31" s="3"/>
      <c r="Z31" s="3"/>
      <c r="AA31" s="3"/>
      <c r="AB31" s="3"/>
      <c r="AC31" s="3"/>
      <c r="AD31" s="3"/>
      <c r="AE31" s="3"/>
      <c r="AF31" s="3"/>
    </row>
    <row r="32" spans="1:32" ht="15" customHeight="1">
      <c r="A32" s="496">
        <v>2</v>
      </c>
      <c r="B32" s="503">
        <v>43229</v>
      </c>
      <c r="C32" s="503" t="s">
        <v>8989</v>
      </c>
      <c r="D32" s="503" t="s">
        <v>8990</v>
      </c>
      <c r="E32" s="1345" t="s">
        <v>8991</v>
      </c>
      <c r="F32" s="1104"/>
      <c r="G32" s="658">
        <v>30</v>
      </c>
      <c r="H32" s="658">
        <v>21</v>
      </c>
      <c r="I32" s="503" t="s">
        <v>8992</v>
      </c>
      <c r="J32" s="617">
        <v>3690</v>
      </c>
      <c r="K32" s="617">
        <f t="shared" si="1"/>
        <v>77490</v>
      </c>
      <c r="L32" s="503" t="s">
        <v>8993</v>
      </c>
      <c r="M32" s="3"/>
      <c r="N32" s="3"/>
      <c r="O32" s="3"/>
      <c r="P32" s="3"/>
      <c r="Q32" s="3"/>
      <c r="R32" s="3"/>
      <c r="S32" s="3"/>
      <c r="T32" s="3"/>
      <c r="U32" s="3"/>
      <c r="V32" s="3"/>
      <c r="W32" s="3"/>
      <c r="X32" s="3"/>
      <c r="Y32" s="3"/>
      <c r="Z32" s="3"/>
      <c r="AA32" s="3"/>
      <c r="AB32" s="3"/>
      <c r="AC32" s="3"/>
      <c r="AD32" s="3"/>
      <c r="AE32" s="3"/>
      <c r="AF32" s="3"/>
    </row>
    <row r="33" spans="1:32" ht="15" customHeight="1">
      <c r="A33" s="496">
        <v>2</v>
      </c>
      <c r="B33" s="503">
        <v>43229</v>
      </c>
      <c r="C33" s="503" t="s">
        <v>8994</v>
      </c>
      <c r="D33" s="503" t="s">
        <v>8995</v>
      </c>
      <c r="E33" s="1345" t="s">
        <v>8991</v>
      </c>
      <c r="F33" s="1104"/>
      <c r="G33" s="658">
        <v>30</v>
      </c>
      <c r="H33" s="658">
        <v>22</v>
      </c>
      <c r="I33" s="503" t="s">
        <v>8996</v>
      </c>
      <c r="J33" s="617">
        <v>4140</v>
      </c>
      <c r="K33" s="617">
        <f t="shared" si="1"/>
        <v>91080</v>
      </c>
      <c r="L33" s="503" t="s">
        <v>8997</v>
      </c>
      <c r="M33" s="3"/>
      <c r="N33" s="3"/>
      <c r="O33" s="3"/>
      <c r="P33" s="3"/>
      <c r="Q33" s="3"/>
      <c r="R33" s="3"/>
      <c r="S33" s="3"/>
      <c r="T33" s="3"/>
      <c r="U33" s="3"/>
      <c r="V33" s="3"/>
      <c r="W33" s="3"/>
      <c r="X33" s="3"/>
      <c r="Y33" s="3"/>
      <c r="Z33" s="3"/>
      <c r="AA33" s="3"/>
      <c r="AB33" s="3"/>
      <c r="AC33" s="3"/>
      <c r="AD33" s="3"/>
      <c r="AE33" s="3"/>
      <c r="AF33" s="3"/>
    </row>
    <row r="34" spans="1:32" ht="15" customHeight="1">
      <c r="A34" s="496">
        <v>2</v>
      </c>
      <c r="B34" s="503">
        <v>43230</v>
      </c>
      <c r="C34" s="503" t="s">
        <v>8998</v>
      </c>
      <c r="D34" s="503" t="s">
        <v>8999</v>
      </c>
      <c r="E34" s="1345" t="s">
        <v>8991</v>
      </c>
      <c r="F34" s="1104"/>
      <c r="G34" s="658">
        <v>30</v>
      </c>
      <c r="H34" s="658">
        <v>21</v>
      </c>
      <c r="I34" s="503" t="s">
        <v>9000</v>
      </c>
      <c r="J34" s="617">
        <v>4590</v>
      </c>
      <c r="K34" s="617">
        <f t="shared" si="1"/>
        <v>96390</v>
      </c>
      <c r="L34" s="503" t="s">
        <v>9001</v>
      </c>
      <c r="M34" s="3"/>
      <c r="N34" s="3"/>
      <c r="O34" s="3"/>
      <c r="P34" s="3"/>
      <c r="Q34" s="3"/>
      <c r="R34" s="3"/>
      <c r="S34" s="3"/>
      <c r="T34" s="3"/>
      <c r="U34" s="3"/>
      <c r="V34" s="3"/>
      <c r="W34" s="3"/>
      <c r="X34" s="3"/>
      <c r="Y34" s="3"/>
      <c r="Z34" s="3"/>
      <c r="AA34" s="3"/>
      <c r="AB34" s="3"/>
      <c r="AC34" s="3"/>
      <c r="AD34" s="3"/>
      <c r="AE34" s="3"/>
      <c r="AF34" s="3"/>
    </row>
    <row r="35" spans="1:32" ht="15" customHeight="1">
      <c r="A35" s="496">
        <v>2</v>
      </c>
      <c r="B35" s="503">
        <v>43231</v>
      </c>
      <c r="C35" s="503" t="s">
        <v>9002</v>
      </c>
      <c r="D35" s="503" t="s">
        <v>9003</v>
      </c>
      <c r="E35" s="1345" t="s">
        <v>9004</v>
      </c>
      <c r="F35" s="1104"/>
      <c r="G35" s="658">
        <v>117</v>
      </c>
      <c r="H35" s="658">
        <v>117</v>
      </c>
      <c r="I35" s="503" t="s">
        <v>9005</v>
      </c>
      <c r="J35" s="617">
        <v>680</v>
      </c>
      <c r="K35" s="617">
        <f t="shared" si="1"/>
        <v>79560</v>
      </c>
      <c r="L35" s="503" t="s">
        <v>9006</v>
      </c>
      <c r="M35" s="3"/>
      <c r="N35" s="3"/>
      <c r="O35" s="3"/>
      <c r="P35" s="3"/>
      <c r="Q35" s="3"/>
      <c r="R35" s="3"/>
      <c r="S35" s="3"/>
      <c r="T35" s="3"/>
      <c r="U35" s="3"/>
      <c r="V35" s="3"/>
      <c r="W35" s="3"/>
      <c r="X35" s="3"/>
      <c r="Y35" s="3"/>
      <c r="Z35" s="3"/>
      <c r="AA35" s="3"/>
      <c r="AB35" s="3"/>
      <c r="AC35" s="3"/>
      <c r="AD35" s="3"/>
      <c r="AE35" s="3"/>
      <c r="AF35" s="3"/>
    </row>
    <row r="36" spans="1:32" ht="15" customHeight="1">
      <c r="A36" s="496">
        <v>3</v>
      </c>
      <c r="B36" s="503">
        <v>43234</v>
      </c>
      <c r="C36" s="503" t="s">
        <v>9007</v>
      </c>
      <c r="D36" s="503" t="s">
        <v>9008</v>
      </c>
      <c r="E36" s="1345" t="s">
        <v>9009</v>
      </c>
      <c r="F36" s="1104"/>
      <c r="G36" s="658">
        <v>6</v>
      </c>
      <c r="H36" s="658">
        <v>3</v>
      </c>
      <c r="I36" s="503" t="s">
        <v>9010</v>
      </c>
      <c r="J36" s="617">
        <v>16150</v>
      </c>
      <c r="K36" s="617">
        <f t="shared" si="1"/>
        <v>48450</v>
      </c>
      <c r="L36" s="503" t="s">
        <v>9011</v>
      </c>
      <c r="M36" s="3"/>
      <c r="N36" s="3"/>
      <c r="O36" s="3"/>
      <c r="P36" s="3"/>
      <c r="Q36" s="3"/>
      <c r="R36" s="3"/>
      <c r="S36" s="3"/>
      <c r="T36" s="3"/>
      <c r="U36" s="3"/>
      <c r="V36" s="3"/>
      <c r="W36" s="3"/>
      <c r="X36" s="3"/>
      <c r="Y36" s="3"/>
      <c r="Z36" s="3"/>
      <c r="AA36" s="3"/>
      <c r="AB36" s="3"/>
      <c r="AC36" s="3"/>
      <c r="AD36" s="3"/>
      <c r="AE36" s="3"/>
      <c r="AF36" s="3"/>
    </row>
    <row r="37" spans="1:32" ht="15" customHeight="1">
      <c r="A37" s="496">
        <v>3</v>
      </c>
      <c r="B37" s="672">
        <v>43234</v>
      </c>
      <c r="C37" s="672" t="s">
        <v>9012</v>
      </c>
      <c r="D37" s="672" t="s">
        <v>9013</v>
      </c>
      <c r="E37" s="1353">
        <v>43231</v>
      </c>
      <c r="F37" s="1104"/>
      <c r="G37" s="673">
        <v>10</v>
      </c>
      <c r="H37" s="673">
        <v>5</v>
      </c>
      <c r="I37" s="672" t="s">
        <v>9014</v>
      </c>
      <c r="J37" s="674">
        <v>3690</v>
      </c>
      <c r="K37" s="674">
        <f t="shared" si="1"/>
        <v>18450</v>
      </c>
      <c r="L37" s="672" t="s">
        <v>9015</v>
      </c>
      <c r="M37" s="3"/>
      <c r="N37" s="3"/>
      <c r="O37" s="3"/>
      <c r="P37" s="3"/>
      <c r="Q37" s="3"/>
      <c r="R37" s="3"/>
      <c r="S37" s="3"/>
      <c r="T37" s="3"/>
      <c r="U37" s="3"/>
      <c r="V37" s="3"/>
      <c r="W37" s="3"/>
      <c r="X37" s="3"/>
      <c r="Y37" s="3"/>
      <c r="Z37" s="3"/>
      <c r="AA37" s="3"/>
      <c r="AB37" s="3"/>
      <c r="AC37" s="3"/>
      <c r="AD37" s="3"/>
      <c r="AE37" s="3"/>
      <c r="AF37" s="3"/>
    </row>
    <row r="38" spans="1:32" ht="15" customHeight="1">
      <c r="A38" s="496">
        <v>3</v>
      </c>
      <c r="B38" s="672">
        <v>43235</v>
      </c>
      <c r="C38" s="672" t="s">
        <v>9016</v>
      </c>
      <c r="D38" s="672" t="s">
        <v>9017</v>
      </c>
      <c r="E38" s="1353">
        <v>43231</v>
      </c>
      <c r="F38" s="1104"/>
      <c r="G38" s="673">
        <v>10</v>
      </c>
      <c r="H38" s="673">
        <v>3</v>
      </c>
      <c r="I38" s="672" t="s">
        <v>9018</v>
      </c>
      <c r="J38" s="674">
        <v>3690</v>
      </c>
      <c r="K38" s="674">
        <f t="shared" si="1"/>
        <v>11070</v>
      </c>
      <c r="L38" s="672" t="s">
        <v>9019</v>
      </c>
      <c r="M38" s="3"/>
      <c r="N38" s="3"/>
      <c r="O38" s="3"/>
      <c r="P38" s="3"/>
      <c r="Q38" s="3"/>
      <c r="R38" s="3"/>
      <c r="S38" s="3"/>
      <c r="T38" s="3"/>
      <c r="U38" s="3"/>
      <c r="V38" s="3"/>
      <c r="W38" s="3"/>
      <c r="X38" s="3"/>
      <c r="Y38" s="3"/>
      <c r="Z38" s="3"/>
      <c r="AA38" s="3"/>
      <c r="AB38" s="3"/>
      <c r="AC38" s="3"/>
      <c r="AD38" s="3"/>
      <c r="AE38" s="3"/>
      <c r="AF38" s="3"/>
    </row>
    <row r="39" spans="1:32" ht="15" customHeight="1">
      <c r="A39" s="496">
        <v>4</v>
      </c>
      <c r="B39" s="672">
        <v>43241</v>
      </c>
      <c r="C39" s="672" t="s">
        <v>9020</v>
      </c>
      <c r="D39" s="672" t="s">
        <v>9021</v>
      </c>
      <c r="E39" s="1353">
        <v>43231</v>
      </c>
      <c r="F39" s="1104"/>
      <c r="G39" s="673">
        <v>10</v>
      </c>
      <c r="H39" s="673">
        <v>1</v>
      </c>
      <c r="I39" s="672" t="s">
        <v>9022</v>
      </c>
      <c r="J39" s="674">
        <v>3690</v>
      </c>
      <c r="K39" s="674">
        <f t="shared" si="1"/>
        <v>3690</v>
      </c>
      <c r="L39" s="672" t="s">
        <v>9023</v>
      </c>
      <c r="M39" s="3"/>
      <c r="N39" s="3"/>
      <c r="O39" s="3"/>
      <c r="P39" s="3"/>
      <c r="Q39" s="3"/>
      <c r="R39" s="3"/>
      <c r="S39" s="3"/>
      <c r="T39" s="3"/>
      <c r="U39" s="3"/>
      <c r="V39" s="3"/>
      <c r="W39" s="3"/>
      <c r="X39" s="3"/>
      <c r="Y39" s="3"/>
      <c r="Z39" s="3"/>
      <c r="AA39" s="3"/>
      <c r="AB39" s="3"/>
      <c r="AC39" s="3"/>
      <c r="AD39" s="3"/>
      <c r="AE39" s="3"/>
      <c r="AF39" s="3"/>
    </row>
    <row r="40" spans="1:32" ht="15" customHeight="1">
      <c r="A40" s="496">
        <v>4</v>
      </c>
      <c r="B40" s="503">
        <v>43241</v>
      </c>
      <c r="C40" s="503" t="s">
        <v>9024</v>
      </c>
      <c r="D40" s="503" t="s">
        <v>9025</v>
      </c>
      <c r="E40" s="1345" t="s">
        <v>9026</v>
      </c>
      <c r="F40" s="1104"/>
      <c r="G40" s="658">
        <v>6</v>
      </c>
      <c r="H40" s="658">
        <v>5</v>
      </c>
      <c r="I40" s="503" t="s">
        <v>9027</v>
      </c>
      <c r="J40" s="617">
        <v>16150</v>
      </c>
      <c r="K40" s="617">
        <f t="shared" si="1"/>
        <v>80750</v>
      </c>
      <c r="L40" s="503" t="s">
        <v>9028</v>
      </c>
      <c r="M40" s="3"/>
      <c r="N40" s="3"/>
      <c r="O40" s="3"/>
      <c r="P40" s="3"/>
      <c r="Q40" s="3"/>
      <c r="R40" s="3"/>
      <c r="S40" s="3"/>
      <c r="T40" s="3"/>
      <c r="U40" s="3"/>
      <c r="V40" s="3"/>
      <c r="W40" s="3"/>
      <c r="X40" s="3"/>
      <c r="Y40" s="3"/>
      <c r="Z40" s="3"/>
      <c r="AA40" s="3"/>
      <c r="AB40" s="3"/>
      <c r="AC40" s="3"/>
      <c r="AD40" s="3"/>
      <c r="AE40" s="3"/>
      <c r="AF40" s="3"/>
    </row>
    <row r="41" spans="1:32" ht="15" customHeight="1">
      <c r="A41" s="496">
        <v>4</v>
      </c>
      <c r="B41" s="503">
        <v>43245</v>
      </c>
      <c r="C41" s="503" t="s">
        <v>9029</v>
      </c>
      <c r="D41" s="503" t="s">
        <v>9030</v>
      </c>
      <c r="E41" s="1345" t="s">
        <v>9031</v>
      </c>
      <c r="F41" s="1104"/>
      <c r="G41" s="658">
        <v>252</v>
      </c>
      <c r="H41" s="658">
        <v>252</v>
      </c>
      <c r="I41" s="503" t="s">
        <v>9032</v>
      </c>
      <c r="J41" s="617">
        <v>3690</v>
      </c>
      <c r="K41" s="617">
        <f t="shared" si="1"/>
        <v>929880</v>
      </c>
      <c r="L41" s="503" t="s">
        <v>9033</v>
      </c>
      <c r="M41" s="3"/>
      <c r="N41" s="3"/>
      <c r="O41" s="3"/>
      <c r="P41" s="3"/>
      <c r="Q41" s="3"/>
      <c r="R41" s="3"/>
      <c r="S41" s="3"/>
      <c r="T41" s="3"/>
      <c r="U41" s="3"/>
      <c r="V41" s="3"/>
      <c r="W41" s="3"/>
      <c r="X41" s="3"/>
      <c r="Y41" s="3"/>
      <c r="Z41" s="3"/>
      <c r="AA41" s="3"/>
      <c r="AB41" s="3"/>
      <c r="AC41" s="3"/>
      <c r="AD41" s="3"/>
      <c r="AE41" s="3"/>
      <c r="AF41" s="3"/>
    </row>
    <row r="42" spans="1:32" ht="15" customHeight="1">
      <c r="A42" s="496">
        <v>1</v>
      </c>
      <c r="B42" s="521">
        <v>43255</v>
      </c>
      <c r="C42" s="521" t="s">
        <v>9034</v>
      </c>
      <c r="D42" s="521" t="s">
        <v>9035</v>
      </c>
      <c r="E42" s="1354" t="s">
        <v>9036</v>
      </c>
      <c r="F42" s="1104"/>
      <c r="G42" s="675">
        <v>18</v>
      </c>
      <c r="H42" s="675">
        <v>4</v>
      </c>
      <c r="I42" s="521" t="s">
        <v>9037</v>
      </c>
      <c r="J42" s="676">
        <v>16150</v>
      </c>
      <c r="K42" s="676">
        <f t="shared" si="1"/>
        <v>64600</v>
      </c>
      <c r="L42" s="521" t="s">
        <v>9038</v>
      </c>
      <c r="M42" s="3"/>
      <c r="N42" s="3"/>
      <c r="O42" s="3"/>
      <c r="P42" s="3"/>
      <c r="Q42" s="3"/>
      <c r="R42" s="3"/>
      <c r="S42" s="3"/>
      <c r="T42" s="3"/>
      <c r="U42" s="3"/>
      <c r="V42" s="3"/>
      <c r="W42" s="3"/>
      <c r="X42" s="3"/>
      <c r="Y42" s="3"/>
      <c r="Z42" s="3"/>
      <c r="AA42" s="3"/>
      <c r="AB42" s="3"/>
      <c r="AC42" s="3"/>
      <c r="AD42" s="3"/>
      <c r="AE42" s="3"/>
      <c r="AF42" s="3"/>
    </row>
    <row r="43" spans="1:32" ht="15" customHeight="1">
      <c r="A43" s="496">
        <v>1</v>
      </c>
      <c r="B43" s="521">
        <v>43259</v>
      </c>
      <c r="C43" s="521" t="s">
        <v>9039</v>
      </c>
      <c r="D43" s="521" t="s">
        <v>9040</v>
      </c>
      <c r="E43" s="1354" t="s">
        <v>9036</v>
      </c>
      <c r="F43" s="1104"/>
      <c r="G43" s="675">
        <v>18</v>
      </c>
      <c r="H43" s="675">
        <v>10</v>
      </c>
      <c r="I43" s="521" t="s">
        <v>9041</v>
      </c>
      <c r="J43" s="676">
        <v>16150</v>
      </c>
      <c r="K43" s="676">
        <f t="shared" si="1"/>
        <v>161500</v>
      </c>
      <c r="L43" s="521" t="s">
        <v>9042</v>
      </c>
      <c r="M43" s="3"/>
      <c r="N43" s="3"/>
      <c r="O43" s="3"/>
      <c r="P43" s="3"/>
      <c r="Q43" s="3"/>
      <c r="R43" s="3"/>
      <c r="S43" s="3"/>
      <c r="T43" s="3"/>
      <c r="U43" s="3"/>
      <c r="V43" s="3"/>
      <c r="W43" s="3"/>
      <c r="X43" s="3"/>
      <c r="Y43" s="3"/>
      <c r="Z43" s="3"/>
      <c r="AA43" s="3"/>
      <c r="AB43" s="3"/>
      <c r="AC43" s="3"/>
      <c r="AD43" s="3"/>
      <c r="AE43" s="3"/>
      <c r="AF43" s="3"/>
    </row>
    <row r="44" spans="1:32" ht="15" customHeight="1">
      <c r="A44" s="496">
        <v>2</v>
      </c>
      <c r="B44" s="503">
        <v>43263</v>
      </c>
      <c r="C44" s="503" t="s">
        <v>9043</v>
      </c>
      <c r="D44" s="503" t="s">
        <v>9044</v>
      </c>
      <c r="E44" s="1345" t="s">
        <v>9045</v>
      </c>
      <c r="F44" s="1104"/>
      <c r="G44" s="658">
        <v>30</v>
      </c>
      <c r="H44" s="658">
        <v>25</v>
      </c>
      <c r="I44" s="503" t="s">
        <v>9046</v>
      </c>
      <c r="J44" s="617">
        <v>3690</v>
      </c>
      <c r="K44" s="617">
        <f t="shared" si="1"/>
        <v>92250</v>
      </c>
      <c r="L44" s="503" t="s">
        <v>9047</v>
      </c>
      <c r="M44" s="3"/>
      <c r="N44" s="3"/>
      <c r="O44" s="3"/>
      <c r="P44" s="3"/>
      <c r="Q44" s="3"/>
      <c r="R44" s="3"/>
      <c r="S44" s="3"/>
      <c r="T44" s="3"/>
      <c r="U44" s="3"/>
      <c r="V44" s="3"/>
      <c r="W44" s="3"/>
      <c r="X44" s="3"/>
      <c r="Y44" s="3"/>
      <c r="Z44" s="3"/>
      <c r="AA44" s="3"/>
      <c r="AB44" s="3"/>
      <c r="AC44" s="3"/>
      <c r="AD44" s="3"/>
      <c r="AE44" s="3"/>
      <c r="AF44" s="3"/>
    </row>
    <row r="45" spans="1:32" ht="15" customHeight="1">
      <c r="A45" s="496">
        <v>2</v>
      </c>
      <c r="B45" s="503">
        <v>43263</v>
      </c>
      <c r="C45" s="503" t="s">
        <v>9048</v>
      </c>
      <c r="D45" s="503" t="s">
        <v>9049</v>
      </c>
      <c r="E45" s="1345" t="s">
        <v>9050</v>
      </c>
      <c r="F45" s="1104"/>
      <c r="G45" s="658">
        <v>6</v>
      </c>
      <c r="H45" s="658">
        <v>5</v>
      </c>
      <c r="I45" s="503" t="s">
        <v>9051</v>
      </c>
      <c r="J45" s="617">
        <v>16150</v>
      </c>
      <c r="K45" s="617">
        <f t="shared" si="1"/>
        <v>80750</v>
      </c>
      <c r="L45" s="503" t="s">
        <v>9052</v>
      </c>
      <c r="M45" s="3"/>
      <c r="N45" s="3"/>
      <c r="O45" s="3"/>
      <c r="P45" s="3"/>
      <c r="Q45" s="3"/>
      <c r="R45" s="3"/>
      <c r="S45" s="3"/>
      <c r="T45" s="3"/>
      <c r="U45" s="3"/>
      <c r="V45" s="3"/>
      <c r="W45" s="3"/>
      <c r="X45" s="3"/>
      <c r="Y45" s="3"/>
      <c r="Z45" s="3"/>
      <c r="AA45" s="3"/>
      <c r="AB45" s="3"/>
      <c r="AC45" s="3"/>
      <c r="AD45" s="3"/>
      <c r="AE45" s="3"/>
      <c r="AF45" s="3"/>
    </row>
    <row r="46" spans="1:32" ht="15" customHeight="1">
      <c r="A46" s="496">
        <v>3</v>
      </c>
      <c r="B46" s="503">
        <v>43269</v>
      </c>
      <c r="C46" s="503" t="s">
        <v>9053</v>
      </c>
      <c r="D46" s="503" t="s">
        <v>9054</v>
      </c>
      <c r="E46" s="1345" t="s">
        <v>9055</v>
      </c>
      <c r="F46" s="1104"/>
      <c r="G46" s="658">
        <v>9</v>
      </c>
      <c r="H46" s="658">
        <v>7</v>
      </c>
      <c r="I46" s="503" t="s">
        <v>9056</v>
      </c>
      <c r="J46" s="617">
        <v>16150</v>
      </c>
      <c r="K46" s="617">
        <f t="shared" si="1"/>
        <v>113050</v>
      </c>
      <c r="L46" s="503" t="s">
        <v>9057</v>
      </c>
      <c r="M46" s="3"/>
      <c r="N46" s="3"/>
      <c r="O46" s="3"/>
      <c r="P46" s="3"/>
      <c r="Q46" s="3"/>
      <c r="R46" s="3"/>
      <c r="S46" s="3"/>
      <c r="T46" s="3"/>
      <c r="U46" s="3"/>
      <c r="V46" s="3"/>
      <c r="W46" s="3"/>
      <c r="X46" s="3"/>
      <c r="Y46" s="3"/>
      <c r="Z46" s="3"/>
      <c r="AA46" s="3"/>
      <c r="AB46" s="3"/>
      <c r="AC46" s="3"/>
      <c r="AD46" s="3"/>
      <c r="AE46" s="3"/>
      <c r="AF46" s="3"/>
    </row>
    <row r="47" spans="1:32" ht="15" customHeight="1">
      <c r="A47" s="496">
        <v>4</v>
      </c>
      <c r="B47" s="503">
        <v>43276</v>
      </c>
      <c r="C47" s="503" t="s">
        <v>9058</v>
      </c>
      <c r="D47" s="503" t="s">
        <v>9059</v>
      </c>
      <c r="E47" s="1345" t="s">
        <v>9060</v>
      </c>
      <c r="F47" s="1104"/>
      <c r="G47" s="658">
        <v>9</v>
      </c>
      <c r="H47" s="658">
        <v>5</v>
      </c>
      <c r="I47" s="503" t="s">
        <v>9061</v>
      </c>
      <c r="J47" s="617">
        <v>16150</v>
      </c>
      <c r="K47" s="617">
        <f t="shared" si="1"/>
        <v>80750</v>
      </c>
      <c r="L47" s="503" t="s">
        <v>9062</v>
      </c>
      <c r="M47" s="3"/>
      <c r="N47" s="3"/>
      <c r="O47" s="3"/>
      <c r="P47" s="3"/>
      <c r="Q47" s="3"/>
      <c r="R47" s="3"/>
      <c r="S47" s="3"/>
      <c r="T47" s="3"/>
      <c r="U47" s="3"/>
      <c r="V47" s="3"/>
      <c r="W47" s="3"/>
      <c r="X47" s="3"/>
      <c r="Y47" s="3"/>
      <c r="Z47" s="3"/>
      <c r="AA47" s="3"/>
      <c r="AB47" s="3"/>
      <c r="AC47" s="3"/>
      <c r="AD47" s="3"/>
      <c r="AE47" s="3"/>
      <c r="AF47" s="3"/>
    </row>
    <row r="48" spans="1:32" ht="15" customHeight="1">
      <c r="A48" s="677">
        <v>4</v>
      </c>
      <c r="B48" s="678">
        <v>43277</v>
      </c>
      <c r="C48" s="678" t="s">
        <v>9063</v>
      </c>
      <c r="D48" s="678" t="s">
        <v>9064</v>
      </c>
      <c r="E48" s="1355" t="s">
        <v>9065</v>
      </c>
      <c r="F48" s="1356"/>
      <c r="G48" s="679">
        <v>100</v>
      </c>
      <c r="H48" s="679">
        <v>68</v>
      </c>
      <c r="I48" s="678" t="s">
        <v>9066</v>
      </c>
      <c r="J48" s="680">
        <v>4140</v>
      </c>
      <c r="K48" s="680">
        <f t="shared" si="1"/>
        <v>281520</v>
      </c>
      <c r="L48" s="678" t="s">
        <v>9067</v>
      </c>
      <c r="M48" s="3"/>
      <c r="N48" s="3"/>
      <c r="O48" s="3"/>
      <c r="P48" s="3"/>
      <c r="Q48" s="3"/>
      <c r="R48" s="3"/>
      <c r="S48" s="3"/>
      <c r="T48" s="3"/>
      <c r="U48" s="3"/>
      <c r="V48" s="3"/>
      <c r="W48" s="3"/>
      <c r="X48" s="3"/>
      <c r="Y48" s="3"/>
      <c r="Z48" s="3"/>
      <c r="AA48" s="3"/>
      <c r="AB48" s="3"/>
      <c r="AC48" s="3"/>
      <c r="AD48" s="3"/>
      <c r="AE48" s="3"/>
      <c r="AF48" s="3"/>
    </row>
    <row r="49" spans="1:32" ht="15" customHeight="1">
      <c r="A49" s="643">
        <v>1</v>
      </c>
      <c r="B49" s="681">
        <v>43283</v>
      </c>
      <c r="C49" s="681" t="s">
        <v>9068</v>
      </c>
      <c r="D49" s="681" t="s">
        <v>9069</v>
      </c>
      <c r="E49" s="1357" t="s">
        <v>9070</v>
      </c>
      <c r="F49" s="1100"/>
      <c r="G49" s="682">
        <v>6</v>
      </c>
      <c r="H49" s="682">
        <v>2</v>
      </c>
      <c r="I49" s="681" t="s">
        <v>9071</v>
      </c>
      <c r="J49" s="683">
        <v>15300</v>
      </c>
      <c r="K49" s="683">
        <v>30600</v>
      </c>
      <c r="L49" s="681" t="s">
        <v>9072</v>
      </c>
      <c r="M49" s="3"/>
      <c r="N49" s="3"/>
      <c r="O49" s="3"/>
      <c r="P49" s="3"/>
      <c r="Q49" s="3"/>
      <c r="R49" s="3"/>
      <c r="S49" s="3"/>
      <c r="T49" s="3"/>
      <c r="U49" s="3"/>
      <c r="V49" s="3"/>
      <c r="W49" s="3"/>
      <c r="X49" s="3"/>
      <c r="Y49" s="3"/>
      <c r="Z49" s="3"/>
      <c r="AA49" s="3"/>
      <c r="AB49" s="3"/>
      <c r="AC49" s="3"/>
      <c r="AD49" s="3"/>
      <c r="AE49" s="3"/>
      <c r="AF49" s="3"/>
    </row>
    <row r="50" spans="1:32" ht="15" customHeight="1">
      <c r="A50" s="496">
        <v>2</v>
      </c>
      <c r="B50" s="503">
        <v>43290</v>
      </c>
      <c r="C50" s="503" t="s">
        <v>9073</v>
      </c>
      <c r="D50" s="503" t="s">
        <v>9074</v>
      </c>
      <c r="E50" s="1345" t="s">
        <v>9075</v>
      </c>
      <c r="F50" s="1104"/>
      <c r="G50" s="658">
        <v>6</v>
      </c>
      <c r="H50" s="658">
        <v>1</v>
      </c>
      <c r="I50" s="503" t="s">
        <v>9076</v>
      </c>
      <c r="J50" s="684">
        <v>15300</v>
      </c>
      <c r="K50" s="617">
        <v>15300</v>
      </c>
      <c r="L50" s="503" t="s">
        <v>9077</v>
      </c>
      <c r="M50" s="3"/>
      <c r="N50" s="3"/>
      <c r="O50" s="3"/>
      <c r="P50" s="3"/>
      <c r="Q50" s="3"/>
      <c r="R50" s="3"/>
      <c r="S50" s="3"/>
      <c r="T50" s="3"/>
      <c r="U50" s="3"/>
      <c r="V50" s="3"/>
      <c r="W50" s="3"/>
      <c r="X50" s="3"/>
      <c r="Y50" s="3"/>
      <c r="Z50" s="3"/>
      <c r="AA50" s="3"/>
      <c r="AB50" s="3"/>
      <c r="AC50" s="3"/>
      <c r="AD50" s="3"/>
      <c r="AE50" s="3"/>
      <c r="AF50" s="3"/>
    </row>
    <row r="51" spans="1:32" ht="15" customHeight="1">
      <c r="A51" s="496">
        <v>3</v>
      </c>
      <c r="B51" s="503">
        <v>43297</v>
      </c>
      <c r="C51" s="503" t="s">
        <v>9078</v>
      </c>
      <c r="D51" s="503" t="s">
        <v>9079</v>
      </c>
      <c r="E51" s="1345" t="s">
        <v>9080</v>
      </c>
      <c r="F51" s="1104"/>
      <c r="G51" s="658">
        <v>9</v>
      </c>
      <c r="H51" s="658">
        <v>6</v>
      </c>
      <c r="I51" s="503" t="s">
        <v>9081</v>
      </c>
      <c r="J51" s="684">
        <v>15300</v>
      </c>
      <c r="K51" s="617">
        <v>91800</v>
      </c>
      <c r="L51" s="503" t="s">
        <v>9082</v>
      </c>
      <c r="M51" s="3"/>
      <c r="N51" s="3"/>
      <c r="O51" s="3"/>
      <c r="P51" s="3"/>
      <c r="Q51" s="3"/>
      <c r="R51" s="3"/>
      <c r="S51" s="3"/>
      <c r="T51" s="3"/>
      <c r="U51" s="3"/>
      <c r="V51" s="3"/>
      <c r="W51" s="3"/>
      <c r="X51" s="3"/>
      <c r="Y51" s="3"/>
      <c r="Z51" s="3"/>
      <c r="AA51" s="3"/>
      <c r="AB51" s="3"/>
      <c r="AC51" s="3"/>
      <c r="AD51" s="3"/>
      <c r="AE51" s="3"/>
      <c r="AF51" s="3"/>
    </row>
    <row r="52" spans="1:32" ht="15" customHeight="1">
      <c r="A52" s="677">
        <v>3</v>
      </c>
      <c r="B52" s="678">
        <v>43300</v>
      </c>
      <c r="C52" s="678" t="s">
        <v>9083</v>
      </c>
      <c r="D52" s="678" t="s">
        <v>9084</v>
      </c>
      <c r="E52" s="1355" t="s">
        <v>9085</v>
      </c>
      <c r="F52" s="1356"/>
      <c r="G52" s="679">
        <v>50</v>
      </c>
      <c r="H52" s="679">
        <v>47</v>
      </c>
      <c r="I52" s="678" t="s">
        <v>9086</v>
      </c>
      <c r="J52" s="685">
        <v>4370</v>
      </c>
      <c r="K52" s="680">
        <v>205390</v>
      </c>
      <c r="L52" s="678" t="s">
        <v>9087</v>
      </c>
      <c r="M52" s="3"/>
      <c r="N52" s="3"/>
      <c r="O52" s="3"/>
      <c r="P52" s="3"/>
      <c r="Q52" s="3"/>
      <c r="R52" s="3"/>
      <c r="S52" s="3"/>
      <c r="T52" s="3"/>
      <c r="U52" s="3"/>
      <c r="V52" s="3"/>
      <c r="W52" s="3"/>
      <c r="X52" s="3"/>
      <c r="Y52" s="3"/>
      <c r="Z52" s="3"/>
      <c r="AA52" s="3"/>
      <c r="AB52" s="3"/>
      <c r="AC52" s="3"/>
      <c r="AD52" s="3"/>
      <c r="AE52" s="3"/>
      <c r="AF52" s="3"/>
    </row>
    <row r="53" spans="1:32" ht="15" customHeight="1">
      <c r="A53" s="643">
        <v>1</v>
      </c>
      <c r="B53" s="681">
        <v>43313</v>
      </c>
      <c r="C53" s="681" t="s">
        <v>9088</v>
      </c>
      <c r="D53" s="681" t="s">
        <v>9089</v>
      </c>
      <c r="E53" s="1357" t="s">
        <v>9090</v>
      </c>
      <c r="F53" s="1100"/>
      <c r="G53" s="682">
        <v>9</v>
      </c>
      <c r="H53" s="682">
        <v>8</v>
      </c>
      <c r="I53" s="681" t="s">
        <v>9091</v>
      </c>
      <c r="J53" s="686">
        <v>15300</v>
      </c>
      <c r="K53" s="683">
        <v>122400</v>
      </c>
      <c r="L53" s="681" t="s">
        <v>9092</v>
      </c>
      <c r="M53" s="3"/>
      <c r="N53" s="3"/>
      <c r="O53" s="3"/>
      <c r="P53" s="3"/>
      <c r="Q53" s="3"/>
      <c r="R53" s="3"/>
      <c r="S53" s="3"/>
      <c r="T53" s="3"/>
      <c r="U53" s="3"/>
      <c r="V53" s="3"/>
      <c r="W53" s="3"/>
      <c r="X53" s="3"/>
      <c r="Y53" s="3"/>
      <c r="Z53" s="3"/>
      <c r="AA53" s="3"/>
      <c r="AB53" s="3"/>
      <c r="AC53" s="3"/>
      <c r="AD53" s="3"/>
      <c r="AE53" s="3"/>
      <c r="AF53" s="3"/>
    </row>
    <row r="54" spans="1:32" ht="15" customHeight="1">
      <c r="A54" s="496">
        <v>2</v>
      </c>
      <c r="B54" s="503">
        <v>43318</v>
      </c>
      <c r="C54" s="503" t="s">
        <v>9093</v>
      </c>
      <c r="D54" s="503" t="s">
        <v>9094</v>
      </c>
      <c r="E54" s="1345" t="s">
        <v>9095</v>
      </c>
      <c r="F54" s="1104"/>
      <c r="G54" s="658">
        <v>9</v>
      </c>
      <c r="H54" s="658">
        <v>5</v>
      </c>
      <c r="I54" s="503" t="s">
        <v>9096</v>
      </c>
      <c r="J54" s="684">
        <v>15300</v>
      </c>
      <c r="K54" s="617">
        <v>76500</v>
      </c>
      <c r="L54" s="503" t="s">
        <v>9097</v>
      </c>
      <c r="M54" s="3"/>
      <c r="N54" s="3"/>
      <c r="O54" s="3"/>
      <c r="P54" s="3"/>
      <c r="Q54" s="3"/>
      <c r="R54" s="3"/>
      <c r="S54" s="3"/>
      <c r="T54" s="3"/>
      <c r="U54" s="3"/>
      <c r="V54" s="3"/>
      <c r="W54" s="3"/>
      <c r="X54" s="3"/>
      <c r="Y54" s="3"/>
      <c r="Z54" s="3"/>
      <c r="AA54" s="3"/>
      <c r="AB54" s="3"/>
      <c r="AC54" s="3"/>
      <c r="AD54" s="3"/>
      <c r="AE54" s="3"/>
      <c r="AF54" s="3"/>
    </row>
    <row r="55" spans="1:32" ht="15" customHeight="1">
      <c r="A55" s="496">
        <v>5</v>
      </c>
      <c r="B55" s="687">
        <v>43341</v>
      </c>
      <c r="C55" s="687" t="s">
        <v>9098</v>
      </c>
      <c r="D55" s="687" t="s">
        <v>9099</v>
      </c>
      <c r="E55" s="1358" t="s">
        <v>9100</v>
      </c>
      <c r="F55" s="1104"/>
      <c r="G55" s="688">
        <v>867</v>
      </c>
      <c r="H55" s="688">
        <v>867</v>
      </c>
      <c r="I55" s="687" t="s">
        <v>9101</v>
      </c>
      <c r="J55" s="689">
        <v>4100</v>
      </c>
      <c r="K55" s="689">
        <v>3554700</v>
      </c>
      <c r="L55" s="687" t="s">
        <v>9102</v>
      </c>
      <c r="M55" s="3"/>
      <c r="N55" s="3"/>
      <c r="O55" s="3"/>
      <c r="P55" s="3"/>
      <c r="Q55" s="3"/>
      <c r="R55" s="3"/>
      <c r="S55" s="3"/>
      <c r="T55" s="3"/>
      <c r="U55" s="3"/>
      <c r="V55" s="3"/>
      <c r="W55" s="3"/>
      <c r="X55" s="3"/>
      <c r="Y55" s="3"/>
      <c r="Z55" s="3"/>
      <c r="AA55" s="3"/>
      <c r="AB55" s="3"/>
      <c r="AC55" s="3"/>
      <c r="AD55" s="3"/>
      <c r="AE55" s="3"/>
      <c r="AF55" s="3"/>
    </row>
    <row r="56" spans="1:32" ht="15" customHeight="1">
      <c r="A56" s="496">
        <v>5</v>
      </c>
      <c r="B56" s="687">
        <v>43343</v>
      </c>
      <c r="C56" s="687" t="s">
        <v>9103</v>
      </c>
      <c r="D56" s="687" t="s">
        <v>9104</v>
      </c>
      <c r="E56" s="1358" t="s">
        <v>9100</v>
      </c>
      <c r="F56" s="1104"/>
      <c r="G56" s="688">
        <v>868</v>
      </c>
      <c r="H56" s="688">
        <v>1</v>
      </c>
      <c r="I56" s="687" t="s">
        <v>9105</v>
      </c>
      <c r="J56" s="689">
        <v>3690</v>
      </c>
      <c r="K56" s="689">
        <v>3690</v>
      </c>
      <c r="L56" s="687" t="s">
        <v>9106</v>
      </c>
      <c r="M56" s="3"/>
      <c r="N56" s="3"/>
      <c r="O56" s="3"/>
      <c r="P56" s="3"/>
      <c r="Q56" s="3"/>
      <c r="R56" s="3"/>
      <c r="S56" s="3"/>
      <c r="T56" s="3"/>
      <c r="U56" s="3"/>
      <c r="V56" s="3"/>
      <c r="W56" s="3"/>
      <c r="X56" s="3"/>
      <c r="Y56" s="3"/>
      <c r="Z56" s="3"/>
      <c r="AA56" s="3"/>
      <c r="AB56" s="3"/>
      <c r="AC56" s="3"/>
      <c r="AD56" s="3"/>
      <c r="AE56" s="3"/>
      <c r="AF56" s="3"/>
    </row>
    <row r="57" spans="1:32" ht="15" customHeight="1">
      <c r="A57" s="496">
        <v>1</v>
      </c>
      <c r="B57" s="687">
        <v>43346</v>
      </c>
      <c r="C57" s="687" t="s">
        <v>9107</v>
      </c>
      <c r="D57" s="687" t="s">
        <v>9108</v>
      </c>
      <c r="E57" s="1358" t="s">
        <v>9100</v>
      </c>
      <c r="F57" s="1104"/>
      <c r="G57" s="688">
        <v>869</v>
      </c>
      <c r="H57" s="688">
        <v>1</v>
      </c>
      <c r="I57" s="687" t="s">
        <v>9109</v>
      </c>
      <c r="J57" s="689">
        <v>3690</v>
      </c>
      <c r="K57" s="689">
        <v>3690</v>
      </c>
      <c r="L57" s="687" t="s">
        <v>9110</v>
      </c>
      <c r="M57" s="3"/>
      <c r="N57" s="3"/>
      <c r="O57" s="3"/>
      <c r="P57" s="3"/>
      <c r="Q57" s="3"/>
      <c r="R57" s="3"/>
      <c r="S57" s="3"/>
      <c r="T57" s="3"/>
      <c r="U57" s="3"/>
      <c r="V57" s="3"/>
      <c r="W57" s="3"/>
      <c r="X57" s="3"/>
      <c r="Y57" s="3"/>
      <c r="Z57" s="3"/>
      <c r="AA57" s="3"/>
      <c r="AB57" s="3"/>
      <c r="AC57" s="3"/>
      <c r="AD57" s="3"/>
      <c r="AE57" s="3"/>
      <c r="AF57" s="3"/>
    </row>
    <row r="58" spans="1:32" ht="15" customHeight="1">
      <c r="A58" s="496">
        <v>2</v>
      </c>
      <c r="B58" s="690">
        <v>43353</v>
      </c>
      <c r="C58" s="690" t="s">
        <v>9111</v>
      </c>
      <c r="D58" s="690" t="s">
        <v>9112</v>
      </c>
      <c r="E58" s="1359" t="s">
        <v>9113</v>
      </c>
      <c r="F58" s="1104"/>
      <c r="G58" s="691">
        <v>200</v>
      </c>
      <c r="H58" s="691">
        <v>163</v>
      </c>
      <c r="I58" s="690" t="s">
        <v>9114</v>
      </c>
      <c r="J58" s="692">
        <v>4140</v>
      </c>
      <c r="K58" s="692">
        <v>674820</v>
      </c>
      <c r="L58" s="690" t="s">
        <v>9115</v>
      </c>
      <c r="M58" s="3"/>
      <c r="N58" s="3"/>
      <c r="O58" s="3"/>
      <c r="P58" s="3"/>
      <c r="Q58" s="3"/>
      <c r="R58" s="3"/>
      <c r="S58" s="3"/>
      <c r="T58" s="3"/>
      <c r="U58" s="3"/>
      <c r="V58" s="3"/>
      <c r="W58" s="3"/>
      <c r="X58" s="3"/>
      <c r="Y58" s="3"/>
      <c r="Z58" s="3"/>
      <c r="AA58" s="3"/>
      <c r="AB58" s="3"/>
      <c r="AC58" s="3"/>
      <c r="AD58" s="3"/>
      <c r="AE58" s="3"/>
      <c r="AF58" s="3"/>
    </row>
    <row r="59" spans="1:32" ht="15" customHeight="1">
      <c r="A59" s="496">
        <v>2</v>
      </c>
      <c r="B59" s="690">
        <v>43357</v>
      </c>
      <c r="C59" s="690" t="s">
        <v>9116</v>
      </c>
      <c r="D59" s="690" t="s">
        <v>9117</v>
      </c>
      <c r="E59" s="1359" t="s">
        <v>9113</v>
      </c>
      <c r="F59" s="1104"/>
      <c r="G59" s="693">
        <v>200</v>
      </c>
      <c r="H59" s="693">
        <v>15</v>
      </c>
      <c r="I59" s="690" t="s">
        <v>9118</v>
      </c>
      <c r="J59" s="692">
        <v>4140</v>
      </c>
      <c r="K59" s="692">
        <v>62100</v>
      </c>
      <c r="L59" s="690" t="s">
        <v>9119</v>
      </c>
      <c r="M59" s="694"/>
      <c r="N59" s="694"/>
      <c r="O59" s="694"/>
      <c r="P59" s="694"/>
      <c r="Q59" s="694"/>
      <c r="R59" s="694"/>
      <c r="S59" s="694"/>
      <c r="T59" s="694"/>
      <c r="U59" s="694"/>
      <c r="V59" s="694"/>
      <c r="W59" s="694"/>
      <c r="X59" s="694"/>
      <c r="Y59" s="694"/>
      <c r="Z59" s="694"/>
      <c r="AA59" s="694"/>
      <c r="AB59" s="694"/>
      <c r="AC59" s="694"/>
      <c r="AD59" s="694"/>
      <c r="AE59" s="694"/>
      <c r="AF59" s="694"/>
    </row>
    <row r="60" spans="1:32" ht="15" customHeight="1">
      <c r="A60" s="496">
        <v>2</v>
      </c>
      <c r="B60" s="577">
        <v>43357</v>
      </c>
      <c r="C60" s="577" t="s">
        <v>9120</v>
      </c>
      <c r="D60" s="577" t="s">
        <v>9121</v>
      </c>
      <c r="E60" s="1360" t="s">
        <v>9122</v>
      </c>
      <c r="F60" s="1104"/>
      <c r="G60" s="578">
        <v>6</v>
      </c>
      <c r="H60" s="578">
        <v>4</v>
      </c>
      <c r="I60" s="695" t="s">
        <v>9123</v>
      </c>
      <c r="J60" s="696">
        <v>15300</v>
      </c>
      <c r="K60" s="696">
        <v>61200</v>
      </c>
      <c r="L60" s="578" t="s">
        <v>9124</v>
      </c>
      <c r="M60" s="694"/>
      <c r="N60" s="694"/>
      <c r="O60" s="694"/>
      <c r="P60" s="694"/>
      <c r="Q60" s="694"/>
      <c r="R60" s="694"/>
      <c r="S60" s="694"/>
      <c r="T60" s="694"/>
      <c r="U60" s="694"/>
      <c r="V60" s="694"/>
      <c r="W60" s="694"/>
      <c r="X60" s="694"/>
      <c r="Y60" s="694"/>
      <c r="Z60" s="694"/>
      <c r="AA60" s="694"/>
      <c r="AB60" s="694"/>
      <c r="AC60" s="694"/>
      <c r="AD60" s="694"/>
      <c r="AE60" s="694"/>
      <c r="AF60" s="694"/>
    </row>
    <row r="61" spans="1:32" ht="15" customHeight="1">
      <c r="A61" s="496">
        <v>3</v>
      </c>
      <c r="B61" s="503">
        <v>43360</v>
      </c>
      <c r="C61" s="503" t="s">
        <v>9125</v>
      </c>
      <c r="D61" s="503" t="s">
        <v>9126</v>
      </c>
      <c r="E61" s="1361" t="s">
        <v>9127</v>
      </c>
      <c r="F61" s="1104"/>
      <c r="G61" s="498">
        <v>6</v>
      </c>
      <c r="H61" s="498">
        <v>2</v>
      </c>
      <c r="I61" s="681" t="s">
        <v>9128</v>
      </c>
      <c r="J61" s="617">
        <v>16120</v>
      </c>
      <c r="K61" s="617">
        <v>32300</v>
      </c>
      <c r="L61" s="498" t="s">
        <v>9129</v>
      </c>
      <c r="M61" s="694"/>
      <c r="N61" s="694"/>
      <c r="O61" s="694"/>
      <c r="P61" s="694"/>
      <c r="Q61" s="694"/>
      <c r="R61" s="694"/>
      <c r="S61" s="694"/>
      <c r="T61" s="694"/>
      <c r="U61" s="694"/>
      <c r="V61" s="694"/>
      <c r="W61" s="694"/>
      <c r="X61" s="694"/>
      <c r="Y61" s="694"/>
      <c r="Z61" s="694"/>
      <c r="AA61" s="694"/>
      <c r="AB61" s="694"/>
      <c r="AC61" s="694"/>
      <c r="AD61" s="694"/>
      <c r="AE61" s="694"/>
      <c r="AF61" s="694"/>
    </row>
    <row r="62" spans="1:32" ht="15" customHeight="1">
      <c r="A62" s="496">
        <v>3</v>
      </c>
      <c r="B62" s="503">
        <v>43362</v>
      </c>
      <c r="C62" s="503" t="s">
        <v>9130</v>
      </c>
      <c r="D62" s="503" t="s">
        <v>9131</v>
      </c>
      <c r="E62" s="1345" t="s">
        <v>9132</v>
      </c>
      <c r="F62" s="1104"/>
      <c r="G62" s="658">
        <v>6</v>
      </c>
      <c r="H62" s="658">
        <v>5</v>
      </c>
      <c r="I62" s="681" t="s">
        <v>9133</v>
      </c>
      <c r="J62" s="617">
        <v>16150</v>
      </c>
      <c r="K62" s="617">
        <f>J62*5</f>
        <v>80750</v>
      </c>
      <c r="L62" s="503" t="s">
        <v>9134</v>
      </c>
      <c r="M62" s="3"/>
      <c r="N62" s="3"/>
      <c r="O62" s="3"/>
      <c r="P62" s="3"/>
      <c r="Q62" s="3"/>
      <c r="R62" s="3"/>
      <c r="S62" s="3"/>
      <c r="T62" s="3"/>
      <c r="U62" s="3"/>
      <c r="V62" s="3"/>
      <c r="W62" s="3"/>
      <c r="X62" s="3"/>
      <c r="Y62" s="3"/>
      <c r="Z62" s="3"/>
      <c r="AA62" s="3"/>
      <c r="AB62" s="3"/>
      <c r="AC62" s="3"/>
      <c r="AD62" s="3"/>
      <c r="AE62" s="3"/>
      <c r="AF62" s="3"/>
    </row>
    <row r="63" spans="1:32" ht="15" customHeight="1">
      <c r="A63" s="496">
        <v>4</v>
      </c>
      <c r="B63" s="504">
        <v>43370</v>
      </c>
      <c r="C63" s="504" t="s">
        <v>9135</v>
      </c>
      <c r="D63" s="504" t="s">
        <v>9136</v>
      </c>
      <c r="E63" s="1362" t="s">
        <v>9137</v>
      </c>
      <c r="F63" s="1104"/>
      <c r="G63" s="697">
        <v>50</v>
      </c>
      <c r="H63" s="697">
        <v>45</v>
      </c>
      <c r="I63" s="504" t="s">
        <v>9138</v>
      </c>
      <c r="J63" s="698">
        <v>4370</v>
      </c>
      <c r="K63" s="698">
        <f>4370*45</f>
        <v>196650</v>
      </c>
      <c r="L63" s="504" t="s">
        <v>9139</v>
      </c>
      <c r="M63" s="3"/>
      <c r="N63" s="3"/>
      <c r="O63" s="3"/>
      <c r="P63" s="3"/>
      <c r="Q63" s="3"/>
      <c r="R63" s="3"/>
      <c r="S63" s="3"/>
      <c r="T63" s="3"/>
      <c r="U63" s="3"/>
      <c r="V63" s="3"/>
      <c r="W63" s="3"/>
      <c r="X63" s="3"/>
      <c r="Y63" s="3"/>
      <c r="Z63" s="3"/>
      <c r="AA63" s="3"/>
      <c r="AB63" s="3"/>
      <c r="AC63" s="3"/>
      <c r="AD63" s="3"/>
      <c r="AE63" s="3"/>
      <c r="AF63" s="3"/>
    </row>
    <row r="64" spans="1:32" ht="15" customHeight="1">
      <c r="A64" s="496">
        <v>1</v>
      </c>
      <c r="B64" s="504">
        <v>43374</v>
      </c>
      <c r="C64" s="504" t="s">
        <v>9140</v>
      </c>
      <c r="D64" s="504" t="s">
        <v>9141</v>
      </c>
      <c r="E64" s="1362" t="s">
        <v>9137</v>
      </c>
      <c r="F64" s="1104"/>
      <c r="G64" s="697">
        <v>50</v>
      </c>
      <c r="H64" s="697">
        <v>1</v>
      </c>
      <c r="I64" s="504" t="s">
        <v>9142</v>
      </c>
      <c r="J64" s="698">
        <v>4370</v>
      </c>
      <c r="K64" s="698">
        <v>4370</v>
      </c>
      <c r="L64" s="504" t="s">
        <v>9143</v>
      </c>
      <c r="M64" s="3"/>
      <c r="N64" s="3"/>
      <c r="O64" s="3"/>
      <c r="P64" s="3"/>
      <c r="Q64" s="3"/>
      <c r="R64" s="3"/>
      <c r="S64" s="3"/>
      <c r="T64" s="3"/>
      <c r="U64" s="3"/>
      <c r="V64" s="3"/>
      <c r="W64" s="3"/>
      <c r="X64" s="3"/>
      <c r="Y64" s="3"/>
      <c r="Z64" s="3"/>
      <c r="AA64" s="3"/>
      <c r="AB64" s="3"/>
      <c r="AC64" s="3"/>
      <c r="AD64" s="3"/>
      <c r="AE64" s="3"/>
      <c r="AF64" s="3"/>
    </row>
    <row r="65" spans="1:32" ht="15" customHeight="1">
      <c r="A65" s="496">
        <v>1</v>
      </c>
      <c r="B65" s="503">
        <v>43377</v>
      </c>
      <c r="C65" s="503" t="s">
        <v>9144</v>
      </c>
      <c r="D65" s="503" t="s">
        <v>9145</v>
      </c>
      <c r="E65" s="1345" t="s">
        <v>9146</v>
      </c>
      <c r="F65" s="1104"/>
      <c r="G65" s="658">
        <v>6</v>
      </c>
      <c r="H65" s="658">
        <v>3</v>
      </c>
      <c r="I65" s="681" t="s">
        <v>9147</v>
      </c>
      <c r="J65" s="617">
        <v>16150</v>
      </c>
      <c r="K65" s="617">
        <f>J65*3</f>
        <v>48450</v>
      </c>
      <c r="L65" s="503" t="s">
        <v>9148</v>
      </c>
      <c r="M65" s="3"/>
      <c r="N65" s="3"/>
      <c r="O65" s="3"/>
      <c r="P65" s="3"/>
      <c r="Q65" s="3"/>
      <c r="R65" s="3"/>
      <c r="S65" s="3"/>
      <c r="T65" s="3"/>
      <c r="U65" s="3"/>
      <c r="V65" s="3"/>
      <c r="W65" s="3"/>
      <c r="X65" s="3"/>
      <c r="Y65" s="3"/>
      <c r="Z65" s="3"/>
      <c r="AA65" s="3"/>
      <c r="AB65" s="3"/>
      <c r="AC65" s="3"/>
      <c r="AD65" s="3"/>
      <c r="AE65" s="3"/>
      <c r="AF65" s="3"/>
    </row>
    <row r="66" spans="1:32" ht="15" customHeight="1">
      <c r="A66" s="496">
        <v>1</v>
      </c>
      <c r="B66" s="690">
        <v>43377</v>
      </c>
      <c r="C66" s="690" t="s">
        <v>9149</v>
      </c>
      <c r="D66" s="690" t="s">
        <v>9150</v>
      </c>
      <c r="E66" s="1359" t="s">
        <v>9113</v>
      </c>
      <c r="F66" s="1104"/>
      <c r="G66" s="693">
        <v>200</v>
      </c>
      <c r="H66" s="693">
        <v>1</v>
      </c>
      <c r="I66" s="690" t="s">
        <v>9151</v>
      </c>
      <c r="J66" s="692">
        <v>4370</v>
      </c>
      <c r="K66" s="692">
        <v>4370</v>
      </c>
      <c r="L66" s="690" t="s">
        <v>9152</v>
      </c>
      <c r="M66" s="3"/>
      <c r="N66" s="3"/>
      <c r="O66" s="3"/>
      <c r="P66" s="3"/>
      <c r="Q66" s="3"/>
      <c r="R66" s="3"/>
      <c r="S66" s="3"/>
      <c r="T66" s="3"/>
      <c r="U66" s="3"/>
      <c r="V66" s="3"/>
      <c r="W66" s="3"/>
      <c r="X66" s="3"/>
      <c r="Y66" s="3"/>
      <c r="Z66" s="3"/>
      <c r="AA66" s="3"/>
      <c r="AB66" s="3"/>
      <c r="AC66" s="3"/>
      <c r="AD66" s="3"/>
      <c r="AE66" s="3"/>
      <c r="AF66" s="3"/>
    </row>
    <row r="67" spans="1:32" ht="15" customHeight="1">
      <c r="A67" s="496">
        <v>2</v>
      </c>
      <c r="B67" s="503">
        <v>43381</v>
      </c>
      <c r="C67" s="503" t="s">
        <v>9153</v>
      </c>
      <c r="D67" s="503" t="s">
        <v>9154</v>
      </c>
      <c r="E67" s="1345" t="s">
        <v>9155</v>
      </c>
      <c r="F67" s="1104"/>
      <c r="G67" s="658">
        <v>12</v>
      </c>
      <c r="H67" s="658">
        <v>9</v>
      </c>
      <c r="I67" s="681" t="s">
        <v>9156</v>
      </c>
      <c r="J67" s="617">
        <v>16150</v>
      </c>
      <c r="K67" s="617">
        <f>J67*9</f>
        <v>145350</v>
      </c>
      <c r="L67" s="503" t="s">
        <v>9157</v>
      </c>
      <c r="M67" s="3"/>
      <c r="N67" s="3"/>
      <c r="O67" s="3"/>
      <c r="P67" s="3"/>
      <c r="Q67" s="3"/>
      <c r="R67" s="3"/>
      <c r="S67" s="3"/>
      <c r="T67" s="3"/>
      <c r="U67" s="3"/>
      <c r="V67" s="3"/>
      <c r="W67" s="3"/>
      <c r="X67" s="3"/>
      <c r="Y67" s="3"/>
      <c r="Z67" s="3"/>
      <c r="AA67" s="3"/>
      <c r="AB67" s="3"/>
      <c r="AC67" s="3"/>
      <c r="AD67" s="3"/>
      <c r="AE67" s="3"/>
      <c r="AF67" s="3"/>
    </row>
    <row r="68" spans="1:32" ht="15" customHeight="1">
      <c r="A68" s="496">
        <v>2</v>
      </c>
      <c r="B68" s="503">
        <v>43384</v>
      </c>
      <c r="C68" s="503" t="s">
        <v>9158</v>
      </c>
      <c r="D68" s="503" t="s">
        <v>9159</v>
      </c>
      <c r="E68" s="1345" t="s">
        <v>9160</v>
      </c>
      <c r="F68" s="1104"/>
      <c r="G68" s="658">
        <v>6</v>
      </c>
      <c r="H68" s="658">
        <v>3</v>
      </c>
      <c r="I68" s="681" t="s">
        <v>9161</v>
      </c>
      <c r="J68" s="617">
        <v>16150</v>
      </c>
      <c r="K68" s="617">
        <f>J68*3</f>
        <v>48450</v>
      </c>
      <c r="L68" s="503" t="s">
        <v>9162</v>
      </c>
      <c r="M68" s="3"/>
      <c r="N68" s="3"/>
      <c r="O68" s="3"/>
      <c r="P68" s="3"/>
      <c r="Q68" s="3"/>
      <c r="R68" s="3"/>
      <c r="S68" s="3"/>
      <c r="T68" s="3"/>
      <c r="U68" s="3"/>
      <c r="V68" s="3"/>
      <c r="W68" s="3"/>
      <c r="X68" s="3"/>
      <c r="Y68" s="3"/>
      <c r="Z68" s="3"/>
      <c r="AA68" s="3"/>
      <c r="AB68" s="3"/>
      <c r="AC68" s="3"/>
      <c r="AD68" s="3"/>
      <c r="AE68" s="3"/>
      <c r="AF68" s="3"/>
    </row>
    <row r="69" spans="1:32" ht="15" customHeight="1">
      <c r="A69" s="496">
        <v>2</v>
      </c>
      <c r="B69" s="577">
        <v>43385</v>
      </c>
      <c r="C69" s="577" t="s">
        <v>9163</v>
      </c>
      <c r="D69" s="577" t="s">
        <v>9164</v>
      </c>
      <c r="E69" s="1360" t="s">
        <v>9122</v>
      </c>
      <c r="F69" s="1104"/>
      <c r="G69" s="578">
        <v>6</v>
      </c>
      <c r="H69" s="699">
        <v>1</v>
      </c>
      <c r="I69" s="695" t="s">
        <v>9165</v>
      </c>
      <c r="J69" s="696">
        <v>16150</v>
      </c>
      <c r="K69" s="696">
        <f>J69*1</f>
        <v>16150</v>
      </c>
      <c r="L69" s="577" t="s">
        <v>9166</v>
      </c>
      <c r="M69" s="3"/>
      <c r="N69" s="3"/>
      <c r="O69" s="3"/>
      <c r="P69" s="3"/>
      <c r="Q69" s="3"/>
      <c r="R69" s="3"/>
      <c r="S69" s="3"/>
      <c r="T69" s="3"/>
      <c r="U69" s="3"/>
      <c r="V69" s="3"/>
      <c r="W69" s="3"/>
      <c r="X69" s="3"/>
      <c r="Y69" s="3"/>
      <c r="Z69" s="3"/>
      <c r="AA69" s="3"/>
      <c r="AB69" s="3"/>
      <c r="AC69" s="3"/>
      <c r="AD69" s="3"/>
      <c r="AE69" s="3"/>
      <c r="AF69" s="3"/>
    </row>
    <row r="70" spans="1:32" ht="15" customHeight="1">
      <c r="A70" s="496">
        <v>3</v>
      </c>
      <c r="B70" s="504">
        <v>43388</v>
      </c>
      <c r="C70" s="504" t="s">
        <v>9167</v>
      </c>
      <c r="D70" s="504" t="s">
        <v>9168</v>
      </c>
      <c r="E70" s="1362" t="s">
        <v>9137</v>
      </c>
      <c r="F70" s="1104"/>
      <c r="G70" s="697">
        <v>50</v>
      </c>
      <c r="H70" s="697">
        <v>2</v>
      </c>
      <c r="I70" s="504" t="s">
        <v>9169</v>
      </c>
      <c r="J70" s="698">
        <v>4370</v>
      </c>
      <c r="K70" s="698">
        <f>J70*2</f>
        <v>8740</v>
      </c>
      <c r="L70" s="504" t="s">
        <v>9170</v>
      </c>
      <c r="M70" s="3"/>
      <c r="N70" s="3"/>
      <c r="O70" s="3"/>
      <c r="P70" s="3"/>
      <c r="Q70" s="3"/>
      <c r="R70" s="3"/>
      <c r="S70" s="3"/>
      <c r="T70" s="3"/>
      <c r="U70" s="3"/>
      <c r="V70" s="3"/>
      <c r="W70" s="3"/>
      <c r="X70" s="3"/>
      <c r="Y70" s="3"/>
      <c r="Z70" s="3"/>
      <c r="AA70" s="3"/>
      <c r="AB70" s="3"/>
      <c r="AC70" s="3"/>
      <c r="AD70" s="3"/>
      <c r="AE70" s="3"/>
      <c r="AF70" s="3"/>
    </row>
    <row r="71" spans="1:32" ht="15" customHeight="1">
      <c r="A71" s="496">
        <v>3</v>
      </c>
      <c r="B71" s="687">
        <v>43391</v>
      </c>
      <c r="C71" s="687" t="s">
        <v>9171</v>
      </c>
      <c r="D71" s="687" t="s">
        <v>9172</v>
      </c>
      <c r="E71" s="1358" t="s">
        <v>9173</v>
      </c>
      <c r="F71" s="1104"/>
      <c r="G71" s="688">
        <v>6</v>
      </c>
      <c r="H71" s="688">
        <v>3</v>
      </c>
      <c r="I71" s="700" t="s">
        <v>9174</v>
      </c>
      <c r="J71" s="689">
        <v>16150</v>
      </c>
      <c r="K71" s="689">
        <f>J71*3</f>
        <v>48450</v>
      </c>
      <c r="L71" s="687" t="s">
        <v>9175</v>
      </c>
      <c r="M71" s="3"/>
      <c r="N71" s="3"/>
      <c r="O71" s="3"/>
      <c r="P71" s="3"/>
      <c r="Q71" s="3"/>
      <c r="R71" s="3"/>
      <c r="S71" s="3"/>
      <c r="T71" s="3"/>
      <c r="U71" s="3"/>
      <c r="V71" s="3"/>
      <c r="W71" s="3"/>
      <c r="X71" s="3"/>
      <c r="Y71" s="3"/>
      <c r="Z71" s="3"/>
      <c r="AA71" s="3"/>
      <c r="AB71" s="3"/>
      <c r="AC71" s="3"/>
      <c r="AD71" s="3"/>
      <c r="AE71" s="3"/>
      <c r="AF71" s="3"/>
    </row>
    <row r="72" spans="1:32" ht="15" customHeight="1">
      <c r="A72" s="496">
        <v>4</v>
      </c>
      <c r="B72" s="687">
        <v>43395</v>
      </c>
      <c r="C72" s="687" t="s">
        <v>9176</v>
      </c>
      <c r="D72" s="687" t="s">
        <v>9177</v>
      </c>
      <c r="E72" s="1358" t="s">
        <v>9173</v>
      </c>
      <c r="F72" s="1104"/>
      <c r="G72" s="688">
        <v>6</v>
      </c>
      <c r="H72" s="688">
        <v>1</v>
      </c>
      <c r="I72" s="700" t="s">
        <v>9178</v>
      </c>
      <c r="J72" s="689">
        <v>16150</v>
      </c>
      <c r="K72" s="689">
        <v>16150</v>
      </c>
      <c r="L72" s="687" t="s">
        <v>9179</v>
      </c>
      <c r="M72" s="3"/>
      <c r="N72" s="3"/>
      <c r="O72" s="3"/>
      <c r="P72" s="3"/>
      <c r="Q72" s="3"/>
      <c r="R72" s="3"/>
      <c r="S72" s="3"/>
      <c r="T72" s="3"/>
      <c r="U72" s="3"/>
      <c r="V72" s="3"/>
      <c r="W72" s="3"/>
      <c r="X72" s="3"/>
      <c r="Y72" s="3"/>
      <c r="Z72" s="3"/>
      <c r="AA72" s="3"/>
      <c r="AB72" s="3"/>
      <c r="AC72" s="3"/>
      <c r="AD72" s="3"/>
      <c r="AE72" s="3"/>
      <c r="AF72" s="3"/>
    </row>
    <row r="73" spans="1:32" ht="15" customHeight="1">
      <c r="A73" s="496">
        <v>4</v>
      </c>
      <c r="B73" s="508">
        <v>43399</v>
      </c>
      <c r="C73" s="508" t="s">
        <v>9180</v>
      </c>
      <c r="D73" s="508" t="s">
        <v>9181</v>
      </c>
      <c r="E73" s="1363" t="s">
        <v>9182</v>
      </c>
      <c r="F73" s="1104"/>
      <c r="G73" s="701">
        <v>50</v>
      </c>
      <c r="H73" s="701">
        <v>37</v>
      </c>
      <c r="I73" s="508" t="s">
        <v>9183</v>
      </c>
      <c r="J73" s="702">
        <v>4370</v>
      </c>
      <c r="K73" s="702">
        <f t="shared" ref="K73:K74" si="2">37*J73</f>
        <v>161690</v>
      </c>
      <c r="L73" s="508" t="s">
        <v>9184</v>
      </c>
      <c r="M73" s="3"/>
      <c r="N73" s="3"/>
      <c r="O73" s="3"/>
      <c r="P73" s="3"/>
      <c r="Q73" s="3"/>
      <c r="R73" s="3"/>
      <c r="S73" s="3"/>
      <c r="T73" s="3"/>
      <c r="U73" s="3"/>
      <c r="V73" s="3"/>
      <c r="W73" s="3"/>
      <c r="X73" s="3"/>
      <c r="Y73" s="3"/>
      <c r="Z73" s="3"/>
      <c r="AA73" s="3"/>
      <c r="AB73" s="3"/>
      <c r="AC73" s="3"/>
      <c r="AD73" s="3"/>
      <c r="AE73" s="3"/>
      <c r="AF73" s="3"/>
    </row>
    <row r="74" spans="1:32" ht="15" customHeight="1">
      <c r="A74" s="496">
        <v>4</v>
      </c>
      <c r="B74" s="508">
        <v>43399</v>
      </c>
      <c r="C74" s="508" t="s">
        <v>9185</v>
      </c>
      <c r="D74" s="508" t="s">
        <v>9186</v>
      </c>
      <c r="E74" s="1363" t="s">
        <v>9182</v>
      </c>
      <c r="F74" s="1104"/>
      <c r="G74" s="701">
        <v>50</v>
      </c>
      <c r="H74" s="701">
        <v>37</v>
      </c>
      <c r="I74" s="508" t="s">
        <v>9187</v>
      </c>
      <c r="J74" s="702">
        <v>4370</v>
      </c>
      <c r="K74" s="702">
        <f t="shared" si="2"/>
        <v>161690</v>
      </c>
      <c r="L74" s="508" t="s">
        <v>9188</v>
      </c>
      <c r="M74" s="3"/>
      <c r="N74" s="3"/>
      <c r="O74" s="3"/>
      <c r="P74" s="3"/>
      <c r="Q74" s="3"/>
      <c r="R74" s="3"/>
      <c r="S74" s="3"/>
      <c r="T74" s="3"/>
      <c r="U74" s="3"/>
      <c r="V74" s="3"/>
      <c r="W74" s="3"/>
      <c r="X74" s="3"/>
      <c r="Y74" s="3"/>
      <c r="Z74" s="3"/>
      <c r="AA74" s="3"/>
      <c r="AB74" s="3"/>
      <c r="AC74" s="3"/>
      <c r="AD74" s="3"/>
      <c r="AE74" s="3"/>
      <c r="AF74" s="3"/>
    </row>
    <row r="75" spans="1:32" ht="15" customHeight="1">
      <c r="A75" s="496">
        <v>5</v>
      </c>
      <c r="B75" s="508">
        <v>43402</v>
      </c>
      <c r="C75" s="508" t="s">
        <v>9189</v>
      </c>
      <c r="D75" s="508" t="s">
        <v>9190</v>
      </c>
      <c r="E75" s="1363" t="s">
        <v>9182</v>
      </c>
      <c r="F75" s="1104"/>
      <c r="G75" s="701">
        <v>50</v>
      </c>
      <c r="H75" s="701">
        <v>1</v>
      </c>
      <c r="I75" s="508" t="s">
        <v>9191</v>
      </c>
      <c r="J75" s="702">
        <v>4370</v>
      </c>
      <c r="K75" s="702">
        <f>2*J75</f>
        <v>8740</v>
      </c>
      <c r="L75" s="508" t="s">
        <v>9192</v>
      </c>
      <c r="M75" s="3"/>
      <c r="N75" s="3"/>
      <c r="O75" s="3"/>
      <c r="P75" s="3"/>
      <c r="Q75" s="3"/>
      <c r="R75" s="3"/>
      <c r="S75" s="3"/>
      <c r="T75" s="3"/>
      <c r="U75" s="3"/>
      <c r="V75" s="3"/>
      <c r="W75" s="3"/>
      <c r="X75" s="3"/>
      <c r="Y75" s="3"/>
      <c r="Z75" s="3"/>
      <c r="AA75" s="3"/>
      <c r="AB75" s="3"/>
      <c r="AC75" s="3"/>
      <c r="AD75" s="3"/>
      <c r="AE75" s="3"/>
      <c r="AF75" s="3"/>
    </row>
    <row r="76" spans="1:32" ht="15" customHeight="1">
      <c r="A76" s="496">
        <v>5</v>
      </c>
      <c r="B76" s="687">
        <v>43404</v>
      </c>
      <c r="C76" s="687" t="s">
        <v>9193</v>
      </c>
      <c r="D76" s="687" t="s">
        <v>9194</v>
      </c>
      <c r="E76" s="1358" t="s">
        <v>9173</v>
      </c>
      <c r="F76" s="1104"/>
      <c r="G76" s="688">
        <v>6</v>
      </c>
      <c r="H76" s="688">
        <v>1</v>
      </c>
      <c r="I76" s="700" t="s">
        <v>9195</v>
      </c>
      <c r="J76" s="689">
        <v>16150</v>
      </c>
      <c r="K76" s="689">
        <v>16150</v>
      </c>
      <c r="L76" s="687" t="s">
        <v>9196</v>
      </c>
      <c r="M76" s="3"/>
      <c r="N76" s="3"/>
      <c r="O76" s="3"/>
      <c r="P76" s="3"/>
      <c r="Q76" s="3"/>
      <c r="R76" s="3"/>
      <c r="S76" s="3"/>
      <c r="T76" s="3"/>
      <c r="U76" s="3"/>
      <c r="V76" s="3"/>
      <c r="W76" s="3"/>
      <c r="X76" s="3"/>
      <c r="Y76" s="3"/>
      <c r="Z76" s="3"/>
      <c r="AA76" s="3"/>
      <c r="AB76" s="3"/>
      <c r="AC76" s="3"/>
      <c r="AD76" s="3"/>
      <c r="AE76" s="3"/>
      <c r="AF76" s="3"/>
    </row>
    <row r="77" spans="1:32" ht="15" customHeight="1">
      <c r="A77" s="496">
        <v>1</v>
      </c>
      <c r="B77" s="516">
        <v>43409</v>
      </c>
      <c r="C77" s="516" t="s">
        <v>9197</v>
      </c>
      <c r="D77" s="516" t="s">
        <v>9198</v>
      </c>
      <c r="E77" s="1364" t="s">
        <v>9199</v>
      </c>
      <c r="F77" s="1104"/>
      <c r="G77" s="703">
        <v>50</v>
      </c>
      <c r="H77" s="703">
        <v>45</v>
      </c>
      <c r="I77" s="516" t="s">
        <v>9200</v>
      </c>
      <c r="J77" s="704">
        <v>4370</v>
      </c>
      <c r="K77" s="704">
        <f>J77*45</f>
        <v>196650</v>
      </c>
      <c r="L77" s="516" t="s">
        <v>9201</v>
      </c>
      <c r="M77" s="3"/>
      <c r="N77" s="3"/>
      <c r="O77" s="3"/>
      <c r="P77" s="3"/>
      <c r="Q77" s="3"/>
      <c r="R77" s="3"/>
      <c r="S77" s="3"/>
      <c r="T77" s="3"/>
      <c r="U77" s="3"/>
      <c r="V77" s="3"/>
      <c r="W77" s="3"/>
      <c r="X77" s="3"/>
      <c r="Y77" s="3"/>
      <c r="Z77" s="3"/>
      <c r="AA77" s="3"/>
      <c r="AB77" s="3"/>
      <c r="AC77" s="3"/>
      <c r="AD77" s="3"/>
      <c r="AE77" s="3"/>
      <c r="AF77" s="3"/>
    </row>
    <row r="78" spans="1:32" ht="15" customHeight="1">
      <c r="A78" s="496">
        <v>2</v>
      </c>
      <c r="B78" s="503">
        <v>43417</v>
      </c>
      <c r="C78" s="503" t="s">
        <v>9202</v>
      </c>
      <c r="D78" s="503" t="s">
        <v>9203</v>
      </c>
      <c r="E78" s="1345" t="s">
        <v>9204</v>
      </c>
      <c r="F78" s="1104"/>
      <c r="G78" s="658">
        <v>10</v>
      </c>
      <c r="H78" s="658">
        <v>10</v>
      </c>
      <c r="I78" s="503" t="s">
        <v>9205</v>
      </c>
      <c r="J78" s="617">
        <v>4370</v>
      </c>
      <c r="K78" s="617">
        <f t="shared" ref="K78:K79" si="3">J78*10</f>
        <v>43700</v>
      </c>
      <c r="L78" s="503" t="s">
        <v>9206</v>
      </c>
      <c r="M78" s="3"/>
      <c r="N78" s="3"/>
      <c r="O78" s="3"/>
      <c r="P78" s="3"/>
      <c r="Q78" s="3"/>
      <c r="R78" s="3"/>
      <c r="S78" s="3"/>
      <c r="T78" s="3"/>
      <c r="U78" s="3"/>
      <c r="V78" s="3"/>
      <c r="W78" s="3"/>
      <c r="X78" s="3"/>
      <c r="Y78" s="3"/>
      <c r="Z78" s="3"/>
      <c r="AA78" s="3"/>
      <c r="AB78" s="3"/>
      <c r="AC78" s="3"/>
      <c r="AD78" s="3"/>
      <c r="AE78" s="3"/>
      <c r="AF78" s="3"/>
    </row>
    <row r="79" spans="1:32" ht="15" customHeight="1">
      <c r="A79" s="496">
        <v>3</v>
      </c>
      <c r="B79" s="503">
        <v>43426</v>
      </c>
      <c r="C79" s="503" t="s">
        <v>9207</v>
      </c>
      <c r="D79" s="503" t="s">
        <v>9208</v>
      </c>
      <c r="E79" s="1345" t="s">
        <v>9209</v>
      </c>
      <c r="F79" s="1104"/>
      <c r="G79" s="658">
        <v>10</v>
      </c>
      <c r="H79" s="658">
        <v>10</v>
      </c>
      <c r="I79" s="503" t="s">
        <v>9210</v>
      </c>
      <c r="J79" s="617">
        <v>4370</v>
      </c>
      <c r="K79" s="617">
        <f t="shared" si="3"/>
        <v>43700</v>
      </c>
      <c r="L79" s="503" t="s">
        <v>9211</v>
      </c>
      <c r="M79" s="3"/>
      <c r="N79" s="3"/>
      <c r="O79" s="3"/>
      <c r="P79" s="3"/>
      <c r="Q79" s="3"/>
      <c r="R79" s="3"/>
      <c r="S79" s="3"/>
      <c r="T79" s="3"/>
      <c r="U79" s="3"/>
      <c r="V79" s="3"/>
      <c r="W79" s="3"/>
      <c r="X79" s="3"/>
      <c r="Y79" s="3"/>
      <c r="Z79" s="3"/>
      <c r="AA79" s="3"/>
      <c r="AB79" s="3"/>
      <c r="AC79" s="3"/>
      <c r="AD79" s="3"/>
      <c r="AE79" s="3"/>
      <c r="AF79" s="3"/>
    </row>
    <row r="80" spans="1:32" ht="15" customHeight="1">
      <c r="A80" s="496">
        <v>4</v>
      </c>
      <c r="B80" s="503">
        <v>43433</v>
      </c>
      <c r="C80" s="503" t="s">
        <v>9212</v>
      </c>
      <c r="D80" s="503" t="s">
        <v>9213</v>
      </c>
      <c r="E80" s="1345" t="s">
        <v>9214</v>
      </c>
      <c r="F80" s="1104"/>
      <c r="G80" s="658">
        <v>100</v>
      </c>
      <c r="H80" s="658">
        <v>98</v>
      </c>
      <c r="I80" s="503" t="s">
        <v>9215</v>
      </c>
      <c r="J80" s="617">
        <v>3895</v>
      </c>
      <c r="K80" s="617">
        <f>98*J80</f>
        <v>381710</v>
      </c>
      <c r="L80" s="503" t="s">
        <v>9216</v>
      </c>
      <c r="M80" s="3"/>
      <c r="N80" s="3"/>
      <c r="O80" s="3"/>
      <c r="P80" s="3"/>
      <c r="Q80" s="3"/>
      <c r="R80" s="3"/>
      <c r="S80" s="3"/>
      <c r="T80" s="3"/>
      <c r="U80" s="3"/>
      <c r="V80" s="3"/>
      <c r="W80" s="3"/>
      <c r="X80" s="3"/>
      <c r="Y80" s="3"/>
      <c r="Z80" s="3"/>
      <c r="AA80" s="3"/>
      <c r="AB80" s="3"/>
      <c r="AC80" s="3"/>
      <c r="AD80" s="3"/>
      <c r="AE80" s="3"/>
      <c r="AF80" s="3"/>
    </row>
    <row r="81" spans="1:32" ht="15" customHeight="1">
      <c r="A81" s="496">
        <v>4</v>
      </c>
      <c r="B81" s="516">
        <v>43433</v>
      </c>
      <c r="C81" s="516" t="s">
        <v>9217</v>
      </c>
      <c r="D81" s="516" t="s">
        <v>9218</v>
      </c>
      <c r="E81" s="1364" t="s">
        <v>9199</v>
      </c>
      <c r="F81" s="1104"/>
      <c r="G81" s="703">
        <v>50</v>
      </c>
      <c r="H81" s="703">
        <v>1</v>
      </c>
      <c r="I81" s="516" t="s">
        <v>9219</v>
      </c>
      <c r="J81" s="704">
        <v>4370</v>
      </c>
      <c r="K81" s="704">
        <v>4370</v>
      </c>
      <c r="L81" s="516" t="s">
        <v>9220</v>
      </c>
      <c r="M81" s="3"/>
      <c r="N81" s="3"/>
      <c r="O81" s="3"/>
      <c r="P81" s="3"/>
      <c r="Q81" s="3"/>
      <c r="R81" s="3"/>
      <c r="S81" s="3"/>
      <c r="T81" s="3"/>
      <c r="U81" s="3"/>
      <c r="V81" s="3"/>
      <c r="W81" s="3"/>
      <c r="X81" s="3"/>
      <c r="Y81" s="3"/>
      <c r="Z81" s="3"/>
      <c r="AA81" s="3"/>
      <c r="AB81" s="3"/>
      <c r="AC81" s="3"/>
      <c r="AD81" s="3"/>
      <c r="AE81" s="3"/>
      <c r="AF81" s="3"/>
    </row>
    <row r="82" spans="1:32" ht="15" customHeight="1">
      <c r="A82" s="496">
        <v>1</v>
      </c>
      <c r="B82" s="503">
        <v>43439</v>
      </c>
      <c r="C82" s="503" t="s">
        <v>9221</v>
      </c>
      <c r="D82" s="503" t="s">
        <v>9222</v>
      </c>
      <c r="E82" s="1345" t="s">
        <v>9223</v>
      </c>
      <c r="F82" s="1104"/>
      <c r="G82" s="658">
        <v>10</v>
      </c>
      <c r="H82" s="658">
        <v>10</v>
      </c>
      <c r="I82" s="503" t="s">
        <v>9224</v>
      </c>
      <c r="J82" s="617">
        <v>4370</v>
      </c>
      <c r="K82" s="617">
        <f>J82*10</f>
        <v>43700</v>
      </c>
      <c r="L82" s="503" t="s">
        <v>9225</v>
      </c>
      <c r="M82" s="3"/>
      <c r="N82" s="3"/>
      <c r="O82" s="3"/>
      <c r="P82" s="3"/>
      <c r="Q82" s="3"/>
      <c r="R82" s="3"/>
      <c r="S82" s="3"/>
      <c r="T82" s="3"/>
      <c r="U82" s="3"/>
      <c r="V82" s="3"/>
      <c r="W82" s="3"/>
      <c r="X82" s="3"/>
      <c r="Y82" s="3"/>
      <c r="Z82" s="3"/>
      <c r="AA82" s="3"/>
      <c r="AB82" s="3"/>
      <c r="AC82" s="3"/>
      <c r="AD82" s="3"/>
      <c r="AE82" s="3"/>
      <c r="AF82" s="3"/>
    </row>
    <row r="83" spans="1:32" ht="15" customHeight="1">
      <c r="A83" s="496">
        <v>4</v>
      </c>
      <c r="B83" s="503">
        <v>43461</v>
      </c>
      <c r="C83" s="503" t="s">
        <v>9226</v>
      </c>
      <c r="D83" s="503" t="s">
        <v>9227</v>
      </c>
      <c r="E83" s="1345" t="s">
        <v>9228</v>
      </c>
      <c r="F83" s="1104"/>
      <c r="G83" s="658">
        <v>50</v>
      </c>
      <c r="H83" s="658">
        <v>48</v>
      </c>
      <c r="I83" s="503" t="s">
        <v>9229</v>
      </c>
      <c r="J83" s="617">
        <v>9500</v>
      </c>
      <c r="K83" s="617">
        <f>J83*48</f>
        <v>456000</v>
      </c>
      <c r="L83" s="503" t="s">
        <v>9230</v>
      </c>
      <c r="M83" s="3"/>
      <c r="N83" s="3"/>
      <c r="O83" s="3"/>
      <c r="P83" s="3"/>
      <c r="Q83" s="3"/>
      <c r="R83" s="3"/>
      <c r="S83" s="3"/>
      <c r="T83" s="3"/>
      <c r="U83" s="3"/>
      <c r="V83" s="3"/>
      <c r="W83" s="3"/>
      <c r="X83" s="3"/>
      <c r="Y83" s="3"/>
      <c r="Z83" s="3"/>
      <c r="AA83" s="3"/>
      <c r="AB83" s="3"/>
      <c r="AC83" s="3"/>
      <c r="AD83" s="3"/>
      <c r="AE83" s="3"/>
      <c r="AF83" s="3"/>
    </row>
    <row r="84" spans="1:32" ht="15" customHeight="1">
      <c r="A84" s="496">
        <v>5</v>
      </c>
      <c r="B84" s="503">
        <v>43465</v>
      </c>
      <c r="C84" s="503" t="s">
        <v>9231</v>
      </c>
      <c r="D84" s="503" t="s">
        <v>9232</v>
      </c>
      <c r="E84" s="1345" t="s">
        <v>9233</v>
      </c>
      <c r="F84" s="1104"/>
      <c r="G84" s="658">
        <v>34</v>
      </c>
      <c r="H84" s="658">
        <v>34</v>
      </c>
      <c r="I84" s="503" t="s">
        <v>9234</v>
      </c>
      <c r="J84" s="617">
        <v>4750</v>
      </c>
      <c r="K84" s="617">
        <f>J84*34</f>
        <v>161500</v>
      </c>
      <c r="L84" s="503" t="s">
        <v>9235</v>
      </c>
      <c r="M84" s="3"/>
      <c r="N84" s="3"/>
      <c r="O84" s="3"/>
      <c r="P84" s="3"/>
      <c r="Q84" s="3"/>
      <c r="R84" s="3"/>
      <c r="S84" s="3"/>
      <c r="T84" s="3"/>
      <c r="U84" s="3"/>
      <c r="V84" s="3"/>
      <c r="W84" s="3"/>
      <c r="X84" s="3"/>
      <c r="Y84" s="3"/>
      <c r="Z84" s="3"/>
      <c r="AA84" s="3"/>
      <c r="AB84" s="3"/>
      <c r="AC84" s="3"/>
      <c r="AD84" s="3"/>
      <c r="AE84" s="3"/>
      <c r="AF84" s="3"/>
    </row>
    <row r="85" spans="1:32" ht="15" customHeight="1">
      <c r="A85" s="496">
        <v>2</v>
      </c>
      <c r="B85" s="573">
        <v>43472</v>
      </c>
      <c r="C85" s="573" t="s">
        <v>9236</v>
      </c>
      <c r="D85" s="573" t="s">
        <v>9237</v>
      </c>
      <c r="E85" s="1365" t="s">
        <v>9238</v>
      </c>
      <c r="F85" s="1104"/>
      <c r="G85" s="705">
        <v>100</v>
      </c>
      <c r="H85" s="705">
        <v>86</v>
      </c>
      <c r="I85" s="573" t="s">
        <v>9239</v>
      </c>
      <c r="J85" s="706">
        <v>3895</v>
      </c>
      <c r="K85" s="706">
        <f>J85*86</f>
        <v>334970</v>
      </c>
      <c r="L85" s="573" t="s">
        <v>9240</v>
      </c>
      <c r="M85" s="3"/>
      <c r="N85" s="3"/>
      <c r="O85" s="3"/>
      <c r="P85" s="3"/>
      <c r="Q85" s="3"/>
      <c r="R85" s="3"/>
      <c r="S85" s="3"/>
      <c r="T85" s="3"/>
      <c r="U85" s="3"/>
      <c r="V85" s="3"/>
      <c r="W85" s="3"/>
      <c r="X85" s="3"/>
      <c r="Y85" s="3"/>
      <c r="Z85" s="3"/>
      <c r="AA85" s="3"/>
      <c r="AB85" s="3"/>
      <c r="AC85" s="3"/>
      <c r="AD85" s="3"/>
      <c r="AE85" s="3"/>
      <c r="AF85" s="3"/>
    </row>
    <row r="86" spans="1:32" ht="15" customHeight="1">
      <c r="A86" s="496">
        <v>2</v>
      </c>
      <c r="B86" s="577">
        <v>43472</v>
      </c>
      <c r="C86" s="577" t="s">
        <v>9241</v>
      </c>
      <c r="D86" s="577" t="s">
        <v>9242</v>
      </c>
      <c r="E86" s="1366" t="s">
        <v>9243</v>
      </c>
      <c r="F86" s="1104"/>
      <c r="G86" s="699">
        <v>50</v>
      </c>
      <c r="H86" s="699">
        <v>45</v>
      </c>
      <c r="I86" s="577" t="s">
        <v>9244</v>
      </c>
      <c r="J86" s="696">
        <v>9500</v>
      </c>
      <c r="K86" s="696">
        <f>J86*45</f>
        <v>427500</v>
      </c>
      <c r="L86" s="577" t="s">
        <v>9245</v>
      </c>
      <c r="M86" s="707"/>
      <c r="N86" s="707"/>
      <c r="O86" s="707"/>
      <c r="P86" s="707"/>
      <c r="Q86" s="707"/>
      <c r="R86" s="707"/>
      <c r="S86" s="707"/>
      <c r="T86" s="707"/>
      <c r="U86" s="707"/>
      <c r="V86" s="707"/>
      <c r="W86" s="707"/>
      <c r="X86" s="707"/>
      <c r="Y86" s="707"/>
      <c r="Z86" s="707"/>
      <c r="AA86" s="707"/>
      <c r="AB86" s="707"/>
      <c r="AC86" s="707"/>
      <c r="AD86" s="707"/>
      <c r="AE86" s="707"/>
      <c r="AF86" s="707"/>
    </row>
    <row r="87" spans="1:32" ht="15" customHeight="1">
      <c r="A87" s="496">
        <v>2</v>
      </c>
      <c r="B87" s="573">
        <v>43473</v>
      </c>
      <c r="C87" s="573" t="s">
        <v>9246</v>
      </c>
      <c r="D87" s="573" t="s">
        <v>9247</v>
      </c>
      <c r="E87" s="1365" t="s">
        <v>9238</v>
      </c>
      <c r="F87" s="1104"/>
      <c r="G87" s="705">
        <v>100</v>
      </c>
      <c r="H87" s="705">
        <v>7</v>
      </c>
      <c r="I87" s="573" t="s">
        <v>9248</v>
      </c>
      <c r="J87" s="706">
        <v>3895</v>
      </c>
      <c r="K87" s="706">
        <f>J87*7</f>
        <v>27265</v>
      </c>
      <c r="L87" s="573" t="s">
        <v>9249</v>
      </c>
      <c r="M87" s="3"/>
      <c r="N87" s="3"/>
      <c r="O87" s="3"/>
      <c r="P87" s="3"/>
      <c r="Q87" s="3"/>
      <c r="R87" s="3"/>
      <c r="S87" s="3"/>
      <c r="T87" s="3"/>
      <c r="U87" s="3"/>
      <c r="V87" s="3"/>
      <c r="W87" s="3"/>
      <c r="X87" s="3"/>
      <c r="Y87" s="3"/>
      <c r="Z87" s="3"/>
      <c r="AA87" s="3"/>
      <c r="AB87" s="3"/>
      <c r="AC87" s="3"/>
      <c r="AD87" s="3"/>
      <c r="AE87" s="3"/>
      <c r="AF87" s="3"/>
    </row>
    <row r="88" spans="1:32" ht="15" customHeight="1">
      <c r="A88" s="496">
        <v>2</v>
      </c>
      <c r="B88" s="577">
        <v>43475</v>
      </c>
      <c r="C88" s="577" t="s">
        <v>9250</v>
      </c>
      <c r="D88" s="577" t="s">
        <v>9251</v>
      </c>
      <c r="E88" s="1366" t="s">
        <v>9243</v>
      </c>
      <c r="F88" s="1104"/>
      <c r="G88" s="699">
        <v>50</v>
      </c>
      <c r="H88" s="699">
        <v>1</v>
      </c>
      <c r="I88" s="577" t="s">
        <v>9252</v>
      </c>
      <c r="J88" s="696">
        <v>9500</v>
      </c>
      <c r="K88" s="696">
        <f>J88*1</f>
        <v>9500</v>
      </c>
      <c r="L88" s="577" t="s">
        <v>9253</v>
      </c>
      <c r="M88" s="707"/>
      <c r="N88" s="707"/>
      <c r="O88" s="707"/>
      <c r="P88" s="707"/>
      <c r="Q88" s="707"/>
      <c r="R88" s="707"/>
      <c r="S88" s="707"/>
      <c r="T88" s="707"/>
      <c r="U88" s="707"/>
      <c r="V88" s="707"/>
      <c r="W88" s="707"/>
      <c r="X88" s="707"/>
      <c r="Y88" s="707"/>
      <c r="Z88" s="707"/>
      <c r="AA88" s="707"/>
      <c r="AB88" s="707"/>
      <c r="AC88" s="707"/>
      <c r="AD88" s="707"/>
      <c r="AE88" s="707"/>
      <c r="AF88" s="707"/>
    </row>
    <row r="89" spans="1:32" ht="15" customHeight="1">
      <c r="A89" s="496">
        <v>2</v>
      </c>
      <c r="B89" s="609">
        <v>43509</v>
      </c>
      <c r="C89" s="609" t="s">
        <v>9254</v>
      </c>
      <c r="D89" s="609" t="s">
        <v>9255</v>
      </c>
      <c r="E89" s="1350" t="s">
        <v>9256</v>
      </c>
      <c r="F89" s="1104"/>
      <c r="G89" s="665">
        <v>243</v>
      </c>
      <c r="H89" s="665">
        <v>242</v>
      </c>
      <c r="I89" s="609" t="s">
        <v>9257</v>
      </c>
      <c r="J89" s="666">
        <v>3895</v>
      </c>
      <c r="K89" s="666">
        <f>J89*242</f>
        <v>942590</v>
      </c>
      <c r="L89" s="609" t="s">
        <v>9258</v>
      </c>
      <c r="M89" s="3"/>
      <c r="N89" s="3"/>
      <c r="O89" s="3"/>
      <c r="P89" s="3"/>
      <c r="Q89" s="3"/>
      <c r="R89" s="3"/>
      <c r="S89" s="3"/>
      <c r="T89" s="3"/>
      <c r="U89" s="3"/>
      <c r="V89" s="3"/>
      <c r="W89" s="3"/>
      <c r="X89" s="3"/>
      <c r="Y89" s="3"/>
      <c r="Z89" s="3"/>
      <c r="AA89" s="3"/>
      <c r="AB89" s="3"/>
      <c r="AC89" s="3"/>
      <c r="AD89" s="3"/>
      <c r="AE89" s="3"/>
      <c r="AF89" s="3"/>
    </row>
    <row r="90" spans="1:32" ht="15" customHeight="1">
      <c r="A90" s="496">
        <v>2</v>
      </c>
      <c r="B90" s="609">
        <v>43509</v>
      </c>
      <c r="C90" s="609" t="s">
        <v>9259</v>
      </c>
      <c r="D90" s="609" t="s">
        <v>9260</v>
      </c>
      <c r="E90" s="1350" t="s">
        <v>9256</v>
      </c>
      <c r="F90" s="1104"/>
      <c r="G90" s="665">
        <v>243</v>
      </c>
      <c r="H90" s="665">
        <v>1</v>
      </c>
      <c r="I90" s="609" t="s">
        <v>9261</v>
      </c>
      <c r="J90" s="666">
        <v>3895</v>
      </c>
      <c r="K90" s="666">
        <f t="shared" ref="K90:K91" si="4">J90*1</f>
        <v>3895</v>
      </c>
      <c r="L90" s="609" t="s">
        <v>9262</v>
      </c>
      <c r="M90" s="3"/>
      <c r="N90" s="3"/>
      <c r="O90" s="3"/>
      <c r="P90" s="3"/>
      <c r="Q90" s="3"/>
      <c r="R90" s="3"/>
      <c r="S90" s="3"/>
      <c r="T90" s="3"/>
      <c r="U90" s="3"/>
      <c r="V90" s="3"/>
      <c r="W90" s="3"/>
      <c r="X90" s="3"/>
      <c r="Y90" s="3"/>
      <c r="Z90" s="3"/>
      <c r="AA90" s="3"/>
      <c r="AB90" s="3"/>
      <c r="AC90" s="3"/>
      <c r="AD90" s="3"/>
      <c r="AE90" s="3"/>
      <c r="AF90" s="3"/>
    </row>
    <row r="91" spans="1:32" ht="15" customHeight="1">
      <c r="A91" s="496">
        <v>2</v>
      </c>
      <c r="B91" s="609">
        <v>43510</v>
      </c>
      <c r="C91" s="609" t="s">
        <v>9263</v>
      </c>
      <c r="D91" s="609" t="s">
        <v>9264</v>
      </c>
      <c r="E91" s="1350" t="s">
        <v>9256</v>
      </c>
      <c r="F91" s="1104"/>
      <c r="G91" s="665">
        <v>244</v>
      </c>
      <c r="H91" s="665">
        <v>1</v>
      </c>
      <c r="I91" s="609" t="s">
        <v>9265</v>
      </c>
      <c r="J91" s="666">
        <v>3895</v>
      </c>
      <c r="K91" s="666">
        <f t="shared" si="4"/>
        <v>3895</v>
      </c>
      <c r="L91" s="609" t="s">
        <v>9266</v>
      </c>
      <c r="M91" s="3"/>
      <c r="N91" s="3"/>
      <c r="O91" s="3"/>
      <c r="P91" s="3"/>
      <c r="Q91" s="3"/>
      <c r="R91" s="3"/>
      <c r="S91" s="3"/>
      <c r="T91" s="3"/>
      <c r="U91" s="3"/>
      <c r="V91" s="3"/>
      <c r="W91" s="3"/>
      <c r="X91" s="3"/>
      <c r="Y91" s="3"/>
      <c r="Z91" s="3"/>
      <c r="AA91" s="3"/>
      <c r="AB91" s="3"/>
      <c r="AC91" s="3"/>
      <c r="AD91" s="3"/>
      <c r="AE91" s="3"/>
      <c r="AF91" s="3"/>
    </row>
    <row r="92" spans="1:32" ht="15" customHeight="1">
      <c r="A92" s="496">
        <v>1</v>
      </c>
      <c r="B92" s="503">
        <v>43556</v>
      </c>
      <c r="C92" s="503" t="s">
        <v>9267</v>
      </c>
      <c r="D92" s="503" t="s">
        <v>9268</v>
      </c>
      <c r="E92" s="1345" t="s">
        <v>9269</v>
      </c>
      <c r="F92" s="1104"/>
      <c r="G92" s="658">
        <v>100</v>
      </c>
      <c r="H92" s="658">
        <v>97</v>
      </c>
      <c r="I92" s="503" t="s">
        <v>9270</v>
      </c>
      <c r="J92" s="617">
        <v>3895</v>
      </c>
      <c r="K92" s="617">
        <f>SUM(J92*97)</f>
        <v>377815</v>
      </c>
      <c r="L92" s="503" t="s">
        <v>9271</v>
      </c>
      <c r="M92" s="3"/>
      <c r="N92" s="3"/>
      <c r="O92" s="3"/>
      <c r="P92" s="3"/>
      <c r="Q92" s="3"/>
      <c r="R92" s="3"/>
      <c r="S92" s="3"/>
      <c r="T92" s="3"/>
      <c r="U92" s="3"/>
      <c r="V92" s="3"/>
      <c r="W92" s="3"/>
      <c r="X92" s="3"/>
      <c r="Y92" s="3"/>
      <c r="Z92" s="3"/>
      <c r="AA92" s="3"/>
      <c r="AB92" s="3"/>
      <c r="AC92" s="3"/>
      <c r="AD92" s="3"/>
      <c r="AE92" s="3"/>
      <c r="AF92" s="3"/>
    </row>
    <row r="93" spans="1:32" ht="15" customHeight="1">
      <c r="A93" s="1194">
        <v>2</v>
      </c>
      <c r="B93" s="1195">
        <v>43626</v>
      </c>
      <c r="C93" s="1195" t="s">
        <v>9272</v>
      </c>
      <c r="D93" s="1195" t="s">
        <v>9273</v>
      </c>
      <c r="E93" s="1384" t="s">
        <v>9274</v>
      </c>
      <c r="F93" s="1097"/>
      <c r="G93" s="658">
        <v>20</v>
      </c>
      <c r="H93" s="658">
        <v>19</v>
      </c>
      <c r="I93" s="503" t="s">
        <v>9275</v>
      </c>
      <c r="J93" s="617">
        <v>3895</v>
      </c>
      <c r="K93" s="617">
        <f>SUM(J93*19)</f>
        <v>74005</v>
      </c>
      <c r="L93" s="503" t="s">
        <v>9276</v>
      </c>
      <c r="M93" s="3"/>
      <c r="N93" s="3"/>
      <c r="O93" s="3"/>
      <c r="P93" s="3"/>
      <c r="Q93" s="3"/>
      <c r="R93" s="3"/>
      <c r="S93" s="3"/>
      <c r="T93" s="3"/>
      <c r="U93" s="3"/>
      <c r="V93" s="3"/>
      <c r="W93" s="3"/>
      <c r="X93" s="3"/>
      <c r="Y93" s="3"/>
      <c r="Z93" s="3"/>
      <c r="AA93" s="3"/>
      <c r="AB93" s="3"/>
      <c r="AC93" s="3"/>
      <c r="AD93" s="3"/>
      <c r="AE93" s="3"/>
      <c r="AF93" s="3"/>
    </row>
    <row r="94" spans="1:32" ht="15" customHeight="1">
      <c r="A94" s="1191"/>
      <c r="B94" s="1191"/>
      <c r="C94" s="1191"/>
      <c r="D94" s="1191"/>
      <c r="E94" s="1310"/>
      <c r="F94" s="1311"/>
      <c r="G94" s="1367">
        <v>5</v>
      </c>
      <c r="H94" s="1367">
        <v>5</v>
      </c>
      <c r="I94" s="503" t="s">
        <v>9277</v>
      </c>
      <c r="J94" s="1368" t="s">
        <v>52</v>
      </c>
      <c r="K94" s="1104"/>
      <c r="L94" s="503" t="s">
        <v>9278</v>
      </c>
      <c r="M94" s="3"/>
      <c r="N94" s="3"/>
      <c r="O94" s="3"/>
      <c r="P94" s="3"/>
      <c r="Q94" s="3"/>
      <c r="R94" s="3"/>
      <c r="S94" s="3"/>
      <c r="T94" s="3"/>
      <c r="U94" s="3"/>
      <c r="V94" s="3"/>
      <c r="W94" s="3"/>
      <c r="X94" s="3"/>
      <c r="Y94" s="3"/>
      <c r="Z94" s="3"/>
      <c r="AA94" s="3"/>
      <c r="AB94" s="3"/>
      <c r="AC94" s="3"/>
      <c r="AD94" s="3"/>
      <c r="AE94" s="3"/>
      <c r="AF94" s="3"/>
    </row>
    <row r="95" spans="1:32" ht="15" customHeight="1">
      <c r="A95" s="1191"/>
      <c r="B95" s="1191"/>
      <c r="C95" s="1191"/>
      <c r="D95" s="1191"/>
      <c r="E95" s="1310"/>
      <c r="F95" s="1311"/>
      <c r="G95" s="1191"/>
      <c r="H95" s="1191"/>
      <c r="I95" s="503" t="s">
        <v>9279</v>
      </c>
      <c r="J95" s="617">
        <v>4000</v>
      </c>
      <c r="K95" s="617">
        <f>SUM(J95*5)</f>
        <v>20000</v>
      </c>
      <c r="L95" s="503" t="s">
        <v>9280</v>
      </c>
      <c r="M95" s="3"/>
      <c r="N95" s="3"/>
      <c r="O95" s="3"/>
      <c r="P95" s="3"/>
      <c r="Q95" s="3"/>
      <c r="R95" s="3"/>
      <c r="S95" s="3"/>
      <c r="T95" s="3"/>
      <c r="U95" s="3"/>
      <c r="V95" s="3"/>
      <c r="W95" s="3"/>
      <c r="X95" s="3"/>
      <c r="Y95" s="3"/>
      <c r="Z95" s="3"/>
      <c r="AA95" s="3"/>
      <c r="AB95" s="3"/>
      <c r="AC95" s="3"/>
      <c r="AD95" s="3"/>
      <c r="AE95" s="3"/>
      <c r="AF95" s="3"/>
    </row>
    <row r="96" spans="1:32" ht="15" customHeight="1">
      <c r="A96" s="1102"/>
      <c r="B96" s="1102"/>
      <c r="C96" s="1102"/>
      <c r="D96" s="1102"/>
      <c r="E96" s="1098"/>
      <c r="F96" s="1100"/>
      <c r="G96" s="1102"/>
      <c r="H96" s="1102"/>
      <c r="I96" s="503" t="s">
        <v>9281</v>
      </c>
      <c r="J96" s="513" t="s">
        <v>52</v>
      </c>
      <c r="K96" s="617">
        <v>2000</v>
      </c>
      <c r="L96" s="503" t="s">
        <v>9282</v>
      </c>
      <c r="M96" s="3"/>
      <c r="N96" s="3"/>
      <c r="O96" s="3"/>
      <c r="P96" s="3"/>
      <c r="Q96" s="3"/>
      <c r="R96" s="3"/>
      <c r="S96" s="3"/>
      <c r="T96" s="3"/>
      <c r="U96" s="3"/>
      <c r="V96" s="3"/>
      <c r="W96" s="3"/>
      <c r="X96" s="3"/>
      <c r="Y96" s="3"/>
      <c r="Z96" s="3"/>
      <c r="AA96" s="3"/>
      <c r="AB96" s="3"/>
      <c r="AC96" s="3"/>
      <c r="AD96" s="3"/>
      <c r="AE96" s="3"/>
      <c r="AF96" s="3"/>
    </row>
    <row r="97" spans="1:32" ht="15" customHeight="1">
      <c r="A97" s="496">
        <v>4</v>
      </c>
      <c r="B97" s="508">
        <v>43644</v>
      </c>
      <c r="C97" s="508" t="s">
        <v>9283</v>
      </c>
      <c r="D97" s="508" t="s">
        <v>9284</v>
      </c>
      <c r="E97" s="1363" t="s">
        <v>9285</v>
      </c>
      <c r="F97" s="1104"/>
      <c r="G97" s="701">
        <v>50</v>
      </c>
      <c r="H97" s="701">
        <v>49</v>
      </c>
      <c r="I97" s="508" t="s">
        <v>9286</v>
      </c>
      <c r="J97" s="702">
        <v>3895</v>
      </c>
      <c r="K97" s="702">
        <f t="shared" ref="K97:K102" si="5">SUM(J97*H97)</f>
        <v>190855</v>
      </c>
      <c r="L97" s="508" t="s">
        <v>9287</v>
      </c>
      <c r="M97" s="3"/>
      <c r="N97" s="3"/>
      <c r="O97" s="3"/>
      <c r="P97" s="3"/>
      <c r="Q97" s="3"/>
      <c r="R97" s="3"/>
      <c r="S97" s="3"/>
      <c r="T97" s="3"/>
      <c r="U97" s="3"/>
      <c r="V97" s="3"/>
      <c r="W97" s="3"/>
      <c r="X97" s="3"/>
      <c r="Y97" s="3"/>
      <c r="Z97" s="3"/>
      <c r="AA97" s="3"/>
      <c r="AB97" s="3"/>
      <c r="AC97" s="3"/>
      <c r="AD97" s="3"/>
      <c r="AE97" s="3"/>
      <c r="AF97" s="3"/>
    </row>
    <row r="98" spans="1:32" ht="15" customHeight="1">
      <c r="A98" s="496">
        <v>4</v>
      </c>
      <c r="B98" s="516">
        <v>43704</v>
      </c>
      <c r="C98" s="516" t="s">
        <v>9288</v>
      </c>
      <c r="D98" s="516" t="s">
        <v>9289</v>
      </c>
      <c r="E98" s="1386" t="s">
        <v>9290</v>
      </c>
      <c r="F98" s="1104"/>
      <c r="G98" s="703">
        <v>845</v>
      </c>
      <c r="H98" s="703">
        <v>845</v>
      </c>
      <c r="I98" s="516" t="s">
        <v>9291</v>
      </c>
      <c r="J98" s="704">
        <v>3895</v>
      </c>
      <c r="K98" s="704">
        <f t="shared" si="5"/>
        <v>3291275</v>
      </c>
      <c r="L98" s="516" t="s">
        <v>9292</v>
      </c>
      <c r="M98" s="3"/>
      <c r="N98" s="3"/>
      <c r="O98" s="3"/>
      <c r="P98" s="3"/>
      <c r="Q98" s="3"/>
      <c r="R98" s="3"/>
      <c r="S98" s="3"/>
      <c r="T98" s="3"/>
      <c r="U98" s="3"/>
      <c r="V98" s="3"/>
      <c r="W98" s="3"/>
      <c r="X98" s="3"/>
      <c r="Y98" s="3"/>
      <c r="Z98" s="3"/>
      <c r="AA98" s="3"/>
      <c r="AB98" s="3"/>
      <c r="AC98" s="3"/>
      <c r="AD98" s="3"/>
      <c r="AE98" s="3"/>
      <c r="AF98" s="3"/>
    </row>
    <row r="99" spans="1:32" ht="15" customHeight="1">
      <c r="A99" s="496">
        <v>1</v>
      </c>
      <c r="B99" s="516">
        <v>43713</v>
      </c>
      <c r="C99" s="516" t="s">
        <v>9293</v>
      </c>
      <c r="D99" s="516" t="s">
        <v>9294</v>
      </c>
      <c r="E99" s="1386" t="s">
        <v>9290</v>
      </c>
      <c r="F99" s="1104"/>
      <c r="G99" s="703">
        <v>846</v>
      </c>
      <c r="H99" s="703">
        <v>1</v>
      </c>
      <c r="I99" s="516" t="s">
        <v>9295</v>
      </c>
      <c r="J99" s="704">
        <v>3895</v>
      </c>
      <c r="K99" s="704">
        <f t="shared" si="5"/>
        <v>3895</v>
      </c>
      <c r="L99" s="516" t="s">
        <v>9296</v>
      </c>
      <c r="M99" s="3"/>
      <c r="N99" s="3"/>
      <c r="O99" s="3"/>
      <c r="P99" s="3"/>
      <c r="Q99" s="3"/>
      <c r="R99" s="3"/>
      <c r="S99" s="3"/>
      <c r="T99" s="3"/>
      <c r="U99" s="3"/>
      <c r="V99" s="3"/>
      <c r="W99" s="3"/>
      <c r="X99" s="3"/>
      <c r="Y99" s="3"/>
      <c r="Z99" s="3"/>
      <c r="AA99" s="3"/>
      <c r="AB99" s="3"/>
      <c r="AC99" s="3"/>
      <c r="AD99" s="3"/>
      <c r="AE99" s="3"/>
      <c r="AF99" s="3"/>
    </row>
    <row r="100" spans="1:32" ht="15" customHeight="1">
      <c r="A100" s="496">
        <v>2</v>
      </c>
      <c r="B100" s="497">
        <v>43718</v>
      </c>
      <c r="C100" s="497" t="s">
        <v>9297</v>
      </c>
      <c r="D100" s="497" t="s">
        <v>9298</v>
      </c>
      <c r="E100" s="1387" t="s">
        <v>9299</v>
      </c>
      <c r="F100" s="1104"/>
      <c r="G100" s="709">
        <v>100</v>
      </c>
      <c r="H100" s="709">
        <v>92</v>
      </c>
      <c r="I100" s="497" t="s">
        <v>9300</v>
      </c>
      <c r="J100" s="501">
        <v>3895</v>
      </c>
      <c r="K100" s="501">
        <f t="shared" si="5"/>
        <v>358340</v>
      </c>
      <c r="L100" s="497" t="s">
        <v>9301</v>
      </c>
      <c r="M100" s="3"/>
      <c r="N100" s="3"/>
      <c r="O100" s="3"/>
      <c r="P100" s="3"/>
      <c r="Q100" s="3"/>
      <c r="R100" s="3"/>
      <c r="S100" s="3"/>
      <c r="T100" s="3"/>
      <c r="U100" s="3"/>
      <c r="V100" s="3"/>
      <c r="W100" s="3"/>
      <c r="X100" s="3"/>
      <c r="Y100" s="3"/>
      <c r="Z100" s="3"/>
      <c r="AA100" s="3"/>
      <c r="AB100" s="3"/>
      <c r="AC100" s="3"/>
      <c r="AD100" s="3"/>
      <c r="AE100" s="3"/>
      <c r="AF100" s="3"/>
    </row>
    <row r="101" spans="1:32" ht="15" customHeight="1">
      <c r="A101" s="496">
        <v>3</v>
      </c>
      <c r="B101" s="503">
        <v>43725</v>
      </c>
      <c r="C101" s="503" t="s">
        <v>9302</v>
      </c>
      <c r="D101" s="503" t="s">
        <v>9303</v>
      </c>
      <c r="E101" s="1345" t="s">
        <v>9304</v>
      </c>
      <c r="F101" s="1104"/>
      <c r="G101" s="658">
        <v>100</v>
      </c>
      <c r="H101" s="658">
        <v>95</v>
      </c>
      <c r="I101" s="497" t="s">
        <v>9305</v>
      </c>
      <c r="J101" s="501">
        <v>3895</v>
      </c>
      <c r="K101" s="501">
        <f t="shared" si="5"/>
        <v>370025</v>
      </c>
      <c r="L101" s="497" t="s">
        <v>9306</v>
      </c>
      <c r="M101" s="3"/>
      <c r="N101" s="3"/>
      <c r="O101" s="3"/>
      <c r="P101" s="3"/>
      <c r="Q101" s="3"/>
      <c r="R101" s="3"/>
      <c r="S101" s="3"/>
      <c r="T101" s="3"/>
      <c r="U101" s="3"/>
      <c r="V101" s="3"/>
      <c r="W101" s="3"/>
      <c r="X101" s="3"/>
      <c r="Y101" s="3"/>
      <c r="Z101" s="3"/>
      <c r="AA101" s="3"/>
      <c r="AB101" s="3"/>
      <c r="AC101" s="3"/>
      <c r="AD101" s="3"/>
      <c r="AE101" s="3"/>
      <c r="AF101" s="3"/>
    </row>
    <row r="102" spans="1:32" ht="15" customHeight="1">
      <c r="A102" s="496">
        <v>5</v>
      </c>
      <c r="B102" s="503">
        <v>43765</v>
      </c>
      <c r="C102" s="503" t="s">
        <v>9307</v>
      </c>
      <c r="D102" s="503" t="s">
        <v>9308</v>
      </c>
      <c r="E102" s="1345" t="s">
        <v>9309</v>
      </c>
      <c r="F102" s="1104"/>
      <c r="G102" s="658">
        <v>30</v>
      </c>
      <c r="H102" s="658">
        <v>28</v>
      </c>
      <c r="I102" s="497" t="s">
        <v>9310</v>
      </c>
      <c r="J102" s="501">
        <v>3813</v>
      </c>
      <c r="K102" s="501">
        <f t="shared" si="5"/>
        <v>106764</v>
      </c>
      <c r="L102" s="503" t="s">
        <v>9311</v>
      </c>
      <c r="M102" s="3"/>
      <c r="N102" s="3"/>
      <c r="O102" s="3"/>
      <c r="P102" s="3"/>
      <c r="Q102" s="3"/>
      <c r="R102" s="3"/>
      <c r="S102" s="3"/>
      <c r="T102" s="3"/>
      <c r="U102" s="3"/>
      <c r="V102" s="3"/>
      <c r="W102" s="3"/>
      <c r="X102" s="3"/>
      <c r="Y102" s="3"/>
      <c r="Z102" s="3"/>
      <c r="AA102" s="3"/>
      <c r="AB102" s="3"/>
      <c r="AC102" s="3"/>
      <c r="AD102" s="3"/>
      <c r="AE102" s="3"/>
      <c r="AF102" s="3"/>
    </row>
    <row r="103" spans="1:32" ht="15" customHeight="1">
      <c r="A103" s="1194">
        <v>1</v>
      </c>
      <c r="B103" s="1195">
        <v>43774</v>
      </c>
      <c r="C103" s="1195" t="s">
        <v>9312</v>
      </c>
      <c r="D103" s="1195" t="s">
        <v>9313</v>
      </c>
      <c r="E103" s="1385" t="s">
        <v>9314</v>
      </c>
      <c r="F103" s="1097"/>
      <c r="G103" s="1367">
        <v>5</v>
      </c>
      <c r="H103" s="1367">
        <v>4</v>
      </c>
      <c r="I103" s="497" t="s">
        <v>9315</v>
      </c>
      <c r="J103" s="501">
        <v>14365</v>
      </c>
      <c r="K103" s="501">
        <v>71825</v>
      </c>
      <c r="L103" s="503" t="s">
        <v>9316</v>
      </c>
      <c r="M103" s="3"/>
      <c r="N103" s="3"/>
      <c r="O103" s="3"/>
      <c r="P103" s="3"/>
      <c r="Q103" s="3"/>
      <c r="R103" s="3"/>
      <c r="S103" s="3"/>
      <c r="T103" s="3"/>
      <c r="U103" s="3"/>
      <c r="V103" s="3"/>
      <c r="W103" s="3"/>
      <c r="X103" s="3"/>
      <c r="Y103" s="3"/>
      <c r="Z103" s="3"/>
      <c r="AA103" s="3"/>
      <c r="AB103" s="3"/>
      <c r="AC103" s="3"/>
      <c r="AD103" s="3"/>
      <c r="AE103" s="3"/>
      <c r="AF103" s="3"/>
    </row>
    <row r="104" spans="1:32" ht="15" customHeight="1">
      <c r="A104" s="1191"/>
      <c r="B104" s="1191"/>
      <c r="C104" s="1191"/>
      <c r="D104" s="1191"/>
      <c r="E104" s="1310"/>
      <c r="F104" s="1311"/>
      <c r="G104" s="1191"/>
      <c r="H104" s="1191"/>
      <c r="I104" s="497" t="s">
        <v>9317</v>
      </c>
      <c r="J104" s="501">
        <v>30600</v>
      </c>
      <c r="K104" s="501">
        <v>153000</v>
      </c>
      <c r="L104" s="503" t="s">
        <v>9318</v>
      </c>
      <c r="M104" s="3"/>
      <c r="N104" s="3"/>
      <c r="O104" s="3"/>
      <c r="P104" s="3"/>
      <c r="Q104" s="3"/>
      <c r="R104" s="3"/>
      <c r="S104" s="3"/>
      <c r="T104" s="3"/>
      <c r="U104" s="3"/>
      <c r="V104" s="3"/>
      <c r="W104" s="3"/>
      <c r="X104" s="3"/>
      <c r="Y104" s="3"/>
      <c r="Z104" s="3"/>
      <c r="AA104" s="3"/>
      <c r="AB104" s="3"/>
      <c r="AC104" s="3"/>
      <c r="AD104" s="3"/>
      <c r="AE104" s="3"/>
      <c r="AF104" s="3"/>
    </row>
    <row r="105" spans="1:32" ht="15" customHeight="1">
      <c r="A105" s="1191"/>
      <c r="B105" s="1191"/>
      <c r="C105" s="1191"/>
      <c r="D105" s="1191"/>
      <c r="E105" s="1310"/>
      <c r="F105" s="1311"/>
      <c r="G105" s="1191"/>
      <c r="H105" s="1191"/>
      <c r="I105" s="503" t="s">
        <v>9319</v>
      </c>
      <c r="J105" s="501">
        <v>3000</v>
      </c>
      <c r="K105" s="501">
        <v>15000</v>
      </c>
      <c r="L105" s="503" t="s">
        <v>9320</v>
      </c>
      <c r="M105" s="3"/>
      <c r="N105" s="3"/>
      <c r="O105" s="3"/>
      <c r="P105" s="3"/>
      <c r="Q105" s="3"/>
      <c r="R105" s="3"/>
      <c r="S105" s="3"/>
      <c r="T105" s="3"/>
      <c r="U105" s="3"/>
      <c r="V105" s="3"/>
      <c r="W105" s="3"/>
      <c r="X105" s="3"/>
      <c r="Y105" s="3"/>
      <c r="Z105" s="3"/>
      <c r="AA105" s="3"/>
      <c r="AB105" s="3"/>
      <c r="AC105" s="3"/>
      <c r="AD105" s="3"/>
      <c r="AE105" s="3"/>
      <c r="AF105" s="3"/>
    </row>
    <row r="106" spans="1:32" ht="15" customHeight="1">
      <c r="A106" s="1102"/>
      <c r="B106" s="1102"/>
      <c r="C106" s="1102"/>
      <c r="D106" s="1102"/>
      <c r="E106" s="1098"/>
      <c r="F106" s="1100"/>
      <c r="G106" s="1102"/>
      <c r="H106" s="1191"/>
      <c r="I106" s="503" t="s">
        <v>9321</v>
      </c>
      <c r="J106" s="501">
        <v>4000</v>
      </c>
      <c r="K106" s="501">
        <v>15200</v>
      </c>
      <c r="L106" s="503" t="s">
        <v>9322</v>
      </c>
      <c r="M106" s="3"/>
      <c r="N106" s="3"/>
      <c r="O106" s="3"/>
      <c r="P106" s="3"/>
      <c r="Q106" s="3"/>
      <c r="R106" s="3"/>
      <c r="S106" s="3"/>
      <c r="T106" s="3"/>
      <c r="U106" s="3"/>
      <c r="V106" s="3"/>
      <c r="W106" s="3"/>
      <c r="X106" s="3"/>
      <c r="Y106" s="3"/>
      <c r="Z106" s="3"/>
      <c r="AA106" s="3"/>
      <c r="AB106" s="3"/>
      <c r="AC106" s="3"/>
      <c r="AD106" s="3"/>
      <c r="AE106" s="3"/>
      <c r="AF106" s="3"/>
    </row>
    <row r="107" spans="1:32" ht="15" customHeight="1">
      <c r="A107" s="1194">
        <v>2</v>
      </c>
      <c r="B107" s="1195">
        <v>43847</v>
      </c>
      <c r="C107" s="1195" t="s">
        <v>9323</v>
      </c>
      <c r="D107" s="1195" t="s">
        <v>9324</v>
      </c>
      <c r="E107" s="1384">
        <v>43831</v>
      </c>
      <c r="F107" s="1097"/>
      <c r="G107" s="1388">
        <v>268</v>
      </c>
      <c r="H107" s="658">
        <v>268</v>
      </c>
      <c r="I107" s="710" t="s">
        <v>9325</v>
      </c>
      <c r="J107" s="1345" t="s">
        <v>52</v>
      </c>
      <c r="K107" s="1104"/>
      <c r="L107" s="503" t="s">
        <v>9326</v>
      </c>
      <c r="M107" s="3"/>
      <c r="N107" s="3"/>
      <c r="O107" s="3"/>
      <c r="P107" s="3"/>
      <c r="Q107" s="3"/>
      <c r="R107" s="3"/>
      <c r="S107" s="3"/>
      <c r="T107" s="3"/>
      <c r="U107" s="3"/>
      <c r="V107" s="3"/>
      <c r="W107" s="3"/>
      <c r="X107" s="3"/>
      <c r="Y107" s="3"/>
      <c r="Z107" s="3"/>
      <c r="AA107" s="3"/>
      <c r="AB107" s="3"/>
      <c r="AC107" s="3"/>
      <c r="AD107" s="3"/>
      <c r="AE107" s="3"/>
      <c r="AF107" s="3"/>
    </row>
    <row r="108" spans="1:32" ht="15" customHeight="1">
      <c r="A108" s="1191"/>
      <c r="B108" s="1191"/>
      <c r="C108" s="1191"/>
      <c r="D108" s="1191"/>
      <c r="E108" s="1310"/>
      <c r="F108" s="1311"/>
      <c r="G108" s="1310"/>
      <c r="H108" s="658">
        <v>267</v>
      </c>
      <c r="I108" s="710" t="s">
        <v>9327</v>
      </c>
      <c r="J108" s="617">
        <v>4000</v>
      </c>
      <c r="K108" s="501">
        <v>907800</v>
      </c>
      <c r="L108" s="503" t="s">
        <v>9328</v>
      </c>
      <c r="M108" s="3"/>
      <c r="N108" s="3"/>
      <c r="O108" s="3"/>
      <c r="P108" s="3"/>
      <c r="Q108" s="3"/>
      <c r="R108" s="3"/>
      <c r="S108" s="3"/>
      <c r="T108" s="3"/>
      <c r="U108" s="3"/>
      <c r="V108" s="3"/>
      <c r="W108" s="3"/>
      <c r="X108" s="3"/>
      <c r="Y108" s="3"/>
      <c r="Z108" s="3"/>
      <c r="AA108" s="3"/>
      <c r="AB108" s="3"/>
      <c r="AC108" s="3"/>
      <c r="AD108" s="3"/>
      <c r="AE108" s="3"/>
      <c r="AF108" s="3"/>
    </row>
    <row r="109" spans="1:32" ht="15" customHeight="1">
      <c r="A109" s="1191"/>
      <c r="B109" s="1191"/>
      <c r="C109" s="1191"/>
      <c r="D109" s="1191"/>
      <c r="E109" s="1310"/>
      <c r="F109" s="1311"/>
      <c r="G109" s="1310"/>
      <c r="H109" s="658">
        <v>1</v>
      </c>
      <c r="I109" s="710" t="s">
        <v>9329</v>
      </c>
      <c r="J109" s="501">
        <v>30000</v>
      </c>
      <c r="K109" s="501">
        <v>30000</v>
      </c>
      <c r="L109" s="503" t="s">
        <v>9330</v>
      </c>
      <c r="M109" s="3"/>
      <c r="N109" s="3"/>
      <c r="O109" s="3"/>
      <c r="P109" s="3"/>
      <c r="Q109" s="3"/>
      <c r="R109" s="3"/>
      <c r="S109" s="3"/>
      <c r="T109" s="3"/>
      <c r="U109" s="3"/>
      <c r="V109" s="3"/>
      <c r="W109" s="3"/>
      <c r="X109" s="3"/>
      <c r="Y109" s="3"/>
      <c r="Z109" s="3"/>
      <c r="AA109" s="3"/>
      <c r="AB109" s="3"/>
      <c r="AC109" s="3"/>
      <c r="AD109" s="3"/>
      <c r="AE109" s="3"/>
      <c r="AF109" s="3"/>
    </row>
    <row r="110" spans="1:32" ht="15" customHeight="1">
      <c r="A110" s="1102"/>
      <c r="B110" s="1102"/>
      <c r="C110" s="1102"/>
      <c r="D110" s="1102"/>
      <c r="E110" s="1098"/>
      <c r="F110" s="1100"/>
      <c r="G110" s="1098"/>
      <c r="H110" s="658">
        <v>1</v>
      </c>
      <c r="I110" s="710" t="s">
        <v>9331</v>
      </c>
      <c r="J110" s="501">
        <v>78650</v>
      </c>
      <c r="K110" s="501">
        <v>78650</v>
      </c>
      <c r="L110" s="503" t="s">
        <v>9332</v>
      </c>
      <c r="M110" s="3"/>
      <c r="N110" s="3"/>
      <c r="O110" s="3"/>
      <c r="P110" s="3"/>
      <c r="Q110" s="3"/>
      <c r="R110" s="3"/>
      <c r="S110" s="3"/>
      <c r="T110" s="3"/>
      <c r="U110" s="3"/>
      <c r="V110" s="3"/>
      <c r="W110" s="3"/>
      <c r="X110" s="3"/>
      <c r="Y110" s="3"/>
      <c r="Z110" s="3"/>
      <c r="AA110" s="3"/>
      <c r="AB110" s="3"/>
      <c r="AC110" s="3"/>
      <c r="AD110" s="3"/>
      <c r="AE110" s="3"/>
      <c r="AF110" s="3"/>
    </row>
    <row r="111" spans="1:32" ht="15" customHeight="1">
      <c r="A111" s="496">
        <v>2</v>
      </c>
      <c r="B111" s="503">
        <v>43902</v>
      </c>
      <c r="C111" s="503" t="s">
        <v>9333</v>
      </c>
      <c r="D111" s="503" t="s">
        <v>9334</v>
      </c>
      <c r="E111" s="1345">
        <v>43902</v>
      </c>
      <c r="F111" s="1104"/>
      <c r="G111" s="658">
        <v>7</v>
      </c>
      <c r="H111" s="682">
        <v>7</v>
      </c>
      <c r="I111" s="711" t="s">
        <v>9335</v>
      </c>
      <c r="J111" s="501">
        <v>13700</v>
      </c>
      <c r="K111" s="501">
        <f t="shared" ref="K111:K112" si="6">SUM(J111*H111)</f>
        <v>95900</v>
      </c>
      <c r="L111" s="503" t="s">
        <v>9336</v>
      </c>
      <c r="M111" s="3"/>
      <c r="N111" s="3"/>
      <c r="O111" s="3"/>
      <c r="P111" s="3"/>
      <c r="Q111" s="3"/>
      <c r="R111" s="3"/>
      <c r="S111" s="3"/>
      <c r="T111" s="3"/>
      <c r="U111" s="3"/>
      <c r="V111" s="3"/>
      <c r="W111" s="3"/>
      <c r="X111" s="3"/>
      <c r="Y111" s="3"/>
      <c r="Z111" s="3"/>
      <c r="AA111" s="3"/>
      <c r="AB111" s="3"/>
      <c r="AC111" s="3"/>
      <c r="AD111" s="3"/>
      <c r="AE111" s="3"/>
      <c r="AF111" s="3"/>
    </row>
    <row r="112" spans="1:32" ht="15" customHeight="1">
      <c r="A112" s="496">
        <v>3</v>
      </c>
      <c r="B112" s="504">
        <v>43972</v>
      </c>
      <c r="C112" s="504" t="s">
        <v>9337</v>
      </c>
      <c r="D112" s="504" t="s">
        <v>9338</v>
      </c>
      <c r="E112" s="1362" t="s">
        <v>9339</v>
      </c>
      <c r="F112" s="1104"/>
      <c r="G112" s="697">
        <v>100</v>
      </c>
      <c r="H112" s="697">
        <v>92</v>
      </c>
      <c r="I112" s="504" t="s">
        <v>9340</v>
      </c>
      <c r="J112" s="507">
        <v>3895</v>
      </c>
      <c r="K112" s="507">
        <f t="shared" si="6"/>
        <v>358340</v>
      </c>
      <c r="L112" s="504" t="s">
        <v>9341</v>
      </c>
      <c r="M112" s="3"/>
      <c r="N112" s="3"/>
      <c r="O112" s="3"/>
      <c r="P112" s="3"/>
      <c r="Q112" s="3"/>
      <c r="R112" s="3"/>
      <c r="S112" s="3"/>
      <c r="T112" s="3"/>
      <c r="U112" s="3"/>
      <c r="V112" s="3"/>
      <c r="W112" s="3"/>
      <c r="X112" s="3"/>
      <c r="Y112" s="3"/>
      <c r="Z112" s="3"/>
      <c r="AA112" s="3"/>
      <c r="AB112" s="3"/>
      <c r="AC112" s="3"/>
      <c r="AD112" s="3"/>
      <c r="AE112" s="3"/>
      <c r="AF112" s="3"/>
    </row>
    <row r="113" spans="1:32" ht="15" customHeight="1">
      <c r="A113" s="496">
        <v>4</v>
      </c>
      <c r="B113" s="712">
        <v>43976</v>
      </c>
      <c r="C113" s="712" t="s">
        <v>9342</v>
      </c>
      <c r="D113" s="712" t="s">
        <v>9343</v>
      </c>
      <c r="E113" s="1376" t="s">
        <v>9339</v>
      </c>
      <c r="F113" s="1374"/>
      <c r="G113" s="713">
        <v>100</v>
      </c>
      <c r="H113" s="713">
        <v>1</v>
      </c>
      <c r="I113" s="712" t="s">
        <v>9344</v>
      </c>
      <c r="J113" s="714">
        <v>3895</v>
      </c>
      <c r="K113" s="714">
        <v>3895</v>
      </c>
      <c r="L113" s="712" t="s">
        <v>9345</v>
      </c>
      <c r="M113" s="3"/>
      <c r="N113" s="3"/>
      <c r="O113" s="3"/>
      <c r="P113" s="3"/>
      <c r="Q113" s="3"/>
      <c r="R113" s="3"/>
      <c r="S113" s="3"/>
      <c r="T113" s="3"/>
      <c r="U113" s="3"/>
      <c r="V113" s="3"/>
      <c r="W113" s="3"/>
      <c r="X113" s="3"/>
      <c r="Y113" s="3"/>
      <c r="Z113" s="3"/>
      <c r="AA113" s="3"/>
      <c r="AB113" s="3"/>
      <c r="AC113" s="3"/>
      <c r="AD113" s="3"/>
      <c r="AE113" s="3"/>
      <c r="AF113" s="3"/>
    </row>
    <row r="114" spans="1:32" ht="15" customHeight="1">
      <c r="A114" s="715">
        <v>3</v>
      </c>
      <c r="B114" s="599">
        <v>44033</v>
      </c>
      <c r="C114" s="599" t="s">
        <v>9346</v>
      </c>
      <c r="D114" s="599" t="s">
        <v>9347</v>
      </c>
      <c r="E114" s="1384" t="s">
        <v>9348</v>
      </c>
      <c r="F114" s="1097"/>
      <c r="G114" s="708">
        <v>50</v>
      </c>
      <c r="H114" s="708">
        <v>42</v>
      </c>
      <c r="I114" s="599" t="s">
        <v>9349</v>
      </c>
      <c r="J114" s="716">
        <v>3895</v>
      </c>
      <c r="K114" s="593">
        <v>163590</v>
      </c>
      <c r="L114" s="599" t="s">
        <v>9350</v>
      </c>
      <c r="M114" s="3"/>
      <c r="N114" s="3"/>
      <c r="O114" s="3"/>
      <c r="P114" s="3"/>
      <c r="Q114" s="3"/>
      <c r="R114" s="3"/>
      <c r="S114" s="3"/>
      <c r="T114" s="3"/>
      <c r="U114" s="3"/>
      <c r="V114" s="3"/>
      <c r="W114" s="3"/>
      <c r="X114" s="3"/>
      <c r="Y114" s="3"/>
      <c r="Z114" s="3"/>
      <c r="AA114" s="3"/>
      <c r="AB114" s="3"/>
      <c r="AC114" s="3"/>
      <c r="AD114" s="3"/>
      <c r="AE114" s="3"/>
      <c r="AF114" s="3"/>
    </row>
    <row r="115" spans="1:32" ht="15" customHeight="1">
      <c r="A115" s="717">
        <v>1</v>
      </c>
      <c r="B115" s="712">
        <v>44046</v>
      </c>
      <c r="C115" s="712" t="s">
        <v>9351</v>
      </c>
      <c r="D115" s="712" t="s">
        <v>9352</v>
      </c>
      <c r="E115" s="1376" t="s">
        <v>9339</v>
      </c>
      <c r="F115" s="1374"/>
      <c r="G115" s="713">
        <v>100</v>
      </c>
      <c r="H115" s="713">
        <v>1</v>
      </c>
      <c r="I115" s="712" t="s">
        <v>9353</v>
      </c>
      <c r="J115" s="714">
        <v>3895</v>
      </c>
      <c r="K115" s="714">
        <v>3895</v>
      </c>
      <c r="L115" s="712" t="s">
        <v>9354</v>
      </c>
      <c r="M115" s="3"/>
      <c r="N115" s="3"/>
      <c r="O115" s="3"/>
      <c r="P115" s="3"/>
      <c r="Q115" s="3"/>
      <c r="R115" s="3"/>
      <c r="S115" s="3"/>
      <c r="T115" s="3"/>
      <c r="U115" s="3"/>
      <c r="V115" s="3"/>
      <c r="W115" s="3"/>
      <c r="X115" s="3"/>
      <c r="Y115" s="3"/>
      <c r="Z115" s="3"/>
      <c r="AA115" s="3"/>
      <c r="AB115" s="3"/>
      <c r="AC115" s="3"/>
      <c r="AD115" s="3"/>
      <c r="AE115" s="3"/>
      <c r="AF115" s="3"/>
    </row>
    <row r="116" spans="1:32" ht="15" customHeight="1">
      <c r="A116" s="496">
        <v>2</v>
      </c>
      <c r="B116" s="718">
        <v>44144</v>
      </c>
      <c r="C116" s="718" t="s">
        <v>9355</v>
      </c>
      <c r="D116" s="718" t="s">
        <v>9356</v>
      </c>
      <c r="E116" s="1390" t="s">
        <v>9357</v>
      </c>
      <c r="F116" s="1104"/>
      <c r="G116" s="719">
        <v>50</v>
      </c>
      <c r="H116" s="719">
        <v>47</v>
      </c>
      <c r="I116" s="718" t="s">
        <v>9358</v>
      </c>
      <c r="J116" s="720">
        <v>3895</v>
      </c>
      <c r="K116" s="720">
        <v>183065</v>
      </c>
      <c r="L116" s="718" t="s">
        <v>9359</v>
      </c>
      <c r="M116" s="3"/>
      <c r="N116" s="3"/>
      <c r="O116" s="3"/>
      <c r="P116" s="3"/>
      <c r="Q116" s="3"/>
      <c r="R116" s="3"/>
      <c r="S116" s="3"/>
      <c r="T116" s="3"/>
      <c r="U116" s="3"/>
      <c r="V116" s="3"/>
      <c r="W116" s="3"/>
      <c r="X116" s="3"/>
      <c r="Y116" s="3"/>
      <c r="Z116" s="3"/>
      <c r="AA116" s="3"/>
      <c r="AB116" s="3"/>
      <c r="AC116" s="3"/>
      <c r="AD116" s="3"/>
      <c r="AE116" s="3"/>
      <c r="AF116" s="3"/>
    </row>
    <row r="117" spans="1:32" ht="15" customHeight="1">
      <c r="A117" s="1194">
        <v>2</v>
      </c>
      <c r="B117" s="1389">
        <v>44146</v>
      </c>
      <c r="C117" s="1389" t="s">
        <v>9360</v>
      </c>
      <c r="D117" s="1389" t="s">
        <v>9361</v>
      </c>
      <c r="E117" s="1391">
        <v>44132</v>
      </c>
      <c r="F117" s="1097"/>
      <c r="G117" s="1370">
        <v>15</v>
      </c>
      <c r="H117" s="1370">
        <v>14</v>
      </c>
      <c r="I117" s="721" t="s">
        <v>9362</v>
      </c>
      <c r="J117" s="1363" t="s">
        <v>52</v>
      </c>
      <c r="K117" s="1104"/>
      <c r="L117" s="721" t="s">
        <v>9363</v>
      </c>
      <c r="M117" s="3"/>
      <c r="N117" s="3"/>
      <c r="O117" s="3"/>
      <c r="P117" s="3"/>
      <c r="Q117" s="3"/>
      <c r="R117" s="3"/>
      <c r="S117" s="3"/>
      <c r="T117" s="3"/>
      <c r="U117" s="3"/>
      <c r="V117" s="3"/>
      <c r="W117" s="3"/>
      <c r="X117" s="3"/>
      <c r="Y117" s="3"/>
      <c r="Z117" s="3"/>
      <c r="AA117" s="3"/>
      <c r="AB117" s="3"/>
      <c r="AC117" s="3"/>
      <c r="AD117" s="3"/>
      <c r="AE117" s="3"/>
      <c r="AF117" s="3"/>
    </row>
    <row r="118" spans="1:32" ht="15" customHeight="1">
      <c r="A118" s="1191"/>
      <c r="B118" s="1191"/>
      <c r="C118" s="1191"/>
      <c r="D118" s="1191"/>
      <c r="E118" s="1310"/>
      <c r="F118" s="1311"/>
      <c r="G118" s="1191"/>
      <c r="H118" s="1191"/>
      <c r="I118" s="508" t="s">
        <v>9364</v>
      </c>
      <c r="J118" s="722">
        <v>4000</v>
      </c>
      <c r="K118" s="722">
        <v>56000</v>
      </c>
      <c r="L118" s="721" t="s">
        <v>9365</v>
      </c>
      <c r="M118" s="3"/>
      <c r="N118" s="3"/>
      <c r="O118" s="3"/>
      <c r="P118" s="3"/>
      <c r="Q118" s="3"/>
      <c r="R118" s="3"/>
      <c r="S118" s="3"/>
      <c r="T118" s="3"/>
      <c r="U118" s="3"/>
      <c r="V118" s="3"/>
      <c r="W118" s="3"/>
      <c r="X118" s="3"/>
      <c r="Y118" s="3"/>
      <c r="Z118" s="3"/>
      <c r="AA118" s="3"/>
      <c r="AB118" s="3"/>
      <c r="AC118" s="3"/>
      <c r="AD118" s="3"/>
      <c r="AE118" s="3"/>
      <c r="AF118" s="3"/>
    </row>
    <row r="119" spans="1:32" ht="15" customHeight="1">
      <c r="A119" s="1102"/>
      <c r="B119" s="1102"/>
      <c r="C119" s="1102"/>
      <c r="D119" s="1102"/>
      <c r="E119" s="1098"/>
      <c r="F119" s="1100"/>
      <c r="G119" s="1102"/>
      <c r="H119" s="1102"/>
      <c r="I119" s="508" t="s">
        <v>9366</v>
      </c>
      <c r="J119" s="722">
        <v>6000</v>
      </c>
      <c r="K119" s="722">
        <v>6000</v>
      </c>
      <c r="L119" s="721" t="s">
        <v>9367</v>
      </c>
      <c r="M119" s="3"/>
      <c r="N119" s="3"/>
      <c r="O119" s="3"/>
      <c r="P119" s="3"/>
      <c r="Q119" s="3"/>
      <c r="R119" s="3"/>
      <c r="S119" s="3"/>
      <c r="T119" s="3"/>
      <c r="U119" s="3"/>
      <c r="V119" s="3"/>
      <c r="W119" s="3"/>
      <c r="X119" s="3"/>
      <c r="Y119" s="3"/>
      <c r="Z119" s="3"/>
      <c r="AA119" s="3"/>
      <c r="AB119" s="3"/>
      <c r="AC119" s="3"/>
      <c r="AD119" s="3"/>
      <c r="AE119" s="3"/>
      <c r="AF119" s="3"/>
    </row>
    <row r="120" spans="1:32" ht="15" customHeight="1">
      <c r="A120" s="496">
        <v>2</v>
      </c>
      <c r="B120" s="508">
        <v>44147</v>
      </c>
      <c r="C120" s="508" t="s">
        <v>9368</v>
      </c>
      <c r="D120" s="508" t="s">
        <v>9369</v>
      </c>
      <c r="E120" s="1363">
        <v>44132</v>
      </c>
      <c r="F120" s="1104"/>
      <c r="G120" s="701">
        <v>15</v>
      </c>
      <c r="H120" s="701">
        <v>1</v>
      </c>
      <c r="I120" s="508" t="s">
        <v>9370</v>
      </c>
      <c r="J120" s="722">
        <v>4000</v>
      </c>
      <c r="K120" s="722">
        <v>4000</v>
      </c>
      <c r="L120" s="508" t="s">
        <v>9371</v>
      </c>
      <c r="M120" s="3"/>
      <c r="N120" s="3"/>
      <c r="O120" s="3"/>
      <c r="P120" s="3"/>
      <c r="Q120" s="3"/>
      <c r="R120" s="3"/>
      <c r="S120" s="3"/>
      <c r="T120" s="3"/>
      <c r="U120" s="3"/>
      <c r="V120" s="3"/>
      <c r="W120" s="3"/>
      <c r="X120" s="3"/>
      <c r="Y120" s="3"/>
      <c r="Z120" s="3"/>
      <c r="AA120" s="3"/>
      <c r="AB120" s="3"/>
      <c r="AC120" s="3"/>
      <c r="AD120" s="3"/>
      <c r="AE120" s="3"/>
      <c r="AF120" s="3"/>
    </row>
    <row r="121" spans="1:32" ht="15" customHeight="1">
      <c r="A121" s="496">
        <v>2</v>
      </c>
      <c r="B121" s="690">
        <v>44148</v>
      </c>
      <c r="C121" s="690" t="s">
        <v>9372</v>
      </c>
      <c r="D121" s="690" t="s">
        <v>9373</v>
      </c>
      <c r="E121" s="1359" t="s">
        <v>9374</v>
      </c>
      <c r="F121" s="1104"/>
      <c r="G121" s="691">
        <v>50</v>
      </c>
      <c r="H121" s="691">
        <v>46</v>
      </c>
      <c r="I121" s="723" t="s">
        <v>9375</v>
      </c>
      <c r="J121" s="724">
        <v>3895</v>
      </c>
      <c r="K121" s="724">
        <v>179170</v>
      </c>
      <c r="L121" s="690" t="s">
        <v>9376</v>
      </c>
      <c r="M121" s="3"/>
      <c r="N121" s="3"/>
      <c r="O121" s="3"/>
      <c r="P121" s="3"/>
      <c r="Q121" s="3"/>
      <c r="R121" s="3"/>
      <c r="S121" s="3"/>
      <c r="T121" s="3"/>
      <c r="U121" s="3"/>
      <c r="V121" s="3"/>
      <c r="W121" s="3"/>
      <c r="X121" s="3"/>
      <c r="Y121" s="3"/>
      <c r="Z121" s="3"/>
      <c r="AA121" s="3"/>
      <c r="AB121" s="3"/>
      <c r="AC121" s="3"/>
      <c r="AD121" s="3"/>
      <c r="AE121" s="3"/>
      <c r="AF121" s="3"/>
    </row>
    <row r="122" spans="1:32" ht="15" customHeight="1">
      <c r="A122" s="496">
        <v>1</v>
      </c>
      <c r="B122" s="503">
        <v>43834</v>
      </c>
      <c r="C122" s="503" t="s">
        <v>9377</v>
      </c>
      <c r="D122" s="503" t="s">
        <v>9378</v>
      </c>
      <c r="E122" s="1345" t="s">
        <v>9379</v>
      </c>
      <c r="F122" s="1104"/>
      <c r="G122" s="658">
        <v>44</v>
      </c>
      <c r="H122" s="658">
        <v>44</v>
      </c>
      <c r="I122" s="503" t="s">
        <v>9380</v>
      </c>
      <c r="J122" s="501">
        <v>30000</v>
      </c>
      <c r="K122" s="501">
        <v>1320000</v>
      </c>
      <c r="L122" s="503" t="s">
        <v>9381</v>
      </c>
      <c r="M122" s="3"/>
      <c r="N122" s="3"/>
      <c r="O122" s="3"/>
      <c r="P122" s="3"/>
      <c r="Q122" s="3"/>
      <c r="R122" s="3"/>
      <c r="S122" s="3"/>
      <c r="T122" s="3"/>
      <c r="U122" s="3"/>
      <c r="V122" s="3"/>
      <c r="W122" s="3"/>
      <c r="X122" s="3"/>
      <c r="Y122" s="3"/>
      <c r="Z122" s="3"/>
      <c r="AA122" s="3"/>
      <c r="AB122" s="3"/>
      <c r="AC122" s="3"/>
      <c r="AD122" s="3"/>
      <c r="AE122" s="3"/>
      <c r="AF122" s="3"/>
    </row>
    <row r="123" spans="1:32" ht="15" customHeight="1">
      <c r="A123" s="496">
        <v>2</v>
      </c>
      <c r="B123" s="503">
        <v>43845</v>
      </c>
      <c r="C123" s="503" t="s">
        <v>9382</v>
      </c>
      <c r="D123" s="503" t="s">
        <v>9383</v>
      </c>
      <c r="E123" s="1345">
        <v>43831</v>
      </c>
      <c r="F123" s="1104"/>
      <c r="G123" s="658">
        <v>50</v>
      </c>
      <c r="H123" s="658">
        <v>49</v>
      </c>
      <c r="I123" s="503" t="s">
        <v>9384</v>
      </c>
      <c r="J123" s="593">
        <v>3895</v>
      </c>
      <c r="K123" s="501">
        <v>190855</v>
      </c>
      <c r="L123" s="503" t="s">
        <v>9385</v>
      </c>
      <c r="M123" s="3"/>
      <c r="N123" s="3"/>
      <c r="O123" s="3"/>
      <c r="P123" s="3"/>
      <c r="Q123" s="3"/>
      <c r="R123" s="3"/>
      <c r="S123" s="3"/>
      <c r="T123" s="3"/>
      <c r="U123" s="3"/>
      <c r="V123" s="3"/>
      <c r="W123" s="3"/>
      <c r="X123" s="3"/>
      <c r="Y123" s="3"/>
      <c r="Z123" s="3"/>
      <c r="AA123" s="3"/>
      <c r="AB123" s="3"/>
      <c r="AC123" s="3"/>
      <c r="AD123" s="3"/>
      <c r="AE123" s="3"/>
      <c r="AF123" s="3"/>
    </row>
    <row r="124" spans="1:32" ht="15" customHeight="1">
      <c r="A124" s="496">
        <v>2</v>
      </c>
      <c r="B124" s="503">
        <v>43845</v>
      </c>
      <c r="C124" s="503" t="s">
        <v>9386</v>
      </c>
      <c r="D124" s="503" t="s">
        <v>9387</v>
      </c>
      <c r="E124" s="1345">
        <v>43831</v>
      </c>
      <c r="F124" s="1104"/>
      <c r="G124" s="658">
        <v>15</v>
      </c>
      <c r="H124" s="658">
        <v>14</v>
      </c>
      <c r="I124" s="503" t="s">
        <v>9388</v>
      </c>
      <c r="J124" s="593">
        <v>3895</v>
      </c>
      <c r="K124" s="501">
        <v>54530</v>
      </c>
      <c r="L124" s="503" t="s">
        <v>9389</v>
      </c>
      <c r="M124" s="3"/>
      <c r="N124" s="3"/>
      <c r="O124" s="3"/>
      <c r="P124" s="3"/>
      <c r="Q124" s="3"/>
      <c r="R124" s="3"/>
      <c r="S124" s="3"/>
      <c r="T124" s="3"/>
      <c r="U124" s="3"/>
      <c r="V124" s="3"/>
      <c r="W124" s="3"/>
      <c r="X124" s="3"/>
      <c r="Y124" s="3"/>
      <c r="Z124" s="3"/>
      <c r="AA124" s="3"/>
      <c r="AB124" s="3"/>
      <c r="AC124" s="3"/>
      <c r="AD124" s="3"/>
      <c r="AE124" s="3"/>
      <c r="AF124" s="3"/>
    </row>
    <row r="125" spans="1:32" ht="15" customHeight="1">
      <c r="A125" s="496">
        <v>4</v>
      </c>
      <c r="B125" s="725">
        <v>44281</v>
      </c>
      <c r="C125" s="725" t="s">
        <v>9390</v>
      </c>
      <c r="D125" s="725" t="s">
        <v>9391</v>
      </c>
      <c r="E125" s="1371">
        <v>44281</v>
      </c>
      <c r="F125" s="1104"/>
      <c r="G125" s="726">
        <v>20</v>
      </c>
      <c r="H125" s="726">
        <v>20</v>
      </c>
      <c r="I125" s="725" t="s">
        <v>9392</v>
      </c>
      <c r="J125" s="727">
        <v>10000</v>
      </c>
      <c r="K125" s="728">
        <v>200000</v>
      </c>
      <c r="L125" s="725" t="s">
        <v>9393</v>
      </c>
      <c r="M125" s="3"/>
      <c r="N125" s="3"/>
      <c r="O125" s="3"/>
      <c r="P125" s="3"/>
      <c r="Q125" s="3"/>
      <c r="R125" s="3"/>
      <c r="S125" s="3"/>
      <c r="T125" s="3"/>
      <c r="U125" s="3"/>
      <c r="V125" s="3"/>
      <c r="W125" s="3"/>
      <c r="X125" s="3"/>
      <c r="Y125" s="3"/>
      <c r="Z125" s="3"/>
      <c r="AA125" s="3"/>
      <c r="AB125" s="3"/>
      <c r="AC125" s="3"/>
      <c r="AD125" s="3"/>
      <c r="AE125" s="3"/>
      <c r="AF125" s="3"/>
    </row>
    <row r="126" spans="1:32" ht="15" customHeight="1">
      <c r="A126" s="496">
        <v>4</v>
      </c>
      <c r="B126" s="577">
        <v>44340</v>
      </c>
      <c r="C126" s="577" t="s">
        <v>9394</v>
      </c>
      <c r="D126" s="578" t="s">
        <v>9395</v>
      </c>
      <c r="E126" s="1366">
        <v>44340</v>
      </c>
      <c r="F126" s="1104"/>
      <c r="G126" s="699">
        <v>3</v>
      </c>
      <c r="H126" s="699">
        <v>3</v>
      </c>
      <c r="I126" s="577" t="s">
        <v>9396</v>
      </c>
      <c r="J126" s="729">
        <v>10000</v>
      </c>
      <c r="K126" s="729">
        <v>30000</v>
      </c>
      <c r="L126" s="577" t="s">
        <v>9397</v>
      </c>
      <c r="M126" s="3"/>
      <c r="N126" s="3"/>
      <c r="O126" s="3"/>
      <c r="P126" s="3"/>
      <c r="Q126" s="3"/>
      <c r="R126" s="3"/>
      <c r="S126" s="3"/>
      <c r="T126" s="3"/>
      <c r="U126" s="3"/>
      <c r="V126" s="3"/>
      <c r="W126" s="3"/>
      <c r="X126" s="3"/>
      <c r="Y126" s="3"/>
      <c r="Z126" s="3"/>
      <c r="AA126" s="3"/>
      <c r="AB126" s="3"/>
      <c r="AC126" s="3"/>
      <c r="AD126" s="3"/>
      <c r="AE126" s="3"/>
      <c r="AF126" s="3"/>
    </row>
    <row r="127" spans="1:32" ht="15" customHeight="1">
      <c r="A127" s="496">
        <v>4</v>
      </c>
      <c r="B127" s="581">
        <v>44342</v>
      </c>
      <c r="C127" s="581" t="s">
        <v>9398</v>
      </c>
      <c r="D127" s="581" t="s">
        <v>9399</v>
      </c>
      <c r="E127" s="1369">
        <v>44343</v>
      </c>
      <c r="F127" s="1104"/>
      <c r="G127" s="730" t="s">
        <v>52</v>
      </c>
      <c r="H127" s="730" t="s">
        <v>52</v>
      </c>
      <c r="I127" s="581" t="s">
        <v>9400</v>
      </c>
      <c r="J127" s="731">
        <v>10000</v>
      </c>
      <c r="K127" s="731">
        <v>30000</v>
      </c>
      <c r="L127" s="581" t="s">
        <v>9401</v>
      </c>
      <c r="M127" s="3"/>
      <c r="N127" s="3"/>
      <c r="O127" s="3"/>
      <c r="P127" s="3"/>
      <c r="Q127" s="3"/>
      <c r="R127" s="3"/>
      <c r="S127" s="3"/>
      <c r="T127" s="3"/>
      <c r="U127" s="3"/>
      <c r="V127" s="3"/>
      <c r="W127" s="3"/>
      <c r="X127" s="3"/>
      <c r="Y127" s="3"/>
      <c r="Z127" s="3"/>
      <c r="AA127" s="3"/>
      <c r="AB127" s="3"/>
      <c r="AC127" s="3"/>
      <c r="AD127" s="3"/>
      <c r="AE127" s="3"/>
      <c r="AF127" s="3"/>
    </row>
    <row r="128" spans="1:32" ht="15" customHeight="1">
      <c r="A128" s="496">
        <v>4</v>
      </c>
      <c r="B128" s="581">
        <v>44342</v>
      </c>
      <c r="C128" s="581" t="s">
        <v>9402</v>
      </c>
      <c r="D128" s="581" t="s">
        <v>9403</v>
      </c>
      <c r="E128" s="1369">
        <v>44343</v>
      </c>
      <c r="F128" s="1104"/>
      <c r="G128" s="730" t="s">
        <v>52</v>
      </c>
      <c r="H128" s="730" t="s">
        <v>52</v>
      </c>
      <c r="I128" s="581" t="s">
        <v>9404</v>
      </c>
      <c r="J128" s="731">
        <v>10000</v>
      </c>
      <c r="K128" s="731">
        <v>30000</v>
      </c>
      <c r="L128" s="581" t="s">
        <v>9405</v>
      </c>
      <c r="M128" s="3"/>
      <c r="N128" s="3"/>
      <c r="O128" s="3"/>
      <c r="P128" s="3"/>
      <c r="Q128" s="3"/>
      <c r="R128" s="3"/>
      <c r="S128" s="3"/>
      <c r="T128" s="3"/>
      <c r="U128" s="3"/>
      <c r="V128" s="3"/>
      <c r="W128" s="3"/>
      <c r="X128" s="3"/>
      <c r="Y128" s="3"/>
      <c r="Z128" s="3"/>
      <c r="AA128" s="3"/>
      <c r="AB128" s="3"/>
      <c r="AC128" s="3"/>
      <c r="AD128" s="3"/>
      <c r="AE128" s="3"/>
      <c r="AF128" s="3"/>
    </row>
    <row r="129" spans="1:32" ht="15" customHeight="1">
      <c r="A129" s="496">
        <v>5</v>
      </c>
      <c r="B129" s="672">
        <v>44349</v>
      </c>
      <c r="C129" s="672" t="s">
        <v>9406</v>
      </c>
      <c r="D129" s="672" t="s">
        <v>9407</v>
      </c>
      <c r="E129" s="1353">
        <v>44349</v>
      </c>
      <c r="F129" s="1104"/>
      <c r="G129" s="673" t="s">
        <v>52</v>
      </c>
      <c r="H129" s="673" t="s">
        <v>52</v>
      </c>
      <c r="I129" s="672" t="s">
        <v>9408</v>
      </c>
      <c r="J129" s="732">
        <v>10000</v>
      </c>
      <c r="K129" s="732">
        <v>30000</v>
      </c>
      <c r="L129" s="672" t="s">
        <v>9409</v>
      </c>
      <c r="M129" s="3"/>
      <c r="N129" s="3"/>
      <c r="O129" s="3"/>
      <c r="P129" s="3"/>
      <c r="Q129" s="3"/>
      <c r="R129" s="3"/>
      <c r="S129" s="3"/>
      <c r="T129" s="3"/>
      <c r="U129" s="3"/>
      <c r="V129" s="3"/>
      <c r="W129" s="3"/>
      <c r="X129" s="3"/>
      <c r="Y129" s="3"/>
      <c r="Z129" s="3"/>
      <c r="AA129" s="3"/>
      <c r="AB129" s="3"/>
      <c r="AC129" s="3"/>
      <c r="AD129" s="3"/>
      <c r="AE129" s="3"/>
      <c r="AF129" s="3"/>
    </row>
    <row r="130" spans="1:32" ht="15" customHeight="1">
      <c r="A130" s="496">
        <v>5</v>
      </c>
      <c r="B130" s="508">
        <v>44350</v>
      </c>
      <c r="C130" s="508" t="s">
        <v>9410</v>
      </c>
      <c r="D130" s="508" t="s">
        <v>9411</v>
      </c>
      <c r="E130" s="1363">
        <v>44350</v>
      </c>
      <c r="F130" s="1104"/>
      <c r="G130" s="701" t="s">
        <v>52</v>
      </c>
      <c r="H130" s="701" t="s">
        <v>52</v>
      </c>
      <c r="I130" s="508" t="s">
        <v>9412</v>
      </c>
      <c r="J130" s="722">
        <v>10000</v>
      </c>
      <c r="K130" s="722">
        <v>30000</v>
      </c>
      <c r="L130" s="508" t="s">
        <v>9413</v>
      </c>
      <c r="M130" s="3"/>
      <c r="N130" s="3"/>
      <c r="O130" s="3"/>
      <c r="P130" s="3"/>
      <c r="Q130" s="3"/>
      <c r="R130" s="3"/>
      <c r="S130" s="3"/>
      <c r="T130" s="3"/>
      <c r="U130" s="3"/>
      <c r="V130" s="3"/>
      <c r="W130" s="3"/>
      <c r="X130" s="3"/>
      <c r="Y130" s="3"/>
      <c r="Z130" s="3"/>
      <c r="AA130" s="3"/>
      <c r="AB130" s="3"/>
      <c r="AC130" s="3"/>
      <c r="AD130" s="3"/>
      <c r="AE130" s="3"/>
      <c r="AF130" s="3"/>
    </row>
    <row r="131" spans="1:32" ht="15" customHeight="1">
      <c r="A131" s="496">
        <v>4</v>
      </c>
      <c r="B131" s="504">
        <v>44368</v>
      </c>
      <c r="C131" s="504" t="s">
        <v>9414</v>
      </c>
      <c r="D131" s="504" t="s">
        <v>9415</v>
      </c>
      <c r="E131" s="1362" t="s">
        <v>9416</v>
      </c>
      <c r="F131" s="1104"/>
      <c r="G131" s="697">
        <v>6</v>
      </c>
      <c r="H131" s="697">
        <v>3</v>
      </c>
      <c r="I131" s="504" t="s">
        <v>9417</v>
      </c>
      <c r="J131" s="698">
        <v>50000</v>
      </c>
      <c r="K131" s="698">
        <v>53000</v>
      </c>
      <c r="L131" s="504" t="s">
        <v>9418</v>
      </c>
      <c r="M131" s="3"/>
      <c r="N131" s="3"/>
      <c r="O131" s="3"/>
      <c r="P131" s="3"/>
      <c r="Q131" s="3"/>
      <c r="R131" s="3"/>
      <c r="S131" s="3"/>
      <c r="T131" s="3"/>
      <c r="U131" s="3"/>
      <c r="V131" s="3"/>
      <c r="W131" s="3"/>
      <c r="X131" s="3"/>
      <c r="Y131" s="3"/>
      <c r="Z131" s="3"/>
      <c r="AA131" s="3"/>
      <c r="AB131" s="3"/>
      <c r="AC131" s="3"/>
      <c r="AD131" s="3"/>
      <c r="AE131" s="3"/>
      <c r="AF131" s="3"/>
    </row>
    <row r="132" spans="1:32" ht="15" customHeight="1">
      <c r="A132" s="496">
        <v>4</v>
      </c>
      <c r="B132" s="504">
        <v>44368</v>
      </c>
      <c r="C132" s="504" t="s">
        <v>9419</v>
      </c>
      <c r="D132" s="504" t="s">
        <v>9420</v>
      </c>
      <c r="E132" s="1362" t="s">
        <v>9416</v>
      </c>
      <c r="F132" s="1104"/>
      <c r="G132" s="697">
        <v>6</v>
      </c>
      <c r="H132" s="697">
        <v>3</v>
      </c>
      <c r="I132" s="504" t="s">
        <v>9421</v>
      </c>
      <c r="J132" s="698">
        <v>62400</v>
      </c>
      <c r="K132" s="698">
        <v>80000</v>
      </c>
      <c r="L132" s="504" t="s">
        <v>9422</v>
      </c>
      <c r="M132" s="3"/>
      <c r="N132" s="3"/>
      <c r="O132" s="3"/>
      <c r="P132" s="3"/>
      <c r="Q132" s="3"/>
      <c r="R132" s="3"/>
      <c r="S132" s="3"/>
      <c r="T132" s="3"/>
      <c r="U132" s="3"/>
      <c r="V132" s="3"/>
      <c r="W132" s="3"/>
      <c r="X132" s="3"/>
      <c r="Y132" s="3"/>
      <c r="Z132" s="3"/>
      <c r="AA132" s="3"/>
      <c r="AB132" s="3"/>
      <c r="AC132" s="3"/>
      <c r="AD132" s="3"/>
      <c r="AE132" s="3"/>
      <c r="AF132" s="3"/>
    </row>
    <row r="133" spans="1:32" ht="15" customHeight="1">
      <c r="A133" s="496">
        <v>4</v>
      </c>
      <c r="B133" s="504">
        <v>44368</v>
      </c>
      <c r="C133" s="504" t="s">
        <v>9423</v>
      </c>
      <c r="D133" s="504" t="s">
        <v>9424</v>
      </c>
      <c r="E133" s="1362" t="s">
        <v>9416</v>
      </c>
      <c r="F133" s="1104"/>
      <c r="G133" s="697">
        <v>6</v>
      </c>
      <c r="H133" s="697">
        <v>3</v>
      </c>
      <c r="I133" s="504" t="s">
        <v>9425</v>
      </c>
      <c r="J133" s="698">
        <v>62400</v>
      </c>
      <c r="K133" s="698">
        <v>80000</v>
      </c>
      <c r="L133" s="504" t="s">
        <v>9426</v>
      </c>
      <c r="M133" s="3"/>
      <c r="N133" s="3"/>
      <c r="O133" s="3"/>
      <c r="P133" s="3"/>
      <c r="Q133" s="3"/>
      <c r="R133" s="3"/>
      <c r="S133" s="3"/>
      <c r="T133" s="3"/>
      <c r="U133" s="3"/>
      <c r="V133" s="3"/>
      <c r="W133" s="3"/>
      <c r="X133" s="3"/>
      <c r="Y133" s="3"/>
      <c r="Z133" s="3"/>
      <c r="AA133" s="3"/>
      <c r="AB133" s="3"/>
      <c r="AC133" s="3"/>
      <c r="AD133" s="3"/>
      <c r="AE133" s="3"/>
      <c r="AF133" s="3"/>
    </row>
    <row r="134" spans="1:32" ht="15" customHeight="1">
      <c r="A134" s="496">
        <v>4</v>
      </c>
      <c r="B134" s="589">
        <v>44371</v>
      </c>
      <c r="C134" s="589" t="s">
        <v>9427</v>
      </c>
      <c r="D134" s="589" t="s">
        <v>9428</v>
      </c>
      <c r="E134" s="1372" t="s">
        <v>9429</v>
      </c>
      <c r="F134" s="1104"/>
      <c r="G134" s="733">
        <v>10</v>
      </c>
      <c r="H134" s="733">
        <v>9</v>
      </c>
      <c r="I134" s="589" t="s">
        <v>9430</v>
      </c>
      <c r="J134" s="734">
        <v>10000</v>
      </c>
      <c r="K134" s="734">
        <v>90000</v>
      </c>
      <c r="L134" s="589" t="s">
        <v>9431</v>
      </c>
      <c r="M134" s="3"/>
      <c r="N134" s="3"/>
      <c r="O134" s="3"/>
      <c r="P134" s="3"/>
      <c r="Q134" s="3"/>
      <c r="R134" s="3"/>
      <c r="S134" s="3"/>
      <c r="T134" s="3"/>
      <c r="U134" s="3"/>
      <c r="V134" s="3"/>
      <c r="W134" s="3"/>
      <c r="X134" s="3"/>
      <c r="Y134" s="3"/>
      <c r="Z134" s="3"/>
      <c r="AA134" s="3"/>
      <c r="AB134" s="3"/>
      <c r="AC134" s="3"/>
      <c r="AD134" s="3"/>
      <c r="AE134" s="3"/>
      <c r="AF134" s="3"/>
    </row>
    <row r="135" spans="1:32" ht="15" customHeight="1">
      <c r="A135" s="496">
        <v>2</v>
      </c>
      <c r="B135" s="735">
        <v>44393</v>
      </c>
      <c r="C135" s="735" t="s">
        <v>9432</v>
      </c>
      <c r="D135" s="735" t="s">
        <v>9433</v>
      </c>
      <c r="E135" s="1373">
        <v>44393</v>
      </c>
      <c r="F135" s="1374"/>
      <c r="G135" s="736" t="s">
        <v>52</v>
      </c>
      <c r="H135" s="736" t="s">
        <v>52</v>
      </c>
      <c r="I135" s="735" t="s">
        <v>9434</v>
      </c>
      <c r="J135" s="737">
        <v>10000</v>
      </c>
      <c r="K135" s="737">
        <v>30000</v>
      </c>
      <c r="L135" s="735" t="s">
        <v>9435</v>
      </c>
      <c r="M135" s="3"/>
      <c r="N135" s="3"/>
      <c r="O135" s="3"/>
      <c r="P135" s="3"/>
      <c r="Q135" s="3"/>
      <c r="R135" s="3"/>
      <c r="S135" s="3"/>
      <c r="T135" s="3"/>
      <c r="U135" s="3"/>
      <c r="V135" s="3"/>
      <c r="W135" s="3"/>
      <c r="X135" s="3"/>
      <c r="Y135" s="3"/>
      <c r="Z135" s="3"/>
      <c r="AA135" s="3"/>
      <c r="AB135" s="3"/>
      <c r="AC135" s="3"/>
      <c r="AD135" s="3"/>
      <c r="AE135" s="3"/>
      <c r="AF135" s="3"/>
    </row>
    <row r="136" spans="1:32" ht="15" customHeight="1">
      <c r="A136" s="715">
        <v>4</v>
      </c>
      <c r="B136" s="503">
        <v>44404</v>
      </c>
      <c r="C136" s="503" t="s">
        <v>9436</v>
      </c>
      <c r="D136" s="503" t="s">
        <v>9437</v>
      </c>
      <c r="E136" s="1345" t="s">
        <v>9438</v>
      </c>
      <c r="F136" s="1104"/>
      <c r="G136" s="658">
        <v>30</v>
      </c>
      <c r="H136" s="658">
        <v>23</v>
      </c>
      <c r="I136" s="503" t="s">
        <v>9439</v>
      </c>
      <c r="J136" s="617">
        <v>10000</v>
      </c>
      <c r="K136" s="738">
        <v>230000</v>
      </c>
      <c r="L136" s="503" t="s">
        <v>9440</v>
      </c>
      <c r="M136" s="3"/>
      <c r="N136" s="3"/>
      <c r="O136" s="3"/>
      <c r="P136" s="3"/>
      <c r="Q136" s="3"/>
      <c r="R136" s="3"/>
      <c r="S136" s="3"/>
      <c r="T136" s="3"/>
      <c r="U136" s="3"/>
      <c r="V136" s="3"/>
      <c r="W136" s="3"/>
      <c r="X136" s="3"/>
      <c r="Y136" s="3"/>
      <c r="Z136" s="3"/>
      <c r="AA136" s="3"/>
      <c r="AB136" s="3"/>
      <c r="AC136" s="3"/>
      <c r="AD136" s="3"/>
      <c r="AE136" s="3"/>
      <c r="AF136" s="3"/>
    </row>
    <row r="137" spans="1:32" ht="15" customHeight="1">
      <c r="A137" s="715">
        <v>4</v>
      </c>
      <c r="B137" s="739">
        <v>44509</v>
      </c>
      <c r="C137" s="739" t="s">
        <v>9441</v>
      </c>
      <c r="D137" s="739" t="s">
        <v>9442</v>
      </c>
      <c r="E137" s="1375" t="s">
        <v>9443</v>
      </c>
      <c r="F137" s="1104"/>
      <c r="G137" s="740">
        <v>30</v>
      </c>
      <c r="H137" s="740">
        <v>26</v>
      </c>
      <c r="I137" s="739" t="s">
        <v>9444</v>
      </c>
      <c r="J137" s="741">
        <v>10000</v>
      </c>
      <c r="K137" s="742">
        <v>260000</v>
      </c>
      <c r="L137" s="739" t="s">
        <v>9445</v>
      </c>
      <c r="M137" s="3"/>
      <c r="N137" s="3"/>
      <c r="O137" s="3"/>
      <c r="P137" s="3"/>
      <c r="Q137" s="3"/>
      <c r="R137" s="3"/>
      <c r="S137" s="3"/>
      <c r="T137" s="3"/>
      <c r="U137" s="3"/>
      <c r="V137" s="3"/>
      <c r="W137" s="3"/>
      <c r="X137" s="3"/>
      <c r="Y137" s="3"/>
      <c r="Z137" s="3"/>
      <c r="AA137" s="3"/>
      <c r="AB137" s="3"/>
      <c r="AC137" s="3"/>
      <c r="AD137" s="3"/>
      <c r="AE137" s="3"/>
      <c r="AF137" s="3"/>
    </row>
    <row r="138" spans="1:32" ht="15" customHeight="1">
      <c r="A138" s="715">
        <v>1</v>
      </c>
      <c r="B138" s="504">
        <v>44562</v>
      </c>
      <c r="C138" s="504" t="s">
        <v>9446</v>
      </c>
      <c r="D138" s="505" t="s">
        <v>9447</v>
      </c>
      <c r="E138" s="1362">
        <v>44562</v>
      </c>
      <c r="F138" s="1104"/>
      <c r="G138" s="697">
        <v>3</v>
      </c>
      <c r="H138" s="697">
        <v>3</v>
      </c>
      <c r="I138" s="504" t="s">
        <v>9448</v>
      </c>
      <c r="J138" s="714">
        <v>3895</v>
      </c>
      <c r="K138" s="743">
        <v>11685</v>
      </c>
      <c r="L138" s="504" t="s">
        <v>9449</v>
      </c>
      <c r="M138" s="3"/>
      <c r="N138" s="3"/>
      <c r="O138" s="3"/>
      <c r="P138" s="3"/>
      <c r="Q138" s="3"/>
      <c r="R138" s="3"/>
      <c r="S138" s="3"/>
      <c r="T138" s="3"/>
      <c r="U138" s="3"/>
      <c r="V138" s="3"/>
      <c r="W138" s="3"/>
      <c r="X138" s="3"/>
      <c r="Y138" s="3"/>
      <c r="Z138" s="3"/>
      <c r="AA138" s="3"/>
      <c r="AB138" s="3"/>
      <c r="AC138" s="3"/>
      <c r="AD138" s="3"/>
      <c r="AE138" s="3"/>
      <c r="AF138" s="3"/>
    </row>
    <row r="139" spans="1:32" ht="15" customHeight="1">
      <c r="A139" s="715">
        <v>1</v>
      </c>
      <c r="B139" s="504">
        <v>44562</v>
      </c>
      <c r="C139" s="504" t="s">
        <v>9450</v>
      </c>
      <c r="D139" s="505" t="s">
        <v>9451</v>
      </c>
      <c r="E139" s="1362">
        <v>44562</v>
      </c>
      <c r="F139" s="1104"/>
      <c r="G139" s="697">
        <v>5</v>
      </c>
      <c r="H139" s="697">
        <v>5</v>
      </c>
      <c r="I139" s="504" t="s">
        <v>9452</v>
      </c>
      <c r="J139" s="714">
        <v>3895</v>
      </c>
      <c r="K139" s="743">
        <v>19475</v>
      </c>
      <c r="L139" s="504" t="s">
        <v>9453</v>
      </c>
      <c r="M139" s="3"/>
      <c r="N139" s="3"/>
      <c r="O139" s="3"/>
      <c r="P139" s="3"/>
      <c r="Q139" s="3"/>
      <c r="R139" s="3"/>
      <c r="S139" s="3"/>
      <c r="T139" s="3"/>
      <c r="U139" s="3"/>
      <c r="V139" s="3"/>
      <c r="W139" s="3"/>
      <c r="X139" s="3"/>
      <c r="Y139" s="3"/>
      <c r="Z139" s="3"/>
      <c r="AA139" s="3"/>
      <c r="AB139" s="3"/>
      <c r="AC139" s="3"/>
      <c r="AD139" s="3"/>
      <c r="AE139" s="3"/>
      <c r="AF139" s="3"/>
    </row>
    <row r="140" spans="1:32" ht="15" customHeight="1">
      <c r="A140" s="717">
        <v>1</v>
      </c>
      <c r="B140" s="712">
        <v>44564</v>
      </c>
      <c r="C140" s="712" t="s">
        <v>9454</v>
      </c>
      <c r="D140" s="744" t="s">
        <v>9455</v>
      </c>
      <c r="E140" s="1376" t="s">
        <v>9456</v>
      </c>
      <c r="F140" s="1374"/>
      <c r="G140" s="713">
        <v>44</v>
      </c>
      <c r="H140" s="713">
        <v>44</v>
      </c>
      <c r="I140" s="504" t="s">
        <v>9457</v>
      </c>
      <c r="J140" s="714">
        <v>30000</v>
      </c>
      <c r="K140" s="743">
        <v>1320000</v>
      </c>
      <c r="L140" s="504" t="s">
        <v>9458</v>
      </c>
      <c r="M140" s="3"/>
      <c r="N140" s="3"/>
      <c r="O140" s="3"/>
      <c r="P140" s="3"/>
      <c r="Q140" s="3"/>
      <c r="R140" s="3"/>
      <c r="S140" s="3"/>
      <c r="T140" s="3"/>
      <c r="U140" s="3"/>
      <c r="V140" s="3"/>
      <c r="W140" s="3"/>
      <c r="X140" s="3"/>
      <c r="Y140" s="3"/>
      <c r="Z140" s="3"/>
      <c r="AA140" s="3"/>
      <c r="AB140" s="3"/>
      <c r="AC140" s="3"/>
      <c r="AD140" s="3"/>
      <c r="AE140" s="3"/>
      <c r="AF140" s="3"/>
    </row>
    <row r="141" spans="1:32" ht="15" customHeight="1">
      <c r="A141" s="1194">
        <v>2</v>
      </c>
      <c r="B141" s="1377">
        <v>44575</v>
      </c>
      <c r="C141" s="1377" t="s">
        <v>9459</v>
      </c>
      <c r="D141" s="1210" t="s">
        <v>9460</v>
      </c>
      <c r="E141" s="1379" t="s">
        <v>9456</v>
      </c>
      <c r="F141" s="1097"/>
      <c r="G141" s="1378">
        <v>44</v>
      </c>
      <c r="H141" s="1378">
        <v>44</v>
      </c>
      <c r="I141" s="745" t="s">
        <v>9461</v>
      </c>
      <c r="J141" s="714">
        <v>59000</v>
      </c>
      <c r="K141" s="743">
        <v>826000</v>
      </c>
      <c r="L141" s="504" t="s">
        <v>9462</v>
      </c>
      <c r="M141" s="3"/>
      <c r="N141" s="3"/>
      <c r="O141" s="3"/>
      <c r="P141" s="3"/>
      <c r="Q141" s="3"/>
      <c r="R141" s="3"/>
      <c r="S141" s="3"/>
      <c r="T141" s="3"/>
      <c r="U141" s="3"/>
      <c r="V141" s="3"/>
      <c r="W141" s="3"/>
      <c r="X141" s="3"/>
      <c r="Y141" s="3"/>
      <c r="Z141" s="3"/>
      <c r="AA141" s="3"/>
      <c r="AB141" s="3"/>
      <c r="AC141" s="3"/>
      <c r="AD141" s="3"/>
      <c r="AE141" s="3"/>
      <c r="AF141" s="3"/>
    </row>
    <row r="142" spans="1:32" ht="15" customHeight="1">
      <c r="A142" s="1191"/>
      <c r="B142" s="1191"/>
      <c r="C142" s="1191"/>
      <c r="D142" s="1191"/>
      <c r="E142" s="1310"/>
      <c r="F142" s="1311"/>
      <c r="G142" s="1191"/>
      <c r="H142" s="1191"/>
      <c r="I142" s="745" t="s">
        <v>9463</v>
      </c>
      <c r="J142" s="714">
        <v>69000</v>
      </c>
      <c r="K142" s="743">
        <v>1035000</v>
      </c>
      <c r="L142" s="504" t="s">
        <v>9464</v>
      </c>
      <c r="M142" s="3"/>
      <c r="N142" s="3"/>
      <c r="O142" s="3"/>
      <c r="P142" s="3"/>
      <c r="Q142" s="3"/>
      <c r="R142" s="3"/>
      <c r="S142" s="3"/>
      <c r="T142" s="3"/>
      <c r="U142" s="3"/>
      <c r="V142" s="3"/>
      <c r="W142" s="3"/>
      <c r="X142" s="3"/>
      <c r="Y142" s="3"/>
      <c r="Z142" s="3"/>
      <c r="AA142" s="3"/>
      <c r="AB142" s="3"/>
      <c r="AC142" s="3"/>
      <c r="AD142" s="3"/>
      <c r="AE142" s="3"/>
      <c r="AF142" s="3"/>
    </row>
    <row r="143" spans="1:32" ht="15" customHeight="1">
      <c r="A143" s="1191"/>
      <c r="B143" s="1191"/>
      <c r="C143" s="1191"/>
      <c r="D143" s="1191"/>
      <c r="E143" s="1310"/>
      <c r="F143" s="1311"/>
      <c r="G143" s="1191"/>
      <c r="H143" s="1191"/>
      <c r="I143" s="746" t="s">
        <v>9465</v>
      </c>
      <c r="J143" s="714">
        <v>50000</v>
      </c>
      <c r="K143" s="743">
        <v>750000</v>
      </c>
      <c r="L143" s="504" t="s">
        <v>9466</v>
      </c>
      <c r="M143" s="3"/>
      <c r="N143" s="3"/>
      <c r="O143" s="3"/>
      <c r="P143" s="3"/>
      <c r="Q143" s="3"/>
      <c r="R143" s="3"/>
      <c r="S143" s="3"/>
      <c r="T143" s="3"/>
      <c r="U143" s="3"/>
      <c r="V143" s="3"/>
      <c r="W143" s="3"/>
      <c r="X143" s="3"/>
      <c r="Y143" s="3"/>
      <c r="Z143" s="3"/>
      <c r="AA143" s="3"/>
      <c r="AB143" s="3"/>
      <c r="AC143" s="3"/>
      <c r="AD143" s="3"/>
      <c r="AE143" s="3"/>
      <c r="AF143" s="3"/>
    </row>
    <row r="144" spans="1:32" ht="15" customHeight="1">
      <c r="A144" s="1102"/>
      <c r="B144" s="1102"/>
      <c r="C144" s="1102"/>
      <c r="D144" s="1102"/>
      <c r="E144" s="1098"/>
      <c r="F144" s="1100"/>
      <c r="G144" s="1102"/>
      <c r="H144" s="1102"/>
      <c r="I144" s="746" t="s">
        <v>9467</v>
      </c>
      <c r="J144" s="714" t="s">
        <v>52</v>
      </c>
      <c r="K144" s="714">
        <v>340000</v>
      </c>
      <c r="L144" s="504" t="s">
        <v>9468</v>
      </c>
      <c r="M144" s="3"/>
      <c r="N144" s="3"/>
      <c r="O144" s="3"/>
      <c r="P144" s="3"/>
      <c r="Q144" s="3"/>
      <c r="R144" s="3"/>
      <c r="S144" s="3"/>
      <c r="T144" s="3"/>
      <c r="U144" s="3"/>
      <c r="V144" s="3"/>
      <c r="W144" s="3"/>
      <c r="X144" s="3"/>
      <c r="Y144" s="3"/>
      <c r="Z144" s="3"/>
      <c r="AA144" s="3"/>
      <c r="AB144" s="3"/>
      <c r="AC144" s="3"/>
      <c r="AD144" s="3"/>
      <c r="AE144" s="3"/>
      <c r="AF144" s="3"/>
    </row>
    <row r="145" spans="1:32" ht="15" customHeight="1">
      <c r="A145" s="717">
        <v>4</v>
      </c>
      <c r="B145" s="747">
        <v>44586</v>
      </c>
      <c r="C145" s="747" t="s">
        <v>9469</v>
      </c>
      <c r="D145" s="748" t="s">
        <v>9470</v>
      </c>
      <c r="E145" s="1380" t="s">
        <v>9471</v>
      </c>
      <c r="F145" s="1374"/>
      <c r="G145" s="749">
        <v>100</v>
      </c>
      <c r="H145" s="749">
        <v>83</v>
      </c>
      <c r="I145" s="516" t="s">
        <v>9472</v>
      </c>
      <c r="J145" s="750">
        <v>4275</v>
      </c>
      <c r="K145" s="751">
        <v>354825</v>
      </c>
      <c r="L145" s="516" t="s">
        <v>9473</v>
      </c>
      <c r="M145" s="3"/>
      <c r="N145" s="3"/>
      <c r="O145" s="3"/>
      <c r="P145" s="3"/>
      <c r="Q145" s="3"/>
      <c r="R145" s="3"/>
      <c r="S145" s="3"/>
      <c r="T145" s="3"/>
      <c r="U145" s="3"/>
      <c r="V145" s="3"/>
      <c r="W145" s="3"/>
      <c r="X145" s="3"/>
      <c r="Y145" s="3"/>
      <c r="Z145" s="3"/>
      <c r="AA145" s="3"/>
      <c r="AB145" s="3"/>
      <c r="AC145" s="3"/>
      <c r="AD145" s="3"/>
      <c r="AE145" s="3"/>
      <c r="AF145" s="3"/>
    </row>
    <row r="146" spans="1:32" ht="15" customHeight="1">
      <c r="A146" s="717">
        <v>4</v>
      </c>
      <c r="B146" s="752">
        <v>44588</v>
      </c>
      <c r="C146" s="752" t="s">
        <v>9474</v>
      </c>
      <c r="D146" s="753" t="s">
        <v>9475</v>
      </c>
      <c r="E146" s="1381" t="s">
        <v>9476</v>
      </c>
      <c r="F146" s="1374"/>
      <c r="G146" s="754">
        <v>100</v>
      </c>
      <c r="H146" s="754">
        <v>100</v>
      </c>
      <c r="I146" s="609" t="s">
        <v>9477</v>
      </c>
      <c r="J146" s="755">
        <v>10000</v>
      </c>
      <c r="K146" s="756">
        <v>1000000</v>
      </c>
      <c r="L146" s="609" t="s">
        <v>9478</v>
      </c>
      <c r="M146" s="3"/>
      <c r="N146" s="3"/>
      <c r="O146" s="3"/>
      <c r="P146" s="3"/>
      <c r="Q146" s="3"/>
      <c r="R146" s="3"/>
      <c r="S146" s="3"/>
      <c r="T146" s="3"/>
      <c r="U146" s="3"/>
      <c r="V146" s="3"/>
      <c r="W146" s="3"/>
      <c r="X146" s="3"/>
      <c r="Y146" s="3"/>
      <c r="Z146" s="3"/>
      <c r="AA146" s="3"/>
      <c r="AB146" s="3"/>
      <c r="AC146" s="3"/>
      <c r="AD146" s="3"/>
      <c r="AE146" s="3"/>
      <c r="AF146" s="3"/>
    </row>
    <row r="147" spans="1:32" ht="15" customHeight="1">
      <c r="A147" s="717">
        <v>5</v>
      </c>
      <c r="B147" s="757">
        <v>44650</v>
      </c>
      <c r="C147" s="757" t="s">
        <v>9479</v>
      </c>
      <c r="D147" s="758" t="s">
        <v>9480</v>
      </c>
      <c r="E147" s="1382" t="s">
        <v>52</v>
      </c>
      <c r="F147" s="1374"/>
      <c r="G147" s="759">
        <v>15</v>
      </c>
      <c r="H147" s="759">
        <v>15</v>
      </c>
      <c r="I147" s="508" t="s">
        <v>9481</v>
      </c>
      <c r="J147" s="722">
        <v>10000</v>
      </c>
      <c r="K147" s="760">
        <v>150000</v>
      </c>
      <c r="L147" s="508" t="s">
        <v>9482</v>
      </c>
      <c r="M147" s="3"/>
      <c r="N147" s="3"/>
      <c r="O147" s="3"/>
      <c r="P147" s="3"/>
      <c r="Q147" s="3"/>
      <c r="R147" s="3"/>
      <c r="S147" s="3"/>
      <c r="T147" s="3"/>
      <c r="U147" s="3"/>
      <c r="V147" s="3"/>
      <c r="W147" s="3"/>
      <c r="X147" s="3"/>
      <c r="Y147" s="3"/>
      <c r="Z147" s="3"/>
      <c r="AA147" s="3"/>
      <c r="AB147" s="3"/>
      <c r="AC147" s="3"/>
      <c r="AD147" s="3"/>
      <c r="AE147" s="3"/>
      <c r="AF147" s="3"/>
    </row>
    <row r="148" spans="1:32" ht="15" customHeight="1">
      <c r="A148" s="717">
        <v>1</v>
      </c>
      <c r="B148" s="761">
        <v>44656</v>
      </c>
      <c r="C148" s="761" t="s">
        <v>9483</v>
      </c>
      <c r="D148" s="762" t="s">
        <v>9484</v>
      </c>
      <c r="E148" s="1383" t="s">
        <v>9485</v>
      </c>
      <c r="F148" s="1374"/>
      <c r="G148" s="763">
        <v>50</v>
      </c>
      <c r="H148" s="763">
        <v>50</v>
      </c>
      <c r="I148" s="718" t="s">
        <v>9486</v>
      </c>
      <c r="J148" s="764">
        <v>10000</v>
      </c>
      <c r="K148" s="765">
        <v>500000</v>
      </c>
      <c r="L148" s="718" t="s">
        <v>9487</v>
      </c>
      <c r="M148" s="3"/>
      <c r="N148" s="3"/>
      <c r="O148" s="3"/>
      <c r="P148" s="3"/>
      <c r="Q148" s="3"/>
      <c r="R148" s="3"/>
      <c r="S148" s="3"/>
      <c r="T148" s="3"/>
      <c r="U148" s="3"/>
      <c r="V148" s="3"/>
      <c r="W148" s="3"/>
      <c r="X148" s="3"/>
      <c r="Y148" s="3"/>
      <c r="Z148" s="3"/>
      <c r="AA148" s="3"/>
      <c r="AB148" s="3"/>
      <c r="AC148" s="3"/>
      <c r="AD148" s="3"/>
      <c r="AE148" s="3"/>
      <c r="AF148" s="3"/>
    </row>
    <row r="149" spans="1:32" ht="15" customHeight="1">
      <c r="A149" s="496">
        <v>1</v>
      </c>
      <c r="B149" s="735">
        <v>44685</v>
      </c>
      <c r="C149" s="573" t="s">
        <v>9488</v>
      </c>
      <c r="D149" s="573" t="s">
        <v>9489</v>
      </c>
      <c r="E149" s="1365" t="s">
        <v>52</v>
      </c>
      <c r="F149" s="1104"/>
      <c r="G149" s="705">
        <v>6</v>
      </c>
      <c r="H149" s="705">
        <v>6</v>
      </c>
      <c r="I149" s="573" t="s">
        <v>9490</v>
      </c>
      <c r="J149" s="766">
        <v>30000</v>
      </c>
      <c r="K149" s="767">
        <v>180000</v>
      </c>
      <c r="L149" s="573" t="s">
        <v>9491</v>
      </c>
      <c r="M149" s="3"/>
      <c r="N149" s="3"/>
      <c r="O149" s="3"/>
      <c r="P149" s="3"/>
      <c r="Q149" s="3"/>
      <c r="R149" s="3"/>
      <c r="S149" s="3"/>
      <c r="T149" s="3"/>
      <c r="U149" s="3"/>
      <c r="V149" s="3"/>
      <c r="W149" s="3"/>
      <c r="X149" s="3"/>
      <c r="Y149" s="3"/>
      <c r="Z149" s="3"/>
      <c r="AA149" s="3"/>
      <c r="AB149" s="3"/>
      <c r="AC149" s="3"/>
      <c r="AD149" s="3"/>
      <c r="AE149" s="3"/>
      <c r="AF149" s="3"/>
    </row>
    <row r="150" spans="1:32" ht="15" customHeight="1">
      <c r="A150" s="496">
        <v>1</v>
      </c>
      <c r="B150" s="735">
        <v>44685</v>
      </c>
      <c r="C150" s="573" t="s">
        <v>9492</v>
      </c>
      <c r="D150" s="573" t="s">
        <v>9493</v>
      </c>
      <c r="E150" s="1365" t="s">
        <v>52</v>
      </c>
      <c r="F150" s="1104"/>
      <c r="G150" s="705">
        <v>1</v>
      </c>
      <c r="H150" s="705">
        <v>1</v>
      </c>
      <c r="I150" s="573" t="s">
        <v>9494</v>
      </c>
      <c r="J150" s="766">
        <v>30000</v>
      </c>
      <c r="K150" s="767">
        <v>30000</v>
      </c>
      <c r="L150" s="768" t="s">
        <v>9495</v>
      </c>
      <c r="M150" s="3"/>
      <c r="N150" s="3"/>
      <c r="O150" s="3"/>
      <c r="P150" s="3"/>
      <c r="Q150" s="3"/>
      <c r="R150" s="3"/>
      <c r="S150" s="3"/>
      <c r="T150" s="3"/>
      <c r="U150" s="3"/>
      <c r="V150" s="3"/>
      <c r="W150" s="3"/>
      <c r="X150" s="3"/>
      <c r="Y150" s="3"/>
      <c r="Z150" s="3"/>
      <c r="AA150" s="3"/>
      <c r="AB150" s="3"/>
      <c r="AC150" s="3"/>
      <c r="AD150" s="3"/>
      <c r="AE150" s="3"/>
      <c r="AF150" s="3"/>
    </row>
    <row r="151" spans="1:32" ht="15" customHeight="1">
      <c r="A151" s="496">
        <v>4</v>
      </c>
      <c r="B151" s="757">
        <v>44707</v>
      </c>
      <c r="C151" s="508" t="s">
        <v>9496</v>
      </c>
      <c r="D151" s="508" t="s">
        <v>9497</v>
      </c>
      <c r="E151" s="1363" t="s">
        <v>52</v>
      </c>
      <c r="F151" s="1104"/>
      <c r="G151" s="701">
        <v>1</v>
      </c>
      <c r="H151" s="701">
        <v>3</v>
      </c>
      <c r="I151" s="508" t="s">
        <v>9498</v>
      </c>
      <c r="J151" s="722">
        <v>10000</v>
      </c>
      <c r="K151" s="760">
        <v>30000</v>
      </c>
      <c r="L151" s="508" t="s">
        <v>9499</v>
      </c>
      <c r="M151" s="3"/>
      <c r="N151" s="3"/>
      <c r="O151" s="3"/>
      <c r="P151" s="3"/>
      <c r="Q151" s="3"/>
      <c r="R151" s="3"/>
      <c r="S151" s="3"/>
      <c r="T151" s="3"/>
      <c r="U151" s="3"/>
      <c r="V151" s="3"/>
      <c r="W151" s="3"/>
      <c r="X151" s="3"/>
      <c r="Y151" s="3"/>
      <c r="Z151" s="3"/>
      <c r="AA151" s="3"/>
      <c r="AB151" s="3"/>
      <c r="AC151" s="3"/>
      <c r="AD151" s="3"/>
      <c r="AE151" s="3"/>
      <c r="AF151" s="3"/>
    </row>
    <row r="152" spans="1:32" ht="15" customHeight="1">
      <c r="A152" s="496">
        <v>4</v>
      </c>
      <c r="B152" s="757">
        <v>44712</v>
      </c>
      <c r="C152" s="508" t="s">
        <v>9500</v>
      </c>
      <c r="D152" s="769" t="s">
        <v>9501</v>
      </c>
      <c r="E152" s="1363" t="s">
        <v>52</v>
      </c>
      <c r="F152" s="1104"/>
      <c r="G152" s="701">
        <v>1</v>
      </c>
      <c r="H152" s="701">
        <v>5</v>
      </c>
      <c r="I152" s="508" t="s">
        <v>9502</v>
      </c>
      <c r="J152" s="722">
        <v>10000</v>
      </c>
      <c r="K152" s="760">
        <v>50000</v>
      </c>
      <c r="L152" s="508" t="s">
        <v>9503</v>
      </c>
      <c r="M152" s="3"/>
      <c r="N152" s="3"/>
      <c r="O152" s="3"/>
      <c r="P152" s="3"/>
      <c r="Q152" s="3"/>
      <c r="R152" s="3"/>
      <c r="S152" s="3"/>
      <c r="T152" s="3"/>
      <c r="U152" s="3"/>
      <c r="V152" s="3"/>
      <c r="W152" s="3"/>
      <c r="X152" s="3"/>
      <c r="Y152" s="3"/>
      <c r="Z152" s="3"/>
      <c r="AA152" s="3"/>
      <c r="AB152" s="3"/>
      <c r="AC152" s="3"/>
      <c r="AD152" s="3"/>
      <c r="AE152" s="3"/>
      <c r="AF152" s="3"/>
    </row>
    <row r="153" spans="1:32" ht="15" customHeight="1">
      <c r="A153" s="496">
        <v>1</v>
      </c>
      <c r="B153" s="757">
        <v>44714</v>
      </c>
      <c r="C153" s="508" t="s">
        <v>9504</v>
      </c>
      <c r="D153" s="508" t="s">
        <v>9505</v>
      </c>
      <c r="E153" s="1363" t="s">
        <v>52</v>
      </c>
      <c r="F153" s="1104"/>
      <c r="G153" s="701">
        <v>1</v>
      </c>
      <c r="H153" s="701">
        <v>3</v>
      </c>
      <c r="I153" s="508" t="s">
        <v>9506</v>
      </c>
      <c r="J153" s="722">
        <v>30000</v>
      </c>
      <c r="K153" s="760">
        <v>90000</v>
      </c>
      <c r="L153" s="769" t="s">
        <v>9507</v>
      </c>
      <c r="M153" s="3"/>
      <c r="N153" s="3"/>
      <c r="O153" s="3"/>
      <c r="P153" s="3"/>
      <c r="Q153" s="3"/>
      <c r="R153" s="3"/>
      <c r="S153" s="3"/>
      <c r="T153" s="3"/>
      <c r="U153" s="3"/>
      <c r="V153" s="3"/>
      <c r="W153" s="3"/>
      <c r="X153" s="3"/>
      <c r="Y153" s="3"/>
      <c r="Z153" s="3"/>
      <c r="AA153" s="3"/>
      <c r="AB153" s="3"/>
      <c r="AC153" s="3"/>
      <c r="AD153" s="3"/>
      <c r="AE153" s="3"/>
      <c r="AF153" s="3"/>
    </row>
    <row r="154" spans="1:32" ht="15" customHeight="1">
      <c r="A154" s="496">
        <v>5</v>
      </c>
      <c r="B154" s="757">
        <v>44802</v>
      </c>
      <c r="C154" s="508" t="s">
        <v>9508</v>
      </c>
      <c r="D154" s="508" t="s">
        <v>9509</v>
      </c>
      <c r="E154" s="1363" t="s">
        <v>9510</v>
      </c>
      <c r="F154" s="1104"/>
      <c r="G154" s="701">
        <v>30</v>
      </c>
      <c r="H154" s="701">
        <v>23</v>
      </c>
      <c r="I154" s="508" t="s">
        <v>9511</v>
      </c>
      <c r="J154" s="722">
        <v>10000</v>
      </c>
      <c r="K154" s="760">
        <v>230000</v>
      </c>
      <c r="L154" s="769" t="s">
        <v>9512</v>
      </c>
      <c r="M154" s="3"/>
      <c r="N154" s="3"/>
      <c r="O154" s="3"/>
      <c r="P154" s="3"/>
      <c r="Q154" s="3"/>
      <c r="R154" s="3"/>
      <c r="S154" s="3"/>
      <c r="T154" s="3"/>
      <c r="U154" s="3"/>
      <c r="V154" s="3"/>
      <c r="W154" s="3"/>
      <c r="X154" s="3"/>
      <c r="Y154" s="3"/>
      <c r="Z154" s="3"/>
      <c r="AA154" s="3"/>
      <c r="AB154" s="3"/>
      <c r="AC154" s="3"/>
      <c r="AD154" s="3"/>
      <c r="AE154" s="3"/>
      <c r="AF154" s="3"/>
    </row>
    <row r="155" spans="1:32" ht="15" customHeight="1">
      <c r="A155" s="496">
        <v>3</v>
      </c>
      <c r="B155" s="508">
        <v>44851</v>
      </c>
      <c r="C155" s="508" t="s">
        <v>9513</v>
      </c>
      <c r="D155" s="508" t="s">
        <v>9514</v>
      </c>
      <c r="E155" s="1363">
        <v>44838</v>
      </c>
      <c r="F155" s="1104"/>
      <c r="G155" s="701">
        <v>25</v>
      </c>
      <c r="H155" s="701">
        <v>25</v>
      </c>
      <c r="I155" s="769" t="s">
        <v>9515</v>
      </c>
      <c r="J155" s="722">
        <v>30000</v>
      </c>
      <c r="K155" s="760">
        <v>600000</v>
      </c>
      <c r="L155" s="508" t="s">
        <v>9516</v>
      </c>
      <c r="M155" s="3"/>
      <c r="N155" s="3"/>
      <c r="O155" s="3"/>
      <c r="P155" s="3"/>
      <c r="Q155" s="3"/>
      <c r="R155" s="3"/>
      <c r="S155" s="3"/>
      <c r="T155" s="3"/>
      <c r="U155" s="3"/>
      <c r="V155" s="3"/>
      <c r="W155" s="3"/>
      <c r="X155" s="3"/>
      <c r="Y155" s="3"/>
      <c r="Z155" s="3"/>
      <c r="AA155" s="3"/>
      <c r="AB155" s="3"/>
      <c r="AC155" s="3"/>
      <c r="AD155" s="3"/>
      <c r="AE155" s="3"/>
      <c r="AF155" s="3"/>
    </row>
    <row r="156" spans="1:32" ht="15" customHeight="1">
      <c r="A156" s="496">
        <v>3</v>
      </c>
      <c r="B156" s="508">
        <v>44853</v>
      </c>
      <c r="C156" s="508" t="s">
        <v>9517</v>
      </c>
      <c r="D156" s="508" t="s">
        <v>9518</v>
      </c>
      <c r="E156" s="1363" t="s">
        <v>9519</v>
      </c>
      <c r="F156" s="1104"/>
      <c r="G156" s="701">
        <v>30</v>
      </c>
      <c r="H156" s="701">
        <v>26</v>
      </c>
      <c r="I156" s="769" t="s">
        <v>9520</v>
      </c>
      <c r="J156" s="722">
        <v>10000</v>
      </c>
      <c r="K156" s="760">
        <v>260000</v>
      </c>
      <c r="L156" s="508" t="s">
        <v>9521</v>
      </c>
      <c r="M156" s="3"/>
      <c r="N156" s="3"/>
      <c r="O156" s="3"/>
      <c r="P156" s="3"/>
      <c r="Q156" s="3"/>
      <c r="R156" s="3"/>
      <c r="S156" s="3"/>
      <c r="T156" s="3"/>
      <c r="U156" s="3"/>
      <c r="V156" s="3"/>
      <c r="W156" s="3"/>
      <c r="X156" s="3"/>
      <c r="Y156" s="3"/>
      <c r="Z156" s="3"/>
      <c r="AA156" s="3"/>
      <c r="AB156" s="3"/>
      <c r="AC156" s="3"/>
      <c r="AD156" s="3"/>
      <c r="AE156" s="3"/>
      <c r="AF156" s="3"/>
    </row>
    <row r="157" spans="1:32" ht="15" customHeight="1">
      <c r="A157" s="496">
        <v>3</v>
      </c>
      <c r="B157" s="508">
        <v>44853</v>
      </c>
      <c r="C157" s="508" t="s">
        <v>9522</v>
      </c>
      <c r="D157" s="508" t="s">
        <v>9523</v>
      </c>
      <c r="E157" s="1363" t="s">
        <v>9524</v>
      </c>
      <c r="F157" s="1104"/>
      <c r="G157" s="701">
        <v>2</v>
      </c>
      <c r="H157" s="701">
        <v>2</v>
      </c>
      <c r="I157" s="769" t="s">
        <v>9525</v>
      </c>
      <c r="J157" s="722">
        <v>10000</v>
      </c>
      <c r="K157" s="760">
        <v>260000</v>
      </c>
      <c r="L157" s="508" t="s">
        <v>9526</v>
      </c>
      <c r="M157" s="3"/>
      <c r="N157" s="3"/>
      <c r="O157" s="3"/>
      <c r="P157" s="3"/>
      <c r="Q157" s="3"/>
      <c r="R157" s="3"/>
      <c r="S157" s="3"/>
      <c r="T157" s="3"/>
      <c r="U157" s="3"/>
      <c r="V157" s="3"/>
      <c r="W157" s="3"/>
      <c r="X157" s="3"/>
      <c r="Y157" s="3"/>
      <c r="Z157" s="3"/>
      <c r="AA157" s="3"/>
      <c r="AB157" s="3"/>
      <c r="AC157" s="3"/>
      <c r="AD157" s="3"/>
      <c r="AE157" s="3"/>
      <c r="AF157" s="3"/>
    </row>
    <row r="158" spans="1:32" ht="15" customHeight="1">
      <c r="A158" s="496"/>
      <c r="B158" s="498"/>
      <c r="C158" s="498"/>
      <c r="D158" s="498"/>
      <c r="E158" s="1345"/>
      <c r="F158" s="1104"/>
      <c r="G158" s="658"/>
      <c r="H158" s="658"/>
      <c r="I158" s="502"/>
      <c r="J158" s="502"/>
      <c r="K158" s="513"/>
      <c r="L158" s="498"/>
      <c r="M158" s="3"/>
      <c r="N158" s="3"/>
      <c r="O158" s="3"/>
      <c r="P158" s="3"/>
      <c r="Q158" s="3"/>
      <c r="R158" s="3"/>
      <c r="S158" s="3"/>
      <c r="T158" s="3"/>
      <c r="U158" s="3"/>
      <c r="V158" s="3"/>
      <c r="W158" s="3"/>
      <c r="X158" s="3"/>
      <c r="Y158" s="3"/>
      <c r="Z158" s="3"/>
      <c r="AA158" s="3"/>
      <c r="AB158" s="3"/>
      <c r="AC158" s="3"/>
      <c r="AD158" s="3"/>
      <c r="AE158" s="3"/>
      <c r="AF158" s="3"/>
    </row>
    <row r="159" spans="1:32" ht="15" customHeight="1">
      <c r="A159" s="496"/>
      <c r="B159" s="498"/>
      <c r="C159" s="498"/>
      <c r="D159" s="498"/>
      <c r="E159" s="1345"/>
      <c r="F159" s="1104"/>
      <c r="G159" s="658"/>
      <c r="H159" s="658"/>
      <c r="I159" s="502"/>
      <c r="J159" s="502"/>
      <c r="K159" s="513"/>
      <c r="L159" s="498"/>
      <c r="M159" s="3"/>
      <c r="N159" s="3"/>
      <c r="O159" s="3"/>
      <c r="P159" s="3"/>
      <c r="Q159" s="3"/>
      <c r="R159" s="3"/>
      <c r="S159" s="3"/>
      <c r="T159" s="3"/>
      <c r="U159" s="3"/>
      <c r="V159" s="3"/>
      <c r="W159" s="3"/>
      <c r="X159" s="3"/>
      <c r="Y159" s="3"/>
      <c r="Z159" s="3"/>
      <c r="AA159" s="3"/>
      <c r="AB159" s="3"/>
      <c r="AC159" s="3"/>
      <c r="AD159" s="3"/>
      <c r="AE159" s="3"/>
      <c r="AF159" s="3"/>
    </row>
    <row r="160" spans="1:32" ht="15" customHeight="1">
      <c r="A160" s="496"/>
      <c r="B160" s="498"/>
      <c r="C160" s="498"/>
      <c r="D160" s="498"/>
      <c r="E160" s="502"/>
      <c r="F160" s="502"/>
      <c r="G160" s="658"/>
      <c r="H160" s="658"/>
      <c r="I160" s="502"/>
      <c r="J160" s="502"/>
      <c r="K160" s="513"/>
      <c r="L160" s="498"/>
      <c r="M160" s="3"/>
      <c r="N160" s="3"/>
      <c r="O160" s="3"/>
      <c r="P160" s="3"/>
      <c r="Q160" s="3"/>
      <c r="R160" s="3"/>
      <c r="S160" s="3"/>
      <c r="T160" s="3"/>
      <c r="U160" s="3"/>
      <c r="V160" s="3"/>
      <c r="W160" s="3"/>
      <c r="X160" s="3"/>
      <c r="Y160" s="3"/>
      <c r="Z160" s="3"/>
      <c r="AA160" s="3"/>
      <c r="AB160" s="3"/>
      <c r="AC160" s="3"/>
      <c r="AD160" s="3"/>
      <c r="AE160" s="3"/>
      <c r="AF160" s="3"/>
    </row>
    <row r="161" spans="1:32" ht="15" customHeight="1">
      <c r="A161" s="496"/>
      <c r="B161" s="498"/>
      <c r="C161" s="498"/>
      <c r="D161" s="498"/>
      <c r="E161" s="502"/>
      <c r="F161" s="502"/>
      <c r="G161" s="658"/>
      <c r="H161" s="658"/>
      <c r="I161" s="502"/>
      <c r="J161" s="502"/>
      <c r="K161" s="513"/>
      <c r="L161" s="498"/>
      <c r="M161" s="3"/>
      <c r="N161" s="3"/>
      <c r="O161" s="3"/>
      <c r="P161" s="3"/>
      <c r="Q161" s="3"/>
      <c r="R161" s="3"/>
      <c r="S161" s="3"/>
      <c r="T161" s="3"/>
      <c r="U161" s="3"/>
      <c r="V161" s="3"/>
      <c r="W161" s="3"/>
      <c r="X161" s="3"/>
      <c r="Y161" s="3"/>
      <c r="Z161" s="3"/>
      <c r="AA161" s="3"/>
      <c r="AB161" s="3"/>
      <c r="AC161" s="3"/>
      <c r="AD161" s="3"/>
      <c r="AE161" s="3"/>
      <c r="AF161" s="3"/>
    </row>
    <row r="162" spans="1:32" ht="15" customHeight="1">
      <c r="A162" s="496"/>
      <c r="B162" s="498"/>
      <c r="C162" s="498"/>
      <c r="D162" s="498"/>
      <c r="E162" s="502"/>
      <c r="F162" s="502"/>
      <c r="G162" s="658"/>
      <c r="H162" s="658"/>
      <c r="I162" s="502"/>
      <c r="J162" s="502"/>
      <c r="K162" s="513"/>
      <c r="L162" s="498"/>
      <c r="M162" s="3"/>
      <c r="N162" s="3"/>
      <c r="O162" s="3"/>
      <c r="P162" s="3"/>
      <c r="Q162" s="3"/>
      <c r="R162" s="3"/>
      <c r="S162" s="3"/>
      <c r="T162" s="3"/>
      <c r="U162" s="3"/>
      <c r="V162" s="3"/>
      <c r="W162" s="3"/>
      <c r="X162" s="3"/>
      <c r="Y162" s="3"/>
      <c r="Z162" s="3"/>
      <c r="AA162" s="3"/>
      <c r="AB162" s="3"/>
      <c r="AC162" s="3"/>
      <c r="AD162" s="3"/>
      <c r="AE162" s="3"/>
      <c r="AF162" s="3"/>
    </row>
    <row r="163" spans="1:32" ht="15" customHeight="1">
      <c r="A163" s="496"/>
      <c r="B163" s="498"/>
      <c r="C163" s="498"/>
      <c r="D163" s="498"/>
      <c r="E163" s="502"/>
      <c r="F163" s="502"/>
      <c r="G163" s="658"/>
      <c r="H163" s="658"/>
      <c r="I163" s="502"/>
      <c r="J163" s="502"/>
      <c r="K163" s="513"/>
      <c r="L163" s="498"/>
      <c r="M163" s="3"/>
      <c r="N163" s="3"/>
      <c r="O163" s="3"/>
      <c r="P163" s="3"/>
      <c r="Q163" s="3"/>
      <c r="R163" s="3"/>
      <c r="S163" s="3"/>
      <c r="T163" s="3"/>
      <c r="U163" s="3"/>
      <c r="V163" s="3"/>
      <c r="W163" s="3"/>
      <c r="X163" s="3"/>
      <c r="Y163" s="3"/>
      <c r="Z163" s="3"/>
      <c r="AA163" s="3"/>
      <c r="AB163" s="3"/>
      <c r="AC163" s="3"/>
      <c r="AD163" s="3"/>
      <c r="AE163" s="3"/>
      <c r="AF163" s="3"/>
    </row>
    <row r="164" spans="1:32" ht="15" customHeight="1">
      <c r="A164" s="496"/>
      <c r="B164" s="498"/>
      <c r="C164" s="498"/>
      <c r="D164" s="498"/>
      <c r="E164" s="502"/>
      <c r="F164" s="502"/>
      <c r="G164" s="658"/>
      <c r="H164" s="658"/>
      <c r="I164" s="502"/>
      <c r="J164" s="502"/>
      <c r="K164" s="513"/>
      <c r="L164" s="498"/>
      <c r="M164" s="3"/>
      <c r="N164" s="3"/>
      <c r="O164" s="3"/>
      <c r="P164" s="3"/>
      <c r="Q164" s="3"/>
      <c r="R164" s="3"/>
      <c r="S164" s="3"/>
      <c r="T164" s="3"/>
      <c r="U164" s="3"/>
      <c r="V164" s="3"/>
      <c r="W164" s="3"/>
      <c r="X164" s="3"/>
      <c r="Y164" s="3"/>
      <c r="Z164" s="3"/>
      <c r="AA164" s="3"/>
      <c r="AB164" s="3"/>
      <c r="AC164" s="3"/>
      <c r="AD164" s="3"/>
      <c r="AE164" s="3"/>
      <c r="AF164" s="3"/>
    </row>
    <row r="165" spans="1:32" ht="15" customHeight="1">
      <c r="A165" s="496"/>
      <c r="B165" s="498"/>
      <c r="C165" s="498"/>
      <c r="D165" s="498"/>
      <c r="E165" s="502"/>
      <c r="F165" s="502"/>
      <c r="G165" s="658"/>
      <c r="H165" s="658"/>
      <c r="I165" s="502"/>
      <c r="J165" s="502"/>
      <c r="K165" s="513"/>
      <c r="L165" s="498"/>
      <c r="M165" s="3"/>
      <c r="N165" s="3"/>
      <c r="O165" s="3"/>
      <c r="P165" s="3"/>
      <c r="Q165" s="3"/>
      <c r="R165" s="3"/>
      <c r="S165" s="3"/>
      <c r="T165" s="3"/>
      <c r="U165" s="3"/>
      <c r="V165" s="3"/>
      <c r="W165" s="3"/>
      <c r="X165" s="3"/>
      <c r="Y165" s="3"/>
      <c r="Z165" s="3"/>
      <c r="AA165" s="3"/>
      <c r="AB165" s="3"/>
      <c r="AC165" s="3"/>
      <c r="AD165" s="3"/>
      <c r="AE165" s="3"/>
      <c r="AF165" s="3"/>
    </row>
    <row r="166" spans="1:32" ht="15" customHeight="1">
      <c r="A166" s="496"/>
      <c r="B166" s="498"/>
      <c r="C166" s="498"/>
      <c r="D166" s="498"/>
      <c r="E166" s="502"/>
      <c r="F166" s="502"/>
      <c r="G166" s="658"/>
      <c r="H166" s="658"/>
      <c r="I166" s="502"/>
      <c r="J166" s="502"/>
      <c r="K166" s="513"/>
      <c r="L166" s="498"/>
      <c r="M166" s="3"/>
      <c r="N166" s="3"/>
      <c r="O166" s="3"/>
      <c r="P166" s="3"/>
      <c r="Q166" s="3"/>
      <c r="R166" s="3"/>
      <c r="S166" s="3"/>
      <c r="T166" s="3"/>
      <c r="U166" s="3"/>
      <c r="V166" s="3"/>
      <c r="W166" s="3"/>
      <c r="X166" s="3"/>
      <c r="Y166" s="3"/>
      <c r="Z166" s="3"/>
      <c r="AA166" s="3"/>
      <c r="AB166" s="3"/>
      <c r="AC166" s="3"/>
      <c r="AD166" s="3"/>
      <c r="AE166" s="3"/>
      <c r="AF166" s="3"/>
    </row>
    <row r="167" spans="1:32" ht="15" customHeight="1">
      <c r="A167" s="496"/>
      <c r="B167" s="498"/>
      <c r="C167" s="498"/>
      <c r="D167" s="498"/>
      <c r="E167" s="502"/>
      <c r="F167" s="502"/>
      <c r="G167" s="658"/>
      <c r="H167" s="658"/>
      <c r="I167" s="502"/>
      <c r="J167" s="502"/>
      <c r="K167" s="513"/>
      <c r="L167" s="498"/>
      <c r="M167" s="3"/>
      <c r="N167" s="3"/>
      <c r="O167" s="3"/>
      <c r="P167" s="3"/>
      <c r="Q167" s="3"/>
      <c r="R167" s="3"/>
      <c r="S167" s="3"/>
      <c r="T167" s="3"/>
      <c r="U167" s="3"/>
      <c r="V167" s="3"/>
      <c r="W167" s="3"/>
      <c r="X167" s="3"/>
      <c r="Y167" s="3"/>
      <c r="Z167" s="3"/>
      <c r="AA167" s="3"/>
      <c r="AB167" s="3"/>
      <c r="AC167" s="3"/>
      <c r="AD167" s="3"/>
      <c r="AE167" s="3"/>
      <c r="AF167" s="3"/>
    </row>
    <row r="168" spans="1:32" ht="15" customHeight="1">
      <c r="A168" s="496"/>
      <c r="B168" s="498"/>
      <c r="C168" s="498"/>
      <c r="D168" s="498"/>
      <c r="E168" s="502"/>
      <c r="F168" s="502"/>
      <c r="G168" s="658"/>
      <c r="H168" s="658"/>
      <c r="I168" s="502"/>
      <c r="J168" s="502"/>
      <c r="K168" s="513"/>
      <c r="L168" s="498"/>
      <c r="M168" s="3"/>
      <c r="N168" s="3"/>
      <c r="O168" s="3"/>
      <c r="P168" s="3"/>
      <c r="Q168" s="3"/>
      <c r="R168" s="3"/>
      <c r="S168" s="3"/>
      <c r="T168" s="3"/>
      <c r="U168" s="3"/>
      <c r="V168" s="3"/>
      <c r="W168" s="3"/>
      <c r="X168" s="3"/>
      <c r="Y168" s="3"/>
      <c r="Z168" s="3"/>
      <c r="AA168" s="3"/>
      <c r="AB168" s="3"/>
      <c r="AC168" s="3"/>
      <c r="AD168" s="3"/>
      <c r="AE168" s="3"/>
      <c r="AF168" s="3"/>
    </row>
    <row r="169" spans="1:32" ht="15" customHeight="1">
      <c r="A169" s="496"/>
      <c r="B169" s="498"/>
      <c r="C169" s="498"/>
      <c r="D169" s="498"/>
      <c r="E169" s="502"/>
      <c r="F169" s="502"/>
      <c r="G169" s="658"/>
      <c r="H169" s="658"/>
      <c r="I169" s="502"/>
      <c r="J169" s="502"/>
      <c r="K169" s="513"/>
      <c r="L169" s="498"/>
      <c r="M169" s="3"/>
      <c r="N169" s="3"/>
      <c r="O169" s="3"/>
      <c r="P169" s="3"/>
      <c r="Q169" s="3"/>
      <c r="R169" s="3"/>
      <c r="S169" s="3"/>
      <c r="T169" s="3"/>
      <c r="U169" s="3"/>
      <c r="V169" s="3"/>
      <c r="W169" s="3"/>
      <c r="X169" s="3"/>
      <c r="Y169" s="3"/>
      <c r="Z169" s="3"/>
      <c r="AA169" s="3"/>
      <c r="AB169" s="3"/>
      <c r="AC169" s="3"/>
      <c r="AD169" s="3"/>
      <c r="AE169" s="3"/>
      <c r="AF169" s="3"/>
    </row>
    <row r="170" spans="1:32" ht="15" customHeight="1">
      <c r="A170" s="496"/>
      <c r="B170" s="498"/>
      <c r="C170" s="498"/>
      <c r="D170" s="498"/>
      <c r="E170" s="502"/>
      <c r="F170" s="502"/>
      <c r="G170" s="658"/>
      <c r="H170" s="658"/>
      <c r="I170" s="502"/>
      <c r="J170" s="502"/>
      <c r="K170" s="513"/>
      <c r="L170" s="498"/>
      <c r="M170" s="3"/>
      <c r="N170" s="3"/>
      <c r="O170" s="3"/>
      <c r="P170" s="3"/>
      <c r="Q170" s="3"/>
      <c r="R170" s="3"/>
      <c r="S170" s="3"/>
      <c r="T170" s="3"/>
      <c r="U170" s="3"/>
      <c r="V170" s="3"/>
      <c r="W170" s="3"/>
      <c r="X170" s="3"/>
      <c r="Y170" s="3"/>
      <c r="Z170" s="3"/>
      <c r="AA170" s="3"/>
      <c r="AB170" s="3"/>
      <c r="AC170" s="3"/>
      <c r="AD170" s="3"/>
      <c r="AE170" s="3"/>
      <c r="AF170" s="3"/>
    </row>
    <row r="171" spans="1:32" ht="15" customHeight="1">
      <c r="A171" s="496"/>
      <c r="B171" s="498"/>
      <c r="C171" s="498"/>
      <c r="D171" s="498"/>
      <c r="E171" s="502"/>
      <c r="F171" s="502"/>
      <c r="G171" s="658"/>
      <c r="H171" s="658"/>
      <c r="I171" s="502"/>
      <c r="J171" s="502"/>
      <c r="K171" s="513"/>
      <c r="L171" s="498"/>
      <c r="M171" s="3"/>
      <c r="N171" s="3"/>
      <c r="O171" s="3"/>
      <c r="P171" s="3"/>
      <c r="Q171" s="3"/>
      <c r="R171" s="3"/>
      <c r="S171" s="3"/>
      <c r="T171" s="3"/>
      <c r="U171" s="3"/>
      <c r="V171" s="3"/>
      <c r="W171" s="3"/>
      <c r="X171" s="3"/>
      <c r="Y171" s="3"/>
      <c r="Z171" s="3"/>
      <c r="AA171" s="3"/>
      <c r="AB171" s="3"/>
      <c r="AC171" s="3"/>
      <c r="AD171" s="3"/>
      <c r="AE171" s="3"/>
      <c r="AF171" s="3"/>
    </row>
    <row r="172" spans="1:32" ht="15" customHeight="1">
      <c r="A172" s="496"/>
      <c r="B172" s="498"/>
      <c r="C172" s="498"/>
      <c r="D172" s="498"/>
      <c r="E172" s="502"/>
      <c r="F172" s="502"/>
      <c r="G172" s="658"/>
      <c r="H172" s="658"/>
      <c r="I172" s="502"/>
      <c r="J172" s="502"/>
      <c r="K172" s="513"/>
      <c r="L172" s="498"/>
      <c r="M172" s="3"/>
      <c r="N172" s="3"/>
      <c r="O172" s="3"/>
      <c r="P172" s="3"/>
      <c r="Q172" s="3"/>
      <c r="R172" s="3"/>
      <c r="S172" s="3"/>
      <c r="T172" s="3"/>
      <c r="U172" s="3"/>
      <c r="V172" s="3"/>
      <c r="W172" s="3"/>
      <c r="X172" s="3"/>
      <c r="Y172" s="3"/>
      <c r="Z172" s="3"/>
      <c r="AA172" s="3"/>
      <c r="AB172" s="3"/>
      <c r="AC172" s="3"/>
      <c r="AD172" s="3"/>
      <c r="AE172" s="3"/>
      <c r="AF172" s="3"/>
    </row>
    <row r="173" spans="1:32" ht="15" customHeight="1">
      <c r="A173" s="496"/>
      <c r="B173" s="498"/>
      <c r="C173" s="498"/>
      <c r="D173" s="498"/>
      <c r="E173" s="502"/>
      <c r="F173" s="502"/>
      <c r="G173" s="658"/>
      <c r="H173" s="658"/>
      <c r="I173" s="502"/>
      <c r="J173" s="502"/>
      <c r="K173" s="513"/>
      <c r="L173" s="498"/>
      <c r="M173" s="3"/>
      <c r="N173" s="3"/>
      <c r="O173" s="3"/>
      <c r="P173" s="3"/>
      <c r="Q173" s="3"/>
      <c r="R173" s="3"/>
      <c r="S173" s="3"/>
      <c r="T173" s="3"/>
      <c r="U173" s="3"/>
      <c r="V173" s="3"/>
      <c r="W173" s="3"/>
      <c r="X173" s="3"/>
      <c r="Y173" s="3"/>
      <c r="Z173" s="3"/>
      <c r="AA173" s="3"/>
      <c r="AB173" s="3"/>
      <c r="AC173" s="3"/>
      <c r="AD173" s="3"/>
      <c r="AE173" s="3"/>
      <c r="AF173" s="3"/>
    </row>
    <row r="174" spans="1:32" ht="15" customHeight="1">
      <c r="A174" s="496"/>
      <c r="B174" s="498"/>
      <c r="C174" s="498"/>
      <c r="D174" s="498"/>
      <c r="E174" s="502"/>
      <c r="F174" s="502"/>
      <c r="G174" s="658"/>
      <c r="H174" s="658"/>
      <c r="I174" s="502"/>
      <c r="J174" s="502"/>
      <c r="K174" s="513"/>
      <c r="L174" s="498"/>
      <c r="M174" s="3"/>
      <c r="N174" s="3"/>
      <c r="O174" s="3"/>
      <c r="P174" s="3"/>
      <c r="Q174" s="3"/>
      <c r="R174" s="3"/>
      <c r="S174" s="3"/>
      <c r="T174" s="3"/>
      <c r="U174" s="3"/>
      <c r="V174" s="3"/>
      <c r="W174" s="3"/>
      <c r="X174" s="3"/>
      <c r="Y174" s="3"/>
      <c r="Z174" s="3"/>
      <c r="AA174" s="3"/>
      <c r="AB174" s="3"/>
      <c r="AC174" s="3"/>
      <c r="AD174" s="3"/>
      <c r="AE174" s="3"/>
      <c r="AF174" s="3"/>
    </row>
    <row r="175" spans="1:32" ht="15" customHeight="1">
      <c r="A175" s="496"/>
      <c r="B175" s="498"/>
      <c r="C175" s="498"/>
      <c r="D175" s="498"/>
      <c r="E175" s="502"/>
      <c r="F175" s="502"/>
      <c r="G175" s="658"/>
      <c r="H175" s="658"/>
      <c r="I175" s="502"/>
      <c r="J175" s="502"/>
      <c r="K175" s="513"/>
      <c r="L175" s="498"/>
      <c r="M175" s="3"/>
      <c r="N175" s="3"/>
      <c r="O175" s="3"/>
      <c r="P175" s="3"/>
      <c r="Q175" s="3"/>
      <c r="R175" s="3"/>
      <c r="S175" s="3"/>
      <c r="T175" s="3"/>
      <c r="U175" s="3"/>
      <c r="V175" s="3"/>
      <c r="W175" s="3"/>
      <c r="X175" s="3"/>
      <c r="Y175" s="3"/>
      <c r="Z175" s="3"/>
      <c r="AA175" s="3"/>
      <c r="AB175" s="3"/>
      <c r="AC175" s="3"/>
      <c r="AD175" s="3"/>
      <c r="AE175" s="3"/>
      <c r="AF175" s="3"/>
    </row>
    <row r="176" spans="1:32" ht="15" customHeight="1">
      <c r="A176" s="496"/>
      <c r="B176" s="498"/>
      <c r="C176" s="498"/>
      <c r="D176" s="498"/>
      <c r="E176" s="502"/>
      <c r="F176" s="502"/>
      <c r="G176" s="658"/>
      <c r="H176" s="658"/>
      <c r="I176" s="502"/>
      <c r="J176" s="502"/>
      <c r="K176" s="513"/>
      <c r="L176" s="498"/>
      <c r="M176" s="3"/>
      <c r="N176" s="3"/>
      <c r="O176" s="3"/>
      <c r="P176" s="3"/>
      <c r="Q176" s="3"/>
      <c r="R176" s="3"/>
      <c r="S176" s="3"/>
      <c r="T176" s="3"/>
      <c r="U176" s="3"/>
      <c r="V176" s="3"/>
      <c r="W176" s="3"/>
      <c r="X176" s="3"/>
      <c r="Y176" s="3"/>
      <c r="Z176" s="3"/>
      <c r="AA176" s="3"/>
      <c r="AB176" s="3"/>
      <c r="AC176" s="3"/>
      <c r="AD176" s="3"/>
      <c r="AE176" s="3"/>
      <c r="AF176" s="3"/>
    </row>
    <row r="177" spans="1:32" ht="15" customHeight="1">
      <c r="A177" s="496"/>
      <c r="B177" s="498"/>
      <c r="C177" s="498"/>
      <c r="D177" s="498"/>
      <c r="E177" s="502"/>
      <c r="F177" s="502"/>
      <c r="G177" s="658"/>
      <c r="H177" s="658"/>
      <c r="I177" s="502"/>
      <c r="J177" s="502"/>
      <c r="K177" s="513"/>
      <c r="L177" s="498"/>
      <c r="M177" s="3"/>
      <c r="N177" s="3"/>
      <c r="O177" s="3"/>
      <c r="P177" s="3"/>
      <c r="Q177" s="3"/>
      <c r="R177" s="3"/>
      <c r="S177" s="3"/>
      <c r="T177" s="3"/>
      <c r="U177" s="3"/>
      <c r="V177" s="3"/>
      <c r="W177" s="3"/>
      <c r="X177" s="3"/>
      <c r="Y177" s="3"/>
      <c r="Z177" s="3"/>
      <c r="AA177" s="3"/>
      <c r="AB177" s="3"/>
      <c r="AC177" s="3"/>
      <c r="AD177" s="3"/>
      <c r="AE177" s="3"/>
      <c r="AF177" s="3"/>
    </row>
    <row r="178" spans="1:32" ht="15" customHeight="1">
      <c r="A178" s="496"/>
      <c r="B178" s="498"/>
      <c r="C178" s="498"/>
      <c r="D178" s="498"/>
      <c r="E178" s="502"/>
      <c r="F178" s="502"/>
      <c r="G178" s="658"/>
      <c r="H178" s="658"/>
      <c r="I178" s="502"/>
      <c r="J178" s="502"/>
      <c r="K178" s="513"/>
      <c r="L178" s="498"/>
      <c r="M178" s="3"/>
      <c r="N178" s="3"/>
      <c r="O178" s="3"/>
      <c r="P178" s="3"/>
      <c r="Q178" s="3"/>
      <c r="R178" s="3"/>
      <c r="S178" s="3"/>
      <c r="T178" s="3"/>
      <c r="U178" s="3"/>
      <c r="V178" s="3"/>
      <c r="W178" s="3"/>
      <c r="X178" s="3"/>
      <c r="Y178" s="3"/>
      <c r="Z178" s="3"/>
      <c r="AA178" s="3"/>
      <c r="AB178" s="3"/>
      <c r="AC178" s="3"/>
      <c r="AD178" s="3"/>
      <c r="AE178" s="3"/>
      <c r="AF178" s="3"/>
    </row>
    <row r="179" spans="1:32" ht="15" customHeight="1">
      <c r="A179" s="496"/>
      <c r="B179" s="498"/>
      <c r="C179" s="498"/>
      <c r="D179" s="498"/>
      <c r="E179" s="502"/>
      <c r="F179" s="502"/>
      <c r="G179" s="658"/>
      <c r="H179" s="658"/>
      <c r="I179" s="502"/>
      <c r="J179" s="502"/>
      <c r="K179" s="513"/>
      <c r="L179" s="498"/>
      <c r="M179" s="3"/>
      <c r="N179" s="3"/>
      <c r="O179" s="3"/>
      <c r="P179" s="3"/>
      <c r="Q179" s="3"/>
      <c r="R179" s="3"/>
      <c r="S179" s="3"/>
      <c r="T179" s="3"/>
      <c r="U179" s="3"/>
      <c r="V179" s="3"/>
      <c r="W179" s="3"/>
      <c r="X179" s="3"/>
      <c r="Y179" s="3"/>
      <c r="Z179" s="3"/>
      <c r="AA179" s="3"/>
      <c r="AB179" s="3"/>
      <c r="AC179" s="3"/>
      <c r="AD179" s="3"/>
      <c r="AE179" s="3"/>
      <c r="AF179" s="3"/>
    </row>
    <row r="180" spans="1:32" ht="15" customHeight="1">
      <c r="A180" s="496"/>
      <c r="B180" s="498"/>
      <c r="C180" s="498"/>
      <c r="D180" s="498"/>
      <c r="E180" s="502"/>
      <c r="F180" s="502"/>
      <c r="G180" s="658"/>
      <c r="H180" s="658"/>
      <c r="I180" s="502"/>
      <c r="J180" s="502"/>
      <c r="K180" s="513"/>
      <c r="L180" s="498"/>
      <c r="M180" s="3"/>
      <c r="N180" s="3"/>
      <c r="O180" s="3"/>
      <c r="P180" s="3"/>
      <c r="Q180" s="3"/>
      <c r="R180" s="3"/>
      <c r="S180" s="3"/>
      <c r="T180" s="3"/>
      <c r="U180" s="3"/>
      <c r="V180" s="3"/>
      <c r="W180" s="3"/>
      <c r="X180" s="3"/>
      <c r="Y180" s="3"/>
      <c r="Z180" s="3"/>
      <c r="AA180" s="3"/>
      <c r="AB180" s="3"/>
      <c r="AC180" s="3"/>
      <c r="AD180" s="3"/>
      <c r="AE180" s="3"/>
      <c r="AF180" s="3"/>
    </row>
    <row r="181" spans="1:32" ht="15" customHeight="1">
      <c r="A181" s="496"/>
      <c r="B181" s="498"/>
      <c r="C181" s="498"/>
      <c r="D181" s="498"/>
      <c r="E181" s="502"/>
      <c r="F181" s="502"/>
      <c r="G181" s="658"/>
      <c r="H181" s="658"/>
      <c r="I181" s="502"/>
      <c r="J181" s="502"/>
      <c r="K181" s="513"/>
      <c r="L181" s="498"/>
      <c r="M181" s="3"/>
      <c r="N181" s="3"/>
      <c r="O181" s="3"/>
      <c r="P181" s="3"/>
      <c r="Q181" s="3"/>
      <c r="R181" s="3"/>
      <c r="S181" s="3"/>
      <c r="T181" s="3"/>
      <c r="U181" s="3"/>
      <c r="V181" s="3"/>
      <c r="W181" s="3"/>
      <c r="X181" s="3"/>
      <c r="Y181" s="3"/>
      <c r="Z181" s="3"/>
      <c r="AA181" s="3"/>
      <c r="AB181" s="3"/>
      <c r="AC181" s="3"/>
      <c r="AD181" s="3"/>
      <c r="AE181" s="3"/>
      <c r="AF181" s="3"/>
    </row>
    <row r="182" spans="1:32" ht="15" customHeight="1">
      <c r="A182" s="496"/>
      <c r="B182" s="498"/>
      <c r="C182" s="498"/>
      <c r="D182" s="498"/>
      <c r="E182" s="502"/>
      <c r="F182" s="502"/>
      <c r="G182" s="658"/>
      <c r="H182" s="658"/>
      <c r="I182" s="502"/>
      <c r="J182" s="502"/>
      <c r="K182" s="513"/>
      <c r="L182" s="498"/>
      <c r="M182" s="3"/>
      <c r="N182" s="3"/>
      <c r="O182" s="3"/>
      <c r="P182" s="3"/>
      <c r="Q182" s="3"/>
      <c r="R182" s="3"/>
      <c r="S182" s="3"/>
      <c r="T182" s="3"/>
      <c r="U182" s="3"/>
      <c r="V182" s="3"/>
      <c r="W182" s="3"/>
      <c r="X182" s="3"/>
      <c r="Y182" s="3"/>
      <c r="Z182" s="3"/>
      <c r="AA182" s="3"/>
      <c r="AB182" s="3"/>
      <c r="AC182" s="3"/>
      <c r="AD182" s="3"/>
      <c r="AE182" s="3"/>
      <c r="AF182" s="3"/>
    </row>
    <row r="183" spans="1:32" ht="15" customHeight="1">
      <c r="A183" s="496"/>
      <c r="B183" s="498"/>
      <c r="C183" s="498"/>
      <c r="D183" s="498"/>
      <c r="E183" s="502"/>
      <c r="F183" s="502"/>
      <c r="G183" s="658"/>
      <c r="H183" s="658"/>
      <c r="I183" s="502"/>
      <c r="J183" s="502"/>
      <c r="K183" s="513"/>
      <c r="L183" s="498"/>
      <c r="M183" s="3"/>
      <c r="N183" s="3"/>
      <c r="O183" s="3"/>
      <c r="P183" s="3"/>
      <c r="Q183" s="3"/>
      <c r="R183" s="3"/>
      <c r="S183" s="3"/>
      <c r="T183" s="3"/>
      <c r="U183" s="3"/>
      <c r="V183" s="3"/>
      <c r="W183" s="3"/>
      <c r="X183" s="3"/>
      <c r="Y183" s="3"/>
      <c r="Z183" s="3"/>
      <c r="AA183" s="3"/>
      <c r="AB183" s="3"/>
      <c r="AC183" s="3"/>
      <c r="AD183" s="3"/>
      <c r="AE183" s="3"/>
      <c r="AF183" s="3"/>
    </row>
    <row r="184" spans="1:32" ht="15" customHeight="1">
      <c r="A184" s="496"/>
      <c r="B184" s="498"/>
      <c r="C184" s="498"/>
      <c r="D184" s="498"/>
      <c r="E184" s="502"/>
      <c r="F184" s="502"/>
      <c r="G184" s="658"/>
      <c r="H184" s="658"/>
      <c r="I184" s="502"/>
      <c r="J184" s="502"/>
      <c r="K184" s="513"/>
      <c r="L184" s="498"/>
      <c r="M184" s="3"/>
      <c r="N184" s="3"/>
      <c r="O184" s="3"/>
      <c r="P184" s="3"/>
      <c r="Q184" s="3"/>
      <c r="R184" s="3"/>
      <c r="S184" s="3"/>
      <c r="T184" s="3"/>
      <c r="U184" s="3"/>
      <c r="V184" s="3"/>
      <c r="W184" s="3"/>
      <c r="X184" s="3"/>
      <c r="Y184" s="3"/>
      <c r="Z184" s="3"/>
      <c r="AA184" s="3"/>
      <c r="AB184" s="3"/>
      <c r="AC184" s="3"/>
      <c r="AD184" s="3"/>
      <c r="AE184" s="3"/>
      <c r="AF184" s="3"/>
    </row>
    <row r="185" spans="1:32" ht="15" customHeight="1">
      <c r="A185" s="496"/>
      <c r="B185" s="498"/>
      <c r="C185" s="498"/>
      <c r="D185" s="498"/>
      <c r="E185" s="502"/>
      <c r="F185" s="502"/>
      <c r="G185" s="658"/>
      <c r="H185" s="658"/>
      <c r="I185" s="502"/>
      <c r="J185" s="502"/>
      <c r="K185" s="513"/>
      <c r="L185" s="498"/>
      <c r="M185" s="3"/>
      <c r="N185" s="3"/>
      <c r="O185" s="3"/>
      <c r="P185" s="3"/>
      <c r="Q185" s="3"/>
      <c r="R185" s="3"/>
      <c r="S185" s="3"/>
      <c r="T185" s="3"/>
      <c r="U185" s="3"/>
      <c r="V185" s="3"/>
      <c r="W185" s="3"/>
      <c r="X185" s="3"/>
      <c r="Y185" s="3"/>
      <c r="Z185" s="3"/>
      <c r="AA185" s="3"/>
      <c r="AB185" s="3"/>
      <c r="AC185" s="3"/>
      <c r="AD185" s="3"/>
      <c r="AE185" s="3"/>
      <c r="AF185" s="3"/>
    </row>
    <row r="186" spans="1:32" ht="15" customHeight="1">
      <c r="A186" s="496"/>
      <c r="B186" s="498"/>
      <c r="C186" s="498"/>
      <c r="D186" s="498"/>
      <c r="E186" s="502"/>
      <c r="F186" s="502"/>
      <c r="G186" s="658"/>
      <c r="H186" s="658"/>
      <c r="I186" s="502"/>
      <c r="J186" s="502"/>
      <c r="K186" s="513"/>
      <c r="L186" s="498"/>
      <c r="M186" s="3"/>
      <c r="N186" s="3"/>
      <c r="O186" s="3"/>
      <c r="P186" s="3"/>
      <c r="Q186" s="3"/>
      <c r="R186" s="3"/>
      <c r="S186" s="3"/>
      <c r="T186" s="3"/>
      <c r="U186" s="3"/>
      <c r="V186" s="3"/>
      <c r="W186" s="3"/>
      <c r="X186" s="3"/>
      <c r="Y186" s="3"/>
      <c r="Z186" s="3"/>
      <c r="AA186" s="3"/>
      <c r="AB186" s="3"/>
      <c r="AC186" s="3"/>
      <c r="AD186" s="3"/>
      <c r="AE186" s="3"/>
      <c r="AF186" s="3"/>
    </row>
    <row r="187" spans="1:32" ht="15" customHeight="1">
      <c r="A187" s="496"/>
      <c r="B187" s="498"/>
      <c r="C187" s="498"/>
      <c r="D187" s="498"/>
      <c r="E187" s="502"/>
      <c r="F187" s="502"/>
      <c r="G187" s="658"/>
      <c r="H187" s="658"/>
      <c r="I187" s="502"/>
      <c r="J187" s="502"/>
      <c r="K187" s="513"/>
      <c r="L187" s="498"/>
      <c r="M187" s="3"/>
      <c r="N187" s="3"/>
      <c r="O187" s="3"/>
      <c r="P187" s="3"/>
      <c r="Q187" s="3"/>
      <c r="R187" s="3"/>
      <c r="S187" s="3"/>
      <c r="T187" s="3"/>
      <c r="U187" s="3"/>
      <c r="V187" s="3"/>
      <c r="W187" s="3"/>
      <c r="X187" s="3"/>
      <c r="Y187" s="3"/>
      <c r="Z187" s="3"/>
      <c r="AA187" s="3"/>
      <c r="AB187" s="3"/>
      <c r="AC187" s="3"/>
      <c r="AD187" s="3"/>
      <c r="AE187" s="3"/>
      <c r="AF187" s="3"/>
    </row>
    <row r="188" spans="1:32" ht="15" customHeight="1">
      <c r="A188" s="496"/>
      <c r="B188" s="498"/>
      <c r="C188" s="498"/>
      <c r="D188" s="498"/>
      <c r="E188" s="502"/>
      <c r="F188" s="502"/>
      <c r="G188" s="658"/>
      <c r="H188" s="658"/>
      <c r="I188" s="502"/>
      <c r="J188" s="502"/>
      <c r="K188" s="513"/>
      <c r="L188" s="498"/>
      <c r="M188" s="3"/>
      <c r="N188" s="3"/>
      <c r="O188" s="3"/>
      <c r="P188" s="3"/>
      <c r="Q188" s="3"/>
      <c r="R188" s="3"/>
      <c r="S188" s="3"/>
      <c r="T188" s="3"/>
      <c r="U188" s="3"/>
      <c r="V188" s="3"/>
      <c r="W188" s="3"/>
      <c r="X188" s="3"/>
      <c r="Y188" s="3"/>
      <c r="Z188" s="3"/>
      <c r="AA188" s="3"/>
      <c r="AB188" s="3"/>
      <c r="AC188" s="3"/>
      <c r="AD188" s="3"/>
      <c r="AE188" s="3"/>
      <c r="AF188" s="3"/>
    </row>
    <row r="189" spans="1:32" ht="15" customHeight="1">
      <c r="A189" s="496"/>
      <c r="B189" s="498"/>
      <c r="C189" s="498"/>
      <c r="D189" s="498"/>
      <c r="E189" s="502"/>
      <c r="F189" s="502"/>
      <c r="G189" s="658"/>
      <c r="H189" s="658"/>
      <c r="I189" s="502"/>
      <c r="J189" s="502"/>
      <c r="K189" s="513"/>
      <c r="L189" s="498"/>
      <c r="M189" s="3"/>
      <c r="N189" s="3"/>
      <c r="O189" s="3"/>
      <c r="P189" s="3"/>
      <c r="Q189" s="3"/>
      <c r="R189" s="3"/>
      <c r="S189" s="3"/>
      <c r="T189" s="3"/>
      <c r="U189" s="3"/>
      <c r="V189" s="3"/>
      <c r="W189" s="3"/>
      <c r="X189" s="3"/>
      <c r="Y189" s="3"/>
      <c r="Z189" s="3"/>
      <c r="AA189" s="3"/>
      <c r="AB189" s="3"/>
      <c r="AC189" s="3"/>
      <c r="AD189" s="3"/>
      <c r="AE189" s="3"/>
      <c r="AF189" s="3"/>
    </row>
    <row r="190" spans="1:32" ht="15" customHeight="1">
      <c r="A190" s="496"/>
      <c r="B190" s="498"/>
      <c r="C190" s="498"/>
      <c r="D190" s="498"/>
      <c r="E190" s="502"/>
      <c r="F190" s="502"/>
      <c r="G190" s="658"/>
      <c r="H190" s="658"/>
      <c r="I190" s="502"/>
      <c r="J190" s="502"/>
      <c r="K190" s="513"/>
      <c r="L190" s="498"/>
      <c r="M190" s="3"/>
      <c r="N190" s="3"/>
      <c r="O190" s="3"/>
      <c r="P190" s="3"/>
      <c r="Q190" s="3"/>
      <c r="R190" s="3"/>
      <c r="S190" s="3"/>
      <c r="T190" s="3"/>
      <c r="U190" s="3"/>
      <c r="V190" s="3"/>
      <c r="W190" s="3"/>
      <c r="X190" s="3"/>
      <c r="Y190" s="3"/>
      <c r="Z190" s="3"/>
      <c r="AA190" s="3"/>
      <c r="AB190" s="3"/>
      <c r="AC190" s="3"/>
      <c r="AD190" s="3"/>
      <c r="AE190" s="3"/>
      <c r="AF190" s="3"/>
    </row>
    <row r="191" spans="1:32" ht="15" customHeight="1">
      <c r="A191" s="496"/>
      <c r="B191" s="498"/>
      <c r="C191" s="498"/>
      <c r="D191" s="498"/>
      <c r="E191" s="502"/>
      <c r="F191" s="502"/>
      <c r="G191" s="658"/>
      <c r="H191" s="658"/>
      <c r="I191" s="502"/>
      <c r="J191" s="502"/>
      <c r="K191" s="513"/>
      <c r="L191" s="498"/>
      <c r="M191" s="3"/>
      <c r="N191" s="3"/>
      <c r="O191" s="3"/>
      <c r="P191" s="3"/>
      <c r="Q191" s="3"/>
      <c r="R191" s="3"/>
      <c r="S191" s="3"/>
      <c r="T191" s="3"/>
      <c r="U191" s="3"/>
      <c r="V191" s="3"/>
      <c r="W191" s="3"/>
      <c r="X191" s="3"/>
      <c r="Y191" s="3"/>
      <c r="Z191" s="3"/>
      <c r="AA191" s="3"/>
      <c r="AB191" s="3"/>
      <c r="AC191" s="3"/>
      <c r="AD191" s="3"/>
      <c r="AE191" s="3"/>
      <c r="AF191" s="3"/>
    </row>
    <row r="192" spans="1:32" ht="15" customHeight="1">
      <c r="A192" s="496"/>
      <c r="B192" s="498"/>
      <c r="C192" s="498"/>
      <c r="D192" s="498"/>
      <c r="E192" s="502"/>
      <c r="F192" s="502"/>
      <c r="G192" s="658"/>
      <c r="H192" s="658"/>
      <c r="I192" s="502"/>
      <c r="J192" s="502"/>
      <c r="K192" s="513"/>
      <c r="L192" s="498"/>
      <c r="M192" s="3"/>
      <c r="N192" s="3"/>
      <c r="O192" s="3"/>
      <c r="P192" s="3"/>
      <c r="Q192" s="3"/>
      <c r="R192" s="3"/>
      <c r="S192" s="3"/>
      <c r="T192" s="3"/>
      <c r="U192" s="3"/>
      <c r="V192" s="3"/>
      <c r="W192" s="3"/>
      <c r="X192" s="3"/>
      <c r="Y192" s="3"/>
      <c r="Z192" s="3"/>
      <c r="AA192" s="3"/>
      <c r="AB192" s="3"/>
      <c r="AC192" s="3"/>
      <c r="AD192" s="3"/>
      <c r="AE192" s="3"/>
      <c r="AF192" s="3"/>
    </row>
    <row r="193" spans="1:32" ht="15" customHeight="1">
      <c r="A193" s="496"/>
      <c r="B193" s="498"/>
      <c r="C193" s="498"/>
      <c r="D193" s="498"/>
      <c r="E193" s="502"/>
      <c r="F193" s="502"/>
      <c r="G193" s="658"/>
      <c r="H193" s="658"/>
      <c r="I193" s="502"/>
      <c r="J193" s="502"/>
      <c r="K193" s="513"/>
      <c r="L193" s="498"/>
      <c r="M193" s="3"/>
      <c r="N193" s="3"/>
      <c r="O193" s="3"/>
      <c r="P193" s="3"/>
      <c r="Q193" s="3"/>
      <c r="R193" s="3"/>
      <c r="S193" s="3"/>
      <c r="T193" s="3"/>
      <c r="U193" s="3"/>
      <c r="V193" s="3"/>
      <c r="W193" s="3"/>
      <c r="X193" s="3"/>
      <c r="Y193" s="3"/>
      <c r="Z193" s="3"/>
      <c r="AA193" s="3"/>
      <c r="AB193" s="3"/>
      <c r="AC193" s="3"/>
      <c r="AD193" s="3"/>
      <c r="AE193" s="3"/>
      <c r="AF193" s="3"/>
    </row>
    <row r="194" spans="1:32" ht="15" customHeight="1">
      <c r="A194" s="496"/>
      <c r="B194" s="498"/>
      <c r="C194" s="498"/>
      <c r="D194" s="498"/>
      <c r="E194" s="502"/>
      <c r="F194" s="502"/>
      <c r="G194" s="658"/>
      <c r="H194" s="658"/>
      <c r="I194" s="502"/>
      <c r="J194" s="502"/>
      <c r="K194" s="513"/>
      <c r="L194" s="498"/>
      <c r="M194" s="3"/>
      <c r="N194" s="3"/>
      <c r="O194" s="3"/>
      <c r="P194" s="3"/>
      <c r="Q194" s="3"/>
      <c r="R194" s="3"/>
      <c r="S194" s="3"/>
      <c r="T194" s="3"/>
      <c r="U194" s="3"/>
      <c r="V194" s="3"/>
      <c r="W194" s="3"/>
      <c r="X194" s="3"/>
      <c r="Y194" s="3"/>
      <c r="Z194" s="3"/>
      <c r="AA194" s="3"/>
      <c r="AB194" s="3"/>
      <c r="AC194" s="3"/>
      <c r="AD194" s="3"/>
      <c r="AE194" s="3"/>
      <c r="AF194" s="3"/>
    </row>
    <row r="195" spans="1:32" ht="15" customHeight="1">
      <c r="A195" s="496"/>
      <c r="B195" s="498"/>
      <c r="C195" s="498"/>
      <c r="D195" s="498"/>
      <c r="E195" s="502"/>
      <c r="F195" s="502"/>
      <c r="G195" s="658"/>
      <c r="H195" s="658"/>
      <c r="I195" s="502"/>
      <c r="J195" s="502"/>
      <c r="K195" s="513"/>
      <c r="L195" s="498"/>
      <c r="M195" s="3"/>
      <c r="N195" s="3"/>
      <c r="O195" s="3"/>
      <c r="P195" s="3"/>
      <c r="Q195" s="3"/>
      <c r="R195" s="3"/>
      <c r="S195" s="3"/>
      <c r="T195" s="3"/>
      <c r="U195" s="3"/>
      <c r="V195" s="3"/>
      <c r="W195" s="3"/>
      <c r="X195" s="3"/>
      <c r="Y195" s="3"/>
      <c r="Z195" s="3"/>
      <c r="AA195" s="3"/>
      <c r="AB195" s="3"/>
      <c r="AC195" s="3"/>
      <c r="AD195" s="3"/>
      <c r="AE195" s="3"/>
      <c r="AF195" s="3"/>
    </row>
    <row r="196" spans="1:32" ht="15" customHeight="1">
      <c r="A196" s="496"/>
      <c r="B196" s="498"/>
      <c r="C196" s="498"/>
      <c r="D196" s="498"/>
      <c r="E196" s="502"/>
      <c r="F196" s="502"/>
      <c r="G196" s="658"/>
      <c r="H196" s="658"/>
      <c r="I196" s="502"/>
      <c r="J196" s="502"/>
      <c r="K196" s="513"/>
      <c r="L196" s="498"/>
      <c r="M196" s="3"/>
      <c r="N196" s="3"/>
      <c r="O196" s="3"/>
      <c r="P196" s="3"/>
      <c r="Q196" s="3"/>
      <c r="R196" s="3"/>
      <c r="S196" s="3"/>
      <c r="T196" s="3"/>
      <c r="U196" s="3"/>
      <c r="V196" s="3"/>
      <c r="W196" s="3"/>
      <c r="X196" s="3"/>
      <c r="Y196" s="3"/>
      <c r="Z196" s="3"/>
      <c r="AA196" s="3"/>
      <c r="AB196" s="3"/>
      <c r="AC196" s="3"/>
      <c r="AD196" s="3"/>
      <c r="AE196" s="3"/>
      <c r="AF196" s="3"/>
    </row>
    <row r="197" spans="1:32" ht="15" customHeight="1">
      <c r="A197" s="496"/>
      <c r="B197" s="498"/>
      <c r="C197" s="498"/>
      <c r="D197" s="498"/>
      <c r="E197" s="502"/>
      <c r="F197" s="502"/>
      <c r="G197" s="658"/>
      <c r="H197" s="658"/>
      <c r="I197" s="502"/>
      <c r="J197" s="502"/>
      <c r="K197" s="513"/>
      <c r="L197" s="498"/>
      <c r="M197" s="3"/>
      <c r="N197" s="3"/>
      <c r="O197" s="3"/>
      <c r="P197" s="3"/>
      <c r="Q197" s="3"/>
      <c r="R197" s="3"/>
      <c r="S197" s="3"/>
      <c r="T197" s="3"/>
      <c r="U197" s="3"/>
      <c r="V197" s="3"/>
      <c r="W197" s="3"/>
      <c r="X197" s="3"/>
      <c r="Y197" s="3"/>
      <c r="Z197" s="3"/>
      <c r="AA197" s="3"/>
      <c r="AB197" s="3"/>
      <c r="AC197" s="3"/>
      <c r="AD197" s="3"/>
      <c r="AE197" s="3"/>
      <c r="AF197" s="3"/>
    </row>
    <row r="198" spans="1:32" ht="15" customHeight="1">
      <c r="A198" s="496"/>
      <c r="B198" s="498"/>
      <c r="C198" s="498"/>
      <c r="D198" s="498"/>
      <c r="E198" s="502"/>
      <c r="F198" s="502"/>
      <c r="G198" s="658"/>
      <c r="H198" s="658"/>
      <c r="I198" s="502"/>
      <c r="J198" s="502"/>
      <c r="K198" s="513"/>
      <c r="L198" s="498"/>
      <c r="M198" s="3"/>
      <c r="N198" s="3"/>
      <c r="O198" s="3"/>
      <c r="P198" s="3"/>
      <c r="Q198" s="3"/>
      <c r="R198" s="3"/>
      <c r="S198" s="3"/>
      <c r="T198" s="3"/>
      <c r="U198" s="3"/>
      <c r="V198" s="3"/>
      <c r="W198" s="3"/>
      <c r="X198" s="3"/>
      <c r="Y198" s="3"/>
      <c r="Z198" s="3"/>
      <c r="AA198" s="3"/>
      <c r="AB198" s="3"/>
      <c r="AC198" s="3"/>
      <c r="AD198" s="3"/>
      <c r="AE198" s="3"/>
      <c r="AF198" s="3"/>
    </row>
    <row r="199" spans="1:32" ht="15" customHeight="1">
      <c r="A199" s="496"/>
      <c r="B199" s="498"/>
      <c r="C199" s="498"/>
      <c r="D199" s="498"/>
      <c r="E199" s="502"/>
      <c r="F199" s="502"/>
      <c r="G199" s="658"/>
      <c r="H199" s="658"/>
      <c r="I199" s="502"/>
      <c r="J199" s="502"/>
      <c r="K199" s="513"/>
      <c r="L199" s="498"/>
      <c r="M199" s="3"/>
      <c r="N199" s="3"/>
      <c r="O199" s="3"/>
      <c r="P199" s="3"/>
      <c r="Q199" s="3"/>
      <c r="R199" s="3"/>
      <c r="S199" s="3"/>
      <c r="T199" s="3"/>
      <c r="U199" s="3"/>
      <c r="V199" s="3"/>
      <c r="W199" s="3"/>
      <c r="X199" s="3"/>
      <c r="Y199" s="3"/>
      <c r="Z199" s="3"/>
      <c r="AA199" s="3"/>
      <c r="AB199" s="3"/>
      <c r="AC199" s="3"/>
      <c r="AD199" s="3"/>
      <c r="AE199" s="3"/>
      <c r="AF199" s="3"/>
    </row>
    <row r="200" spans="1:32" ht="15" customHeight="1">
      <c r="A200" s="496"/>
      <c r="B200" s="498"/>
      <c r="C200" s="498"/>
      <c r="D200" s="498"/>
      <c r="E200" s="502"/>
      <c r="F200" s="502"/>
      <c r="G200" s="658"/>
      <c r="H200" s="658"/>
      <c r="I200" s="502"/>
      <c r="J200" s="502"/>
      <c r="K200" s="513"/>
      <c r="L200" s="498"/>
      <c r="M200" s="3"/>
      <c r="N200" s="3"/>
      <c r="O200" s="3"/>
      <c r="P200" s="3"/>
      <c r="Q200" s="3"/>
      <c r="R200" s="3"/>
      <c r="S200" s="3"/>
      <c r="T200" s="3"/>
      <c r="U200" s="3"/>
      <c r="V200" s="3"/>
      <c r="W200" s="3"/>
      <c r="X200" s="3"/>
      <c r="Y200" s="3"/>
      <c r="Z200" s="3"/>
      <c r="AA200" s="3"/>
      <c r="AB200" s="3"/>
      <c r="AC200" s="3"/>
      <c r="AD200" s="3"/>
      <c r="AE200" s="3"/>
      <c r="AF200" s="3"/>
    </row>
    <row r="201" spans="1:32" ht="15" customHeight="1">
      <c r="A201" s="496"/>
      <c r="B201" s="498"/>
      <c r="C201" s="498"/>
      <c r="D201" s="498"/>
      <c r="E201" s="502"/>
      <c r="F201" s="502"/>
      <c r="G201" s="658"/>
      <c r="H201" s="658"/>
      <c r="I201" s="502"/>
      <c r="J201" s="502"/>
      <c r="K201" s="513"/>
      <c r="L201" s="498"/>
      <c r="M201" s="3"/>
      <c r="N201" s="3"/>
      <c r="O201" s="3"/>
      <c r="P201" s="3"/>
      <c r="Q201" s="3"/>
      <c r="R201" s="3"/>
      <c r="S201" s="3"/>
      <c r="T201" s="3"/>
      <c r="U201" s="3"/>
      <c r="V201" s="3"/>
      <c r="W201" s="3"/>
      <c r="X201" s="3"/>
      <c r="Y201" s="3"/>
      <c r="Z201" s="3"/>
      <c r="AA201" s="3"/>
      <c r="AB201" s="3"/>
      <c r="AC201" s="3"/>
      <c r="AD201" s="3"/>
      <c r="AE201" s="3"/>
      <c r="AF201" s="3"/>
    </row>
    <row r="202" spans="1:32" ht="15" customHeight="1">
      <c r="A202" s="496"/>
      <c r="B202" s="498"/>
      <c r="C202" s="498"/>
      <c r="D202" s="498"/>
      <c r="E202" s="502"/>
      <c r="F202" s="502"/>
      <c r="G202" s="658"/>
      <c r="H202" s="658"/>
      <c r="I202" s="502"/>
      <c r="J202" s="502"/>
      <c r="K202" s="513"/>
      <c r="L202" s="498"/>
      <c r="M202" s="3"/>
      <c r="N202" s="3"/>
      <c r="O202" s="3"/>
      <c r="P202" s="3"/>
      <c r="Q202" s="3"/>
      <c r="R202" s="3"/>
      <c r="S202" s="3"/>
      <c r="T202" s="3"/>
      <c r="U202" s="3"/>
      <c r="V202" s="3"/>
      <c r="W202" s="3"/>
      <c r="X202" s="3"/>
      <c r="Y202" s="3"/>
      <c r="Z202" s="3"/>
      <c r="AA202" s="3"/>
      <c r="AB202" s="3"/>
      <c r="AC202" s="3"/>
      <c r="AD202" s="3"/>
      <c r="AE202" s="3"/>
      <c r="AF202" s="3"/>
    </row>
    <row r="203" spans="1:32" ht="15" customHeight="1">
      <c r="A203" s="496"/>
      <c r="B203" s="498"/>
      <c r="C203" s="498"/>
      <c r="D203" s="498"/>
      <c r="E203" s="502"/>
      <c r="F203" s="502"/>
      <c r="G203" s="658"/>
      <c r="H203" s="658"/>
      <c r="I203" s="502"/>
      <c r="J203" s="502"/>
      <c r="K203" s="513"/>
      <c r="L203" s="498"/>
      <c r="M203" s="3"/>
      <c r="N203" s="3"/>
      <c r="O203" s="3"/>
      <c r="P203" s="3"/>
      <c r="Q203" s="3"/>
      <c r="R203" s="3"/>
      <c r="S203" s="3"/>
      <c r="T203" s="3"/>
      <c r="U203" s="3"/>
      <c r="V203" s="3"/>
      <c r="W203" s="3"/>
      <c r="X203" s="3"/>
      <c r="Y203" s="3"/>
      <c r="Z203" s="3"/>
      <c r="AA203" s="3"/>
      <c r="AB203" s="3"/>
      <c r="AC203" s="3"/>
      <c r="AD203" s="3"/>
      <c r="AE203" s="3"/>
      <c r="AF203" s="3"/>
    </row>
    <row r="204" spans="1:32" ht="15" customHeight="1">
      <c r="A204" s="496"/>
      <c r="B204" s="498"/>
      <c r="C204" s="498"/>
      <c r="D204" s="498"/>
      <c r="E204" s="502"/>
      <c r="F204" s="502"/>
      <c r="G204" s="658"/>
      <c r="H204" s="658"/>
      <c r="I204" s="502"/>
      <c r="J204" s="502"/>
      <c r="K204" s="513"/>
      <c r="L204" s="498"/>
      <c r="M204" s="3"/>
      <c r="N204" s="3"/>
      <c r="O204" s="3"/>
      <c r="P204" s="3"/>
      <c r="Q204" s="3"/>
      <c r="R204" s="3"/>
      <c r="S204" s="3"/>
      <c r="T204" s="3"/>
      <c r="U204" s="3"/>
      <c r="V204" s="3"/>
      <c r="W204" s="3"/>
      <c r="X204" s="3"/>
      <c r="Y204" s="3"/>
      <c r="Z204" s="3"/>
      <c r="AA204" s="3"/>
      <c r="AB204" s="3"/>
      <c r="AC204" s="3"/>
      <c r="AD204" s="3"/>
      <c r="AE204" s="3"/>
      <c r="AF204" s="3"/>
    </row>
    <row r="205" spans="1:32" ht="15" customHeight="1">
      <c r="A205" s="496"/>
      <c r="B205" s="498"/>
      <c r="C205" s="498"/>
      <c r="D205" s="498"/>
      <c r="E205" s="502"/>
      <c r="F205" s="502"/>
      <c r="G205" s="658"/>
      <c r="H205" s="658"/>
      <c r="I205" s="502"/>
      <c r="J205" s="502"/>
      <c r="K205" s="513"/>
      <c r="L205" s="498"/>
      <c r="M205" s="3"/>
      <c r="N205" s="3"/>
      <c r="O205" s="3"/>
      <c r="P205" s="3"/>
      <c r="Q205" s="3"/>
      <c r="R205" s="3"/>
      <c r="S205" s="3"/>
      <c r="T205" s="3"/>
      <c r="U205" s="3"/>
      <c r="V205" s="3"/>
      <c r="W205" s="3"/>
      <c r="X205" s="3"/>
      <c r="Y205" s="3"/>
      <c r="Z205" s="3"/>
      <c r="AA205" s="3"/>
      <c r="AB205" s="3"/>
      <c r="AC205" s="3"/>
      <c r="AD205" s="3"/>
      <c r="AE205" s="3"/>
      <c r="AF205" s="3"/>
    </row>
    <row r="206" spans="1:32" ht="15" customHeight="1">
      <c r="A206" s="496"/>
      <c r="B206" s="498"/>
      <c r="C206" s="498"/>
      <c r="D206" s="498"/>
      <c r="E206" s="502"/>
      <c r="F206" s="502"/>
      <c r="G206" s="658"/>
      <c r="H206" s="658"/>
      <c r="I206" s="502"/>
      <c r="J206" s="502"/>
      <c r="K206" s="513"/>
      <c r="L206" s="498"/>
      <c r="M206" s="3"/>
      <c r="N206" s="3"/>
      <c r="O206" s="3"/>
      <c r="P206" s="3"/>
      <c r="Q206" s="3"/>
      <c r="R206" s="3"/>
      <c r="S206" s="3"/>
      <c r="T206" s="3"/>
      <c r="U206" s="3"/>
      <c r="V206" s="3"/>
      <c r="W206" s="3"/>
      <c r="X206" s="3"/>
      <c r="Y206" s="3"/>
      <c r="Z206" s="3"/>
      <c r="AA206" s="3"/>
      <c r="AB206" s="3"/>
      <c r="AC206" s="3"/>
      <c r="AD206" s="3"/>
      <c r="AE206" s="3"/>
      <c r="AF206" s="3"/>
    </row>
    <row r="207" spans="1:32" ht="15" customHeight="1">
      <c r="A207" s="496"/>
      <c r="B207" s="498"/>
      <c r="C207" s="498"/>
      <c r="D207" s="498"/>
      <c r="E207" s="502"/>
      <c r="F207" s="502"/>
      <c r="G207" s="658"/>
      <c r="H207" s="658"/>
      <c r="I207" s="502"/>
      <c r="J207" s="502"/>
      <c r="K207" s="513"/>
      <c r="L207" s="498"/>
      <c r="M207" s="3"/>
      <c r="N207" s="3"/>
      <c r="O207" s="3"/>
      <c r="P207" s="3"/>
      <c r="Q207" s="3"/>
      <c r="R207" s="3"/>
      <c r="S207" s="3"/>
      <c r="T207" s="3"/>
      <c r="U207" s="3"/>
      <c r="V207" s="3"/>
      <c r="W207" s="3"/>
      <c r="X207" s="3"/>
      <c r="Y207" s="3"/>
      <c r="Z207" s="3"/>
      <c r="AA207" s="3"/>
      <c r="AB207" s="3"/>
      <c r="AC207" s="3"/>
      <c r="AD207" s="3"/>
      <c r="AE207" s="3"/>
      <c r="AF207" s="3"/>
    </row>
    <row r="208" spans="1:32" ht="15" customHeight="1">
      <c r="A208" s="496"/>
      <c r="B208" s="498"/>
      <c r="C208" s="498"/>
      <c r="D208" s="498"/>
      <c r="E208" s="502"/>
      <c r="F208" s="502"/>
      <c r="G208" s="658"/>
      <c r="H208" s="658"/>
      <c r="I208" s="502"/>
      <c r="J208" s="502"/>
      <c r="K208" s="513"/>
      <c r="L208" s="498"/>
      <c r="M208" s="3"/>
      <c r="N208" s="3"/>
      <c r="O208" s="3"/>
      <c r="P208" s="3"/>
      <c r="Q208" s="3"/>
      <c r="R208" s="3"/>
      <c r="S208" s="3"/>
      <c r="T208" s="3"/>
      <c r="U208" s="3"/>
      <c r="V208" s="3"/>
      <c r="W208" s="3"/>
      <c r="X208" s="3"/>
      <c r="Y208" s="3"/>
      <c r="Z208" s="3"/>
      <c r="AA208" s="3"/>
      <c r="AB208" s="3"/>
      <c r="AC208" s="3"/>
      <c r="AD208" s="3"/>
      <c r="AE208" s="3"/>
      <c r="AF208" s="3"/>
    </row>
    <row r="209" spans="1:32" ht="15" customHeight="1">
      <c r="A209" s="496"/>
      <c r="B209" s="498"/>
      <c r="C209" s="498"/>
      <c r="D209" s="498"/>
      <c r="E209" s="502"/>
      <c r="F209" s="502"/>
      <c r="G209" s="658"/>
      <c r="H209" s="658"/>
      <c r="I209" s="502"/>
      <c r="J209" s="502"/>
      <c r="K209" s="513"/>
      <c r="L209" s="498"/>
      <c r="M209" s="3"/>
      <c r="N209" s="3"/>
      <c r="O209" s="3"/>
      <c r="P209" s="3"/>
      <c r="Q209" s="3"/>
      <c r="R209" s="3"/>
      <c r="S209" s="3"/>
      <c r="T209" s="3"/>
      <c r="U209" s="3"/>
      <c r="V209" s="3"/>
      <c r="W209" s="3"/>
      <c r="X209" s="3"/>
      <c r="Y209" s="3"/>
      <c r="Z209" s="3"/>
      <c r="AA209" s="3"/>
      <c r="AB209" s="3"/>
      <c r="AC209" s="3"/>
      <c r="AD209" s="3"/>
      <c r="AE209" s="3"/>
      <c r="AF209" s="3"/>
    </row>
    <row r="210" spans="1:32" ht="15" customHeight="1">
      <c r="A210" s="496"/>
      <c r="B210" s="498"/>
      <c r="C210" s="498"/>
      <c r="D210" s="498"/>
      <c r="E210" s="502"/>
      <c r="F210" s="502"/>
      <c r="G210" s="658"/>
      <c r="H210" s="658"/>
      <c r="I210" s="502"/>
      <c r="J210" s="502"/>
      <c r="K210" s="513"/>
      <c r="L210" s="498"/>
      <c r="M210" s="3"/>
      <c r="N210" s="3"/>
      <c r="O210" s="3"/>
      <c r="P210" s="3"/>
      <c r="Q210" s="3"/>
      <c r="R210" s="3"/>
      <c r="S210" s="3"/>
      <c r="T210" s="3"/>
      <c r="U210" s="3"/>
      <c r="V210" s="3"/>
      <c r="W210" s="3"/>
      <c r="X210" s="3"/>
      <c r="Y210" s="3"/>
      <c r="Z210" s="3"/>
      <c r="AA210" s="3"/>
      <c r="AB210" s="3"/>
      <c r="AC210" s="3"/>
      <c r="AD210" s="3"/>
      <c r="AE210" s="3"/>
      <c r="AF210" s="3"/>
    </row>
    <row r="211" spans="1:32" ht="15" customHeight="1">
      <c r="A211" s="496"/>
      <c r="B211" s="498"/>
      <c r="C211" s="498"/>
      <c r="D211" s="498"/>
      <c r="E211" s="502"/>
      <c r="F211" s="502"/>
      <c r="G211" s="658"/>
      <c r="H211" s="658"/>
      <c r="I211" s="502"/>
      <c r="J211" s="502"/>
      <c r="K211" s="513"/>
      <c r="L211" s="498"/>
      <c r="M211" s="3"/>
      <c r="N211" s="3"/>
      <c r="O211" s="3"/>
      <c r="P211" s="3"/>
      <c r="Q211" s="3"/>
      <c r="R211" s="3"/>
      <c r="S211" s="3"/>
      <c r="T211" s="3"/>
      <c r="U211" s="3"/>
      <c r="V211" s="3"/>
      <c r="W211" s="3"/>
      <c r="X211" s="3"/>
      <c r="Y211" s="3"/>
      <c r="Z211" s="3"/>
      <c r="AA211" s="3"/>
      <c r="AB211" s="3"/>
      <c r="AC211" s="3"/>
      <c r="AD211" s="3"/>
      <c r="AE211" s="3"/>
      <c r="AF211" s="3"/>
    </row>
    <row r="212" spans="1:32" ht="15" customHeight="1">
      <c r="A212" s="496"/>
      <c r="B212" s="498"/>
      <c r="C212" s="498"/>
      <c r="D212" s="498"/>
      <c r="E212" s="502"/>
      <c r="F212" s="502"/>
      <c r="G212" s="658"/>
      <c r="H212" s="658"/>
      <c r="I212" s="502"/>
      <c r="J212" s="502"/>
      <c r="K212" s="513"/>
      <c r="L212" s="498"/>
      <c r="M212" s="3"/>
      <c r="N212" s="3"/>
      <c r="O212" s="3"/>
      <c r="P212" s="3"/>
      <c r="Q212" s="3"/>
      <c r="R212" s="3"/>
      <c r="S212" s="3"/>
      <c r="T212" s="3"/>
      <c r="U212" s="3"/>
      <c r="V212" s="3"/>
      <c r="W212" s="3"/>
      <c r="X212" s="3"/>
      <c r="Y212" s="3"/>
      <c r="Z212" s="3"/>
      <c r="AA212" s="3"/>
      <c r="AB212" s="3"/>
      <c r="AC212" s="3"/>
      <c r="AD212" s="3"/>
      <c r="AE212" s="3"/>
      <c r="AF212" s="3"/>
    </row>
    <row r="213" spans="1:32" ht="15" customHeight="1">
      <c r="A213" s="496"/>
      <c r="B213" s="498"/>
      <c r="C213" s="498"/>
      <c r="D213" s="498"/>
      <c r="E213" s="502"/>
      <c r="F213" s="502"/>
      <c r="G213" s="658"/>
      <c r="H213" s="658"/>
      <c r="I213" s="502"/>
      <c r="J213" s="502"/>
      <c r="K213" s="513"/>
      <c r="L213" s="498"/>
      <c r="M213" s="3"/>
      <c r="N213" s="3"/>
      <c r="O213" s="3"/>
      <c r="P213" s="3"/>
      <c r="Q213" s="3"/>
      <c r="R213" s="3"/>
      <c r="S213" s="3"/>
      <c r="T213" s="3"/>
      <c r="U213" s="3"/>
      <c r="V213" s="3"/>
      <c r="W213" s="3"/>
      <c r="X213" s="3"/>
      <c r="Y213" s="3"/>
      <c r="Z213" s="3"/>
      <c r="AA213" s="3"/>
      <c r="AB213" s="3"/>
      <c r="AC213" s="3"/>
      <c r="AD213" s="3"/>
      <c r="AE213" s="3"/>
      <c r="AF213" s="3"/>
    </row>
    <row r="214" spans="1:32" ht="15" customHeight="1">
      <c r="A214" s="496"/>
      <c r="B214" s="498"/>
      <c r="C214" s="498"/>
      <c r="D214" s="498"/>
      <c r="E214" s="502"/>
      <c r="F214" s="502"/>
      <c r="G214" s="658"/>
      <c r="H214" s="658"/>
      <c r="I214" s="502"/>
      <c r="J214" s="502"/>
      <c r="K214" s="513"/>
      <c r="L214" s="498"/>
      <c r="M214" s="3"/>
      <c r="N214" s="3"/>
      <c r="O214" s="3"/>
      <c r="P214" s="3"/>
      <c r="Q214" s="3"/>
      <c r="R214" s="3"/>
      <c r="S214" s="3"/>
      <c r="T214" s="3"/>
      <c r="U214" s="3"/>
      <c r="V214" s="3"/>
      <c r="W214" s="3"/>
      <c r="X214" s="3"/>
      <c r="Y214" s="3"/>
      <c r="Z214" s="3"/>
      <c r="AA214" s="3"/>
      <c r="AB214" s="3"/>
      <c r="AC214" s="3"/>
      <c r="AD214" s="3"/>
      <c r="AE214" s="3"/>
      <c r="AF214" s="3"/>
    </row>
    <row r="215" spans="1:32" ht="15" customHeight="1">
      <c r="A215" s="496"/>
      <c r="B215" s="498"/>
      <c r="C215" s="498"/>
      <c r="D215" s="498"/>
      <c r="E215" s="502"/>
      <c r="F215" s="502"/>
      <c r="G215" s="658"/>
      <c r="H215" s="658"/>
      <c r="I215" s="502"/>
      <c r="J215" s="502"/>
      <c r="K215" s="513"/>
      <c r="L215" s="498"/>
      <c r="M215" s="3"/>
      <c r="N215" s="3"/>
      <c r="O215" s="3"/>
      <c r="P215" s="3"/>
      <c r="Q215" s="3"/>
      <c r="R215" s="3"/>
      <c r="S215" s="3"/>
      <c r="T215" s="3"/>
      <c r="U215" s="3"/>
      <c r="V215" s="3"/>
      <c r="W215" s="3"/>
      <c r="X215" s="3"/>
      <c r="Y215" s="3"/>
      <c r="Z215" s="3"/>
      <c r="AA215" s="3"/>
      <c r="AB215" s="3"/>
      <c r="AC215" s="3"/>
      <c r="AD215" s="3"/>
      <c r="AE215" s="3"/>
      <c r="AF215" s="3"/>
    </row>
    <row r="216" spans="1:32" ht="15" customHeight="1">
      <c r="A216" s="496"/>
      <c r="B216" s="498"/>
      <c r="C216" s="498"/>
      <c r="D216" s="498"/>
      <c r="E216" s="502"/>
      <c r="F216" s="502"/>
      <c r="G216" s="658"/>
      <c r="H216" s="658"/>
      <c r="I216" s="502"/>
      <c r="J216" s="502"/>
      <c r="K216" s="513"/>
      <c r="L216" s="498"/>
      <c r="M216" s="3"/>
      <c r="N216" s="3"/>
      <c r="O216" s="3"/>
      <c r="P216" s="3"/>
      <c r="Q216" s="3"/>
      <c r="R216" s="3"/>
      <c r="S216" s="3"/>
      <c r="T216" s="3"/>
      <c r="U216" s="3"/>
      <c r="V216" s="3"/>
      <c r="W216" s="3"/>
      <c r="X216" s="3"/>
      <c r="Y216" s="3"/>
      <c r="Z216" s="3"/>
      <c r="AA216" s="3"/>
      <c r="AB216" s="3"/>
      <c r="AC216" s="3"/>
      <c r="AD216" s="3"/>
      <c r="AE216" s="3"/>
      <c r="AF216" s="3"/>
    </row>
    <row r="217" spans="1:32" ht="15" customHeight="1">
      <c r="A217" s="496"/>
      <c r="B217" s="498"/>
      <c r="C217" s="498"/>
      <c r="D217" s="498"/>
      <c r="E217" s="502"/>
      <c r="F217" s="502"/>
      <c r="G217" s="658"/>
      <c r="H217" s="658"/>
      <c r="I217" s="502"/>
      <c r="J217" s="502"/>
      <c r="K217" s="513"/>
      <c r="L217" s="498"/>
      <c r="M217" s="3"/>
      <c r="N217" s="3"/>
      <c r="O217" s="3"/>
      <c r="P217" s="3"/>
      <c r="Q217" s="3"/>
      <c r="R217" s="3"/>
      <c r="S217" s="3"/>
      <c r="T217" s="3"/>
      <c r="U217" s="3"/>
      <c r="V217" s="3"/>
      <c r="W217" s="3"/>
      <c r="X217" s="3"/>
      <c r="Y217" s="3"/>
      <c r="Z217" s="3"/>
      <c r="AA217" s="3"/>
      <c r="AB217" s="3"/>
      <c r="AC217" s="3"/>
      <c r="AD217" s="3"/>
      <c r="AE217" s="3"/>
      <c r="AF217" s="3"/>
    </row>
    <row r="218" spans="1:32" ht="15" customHeight="1">
      <c r="A218" s="496"/>
      <c r="B218" s="498"/>
      <c r="C218" s="498"/>
      <c r="D218" s="498"/>
      <c r="E218" s="502"/>
      <c r="F218" s="502"/>
      <c r="G218" s="658"/>
      <c r="H218" s="658"/>
      <c r="I218" s="502"/>
      <c r="J218" s="502"/>
      <c r="K218" s="513"/>
      <c r="L218" s="498"/>
      <c r="M218" s="3"/>
      <c r="N218" s="3"/>
      <c r="O218" s="3"/>
      <c r="P218" s="3"/>
      <c r="Q218" s="3"/>
      <c r="R218" s="3"/>
      <c r="S218" s="3"/>
      <c r="T218" s="3"/>
      <c r="U218" s="3"/>
      <c r="V218" s="3"/>
      <c r="W218" s="3"/>
      <c r="X218" s="3"/>
      <c r="Y218" s="3"/>
      <c r="Z218" s="3"/>
      <c r="AA218" s="3"/>
      <c r="AB218" s="3"/>
      <c r="AC218" s="3"/>
      <c r="AD218" s="3"/>
      <c r="AE218" s="3"/>
      <c r="AF218" s="3"/>
    </row>
    <row r="219" spans="1:32" ht="15" customHeight="1">
      <c r="A219" s="496"/>
      <c r="B219" s="498"/>
      <c r="C219" s="498"/>
      <c r="D219" s="498"/>
      <c r="E219" s="502"/>
      <c r="F219" s="502"/>
      <c r="G219" s="658"/>
      <c r="H219" s="658"/>
      <c r="I219" s="502"/>
      <c r="J219" s="502"/>
      <c r="K219" s="513"/>
      <c r="L219" s="498"/>
      <c r="M219" s="3"/>
      <c r="N219" s="3"/>
      <c r="O219" s="3"/>
      <c r="P219" s="3"/>
      <c r="Q219" s="3"/>
      <c r="R219" s="3"/>
      <c r="S219" s="3"/>
      <c r="T219" s="3"/>
      <c r="U219" s="3"/>
      <c r="V219" s="3"/>
      <c r="W219" s="3"/>
      <c r="X219" s="3"/>
      <c r="Y219" s="3"/>
      <c r="Z219" s="3"/>
      <c r="AA219" s="3"/>
      <c r="AB219" s="3"/>
      <c r="AC219" s="3"/>
      <c r="AD219" s="3"/>
      <c r="AE219" s="3"/>
      <c r="AF219" s="3"/>
    </row>
    <row r="220" spans="1:32" ht="15" customHeight="1">
      <c r="A220" s="496"/>
      <c r="B220" s="498"/>
      <c r="C220" s="498"/>
      <c r="D220" s="498"/>
      <c r="E220" s="502"/>
      <c r="F220" s="502"/>
      <c r="G220" s="658"/>
      <c r="H220" s="658"/>
      <c r="I220" s="502"/>
      <c r="J220" s="502"/>
      <c r="K220" s="513"/>
      <c r="L220" s="498"/>
      <c r="M220" s="3"/>
      <c r="N220" s="3"/>
      <c r="O220" s="3"/>
      <c r="P220" s="3"/>
      <c r="Q220" s="3"/>
      <c r="R220" s="3"/>
      <c r="S220" s="3"/>
      <c r="T220" s="3"/>
      <c r="U220" s="3"/>
      <c r="V220" s="3"/>
      <c r="W220" s="3"/>
      <c r="X220" s="3"/>
      <c r="Y220" s="3"/>
      <c r="Z220" s="3"/>
      <c r="AA220" s="3"/>
      <c r="AB220" s="3"/>
      <c r="AC220" s="3"/>
      <c r="AD220" s="3"/>
      <c r="AE220" s="3"/>
      <c r="AF220" s="3"/>
    </row>
    <row r="221" spans="1:32" ht="15" customHeight="1">
      <c r="A221" s="496"/>
      <c r="B221" s="498"/>
      <c r="C221" s="498"/>
      <c r="D221" s="498"/>
      <c r="E221" s="502"/>
      <c r="F221" s="502"/>
      <c r="G221" s="658"/>
      <c r="H221" s="658"/>
      <c r="I221" s="502"/>
      <c r="J221" s="502"/>
      <c r="K221" s="513"/>
      <c r="L221" s="498"/>
      <c r="M221" s="3"/>
      <c r="N221" s="3"/>
      <c r="O221" s="3"/>
      <c r="P221" s="3"/>
      <c r="Q221" s="3"/>
      <c r="R221" s="3"/>
      <c r="S221" s="3"/>
      <c r="T221" s="3"/>
      <c r="U221" s="3"/>
      <c r="V221" s="3"/>
      <c r="W221" s="3"/>
      <c r="X221" s="3"/>
      <c r="Y221" s="3"/>
      <c r="Z221" s="3"/>
      <c r="AA221" s="3"/>
      <c r="AB221" s="3"/>
      <c r="AC221" s="3"/>
      <c r="AD221" s="3"/>
      <c r="AE221" s="3"/>
      <c r="AF221" s="3"/>
    </row>
    <row r="222" spans="1:32" ht="15" customHeight="1">
      <c r="A222" s="496"/>
      <c r="B222" s="498"/>
      <c r="C222" s="498"/>
      <c r="D222" s="498"/>
      <c r="E222" s="502"/>
      <c r="F222" s="502"/>
      <c r="G222" s="658"/>
      <c r="H222" s="658"/>
      <c r="I222" s="502"/>
      <c r="J222" s="502"/>
      <c r="K222" s="513"/>
      <c r="L222" s="498"/>
      <c r="M222" s="3"/>
      <c r="N222" s="3"/>
      <c r="O222" s="3"/>
      <c r="P222" s="3"/>
      <c r="Q222" s="3"/>
      <c r="R222" s="3"/>
      <c r="S222" s="3"/>
      <c r="T222" s="3"/>
      <c r="U222" s="3"/>
      <c r="V222" s="3"/>
      <c r="W222" s="3"/>
      <c r="X222" s="3"/>
      <c r="Y222" s="3"/>
      <c r="Z222" s="3"/>
      <c r="AA222" s="3"/>
      <c r="AB222" s="3"/>
      <c r="AC222" s="3"/>
      <c r="AD222" s="3"/>
      <c r="AE222" s="3"/>
      <c r="AF222" s="3"/>
    </row>
    <row r="223" spans="1:32" ht="15" customHeight="1">
      <c r="A223" s="496"/>
      <c r="B223" s="498"/>
      <c r="C223" s="498"/>
      <c r="D223" s="498"/>
      <c r="E223" s="502"/>
      <c r="F223" s="502"/>
      <c r="G223" s="658"/>
      <c r="H223" s="658"/>
      <c r="I223" s="502"/>
      <c r="J223" s="502"/>
      <c r="K223" s="513"/>
      <c r="L223" s="498"/>
      <c r="M223" s="3"/>
      <c r="N223" s="3"/>
      <c r="O223" s="3"/>
      <c r="P223" s="3"/>
      <c r="Q223" s="3"/>
      <c r="R223" s="3"/>
      <c r="S223" s="3"/>
      <c r="T223" s="3"/>
      <c r="U223" s="3"/>
      <c r="V223" s="3"/>
      <c r="W223" s="3"/>
      <c r="X223" s="3"/>
      <c r="Y223" s="3"/>
      <c r="Z223" s="3"/>
      <c r="AA223" s="3"/>
      <c r="AB223" s="3"/>
      <c r="AC223" s="3"/>
      <c r="AD223" s="3"/>
      <c r="AE223" s="3"/>
      <c r="AF223" s="3"/>
    </row>
    <row r="224" spans="1:32" ht="15" customHeight="1">
      <c r="A224" s="496"/>
      <c r="B224" s="498"/>
      <c r="C224" s="498"/>
      <c r="D224" s="498"/>
      <c r="E224" s="502"/>
      <c r="F224" s="502"/>
      <c r="G224" s="658"/>
      <c r="H224" s="658"/>
      <c r="I224" s="502"/>
      <c r="J224" s="502"/>
      <c r="K224" s="513"/>
      <c r="L224" s="498"/>
      <c r="M224" s="3"/>
      <c r="N224" s="3"/>
      <c r="O224" s="3"/>
      <c r="P224" s="3"/>
      <c r="Q224" s="3"/>
      <c r="R224" s="3"/>
      <c r="S224" s="3"/>
      <c r="T224" s="3"/>
      <c r="U224" s="3"/>
      <c r="V224" s="3"/>
      <c r="W224" s="3"/>
      <c r="X224" s="3"/>
      <c r="Y224" s="3"/>
      <c r="Z224" s="3"/>
      <c r="AA224" s="3"/>
      <c r="AB224" s="3"/>
      <c r="AC224" s="3"/>
      <c r="AD224" s="3"/>
      <c r="AE224" s="3"/>
      <c r="AF224" s="3"/>
    </row>
    <row r="225" spans="1:32" ht="15" customHeight="1">
      <c r="A225" s="496"/>
      <c r="B225" s="498"/>
      <c r="C225" s="498"/>
      <c r="D225" s="498"/>
      <c r="E225" s="502"/>
      <c r="F225" s="502"/>
      <c r="G225" s="658"/>
      <c r="H225" s="658"/>
      <c r="I225" s="502"/>
      <c r="J225" s="502"/>
      <c r="K225" s="513"/>
      <c r="L225" s="498"/>
      <c r="M225" s="3"/>
      <c r="N225" s="3"/>
      <c r="O225" s="3"/>
      <c r="P225" s="3"/>
      <c r="Q225" s="3"/>
      <c r="R225" s="3"/>
      <c r="S225" s="3"/>
      <c r="T225" s="3"/>
      <c r="U225" s="3"/>
      <c r="V225" s="3"/>
      <c r="W225" s="3"/>
      <c r="X225" s="3"/>
      <c r="Y225" s="3"/>
      <c r="Z225" s="3"/>
      <c r="AA225" s="3"/>
      <c r="AB225" s="3"/>
      <c r="AC225" s="3"/>
      <c r="AD225" s="3"/>
      <c r="AE225" s="3"/>
      <c r="AF225" s="3"/>
    </row>
    <row r="226" spans="1:32" ht="15" customHeight="1">
      <c r="A226" s="496"/>
      <c r="B226" s="498"/>
      <c r="C226" s="498"/>
      <c r="D226" s="498"/>
      <c r="E226" s="502"/>
      <c r="F226" s="502"/>
      <c r="G226" s="658"/>
      <c r="H226" s="658"/>
      <c r="I226" s="502"/>
      <c r="J226" s="502"/>
      <c r="K226" s="513"/>
      <c r="L226" s="498"/>
      <c r="M226" s="3"/>
      <c r="N226" s="3"/>
      <c r="O226" s="3"/>
      <c r="P226" s="3"/>
      <c r="Q226" s="3"/>
      <c r="R226" s="3"/>
      <c r="S226" s="3"/>
      <c r="T226" s="3"/>
      <c r="U226" s="3"/>
      <c r="V226" s="3"/>
      <c r="W226" s="3"/>
      <c r="X226" s="3"/>
      <c r="Y226" s="3"/>
      <c r="Z226" s="3"/>
      <c r="AA226" s="3"/>
      <c r="AB226" s="3"/>
      <c r="AC226" s="3"/>
      <c r="AD226" s="3"/>
      <c r="AE226" s="3"/>
      <c r="AF226" s="3"/>
    </row>
    <row r="227" spans="1:32" ht="15" customHeight="1">
      <c r="A227" s="496"/>
      <c r="B227" s="498"/>
      <c r="C227" s="498"/>
      <c r="D227" s="498"/>
      <c r="E227" s="502"/>
      <c r="F227" s="502"/>
      <c r="G227" s="658"/>
      <c r="H227" s="658"/>
      <c r="I227" s="502"/>
      <c r="J227" s="502"/>
      <c r="K227" s="513"/>
      <c r="L227" s="498"/>
      <c r="M227" s="3"/>
      <c r="N227" s="3"/>
      <c r="O227" s="3"/>
      <c r="P227" s="3"/>
      <c r="Q227" s="3"/>
      <c r="R227" s="3"/>
      <c r="S227" s="3"/>
      <c r="T227" s="3"/>
      <c r="U227" s="3"/>
      <c r="V227" s="3"/>
      <c r="W227" s="3"/>
      <c r="X227" s="3"/>
      <c r="Y227" s="3"/>
      <c r="Z227" s="3"/>
      <c r="AA227" s="3"/>
      <c r="AB227" s="3"/>
      <c r="AC227" s="3"/>
      <c r="AD227" s="3"/>
      <c r="AE227" s="3"/>
      <c r="AF227" s="3"/>
    </row>
    <row r="228" spans="1:32" ht="15" customHeight="1">
      <c r="A228" s="496"/>
      <c r="B228" s="498"/>
      <c r="C228" s="498"/>
      <c r="D228" s="498"/>
      <c r="E228" s="502"/>
      <c r="F228" s="502"/>
      <c r="G228" s="658"/>
      <c r="H228" s="658"/>
      <c r="I228" s="502"/>
      <c r="J228" s="502"/>
      <c r="K228" s="513"/>
      <c r="L228" s="498"/>
      <c r="M228" s="3"/>
      <c r="N228" s="3"/>
      <c r="O228" s="3"/>
      <c r="P228" s="3"/>
      <c r="Q228" s="3"/>
      <c r="R228" s="3"/>
      <c r="S228" s="3"/>
      <c r="T228" s="3"/>
      <c r="U228" s="3"/>
      <c r="V228" s="3"/>
      <c r="W228" s="3"/>
      <c r="X228" s="3"/>
      <c r="Y228" s="3"/>
      <c r="Z228" s="3"/>
      <c r="AA228" s="3"/>
      <c r="AB228" s="3"/>
      <c r="AC228" s="3"/>
      <c r="AD228" s="3"/>
      <c r="AE228" s="3"/>
      <c r="AF228" s="3"/>
    </row>
    <row r="229" spans="1:32" ht="15" customHeight="1">
      <c r="A229" s="496"/>
      <c r="B229" s="498"/>
      <c r="C229" s="498"/>
      <c r="D229" s="498"/>
      <c r="E229" s="502"/>
      <c r="F229" s="502"/>
      <c r="G229" s="658"/>
      <c r="H229" s="658"/>
      <c r="I229" s="502"/>
      <c r="J229" s="502"/>
      <c r="K229" s="513"/>
      <c r="L229" s="498"/>
      <c r="M229" s="3"/>
      <c r="N229" s="3"/>
      <c r="O229" s="3"/>
      <c r="P229" s="3"/>
      <c r="Q229" s="3"/>
      <c r="R229" s="3"/>
      <c r="S229" s="3"/>
      <c r="T229" s="3"/>
      <c r="U229" s="3"/>
      <c r="V229" s="3"/>
      <c r="W229" s="3"/>
      <c r="X229" s="3"/>
      <c r="Y229" s="3"/>
      <c r="Z229" s="3"/>
      <c r="AA229" s="3"/>
      <c r="AB229" s="3"/>
      <c r="AC229" s="3"/>
      <c r="AD229" s="3"/>
      <c r="AE229" s="3"/>
      <c r="AF229" s="3"/>
    </row>
    <row r="230" spans="1:32" ht="15" customHeight="1">
      <c r="A230" s="496"/>
      <c r="B230" s="498"/>
      <c r="C230" s="498"/>
      <c r="D230" s="498"/>
      <c r="E230" s="502"/>
      <c r="F230" s="502"/>
      <c r="G230" s="658"/>
      <c r="H230" s="658"/>
      <c r="I230" s="502"/>
      <c r="J230" s="502"/>
      <c r="K230" s="513"/>
      <c r="L230" s="498"/>
      <c r="M230" s="3"/>
      <c r="N230" s="3"/>
      <c r="O230" s="3"/>
      <c r="P230" s="3"/>
      <c r="Q230" s="3"/>
      <c r="R230" s="3"/>
      <c r="S230" s="3"/>
      <c r="T230" s="3"/>
      <c r="U230" s="3"/>
      <c r="V230" s="3"/>
      <c r="W230" s="3"/>
      <c r="X230" s="3"/>
      <c r="Y230" s="3"/>
      <c r="Z230" s="3"/>
      <c r="AA230" s="3"/>
      <c r="AB230" s="3"/>
      <c r="AC230" s="3"/>
      <c r="AD230" s="3"/>
      <c r="AE230" s="3"/>
      <c r="AF230" s="3"/>
    </row>
    <row r="231" spans="1:32" ht="15" customHeight="1">
      <c r="A231" s="496"/>
      <c r="B231" s="498"/>
      <c r="C231" s="498"/>
      <c r="D231" s="498"/>
      <c r="E231" s="502"/>
      <c r="F231" s="502"/>
      <c r="G231" s="658"/>
      <c r="H231" s="658"/>
      <c r="I231" s="502"/>
      <c r="J231" s="502"/>
      <c r="K231" s="513"/>
      <c r="L231" s="498"/>
      <c r="M231" s="3"/>
      <c r="N231" s="3"/>
      <c r="O231" s="3"/>
      <c r="P231" s="3"/>
      <c r="Q231" s="3"/>
      <c r="R231" s="3"/>
      <c r="S231" s="3"/>
      <c r="T231" s="3"/>
      <c r="U231" s="3"/>
      <c r="V231" s="3"/>
      <c r="W231" s="3"/>
      <c r="X231" s="3"/>
      <c r="Y231" s="3"/>
      <c r="Z231" s="3"/>
      <c r="AA231" s="3"/>
      <c r="AB231" s="3"/>
      <c r="AC231" s="3"/>
      <c r="AD231" s="3"/>
      <c r="AE231" s="3"/>
      <c r="AF231" s="3"/>
    </row>
    <row r="232" spans="1:32" ht="15" customHeight="1">
      <c r="A232" s="496"/>
      <c r="B232" s="498"/>
      <c r="C232" s="498"/>
      <c r="D232" s="498"/>
      <c r="E232" s="502"/>
      <c r="F232" s="502"/>
      <c r="G232" s="658"/>
      <c r="H232" s="658"/>
      <c r="I232" s="502"/>
      <c r="J232" s="502"/>
      <c r="K232" s="513"/>
      <c r="L232" s="498"/>
      <c r="M232" s="3"/>
      <c r="N232" s="3"/>
      <c r="O232" s="3"/>
      <c r="P232" s="3"/>
      <c r="Q232" s="3"/>
      <c r="R232" s="3"/>
      <c r="S232" s="3"/>
      <c r="T232" s="3"/>
      <c r="U232" s="3"/>
      <c r="V232" s="3"/>
      <c r="W232" s="3"/>
      <c r="X232" s="3"/>
      <c r="Y232" s="3"/>
      <c r="Z232" s="3"/>
      <c r="AA232" s="3"/>
      <c r="AB232" s="3"/>
      <c r="AC232" s="3"/>
      <c r="AD232" s="3"/>
      <c r="AE232" s="3"/>
      <c r="AF232" s="3"/>
    </row>
    <row r="233" spans="1:32" ht="15" customHeight="1">
      <c r="A233" s="496"/>
      <c r="B233" s="498"/>
      <c r="C233" s="498"/>
      <c r="D233" s="498"/>
      <c r="E233" s="502"/>
      <c r="F233" s="502"/>
      <c r="G233" s="658"/>
      <c r="H233" s="658"/>
      <c r="I233" s="502"/>
      <c r="J233" s="502"/>
      <c r="K233" s="513"/>
      <c r="L233" s="498"/>
      <c r="M233" s="3"/>
      <c r="N233" s="3"/>
      <c r="O233" s="3"/>
      <c r="P233" s="3"/>
      <c r="Q233" s="3"/>
      <c r="R233" s="3"/>
      <c r="S233" s="3"/>
      <c r="T233" s="3"/>
      <c r="U233" s="3"/>
      <c r="V233" s="3"/>
      <c r="W233" s="3"/>
      <c r="X233" s="3"/>
      <c r="Y233" s="3"/>
      <c r="Z233" s="3"/>
      <c r="AA233" s="3"/>
      <c r="AB233" s="3"/>
      <c r="AC233" s="3"/>
      <c r="AD233" s="3"/>
      <c r="AE233" s="3"/>
      <c r="AF233" s="3"/>
    </row>
    <row r="234" spans="1:32" ht="15" customHeight="1">
      <c r="A234" s="496"/>
      <c r="B234" s="498"/>
      <c r="C234" s="498"/>
      <c r="D234" s="498"/>
      <c r="E234" s="502"/>
      <c r="F234" s="502"/>
      <c r="G234" s="658"/>
      <c r="H234" s="658"/>
      <c r="I234" s="502"/>
      <c r="J234" s="502"/>
      <c r="K234" s="513"/>
      <c r="L234" s="498"/>
      <c r="M234" s="3"/>
      <c r="N234" s="3"/>
      <c r="O234" s="3"/>
      <c r="P234" s="3"/>
      <c r="Q234" s="3"/>
      <c r="R234" s="3"/>
      <c r="S234" s="3"/>
      <c r="T234" s="3"/>
      <c r="U234" s="3"/>
      <c r="V234" s="3"/>
      <c r="W234" s="3"/>
      <c r="X234" s="3"/>
      <c r="Y234" s="3"/>
      <c r="Z234" s="3"/>
      <c r="AA234" s="3"/>
      <c r="AB234" s="3"/>
      <c r="AC234" s="3"/>
      <c r="AD234" s="3"/>
      <c r="AE234" s="3"/>
      <c r="AF234" s="3"/>
    </row>
    <row r="235" spans="1:32" ht="15" customHeight="1">
      <c r="A235" s="496"/>
      <c r="B235" s="498"/>
      <c r="C235" s="498"/>
      <c r="D235" s="498"/>
      <c r="E235" s="502"/>
      <c r="F235" s="502"/>
      <c r="G235" s="658"/>
      <c r="H235" s="658"/>
      <c r="I235" s="502"/>
      <c r="J235" s="502"/>
      <c r="K235" s="513"/>
      <c r="L235" s="498"/>
      <c r="M235" s="3"/>
      <c r="N235" s="3"/>
      <c r="O235" s="3"/>
      <c r="P235" s="3"/>
      <c r="Q235" s="3"/>
      <c r="R235" s="3"/>
      <c r="S235" s="3"/>
      <c r="T235" s="3"/>
      <c r="U235" s="3"/>
      <c r="V235" s="3"/>
      <c r="W235" s="3"/>
      <c r="X235" s="3"/>
      <c r="Y235" s="3"/>
      <c r="Z235" s="3"/>
      <c r="AA235" s="3"/>
      <c r="AB235" s="3"/>
      <c r="AC235" s="3"/>
      <c r="AD235" s="3"/>
      <c r="AE235" s="3"/>
      <c r="AF235" s="3"/>
    </row>
    <row r="236" spans="1:32" ht="15" customHeight="1">
      <c r="A236" s="496"/>
      <c r="B236" s="498"/>
      <c r="C236" s="498"/>
      <c r="D236" s="498"/>
      <c r="E236" s="502"/>
      <c r="F236" s="502"/>
      <c r="G236" s="658"/>
      <c r="H236" s="658"/>
      <c r="I236" s="502"/>
      <c r="J236" s="502"/>
      <c r="K236" s="513"/>
      <c r="L236" s="498"/>
      <c r="M236" s="3"/>
      <c r="N236" s="3"/>
      <c r="O236" s="3"/>
      <c r="P236" s="3"/>
      <c r="Q236" s="3"/>
      <c r="R236" s="3"/>
      <c r="S236" s="3"/>
      <c r="T236" s="3"/>
      <c r="U236" s="3"/>
      <c r="V236" s="3"/>
      <c r="W236" s="3"/>
      <c r="X236" s="3"/>
      <c r="Y236" s="3"/>
      <c r="Z236" s="3"/>
      <c r="AA236" s="3"/>
      <c r="AB236" s="3"/>
      <c r="AC236" s="3"/>
      <c r="AD236" s="3"/>
      <c r="AE236" s="3"/>
      <c r="AF236" s="3"/>
    </row>
    <row r="237" spans="1:32" ht="15" customHeight="1">
      <c r="A237" s="496"/>
      <c r="B237" s="498"/>
      <c r="C237" s="498"/>
      <c r="D237" s="498"/>
      <c r="E237" s="502"/>
      <c r="F237" s="502"/>
      <c r="G237" s="658"/>
      <c r="H237" s="658"/>
      <c r="I237" s="502"/>
      <c r="J237" s="502"/>
      <c r="K237" s="513"/>
      <c r="L237" s="498"/>
      <c r="M237" s="3"/>
      <c r="N237" s="3"/>
      <c r="O237" s="3"/>
      <c r="P237" s="3"/>
      <c r="Q237" s="3"/>
      <c r="R237" s="3"/>
      <c r="S237" s="3"/>
      <c r="T237" s="3"/>
      <c r="U237" s="3"/>
      <c r="V237" s="3"/>
      <c r="W237" s="3"/>
      <c r="X237" s="3"/>
      <c r="Y237" s="3"/>
      <c r="Z237" s="3"/>
      <c r="AA237" s="3"/>
      <c r="AB237" s="3"/>
      <c r="AC237" s="3"/>
      <c r="AD237" s="3"/>
      <c r="AE237" s="3"/>
      <c r="AF237" s="3"/>
    </row>
    <row r="238" spans="1:32" ht="15" customHeight="1">
      <c r="A238" s="496"/>
      <c r="B238" s="498"/>
      <c r="C238" s="498"/>
      <c r="D238" s="498"/>
      <c r="E238" s="502"/>
      <c r="F238" s="502"/>
      <c r="G238" s="658"/>
      <c r="H238" s="658"/>
      <c r="I238" s="502"/>
      <c r="J238" s="502"/>
      <c r="K238" s="513"/>
      <c r="L238" s="498"/>
      <c r="M238" s="3"/>
      <c r="N238" s="3"/>
      <c r="O238" s="3"/>
      <c r="P238" s="3"/>
      <c r="Q238" s="3"/>
      <c r="R238" s="3"/>
      <c r="S238" s="3"/>
      <c r="T238" s="3"/>
      <c r="U238" s="3"/>
      <c r="V238" s="3"/>
      <c r="W238" s="3"/>
      <c r="X238" s="3"/>
      <c r="Y238" s="3"/>
      <c r="Z238" s="3"/>
      <c r="AA238" s="3"/>
      <c r="AB238" s="3"/>
      <c r="AC238" s="3"/>
      <c r="AD238" s="3"/>
      <c r="AE238" s="3"/>
      <c r="AF238" s="3"/>
    </row>
    <row r="239" spans="1:32" ht="15" customHeight="1">
      <c r="A239" s="496"/>
      <c r="B239" s="498"/>
      <c r="C239" s="498"/>
      <c r="D239" s="498"/>
      <c r="E239" s="502"/>
      <c r="F239" s="502"/>
      <c r="G239" s="658"/>
      <c r="H239" s="658"/>
      <c r="I239" s="502"/>
      <c r="J239" s="502"/>
      <c r="K239" s="513"/>
      <c r="L239" s="498"/>
      <c r="M239" s="3"/>
      <c r="N239" s="3"/>
      <c r="O239" s="3"/>
      <c r="P239" s="3"/>
      <c r="Q239" s="3"/>
      <c r="R239" s="3"/>
      <c r="S239" s="3"/>
      <c r="T239" s="3"/>
      <c r="U239" s="3"/>
      <c r="V239" s="3"/>
      <c r="W239" s="3"/>
      <c r="X239" s="3"/>
      <c r="Y239" s="3"/>
      <c r="Z239" s="3"/>
      <c r="AA239" s="3"/>
      <c r="AB239" s="3"/>
      <c r="AC239" s="3"/>
      <c r="AD239" s="3"/>
      <c r="AE239" s="3"/>
      <c r="AF239" s="3"/>
    </row>
    <row r="240" spans="1:32" ht="15" customHeight="1">
      <c r="A240" s="496"/>
      <c r="B240" s="498"/>
      <c r="C240" s="498"/>
      <c r="D240" s="498"/>
      <c r="E240" s="502"/>
      <c r="F240" s="502"/>
      <c r="G240" s="658"/>
      <c r="H240" s="658"/>
      <c r="I240" s="502"/>
      <c r="J240" s="502"/>
      <c r="K240" s="513"/>
      <c r="L240" s="498"/>
      <c r="M240" s="3"/>
      <c r="N240" s="3"/>
      <c r="O240" s="3"/>
      <c r="P240" s="3"/>
      <c r="Q240" s="3"/>
      <c r="R240" s="3"/>
      <c r="S240" s="3"/>
      <c r="T240" s="3"/>
      <c r="U240" s="3"/>
      <c r="V240" s="3"/>
      <c r="W240" s="3"/>
      <c r="X240" s="3"/>
      <c r="Y240" s="3"/>
      <c r="Z240" s="3"/>
      <c r="AA240" s="3"/>
      <c r="AB240" s="3"/>
      <c r="AC240" s="3"/>
      <c r="AD240" s="3"/>
      <c r="AE240" s="3"/>
      <c r="AF240" s="3"/>
    </row>
    <row r="241" spans="1:32" ht="15" customHeight="1">
      <c r="A241" s="496"/>
      <c r="B241" s="498"/>
      <c r="C241" s="498"/>
      <c r="D241" s="498"/>
      <c r="E241" s="502"/>
      <c r="F241" s="502"/>
      <c r="G241" s="658"/>
      <c r="H241" s="658"/>
      <c r="I241" s="502"/>
      <c r="J241" s="502"/>
      <c r="K241" s="513"/>
      <c r="L241" s="498"/>
      <c r="M241" s="3"/>
      <c r="N241" s="3"/>
      <c r="O241" s="3"/>
      <c r="P241" s="3"/>
      <c r="Q241" s="3"/>
      <c r="R241" s="3"/>
      <c r="S241" s="3"/>
      <c r="T241" s="3"/>
      <c r="U241" s="3"/>
      <c r="V241" s="3"/>
      <c r="W241" s="3"/>
      <c r="X241" s="3"/>
      <c r="Y241" s="3"/>
      <c r="Z241" s="3"/>
      <c r="AA241" s="3"/>
      <c r="AB241" s="3"/>
      <c r="AC241" s="3"/>
      <c r="AD241" s="3"/>
      <c r="AE241" s="3"/>
      <c r="AF241" s="3"/>
    </row>
    <row r="242" spans="1:32" ht="15" customHeight="1">
      <c r="A242" s="496"/>
      <c r="B242" s="498"/>
      <c r="C242" s="498"/>
      <c r="D242" s="498"/>
      <c r="E242" s="502"/>
      <c r="F242" s="502"/>
      <c r="G242" s="658"/>
      <c r="H242" s="658"/>
      <c r="I242" s="502"/>
      <c r="J242" s="502"/>
      <c r="K242" s="513"/>
      <c r="L242" s="498"/>
      <c r="M242" s="3"/>
      <c r="N242" s="3"/>
      <c r="O242" s="3"/>
      <c r="P242" s="3"/>
      <c r="Q242" s="3"/>
      <c r="R242" s="3"/>
      <c r="S242" s="3"/>
      <c r="T242" s="3"/>
      <c r="U242" s="3"/>
      <c r="V242" s="3"/>
      <c r="W242" s="3"/>
      <c r="X242" s="3"/>
      <c r="Y242" s="3"/>
      <c r="Z242" s="3"/>
      <c r="AA242" s="3"/>
      <c r="AB242" s="3"/>
      <c r="AC242" s="3"/>
      <c r="AD242" s="3"/>
      <c r="AE242" s="3"/>
      <c r="AF242" s="3"/>
    </row>
    <row r="243" spans="1:32" ht="15" customHeight="1">
      <c r="A243" s="496"/>
      <c r="B243" s="498"/>
      <c r="C243" s="498"/>
      <c r="D243" s="498"/>
      <c r="E243" s="502"/>
      <c r="F243" s="502"/>
      <c r="G243" s="658"/>
      <c r="H243" s="658"/>
      <c r="I243" s="502"/>
      <c r="J243" s="502"/>
      <c r="K243" s="513"/>
      <c r="L243" s="498"/>
      <c r="M243" s="3"/>
      <c r="N243" s="3"/>
      <c r="O243" s="3"/>
      <c r="P243" s="3"/>
      <c r="Q243" s="3"/>
      <c r="R243" s="3"/>
      <c r="S243" s="3"/>
      <c r="T243" s="3"/>
      <c r="U243" s="3"/>
      <c r="V243" s="3"/>
      <c r="W243" s="3"/>
      <c r="X243" s="3"/>
      <c r="Y243" s="3"/>
      <c r="Z243" s="3"/>
      <c r="AA243" s="3"/>
      <c r="AB243" s="3"/>
      <c r="AC243" s="3"/>
      <c r="AD243" s="3"/>
      <c r="AE243" s="3"/>
      <c r="AF243" s="3"/>
    </row>
    <row r="244" spans="1:32" ht="15" customHeight="1">
      <c r="A244" s="496"/>
      <c r="B244" s="498"/>
      <c r="C244" s="498"/>
      <c r="D244" s="498"/>
      <c r="E244" s="502"/>
      <c r="F244" s="502"/>
      <c r="G244" s="658"/>
      <c r="H244" s="658"/>
      <c r="I244" s="502"/>
      <c r="J244" s="502"/>
      <c r="K244" s="502"/>
      <c r="L244" s="498"/>
      <c r="M244" s="3"/>
      <c r="N244" s="3"/>
      <c r="O244" s="3"/>
      <c r="P244" s="3"/>
      <c r="Q244" s="3"/>
      <c r="R244" s="3"/>
      <c r="S244" s="3"/>
      <c r="T244" s="3"/>
      <c r="U244" s="3"/>
      <c r="V244" s="3"/>
      <c r="W244" s="3"/>
      <c r="X244" s="3"/>
      <c r="Y244" s="3"/>
      <c r="Z244" s="3"/>
      <c r="AA244" s="3"/>
      <c r="AB244" s="3"/>
      <c r="AC244" s="3"/>
      <c r="AD244" s="3"/>
      <c r="AE244" s="3"/>
      <c r="AF244" s="3"/>
    </row>
    <row r="245" spans="1:32" ht="15" customHeight="1">
      <c r="A245" s="496"/>
      <c r="B245" s="498"/>
      <c r="C245" s="498"/>
      <c r="D245" s="498"/>
      <c r="E245" s="502"/>
      <c r="F245" s="502"/>
      <c r="G245" s="658"/>
      <c r="H245" s="658"/>
      <c r="I245" s="502"/>
      <c r="J245" s="502"/>
      <c r="K245" s="502"/>
      <c r="L245" s="498"/>
      <c r="M245" s="3"/>
      <c r="N245" s="3"/>
      <c r="O245" s="3"/>
      <c r="P245" s="3"/>
      <c r="Q245" s="3"/>
      <c r="R245" s="3"/>
      <c r="S245" s="3"/>
      <c r="T245" s="3"/>
      <c r="U245" s="3"/>
      <c r="V245" s="3"/>
      <c r="W245" s="3"/>
      <c r="X245" s="3"/>
      <c r="Y245" s="3"/>
      <c r="Z245" s="3"/>
      <c r="AA245" s="3"/>
      <c r="AB245" s="3"/>
      <c r="AC245" s="3"/>
      <c r="AD245" s="3"/>
      <c r="AE245" s="3"/>
      <c r="AF245" s="3"/>
    </row>
    <row r="246" spans="1:32" ht="15" customHeight="1">
      <c r="A246" s="496"/>
      <c r="B246" s="498"/>
      <c r="C246" s="498"/>
      <c r="D246" s="498"/>
      <c r="E246" s="502"/>
      <c r="F246" s="502"/>
      <c r="G246" s="658"/>
      <c r="H246" s="658"/>
      <c r="I246" s="502"/>
      <c r="J246" s="502"/>
      <c r="K246" s="502"/>
      <c r="L246" s="498"/>
      <c r="M246" s="3"/>
      <c r="N246" s="3"/>
      <c r="O246" s="3"/>
      <c r="P246" s="3"/>
      <c r="Q246" s="3"/>
      <c r="R246" s="3"/>
      <c r="S246" s="3"/>
      <c r="T246" s="3"/>
      <c r="U246" s="3"/>
      <c r="V246" s="3"/>
      <c r="W246" s="3"/>
      <c r="X246" s="3"/>
      <c r="Y246" s="3"/>
      <c r="Z246" s="3"/>
      <c r="AA246" s="3"/>
      <c r="AB246" s="3"/>
      <c r="AC246" s="3"/>
      <c r="AD246" s="3"/>
      <c r="AE246" s="3"/>
      <c r="AF246" s="3"/>
    </row>
    <row r="247" spans="1:32" ht="15" customHeight="1">
      <c r="A247" s="496"/>
      <c r="B247" s="498"/>
      <c r="C247" s="498"/>
      <c r="D247" s="498"/>
      <c r="E247" s="502"/>
      <c r="F247" s="502"/>
      <c r="G247" s="658"/>
      <c r="H247" s="658"/>
      <c r="I247" s="502"/>
      <c r="J247" s="502"/>
      <c r="K247" s="502"/>
      <c r="L247" s="498"/>
      <c r="M247" s="3"/>
      <c r="N247" s="3"/>
      <c r="O247" s="3"/>
      <c r="P247" s="3"/>
      <c r="Q247" s="3"/>
      <c r="R247" s="3"/>
      <c r="S247" s="3"/>
      <c r="T247" s="3"/>
      <c r="U247" s="3"/>
      <c r="V247" s="3"/>
      <c r="W247" s="3"/>
      <c r="X247" s="3"/>
      <c r="Y247" s="3"/>
      <c r="Z247" s="3"/>
      <c r="AA247" s="3"/>
      <c r="AB247" s="3"/>
      <c r="AC247" s="3"/>
      <c r="AD247" s="3"/>
      <c r="AE247" s="3"/>
      <c r="AF247" s="3"/>
    </row>
    <row r="248" spans="1:32" ht="15" customHeight="1">
      <c r="A248" s="496"/>
      <c r="B248" s="498"/>
      <c r="C248" s="498"/>
      <c r="D248" s="498"/>
      <c r="E248" s="502"/>
      <c r="F248" s="502"/>
      <c r="G248" s="658"/>
      <c r="H248" s="658"/>
      <c r="I248" s="502"/>
      <c r="J248" s="502"/>
      <c r="K248" s="502"/>
      <c r="L248" s="498"/>
      <c r="M248" s="3"/>
      <c r="N248" s="3"/>
      <c r="O248" s="3"/>
      <c r="P248" s="3"/>
      <c r="Q248" s="3"/>
      <c r="R248" s="3"/>
      <c r="S248" s="3"/>
      <c r="T248" s="3"/>
      <c r="U248" s="3"/>
      <c r="V248" s="3"/>
      <c r="W248" s="3"/>
      <c r="X248" s="3"/>
      <c r="Y248" s="3"/>
      <c r="Z248" s="3"/>
      <c r="AA248" s="3"/>
      <c r="AB248" s="3"/>
      <c r="AC248" s="3"/>
      <c r="AD248" s="3"/>
      <c r="AE248" s="3"/>
      <c r="AF248" s="3"/>
    </row>
    <row r="249" spans="1:32" ht="15" customHeight="1">
      <c r="A249" s="496"/>
      <c r="B249" s="498"/>
      <c r="C249" s="498"/>
      <c r="D249" s="498"/>
      <c r="E249" s="502"/>
      <c r="F249" s="502"/>
      <c r="G249" s="658"/>
      <c r="H249" s="658"/>
      <c r="I249" s="502"/>
      <c r="J249" s="502"/>
      <c r="K249" s="502"/>
      <c r="L249" s="498"/>
      <c r="M249" s="3"/>
      <c r="N249" s="3"/>
      <c r="O249" s="3"/>
      <c r="P249" s="3"/>
      <c r="Q249" s="3"/>
      <c r="R249" s="3"/>
      <c r="S249" s="3"/>
      <c r="T249" s="3"/>
      <c r="U249" s="3"/>
      <c r="V249" s="3"/>
      <c r="W249" s="3"/>
      <c r="X249" s="3"/>
      <c r="Y249" s="3"/>
      <c r="Z249" s="3"/>
      <c r="AA249" s="3"/>
      <c r="AB249" s="3"/>
      <c r="AC249" s="3"/>
      <c r="AD249" s="3"/>
      <c r="AE249" s="3"/>
      <c r="AF249" s="3"/>
    </row>
    <row r="250" spans="1:32" ht="15" customHeight="1">
      <c r="A250" s="496"/>
      <c r="B250" s="498"/>
      <c r="C250" s="498"/>
      <c r="D250" s="498"/>
      <c r="E250" s="502"/>
      <c r="F250" s="502"/>
      <c r="G250" s="658"/>
      <c r="H250" s="658"/>
      <c r="I250" s="502"/>
      <c r="J250" s="502"/>
      <c r="K250" s="502"/>
      <c r="L250" s="498"/>
      <c r="M250" s="3"/>
      <c r="N250" s="3"/>
      <c r="O250" s="3"/>
      <c r="P250" s="3"/>
      <c r="Q250" s="3"/>
      <c r="R250" s="3"/>
      <c r="S250" s="3"/>
      <c r="T250" s="3"/>
      <c r="U250" s="3"/>
      <c r="V250" s="3"/>
      <c r="W250" s="3"/>
      <c r="X250" s="3"/>
      <c r="Y250" s="3"/>
      <c r="Z250" s="3"/>
      <c r="AA250" s="3"/>
      <c r="AB250" s="3"/>
      <c r="AC250" s="3"/>
      <c r="AD250" s="3"/>
      <c r="AE250" s="3"/>
      <c r="AF250" s="3"/>
    </row>
    <row r="251" spans="1:32" ht="15" customHeight="1">
      <c r="A251" s="496"/>
      <c r="B251" s="498"/>
      <c r="C251" s="498"/>
      <c r="D251" s="498"/>
      <c r="E251" s="502"/>
      <c r="F251" s="502"/>
      <c r="G251" s="658"/>
      <c r="H251" s="658"/>
      <c r="I251" s="502"/>
      <c r="J251" s="502"/>
      <c r="K251" s="502"/>
      <c r="L251" s="498"/>
      <c r="M251" s="3"/>
      <c r="N251" s="3"/>
      <c r="O251" s="3"/>
      <c r="P251" s="3"/>
      <c r="Q251" s="3"/>
      <c r="R251" s="3"/>
      <c r="S251" s="3"/>
      <c r="T251" s="3"/>
      <c r="U251" s="3"/>
      <c r="V251" s="3"/>
      <c r="W251" s="3"/>
      <c r="X251" s="3"/>
      <c r="Y251" s="3"/>
      <c r="Z251" s="3"/>
      <c r="AA251" s="3"/>
      <c r="AB251" s="3"/>
      <c r="AC251" s="3"/>
      <c r="AD251" s="3"/>
      <c r="AE251" s="3"/>
      <c r="AF251" s="3"/>
    </row>
    <row r="252" spans="1:32" ht="15" customHeight="1">
      <c r="A252" s="496"/>
      <c r="B252" s="498"/>
      <c r="C252" s="498"/>
      <c r="D252" s="498"/>
      <c r="E252" s="502"/>
      <c r="F252" s="502"/>
      <c r="G252" s="658"/>
      <c r="H252" s="658"/>
      <c r="I252" s="502"/>
      <c r="J252" s="502"/>
      <c r="K252" s="502"/>
      <c r="L252" s="498"/>
      <c r="M252" s="3"/>
      <c r="N252" s="3"/>
      <c r="O252" s="3"/>
      <c r="P252" s="3"/>
      <c r="Q252" s="3"/>
      <c r="R252" s="3"/>
      <c r="S252" s="3"/>
      <c r="T252" s="3"/>
      <c r="U252" s="3"/>
      <c r="V252" s="3"/>
      <c r="W252" s="3"/>
      <c r="X252" s="3"/>
      <c r="Y252" s="3"/>
      <c r="Z252" s="3"/>
      <c r="AA252" s="3"/>
      <c r="AB252" s="3"/>
      <c r="AC252" s="3"/>
      <c r="AD252" s="3"/>
      <c r="AE252" s="3"/>
      <c r="AF252" s="3"/>
    </row>
    <row r="253" spans="1:32" ht="15" customHeight="1">
      <c r="A253" s="496"/>
      <c r="B253" s="498"/>
      <c r="C253" s="498"/>
      <c r="D253" s="498"/>
      <c r="E253" s="502"/>
      <c r="F253" s="502"/>
      <c r="G253" s="658"/>
      <c r="H253" s="658"/>
      <c r="I253" s="502"/>
      <c r="J253" s="502"/>
      <c r="K253" s="502"/>
      <c r="L253" s="498"/>
      <c r="M253" s="3"/>
      <c r="N253" s="3"/>
      <c r="O253" s="3"/>
      <c r="P253" s="3"/>
      <c r="Q253" s="3"/>
      <c r="R253" s="3"/>
      <c r="S253" s="3"/>
      <c r="T253" s="3"/>
      <c r="U253" s="3"/>
      <c r="V253" s="3"/>
      <c r="W253" s="3"/>
      <c r="X253" s="3"/>
      <c r="Y253" s="3"/>
      <c r="Z253" s="3"/>
      <c r="AA253" s="3"/>
      <c r="AB253" s="3"/>
      <c r="AC253" s="3"/>
      <c r="AD253" s="3"/>
      <c r="AE253" s="3"/>
      <c r="AF253" s="3"/>
    </row>
    <row r="254" spans="1:32" ht="15" customHeight="1">
      <c r="A254" s="496"/>
      <c r="B254" s="498"/>
      <c r="C254" s="498"/>
      <c r="D254" s="498"/>
      <c r="E254" s="502"/>
      <c r="F254" s="502"/>
      <c r="G254" s="658"/>
      <c r="H254" s="658"/>
      <c r="I254" s="502"/>
      <c r="J254" s="502"/>
      <c r="K254" s="502"/>
      <c r="L254" s="498"/>
      <c r="M254" s="3"/>
      <c r="N254" s="3"/>
      <c r="O254" s="3"/>
      <c r="P254" s="3"/>
      <c r="Q254" s="3"/>
      <c r="R254" s="3"/>
      <c r="S254" s="3"/>
      <c r="T254" s="3"/>
      <c r="U254" s="3"/>
      <c r="V254" s="3"/>
      <c r="W254" s="3"/>
      <c r="X254" s="3"/>
      <c r="Y254" s="3"/>
      <c r="Z254" s="3"/>
      <c r="AA254" s="3"/>
      <c r="AB254" s="3"/>
      <c r="AC254" s="3"/>
      <c r="AD254" s="3"/>
      <c r="AE254" s="3"/>
      <c r="AF254" s="3"/>
    </row>
    <row r="255" spans="1:32" ht="15" customHeight="1">
      <c r="A255" s="496"/>
      <c r="B255" s="498"/>
      <c r="C255" s="498"/>
      <c r="D255" s="498"/>
      <c r="E255" s="502"/>
      <c r="F255" s="502"/>
      <c r="G255" s="658"/>
      <c r="H255" s="658"/>
      <c r="I255" s="502"/>
      <c r="J255" s="502"/>
      <c r="K255" s="502"/>
      <c r="L255" s="498"/>
      <c r="M255" s="3"/>
      <c r="N255" s="3"/>
      <c r="O255" s="3"/>
      <c r="P255" s="3"/>
      <c r="Q255" s="3"/>
      <c r="R255" s="3"/>
      <c r="S255" s="3"/>
      <c r="T255" s="3"/>
      <c r="U255" s="3"/>
      <c r="V255" s="3"/>
      <c r="W255" s="3"/>
      <c r="X255" s="3"/>
      <c r="Y255" s="3"/>
      <c r="Z255" s="3"/>
      <c r="AA255" s="3"/>
      <c r="AB255" s="3"/>
      <c r="AC255" s="3"/>
      <c r="AD255" s="3"/>
      <c r="AE255" s="3"/>
      <c r="AF255" s="3"/>
    </row>
    <row r="256" spans="1:32" ht="15" customHeight="1">
      <c r="A256" s="496"/>
      <c r="B256" s="498"/>
      <c r="C256" s="498"/>
      <c r="D256" s="498"/>
      <c r="E256" s="502"/>
      <c r="F256" s="502"/>
      <c r="G256" s="658"/>
      <c r="H256" s="658"/>
      <c r="I256" s="502"/>
      <c r="J256" s="502"/>
      <c r="K256" s="502"/>
      <c r="L256" s="498"/>
      <c r="M256" s="3"/>
      <c r="N256" s="3"/>
      <c r="O256" s="3"/>
      <c r="P256" s="3"/>
      <c r="Q256" s="3"/>
      <c r="R256" s="3"/>
      <c r="S256" s="3"/>
      <c r="T256" s="3"/>
      <c r="U256" s="3"/>
      <c r="V256" s="3"/>
      <c r="W256" s="3"/>
      <c r="X256" s="3"/>
      <c r="Y256" s="3"/>
      <c r="Z256" s="3"/>
      <c r="AA256" s="3"/>
      <c r="AB256" s="3"/>
      <c r="AC256" s="3"/>
      <c r="AD256" s="3"/>
      <c r="AE256" s="3"/>
      <c r="AF256" s="3"/>
    </row>
    <row r="257" spans="1:32" ht="15" customHeight="1">
      <c r="A257" s="496"/>
      <c r="B257" s="498"/>
      <c r="C257" s="498"/>
      <c r="D257" s="498"/>
      <c r="E257" s="502"/>
      <c r="F257" s="502"/>
      <c r="G257" s="658"/>
      <c r="H257" s="658"/>
      <c r="I257" s="502"/>
      <c r="J257" s="502"/>
      <c r="K257" s="502"/>
      <c r="L257" s="498"/>
      <c r="M257" s="3"/>
      <c r="N257" s="3"/>
      <c r="O257" s="3"/>
      <c r="P257" s="3"/>
      <c r="Q257" s="3"/>
      <c r="R257" s="3"/>
      <c r="S257" s="3"/>
      <c r="T257" s="3"/>
      <c r="U257" s="3"/>
      <c r="V257" s="3"/>
      <c r="W257" s="3"/>
      <c r="X257" s="3"/>
      <c r="Y257" s="3"/>
      <c r="Z257" s="3"/>
      <c r="AA257" s="3"/>
      <c r="AB257" s="3"/>
      <c r="AC257" s="3"/>
      <c r="AD257" s="3"/>
      <c r="AE257" s="3"/>
      <c r="AF257" s="3"/>
    </row>
    <row r="258" spans="1:32" ht="15" customHeight="1">
      <c r="A258" s="496"/>
      <c r="B258" s="498"/>
      <c r="C258" s="498"/>
      <c r="D258" s="498"/>
      <c r="E258" s="502"/>
      <c r="F258" s="502"/>
      <c r="G258" s="658"/>
      <c r="H258" s="658"/>
      <c r="I258" s="502"/>
      <c r="J258" s="502"/>
      <c r="K258" s="502"/>
      <c r="L258" s="498"/>
      <c r="M258" s="3"/>
      <c r="N258" s="3"/>
      <c r="O258" s="3"/>
      <c r="P258" s="3"/>
      <c r="Q258" s="3"/>
      <c r="R258" s="3"/>
      <c r="S258" s="3"/>
      <c r="T258" s="3"/>
      <c r="U258" s="3"/>
      <c r="V258" s="3"/>
      <c r="W258" s="3"/>
      <c r="X258" s="3"/>
      <c r="Y258" s="3"/>
      <c r="Z258" s="3"/>
      <c r="AA258" s="3"/>
      <c r="AB258" s="3"/>
      <c r="AC258" s="3"/>
      <c r="AD258" s="3"/>
      <c r="AE258" s="3"/>
      <c r="AF258" s="3"/>
    </row>
    <row r="259" spans="1:32" ht="15" customHeight="1">
      <c r="A259" s="496"/>
      <c r="B259" s="498"/>
      <c r="C259" s="498"/>
      <c r="D259" s="498"/>
      <c r="E259" s="502"/>
      <c r="F259" s="502"/>
      <c r="G259" s="658"/>
      <c r="H259" s="658"/>
      <c r="I259" s="502"/>
      <c r="J259" s="502"/>
      <c r="K259" s="502"/>
      <c r="L259" s="498"/>
      <c r="M259" s="3"/>
      <c r="N259" s="3"/>
      <c r="O259" s="3"/>
      <c r="P259" s="3"/>
      <c r="Q259" s="3"/>
      <c r="R259" s="3"/>
      <c r="S259" s="3"/>
      <c r="T259" s="3"/>
      <c r="U259" s="3"/>
      <c r="V259" s="3"/>
      <c r="W259" s="3"/>
      <c r="X259" s="3"/>
      <c r="Y259" s="3"/>
      <c r="Z259" s="3"/>
      <c r="AA259" s="3"/>
      <c r="AB259" s="3"/>
      <c r="AC259" s="3"/>
      <c r="AD259" s="3"/>
      <c r="AE259" s="3"/>
      <c r="AF259" s="3"/>
    </row>
    <row r="260" spans="1:32" ht="15" customHeight="1">
      <c r="A260" s="496"/>
      <c r="B260" s="498"/>
      <c r="C260" s="498"/>
      <c r="D260" s="498"/>
      <c r="E260" s="502"/>
      <c r="F260" s="502"/>
      <c r="G260" s="658"/>
      <c r="H260" s="658"/>
      <c r="I260" s="502"/>
      <c r="J260" s="502"/>
      <c r="K260" s="502"/>
      <c r="L260" s="498"/>
      <c r="M260" s="3"/>
      <c r="N260" s="3"/>
      <c r="O260" s="3"/>
      <c r="P260" s="3"/>
      <c r="Q260" s="3"/>
      <c r="R260" s="3"/>
      <c r="S260" s="3"/>
      <c r="T260" s="3"/>
      <c r="U260" s="3"/>
      <c r="V260" s="3"/>
      <c r="W260" s="3"/>
      <c r="X260" s="3"/>
      <c r="Y260" s="3"/>
      <c r="Z260" s="3"/>
      <c r="AA260" s="3"/>
      <c r="AB260" s="3"/>
      <c r="AC260" s="3"/>
      <c r="AD260" s="3"/>
      <c r="AE260" s="3"/>
      <c r="AF260" s="3"/>
    </row>
    <row r="261" spans="1:32" ht="15" customHeight="1">
      <c r="A261" s="496"/>
      <c r="B261" s="498"/>
      <c r="C261" s="498"/>
      <c r="D261" s="498"/>
      <c r="E261" s="502"/>
      <c r="F261" s="502"/>
      <c r="G261" s="658"/>
      <c r="H261" s="658"/>
      <c r="I261" s="502"/>
      <c r="J261" s="502"/>
      <c r="K261" s="502"/>
      <c r="L261" s="498"/>
      <c r="M261" s="3"/>
      <c r="N261" s="3"/>
      <c r="O261" s="3"/>
      <c r="P261" s="3"/>
      <c r="Q261" s="3"/>
      <c r="R261" s="3"/>
      <c r="S261" s="3"/>
      <c r="T261" s="3"/>
      <c r="U261" s="3"/>
      <c r="V261" s="3"/>
      <c r="W261" s="3"/>
      <c r="X261" s="3"/>
      <c r="Y261" s="3"/>
      <c r="Z261" s="3"/>
      <c r="AA261" s="3"/>
      <c r="AB261" s="3"/>
      <c r="AC261" s="3"/>
      <c r="AD261" s="3"/>
      <c r="AE261" s="3"/>
      <c r="AF261" s="3"/>
    </row>
    <row r="262" spans="1:32" ht="15" customHeight="1">
      <c r="A262" s="496"/>
      <c r="B262" s="498"/>
      <c r="C262" s="498"/>
      <c r="D262" s="498"/>
      <c r="E262" s="502"/>
      <c r="F262" s="502"/>
      <c r="G262" s="658"/>
      <c r="H262" s="658"/>
      <c r="I262" s="502"/>
      <c r="J262" s="502"/>
      <c r="K262" s="502"/>
      <c r="L262" s="498"/>
      <c r="M262" s="3"/>
      <c r="N262" s="3"/>
      <c r="O262" s="3"/>
      <c r="P262" s="3"/>
      <c r="Q262" s="3"/>
      <c r="R262" s="3"/>
      <c r="S262" s="3"/>
      <c r="T262" s="3"/>
      <c r="U262" s="3"/>
      <c r="V262" s="3"/>
      <c r="W262" s="3"/>
      <c r="X262" s="3"/>
      <c r="Y262" s="3"/>
      <c r="Z262" s="3"/>
      <c r="AA262" s="3"/>
      <c r="AB262" s="3"/>
      <c r="AC262" s="3"/>
      <c r="AD262" s="3"/>
      <c r="AE262" s="3"/>
      <c r="AF262" s="3"/>
    </row>
    <row r="263" spans="1:32" ht="15" customHeight="1">
      <c r="A263" s="496"/>
      <c r="B263" s="498"/>
      <c r="C263" s="498"/>
      <c r="D263" s="498"/>
      <c r="E263" s="502"/>
      <c r="F263" s="502"/>
      <c r="G263" s="658"/>
      <c r="H263" s="658"/>
      <c r="I263" s="502"/>
      <c r="J263" s="502"/>
      <c r="K263" s="502"/>
      <c r="L263" s="498"/>
      <c r="M263" s="3"/>
      <c r="N263" s="3"/>
      <c r="O263" s="3"/>
      <c r="P263" s="3"/>
      <c r="Q263" s="3"/>
      <c r="R263" s="3"/>
      <c r="S263" s="3"/>
      <c r="T263" s="3"/>
      <c r="U263" s="3"/>
      <c r="V263" s="3"/>
      <c r="W263" s="3"/>
      <c r="X263" s="3"/>
      <c r="Y263" s="3"/>
      <c r="Z263" s="3"/>
      <c r="AA263" s="3"/>
      <c r="AB263" s="3"/>
      <c r="AC263" s="3"/>
      <c r="AD263" s="3"/>
      <c r="AE263" s="3"/>
      <c r="AF263" s="3"/>
    </row>
    <row r="264" spans="1:32" ht="15" customHeight="1">
      <c r="A264" s="496"/>
      <c r="B264" s="498"/>
      <c r="C264" s="498"/>
      <c r="D264" s="498"/>
      <c r="E264" s="502"/>
      <c r="F264" s="502"/>
      <c r="G264" s="658"/>
      <c r="H264" s="658"/>
      <c r="I264" s="502"/>
      <c r="J264" s="502"/>
      <c r="K264" s="502"/>
      <c r="L264" s="498"/>
      <c r="M264" s="3"/>
      <c r="N264" s="3"/>
      <c r="O264" s="3"/>
      <c r="P264" s="3"/>
      <c r="Q264" s="3"/>
      <c r="R264" s="3"/>
      <c r="S264" s="3"/>
      <c r="T264" s="3"/>
      <c r="U264" s="3"/>
      <c r="V264" s="3"/>
      <c r="W264" s="3"/>
      <c r="X264" s="3"/>
      <c r="Y264" s="3"/>
      <c r="Z264" s="3"/>
      <c r="AA264" s="3"/>
      <c r="AB264" s="3"/>
      <c r="AC264" s="3"/>
      <c r="AD264" s="3"/>
      <c r="AE264" s="3"/>
      <c r="AF264" s="3"/>
    </row>
    <row r="265" spans="1:32" ht="15" customHeight="1">
      <c r="A265" s="496"/>
      <c r="B265" s="498"/>
      <c r="C265" s="498"/>
      <c r="D265" s="498"/>
      <c r="E265" s="502"/>
      <c r="F265" s="502"/>
      <c r="G265" s="658"/>
      <c r="H265" s="658"/>
      <c r="I265" s="502"/>
      <c r="J265" s="502"/>
      <c r="K265" s="502"/>
      <c r="L265" s="498"/>
      <c r="M265" s="3"/>
      <c r="N265" s="3"/>
      <c r="O265" s="3"/>
      <c r="P265" s="3"/>
      <c r="Q265" s="3"/>
      <c r="R265" s="3"/>
      <c r="S265" s="3"/>
      <c r="T265" s="3"/>
      <c r="U265" s="3"/>
      <c r="V265" s="3"/>
      <c r="W265" s="3"/>
      <c r="X265" s="3"/>
      <c r="Y265" s="3"/>
      <c r="Z265" s="3"/>
      <c r="AA265" s="3"/>
      <c r="AB265" s="3"/>
      <c r="AC265" s="3"/>
      <c r="AD265" s="3"/>
      <c r="AE265" s="3"/>
      <c r="AF265" s="3"/>
    </row>
    <row r="266" spans="1:32" ht="15" customHeight="1">
      <c r="A266" s="496"/>
      <c r="B266" s="498"/>
      <c r="C266" s="498"/>
      <c r="D266" s="498"/>
      <c r="E266" s="502"/>
      <c r="F266" s="502"/>
      <c r="G266" s="658"/>
      <c r="H266" s="658"/>
      <c r="I266" s="502"/>
      <c r="J266" s="502"/>
      <c r="K266" s="502"/>
      <c r="L266" s="498"/>
      <c r="M266" s="3"/>
      <c r="N266" s="3"/>
      <c r="O266" s="3"/>
      <c r="P266" s="3"/>
      <c r="Q266" s="3"/>
      <c r="R266" s="3"/>
      <c r="S266" s="3"/>
      <c r="T266" s="3"/>
      <c r="U266" s="3"/>
      <c r="V266" s="3"/>
      <c r="W266" s="3"/>
      <c r="X266" s="3"/>
      <c r="Y266" s="3"/>
      <c r="Z266" s="3"/>
      <c r="AA266" s="3"/>
      <c r="AB266" s="3"/>
      <c r="AC266" s="3"/>
      <c r="AD266" s="3"/>
      <c r="AE266" s="3"/>
      <c r="AF266" s="3"/>
    </row>
    <row r="267" spans="1:32" ht="15" customHeight="1">
      <c r="A267" s="496"/>
      <c r="B267" s="498"/>
      <c r="C267" s="498"/>
      <c r="D267" s="498"/>
      <c r="E267" s="502"/>
      <c r="F267" s="502"/>
      <c r="G267" s="658"/>
      <c r="H267" s="658"/>
      <c r="I267" s="502"/>
      <c r="J267" s="502"/>
      <c r="K267" s="502"/>
      <c r="L267" s="498"/>
      <c r="M267" s="3"/>
      <c r="N267" s="3"/>
      <c r="O267" s="3"/>
      <c r="P267" s="3"/>
      <c r="Q267" s="3"/>
      <c r="R267" s="3"/>
      <c r="S267" s="3"/>
      <c r="T267" s="3"/>
      <c r="U267" s="3"/>
      <c r="V267" s="3"/>
      <c r="W267" s="3"/>
      <c r="X267" s="3"/>
      <c r="Y267" s="3"/>
      <c r="Z267" s="3"/>
      <c r="AA267" s="3"/>
      <c r="AB267" s="3"/>
      <c r="AC267" s="3"/>
      <c r="AD267" s="3"/>
      <c r="AE267" s="3"/>
      <c r="AF267" s="3"/>
    </row>
    <row r="268" spans="1:32" ht="15" customHeight="1">
      <c r="A268" s="496"/>
      <c r="B268" s="498"/>
      <c r="C268" s="498"/>
      <c r="D268" s="498"/>
      <c r="E268" s="502"/>
      <c r="F268" s="502"/>
      <c r="G268" s="658"/>
      <c r="H268" s="658"/>
      <c r="I268" s="502"/>
      <c r="J268" s="502"/>
      <c r="K268" s="502"/>
      <c r="L268" s="498"/>
      <c r="M268" s="3"/>
      <c r="N268" s="3"/>
      <c r="O268" s="3"/>
      <c r="P268" s="3"/>
      <c r="Q268" s="3"/>
      <c r="R268" s="3"/>
      <c r="S268" s="3"/>
      <c r="T268" s="3"/>
      <c r="U268" s="3"/>
      <c r="V268" s="3"/>
      <c r="W268" s="3"/>
      <c r="X268" s="3"/>
      <c r="Y268" s="3"/>
      <c r="Z268" s="3"/>
      <c r="AA268" s="3"/>
      <c r="AB268" s="3"/>
      <c r="AC268" s="3"/>
      <c r="AD268" s="3"/>
      <c r="AE268" s="3"/>
      <c r="AF268" s="3"/>
    </row>
    <row r="269" spans="1:32" ht="15" customHeight="1">
      <c r="A269" s="496"/>
      <c r="B269" s="498"/>
      <c r="C269" s="498"/>
      <c r="D269" s="498"/>
      <c r="E269" s="502"/>
      <c r="F269" s="502"/>
      <c r="G269" s="658"/>
      <c r="H269" s="658"/>
      <c r="I269" s="502"/>
      <c r="J269" s="502"/>
      <c r="K269" s="502"/>
      <c r="L269" s="498"/>
      <c r="M269" s="3"/>
      <c r="N269" s="3"/>
      <c r="O269" s="3"/>
      <c r="P269" s="3"/>
      <c r="Q269" s="3"/>
      <c r="R269" s="3"/>
      <c r="S269" s="3"/>
      <c r="T269" s="3"/>
      <c r="U269" s="3"/>
      <c r="V269" s="3"/>
      <c r="W269" s="3"/>
      <c r="X269" s="3"/>
      <c r="Y269" s="3"/>
      <c r="Z269" s="3"/>
      <c r="AA269" s="3"/>
      <c r="AB269" s="3"/>
      <c r="AC269" s="3"/>
      <c r="AD269" s="3"/>
      <c r="AE269" s="3"/>
      <c r="AF269" s="3"/>
    </row>
    <row r="270" spans="1:32" ht="15" customHeight="1">
      <c r="A270" s="496"/>
      <c r="B270" s="498"/>
      <c r="C270" s="498"/>
      <c r="D270" s="498"/>
      <c r="E270" s="502"/>
      <c r="F270" s="502"/>
      <c r="G270" s="658"/>
      <c r="H270" s="658"/>
      <c r="I270" s="502"/>
      <c r="J270" s="502"/>
      <c r="K270" s="502"/>
      <c r="L270" s="498"/>
      <c r="M270" s="3"/>
      <c r="N270" s="3"/>
      <c r="O270" s="3"/>
      <c r="P270" s="3"/>
      <c r="Q270" s="3"/>
      <c r="R270" s="3"/>
      <c r="S270" s="3"/>
      <c r="T270" s="3"/>
      <c r="U270" s="3"/>
      <c r="V270" s="3"/>
      <c r="W270" s="3"/>
      <c r="X270" s="3"/>
      <c r="Y270" s="3"/>
      <c r="Z270" s="3"/>
      <c r="AA270" s="3"/>
      <c r="AB270" s="3"/>
      <c r="AC270" s="3"/>
      <c r="AD270" s="3"/>
      <c r="AE270" s="3"/>
      <c r="AF270" s="3"/>
    </row>
    <row r="271" spans="1:32" ht="15" customHeight="1">
      <c r="A271" s="496"/>
      <c r="B271" s="498"/>
      <c r="C271" s="498"/>
      <c r="D271" s="498"/>
      <c r="E271" s="502"/>
      <c r="F271" s="502"/>
      <c r="G271" s="658"/>
      <c r="H271" s="658"/>
      <c r="I271" s="502"/>
      <c r="J271" s="502"/>
      <c r="K271" s="502"/>
      <c r="L271" s="498"/>
      <c r="M271" s="3"/>
      <c r="N271" s="3"/>
      <c r="O271" s="3"/>
      <c r="P271" s="3"/>
      <c r="Q271" s="3"/>
      <c r="R271" s="3"/>
      <c r="S271" s="3"/>
      <c r="T271" s="3"/>
      <c r="U271" s="3"/>
      <c r="V271" s="3"/>
      <c r="W271" s="3"/>
      <c r="X271" s="3"/>
      <c r="Y271" s="3"/>
      <c r="Z271" s="3"/>
      <c r="AA271" s="3"/>
      <c r="AB271" s="3"/>
      <c r="AC271" s="3"/>
      <c r="AD271" s="3"/>
      <c r="AE271" s="3"/>
      <c r="AF271" s="3"/>
    </row>
    <row r="272" spans="1:32" ht="15" customHeight="1">
      <c r="A272" s="496"/>
      <c r="B272" s="498"/>
      <c r="C272" s="498"/>
      <c r="D272" s="498"/>
      <c r="E272" s="502"/>
      <c r="F272" s="502"/>
      <c r="G272" s="658"/>
      <c r="H272" s="658"/>
      <c r="I272" s="502"/>
      <c r="J272" s="502"/>
      <c r="K272" s="502"/>
      <c r="L272" s="498"/>
      <c r="M272" s="3"/>
      <c r="N272" s="3"/>
      <c r="O272" s="3"/>
      <c r="P272" s="3"/>
      <c r="Q272" s="3"/>
      <c r="R272" s="3"/>
      <c r="S272" s="3"/>
      <c r="T272" s="3"/>
      <c r="U272" s="3"/>
      <c r="V272" s="3"/>
      <c r="W272" s="3"/>
      <c r="X272" s="3"/>
      <c r="Y272" s="3"/>
      <c r="Z272" s="3"/>
      <c r="AA272" s="3"/>
      <c r="AB272" s="3"/>
      <c r="AC272" s="3"/>
      <c r="AD272" s="3"/>
      <c r="AE272" s="3"/>
      <c r="AF272" s="3"/>
    </row>
    <row r="273" spans="1:32" ht="15" customHeight="1">
      <c r="A273" s="496"/>
      <c r="B273" s="498"/>
      <c r="C273" s="498"/>
      <c r="D273" s="498"/>
      <c r="E273" s="502"/>
      <c r="F273" s="502"/>
      <c r="G273" s="658"/>
      <c r="H273" s="658"/>
      <c r="I273" s="502"/>
      <c r="J273" s="502"/>
      <c r="K273" s="502"/>
      <c r="L273" s="498"/>
      <c r="M273" s="3"/>
      <c r="N273" s="3"/>
      <c r="O273" s="3"/>
      <c r="P273" s="3"/>
      <c r="Q273" s="3"/>
      <c r="R273" s="3"/>
      <c r="S273" s="3"/>
      <c r="T273" s="3"/>
      <c r="U273" s="3"/>
      <c r="V273" s="3"/>
      <c r="W273" s="3"/>
      <c r="X273" s="3"/>
      <c r="Y273" s="3"/>
      <c r="Z273" s="3"/>
      <c r="AA273" s="3"/>
      <c r="AB273" s="3"/>
      <c r="AC273" s="3"/>
      <c r="AD273" s="3"/>
      <c r="AE273" s="3"/>
      <c r="AF273" s="3"/>
    </row>
    <row r="274" spans="1:32" ht="15" customHeight="1">
      <c r="A274" s="496"/>
      <c r="B274" s="498"/>
      <c r="C274" s="498"/>
      <c r="D274" s="498"/>
      <c r="E274" s="502"/>
      <c r="F274" s="502"/>
      <c r="G274" s="658"/>
      <c r="H274" s="658"/>
      <c r="I274" s="502"/>
      <c r="J274" s="502"/>
      <c r="K274" s="502"/>
      <c r="L274" s="498"/>
      <c r="M274" s="3"/>
      <c r="N274" s="3"/>
      <c r="O274" s="3"/>
      <c r="P274" s="3"/>
      <c r="Q274" s="3"/>
      <c r="R274" s="3"/>
      <c r="S274" s="3"/>
      <c r="T274" s="3"/>
      <c r="U274" s="3"/>
      <c r="V274" s="3"/>
      <c r="W274" s="3"/>
      <c r="X274" s="3"/>
      <c r="Y274" s="3"/>
      <c r="Z274" s="3"/>
      <c r="AA274" s="3"/>
      <c r="AB274" s="3"/>
      <c r="AC274" s="3"/>
      <c r="AD274" s="3"/>
      <c r="AE274" s="3"/>
      <c r="AF274" s="3"/>
    </row>
    <row r="275" spans="1:32" ht="15" customHeight="1">
      <c r="A275" s="496"/>
      <c r="B275" s="498"/>
      <c r="C275" s="498"/>
      <c r="D275" s="498"/>
      <c r="E275" s="502"/>
      <c r="F275" s="502"/>
      <c r="G275" s="658"/>
      <c r="H275" s="658"/>
      <c r="I275" s="502"/>
      <c r="J275" s="502"/>
      <c r="K275" s="502"/>
      <c r="L275" s="498"/>
      <c r="M275" s="3"/>
      <c r="N275" s="3"/>
      <c r="O275" s="3"/>
      <c r="P275" s="3"/>
      <c r="Q275" s="3"/>
      <c r="R275" s="3"/>
      <c r="S275" s="3"/>
      <c r="T275" s="3"/>
      <c r="U275" s="3"/>
      <c r="V275" s="3"/>
      <c r="W275" s="3"/>
      <c r="X275" s="3"/>
      <c r="Y275" s="3"/>
      <c r="Z275" s="3"/>
      <c r="AA275" s="3"/>
      <c r="AB275" s="3"/>
      <c r="AC275" s="3"/>
      <c r="AD275" s="3"/>
      <c r="AE275" s="3"/>
      <c r="AF275" s="3"/>
    </row>
    <row r="276" spans="1:32" ht="15" customHeight="1">
      <c r="A276" s="496"/>
      <c r="B276" s="498"/>
      <c r="C276" s="498"/>
      <c r="D276" s="498"/>
      <c r="E276" s="502"/>
      <c r="F276" s="502"/>
      <c r="G276" s="658"/>
      <c r="H276" s="658"/>
      <c r="I276" s="502"/>
      <c r="J276" s="502"/>
      <c r="K276" s="502"/>
      <c r="L276" s="498"/>
      <c r="M276" s="3"/>
      <c r="N276" s="3"/>
      <c r="O276" s="3"/>
      <c r="P276" s="3"/>
      <c r="Q276" s="3"/>
      <c r="R276" s="3"/>
      <c r="S276" s="3"/>
      <c r="T276" s="3"/>
      <c r="U276" s="3"/>
      <c r="V276" s="3"/>
      <c r="W276" s="3"/>
      <c r="X276" s="3"/>
      <c r="Y276" s="3"/>
      <c r="Z276" s="3"/>
      <c r="AA276" s="3"/>
      <c r="AB276" s="3"/>
      <c r="AC276" s="3"/>
      <c r="AD276" s="3"/>
      <c r="AE276" s="3"/>
      <c r="AF276" s="3"/>
    </row>
    <row r="277" spans="1:32" ht="15" customHeight="1">
      <c r="A277" s="496"/>
      <c r="B277" s="498"/>
      <c r="C277" s="498"/>
      <c r="D277" s="498"/>
      <c r="E277" s="502"/>
      <c r="F277" s="502"/>
      <c r="G277" s="658"/>
      <c r="H277" s="658"/>
      <c r="I277" s="502"/>
      <c r="J277" s="502"/>
      <c r="K277" s="502"/>
      <c r="L277" s="498"/>
      <c r="M277" s="3"/>
      <c r="N277" s="3"/>
      <c r="O277" s="3"/>
      <c r="P277" s="3"/>
      <c r="Q277" s="3"/>
      <c r="R277" s="3"/>
      <c r="S277" s="3"/>
      <c r="T277" s="3"/>
      <c r="U277" s="3"/>
      <c r="V277" s="3"/>
      <c r="W277" s="3"/>
      <c r="X277" s="3"/>
      <c r="Y277" s="3"/>
      <c r="Z277" s="3"/>
      <c r="AA277" s="3"/>
      <c r="AB277" s="3"/>
      <c r="AC277" s="3"/>
      <c r="AD277" s="3"/>
      <c r="AE277" s="3"/>
      <c r="AF277" s="3"/>
    </row>
    <row r="278" spans="1:32" ht="15" customHeight="1">
      <c r="A278" s="496"/>
      <c r="B278" s="498"/>
      <c r="C278" s="498"/>
      <c r="D278" s="498"/>
      <c r="E278" s="502"/>
      <c r="F278" s="502"/>
      <c r="G278" s="658"/>
      <c r="H278" s="658"/>
      <c r="I278" s="502"/>
      <c r="J278" s="502"/>
      <c r="K278" s="502"/>
      <c r="L278" s="498"/>
      <c r="M278" s="3"/>
      <c r="N278" s="3"/>
      <c r="O278" s="3"/>
      <c r="P278" s="3"/>
      <c r="Q278" s="3"/>
      <c r="R278" s="3"/>
      <c r="S278" s="3"/>
      <c r="T278" s="3"/>
      <c r="U278" s="3"/>
      <c r="V278" s="3"/>
      <c r="W278" s="3"/>
      <c r="X278" s="3"/>
      <c r="Y278" s="3"/>
      <c r="Z278" s="3"/>
      <c r="AA278" s="3"/>
      <c r="AB278" s="3"/>
      <c r="AC278" s="3"/>
      <c r="AD278" s="3"/>
      <c r="AE278" s="3"/>
      <c r="AF278" s="3"/>
    </row>
    <row r="279" spans="1:32" ht="15" customHeight="1">
      <c r="A279" s="496"/>
      <c r="B279" s="498"/>
      <c r="C279" s="498"/>
      <c r="D279" s="498"/>
      <c r="E279" s="502"/>
      <c r="F279" s="502"/>
      <c r="G279" s="658"/>
      <c r="H279" s="658"/>
      <c r="I279" s="502"/>
      <c r="J279" s="502"/>
      <c r="K279" s="502"/>
      <c r="L279" s="498"/>
      <c r="M279" s="3"/>
      <c r="N279" s="3"/>
      <c r="O279" s="3"/>
      <c r="P279" s="3"/>
      <c r="Q279" s="3"/>
      <c r="R279" s="3"/>
      <c r="S279" s="3"/>
      <c r="T279" s="3"/>
      <c r="U279" s="3"/>
      <c r="V279" s="3"/>
      <c r="W279" s="3"/>
      <c r="X279" s="3"/>
      <c r="Y279" s="3"/>
      <c r="Z279" s="3"/>
      <c r="AA279" s="3"/>
      <c r="AB279" s="3"/>
      <c r="AC279" s="3"/>
      <c r="AD279" s="3"/>
      <c r="AE279" s="3"/>
      <c r="AF279" s="3"/>
    </row>
    <row r="280" spans="1:32" ht="15" customHeight="1">
      <c r="A280" s="496"/>
      <c r="B280" s="498"/>
      <c r="C280" s="498"/>
      <c r="D280" s="498"/>
      <c r="E280" s="502"/>
      <c r="F280" s="502"/>
      <c r="G280" s="658"/>
      <c r="H280" s="658"/>
      <c r="I280" s="502"/>
      <c r="J280" s="502"/>
      <c r="K280" s="502"/>
      <c r="L280" s="498"/>
      <c r="M280" s="3"/>
      <c r="N280" s="3"/>
      <c r="O280" s="3"/>
      <c r="P280" s="3"/>
      <c r="Q280" s="3"/>
      <c r="R280" s="3"/>
      <c r="S280" s="3"/>
      <c r="T280" s="3"/>
      <c r="U280" s="3"/>
      <c r="V280" s="3"/>
      <c r="W280" s="3"/>
      <c r="X280" s="3"/>
      <c r="Y280" s="3"/>
      <c r="Z280" s="3"/>
      <c r="AA280" s="3"/>
      <c r="AB280" s="3"/>
      <c r="AC280" s="3"/>
      <c r="AD280" s="3"/>
      <c r="AE280" s="3"/>
      <c r="AF280" s="3"/>
    </row>
    <row r="281" spans="1:32" ht="15" customHeight="1">
      <c r="A281" s="496"/>
      <c r="B281" s="498"/>
      <c r="C281" s="498"/>
      <c r="D281" s="498"/>
      <c r="E281" s="502"/>
      <c r="F281" s="502"/>
      <c r="G281" s="658"/>
      <c r="H281" s="658"/>
      <c r="I281" s="502"/>
      <c r="J281" s="502"/>
      <c r="K281" s="502"/>
      <c r="L281" s="498"/>
      <c r="M281" s="3"/>
      <c r="N281" s="3"/>
      <c r="O281" s="3"/>
      <c r="P281" s="3"/>
      <c r="Q281" s="3"/>
      <c r="R281" s="3"/>
      <c r="S281" s="3"/>
      <c r="T281" s="3"/>
      <c r="U281" s="3"/>
      <c r="V281" s="3"/>
      <c r="W281" s="3"/>
      <c r="X281" s="3"/>
      <c r="Y281" s="3"/>
      <c r="Z281" s="3"/>
      <c r="AA281" s="3"/>
      <c r="AB281" s="3"/>
      <c r="AC281" s="3"/>
      <c r="AD281" s="3"/>
      <c r="AE281" s="3"/>
      <c r="AF281" s="3"/>
    </row>
    <row r="282" spans="1:32" ht="15" customHeight="1">
      <c r="A282" s="496"/>
      <c r="B282" s="498"/>
      <c r="C282" s="498"/>
      <c r="D282" s="498"/>
      <c r="E282" s="502"/>
      <c r="F282" s="502"/>
      <c r="G282" s="658"/>
      <c r="H282" s="658"/>
      <c r="I282" s="502"/>
      <c r="J282" s="502"/>
      <c r="K282" s="502"/>
      <c r="L282" s="498"/>
      <c r="M282" s="3"/>
      <c r="N282" s="3"/>
      <c r="O282" s="3"/>
      <c r="P282" s="3"/>
      <c r="Q282" s="3"/>
      <c r="R282" s="3"/>
      <c r="S282" s="3"/>
      <c r="T282" s="3"/>
      <c r="U282" s="3"/>
      <c r="V282" s="3"/>
      <c r="W282" s="3"/>
      <c r="X282" s="3"/>
      <c r="Y282" s="3"/>
      <c r="Z282" s="3"/>
      <c r="AA282" s="3"/>
      <c r="AB282" s="3"/>
      <c r="AC282" s="3"/>
      <c r="AD282" s="3"/>
      <c r="AE282" s="3"/>
      <c r="AF282" s="3"/>
    </row>
    <row r="283" spans="1:32" ht="15" customHeight="1">
      <c r="A283" s="496"/>
      <c r="B283" s="498"/>
      <c r="C283" s="498"/>
      <c r="D283" s="498"/>
      <c r="E283" s="502"/>
      <c r="F283" s="502"/>
      <c r="G283" s="658"/>
      <c r="H283" s="658"/>
      <c r="I283" s="502"/>
      <c r="J283" s="502"/>
      <c r="K283" s="502"/>
      <c r="L283" s="498"/>
      <c r="M283" s="3"/>
      <c r="N283" s="3"/>
      <c r="O283" s="3"/>
      <c r="P283" s="3"/>
      <c r="Q283" s="3"/>
      <c r="R283" s="3"/>
      <c r="S283" s="3"/>
      <c r="T283" s="3"/>
      <c r="U283" s="3"/>
      <c r="V283" s="3"/>
      <c r="W283" s="3"/>
      <c r="X283" s="3"/>
      <c r="Y283" s="3"/>
      <c r="Z283" s="3"/>
      <c r="AA283" s="3"/>
      <c r="AB283" s="3"/>
      <c r="AC283" s="3"/>
      <c r="AD283" s="3"/>
      <c r="AE283" s="3"/>
      <c r="AF283" s="3"/>
    </row>
    <row r="284" spans="1:32" ht="15" customHeight="1">
      <c r="A284" s="496"/>
      <c r="B284" s="498"/>
      <c r="C284" s="498"/>
      <c r="D284" s="498"/>
      <c r="E284" s="502"/>
      <c r="F284" s="502"/>
      <c r="G284" s="658"/>
      <c r="H284" s="658"/>
      <c r="I284" s="502"/>
      <c r="J284" s="502"/>
      <c r="K284" s="502"/>
      <c r="L284" s="498"/>
      <c r="M284" s="3"/>
      <c r="N284" s="3"/>
      <c r="O284" s="3"/>
      <c r="P284" s="3"/>
      <c r="Q284" s="3"/>
      <c r="R284" s="3"/>
      <c r="S284" s="3"/>
      <c r="T284" s="3"/>
      <c r="U284" s="3"/>
      <c r="V284" s="3"/>
      <c r="W284" s="3"/>
      <c r="X284" s="3"/>
      <c r="Y284" s="3"/>
      <c r="Z284" s="3"/>
      <c r="AA284" s="3"/>
      <c r="AB284" s="3"/>
      <c r="AC284" s="3"/>
      <c r="AD284" s="3"/>
      <c r="AE284" s="3"/>
      <c r="AF284" s="3"/>
    </row>
    <row r="285" spans="1:32" ht="15" customHeight="1">
      <c r="A285" s="496"/>
      <c r="B285" s="498"/>
      <c r="C285" s="498"/>
      <c r="D285" s="498"/>
      <c r="E285" s="502"/>
      <c r="F285" s="502"/>
      <c r="G285" s="658"/>
      <c r="H285" s="658"/>
      <c r="I285" s="502"/>
      <c r="J285" s="502"/>
      <c r="K285" s="502"/>
      <c r="L285" s="498"/>
      <c r="M285" s="3"/>
      <c r="N285" s="3"/>
      <c r="O285" s="3"/>
      <c r="P285" s="3"/>
      <c r="Q285" s="3"/>
      <c r="R285" s="3"/>
      <c r="S285" s="3"/>
      <c r="T285" s="3"/>
      <c r="U285" s="3"/>
      <c r="V285" s="3"/>
      <c r="W285" s="3"/>
      <c r="X285" s="3"/>
      <c r="Y285" s="3"/>
      <c r="Z285" s="3"/>
      <c r="AA285" s="3"/>
      <c r="AB285" s="3"/>
      <c r="AC285" s="3"/>
      <c r="AD285" s="3"/>
      <c r="AE285" s="3"/>
      <c r="AF285" s="3"/>
    </row>
    <row r="286" spans="1:32" ht="15" customHeight="1">
      <c r="A286" s="496"/>
      <c r="B286" s="498"/>
      <c r="C286" s="498"/>
      <c r="D286" s="498"/>
      <c r="E286" s="502"/>
      <c r="F286" s="502"/>
      <c r="G286" s="658"/>
      <c r="H286" s="658"/>
      <c r="I286" s="502"/>
      <c r="J286" s="502"/>
      <c r="K286" s="502"/>
      <c r="L286" s="498"/>
      <c r="M286" s="3"/>
      <c r="N286" s="3"/>
      <c r="O286" s="3"/>
      <c r="P286" s="3"/>
      <c r="Q286" s="3"/>
      <c r="R286" s="3"/>
      <c r="S286" s="3"/>
      <c r="T286" s="3"/>
      <c r="U286" s="3"/>
      <c r="V286" s="3"/>
      <c r="W286" s="3"/>
      <c r="X286" s="3"/>
      <c r="Y286" s="3"/>
      <c r="Z286" s="3"/>
      <c r="AA286" s="3"/>
      <c r="AB286" s="3"/>
      <c r="AC286" s="3"/>
      <c r="AD286" s="3"/>
      <c r="AE286" s="3"/>
      <c r="AF286" s="3"/>
    </row>
    <row r="287" spans="1:32" ht="15" customHeight="1">
      <c r="A287" s="496"/>
      <c r="B287" s="498"/>
      <c r="C287" s="498"/>
      <c r="D287" s="498"/>
      <c r="E287" s="502"/>
      <c r="F287" s="502"/>
      <c r="G287" s="658"/>
      <c r="H287" s="658"/>
      <c r="I287" s="502"/>
      <c r="J287" s="502"/>
      <c r="K287" s="502"/>
      <c r="L287" s="498"/>
      <c r="M287" s="3"/>
      <c r="N287" s="3"/>
      <c r="O287" s="3"/>
      <c r="P287" s="3"/>
      <c r="Q287" s="3"/>
      <c r="R287" s="3"/>
      <c r="S287" s="3"/>
      <c r="T287" s="3"/>
      <c r="U287" s="3"/>
      <c r="V287" s="3"/>
      <c r="W287" s="3"/>
      <c r="X287" s="3"/>
      <c r="Y287" s="3"/>
      <c r="Z287" s="3"/>
      <c r="AA287" s="3"/>
      <c r="AB287" s="3"/>
      <c r="AC287" s="3"/>
      <c r="AD287" s="3"/>
      <c r="AE287" s="3"/>
      <c r="AF287" s="3"/>
    </row>
    <row r="288" spans="1:32" ht="15" customHeight="1">
      <c r="A288" s="496"/>
      <c r="B288" s="498"/>
      <c r="C288" s="498"/>
      <c r="D288" s="498"/>
      <c r="E288" s="502"/>
      <c r="F288" s="502"/>
      <c r="G288" s="658"/>
      <c r="H288" s="658"/>
      <c r="I288" s="502"/>
      <c r="J288" s="502"/>
      <c r="K288" s="502"/>
      <c r="L288" s="498"/>
      <c r="M288" s="3"/>
      <c r="N288" s="3"/>
      <c r="O288" s="3"/>
      <c r="P288" s="3"/>
      <c r="Q288" s="3"/>
      <c r="R288" s="3"/>
      <c r="S288" s="3"/>
      <c r="T288" s="3"/>
      <c r="U288" s="3"/>
      <c r="V288" s="3"/>
      <c r="W288" s="3"/>
      <c r="X288" s="3"/>
      <c r="Y288" s="3"/>
      <c r="Z288" s="3"/>
      <c r="AA288" s="3"/>
      <c r="AB288" s="3"/>
      <c r="AC288" s="3"/>
      <c r="AD288" s="3"/>
      <c r="AE288" s="3"/>
      <c r="AF288" s="3"/>
    </row>
    <row r="289" spans="1:32" ht="15" customHeight="1">
      <c r="A289" s="496"/>
      <c r="B289" s="498"/>
      <c r="C289" s="498"/>
      <c r="D289" s="498"/>
      <c r="E289" s="502"/>
      <c r="F289" s="502"/>
      <c r="G289" s="658"/>
      <c r="H289" s="658"/>
      <c r="I289" s="502"/>
      <c r="J289" s="502"/>
      <c r="K289" s="502"/>
      <c r="L289" s="498"/>
      <c r="M289" s="3"/>
      <c r="N289" s="3"/>
      <c r="O289" s="3"/>
      <c r="P289" s="3"/>
      <c r="Q289" s="3"/>
      <c r="R289" s="3"/>
      <c r="S289" s="3"/>
      <c r="T289" s="3"/>
      <c r="U289" s="3"/>
      <c r="V289" s="3"/>
      <c r="W289" s="3"/>
      <c r="X289" s="3"/>
      <c r="Y289" s="3"/>
      <c r="Z289" s="3"/>
      <c r="AA289" s="3"/>
      <c r="AB289" s="3"/>
      <c r="AC289" s="3"/>
      <c r="AD289" s="3"/>
      <c r="AE289" s="3"/>
      <c r="AF289" s="3"/>
    </row>
    <row r="290" spans="1:32" ht="15" customHeight="1">
      <c r="A290" s="496"/>
      <c r="B290" s="498"/>
      <c r="C290" s="498"/>
      <c r="D290" s="498"/>
      <c r="E290" s="502"/>
      <c r="F290" s="502"/>
      <c r="G290" s="658"/>
      <c r="H290" s="658"/>
      <c r="I290" s="502"/>
      <c r="J290" s="502"/>
      <c r="K290" s="502"/>
      <c r="L290" s="498"/>
      <c r="M290" s="3"/>
      <c r="N290" s="3"/>
      <c r="O290" s="3"/>
      <c r="P290" s="3"/>
      <c r="Q290" s="3"/>
      <c r="R290" s="3"/>
      <c r="S290" s="3"/>
      <c r="T290" s="3"/>
      <c r="U290" s="3"/>
      <c r="V290" s="3"/>
      <c r="W290" s="3"/>
      <c r="X290" s="3"/>
      <c r="Y290" s="3"/>
      <c r="Z290" s="3"/>
      <c r="AA290" s="3"/>
      <c r="AB290" s="3"/>
      <c r="AC290" s="3"/>
      <c r="AD290" s="3"/>
      <c r="AE290" s="3"/>
      <c r="AF290" s="3"/>
    </row>
    <row r="291" spans="1:32" ht="15" customHeight="1">
      <c r="A291" s="496"/>
      <c r="B291" s="498"/>
      <c r="C291" s="498"/>
      <c r="D291" s="498"/>
      <c r="E291" s="502"/>
      <c r="F291" s="502"/>
      <c r="G291" s="658"/>
      <c r="H291" s="658"/>
      <c r="I291" s="502"/>
      <c r="J291" s="502"/>
      <c r="K291" s="502"/>
      <c r="L291" s="498"/>
      <c r="M291" s="3"/>
      <c r="N291" s="3"/>
      <c r="O291" s="3"/>
      <c r="P291" s="3"/>
      <c r="Q291" s="3"/>
      <c r="R291" s="3"/>
      <c r="S291" s="3"/>
      <c r="T291" s="3"/>
      <c r="U291" s="3"/>
      <c r="V291" s="3"/>
      <c r="W291" s="3"/>
      <c r="X291" s="3"/>
      <c r="Y291" s="3"/>
      <c r="Z291" s="3"/>
      <c r="AA291" s="3"/>
      <c r="AB291" s="3"/>
      <c r="AC291" s="3"/>
      <c r="AD291" s="3"/>
      <c r="AE291" s="3"/>
      <c r="AF291" s="3"/>
    </row>
    <row r="292" spans="1:32" ht="15" customHeight="1">
      <c r="A292" s="496"/>
      <c r="B292" s="498"/>
      <c r="C292" s="498"/>
      <c r="D292" s="498"/>
      <c r="E292" s="502"/>
      <c r="F292" s="502"/>
      <c r="G292" s="658"/>
      <c r="H292" s="658"/>
      <c r="I292" s="502"/>
      <c r="J292" s="502"/>
      <c r="K292" s="502"/>
      <c r="L292" s="498"/>
      <c r="M292" s="3"/>
      <c r="N292" s="3"/>
      <c r="O292" s="3"/>
      <c r="P292" s="3"/>
      <c r="Q292" s="3"/>
      <c r="R292" s="3"/>
      <c r="S292" s="3"/>
      <c r="T292" s="3"/>
      <c r="U292" s="3"/>
      <c r="V292" s="3"/>
      <c r="W292" s="3"/>
      <c r="X292" s="3"/>
      <c r="Y292" s="3"/>
      <c r="Z292" s="3"/>
      <c r="AA292" s="3"/>
      <c r="AB292" s="3"/>
      <c r="AC292" s="3"/>
      <c r="AD292" s="3"/>
      <c r="AE292" s="3"/>
      <c r="AF292" s="3"/>
    </row>
    <row r="293" spans="1:32" ht="15" customHeight="1">
      <c r="A293" s="496"/>
      <c r="B293" s="498"/>
      <c r="C293" s="498"/>
      <c r="D293" s="498"/>
      <c r="E293" s="502"/>
      <c r="F293" s="502"/>
      <c r="G293" s="658"/>
      <c r="H293" s="658"/>
      <c r="I293" s="502"/>
      <c r="J293" s="502"/>
      <c r="K293" s="502"/>
      <c r="L293" s="498"/>
      <c r="M293" s="3"/>
      <c r="N293" s="3"/>
      <c r="O293" s="3"/>
      <c r="P293" s="3"/>
      <c r="Q293" s="3"/>
      <c r="R293" s="3"/>
      <c r="S293" s="3"/>
      <c r="T293" s="3"/>
      <c r="U293" s="3"/>
      <c r="V293" s="3"/>
      <c r="W293" s="3"/>
      <c r="X293" s="3"/>
      <c r="Y293" s="3"/>
      <c r="Z293" s="3"/>
      <c r="AA293" s="3"/>
      <c r="AB293" s="3"/>
      <c r="AC293" s="3"/>
      <c r="AD293" s="3"/>
      <c r="AE293" s="3"/>
      <c r="AF293" s="3"/>
    </row>
    <row r="294" spans="1:32" ht="15" customHeight="1">
      <c r="A294" s="496"/>
      <c r="B294" s="498"/>
      <c r="C294" s="498"/>
      <c r="D294" s="498"/>
      <c r="E294" s="502"/>
      <c r="F294" s="502"/>
      <c r="G294" s="658"/>
      <c r="H294" s="658"/>
      <c r="I294" s="502"/>
      <c r="J294" s="502"/>
      <c r="K294" s="502"/>
      <c r="L294" s="498"/>
      <c r="M294" s="3"/>
      <c r="N294" s="3"/>
      <c r="O294" s="3"/>
      <c r="P294" s="3"/>
      <c r="Q294" s="3"/>
      <c r="R294" s="3"/>
      <c r="S294" s="3"/>
      <c r="T294" s="3"/>
      <c r="U294" s="3"/>
      <c r="V294" s="3"/>
      <c r="W294" s="3"/>
      <c r="X294" s="3"/>
      <c r="Y294" s="3"/>
      <c r="Z294" s="3"/>
      <c r="AA294" s="3"/>
      <c r="AB294" s="3"/>
      <c r="AC294" s="3"/>
      <c r="AD294" s="3"/>
      <c r="AE294" s="3"/>
      <c r="AF294" s="3"/>
    </row>
    <row r="295" spans="1:32" ht="15" customHeight="1">
      <c r="A295" s="496"/>
      <c r="B295" s="498"/>
      <c r="C295" s="498"/>
      <c r="D295" s="498"/>
      <c r="E295" s="502"/>
      <c r="F295" s="502"/>
      <c r="G295" s="658"/>
      <c r="H295" s="658"/>
      <c r="I295" s="502"/>
      <c r="J295" s="502"/>
      <c r="K295" s="502"/>
      <c r="L295" s="498"/>
      <c r="M295" s="3"/>
      <c r="N295" s="3"/>
      <c r="O295" s="3"/>
      <c r="P295" s="3"/>
      <c r="Q295" s="3"/>
      <c r="R295" s="3"/>
      <c r="S295" s="3"/>
      <c r="T295" s="3"/>
      <c r="U295" s="3"/>
      <c r="V295" s="3"/>
      <c r="W295" s="3"/>
      <c r="X295" s="3"/>
      <c r="Y295" s="3"/>
      <c r="Z295" s="3"/>
      <c r="AA295" s="3"/>
      <c r="AB295" s="3"/>
      <c r="AC295" s="3"/>
      <c r="AD295" s="3"/>
      <c r="AE295" s="3"/>
      <c r="AF295" s="3"/>
    </row>
    <row r="296" spans="1:32" ht="15" customHeight="1">
      <c r="A296" s="496"/>
      <c r="B296" s="498"/>
      <c r="C296" s="498"/>
      <c r="D296" s="498"/>
      <c r="E296" s="502"/>
      <c r="F296" s="502"/>
      <c r="G296" s="658"/>
      <c r="H296" s="658"/>
      <c r="I296" s="502"/>
      <c r="J296" s="502"/>
      <c r="K296" s="502"/>
      <c r="L296" s="498"/>
      <c r="M296" s="3"/>
      <c r="N296" s="3"/>
      <c r="O296" s="3"/>
      <c r="P296" s="3"/>
      <c r="Q296" s="3"/>
      <c r="R296" s="3"/>
      <c r="S296" s="3"/>
      <c r="T296" s="3"/>
      <c r="U296" s="3"/>
      <c r="V296" s="3"/>
      <c r="W296" s="3"/>
      <c r="X296" s="3"/>
      <c r="Y296" s="3"/>
      <c r="Z296" s="3"/>
      <c r="AA296" s="3"/>
      <c r="AB296" s="3"/>
      <c r="AC296" s="3"/>
      <c r="AD296" s="3"/>
      <c r="AE296" s="3"/>
      <c r="AF296" s="3"/>
    </row>
    <row r="297" spans="1:32" ht="15" customHeight="1">
      <c r="A297" s="496"/>
      <c r="B297" s="498"/>
      <c r="C297" s="498"/>
      <c r="D297" s="498"/>
      <c r="E297" s="502"/>
      <c r="F297" s="502"/>
      <c r="G297" s="658"/>
      <c r="H297" s="658"/>
      <c r="I297" s="502"/>
      <c r="J297" s="502"/>
      <c r="K297" s="502"/>
      <c r="L297" s="498"/>
      <c r="M297" s="3"/>
      <c r="N297" s="3"/>
      <c r="O297" s="3"/>
      <c r="P297" s="3"/>
      <c r="Q297" s="3"/>
      <c r="R297" s="3"/>
      <c r="S297" s="3"/>
      <c r="T297" s="3"/>
      <c r="U297" s="3"/>
      <c r="V297" s="3"/>
      <c r="W297" s="3"/>
      <c r="X297" s="3"/>
      <c r="Y297" s="3"/>
      <c r="Z297" s="3"/>
      <c r="AA297" s="3"/>
      <c r="AB297" s="3"/>
      <c r="AC297" s="3"/>
      <c r="AD297" s="3"/>
      <c r="AE297" s="3"/>
      <c r="AF297" s="3"/>
    </row>
    <row r="298" spans="1:32" ht="15" customHeight="1">
      <c r="A298" s="496"/>
      <c r="B298" s="498"/>
      <c r="C298" s="498"/>
      <c r="D298" s="498"/>
      <c r="E298" s="502"/>
      <c r="F298" s="502"/>
      <c r="G298" s="658"/>
      <c r="H298" s="658"/>
      <c r="I298" s="502"/>
      <c r="J298" s="502"/>
      <c r="K298" s="502"/>
      <c r="L298" s="498"/>
      <c r="M298" s="3"/>
      <c r="N298" s="3"/>
      <c r="O298" s="3"/>
      <c r="P298" s="3"/>
      <c r="Q298" s="3"/>
      <c r="R298" s="3"/>
      <c r="S298" s="3"/>
      <c r="T298" s="3"/>
      <c r="U298" s="3"/>
      <c r="V298" s="3"/>
      <c r="W298" s="3"/>
      <c r="X298" s="3"/>
      <c r="Y298" s="3"/>
      <c r="Z298" s="3"/>
      <c r="AA298" s="3"/>
      <c r="AB298" s="3"/>
      <c r="AC298" s="3"/>
      <c r="AD298" s="3"/>
      <c r="AE298" s="3"/>
      <c r="AF298" s="3"/>
    </row>
    <row r="299" spans="1:32" ht="15" customHeight="1">
      <c r="A299" s="496"/>
      <c r="B299" s="498"/>
      <c r="C299" s="498"/>
      <c r="D299" s="498"/>
      <c r="E299" s="502"/>
      <c r="F299" s="502"/>
      <c r="G299" s="658"/>
      <c r="H299" s="658"/>
      <c r="I299" s="502"/>
      <c r="J299" s="502"/>
      <c r="K299" s="502"/>
      <c r="L299" s="498"/>
      <c r="M299" s="3"/>
      <c r="N299" s="3"/>
      <c r="O299" s="3"/>
      <c r="P299" s="3"/>
      <c r="Q299" s="3"/>
      <c r="R299" s="3"/>
      <c r="S299" s="3"/>
      <c r="T299" s="3"/>
      <c r="U299" s="3"/>
      <c r="V299" s="3"/>
      <c r="W299" s="3"/>
      <c r="X299" s="3"/>
      <c r="Y299" s="3"/>
      <c r="Z299" s="3"/>
      <c r="AA299" s="3"/>
      <c r="AB299" s="3"/>
      <c r="AC299" s="3"/>
      <c r="AD299" s="3"/>
      <c r="AE299" s="3"/>
      <c r="AF299" s="3"/>
    </row>
    <row r="300" spans="1:32" ht="15" customHeight="1">
      <c r="A300" s="496"/>
      <c r="B300" s="498"/>
      <c r="C300" s="498"/>
      <c r="D300" s="498"/>
      <c r="E300" s="502"/>
      <c r="F300" s="502"/>
      <c r="G300" s="658"/>
      <c r="H300" s="658"/>
      <c r="I300" s="502"/>
      <c r="J300" s="502"/>
      <c r="K300" s="502"/>
      <c r="L300" s="498"/>
      <c r="M300" s="3"/>
      <c r="N300" s="3"/>
      <c r="O300" s="3"/>
      <c r="P300" s="3"/>
      <c r="Q300" s="3"/>
      <c r="R300" s="3"/>
      <c r="S300" s="3"/>
      <c r="T300" s="3"/>
      <c r="U300" s="3"/>
      <c r="V300" s="3"/>
      <c r="W300" s="3"/>
      <c r="X300" s="3"/>
      <c r="Y300" s="3"/>
      <c r="Z300" s="3"/>
      <c r="AA300" s="3"/>
      <c r="AB300" s="3"/>
      <c r="AC300" s="3"/>
      <c r="AD300" s="3"/>
      <c r="AE300" s="3"/>
      <c r="AF300" s="3"/>
    </row>
    <row r="301" spans="1:32" ht="15" customHeight="1">
      <c r="A301" s="496"/>
      <c r="B301" s="498"/>
      <c r="C301" s="498"/>
      <c r="D301" s="498"/>
      <c r="E301" s="502"/>
      <c r="F301" s="502"/>
      <c r="G301" s="658"/>
      <c r="H301" s="658"/>
      <c r="I301" s="502"/>
      <c r="J301" s="502"/>
      <c r="K301" s="502"/>
      <c r="L301" s="498"/>
      <c r="M301" s="3"/>
      <c r="N301" s="3"/>
      <c r="O301" s="3"/>
      <c r="P301" s="3"/>
      <c r="Q301" s="3"/>
      <c r="R301" s="3"/>
      <c r="S301" s="3"/>
      <c r="T301" s="3"/>
      <c r="U301" s="3"/>
      <c r="V301" s="3"/>
      <c r="W301" s="3"/>
      <c r="X301" s="3"/>
      <c r="Y301" s="3"/>
      <c r="Z301" s="3"/>
      <c r="AA301" s="3"/>
      <c r="AB301" s="3"/>
      <c r="AC301" s="3"/>
      <c r="AD301" s="3"/>
      <c r="AE301" s="3"/>
      <c r="AF301" s="3"/>
    </row>
    <row r="302" spans="1:32" ht="15" customHeight="1">
      <c r="A302" s="496"/>
      <c r="B302" s="498"/>
      <c r="C302" s="498"/>
      <c r="D302" s="498"/>
      <c r="E302" s="502"/>
      <c r="F302" s="502"/>
      <c r="G302" s="658"/>
      <c r="H302" s="658"/>
      <c r="I302" s="502"/>
      <c r="J302" s="502"/>
      <c r="K302" s="502"/>
      <c r="L302" s="498"/>
      <c r="M302" s="3"/>
      <c r="N302" s="3"/>
      <c r="O302" s="3"/>
      <c r="P302" s="3"/>
      <c r="Q302" s="3"/>
      <c r="R302" s="3"/>
      <c r="S302" s="3"/>
      <c r="T302" s="3"/>
      <c r="U302" s="3"/>
      <c r="V302" s="3"/>
      <c r="W302" s="3"/>
      <c r="X302" s="3"/>
      <c r="Y302" s="3"/>
      <c r="Z302" s="3"/>
      <c r="AA302" s="3"/>
      <c r="AB302" s="3"/>
      <c r="AC302" s="3"/>
      <c r="AD302" s="3"/>
      <c r="AE302" s="3"/>
      <c r="AF302" s="3"/>
    </row>
    <row r="303" spans="1:32" ht="15" customHeight="1">
      <c r="A303" s="496"/>
      <c r="B303" s="498"/>
      <c r="C303" s="498"/>
      <c r="D303" s="498"/>
      <c r="E303" s="502"/>
      <c r="F303" s="502"/>
      <c r="G303" s="658"/>
      <c r="H303" s="658"/>
      <c r="I303" s="502"/>
      <c r="J303" s="502"/>
      <c r="K303" s="502"/>
      <c r="L303" s="498"/>
      <c r="M303" s="3"/>
      <c r="N303" s="3"/>
      <c r="O303" s="3"/>
      <c r="P303" s="3"/>
      <c r="Q303" s="3"/>
      <c r="R303" s="3"/>
      <c r="S303" s="3"/>
      <c r="T303" s="3"/>
      <c r="U303" s="3"/>
      <c r="V303" s="3"/>
      <c r="W303" s="3"/>
      <c r="X303" s="3"/>
      <c r="Y303" s="3"/>
      <c r="Z303" s="3"/>
      <c r="AA303" s="3"/>
      <c r="AB303" s="3"/>
      <c r="AC303" s="3"/>
      <c r="AD303" s="3"/>
      <c r="AE303" s="3"/>
      <c r="AF303" s="3"/>
    </row>
    <row r="304" spans="1:32" ht="15" customHeight="1">
      <c r="A304" s="496"/>
      <c r="B304" s="498"/>
      <c r="C304" s="498"/>
      <c r="D304" s="498"/>
      <c r="E304" s="502"/>
      <c r="F304" s="502"/>
      <c r="G304" s="658"/>
      <c r="H304" s="658"/>
      <c r="I304" s="502"/>
      <c r="J304" s="502"/>
      <c r="K304" s="502"/>
      <c r="L304" s="498"/>
      <c r="M304" s="3"/>
      <c r="N304" s="3"/>
      <c r="O304" s="3"/>
      <c r="P304" s="3"/>
      <c r="Q304" s="3"/>
      <c r="R304" s="3"/>
      <c r="S304" s="3"/>
      <c r="T304" s="3"/>
      <c r="U304" s="3"/>
      <c r="V304" s="3"/>
      <c r="W304" s="3"/>
      <c r="X304" s="3"/>
      <c r="Y304" s="3"/>
      <c r="Z304" s="3"/>
      <c r="AA304" s="3"/>
      <c r="AB304" s="3"/>
      <c r="AC304" s="3"/>
      <c r="AD304" s="3"/>
      <c r="AE304" s="3"/>
      <c r="AF304" s="3"/>
    </row>
    <row r="305" spans="1:32" ht="15" customHeight="1">
      <c r="A305" s="496"/>
      <c r="B305" s="498"/>
      <c r="C305" s="498"/>
      <c r="D305" s="498"/>
      <c r="E305" s="502"/>
      <c r="F305" s="502"/>
      <c r="G305" s="658"/>
      <c r="H305" s="658"/>
      <c r="I305" s="502"/>
      <c r="J305" s="502"/>
      <c r="K305" s="502"/>
      <c r="L305" s="498"/>
      <c r="M305" s="3"/>
      <c r="N305" s="3"/>
      <c r="O305" s="3"/>
      <c r="P305" s="3"/>
      <c r="Q305" s="3"/>
      <c r="R305" s="3"/>
      <c r="S305" s="3"/>
      <c r="T305" s="3"/>
      <c r="U305" s="3"/>
      <c r="V305" s="3"/>
      <c r="W305" s="3"/>
      <c r="X305" s="3"/>
      <c r="Y305" s="3"/>
      <c r="Z305" s="3"/>
      <c r="AA305" s="3"/>
      <c r="AB305" s="3"/>
      <c r="AC305" s="3"/>
      <c r="AD305" s="3"/>
      <c r="AE305" s="3"/>
      <c r="AF305" s="3"/>
    </row>
    <row r="306" spans="1:32" ht="15" customHeight="1">
      <c r="A306" s="496"/>
      <c r="B306" s="498"/>
      <c r="C306" s="498"/>
      <c r="D306" s="498"/>
      <c r="E306" s="502"/>
      <c r="F306" s="502"/>
      <c r="G306" s="658"/>
      <c r="H306" s="658"/>
      <c r="I306" s="502"/>
      <c r="J306" s="502"/>
      <c r="K306" s="502"/>
      <c r="L306" s="498"/>
      <c r="M306" s="3"/>
      <c r="N306" s="3"/>
      <c r="O306" s="3"/>
      <c r="P306" s="3"/>
      <c r="Q306" s="3"/>
      <c r="R306" s="3"/>
      <c r="S306" s="3"/>
      <c r="T306" s="3"/>
      <c r="U306" s="3"/>
      <c r="V306" s="3"/>
      <c r="W306" s="3"/>
      <c r="X306" s="3"/>
      <c r="Y306" s="3"/>
      <c r="Z306" s="3"/>
      <c r="AA306" s="3"/>
      <c r="AB306" s="3"/>
      <c r="AC306" s="3"/>
      <c r="AD306" s="3"/>
      <c r="AE306" s="3"/>
      <c r="AF306" s="3"/>
    </row>
    <row r="307" spans="1:32" ht="15" customHeight="1">
      <c r="A307" s="496"/>
      <c r="B307" s="498"/>
      <c r="C307" s="498"/>
      <c r="D307" s="498"/>
      <c r="E307" s="502"/>
      <c r="F307" s="502"/>
      <c r="G307" s="658"/>
      <c r="H307" s="658"/>
      <c r="I307" s="502"/>
      <c r="J307" s="502"/>
      <c r="K307" s="502"/>
      <c r="L307" s="498"/>
      <c r="M307" s="3"/>
      <c r="N307" s="3"/>
      <c r="O307" s="3"/>
      <c r="P307" s="3"/>
      <c r="Q307" s="3"/>
      <c r="R307" s="3"/>
      <c r="S307" s="3"/>
      <c r="T307" s="3"/>
      <c r="U307" s="3"/>
      <c r="V307" s="3"/>
      <c r="W307" s="3"/>
      <c r="X307" s="3"/>
      <c r="Y307" s="3"/>
      <c r="Z307" s="3"/>
      <c r="AA307" s="3"/>
      <c r="AB307" s="3"/>
      <c r="AC307" s="3"/>
      <c r="AD307" s="3"/>
      <c r="AE307" s="3"/>
      <c r="AF307" s="3"/>
    </row>
    <row r="308" spans="1:32" ht="15" customHeight="1">
      <c r="A308" s="496"/>
      <c r="B308" s="498"/>
      <c r="C308" s="498"/>
      <c r="D308" s="498"/>
      <c r="E308" s="502"/>
      <c r="F308" s="502"/>
      <c r="G308" s="658"/>
      <c r="H308" s="658"/>
      <c r="I308" s="502"/>
      <c r="J308" s="502"/>
      <c r="K308" s="502"/>
      <c r="L308" s="498"/>
      <c r="M308" s="3"/>
      <c r="N308" s="3"/>
      <c r="O308" s="3"/>
      <c r="P308" s="3"/>
      <c r="Q308" s="3"/>
      <c r="R308" s="3"/>
      <c r="S308" s="3"/>
      <c r="T308" s="3"/>
      <c r="U308" s="3"/>
      <c r="V308" s="3"/>
      <c r="W308" s="3"/>
      <c r="X308" s="3"/>
      <c r="Y308" s="3"/>
      <c r="Z308" s="3"/>
      <c r="AA308" s="3"/>
      <c r="AB308" s="3"/>
      <c r="AC308" s="3"/>
      <c r="AD308" s="3"/>
      <c r="AE308" s="3"/>
      <c r="AF308" s="3"/>
    </row>
    <row r="309" spans="1:32" ht="15" customHeight="1">
      <c r="A309" s="496"/>
      <c r="B309" s="498"/>
      <c r="C309" s="498"/>
      <c r="D309" s="498"/>
      <c r="E309" s="502"/>
      <c r="F309" s="502"/>
      <c r="G309" s="658"/>
      <c r="H309" s="658"/>
      <c r="I309" s="502"/>
      <c r="J309" s="502"/>
      <c r="K309" s="502"/>
      <c r="L309" s="498"/>
      <c r="M309" s="3"/>
      <c r="N309" s="3"/>
      <c r="O309" s="3"/>
      <c r="P309" s="3"/>
      <c r="Q309" s="3"/>
      <c r="R309" s="3"/>
      <c r="S309" s="3"/>
      <c r="T309" s="3"/>
      <c r="U309" s="3"/>
      <c r="V309" s="3"/>
      <c r="W309" s="3"/>
      <c r="X309" s="3"/>
      <c r="Y309" s="3"/>
      <c r="Z309" s="3"/>
      <c r="AA309" s="3"/>
      <c r="AB309" s="3"/>
      <c r="AC309" s="3"/>
      <c r="AD309" s="3"/>
      <c r="AE309" s="3"/>
      <c r="AF309" s="3"/>
    </row>
    <row r="310" spans="1:32" ht="15" customHeight="1">
      <c r="A310" s="496"/>
      <c r="B310" s="498"/>
      <c r="C310" s="498"/>
      <c r="D310" s="498"/>
      <c r="E310" s="502"/>
      <c r="F310" s="502"/>
      <c r="G310" s="658"/>
      <c r="H310" s="658"/>
      <c r="I310" s="502"/>
      <c r="J310" s="502"/>
      <c r="K310" s="502"/>
      <c r="L310" s="498"/>
      <c r="M310" s="3"/>
      <c r="N310" s="3"/>
      <c r="O310" s="3"/>
      <c r="P310" s="3"/>
      <c r="Q310" s="3"/>
      <c r="R310" s="3"/>
      <c r="S310" s="3"/>
      <c r="T310" s="3"/>
      <c r="U310" s="3"/>
      <c r="V310" s="3"/>
      <c r="W310" s="3"/>
      <c r="X310" s="3"/>
      <c r="Y310" s="3"/>
      <c r="Z310" s="3"/>
      <c r="AA310" s="3"/>
      <c r="AB310" s="3"/>
      <c r="AC310" s="3"/>
      <c r="AD310" s="3"/>
      <c r="AE310" s="3"/>
      <c r="AF310" s="3"/>
    </row>
    <row r="311" spans="1:32" ht="15" customHeight="1">
      <c r="A311" s="496"/>
      <c r="B311" s="498"/>
      <c r="C311" s="498"/>
      <c r="D311" s="498"/>
      <c r="E311" s="502"/>
      <c r="F311" s="502"/>
      <c r="G311" s="658"/>
      <c r="H311" s="658"/>
      <c r="I311" s="502"/>
      <c r="J311" s="502"/>
      <c r="K311" s="502"/>
      <c r="L311" s="498"/>
      <c r="M311" s="3"/>
      <c r="N311" s="3"/>
      <c r="O311" s="3"/>
      <c r="P311" s="3"/>
      <c r="Q311" s="3"/>
      <c r="R311" s="3"/>
      <c r="S311" s="3"/>
      <c r="T311" s="3"/>
      <c r="U311" s="3"/>
      <c r="V311" s="3"/>
      <c r="W311" s="3"/>
      <c r="X311" s="3"/>
      <c r="Y311" s="3"/>
      <c r="Z311" s="3"/>
      <c r="AA311" s="3"/>
      <c r="AB311" s="3"/>
      <c r="AC311" s="3"/>
      <c r="AD311" s="3"/>
      <c r="AE311" s="3"/>
      <c r="AF311" s="3"/>
    </row>
    <row r="312" spans="1:32" ht="15" customHeight="1">
      <c r="A312" s="496"/>
      <c r="B312" s="498"/>
      <c r="C312" s="498"/>
      <c r="D312" s="498"/>
      <c r="E312" s="502"/>
      <c r="F312" s="502"/>
      <c r="G312" s="658"/>
      <c r="H312" s="658"/>
      <c r="I312" s="502"/>
      <c r="J312" s="502"/>
      <c r="K312" s="502"/>
      <c r="L312" s="498"/>
      <c r="M312" s="3"/>
      <c r="N312" s="3"/>
      <c r="O312" s="3"/>
      <c r="P312" s="3"/>
      <c r="Q312" s="3"/>
      <c r="R312" s="3"/>
      <c r="S312" s="3"/>
      <c r="T312" s="3"/>
      <c r="U312" s="3"/>
      <c r="V312" s="3"/>
      <c r="W312" s="3"/>
      <c r="X312" s="3"/>
      <c r="Y312" s="3"/>
      <c r="Z312" s="3"/>
      <c r="AA312" s="3"/>
      <c r="AB312" s="3"/>
      <c r="AC312" s="3"/>
      <c r="AD312" s="3"/>
      <c r="AE312" s="3"/>
      <c r="AF312" s="3"/>
    </row>
    <row r="313" spans="1:32" ht="15" customHeight="1">
      <c r="A313" s="496"/>
      <c r="B313" s="498"/>
      <c r="C313" s="498"/>
      <c r="D313" s="498"/>
      <c r="E313" s="502"/>
      <c r="F313" s="502"/>
      <c r="G313" s="658"/>
      <c r="H313" s="658"/>
      <c r="I313" s="502"/>
      <c r="J313" s="502"/>
      <c r="K313" s="502"/>
      <c r="L313" s="498"/>
      <c r="M313" s="3"/>
      <c r="N313" s="3"/>
      <c r="O313" s="3"/>
      <c r="P313" s="3"/>
      <c r="Q313" s="3"/>
      <c r="R313" s="3"/>
      <c r="S313" s="3"/>
      <c r="T313" s="3"/>
      <c r="U313" s="3"/>
      <c r="V313" s="3"/>
      <c r="W313" s="3"/>
      <c r="X313" s="3"/>
      <c r="Y313" s="3"/>
      <c r="Z313" s="3"/>
      <c r="AA313" s="3"/>
      <c r="AB313" s="3"/>
      <c r="AC313" s="3"/>
      <c r="AD313" s="3"/>
      <c r="AE313" s="3"/>
      <c r="AF313" s="3"/>
    </row>
    <row r="314" spans="1:32" ht="15" customHeight="1">
      <c r="A314" s="496"/>
      <c r="B314" s="498"/>
      <c r="C314" s="498"/>
      <c r="D314" s="498"/>
      <c r="E314" s="502"/>
      <c r="F314" s="502"/>
      <c r="G314" s="658"/>
      <c r="H314" s="658"/>
      <c r="I314" s="502"/>
      <c r="J314" s="502"/>
      <c r="K314" s="502"/>
      <c r="L314" s="498"/>
      <c r="M314" s="3"/>
      <c r="N314" s="3"/>
      <c r="O314" s="3"/>
      <c r="P314" s="3"/>
      <c r="Q314" s="3"/>
      <c r="R314" s="3"/>
      <c r="S314" s="3"/>
      <c r="T314" s="3"/>
      <c r="U314" s="3"/>
      <c r="V314" s="3"/>
      <c r="W314" s="3"/>
      <c r="X314" s="3"/>
      <c r="Y314" s="3"/>
      <c r="Z314" s="3"/>
      <c r="AA314" s="3"/>
      <c r="AB314" s="3"/>
      <c r="AC314" s="3"/>
      <c r="AD314" s="3"/>
      <c r="AE314" s="3"/>
      <c r="AF314" s="3"/>
    </row>
    <row r="315" spans="1:32" ht="15" customHeight="1">
      <c r="A315" s="496"/>
      <c r="B315" s="498"/>
      <c r="C315" s="498"/>
      <c r="D315" s="498"/>
      <c r="E315" s="502"/>
      <c r="F315" s="502"/>
      <c r="G315" s="658"/>
      <c r="H315" s="658"/>
      <c r="I315" s="502"/>
      <c r="J315" s="502"/>
      <c r="K315" s="502"/>
      <c r="L315" s="498"/>
      <c r="M315" s="3"/>
      <c r="N315" s="3"/>
      <c r="O315" s="3"/>
      <c r="P315" s="3"/>
      <c r="Q315" s="3"/>
      <c r="R315" s="3"/>
      <c r="S315" s="3"/>
      <c r="T315" s="3"/>
      <c r="U315" s="3"/>
      <c r="V315" s="3"/>
      <c r="W315" s="3"/>
      <c r="X315" s="3"/>
      <c r="Y315" s="3"/>
      <c r="Z315" s="3"/>
      <c r="AA315" s="3"/>
      <c r="AB315" s="3"/>
      <c r="AC315" s="3"/>
      <c r="AD315" s="3"/>
      <c r="AE315" s="3"/>
      <c r="AF315" s="3"/>
    </row>
    <row r="316" spans="1:32" ht="15" customHeight="1">
      <c r="A316" s="496"/>
      <c r="B316" s="498"/>
      <c r="C316" s="498"/>
      <c r="D316" s="498"/>
      <c r="E316" s="502"/>
      <c r="F316" s="502"/>
      <c r="G316" s="658"/>
      <c r="H316" s="658"/>
      <c r="I316" s="502"/>
      <c r="J316" s="502"/>
      <c r="K316" s="502"/>
      <c r="L316" s="3"/>
      <c r="M316" s="3"/>
      <c r="N316" s="3"/>
      <c r="O316" s="3"/>
      <c r="P316" s="3"/>
      <c r="Q316" s="3"/>
      <c r="R316" s="3"/>
      <c r="S316" s="3"/>
      <c r="T316" s="3"/>
      <c r="U316" s="3"/>
      <c r="V316" s="3"/>
      <c r="W316" s="3"/>
      <c r="X316" s="3"/>
      <c r="Y316" s="3"/>
      <c r="Z316" s="3"/>
      <c r="AA316" s="3"/>
      <c r="AB316" s="3"/>
      <c r="AC316" s="3"/>
      <c r="AD316" s="3"/>
      <c r="AE316" s="3"/>
      <c r="AF316" s="3"/>
    </row>
    <row r="317" spans="1:32" ht="15" customHeight="1">
      <c r="A317" s="496"/>
      <c r="B317" s="498"/>
      <c r="C317" s="498"/>
      <c r="D317" s="498"/>
      <c r="E317" s="502"/>
      <c r="F317" s="502"/>
      <c r="G317" s="658"/>
      <c r="H317" s="658"/>
      <c r="I317" s="502"/>
      <c r="J317" s="502"/>
      <c r="K317" s="502"/>
      <c r="L317" s="3"/>
      <c r="M317" s="3"/>
      <c r="N317" s="3"/>
      <c r="O317" s="3"/>
      <c r="P317" s="3"/>
      <c r="Q317" s="3"/>
      <c r="R317" s="3"/>
      <c r="S317" s="3"/>
      <c r="T317" s="3"/>
      <c r="U317" s="3"/>
      <c r="V317" s="3"/>
      <c r="W317" s="3"/>
      <c r="X317" s="3"/>
      <c r="Y317" s="3"/>
      <c r="Z317" s="3"/>
      <c r="AA317" s="3"/>
      <c r="AB317" s="3"/>
      <c r="AC317" s="3"/>
      <c r="AD317" s="3"/>
      <c r="AE317" s="3"/>
      <c r="AF317" s="3"/>
    </row>
    <row r="318" spans="1:32" ht="15" customHeight="1">
      <c r="A318" s="496"/>
      <c r="B318" s="498"/>
      <c r="C318" s="498"/>
      <c r="D318" s="498"/>
      <c r="E318" s="502"/>
      <c r="F318" s="502"/>
      <c r="G318" s="658"/>
      <c r="H318" s="658"/>
      <c r="I318" s="502"/>
      <c r="J318" s="502"/>
      <c r="K318" s="502"/>
      <c r="L318" s="3"/>
      <c r="M318" s="3"/>
      <c r="N318" s="3"/>
      <c r="O318" s="3"/>
      <c r="P318" s="3"/>
      <c r="Q318" s="3"/>
      <c r="R318" s="3"/>
      <c r="S318" s="3"/>
      <c r="T318" s="3"/>
      <c r="U318" s="3"/>
      <c r="V318" s="3"/>
      <c r="W318" s="3"/>
      <c r="X318" s="3"/>
      <c r="Y318" s="3"/>
      <c r="Z318" s="3"/>
      <c r="AA318" s="3"/>
      <c r="AB318" s="3"/>
      <c r="AC318" s="3"/>
      <c r="AD318" s="3"/>
      <c r="AE318" s="3"/>
      <c r="AF318" s="3"/>
    </row>
    <row r="319" spans="1:32" ht="15" customHeight="1">
      <c r="A319" s="496"/>
      <c r="B319" s="498"/>
      <c r="C319" s="498"/>
      <c r="D319" s="498"/>
      <c r="E319" s="502"/>
      <c r="F319" s="502"/>
      <c r="G319" s="658"/>
      <c r="H319" s="658"/>
      <c r="I319" s="502"/>
      <c r="J319" s="502"/>
      <c r="K319" s="502"/>
      <c r="L319" s="3"/>
      <c r="M319" s="3"/>
      <c r="N319" s="3"/>
      <c r="O319" s="3"/>
      <c r="P319" s="3"/>
      <c r="Q319" s="3"/>
      <c r="R319" s="3"/>
      <c r="S319" s="3"/>
      <c r="T319" s="3"/>
      <c r="U319" s="3"/>
      <c r="V319" s="3"/>
      <c r="W319" s="3"/>
      <c r="X319" s="3"/>
      <c r="Y319" s="3"/>
      <c r="Z319" s="3"/>
      <c r="AA319" s="3"/>
      <c r="AB319" s="3"/>
      <c r="AC319" s="3"/>
      <c r="AD319" s="3"/>
      <c r="AE319" s="3"/>
      <c r="AF319" s="3"/>
    </row>
    <row r="320" spans="1:32" ht="15" customHeight="1">
      <c r="A320" s="496"/>
      <c r="B320" s="498"/>
      <c r="C320" s="498"/>
      <c r="D320" s="498"/>
      <c r="E320" s="502"/>
      <c r="F320" s="502"/>
      <c r="G320" s="658"/>
      <c r="H320" s="658"/>
      <c r="I320" s="502"/>
      <c r="J320" s="502"/>
      <c r="K320" s="502"/>
      <c r="L320" s="3"/>
      <c r="M320" s="3"/>
      <c r="N320" s="3"/>
      <c r="O320" s="3"/>
      <c r="P320" s="3"/>
      <c r="Q320" s="3"/>
      <c r="R320" s="3"/>
      <c r="S320" s="3"/>
      <c r="T320" s="3"/>
      <c r="U320" s="3"/>
      <c r="V320" s="3"/>
      <c r="W320" s="3"/>
      <c r="X320" s="3"/>
      <c r="Y320" s="3"/>
      <c r="Z320" s="3"/>
      <c r="AA320" s="3"/>
      <c r="AB320" s="3"/>
      <c r="AC320" s="3"/>
      <c r="AD320" s="3"/>
      <c r="AE320" s="3"/>
      <c r="AF320" s="3"/>
    </row>
    <row r="321" spans="1:32" ht="15" customHeight="1">
      <c r="A321" s="496"/>
      <c r="B321" s="498"/>
      <c r="C321" s="498"/>
      <c r="D321" s="498"/>
      <c r="E321" s="502"/>
      <c r="F321" s="502"/>
      <c r="G321" s="658"/>
      <c r="H321" s="658"/>
      <c r="I321" s="502"/>
      <c r="J321" s="502"/>
      <c r="K321" s="502"/>
      <c r="L321" s="3"/>
      <c r="M321" s="3"/>
      <c r="N321" s="3"/>
      <c r="O321" s="3"/>
      <c r="P321" s="3"/>
      <c r="Q321" s="3"/>
      <c r="R321" s="3"/>
      <c r="S321" s="3"/>
      <c r="T321" s="3"/>
      <c r="U321" s="3"/>
      <c r="V321" s="3"/>
      <c r="W321" s="3"/>
      <c r="X321" s="3"/>
      <c r="Y321" s="3"/>
      <c r="Z321" s="3"/>
      <c r="AA321" s="3"/>
      <c r="AB321" s="3"/>
      <c r="AC321" s="3"/>
      <c r="AD321" s="3"/>
      <c r="AE321" s="3"/>
      <c r="AF321" s="3"/>
    </row>
    <row r="322" spans="1:32" ht="15" customHeight="1">
      <c r="A322" s="496"/>
      <c r="B322" s="498"/>
      <c r="C322" s="498"/>
      <c r="D322" s="498"/>
      <c r="E322" s="502"/>
      <c r="F322" s="502"/>
      <c r="G322" s="658"/>
      <c r="H322" s="658"/>
      <c r="I322" s="502"/>
      <c r="J322" s="502"/>
      <c r="K322" s="502"/>
      <c r="L322" s="3"/>
      <c r="M322" s="3"/>
      <c r="N322" s="3"/>
      <c r="O322" s="3"/>
      <c r="P322" s="3"/>
      <c r="Q322" s="3"/>
      <c r="R322" s="3"/>
      <c r="S322" s="3"/>
      <c r="T322" s="3"/>
      <c r="U322" s="3"/>
      <c r="V322" s="3"/>
      <c r="W322" s="3"/>
      <c r="X322" s="3"/>
      <c r="Y322" s="3"/>
      <c r="Z322" s="3"/>
      <c r="AA322" s="3"/>
      <c r="AB322" s="3"/>
      <c r="AC322" s="3"/>
      <c r="AD322" s="3"/>
      <c r="AE322" s="3"/>
      <c r="AF322" s="3"/>
    </row>
    <row r="323" spans="1:32" ht="15" customHeight="1">
      <c r="A323" s="496"/>
      <c r="B323" s="498"/>
      <c r="C323" s="498"/>
      <c r="D323" s="498"/>
      <c r="E323" s="502"/>
      <c r="F323" s="502"/>
      <c r="G323" s="658"/>
      <c r="H323" s="658"/>
      <c r="I323" s="502"/>
      <c r="J323" s="502"/>
      <c r="K323" s="502"/>
      <c r="L323" s="3"/>
      <c r="M323" s="3"/>
      <c r="N323" s="3"/>
      <c r="O323" s="3"/>
      <c r="P323" s="3"/>
      <c r="Q323" s="3"/>
      <c r="R323" s="3"/>
      <c r="S323" s="3"/>
      <c r="T323" s="3"/>
      <c r="U323" s="3"/>
      <c r="V323" s="3"/>
      <c r="W323" s="3"/>
      <c r="X323" s="3"/>
      <c r="Y323" s="3"/>
      <c r="Z323" s="3"/>
      <c r="AA323" s="3"/>
      <c r="AB323" s="3"/>
      <c r="AC323" s="3"/>
      <c r="AD323" s="3"/>
      <c r="AE323" s="3"/>
      <c r="AF323" s="3"/>
    </row>
    <row r="324" spans="1:32" ht="15" customHeight="1">
      <c r="A324" s="496"/>
      <c r="B324" s="498"/>
      <c r="C324" s="498"/>
      <c r="D324" s="498"/>
      <c r="E324" s="502"/>
      <c r="F324" s="502"/>
      <c r="G324" s="658"/>
      <c r="H324" s="658"/>
      <c r="I324" s="502"/>
      <c r="J324" s="502"/>
      <c r="K324" s="502"/>
      <c r="L324" s="3"/>
      <c r="M324" s="3"/>
      <c r="N324" s="3"/>
      <c r="O324" s="3"/>
      <c r="P324" s="3"/>
      <c r="Q324" s="3"/>
      <c r="R324" s="3"/>
      <c r="S324" s="3"/>
      <c r="T324" s="3"/>
      <c r="U324" s="3"/>
      <c r="V324" s="3"/>
      <c r="W324" s="3"/>
      <c r="X324" s="3"/>
      <c r="Y324" s="3"/>
      <c r="Z324" s="3"/>
      <c r="AA324" s="3"/>
      <c r="AB324" s="3"/>
      <c r="AC324" s="3"/>
      <c r="AD324" s="3"/>
      <c r="AE324" s="3"/>
      <c r="AF324" s="3"/>
    </row>
    <row r="325" spans="1:32" ht="11.25" customHeight="1">
      <c r="A325" s="496"/>
      <c r="B325" s="498"/>
      <c r="C325" s="498"/>
      <c r="D325" s="498"/>
      <c r="E325" s="502"/>
      <c r="F325" s="502"/>
      <c r="G325" s="658"/>
      <c r="H325" s="658"/>
      <c r="I325" s="502"/>
      <c r="J325" s="502"/>
      <c r="K325" s="502"/>
      <c r="L325" s="3"/>
      <c r="M325" s="3"/>
      <c r="N325" s="3"/>
      <c r="O325" s="3"/>
      <c r="P325" s="3"/>
      <c r="Q325" s="3"/>
      <c r="R325" s="3"/>
      <c r="S325" s="3"/>
      <c r="T325" s="3"/>
      <c r="U325" s="3"/>
      <c r="V325" s="3"/>
      <c r="W325" s="3"/>
      <c r="X325" s="3"/>
      <c r="Y325" s="3"/>
      <c r="Z325" s="3"/>
      <c r="AA325" s="3"/>
      <c r="AB325" s="3"/>
      <c r="AC325" s="3"/>
      <c r="AD325" s="3"/>
      <c r="AE325" s="3"/>
      <c r="AF325" s="3"/>
    </row>
    <row r="326" spans="1:32" ht="11.25" customHeight="1">
      <c r="A326" s="496"/>
      <c r="B326" s="498"/>
      <c r="C326" s="498"/>
      <c r="D326" s="498"/>
      <c r="E326" s="502"/>
      <c r="F326" s="502"/>
      <c r="G326" s="658"/>
      <c r="H326" s="658"/>
      <c r="I326" s="502"/>
      <c r="J326" s="502"/>
      <c r="K326" s="502"/>
      <c r="L326" s="3"/>
      <c r="M326" s="3"/>
      <c r="N326" s="3"/>
      <c r="O326" s="3"/>
      <c r="P326" s="3"/>
      <c r="Q326" s="3"/>
      <c r="R326" s="3"/>
      <c r="S326" s="3"/>
      <c r="T326" s="3"/>
      <c r="U326" s="3"/>
      <c r="V326" s="3"/>
      <c r="W326" s="3"/>
      <c r="X326" s="3"/>
      <c r="Y326" s="3"/>
      <c r="Z326" s="3"/>
      <c r="AA326" s="3"/>
      <c r="AB326" s="3"/>
      <c r="AC326" s="3"/>
      <c r="AD326" s="3"/>
      <c r="AE326" s="3"/>
      <c r="AF326" s="3"/>
    </row>
    <row r="327" spans="1:32" ht="11.25" customHeight="1">
      <c r="A327" s="496"/>
      <c r="B327" s="498"/>
      <c r="C327" s="498"/>
      <c r="D327" s="498"/>
      <c r="E327" s="502"/>
      <c r="F327" s="502"/>
      <c r="G327" s="658"/>
      <c r="H327" s="658"/>
      <c r="I327" s="502"/>
      <c r="J327" s="502"/>
      <c r="K327" s="502"/>
      <c r="L327" s="3"/>
      <c r="M327" s="3"/>
      <c r="N327" s="3"/>
      <c r="O327" s="3"/>
      <c r="P327" s="3"/>
      <c r="Q327" s="3"/>
      <c r="R327" s="3"/>
      <c r="S327" s="3"/>
      <c r="T327" s="3"/>
      <c r="U327" s="3"/>
      <c r="V327" s="3"/>
      <c r="W327" s="3"/>
      <c r="X327" s="3"/>
      <c r="Y327" s="3"/>
      <c r="Z327" s="3"/>
      <c r="AA327" s="3"/>
      <c r="AB327" s="3"/>
      <c r="AC327" s="3"/>
      <c r="AD327" s="3"/>
      <c r="AE327" s="3"/>
      <c r="AF327" s="3"/>
    </row>
    <row r="328" spans="1:32" ht="11.25" customHeight="1">
      <c r="A328" s="496"/>
      <c r="B328" s="498"/>
      <c r="C328" s="498"/>
      <c r="D328" s="498"/>
      <c r="E328" s="502"/>
      <c r="F328" s="502"/>
      <c r="G328" s="658"/>
      <c r="H328" s="658"/>
      <c r="I328" s="502"/>
      <c r="J328" s="502"/>
      <c r="K328" s="502"/>
      <c r="L328" s="3"/>
      <c r="M328" s="3"/>
      <c r="N328" s="3"/>
      <c r="O328" s="3"/>
      <c r="P328" s="3"/>
      <c r="Q328" s="3"/>
      <c r="R328" s="3"/>
      <c r="S328" s="3"/>
      <c r="T328" s="3"/>
      <c r="U328" s="3"/>
      <c r="V328" s="3"/>
      <c r="W328" s="3"/>
      <c r="X328" s="3"/>
      <c r="Y328" s="3"/>
      <c r="Z328" s="3"/>
      <c r="AA328" s="3"/>
      <c r="AB328" s="3"/>
      <c r="AC328" s="3"/>
      <c r="AD328" s="3"/>
      <c r="AE328" s="3"/>
      <c r="AF328" s="3"/>
    </row>
    <row r="329" spans="1:32" ht="11.25" customHeight="1">
      <c r="A329" s="496"/>
      <c r="B329" s="498"/>
      <c r="C329" s="498"/>
      <c r="D329" s="498"/>
      <c r="E329" s="502"/>
      <c r="F329" s="502"/>
      <c r="G329" s="658"/>
      <c r="H329" s="658"/>
      <c r="I329" s="502"/>
      <c r="J329" s="502"/>
      <c r="K329" s="502"/>
      <c r="L329" s="3"/>
      <c r="M329" s="3"/>
      <c r="N329" s="3"/>
      <c r="O329" s="3"/>
      <c r="P329" s="3"/>
      <c r="Q329" s="3"/>
      <c r="R329" s="3"/>
      <c r="S329" s="3"/>
      <c r="T329" s="3"/>
      <c r="U329" s="3"/>
      <c r="V329" s="3"/>
      <c r="W329" s="3"/>
      <c r="X329" s="3"/>
      <c r="Y329" s="3"/>
      <c r="Z329" s="3"/>
      <c r="AA329" s="3"/>
      <c r="AB329" s="3"/>
      <c r="AC329" s="3"/>
      <c r="AD329" s="3"/>
      <c r="AE329" s="3"/>
      <c r="AF329" s="3"/>
    </row>
    <row r="330" spans="1:32" ht="11.25" customHeight="1">
      <c r="A330" s="496"/>
      <c r="B330" s="498"/>
      <c r="C330" s="498"/>
      <c r="D330" s="498"/>
      <c r="E330" s="502"/>
      <c r="F330" s="502"/>
      <c r="G330" s="658"/>
      <c r="H330" s="658"/>
      <c r="I330" s="502"/>
      <c r="J330" s="502"/>
      <c r="K330" s="502"/>
      <c r="L330" s="3"/>
      <c r="M330" s="3"/>
      <c r="N330" s="3"/>
      <c r="O330" s="3"/>
      <c r="P330" s="3"/>
      <c r="Q330" s="3"/>
      <c r="R330" s="3"/>
      <c r="S330" s="3"/>
      <c r="T330" s="3"/>
      <c r="U330" s="3"/>
      <c r="V330" s="3"/>
      <c r="W330" s="3"/>
      <c r="X330" s="3"/>
      <c r="Y330" s="3"/>
      <c r="Z330" s="3"/>
      <c r="AA330" s="3"/>
      <c r="AB330" s="3"/>
      <c r="AC330" s="3"/>
      <c r="AD330" s="3"/>
      <c r="AE330" s="3"/>
      <c r="AF330" s="3"/>
    </row>
    <row r="331" spans="1:32" ht="11.25" customHeight="1">
      <c r="A331" s="496"/>
      <c r="B331" s="498"/>
      <c r="C331" s="498"/>
      <c r="D331" s="498"/>
      <c r="E331" s="502"/>
      <c r="F331" s="502"/>
      <c r="G331" s="658"/>
      <c r="H331" s="658"/>
      <c r="I331" s="502"/>
      <c r="J331" s="502"/>
      <c r="K331" s="502"/>
      <c r="L331" s="3"/>
      <c r="M331" s="3"/>
      <c r="N331" s="3"/>
      <c r="O331" s="3"/>
      <c r="P331" s="3"/>
      <c r="Q331" s="3"/>
      <c r="R331" s="3"/>
      <c r="S331" s="3"/>
      <c r="T331" s="3"/>
      <c r="U331" s="3"/>
      <c r="V331" s="3"/>
      <c r="W331" s="3"/>
      <c r="X331" s="3"/>
      <c r="Y331" s="3"/>
      <c r="Z331" s="3"/>
      <c r="AA331" s="3"/>
      <c r="AB331" s="3"/>
      <c r="AC331" s="3"/>
      <c r="AD331" s="3"/>
      <c r="AE331" s="3"/>
      <c r="AF331" s="3"/>
    </row>
    <row r="332" spans="1:32" ht="11.25" customHeight="1">
      <c r="A332" s="496"/>
      <c r="B332" s="498"/>
      <c r="C332" s="498"/>
      <c r="D332" s="498"/>
      <c r="E332" s="502"/>
      <c r="F332" s="502"/>
      <c r="G332" s="658"/>
      <c r="H332" s="658"/>
      <c r="I332" s="502"/>
      <c r="J332" s="502"/>
      <c r="K332" s="502"/>
      <c r="L332" s="3"/>
      <c r="M332" s="3"/>
      <c r="N332" s="3"/>
      <c r="O332" s="3"/>
      <c r="P332" s="3"/>
      <c r="Q332" s="3"/>
      <c r="R332" s="3"/>
      <c r="S332" s="3"/>
      <c r="T332" s="3"/>
      <c r="U332" s="3"/>
      <c r="V332" s="3"/>
      <c r="W332" s="3"/>
      <c r="X332" s="3"/>
      <c r="Y332" s="3"/>
      <c r="Z332" s="3"/>
      <c r="AA332" s="3"/>
      <c r="AB332" s="3"/>
      <c r="AC332" s="3"/>
      <c r="AD332" s="3"/>
      <c r="AE332" s="3"/>
      <c r="AF332" s="3"/>
    </row>
    <row r="333" spans="1:32" ht="11.25" customHeight="1">
      <c r="A333" s="496"/>
      <c r="B333" s="498"/>
      <c r="C333" s="498"/>
      <c r="D333" s="498"/>
      <c r="E333" s="502"/>
      <c r="F333" s="502"/>
      <c r="G333" s="658"/>
      <c r="H333" s="658"/>
      <c r="I333" s="502"/>
      <c r="J333" s="502"/>
      <c r="K333" s="502"/>
      <c r="L333" s="3"/>
      <c r="M333" s="3"/>
      <c r="N333" s="3"/>
      <c r="O333" s="3"/>
      <c r="P333" s="3"/>
      <c r="Q333" s="3"/>
      <c r="R333" s="3"/>
      <c r="S333" s="3"/>
      <c r="T333" s="3"/>
      <c r="U333" s="3"/>
      <c r="V333" s="3"/>
      <c r="W333" s="3"/>
      <c r="X333" s="3"/>
      <c r="Y333" s="3"/>
      <c r="Z333" s="3"/>
      <c r="AA333" s="3"/>
      <c r="AB333" s="3"/>
      <c r="AC333" s="3"/>
      <c r="AD333" s="3"/>
      <c r="AE333" s="3"/>
      <c r="AF333" s="3"/>
    </row>
    <row r="334" spans="1:32" ht="11.25" customHeight="1">
      <c r="A334" s="496"/>
      <c r="B334" s="498"/>
      <c r="C334" s="498"/>
      <c r="D334" s="498"/>
      <c r="E334" s="502"/>
      <c r="F334" s="502"/>
      <c r="G334" s="658"/>
      <c r="H334" s="658"/>
      <c r="I334" s="502"/>
      <c r="J334" s="502"/>
      <c r="K334" s="502"/>
      <c r="L334" s="3"/>
      <c r="M334" s="3"/>
      <c r="N334" s="3"/>
      <c r="O334" s="3"/>
      <c r="P334" s="3"/>
      <c r="Q334" s="3"/>
      <c r="R334" s="3"/>
      <c r="S334" s="3"/>
      <c r="T334" s="3"/>
      <c r="U334" s="3"/>
      <c r="V334" s="3"/>
      <c r="W334" s="3"/>
      <c r="X334" s="3"/>
      <c r="Y334" s="3"/>
      <c r="Z334" s="3"/>
      <c r="AA334" s="3"/>
      <c r="AB334" s="3"/>
      <c r="AC334" s="3"/>
      <c r="AD334" s="3"/>
      <c r="AE334" s="3"/>
      <c r="AF334" s="3"/>
    </row>
    <row r="335" spans="1:32" ht="11.25" customHeight="1">
      <c r="A335" s="496"/>
      <c r="B335" s="498"/>
      <c r="C335" s="498"/>
      <c r="D335" s="498"/>
      <c r="E335" s="502"/>
      <c r="F335" s="502"/>
      <c r="G335" s="658"/>
      <c r="H335" s="658"/>
      <c r="I335" s="502"/>
      <c r="J335" s="502"/>
      <c r="K335" s="502"/>
      <c r="L335" s="3"/>
      <c r="M335" s="3"/>
      <c r="N335" s="3"/>
      <c r="O335" s="3"/>
      <c r="P335" s="3"/>
      <c r="Q335" s="3"/>
      <c r="R335" s="3"/>
      <c r="S335" s="3"/>
      <c r="T335" s="3"/>
      <c r="U335" s="3"/>
      <c r="V335" s="3"/>
      <c r="W335" s="3"/>
      <c r="X335" s="3"/>
      <c r="Y335" s="3"/>
      <c r="Z335" s="3"/>
      <c r="AA335" s="3"/>
      <c r="AB335" s="3"/>
      <c r="AC335" s="3"/>
      <c r="AD335" s="3"/>
      <c r="AE335" s="3"/>
      <c r="AF335" s="3"/>
    </row>
    <row r="336" spans="1:32" ht="11.25" customHeight="1">
      <c r="A336" s="496"/>
      <c r="B336" s="498"/>
      <c r="C336" s="498"/>
      <c r="D336" s="498"/>
      <c r="E336" s="502"/>
      <c r="F336" s="502"/>
      <c r="G336" s="658"/>
      <c r="H336" s="658"/>
      <c r="I336" s="502"/>
      <c r="J336" s="502"/>
      <c r="K336" s="502"/>
      <c r="L336" s="3"/>
      <c r="M336" s="3"/>
      <c r="N336" s="3"/>
      <c r="O336" s="3"/>
      <c r="P336" s="3"/>
      <c r="Q336" s="3"/>
      <c r="R336" s="3"/>
      <c r="S336" s="3"/>
      <c r="T336" s="3"/>
      <c r="U336" s="3"/>
      <c r="V336" s="3"/>
      <c r="W336" s="3"/>
      <c r="X336" s="3"/>
      <c r="Y336" s="3"/>
      <c r="Z336" s="3"/>
      <c r="AA336" s="3"/>
      <c r="AB336" s="3"/>
      <c r="AC336" s="3"/>
      <c r="AD336" s="3"/>
      <c r="AE336" s="3"/>
      <c r="AF336" s="3"/>
    </row>
    <row r="337" spans="1:32" ht="11.25" customHeight="1">
      <c r="A337" s="496"/>
      <c r="B337" s="498"/>
      <c r="C337" s="498"/>
      <c r="D337" s="498"/>
      <c r="E337" s="502"/>
      <c r="F337" s="502"/>
      <c r="G337" s="658"/>
      <c r="H337" s="658"/>
      <c r="I337" s="502"/>
      <c r="J337" s="502"/>
      <c r="K337" s="502"/>
      <c r="L337" s="3"/>
      <c r="M337" s="3"/>
      <c r="N337" s="3"/>
      <c r="O337" s="3"/>
      <c r="P337" s="3"/>
      <c r="Q337" s="3"/>
      <c r="R337" s="3"/>
      <c r="S337" s="3"/>
      <c r="T337" s="3"/>
      <c r="U337" s="3"/>
      <c r="V337" s="3"/>
      <c r="W337" s="3"/>
      <c r="X337" s="3"/>
      <c r="Y337" s="3"/>
      <c r="Z337" s="3"/>
      <c r="AA337" s="3"/>
      <c r="AB337" s="3"/>
      <c r="AC337" s="3"/>
      <c r="AD337" s="3"/>
      <c r="AE337" s="3"/>
      <c r="AF337" s="3"/>
    </row>
    <row r="338" spans="1:32" ht="11.25" customHeight="1">
      <c r="A338" s="496"/>
      <c r="B338" s="498"/>
      <c r="C338" s="498"/>
      <c r="D338" s="498"/>
      <c r="E338" s="502"/>
      <c r="F338" s="502"/>
      <c r="G338" s="658"/>
      <c r="H338" s="658"/>
      <c r="I338" s="502"/>
      <c r="J338" s="502"/>
      <c r="K338" s="502"/>
      <c r="L338" s="3"/>
      <c r="M338" s="3"/>
      <c r="N338" s="3"/>
      <c r="O338" s="3"/>
      <c r="P338" s="3"/>
      <c r="Q338" s="3"/>
      <c r="R338" s="3"/>
      <c r="S338" s="3"/>
      <c r="T338" s="3"/>
      <c r="U338" s="3"/>
      <c r="V338" s="3"/>
      <c r="W338" s="3"/>
      <c r="X338" s="3"/>
      <c r="Y338" s="3"/>
      <c r="Z338" s="3"/>
      <c r="AA338" s="3"/>
      <c r="AB338" s="3"/>
      <c r="AC338" s="3"/>
      <c r="AD338" s="3"/>
      <c r="AE338" s="3"/>
      <c r="AF338" s="3"/>
    </row>
    <row r="339" spans="1:32" ht="11.25" customHeight="1">
      <c r="A339" s="496"/>
      <c r="B339" s="498"/>
      <c r="C339" s="498"/>
      <c r="D339" s="498"/>
      <c r="E339" s="502"/>
      <c r="F339" s="502"/>
      <c r="G339" s="658"/>
      <c r="H339" s="658"/>
      <c r="I339" s="502"/>
      <c r="J339" s="502"/>
      <c r="K339" s="502"/>
      <c r="L339" s="3"/>
      <c r="M339" s="3"/>
      <c r="N339" s="3"/>
      <c r="O339" s="3"/>
      <c r="P339" s="3"/>
      <c r="Q339" s="3"/>
      <c r="R339" s="3"/>
      <c r="S339" s="3"/>
      <c r="T339" s="3"/>
      <c r="U339" s="3"/>
      <c r="V339" s="3"/>
      <c r="W339" s="3"/>
      <c r="X339" s="3"/>
      <c r="Y339" s="3"/>
      <c r="Z339" s="3"/>
      <c r="AA339" s="3"/>
      <c r="AB339" s="3"/>
      <c r="AC339" s="3"/>
      <c r="AD339" s="3"/>
      <c r="AE339" s="3"/>
      <c r="AF339" s="3"/>
    </row>
    <row r="340" spans="1:32" ht="11.25" customHeight="1">
      <c r="A340" s="496"/>
      <c r="B340" s="498"/>
      <c r="C340" s="498"/>
      <c r="D340" s="498"/>
      <c r="E340" s="502"/>
      <c r="F340" s="502"/>
      <c r="G340" s="658"/>
      <c r="H340" s="658"/>
      <c r="I340" s="502"/>
      <c r="J340" s="502"/>
      <c r="K340" s="502"/>
      <c r="L340" s="3"/>
      <c r="M340" s="3"/>
      <c r="N340" s="3"/>
      <c r="O340" s="3"/>
      <c r="P340" s="3"/>
      <c r="Q340" s="3"/>
      <c r="R340" s="3"/>
      <c r="S340" s="3"/>
      <c r="T340" s="3"/>
      <c r="U340" s="3"/>
      <c r="V340" s="3"/>
      <c r="W340" s="3"/>
      <c r="X340" s="3"/>
      <c r="Y340" s="3"/>
      <c r="Z340" s="3"/>
      <c r="AA340" s="3"/>
      <c r="AB340" s="3"/>
      <c r="AC340" s="3"/>
      <c r="AD340" s="3"/>
      <c r="AE340" s="3"/>
      <c r="AF340" s="3"/>
    </row>
    <row r="341" spans="1:32" ht="11.25" customHeight="1">
      <c r="A341" s="496"/>
      <c r="B341" s="498"/>
      <c r="C341" s="498"/>
      <c r="D341" s="498"/>
      <c r="E341" s="502"/>
      <c r="F341" s="502"/>
      <c r="G341" s="658"/>
      <c r="H341" s="658"/>
      <c r="I341" s="502"/>
      <c r="J341" s="502"/>
      <c r="K341" s="502"/>
      <c r="L341" s="3"/>
      <c r="M341" s="3"/>
      <c r="N341" s="3"/>
      <c r="O341" s="3"/>
      <c r="P341" s="3"/>
      <c r="Q341" s="3"/>
      <c r="R341" s="3"/>
      <c r="S341" s="3"/>
      <c r="T341" s="3"/>
      <c r="U341" s="3"/>
      <c r="V341" s="3"/>
      <c r="W341" s="3"/>
      <c r="X341" s="3"/>
      <c r="Y341" s="3"/>
      <c r="Z341" s="3"/>
      <c r="AA341" s="3"/>
      <c r="AB341" s="3"/>
      <c r="AC341" s="3"/>
      <c r="AD341" s="3"/>
      <c r="AE341" s="3"/>
      <c r="AF341" s="3"/>
    </row>
    <row r="342" spans="1:32" ht="11.25" customHeight="1">
      <c r="A342" s="496"/>
      <c r="B342" s="498"/>
      <c r="C342" s="498"/>
      <c r="D342" s="498"/>
      <c r="E342" s="502"/>
      <c r="F342" s="502"/>
      <c r="G342" s="658"/>
      <c r="H342" s="658"/>
      <c r="I342" s="502"/>
      <c r="J342" s="502"/>
      <c r="K342" s="502"/>
      <c r="L342" s="3"/>
      <c r="M342" s="3"/>
      <c r="N342" s="3"/>
      <c r="O342" s="3"/>
      <c r="P342" s="3"/>
      <c r="Q342" s="3"/>
      <c r="R342" s="3"/>
      <c r="S342" s="3"/>
      <c r="T342" s="3"/>
      <c r="U342" s="3"/>
      <c r="V342" s="3"/>
      <c r="W342" s="3"/>
      <c r="X342" s="3"/>
      <c r="Y342" s="3"/>
      <c r="Z342" s="3"/>
      <c r="AA342" s="3"/>
      <c r="AB342" s="3"/>
      <c r="AC342" s="3"/>
      <c r="AD342" s="3"/>
      <c r="AE342" s="3"/>
      <c r="AF342" s="3"/>
    </row>
    <row r="343" spans="1:32" ht="11.25" customHeight="1">
      <c r="A343" s="496"/>
      <c r="B343" s="498"/>
      <c r="C343" s="498"/>
      <c r="D343" s="498"/>
      <c r="E343" s="502"/>
      <c r="F343" s="502"/>
      <c r="G343" s="658"/>
      <c r="H343" s="658"/>
      <c r="I343" s="502"/>
      <c r="J343" s="502"/>
      <c r="K343" s="502"/>
      <c r="L343" s="3"/>
      <c r="M343" s="3"/>
      <c r="N343" s="3"/>
      <c r="O343" s="3"/>
      <c r="P343" s="3"/>
      <c r="Q343" s="3"/>
      <c r="R343" s="3"/>
      <c r="S343" s="3"/>
      <c r="T343" s="3"/>
      <c r="U343" s="3"/>
      <c r="V343" s="3"/>
      <c r="W343" s="3"/>
      <c r="X343" s="3"/>
      <c r="Y343" s="3"/>
      <c r="Z343" s="3"/>
      <c r="AA343" s="3"/>
      <c r="AB343" s="3"/>
      <c r="AC343" s="3"/>
      <c r="AD343" s="3"/>
      <c r="AE343" s="3"/>
      <c r="AF343" s="3"/>
    </row>
    <row r="344" spans="1:32" ht="11.25" customHeight="1">
      <c r="A344" s="496"/>
      <c r="B344" s="498"/>
      <c r="C344" s="498"/>
      <c r="D344" s="498"/>
      <c r="E344" s="502"/>
      <c r="F344" s="502"/>
      <c r="G344" s="658"/>
      <c r="H344" s="658"/>
      <c r="I344" s="502"/>
      <c r="J344" s="502"/>
      <c r="K344" s="502"/>
      <c r="L344" s="3"/>
      <c r="M344" s="3"/>
      <c r="N344" s="3"/>
      <c r="O344" s="3"/>
      <c r="P344" s="3"/>
      <c r="Q344" s="3"/>
      <c r="R344" s="3"/>
      <c r="S344" s="3"/>
      <c r="T344" s="3"/>
      <c r="U344" s="3"/>
      <c r="V344" s="3"/>
      <c r="W344" s="3"/>
      <c r="X344" s="3"/>
      <c r="Y344" s="3"/>
      <c r="Z344" s="3"/>
      <c r="AA344" s="3"/>
      <c r="AB344" s="3"/>
      <c r="AC344" s="3"/>
      <c r="AD344" s="3"/>
      <c r="AE344" s="3"/>
      <c r="AF344" s="3"/>
    </row>
    <row r="345" spans="1:32" ht="11.25" customHeight="1">
      <c r="A345" s="496"/>
      <c r="B345" s="498"/>
      <c r="C345" s="498"/>
      <c r="D345" s="498"/>
      <c r="E345" s="502"/>
      <c r="F345" s="502"/>
      <c r="G345" s="658"/>
      <c r="H345" s="658"/>
      <c r="I345" s="502"/>
      <c r="J345" s="502"/>
      <c r="K345" s="502"/>
      <c r="L345" s="3"/>
      <c r="M345" s="3"/>
      <c r="N345" s="3"/>
      <c r="O345" s="3"/>
      <c r="P345" s="3"/>
      <c r="Q345" s="3"/>
      <c r="R345" s="3"/>
      <c r="S345" s="3"/>
      <c r="T345" s="3"/>
      <c r="U345" s="3"/>
      <c r="V345" s="3"/>
      <c r="W345" s="3"/>
      <c r="X345" s="3"/>
      <c r="Y345" s="3"/>
      <c r="Z345" s="3"/>
      <c r="AA345" s="3"/>
      <c r="AB345" s="3"/>
      <c r="AC345" s="3"/>
      <c r="AD345" s="3"/>
      <c r="AE345" s="3"/>
      <c r="AF345" s="3"/>
    </row>
    <row r="346" spans="1:32" ht="11.25" customHeight="1">
      <c r="A346" s="496"/>
      <c r="B346" s="498"/>
      <c r="C346" s="498"/>
      <c r="D346" s="498"/>
      <c r="E346" s="502"/>
      <c r="F346" s="502"/>
      <c r="G346" s="658"/>
      <c r="H346" s="658"/>
      <c r="I346" s="502"/>
      <c r="J346" s="502"/>
      <c r="K346" s="502"/>
      <c r="L346" s="3"/>
      <c r="M346" s="3"/>
      <c r="N346" s="3"/>
      <c r="O346" s="3"/>
      <c r="P346" s="3"/>
      <c r="Q346" s="3"/>
      <c r="R346" s="3"/>
      <c r="S346" s="3"/>
      <c r="T346" s="3"/>
      <c r="U346" s="3"/>
      <c r="V346" s="3"/>
      <c r="W346" s="3"/>
      <c r="X346" s="3"/>
      <c r="Y346" s="3"/>
      <c r="Z346" s="3"/>
      <c r="AA346" s="3"/>
      <c r="AB346" s="3"/>
      <c r="AC346" s="3"/>
      <c r="AD346" s="3"/>
      <c r="AE346" s="3"/>
      <c r="AF346" s="3"/>
    </row>
    <row r="347" spans="1:32" ht="11.25" customHeight="1">
      <c r="A347" s="496"/>
      <c r="B347" s="498"/>
      <c r="C347" s="498"/>
      <c r="D347" s="498"/>
      <c r="E347" s="502"/>
      <c r="F347" s="502"/>
      <c r="G347" s="658"/>
      <c r="H347" s="658"/>
      <c r="I347" s="502"/>
      <c r="J347" s="502"/>
      <c r="K347" s="502"/>
      <c r="L347" s="3"/>
      <c r="M347" s="3"/>
      <c r="N347" s="3"/>
      <c r="O347" s="3"/>
      <c r="P347" s="3"/>
      <c r="Q347" s="3"/>
      <c r="R347" s="3"/>
      <c r="S347" s="3"/>
      <c r="T347" s="3"/>
      <c r="U347" s="3"/>
      <c r="V347" s="3"/>
      <c r="W347" s="3"/>
      <c r="X347" s="3"/>
      <c r="Y347" s="3"/>
      <c r="Z347" s="3"/>
      <c r="AA347" s="3"/>
      <c r="AB347" s="3"/>
      <c r="AC347" s="3"/>
      <c r="AD347" s="3"/>
      <c r="AE347" s="3"/>
      <c r="AF347" s="3"/>
    </row>
    <row r="348" spans="1:32" ht="11.25" customHeight="1">
      <c r="A348" s="496"/>
      <c r="B348" s="498"/>
      <c r="C348" s="498"/>
      <c r="D348" s="498"/>
      <c r="E348" s="502"/>
      <c r="F348" s="502"/>
      <c r="G348" s="658"/>
      <c r="H348" s="658"/>
      <c r="I348" s="502"/>
      <c r="J348" s="502"/>
      <c r="K348" s="502"/>
      <c r="L348" s="3"/>
      <c r="M348" s="3"/>
      <c r="N348" s="3"/>
      <c r="O348" s="3"/>
      <c r="P348" s="3"/>
      <c r="Q348" s="3"/>
      <c r="R348" s="3"/>
      <c r="S348" s="3"/>
      <c r="T348" s="3"/>
      <c r="U348" s="3"/>
      <c r="V348" s="3"/>
      <c r="W348" s="3"/>
      <c r="X348" s="3"/>
      <c r="Y348" s="3"/>
      <c r="Z348" s="3"/>
      <c r="AA348" s="3"/>
      <c r="AB348" s="3"/>
      <c r="AC348" s="3"/>
      <c r="AD348" s="3"/>
      <c r="AE348" s="3"/>
      <c r="AF348" s="3"/>
    </row>
    <row r="349" spans="1:32" ht="11.25" customHeight="1">
      <c r="A349" s="496"/>
      <c r="B349" s="498"/>
      <c r="C349" s="498"/>
      <c r="D349" s="498"/>
      <c r="E349" s="502"/>
      <c r="F349" s="502"/>
      <c r="G349" s="658"/>
      <c r="H349" s="658"/>
      <c r="I349" s="502"/>
      <c r="J349" s="502"/>
      <c r="K349" s="502"/>
      <c r="L349" s="3"/>
      <c r="M349" s="3"/>
      <c r="N349" s="3"/>
      <c r="O349" s="3"/>
      <c r="P349" s="3"/>
      <c r="Q349" s="3"/>
      <c r="R349" s="3"/>
      <c r="S349" s="3"/>
      <c r="T349" s="3"/>
      <c r="U349" s="3"/>
      <c r="V349" s="3"/>
      <c r="W349" s="3"/>
      <c r="X349" s="3"/>
      <c r="Y349" s="3"/>
      <c r="Z349" s="3"/>
      <c r="AA349" s="3"/>
      <c r="AB349" s="3"/>
      <c r="AC349" s="3"/>
      <c r="AD349" s="3"/>
      <c r="AE349" s="3"/>
      <c r="AF349" s="3"/>
    </row>
    <row r="350" spans="1:32" ht="11.25" customHeight="1">
      <c r="A350" s="496"/>
      <c r="B350" s="498"/>
      <c r="C350" s="498"/>
      <c r="D350" s="498"/>
      <c r="E350" s="502"/>
      <c r="F350" s="502"/>
      <c r="G350" s="658"/>
      <c r="H350" s="658"/>
      <c r="I350" s="502"/>
      <c r="J350" s="502"/>
      <c r="K350" s="502"/>
      <c r="L350" s="3"/>
      <c r="M350" s="3"/>
      <c r="N350" s="3"/>
      <c r="O350" s="3"/>
      <c r="P350" s="3"/>
      <c r="Q350" s="3"/>
      <c r="R350" s="3"/>
      <c r="S350" s="3"/>
      <c r="T350" s="3"/>
      <c r="U350" s="3"/>
      <c r="V350" s="3"/>
      <c r="W350" s="3"/>
      <c r="X350" s="3"/>
      <c r="Y350" s="3"/>
      <c r="Z350" s="3"/>
      <c r="AA350" s="3"/>
      <c r="AB350" s="3"/>
      <c r="AC350" s="3"/>
      <c r="AD350" s="3"/>
      <c r="AE350" s="3"/>
      <c r="AF350" s="3"/>
    </row>
    <row r="351" spans="1:32" ht="11.25" customHeight="1">
      <c r="A351" s="496"/>
      <c r="B351" s="498"/>
      <c r="C351" s="498"/>
      <c r="D351" s="498"/>
      <c r="E351" s="502"/>
      <c r="F351" s="502"/>
      <c r="G351" s="658"/>
      <c r="H351" s="658"/>
      <c r="I351" s="502"/>
      <c r="J351" s="502"/>
      <c r="K351" s="502"/>
      <c r="L351" s="3"/>
      <c r="M351" s="3"/>
      <c r="N351" s="3"/>
      <c r="O351" s="3"/>
      <c r="P351" s="3"/>
      <c r="Q351" s="3"/>
      <c r="R351" s="3"/>
      <c r="S351" s="3"/>
      <c r="T351" s="3"/>
      <c r="U351" s="3"/>
      <c r="V351" s="3"/>
      <c r="W351" s="3"/>
      <c r="X351" s="3"/>
      <c r="Y351" s="3"/>
      <c r="Z351" s="3"/>
      <c r="AA351" s="3"/>
      <c r="AB351" s="3"/>
      <c r="AC351" s="3"/>
      <c r="AD351" s="3"/>
      <c r="AE351" s="3"/>
      <c r="AF351" s="3"/>
    </row>
    <row r="352" spans="1:32" ht="11.25" customHeight="1">
      <c r="A352" s="496"/>
      <c r="B352" s="498"/>
      <c r="C352" s="498"/>
      <c r="D352" s="498"/>
      <c r="E352" s="502"/>
      <c r="F352" s="502"/>
      <c r="G352" s="658"/>
      <c r="H352" s="658"/>
      <c r="I352" s="502"/>
      <c r="J352" s="502"/>
      <c r="K352" s="502"/>
      <c r="L352" s="3"/>
      <c r="M352" s="3"/>
      <c r="N352" s="3"/>
      <c r="O352" s="3"/>
      <c r="P352" s="3"/>
      <c r="Q352" s="3"/>
      <c r="R352" s="3"/>
      <c r="S352" s="3"/>
      <c r="T352" s="3"/>
      <c r="U352" s="3"/>
      <c r="V352" s="3"/>
      <c r="W352" s="3"/>
      <c r="X352" s="3"/>
      <c r="Y352" s="3"/>
      <c r="Z352" s="3"/>
      <c r="AA352" s="3"/>
      <c r="AB352" s="3"/>
      <c r="AC352" s="3"/>
      <c r="AD352" s="3"/>
      <c r="AE352" s="3"/>
      <c r="AF352" s="3"/>
    </row>
    <row r="353" spans="1:32" ht="11.25" customHeight="1">
      <c r="A353" s="496"/>
      <c r="B353" s="498"/>
      <c r="C353" s="498"/>
      <c r="D353" s="498"/>
      <c r="E353" s="502"/>
      <c r="F353" s="502"/>
      <c r="G353" s="658"/>
      <c r="H353" s="658"/>
      <c r="I353" s="502"/>
      <c r="J353" s="502"/>
      <c r="K353" s="502"/>
      <c r="L353" s="3"/>
      <c r="M353" s="3"/>
      <c r="N353" s="3"/>
      <c r="O353" s="3"/>
      <c r="P353" s="3"/>
      <c r="Q353" s="3"/>
      <c r="R353" s="3"/>
      <c r="S353" s="3"/>
      <c r="T353" s="3"/>
      <c r="U353" s="3"/>
      <c r="V353" s="3"/>
      <c r="W353" s="3"/>
      <c r="X353" s="3"/>
      <c r="Y353" s="3"/>
      <c r="Z353" s="3"/>
      <c r="AA353" s="3"/>
      <c r="AB353" s="3"/>
      <c r="AC353" s="3"/>
      <c r="AD353" s="3"/>
      <c r="AE353" s="3"/>
      <c r="AF353" s="3"/>
    </row>
    <row r="354" spans="1:32" ht="11.25" customHeight="1">
      <c r="A354" s="496"/>
      <c r="B354" s="498"/>
      <c r="C354" s="498"/>
      <c r="D354" s="498"/>
      <c r="E354" s="502"/>
      <c r="F354" s="502"/>
      <c r="G354" s="658"/>
      <c r="H354" s="658"/>
      <c r="I354" s="502"/>
      <c r="J354" s="502"/>
      <c r="K354" s="502"/>
      <c r="L354" s="3"/>
      <c r="M354" s="3"/>
      <c r="N354" s="3"/>
      <c r="O354" s="3"/>
      <c r="P354" s="3"/>
      <c r="Q354" s="3"/>
      <c r="R354" s="3"/>
      <c r="S354" s="3"/>
      <c r="T354" s="3"/>
      <c r="U354" s="3"/>
      <c r="V354" s="3"/>
      <c r="W354" s="3"/>
      <c r="X354" s="3"/>
      <c r="Y354" s="3"/>
      <c r="Z354" s="3"/>
      <c r="AA354" s="3"/>
      <c r="AB354" s="3"/>
      <c r="AC354" s="3"/>
      <c r="AD354" s="3"/>
      <c r="AE354" s="3"/>
      <c r="AF354" s="3"/>
    </row>
    <row r="355" spans="1:32" ht="11.25" customHeight="1">
      <c r="A355" s="496"/>
      <c r="B355" s="498"/>
      <c r="C355" s="498"/>
      <c r="D355" s="498"/>
      <c r="E355" s="502"/>
      <c r="F355" s="502"/>
      <c r="G355" s="658"/>
      <c r="H355" s="658"/>
      <c r="I355" s="502"/>
      <c r="J355" s="502"/>
      <c r="K355" s="502"/>
      <c r="L355" s="3"/>
      <c r="M355" s="3"/>
      <c r="N355" s="3"/>
      <c r="O355" s="3"/>
      <c r="P355" s="3"/>
      <c r="Q355" s="3"/>
      <c r="R355" s="3"/>
      <c r="S355" s="3"/>
      <c r="T355" s="3"/>
      <c r="U355" s="3"/>
      <c r="V355" s="3"/>
      <c r="W355" s="3"/>
      <c r="X355" s="3"/>
      <c r="Y355" s="3"/>
      <c r="Z355" s="3"/>
      <c r="AA355" s="3"/>
      <c r="AB355" s="3"/>
      <c r="AC355" s="3"/>
      <c r="AD355" s="3"/>
      <c r="AE355" s="3"/>
      <c r="AF355" s="3"/>
    </row>
    <row r="356" spans="1:32" ht="11.25" customHeight="1">
      <c r="A356" s="496"/>
      <c r="B356" s="498"/>
      <c r="C356" s="498"/>
      <c r="D356" s="498"/>
      <c r="E356" s="502"/>
      <c r="F356" s="502"/>
      <c r="G356" s="658"/>
      <c r="H356" s="658"/>
      <c r="I356" s="502"/>
      <c r="J356" s="502"/>
      <c r="K356" s="502"/>
      <c r="L356" s="3"/>
      <c r="M356" s="3"/>
      <c r="N356" s="3"/>
      <c r="O356" s="3"/>
      <c r="P356" s="3"/>
      <c r="Q356" s="3"/>
      <c r="R356" s="3"/>
      <c r="S356" s="3"/>
      <c r="T356" s="3"/>
      <c r="U356" s="3"/>
      <c r="V356" s="3"/>
      <c r="W356" s="3"/>
      <c r="X356" s="3"/>
      <c r="Y356" s="3"/>
      <c r="Z356" s="3"/>
      <c r="AA356" s="3"/>
      <c r="AB356" s="3"/>
      <c r="AC356" s="3"/>
      <c r="AD356" s="3"/>
      <c r="AE356" s="3"/>
      <c r="AF356" s="3"/>
    </row>
    <row r="357" spans="1:32" ht="11.25" customHeight="1">
      <c r="A357" s="496"/>
      <c r="B357" s="498"/>
      <c r="C357" s="498"/>
      <c r="D357" s="498"/>
      <c r="E357" s="502"/>
      <c r="F357" s="502"/>
      <c r="G357" s="658"/>
      <c r="H357" s="658"/>
      <c r="I357" s="502"/>
      <c r="J357" s="502"/>
      <c r="K357" s="502"/>
      <c r="L357" s="3"/>
      <c r="M357" s="3"/>
      <c r="N357" s="3"/>
      <c r="O357" s="3"/>
      <c r="P357" s="3"/>
      <c r="Q357" s="3"/>
      <c r="R357" s="3"/>
      <c r="S357" s="3"/>
      <c r="T357" s="3"/>
      <c r="U357" s="3"/>
      <c r="V357" s="3"/>
      <c r="W357" s="3"/>
      <c r="X357" s="3"/>
      <c r="Y357" s="3"/>
      <c r="Z357" s="3"/>
      <c r="AA357" s="3"/>
      <c r="AB357" s="3"/>
      <c r="AC357" s="3"/>
      <c r="AD357" s="3"/>
      <c r="AE357" s="3"/>
      <c r="AF357" s="3"/>
    </row>
    <row r="358" spans="1:32" ht="15.75" customHeight="1"/>
    <row r="359" spans="1:32" ht="15.75" customHeight="1"/>
    <row r="360" spans="1:32" ht="15.75" customHeight="1"/>
    <row r="361" spans="1:32" ht="15.75" customHeight="1"/>
    <row r="362" spans="1:32" ht="15.75" customHeight="1"/>
    <row r="363" spans="1:32" ht="15.75" customHeight="1"/>
    <row r="364" spans="1:32" ht="15.75" customHeight="1"/>
    <row r="365" spans="1:32" ht="15.75" customHeight="1"/>
    <row r="366" spans="1:32" ht="15.75" customHeight="1"/>
    <row r="367" spans="1:32" ht="15.75" customHeight="1"/>
    <row r="368" spans="1:32"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8">
    <mergeCell ref="A107:A110"/>
    <mergeCell ref="B107:B110"/>
    <mergeCell ref="C107:C110"/>
    <mergeCell ref="D107:D110"/>
    <mergeCell ref="G107:G110"/>
    <mergeCell ref="A117:A119"/>
    <mergeCell ref="B117:B119"/>
    <mergeCell ref="C117:C119"/>
    <mergeCell ref="D117:D119"/>
    <mergeCell ref="G117:G119"/>
    <mergeCell ref="E107:F110"/>
    <mergeCell ref="E111:F111"/>
    <mergeCell ref="E112:F112"/>
    <mergeCell ref="E113:F113"/>
    <mergeCell ref="E114:F114"/>
    <mergeCell ref="E115:F115"/>
    <mergeCell ref="E116:F116"/>
    <mergeCell ref="E117:F119"/>
    <mergeCell ref="A93:A96"/>
    <mergeCell ref="B93:B96"/>
    <mergeCell ref="C93:C96"/>
    <mergeCell ref="D93:D96"/>
    <mergeCell ref="E93:F96"/>
    <mergeCell ref="D103:D106"/>
    <mergeCell ref="E103:F106"/>
    <mergeCell ref="G103:G106"/>
    <mergeCell ref="H103:H106"/>
    <mergeCell ref="E97:F97"/>
    <mergeCell ref="E98:F98"/>
    <mergeCell ref="E99:F99"/>
    <mergeCell ref="E100:F100"/>
    <mergeCell ref="E101:F101"/>
    <mergeCell ref="E102:F102"/>
    <mergeCell ref="A103:A106"/>
    <mergeCell ref="B103:B106"/>
    <mergeCell ref="C103:C106"/>
    <mergeCell ref="E146:F146"/>
    <mergeCell ref="E147:F147"/>
    <mergeCell ref="E148:F148"/>
    <mergeCell ref="E149:F149"/>
    <mergeCell ref="E150:F150"/>
    <mergeCell ref="E158:F158"/>
    <mergeCell ref="E159:F159"/>
    <mergeCell ref="E151:F151"/>
    <mergeCell ref="E152:F152"/>
    <mergeCell ref="E153:F153"/>
    <mergeCell ref="E154:F154"/>
    <mergeCell ref="E155:F155"/>
    <mergeCell ref="E156:F156"/>
    <mergeCell ref="E157:F157"/>
    <mergeCell ref="E140:F140"/>
    <mergeCell ref="A141:A144"/>
    <mergeCell ref="B141:B144"/>
    <mergeCell ref="C141:C144"/>
    <mergeCell ref="D141:D144"/>
    <mergeCell ref="G141:G144"/>
    <mergeCell ref="H141:H144"/>
    <mergeCell ref="E141:F144"/>
    <mergeCell ref="E145:F145"/>
    <mergeCell ref="E131:F131"/>
    <mergeCell ref="E132:F132"/>
    <mergeCell ref="E133:F133"/>
    <mergeCell ref="E134:F134"/>
    <mergeCell ref="E135:F135"/>
    <mergeCell ref="E136:F136"/>
    <mergeCell ref="E137:F137"/>
    <mergeCell ref="E138:F138"/>
    <mergeCell ref="E139:F139"/>
    <mergeCell ref="E90:F90"/>
    <mergeCell ref="G94:G96"/>
    <mergeCell ref="H94:H96"/>
    <mergeCell ref="J94:K94"/>
    <mergeCell ref="E126:F126"/>
    <mergeCell ref="E127:F127"/>
    <mergeCell ref="E128:F128"/>
    <mergeCell ref="E129:F129"/>
    <mergeCell ref="E130:F130"/>
    <mergeCell ref="E91:F91"/>
    <mergeCell ref="E92:F92"/>
    <mergeCell ref="J107:K107"/>
    <mergeCell ref="H117:H119"/>
    <mergeCell ref="J117:K117"/>
    <mergeCell ref="E120:F120"/>
    <mergeCell ref="E121:F121"/>
    <mergeCell ref="E122:F122"/>
    <mergeCell ref="E123:F123"/>
    <mergeCell ref="E124:F124"/>
    <mergeCell ref="E125:F125"/>
    <mergeCell ref="E81:F81"/>
    <mergeCell ref="E82:F82"/>
    <mergeCell ref="E83:F83"/>
    <mergeCell ref="E84:F84"/>
    <mergeCell ref="E85:F85"/>
    <mergeCell ref="E86:F86"/>
    <mergeCell ref="E87:F87"/>
    <mergeCell ref="E88:F88"/>
    <mergeCell ref="E89:F89"/>
    <mergeCell ref="E72:F72"/>
    <mergeCell ref="E73:F73"/>
    <mergeCell ref="E74:F74"/>
    <mergeCell ref="E75:F75"/>
    <mergeCell ref="E76:F76"/>
    <mergeCell ref="E77:F77"/>
    <mergeCell ref="E78:F78"/>
    <mergeCell ref="E79:F79"/>
    <mergeCell ref="E80:F80"/>
    <mergeCell ref="E63:F63"/>
    <mergeCell ref="E64:F64"/>
    <mergeCell ref="E65:F65"/>
    <mergeCell ref="E66:F66"/>
    <mergeCell ref="E67:F67"/>
    <mergeCell ref="E68:F68"/>
    <mergeCell ref="E69:F69"/>
    <mergeCell ref="E70:F70"/>
    <mergeCell ref="E71:F71"/>
    <mergeCell ref="E54:F54"/>
    <mergeCell ref="E55:F55"/>
    <mergeCell ref="E56:F56"/>
    <mergeCell ref="E57:F57"/>
    <mergeCell ref="E58:F58"/>
    <mergeCell ref="E59:F59"/>
    <mergeCell ref="E60:F60"/>
    <mergeCell ref="E61:F61"/>
    <mergeCell ref="E62:F62"/>
    <mergeCell ref="E45:F45"/>
    <mergeCell ref="E46:F46"/>
    <mergeCell ref="E47:F47"/>
    <mergeCell ref="E48:F48"/>
    <mergeCell ref="E49:F49"/>
    <mergeCell ref="E50:F50"/>
    <mergeCell ref="E51:F51"/>
    <mergeCell ref="E52:F52"/>
    <mergeCell ref="E53:F53"/>
    <mergeCell ref="E36:F36"/>
    <mergeCell ref="E37:F37"/>
    <mergeCell ref="E38:F38"/>
    <mergeCell ref="E39:F39"/>
    <mergeCell ref="E40:F40"/>
    <mergeCell ref="E41:F41"/>
    <mergeCell ref="E42:F42"/>
    <mergeCell ref="E43:F43"/>
    <mergeCell ref="E44:F44"/>
    <mergeCell ref="E27:F27"/>
    <mergeCell ref="E28:F28"/>
    <mergeCell ref="E29:F29"/>
    <mergeCell ref="E30:F30"/>
    <mergeCell ref="E31:F31"/>
    <mergeCell ref="E32:F32"/>
    <mergeCell ref="E33:F33"/>
    <mergeCell ref="E34:F34"/>
    <mergeCell ref="E35:F35"/>
    <mergeCell ref="J18:K18"/>
    <mergeCell ref="E19:F19"/>
    <mergeCell ref="E20:F20"/>
    <mergeCell ref="E21:F21"/>
    <mergeCell ref="E22:F22"/>
    <mergeCell ref="E23:F23"/>
    <mergeCell ref="E24:F24"/>
    <mergeCell ref="E25:F25"/>
    <mergeCell ref="E26:F26"/>
    <mergeCell ref="E10:F10"/>
    <mergeCell ref="E11:F11"/>
    <mergeCell ref="E12:F12"/>
    <mergeCell ref="E13:F13"/>
    <mergeCell ref="E14:F14"/>
    <mergeCell ref="E15:F15"/>
    <mergeCell ref="E16:F16"/>
    <mergeCell ref="E17:F17"/>
    <mergeCell ref="E18:F18"/>
    <mergeCell ref="E1:L1"/>
    <mergeCell ref="E2:F2"/>
    <mergeCell ref="E3:F3"/>
    <mergeCell ref="E4:F4"/>
    <mergeCell ref="E5:F5"/>
    <mergeCell ref="E6:F6"/>
    <mergeCell ref="E7:F7"/>
    <mergeCell ref="E8:F8"/>
    <mergeCell ref="E9:F9"/>
  </mergeCells>
  <phoneticPr fontId="100" type="noConversion"/>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heetViews>
  <sheetFormatPr defaultColWidth="14.44140625" defaultRowHeight="15" customHeight="1"/>
  <cols>
    <col min="1" max="1" width="2" customWidth="1"/>
    <col min="2" max="2" width="9.44140625" customWidth="1"/>
    <col min="3" max="6" width="19.6640625" customWidth="1"/>
  </cols>
  <sheetData>
    <row r="1" spans="2:6" ht="14.25" customHeight="1"/>
    <row r="2" spans="2:6" ht="14.25" customHeight="1"/>
    <row r="3" spans="2:6" ht="14.25" customHeight="1">
      <c r="B3" s="770" t="s">
        <v>9527</v>
      </c>
      <c r="C3" s="1392" t="s">
        <v>9528</v>
      </c>
      <c r="D3" s="1393"/>
      <c r="E3" s="1393"/>
      <c r="F3" s="1394"/>
    </row>
    <row r="4" spans="2:6" ht="14.25" customHeight="1">
      <c r="B4" s="1395" t="s">
        <v>9529</v>
      </c>
      <c r="C4" s="771" t="s">
        <v>9530</v>
      </c>
      <c r="D4" s="771" t="s">
        <v>9531</v>
      </c>
      <c r="E4" s="771" t="s">
        <v>9532</v>
      </c>
      <c r="F4" s="771" t="s">
        <v>9533</v>
      </c>
    </row>
    <row r="5" spans="2:6" ht="14.25" customHeight="1">
      <c r="B5" s="1396"/>
      <c r="C5" s="771" t="s">
        <v>9534</v>
      </c>
      <c r="D5" s="771" t="s">
        <v>9535</v>
      </c>
      <c r="E5" s="771" t="s">
        <v>9536</v>
      </c>
      <c r="F5" s="771" t="s">
        <v>20</v>
      </c>
    </row>
    <row r="6" spans="2:6" ht="14.25" customHeight="1">
      <c r="B6" s="1396"/>
      <c r="C6" s="772" t="s">
        <v>9537</v>
      </c>
      <c r="D6" s="772" t="s">
        <v>9538</v>
      </c>
      <c r="E6" s="772" t="s">
        <v>9539</v>
      </c>
      <c r="F6" s="772" t="s">
        <v>9540</v>
      </c>
    </row>
    <row r="7" spans="2:6" ht="14.25" customHeight="1">
      <c r="B7" s="1396"/>
      <c r="C7" s="772" t="s">
        <v>9541</v>
      </c>
      <c r="D7" s="772" t="s">
        <v>9542</v>
      </c>
      <c r="E7" s="772" t="s">
        <v>9543</v>
      </c>
      <c r="F7" s="772" t="s">
        <v>9544</v>
      </c>
    </row>
    <row r="8" spans="2:6" ht="14.25" customHeight="1">
      <c r="B8" s="1397"/>
      <c r="C8" s="773" t="s">
        <v>9545</v>
      </c>
      <c r="D8" s="773" t="s">
        <v>9546</v>
      </c>
      <c r="E8" s="773" t="s">
        <v>9547</v>
      </c>
      <c r="F8" s="773" t="s">
        <v>9548</v>
      </c>
    </row>
    <row r="9" spans="2:6" ht="14.25" customHeight="1"/>
    <row r="10" spans="2:6" ht="14.25" customHeight="1"/>
    <row r="11" spans="2:6" ht="14.25" customHeight="1"/>
    <row r="12" spans="2:6" ht="14.25" customHeight="1"/>
    <row r="13" spans="2:6" ht="14.25" customHeight="1"/>
    <row r="14" spans="2:6" ht="14.25" customHeight="1"/>
    <row r="15" spans="2:6" ht="14.25" customHeight="1"/>
    <row r="16" spans="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3:F3"/>
    <mergeCell ref="B4:B8"/>
  </mergeCells>
  <phoneticPr fontId="100" type="noConversion"/>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054"/>
  <sheetViews>
    <sheetView workbookViewId="0"/>
  </sheetViews>
  <sheetFormatPr defaultColWidth="14.44140625" defaultRowHeight="15" customHeight="1"/>
  <cols>
    <col min="1" max="1" width="8.6640625" customWidth="1"/>
    <col min="2" max="2" width="11.6640625" customWidth="1"/>
    <col min="3" max="3" width="13.44140625" customWidth="1"/>
    <col min="4" max="4" width="15.109375" customWidth="1"/>
    <col min="5" max="5" width="39.5546875" customWidth="1"/>
    <col min="6" max="11" width="8.6640625" customWidth="1"/>
  </cols>
  <sheetData>
    <row r="1" spans="2:11" ht="17.25" customHeight="1"/>
    <row r="2" spans="2:11" ht="48" customHeight="1">
      <c r="B2" s="1398" t="s">
        <v>9549</v>
      </c>
      <c r="C2" s="1393"/>
      <c r="D2" s="1393"/>
      <c r="E2" s="1394"/>
      <c r="F2" s="774"/>
      <c r="G2" s="775"/>
      <c r="H2" s="775"/>
      <c r="I2" s="775"/>
      <c r="J2" s="775"/>
      <c r="K2" s="775"/>
    </row>
    <row r="3" spans="2:11" ht="17.25" customHeight="1"/>
    <row r="4" spans="2:11" ht="17.25" customHeight="1">
      <c r="B4" s="1399" t="s">
        <v>9550</v>
      </c>
      <c r="C4" s="1104"/>
      <c r="D4" s="776" t="s">
        <v>9551</v>
      </c>
      <c r="E4" s="777"/>
      <c r="F4" s="777"/>
      <c r="G4" s="777"/>
      <c r="H4" s="777"/>
      <c r="I4" s="777"/>
      <c r="J4" s="777"/>
      <c r="K4" s="777"/>
    </row>
    <row r="5" spans="2:11" ht="16.5" customHeight="1">
      <c r="B5" s="1400">
        <v>44455</v>
      </c>
      <c r="C5" s="1104"/>
      <c r="D5" s="778">
        <v>1</v>
      </c>
    </row>
    <row r="6" spans="2:11" ht="16.5" customHeight="1">
      <c r="B6" s="1400">
        <v>44438</v>
      </c>
      <c r="C6" s="1104"/>
      <c r="D6" s="778">
        <v>15</v>
      </c>
    </row>
    <row r="7" spans="2:11" ht="16.5" customHeight="1">
      <c r="B7" s="1400">
        <v>44437</v>
      </c>
      <c r="C7" s="1104"/>
      <c r="D7" s="778">
        <v>76</v>
      </c>
    </row>
    <row r="8" spans="2:11" ht="16.5" customHeight="1">
      <c r="B8" s="1400">
        <v>44436</v>
      </c>
      <c r="C8" s="1104"/>
      <c r="D8" s="778">
        <v>15</v>
      </c>
    </row>
    <row r="9" spans="2:11" ht="16.5" customHeight="1">
      <c r="B9" s="1400">
        <v>44435</v>
      </c>
      <c r="C9" s="1104"/>
      <c r="D9" s="778">
        <v>12</v>
      </c>
    </row>
    <row r="10" spans="2:11" ht="16.5" customHeight="1">
      <c r="B10" s="1400">
        <v>44434</v>
      </c>
      <c r="C10" s="1104"/>
      <c r="D10" s="778">
        <v>25</v>
      </c>
    </row>
    <row r="11" spans="2:11" ht="16.5" customHeight="1">
      <c r="B11" s="1400">
        <v>44433</v>
      </c>
      <c r="C11" s="1104"/>
      <c r="D11" s="778">
        <v>136</v>
      </c>
    </row>
    <row r="12" spans="2:11" ht="16.5" customHeight="1">
      <c r="B12" s="1400">
        <v>44432</v>
      </c>
      <c r="C12" s="1104"/>
      <c r="D12" s="778">
        <v>2</v>
      </c>
    </row>
    <row r="13" spans="2:11" ht="16.5" customHeight="1">
      <c r="B13" s="1400">
        <v>44431</v>
      </c>
      <c r="C13" s="1104"/>
      <c r="D13" s="778">
        <v>3</v>
      </c>
    </row>
    <row r="14" spans="2:11" ht="16.5" customHeight="1">
      <c r="B14" s="1400">
        <v>44430</v>
      </c>
      <c r="C14" s="1104"/>
      <c r="D14" s="778">
        <v>3</v>
      </c>
    </row>
    <row r="15" spans="2:11" ht="16.5" customHeight="1">
      <c r="B15" s="1400">
        <v>44429</v>
      </c>
      <c r="C15" s="1104"/>
      <c r="D15" s="778">
        <v>6</v>
      </c>
    </row>
    <row r="16" spans="2:11" ht="16.5" customHeight="1">
      <c r="B16" s="1400">
        <v>44428</v>
      </c>
      <c r="C16" s="1104"/>
      <c r="D16" s="778">
        <v>6</v>
      </c>
    </row>
    <row r="17" spans="2:4" ht="16.5" customHeight="1">
      <c r="B17" s="1400">
        <v>44427</v>
      </c>
      <c r="C17" s="1104"/>
      <c r="D17" s="778">
        <v>4</v>
      </c>
    </row>
    <row r="18" spans="2:4" ht="16.5" customHeight="1">
      <c r="B18" s="1400">
        <v>44426</v>
      </c>
      <c r="C18" s="1104"/>
      <c r="D18" s="778">
        <v>11</v>
      </c>
    </row>
    <row r="19" spans="2:4" ht="16.5" customHeight="1">
      <c r="B19" s="1400">
        <v>44425</v>
      </c>
      <c r="C19" s="1104"/>
      <c r="D19" s="778">
        <v>4</v>
      </c>
    </row>
    <row r="20" spans="2:4" ht="16.5" customHeight="1">
      <c r="B20" s="1400">
        <v>44424</v>
      </c>
      <c r="C20" s="1104"/>
      <c r="D20" s="778">
        <v>15</v>
      </c>
    </row>
    <row r="21" spans="2:4" ht="16.5" customHeight="1">
      <c r="B21" s="1400">
        <v>44423</v>
      </c>
      <c r="C21" s="1104"/>
      <c r="D21" s="778">
        <v>12</v>
      </c>
    </row>
    <row r="22" spans="2:4" ht="16.5" customHeight="1">
      <c r="B22" s="1400">
        <v>44422</v>
      </c>
      <c r="C22" s="1104"/>
      <c r="D22" s="778">
        <v>18</v>
      </c>
    </row>
    <row r="23" spans="2:4" ht="16.5" customHeight="1">
      <c r="B23" s="1400">
        <v>44421</v>
      </c>
      <c r="C23" s="1104"/>
      <c r="D23" s="778">
        <v>11</v>
      </c>
    </row>
    <row r="24" spans="2:4" ht="16.5" customHeight="1">
      <c r="B24" s="1400">
        <v>44420</v>
      </c>
      <c r="C24" s="1104"/>
      <c r="D24" s="778">
        <v>16</v>
      </c>
    </row>
    <row r="25" spans="2:4" ht="16.5" customHeight="1">
      <c r="B25" s="1400">
        <v>44419</v>
      </c>
      <c r="C25" s="1104"/>
      <c r="D25" s="778">
        <v>138</v>
      </c>
    </row>
    <row r="26" spans="2:4" ht="16.5" customHeight="1">
      <c r="B26" s="1400">
        <v>44418</v>
      </c>
      <c r="C26" s="1104"/>
      <c r="D26" s="778">
        <v>144</v>
      </c>
    </row>
    <row r="27" spans="2:4" ht="16.5" customHeight="1">
      <c r="B27" s="1400">
        <v>44417</v>
      </c>
      <c r="C27" s="1104"/>
      <c r="D27" s="778">
        <v>81</v>
      </c>
    </row>
    <row r="28" spans="2:4" ht="16.5" customHeight="1">
      <c r="B28" s="1400">
        <v>44416</v>
      </c>
      <c r="C28" s="1104"/>
      <c r="D28" s="778">
        <v>85</v>
      </c>
    </row>
    <row r="29" spans="2:4" ht="16.5" customHeight="1">
      <c r="B29" s="1400">
        <v>44414</v>
      </c>
      <c r="C29" s="1104"/>
      <c r="D29" s="778">
        <v>1</v>
      </c>
    </row>
    <row r="30" spans="2:4" ht="16.5" customHeight="1">
      <c r="B30" s="1400">
        <v>44411</v>
      </c>
      <c r="C30" s="1104"/>
      <c r="D30" s="778">
        <v>1</v>
      </c>
    </row>
    <row r="31" spans="2:4" ht="17.25" customHeight="1">
      <c r="B31" s="1400">
        <v>44409</v>
      </c>
      <c r="C31" s="1104"/>
      <c r="D31" s="778">
        <v>2</v>
      </c>
    </row>
    <row r="32" spans="2:4" ht="17.25" customHeight="1">
      <c r="B32" s="1400">
        <v>44408</v>
      </c>
      <c r="C32" s="1104"/>
      <c r="D32" s="778">
        <v>1</v>
      </c>
    </row>
    <row r="33" spans="2:4" ht="17.25" customHeight="1">
      <c r="B33" s="1400">
        <v>44407</v>
      </c>
      <c r="C33" s="1104"/>
      <c r="D33" s="778">
        <v>1</v>
      </c>
    </row>
    <row r="34" spans="2:4" ht="17.25" customHeight="1">
      <c r="B34" s="1400">
        <v>44406</v>
      </c>
      <c r="C34" s="1104"/>
      <c r="D34" s="778">
        <v>9</v>
      </c>
    </row>
    <row r="35" spans="2:4" ht="17.25" customHeight="1">
      <c r="B35" s="1400">
        <v>44405</v>
      </c>
      <c r="C35" s="1104"/>
      <c r="D35" s="778">
        <v>2</v>
      </c>
    </row>
    <row r="36" spans="2:4" ht="17.25" customHeight="1">
      <c r="B36" s="1399" t="s">
        <v>9551</v>
      </c>
      <c r="C36" s="1401"/>
      <c r="D36" s="779">
        <f>SUM(D5:D35)</f>
        <v>856</v>
      </c>
    </row>
    <row r="37" spans="2:4" ht="17.25" customHeight="1"/>
    <row r="38" spans="2:4" ht="17.25" customHeight="1"/>
    <row r="39" spans="2:4" ht="17.25" customHeight="1"/>
    <row r="40" spans="2:4" ht="17.25" customHeight="1"/>
    <row r="41" spans="2:4" ht="17.25" customHeight="1"/>
    <row r="42" spans="2:4" ht="17.25" customHeight="1"/>
    <row r="43" spans="2:4" ht="17.25" customHeight="1"/>
    <row r="44" spans="2:4" ht="17.25" customHeight="1"/>
    <row r="45" spans="2:4" ht="17.25" customHeight="1"/>
    <row r="46" spans="2:4" ht="17.25" customHeight="1"/>
    <row r="47" spans="2:4" ht="17.25" customHeight="1"/>
    <row r="48" spans="2:4" ht="17.25" customHeight="1"/>
    <row r="49" ht="17.25" customHeight="1"/>
    <row r="50" ht="17.25" customHeight="1"/>
    <row r="51" ht="17.25" customHeight="1"/>
    <row r="52" ht="17.25" customHeight="1"/>
    <row r="53" ht="17.25" customHeight="1"/>
    <row r="54" ht="17.25" customHeight="1"/>
    <row r="55" ht="17.25" customHeight="1"/>
    <row r="56" ht="17.25" customHeight="1"/>
    <row r="57" ht="17.25" customHeight="1"/>
    <row r="58" ht="17.25" customHeight="1"/>
    <row r="59" ht="17.25" customHeight="1"/>
    <row r="60" ht="17.25" customHeight="1"/>
    <row r="61" ht="17.25" customHeight="1"/>
    <row r="62" ht="17.25" customHeight="1"/>
    <row r="63" ht="17.25" customHeight="1"/>
    <row r="64" ht="17.25" customHeight="1"/>
    <row r="65" ht="17.25" customHeight="1"/>
    <row r="66" ht="17.25" customHeight="1"/>
    <row r="67" ht="17.25" customHeight="1"/>
    <row r="68" ht="17.25" customHeight="1"/>
    <row r="69" ht="17.25" customHeight="1"/>
    <row r="70" ht="17.25" customHeight="1"/>
    <row r="71" ht="17.25" customHeight="1"/>
    <row r="72" ht="17.25" customHeight="1"/>
    <row r="73" ht="17.25" customHeight="1"/>
    <row r="74" ht="17.25" customHeight="1"/>
    <row r="75" ht="17.25" customHeight="1"/>
    <row r="76" ht="17.25" customHeight="1"/>
    <row r="77" ht="17.25" customHeight="1"/>
    <row r="78" ht="17.25" customHeight="1"/>
    <row r="79" ht="17.25" customHeight="1"/>
    <row r="80"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row r="1002" ht="17.25" customHeight="1"/>
    <row r="1003" ht="17.25" customHeight="1"/>
    <row r="1004" ht="17.25" customHeight="1"/>
    <row r="1005" ht="17.25" customHeight="1"/>
    <row r="1006" ht="17.25" customHeight="1"/>
    <row r="1007" ht="17.25" customHeight="1"/>
    <row r="1008" ht="17.25" customHeight="1"/>
    <row r="1009" ht="17.25" customHeight="1"/>
    <row r="1010" ht="17.25" customHeight="1"/>
    <row r="1011" ht="17.25" customHeight="1"/>
    <row r="1012" ht="17.25" customHeight="1"/>
    <row r="1013" ht="17.25" customHeight="1"/>
    <row r="1014" ht="17.25" customHeight="1"/>
    <row r="1015" ht="17.25" customHeight="1"/>
    <row r="1016" ht="17.25" customHeight="1"/>
    <row r="1017" ht="17.25" customHeight="1"/>
    <row r="1018" ht="17.25" customHeight="1"/>
    <row r="1019" ht="17.25" customHeight="1"/>
    <row r="1020" ht="17.25" customHeight="1"/>
    <row r="1021" ht="17.25" customHeight="1"/>
    <row r="1022" ht="17.25" customHeight="1"/>
    <row r="1023" ht="17.25" customHeight="1"/>
    <row r="1024" ht="17.25" customHeight="1"/>
    <row r="1025" ht="17.25" customHeight="1"/>
    <row r="1026" ht="17.25" customHeight="1"/>
    <row r="1027" ht="17.25" customHeight="1"/>
    <row r="1028" ht="17.25" customHeight="1"/>
    <row r="1029" ht="17.25" customHeight="1"/>
    <row r="1030" ht="17.25" customHeight="1"/>
    <row r="1031" ht="17.25" customHeight="1"/>
    <row r="1032" ht="17.25" customHeight="1"/>
    <row r="1033" ht="17.25" customHeight="1"/>
    <row r="1034" ht="17.25" customHeight="1"/>
    <row r="1035" ht="17.25" customHeight="1"/>
    <row r="1036" ht="17.25" customHeight="1"/>
    <row r="1037" ht="17.25" customHeight="1"/>
    <row r="1038" ht="17.25" customHeight="1"/>
    <row r="1039" ht="17.25" customHeight="1"/>
    <row r="1040" ht="17.25" customHeight="1"/>
    <row r="1041" ht="17.25" customHeight="1"/>
    <row r="1042" ht="17.25" customHeight="1"/>
    <row r="1043" ht="17.25" customHeight="1"/>
    <row r="1044" ht="17.25" customHeight="1"/>
    <row r="1045" ht="17.25" customHeight="1"/>
    <row r="1046" ht="17.25" customHeight="1"/>
    <row r="1047" ht="17.25" customHeight="1"/>
    <row r="1048" ht="17.25" customHeight="1"/>
    <row r="1049" ht="17.25" customHeight="1"/>
    <row r="1050" ht="17.25" customHeight="1"/>
    <row r="1051" ht="17.25" customHeight="1"/>
    <row r="1052" ht="17.25" customHeight="1"/>
    <row r="1053" ht="17.25" customHeight="1"/>
    <row r="1054" ht="17.25" customHeight="1"/>
    <row r="1055" ht="17.25" customHeight="1"/>
    <row r="1056" ht="17.25" customHeight="1"/>
    <row r="1057" ht="17.25" customHeight="1"/>
    <row r="1058" ht="17.25" customHeight="1"/>
    <row r="1059" ht="17.25" customHeight="1"/>
    <row r="1060" ht="17.25" customHeight="1"/>
    <row r="1061" ht="17.25" customHeight="1"/>
    <row r="1062" ht="17.25" customHeight="1"/>
    <row r="1063" ht="17.25" customHeight="1"/>
    <row r="1064" ht="17.25" customHeight="1"/>
    <row r="1065" ht="17.25" customHeight="1"/>
    <row r="1066" ht="17.25" customHeight="1"/>
    <row r="1067" ht="17.25" customHeight="1"/>
    <row r="1068" ht="17.25" customHeight="1"/>
    <row r="1069" ht="17.25" customHeight="1"/>
    <row r="1070" ht="17.25" customHeight="1"/>
    <row r="1071" ht="17.25" customHeight="1"/>
    <row r="1072" ht="17.25" customHeight="1"/>
    <row r="1073" ht="17.25" customHeight="1"/>
    <row r="1074" ht="17.25" customHeight="1"/>
    <row r="1075" ht="17.25" customHeight="1"/>
    <row r="1076" ht="17.25" customHeight="1"/>
    <row r="1077" ht="17.25" customHeight="1"/>
    <row r="1078" ht="17.25" customHeight="1"/>
    <row r="1079" ht="17.25" customHeight="1"/>
    <row r="1080" ht="17.25" customHeight="1"/>
    <row r="1081" ht="17.25" customHeight="1"/>
    <row r="1082" ht="17.25" customHeight="1"/>
    <row r="1083" ht="17.25" customHeight="1"/>
    <row r="1084" ht="17.25" customHeight="1"/>
    <row r="1085" ht="17.25" customHeight="1"/>
    <row r="1086" ht="17.25" customHeight="1"/>
    <row r="1087" ht="17.25" customHeight="1"/>
    <row r="1088" ht="17.25" customHeight="1"/>
    <row r="1089" ht="17.25" customHeight="1"/>
    <row r="1090" ht="17.25" customHeight="1"/>
    <row r="1091" ht="17.25" customHeight="1"/>
    <row r="1092" ht="17.25" customHeight="1"/>
    <row r="1093" ht="17.25" customHeight="1"/>
    <row r="1094" ht="17.25" customHeight="1"/>
    <row r="1095" ht="17.25" customHeight="1"/>
    <row r="1096" ht="17.25" customHeight="1"/>
    <row r="1097" ht="17.25" customHeight="1"/>
    <row r="1098" ht="17.25" customHeight="1"/>
    <row r="1099" ht="17.25" customHeight="1"/>
    <row r="1100" ht="17.25" customHeight="1"/>
    <row r="1101" ht="17.25" customHeight="1"/>
    <row r="1102" ht="17.25" customHeight="1"/>
    <row r="1103" ht="17.25" customHeight="1"/>
    <row r="1104" ht="17.25" customHeight="1"/>
    <row r="1105" ht="17.25" customHeight="1"/>
    <row r="1106" ht="17.25" customHeight="1"/>
    <row r="1107" ht="17.25" customHeight="1"/>
    <row r="1108" ht="17.25" customHeight="1"/>
    <row r="1109" ht="17.25" customHeight="1"/>
    <row r="1110" ht="17.25" customHeight="1"/>
    <row r="1111" ht="17.25" customHeight="1"/>
    <row r="1112" ht="17.25" customHeight="1"/>
    <row r="1113" ht="17.25" customHeight="1"/>
    <row r="1114" ht="17.25" customHeight="1"/>
    <row r="1115" ht="17.25" customHeight="1"/>
    <row r="1116" ht="17.25" customHeight="1"/>
    <row r="1117" ht="17.25" customHeight="1"/>
    <row r="1118" ht="17.25" customHeight="1"/>
    <row r="1119" ht="17.25" customHeight="1"/>
    <row r="1120" ht="17.25" customHeight="1"/>
    <row r="1121" ht="17.25" customHeight="1"/>
    <row r="1122" ht="17.25" customHeight="1"/>
    <row r="1123" ht="17.25" customHeight="1"/>
    <row r="1124" ht="17.25" customHeight="1"/>
    <row r="1125" ht="17.25" customHeight="1"/>
    <row r="1126" ht="17.25" customHeight="1"/>
    <row r="1127" ht="17.25" customHeight="1"/>
    <row r="1128" ht="17.25" customHeight="1"/>
    <row r="1129" ht="17.25" customHeight="1"/>
    <row r="1130" ht="17.25" customHeight="1"/>
    <row r="1131" ht="17.25" customHeight="1"/>
    <row r="1132" ht="17.25" customHeight="1"/>
    <row r="1133" ht="17.25" customHeight="1"/>
    <row r="1134" ht="17.25" customHeight="1"/>
    <row r="1135" ht="17.25" customHeight="1"/>
    <row r="1136" ht="17.25" customHeight="1"/>
    <row r="1137" ht="17.25" customHeight="1"/>
    <row r="1138" ht="17.25" customHeight="1"/>
    <row r="1139" ht="17.25" customHeight="1"/>
    <row r="1140" ht="17.25" customHeight="1"/>
    <row r="1141" ht="17.25" customHeight="1"/>
    <row r="1142" ht="17.25" customHeight="1"/>
    <row r="1143" ht="17.25" customHeight="1"/>
    <row r="1144" ht="17.25" customHeight="1"/>
    <row r="1145" ht="17.25" customHeight="1"/>
    <row r="1146" ht="17.25" customHeight="1"/>
    <row r="1147" ht="17.25" customHeight="1"/>
    <row r="1148" ht="17.25" customHeight="1"/>
    <row r="1149" ht="17.25" customHeight="1"/>
    <row r="1150" ht="17.25" customHeight="1"/>
    <row r="1151" ht="17.25" customHeight="1"/>
    <row r="1152" ht="17.25" customHeight="1"/>
    <row r="1153" ht="17.25" customHeight="1"/>
    <row r="1154" ht="17.25" customHeight="1"/>
    <row r="1155" ht="17.25" customHeight="1"/>
    <row r="1156" ht="17.25" customHeight="1"/>
    <row r="1157" ht="17.25" customHeight="1"/>
    <row r="1158" ht="17.25" customHeight="1"/>
    <row r="1159" ht="17.25" customHeight="1"/>
    <row r="1160" ht="17.25" customHeight="1"/>
    <row r="1161" ht="17.25" customHeight="1"/>
    <row r="1162" ht="17.25" customHeight="1"/>
    <row r="1163" ht="17.25" customHeight="1"/>
    <row r="1164" ht="17.25" customHeight="1"/>
    <row r="1165" ht="17.25" customHeight="1"/>
    <row r="1166" ht="17.25" customHeight="1"/>
    <row r="1167" ht="17.25" customHeight="1"/>
    <row r="1168" ht="17.25" customHeight="1"/>
    <row r="1169" ht="17.25" customHeight="1"/>
    <row r="1170" ht="17.25" customHeight="1"/>
    <row r="1171" ht="17.25" customHeight="1"/>
    <row r="1172" ht="17.25" customHeight="1"/>
    <row r="1173" ht="17.25" customHeight="1"/>
    <row r="1174" ht="17.25" customHeight="1"/>
    <row r="1175" ht="17.25" customHeight="1"/>
    <row r="1176" ht="17.25" customHeight="1"/>
    <row r="1177" ht="17.25" customHeight="1"/>
    <row r="1178" ht="17.25" customHeight="1"/>
    <row r="1179" ht="17.25" customHeight="1"/>
    <row r="1180" ht="17.25" customHeight="1"/>
    <row r="1181" ht="17.25" customHeight="1"/>
    <row r="1182" ht="17.25" customHeight="1"/>
    <row r="1183" ht="17.25" customHeight="1"/>
    <row r="1184" ht="17.25" customHeight="1"/>
    <row r="1185" ht="17.25" customHeight="1"/>
    <row r="1186" ht="17.25" customHeight="1"/>
    <row r="1187" ht="17.25" customHeight="1"/>
    <row r="1188" ht="17.25" customHeight="1"/>
    <row r="1189" ht="17.25" customHeight="1"/>
    <row r="1190" ht="17.25" customHeight="1"/>
    <row r="1191" ht="17.25" customHeight="1"/>
    <row r="1192" ht="17.25" customHeight="1"/>
    <row r="1193" ht="17.25" customHeight="1"/>
    <row r="1194" ht="17.25" customHeight="1"/>
    <row r="1195" ht="17.25" customHeight="1"/>
    <row r="1196" ht="17.25" customHeight="1"/>
    <row r="1197" ht="17.25" customHeight="1"/>
    <row r="1198" ht="17.25" customHeight="1"/>
    <row r="1199" ht="17.25" customHeight="1"/>
    <row r="1200" ht="17.25" customHeight="1"/>
    <row r="1201" ht="17.25" customHeight="1"/>
    <row r="1202" ht="17.25" customHeight="1"/>
    <row r="1203" ht="17.25" customHeight="1"/>
    <row r="1204" ht="17.25" customHeight="1"/>
    <row r="1205" ht="17.25" customHeight="1"/>
    <row r="1206" ht="17.25" customHeight="1"/>
    <row r="1207" ht="17.25" customHeight="1"/>
    <row r="1208" ht="17.25" customHeight="1"/>
    <row r="1209" ht="17.25" customHeight="1"/>
    <row r="1210" ht="17.25" customHeight="1"/>
    <row r="1211" ht="17.25" customHeight="1"/>
    <row r="1212" ht="17.25" customHeight="1"/>
    <row r="1213" ht="17.25" customHeight="1"/>
    <row r="1214" ht="17.25" customHeight="1"/>
    <row r="1215" ht="17.25" customHeight="1"/>
    <row r="1216" ht="17.25" customHeight="1"/>
    <row r="1217" ht="17.25" customHeight="1"/>
    <row r="1218" ht="17.25" customHeight="1"/>
    <row r="1219" ht="17.25" customHeight="1"/>
    <row r="1220" ht="17.25" customHeight="1"/>
    <row r="1221" ht="17.25" customHeight="1"/>
    <row r="1222" ht="17.25" customHeight="1"/>
    <row r="1223" ht="17.25" customHeight="1"/>
    <row r="1224" ht="17.25" customHeight="1"/>
    <row r="1225" ht="17.25" customHeight="1"/>
    <row r="1226" ht="17.25" customHeight="1"/>
    <row r="1227" ht="17.25" customHeight="1"/>
    <row r="1228" ht="17.25" customHeight="1"/>
    <row r="1229" ht="17.25" customHeight="1"/>
    <row r="1230" ht="17.25" customHeight="1"/>
    <row r="1231" ht="17.25" customHeight="1"/>
    <row r="1232" ht="17.25" customHeight="1"/>
    <row r="1233" ht="17.25" customHeight="1"/>
    <row r="1234" ht="17.25" customHeight="1"/>
    <row r="1235" ht="17.25" customHeight="1"/>
    <row r="1236" ht="17.25" customHeight="1"/>
    <row r="1237" ht="17.25" customHeight="1"/>
    <row r="1238" ht="17.25" customHeight="1"/>
    <row r="1239" ht="17.25" customHeight="1"/>
    <row r="1240" ht="17.25" customHeight="1"/>
    <row r="1241" ht="17.25" customHeight="1"/>
    <row r="1242" ht="17.25" customHeight="1"/>
    <row r="1243" ht="17.25" customHeight="1"/>
    <row r="1244" ht="17.25" customHeight="1"/>
    <row r="1245" ht="17.25" customHeight="1"/>
    <row r="1246" ht="17.25" customHeight="1"/>
    <row r="1247" ht="17.25" customHeight="1"/>
    <row r="1248" ht="17.25" customHeight="1"/>
    <row r="1249" ht="17.25" customHeight="1"/>
    <row r="1250" ht="17.25" customHeight="1"/>
    <row r="1251" ht="17.25" customHeight="1"/>
    <row r="1252" ht="17.25" customHeight="1"/>
    <row r="1253" ht="17.25" customHeight="1"/>
    <row r="1254" ht="17.25" customHeight="1"/>
    <row r="1255" ht="17.25" customHeight="1"/>
    <row r="1256" ht="17.25" customHeight="1"/>
    <row r="1257" ht="17.25" customHeight="1"/>
    <row r="1258" ht="17.25" customHeight="1"/>
    <row r="1259" ht="17.25" customHeight="1"/>
    <row r="1260" ht="17.25" customHeight="1"/>
    <row r="1261" ht="17.25" customHeight="1"/>
    <row r="1262" ht="17.25" customHeight="1"/>
    <row r="1263" ht="17.25" customHeight="1"/>
    <row r="1264" ht="17.25" customHeight="1"/>
    <row r="1265" ht="17.25" customHeight="1"/>
    <row r="1266" ht="17.25" customHeight="1"/>
    <row r="1267" ht="17.25" customHeight="1"/>
    <row r="1268" ht="17.25" customHeight="1"/>
    <row r="1269" ht="17.25" customHeight="1"/>
    <row r="1270" ht="17.25" customHeight="1"/>
    <row r="1271" ht="17.25" customHeight="1"/>
    <row r="1272" ht="17.25" customHeight="1"/>
    <row r="1273" ht="17.25" customHeight="1"/>
    <row r="1274" ht="17.25" customHeight="1"/>
    <row r="1275" ht="17.25" customHeight="1"/>
    <row r="1276" ht="17.25" customHeight="1"/>
    <row r="1277" ht="17.25" customHeight="1"/>
    <row r="1278" ht="17.25" customHeight="1"/>
    <row r="1279" ht="17.25" customHeight="1"/>
    <row r="1280" ht="17.25" customHeight="1"/>
    <row r="1281" ht="17.25" customHeight="1"/>
    <row r="1282" ht="17.25" customHeight="1"/>
    <row r="1283" ht="17.25" customHeight="1"/>
    <row r="1284" ht="17.25" customHeight="1"/>
    <row r="1285" ht="17.25" customHeight="1"/>
    <row r="1286" ht="17.25" customHeight="1"/>
    <row r="1287" ht="17.25" customHeight="1"/>
    <row r="1288" ht="17.25" customHeight="1"/>
    <row r="1289" ht="17.25" customHeight="1"/>
    <row r="1290" ht="17.25" customHeight="1"/>
    <row r="1291" ht="17.25" customHeight="1"/>
    <row r="1292" ht="17.25" customHeight="1"/>
    <row r="1293" ht="17.25" customHeight="1"/>
    <row r="1294" ht="17.25" customHeight="1"/>
    <row r="1295" ht="17.25" customHeight="1"/>
    <row r="1296" ht="17.25" customHeight="1"/>
    <row r="1297" ht="17.25" customHeight="1"/>
    <row r="1298" ht="17.25" customHeight="1"/>
    <row r="1299" ht="17.25" customHeight="1"/>
    <row r="1300" ht="17.25" customHeight="1"/>
    <row r="1301" ht="17.25" customHeight="1"/>
    <row r="1302" ht="17.25" customHeight="1"/>
    <row r="1303" ht="17.25" customHeight="1"/>
    <row r="1304" ht="17.25" customHeight="1"/>
    <row r="1305" ht="17.25" customHeight="1"/>
    <row r="1306" ht="17.25" customHeight="1"/>
    <row r="1307" ht="17.25" customHeight="1"/>
    <row r="1308" ht="17.25" customHeight="1"/>
    <row r="1309" ht="17.25" customHeight="1"/>
    <row r="1310" ht="17.25" customHeight="1"/>
    <row r="1311" ht="17.25" customHeight="1"/>
    <row r="1312" ht="17.25" customHeight="1"/>
    <row r="1313" ht="17.25" customHeight="1"/>
    <row r="1314" ht="17.25" customHeight="1"/>
    <row r="1315" ht="17.25" customHeight="1"/>
    <row r="1316" ht="17.25" customHeight="1"/>
    <row r="1317" ht="17.25" customHeight="1"/>
    <row r="1318" ht="17.25" customHeight="1"/>
    <row r="1319" ht="17.25" customHeight="1"/>
    <row r="1320" ht="17.25" customHeight="1"/>
    <row r="1321" ht="17.25" customHeight="1"/>
    <row r="1322" ht="17.25" customHeight="1"/>
    <row r="1323" ht="17.25" customHeight="1"/>
    <row r="1324" ht="17.25" customHeight="1"/>
    <row r="1325" ht="17.25" customHeight="1"/>
    <row r="1326" ht="17.25" customHeight="1"/>
    <row r="1327" ht="17.25" customHeight="1"/>
    <row r="1328" ht="17.25" customHeight="1"/>
    <row r="1329" ht="17.25" customHeight="1"/>
    <row r="1330" ht="17.25" customHeight="1"/>
    <row r="1331" ht="17.25" customHeight="1"/>
    <row r="1332" ht="17.25" customHeight="1"/>
    <row r="1333" ht="17.25" customHeight="1"/>
    <row r="1334" ht="17.25" customHeight="1"/>
    <row r="1335" ht="17.25" customHeight="1"/>
    <row r="1336" ht="17.25" customHeight="1"/>
    <row r="1337" ht="17.25" customHeight="1"/>
    <row r="1338" ht="17.25" customHeight="1"/>
    <row r="1339" ht="17.25" customHeight="1"/>
    <row r="1340" ht="17.25" customHeight="1"/>
    <row r="1341" ht="17.25" customHeight="1"/>
    <row r="1342" ht="17.25" customHeight="1"/>
    <row r="1343" ht="17.25" customHeight="1"/>
    <row r="1344" ht="17.25" customHeight="1"/>
    <row r="1345" ht="17.25" customHeight="1"/>
    <row r="1346" ht="17.25" customHeight="1"/>
    <row r="1347" ht="17.25" customHeight="1"/>
    <row r="1348" ht="17.25" customHeight="1"/>
    <row r="1349" ht="17.25" customHeight="1"/>
    <row r="1350" ht="17.25" customHeight="1"/>
    <row r="1351" ht="17.25" customHeight="1"/>
    <row r="1352" ht="17.25" customHeight="1"/>
    <row r="1353" ht="17.25" customHeight="1"/>
    <row r="1354" ht="17.25" customHeight="1"/>
    <row r="1355" ht="17.25" customHeight="1"/>
    <row r="1356" ht="17.25" customHeight="1"/>
    <row r="1357" ht="17.25" customHeight="1"/>
    <row r="1358" ht="17.25" customHeight="1"/>
    <row r="1359" ht="17.25" customHeight="1"/>
    <row r="1360" ht="17.25" customHeight="1"/>
    <row r="1361" ht="17.25" customHeight="1"/>
    <row r="1362" ht="17.25" customHeight="1"/>
    <row r="1363" ht="17.25" customHeight="1"/>
    <row r="1364" ht="17.25" customHeight="1"/>
    <row r="1365" ht="17.25" customHeight="1"/>
    <row r="1366" ht="17.25" customHeight="1"/>
    <row r="1367" ht="17.25" customHeight="1"/>
    <row r="1368" ht="17.25" customHeight="1"/>
    <row r="1369" ht="17.25" customHeight="1"/>
    <row r="1370" ht="17.25" customHeight="1"/>
    <row r="1371" ht="17.25" customHeight="1"/>
    <row r="1372" ht="17.25" customHeight="1"/>
    <row r="1373" ht="17.25" customHeight="1"/>
    <row r="1374" ht="17.25" customHeight="1"/>
    <row r="1375" ht="17.25" customHeight="1"/>
    <row r="1376" ht="17.25" customHeight="1"/>
    <row r="1377" ht="17.25" customHeight="1"/>
    <row r="1378" ht="17.25" customHeight="1"/>
    <row r="1379" ht="17.25" customHeight="1"/>
    <row r="1380" ht="17.25" customHeight="1"/>
    <row r="1381" ht="17.25" customHeight="1"/>
    <row r="1382" ht="17.25" customHeight="1"/>
    <row r="1383" ht="17.25" customHeight="1"/>
    <row r="1384" ht="17.25" customHeight="1"/>
    <row r="1385" ht="17.25" customHeight="1"/>
    <row r="1386" ht="17.25" customHeight="1"/>
    <row r="1387" ht="17.25" customHeight="1"/>
    <row r="1388" ht="17.25" customHeight="1"/>
    <row r="1389" ht="17.25" customHeight="1"/>
    <row r="1390" ht="17.25" customHeight="1"/>
    <row r="1391" ht="17.25" customHeight="1"/>
    <row r="1392" ht="17.25" customHeight="1"/>
    <row r="1393" ht="17.25" customHeight="1"/>
    <row r="1394" ht="17.25" customHeight="1"/>
    <row r="1395" ht="17.25" customHeight="1"/>
    <row r="1396" ht="17.25" customHeight="1"/>
    <row r="1397" ht="17.25" customHeight="1"/>
    <row r="1398" ht="17.25" customHeight="1"/>
    <row r="1399" ht="17.25" customHeight="1"/>
    <row r="1400" ht="17.25" customHeight="1"/>
    <row r="1401" ht="17.25" customHeight="1"/>
    <row r="1402" ht="17.25" customHeight="1"/>
    <row r="1403" ht="17.25" customHeight="1"/>
    <row r="1404" ht="17.25" customHeight="1"/>
    <row r="1405" ht="17.25" customHeight="1"/>
    <row r="1406" ht="17.25" customHeight="1"/>
    <row r="1407" ht="17.25" customHeight="1"/>
    <row r="1408" ht="17.25" customHeight="1"/>
    <row r="1409" ht="17.25" customHeight="1"/>
    <row r="1410" ht="17.25" customHeight="1"/>
    <row r="1411" ht="17.25" customHeight="1"/>
    <row r="1412" ht="17.25" customHeight="1"/>
    <row r="1413" ht="17.25" customHeight="1"/>
    <row r="1414" ht="17.25" customHeight="1"/>
    <row r="1415" ht="17.25" customHeight="1"/>
    <row r="1416" ht="17.25" customHeight="1"/>
    <row r="1417" ht="17.25" customHeight="1"/>
    <row r="1418" ht="17.25" customHeight="1"/>
    <row r="1419" ht="17.25" customHeight="1"/>
    <row r="1420" ht="17.25" customHeight="1"/>
    <row r="1421" ht="17.25" customHeight="1"/>
    <row r="1422" ht="17.25" customHeight="1"/>
    <row r="1423" ht="17.25" customHeight="1"/>
    <row r="1424" ht="17.25" customHeight="1"/>
    <row r="1425" ht="17.25" customHeight="1"/>
    <row r="1426" ht="17.25" customHeight="1"/>
    <row r="1427" ht="17.25" customHeight="1"/>
    <row r="1428" ht="17.25" customHeight="1"/>
    <row r="1429" ht="17.25" customHeight="1"/>
    <row r="1430" ht="17.25" customHeight="1"/>
    <row r="1431" ht="17.25" customHeight="1"/>
    <row r="1432" ht="17.25" customHeight="1"/>
    <row r="1433" ht="17.25" customHeight="1"/>
    <row r="1434" ht="17.25" customHeight="1"/>
    <row r="1435" ht="17.25" customHeight="1"/>
    <row r="1436" ht="17.25" customHeight="1"/>
    <row r="1437" ht="17.25" customHeight="1"/>
    <row r="1438" ht="17.25" customHeight="1"/>
    <row r="1439" ht="17.25" customHeight="1"/>
    <row r="1440" ht="17.25" customHeight="1"/>
    <row r="1441" ht="17.25" customHeight="1"/>
    <row r="1442" ht="17.25" customHeight="1"/>
    <row r="1443" ht="17.25" customHeight="1"/>
    <row r="1444" ht="17.25" customHeight="1"/>
    <row r="1445" ht="17.25" customHeight="1"/>
    <row r="1446" ht="17.25" customHeight="1"/>
    <row r="1447" ht="17.25" customHeight="1"/>
    <row r="1448" ht="17.25" customHeight="1"/>
    <row r="1449" ht="17.25" customHeight="1"/>
    <row r="1450" ht="17.25" customHeight="1"/>
    <row r="1451" ht="17.25" customHeight="1"/>
    <row r="1452" ht="17.25" customHeight="1"/>
    <row r="1453" ht="17.25" customHeight="1"/>
    <row r="1454" ht="17.25" customHeight="1"/>
    <row r="1455" ht="17.25" customHeight="1"/>
    <row r="1456" ht="17.25" customHeight="1"/>
    <row r="1457" ht="17.25" customHeight="1"/>
    <row r="1458" ht="17.25" customHeight="1"/>
    <row r="1459" ht="17.25" customHeight="1"/>
    <row r="1460" ht="17.25" customHeight="1"/>
    <row r="1461" ht="17.25" customHeight="1"/>
    <row r="1462" ht="17.25" customHeight="1"/>
    <row r="1463" ht="17.25" customHeight="1"/>
    <row r="1464" ht="17.25" customHeight="1"/>
    <row r="1465" ht="17.25" customHeight="1"/>
    <row r="1466" ht="17.25" customHeight="1"/>
    <row r="1467" ht="17.25" customHeight="1"/>
    <row r="1468" ht="17.25" customHeight="1"/>
    <row r="1469" ht="17.25" customHeight="1"/>
    <row r="1470" ht="17.25" customHeight="1"/>
    <row r="1471" ht="17.25" customHeight="1"/>
    <row r="1472" ht="17.25" customHeight="1"/>
    <row r="1473" ht="17.25" customHeight="1"/>
    <row r="1474" ht="17.25" customHeight="1"/>
    <row r="1475" ht="17.25" customHeight="1"/>
    <row r="1476" ht="17.25" customHeight="1"/>
    <row r="1477" ht="17.25" customHeight="1"/>
    <row r="1478" ht="17.25" customHeight="1"/>
    <row r="1479" ht="17.25" customHeight="1"/>
    <row r="1480" ht="17.25" customHeight="1"/>
    <row r="1481" ht="17.25" customHeight="1"/>
    <row r="1482" ht="17.25" customHeight="1"/>
    <row r="1483" ht="17.25" customHeight="1"/>
    <row r="1484" ht="17.25" customHeight="1"/>
    <row r="1485" ht="17.25" customHeight="1"/>
    <row r="1486" ht="17.25" customHeight="1"/>
    <row r="1487" ht="17.25" customHeight="1"/>
    <row r="1488" ht="17.25" customHeight="1"/>
    <row r="1489" ht="17.25" customHeight="1"/>
    <row r="1490" ht="17.25" customHeight="1"/>
    <row r="1491" ht="17.25" customHeight="1"/>
    <row r="1492" ht="17.25" customHeight="1"/>
    <row r="1493" ht="17.25" customHeight="1"/>
    <row r="1494" ht="17.25" customHeight="1"/>
    <row r="1495" ht="17.25" customHeight="1"/>
    <row r="1496" ht="17.25" customHeight="1"/>
    <row r="1497" ht="17.25" customHeight="1"/>
    <row r="1498" ht="17.25" customHeight="1"/>
    <row r="1499" ht="17.25" customHeight="1"/>
    <row r="1500" ht="17.25" customHeight="1"/>
    <row r="1501" ht="17.25" customHeight="1"/>
    <row r="1502" ht="17.25" customHeight="1"/>
    <row r="1503" ht="17.25" customHeight="1"/>
    <row r="1504" ht="17.25" customHeight="1"/>
    <row r="1505" ht="17.25" customHeight="1"/>
    <row r="1506" ht="17.25" customHeight="1"/>
    <row r="1507" ht="17.25" customHeight="1"/>
    <row r="1508" ht="17.25" customHeight="1"/>
    <row r="1509" ht="17.25" customHeight="1"/>
    <row r="1510" ht="17.25" customHeight="1"/>
    <row r="1511" ht="17.25" customHeight="1"/>
    <row r="1512" ht="17.25" customHeight="1"/>
    <row r="1513" ht="17.25" customHeight="1"/>
    <row r="1514" ht="17.25" customHeight="1"/>
    <row r="1515" ht="17.25" customHeight="1"/>
    <row r="1516" ht="17.25" customHeight="1"/>
    <row r="1517" ht="17.25" customHeight="1"/>
    <row r="1518" ht="17.25" customHeight="1"/>
    <row r="1519" ht="17.25" customHeight="1"/>
    <row r="1520" ht="17.25" customHeight="1"/>
    <row r="1521" ht="17.25" customHeight="1"/>
    <row r="1522" ht="17.25" customHeight="1"/>
    <row r="1523" ht="17.25" customHeight="1"/>
    <row r="1524" ht="17.25" customHeight="1"/>
    <row r="1525" ht="17.25" customHeight="1"/>
    <row r="1526" ht="17.25" customHeight="1"/>
    <row r="1527" ht="17.25" customHeight="1"/>
    <row r="1528" ht="17.25" customHeight="1"/>
    <row r="1529" ht="17.25" customHeight="1"/>
    <row r="1530" ht="17.25" customHeight="1"/>
    <row r="1531" ht="17.25" customHeight="1"/>
    <row r="1532" ht="17.25" customHeight="1"/>
    <row r="1533" ht="17.25" customHeight="1"/>
    <row r="1534" ht="17.25" customHeight="1"/>
    <row r="1535" ht="17.25" customHeight="1"/>
    <row r="1536" ht="17.25" customHeight="1"/>
    <row r="1537" ht="17.25" customHeight="1"/>
    <row r="1538" ht="17.25" customHeight="1"/>
    <row r="1539" ht="17.25" customHeight="1"/>
    <row r="1540" ht="17.25" customHeight="1"/>
    <row r="1541" ht="17.25" customHeight="1"/>
    <row r="1542" ht="17.25" customHeight="1"/>
    <row r="1543" ht="17.25" customHeight="1"/>
    <row r="1544" ht="17.25" customHeight="1"/>
    <row r="1545" ht="17.25" customHeight="1"/>
    <row r="1546" ht="17.25" customHeight="1"/>
    <row r="1547" ht="17.25" customHeight="1"/>
    <row r="1548" ht="17.25" customHeight="1"/>
    <row r="1549" ht="17.25" customHeight="1"/>
    <row r="1550" ht="17.25" customHeight="1"/>
    <row r="1551" ht="17.25" customHeight="1"/>
    <row r="1552" ht="17.25" customHeight="1"/>
    <row r="1553" ht="17.25" customHeight="1"/>
    <row r="1554" ht="17.25" customHeight="1"/>
    <row r="1555" ht="17.25" customHeight="1"/>
    <row r="1556" ht="17.25" customHeight="1"/>
    <row r="1557" ht="17.25" customHeight="1"/>
    <row r="1558" ht="17.25" customHeight="1"/>
    <row r="1559" ht="17.25" customHeight="1"/>
    <row r="1560" ht="17.25" customHeight="1"/>
    <row r="1561" ht="17.25" customHeight="1"/>
    <row r="1562" ht="17.25" customHeight="1"/>
    <row r="1563" ht="17.25" customHeight="1"/>
    <row r="1564" ht="17.25" customHeight="1"/>
    <row r="1565" ht="17.25" customHeight="1"/>
    <row r="1566" ht="17.25" customHeight="1"/>
    <row r="1567" ht="17.25" customHeight="1"/>
    <row r="1568" ht="17.25" customHeight="1"/>
    <row r="1569" ht="17.25" customHeight="1"/>
    <row r="1570" ht="17.25" customHeight="1"/>
    <row r="1571" ht="17.25" customHeight="1"/>
    <row r="1572" ht="17.25" customHeight="1"/>
    <row r="1573" ht="17.25" customHeight="1"/>
    <row r="1574" ht="17.25" customHeight="1"/>
    <row r="1575" ht="17.25" customHeight="1"/>
    <row r="1576" ht="17.25" customHeight="1"/>
    <row r="1577" ht="17.25" customHeight="1"/>
    <row r="1578" ht="17.25" customHeight="1"/>
    <row r="1579" ht="17.25" customHeight="1"/>
    <row r="1580" ht="17.25" customHeight="1"/>
    <row r="1581" ht="17.25" customHeight="1"/>
    <row r="1582" ht="17.25" customHeight="1"/>
    <row r="1583" ht="17.25" customHeight="1"/>
    <row r="1584" ht="17.25" customHeight="1"/>
    <row r="1585" ht="17.25" customHeight="1"/>
    <row r="1586" ht="17.25" customHeight="1"/>
    <row r="1587" ht="17.25" customHeight="1"/>
    <row r="1588" ht="17.25" customHeight="1"/>
    <row r="1589" ht="17.25" customHeight="1"/>
    <row r="1590" ht="17.25" customHeight="1"/>
    <row r="1591" ht="17.25" customHeight="1"/>
    <row r="1592" ht="17.25" customHeight="1"/>
    <row r="1593" ht="17.25" customHeight="1"/>
    <row r="1594" ht="17.25" customHeight="1"/>
    <row r="1595" ht="17.25" customHeight="1"/>
    <row r="1596" ht="17.25" customHeight="1"/>
    <row r="1597" ht="17.25" customHeight="1"/>
    <row r="1598" ht="17.25" customHeight="1"/>
    <row r="1599" ht="17.25" customHeight="1"/>
    <row r="1600" ht="17.25" customHeight="1"/>
    <row r="1601" ht="17.25" customHeight="1"/>
    <row r="1602" ht="17.25" customHeight="1"/>
    <row r="1603" ht="17.25" customHeight="1"/>
    <row r="1604" ht="17.25" customHeight="1"/>
    <row r="1605" ht="17.25" customHeight="1"/>
    <row r="1606" ht="17.25" customHeight="1"/>
    <row r="1607" ht="17.25" customHeight="1"/>
    <row r="1608" ht="17.25" customHeight="1"/>
    <row r="1609" ht="17.25" customHeight="1"/>
    <row r="1610" ht="17.25" customHeight="1"/>
    <row r="1611" ht="17.25" customHeight="1"/>
    <row r="1612" ht="17.25" customHeight="1"/>
    <row r="1613" ht="17.25" customHeight="1"/>
    <row r="1614" ht="17.25" customHeight="1"/>
    <row r="1615" ht="17.25" customHeight="1"/>
    <row r="1616" ht="17.25" customHeight="1"/>
    <row r="1617" ht="17.25" customHeight="1"/>
    <row r="1618" ht="17.25" customHeight="1"/>
    <row r="1619" ht="17.25" customHeight="1"/>
    <row r="1620" ht="17.25" customHeight="1"/>
    <row r="1621" ht="17.25" customHeight="1"/>
    <row r="1622" ht="17.25" customHeight="1"/>
    <row r="1623" ht="17.25" customHeight="1"/>
    <row r="1624" ht="17.25" customHeight="1"/>
    <row r="1625" ht="17.25" customHeight="1"/>
    <row r="1626" ht="17.25" customHeight="1"/>
    <row r="1627" ht="17.25" customHeight="1"/>
    <row r="1628" ht="17.25" customHeight="1"/>
    <row r="1629" ht="17.25" customHeight="1"/>
    <row r="1630" ht="17.25" customHeight="1"/>
    <row r="1631" ht="17.25" customHeight="1"/>
    <row r="1632" ht="17.25" customHeight="1"/>
    <row r="1633" ht="17.25" customHeight="1"/>
    <row r="1634" ht="17.25" customHeight="1"/>
    <row r="1635" ht="17.25" customHeight="1"/>
    <row r="1636" ht="17.25" customHeight="1"/>
    <row r="1637" ht="17.25" customHeight="1"/>
    <row r="1638" ht="17.25" customHeight="1"/>
    <row r="1639" ht="17.25" customHeight="1"/>
    <row r="1640" ht="17.25" customHeight="1"/>
    <row r="1641" ht="17.25" customHeight="1"/>
    <row r="1642" ht="17.25" customHeight="1"/>
    <row r="1643" ht="17.25" customHeight="1"/>
    <row r="1644" ht="17.25" customHeight="1"/>
    <row r="1645" ht="17.25" customHeight="1"/>
    <row r="1646" ht="17.25" customHeight="1"/>
    <row r="1647" ht="17.25" customHeight="1"/>
    <row r="1648" ht="17.25" customHeight="1"/>
    <row r="1649" ht="17.25" customHeight="1"/>
    <row r="1650" ht="17.25" customHeight="1"/>
    <row r="1651" ht="17.25" customHeight="1"/>
    <row r="1652" ht="17.25" customHeight="1"/>
    <row r="1653" ht="17.25" customHeight="1"/>
    <row r="1654" ht="17.25" customHeight="1"/>
    <row r="1655" ht="17.25" customHeight="1"/>
    <row r="1656" ht="17.25" customHeight="1"/>
    <row r="1657" ht="17.25" customHeight="1"/>
    <row r="1658" ht="17.25" customHeight="1"/>
    <row r="1659" ht="17.25" customHeight="1"/>
    <row r="1660" ht="17.25" customHeight="1"/>
    <row r="1661" ht="17.25" customHeight="1"/>
    <row r="1662" ht="17.25" customHeight="1"/>
    <row r="1663" ht="17.25" customHeight="1"/>
    <row r="1664" ht="17.25" customHeight="1"/>
    <row r="1665" ht="17.25" customHeight="1"/>
    <row r="1666" ht="17.25" customHeight="1"/>
    <row r="1667" ht="17.25" customHeight="1"/>
    <row r="1668" ht="17.25" customHeight="1"/>
    <row r="1669" ht="17.25" customHeight="1"/>
    <row r="1670" ht="17.25" customHeight="1"/>
    <row r="1671" ht="17.25" customHeight="1"/>
    <row r="1672" ht="17.25" customHeight="1"/>
    <row r="1673" ht="17.25" customHeight="1"/>
    <row r="1674" ht="17.25" customHeight="1"/>
    <row r="1675" ht="17.25" customHeight="1"/>
    <row r="1676" ht="17.25" customHeight="1"/>
    <row r="1677" ht="17.25" customHeight="1"/>
    <row r="1678" ht="17.25" customHeight="1"/>
    <row r="1679" ht="17.25" customHeight="1"/>
    <row r="1680" ht="17.25" customHeight="1"/>
    <row r="1681" ht="17.25" customHeight="1"/>
    <row r="1682" ht="17.25" customHeight="1"/>
    <row r="1683" ht="17.25" customHeight="1"/>
    <row r="1684" ht="17.25" customHeight="1"/>
    <row r="1685" ht="17.25" customHeight="1"/>
    <row r="1686" ht="17.25" customHeight="1"/>
    <row r="1687" ht="17.25" customHeight="1"/>
    <row r="1688" ht="17.25" customHeight="1"/>
    <row r="1689" ht="17.25" customHeight="1"/>
    <row r="1690" ht="17.25" customHeight="1"/>
    <row r="1691" ht="17.25" customHeight="1"/>
    <row r="1692" ht="17.25" customHeight="1"/>
    <row r="1693" ht="17.25" customHeight="1"/>
    <row r="1694" ht="17.25" customHeight="1"/>
    <row r="1695" ht="17.25" customHeight="1"/>
    <row r="1696" ht="17.25" customHeight="1"/>
    <row r="1697" ht="17.25" customHeight="1"/>
    <row r="1698" ht="17.25" customHeight="1"/>
    <row r="1699" ht="17.25" customHeight="1"/>
    <row r="1700" ht="17.25" customHeight="1"/>
    <row r="1701" ht="17.25" customHeight="1"/>
    <row r="1702" ht="17.25" customHeight="1"/>
    <row r="1703" ht="17.25" customHeight="1"/>
    <row r="1704" ht="17.25" customHeight="1"/>
    <row r="1705" ht="17.25" customHeight="1"/>
    <row r="1706" ht="17.25" customHeight="1"/>
    <row r="1707" ht="17.25" customHeight="1"/>
    <row r="1708" ht="17.25" customHeight="1"/>
    <row r="1709" ht="17.25" customHeight="1"/>
    <row r="1710" ht="17.25" customHeight="1"/>
    <row r="1711" ht="17.25" customHeight="1"/>
    <row r="1712" ht="17.25" customHeight="1"/>
    <row r="1713" ht="17.25" customHeight="1"/>
    <row r="1714" ht="17.25" customHeight="1"/>
    <row r="1715" ht="17.25" customHeight="1"/>
    <row r="1716" ht="17.25" customHeight="1"/>
    <row r="1717" ht="17.25" customHeight="1"/>
    <row r="1718" ht="17.25" customHeight="1"/>
    <row r="1719" ht="17.25" customHeight="1"/>
    <row r="1720" ht="17.25" customHeight="1"/>
    <row r="1721" ht="17.25" customHeight="1"/>
    <row r="1722" ht="17.25" customHeight="1"/>
    <row r="1723" ht="17.25" customHeight="1"/>
    <row r="1724" ht="17.25" customHeight="1"/>
    <row r="1725" ht="17.25" customHeight="1"/>
    <row r="1726" ht="17.25" customHeight="1"/>
    <row r="1727" ht="17.25" customHeight="1"/>
    <row r="1728" ht="17.25" customHeight="1"/>
    <row r="1729" ht="17.25" customHeight="1"/>
    <row r="1730" ht="17.25" customHeight="1"/>
    <row r="1731" ht="17.25" customHeight="1"/>
    <row r="1732" ht="17.25" customHeight="1"/>
    <row r="1733" ht="17.25" customHeight="1"/>
    <row r="1734" ht="17.25" customHeight="1"/>
    <row r="1735" ht="17.25" customHeight="1"/>
    <row r="1736" ht="17.25" customHeight="1"/>
    <row r="1737" ht="17.25" customHeight="1"/>
    <row r="1738" ht="17.25" customHeight="1"/>
    <row r="1739" ht="17.25" customHeight="1"/>
    <row r="1740" ht="17.25" customHeight="1"/>
    <row r="1741" ht="17.25" customHeight="1"/>
    <row r="1742" ht="17.25" customHeight="1"/>
    <row r="1743" ht="17.25" customHeight="1"/>
    <row r="1744" ht="17.25" customHeight="1"/>
    <row r="1745" ht="17.25" customHeight="1"/>
    <row r="1746" ht="17.25" customHeight="1"/>
    <row r="1747" ht="17.25" customHeight="1"/>
    <row r="1748" ht="17.25" customHeight="1"/>
    <row r="1749" ht="17.25" customHeight="1"/>
    <row r="1750" ht="17.25" customHeight="1"/>
    <row r="1751" ht="17.25" customHeight="1"/>
    <row r="1752" ht="17.25" customHeight="1"/>
    <row r="1753" ht="17.25" customHeight="1"/>
    <row r="1754" ht="17.25" customHeight="1"/>
    <row r="1755" ht="17.25" customHeight="1"/>
    <row r="1756" ht="17.25" customHeight="1"/>
    <row r="1757" ht="17.25" customHeight="1"/>
    <row r="1758" ht="17.25" customHeight="1"/>
    <row r="1759" ht="17.25" customHeight="1"/>
    <row r="1760" ht="17.25" customHeight="1"/>
    <row r="1761" ht="17.25" customHeight="1"/>
    <row r="1762" ht="17.25" customHeight="1"/>
    <row r="1763" ht="17.25" customHeight="1"/>
    <row r="1764" ht="17.25" customHeight="1"/>
    <row r="1765" ht="17.25" customHeight="1"/>
    <row r="1766" ht="17.25" customHeight="1"/>
    <row r="1767" ht="17.25" customHeight="1"/>
    <row r="1768" ht="17.25" customHeight="1"/>
    <row r="1769" ht="17.25" customHeight="1"/>
    <row r="1770" ht="17.25" customHeight="1"/>
    <row r="1771" ht="17.25" customHeight="1"/>
    <row r="1772" ht="17.25" customHeight="1"/>
    <row r="1773" ht="17.25" customHeight="1"/>
    <row r="1774" ht="17.25" customHeight="1"/>
    <row r="1775" ht="17.25" customHeight="1"/>
    <row r="1776" ht="17.25" customHeight="1"/>
    <row r="1777" ht="17.25" customHeight="1"/>
    <row r="1778" ht="17.25" customHeight="1"/>
    <row r="1779" ht="17.25" customHeight="1"/>
    <row r="1780" ht="17.25" customHeight="1"/>
    <row r="1781" ht="17.25" customHeight="1"/>
    <row r="1782" ht="17.25" customHeight="1"/>
    <row r="1783" ht="17.25" customHeight="1"/>
    <row r="1784" ht="17.25" customHeight="1"/>
    <row r="1785" ht="17.25" customHeight="1"/>
    <row r="1786" ht="17.25" customHeight="1"/>
    <row r="1787" ht="17.25" customHeight="1"/>
    <row r="1788" ht="17.25" customHeight="1"/>
    <row r="1789" ht="17.25" customHeight="1"/>
    <row r="1790" ht="17.25" customHeight="1"/>
    <row r="1791" ht="17.25" customHeight="1"/>
    <row r="1792" ht="17.25" customHeight="1"/>
    <row r="1793" ht="17.25" customHeight="1"/>
    <row r="1794" ht="17.25" customHeight="1"/>
    <row r="1795" ht="17.25" customHeight="1"/>
    <row r="1796" ht="17.25" customHeight="1"/>
    <row r="1797" ht="17.25" customHeight="1"/>
    <row r="1798" ht="17.25" customHeight="1"/>
    <row r="1799" ht="17.25" customHeight="1"/>
    <row r="1800" ht="17.25" customHeight="1"/>
    <row r="1801" ht="17.25" customHeight="1"/>
    <row r="1802" ht="17.25" customHeight="1"/>
    <row r="1803" ht="17.25" customHeight="1"/>
    <row r="1804" ht="17.25" customHeight="1"/>
    <row r="1805" ht="17.25" customHeight="1"/>
    <row r="1806" ht="17.25" customHeight="1"/>
    <row r="1807" ht="17.25" customHeight="1"/>
    <row r="1808" ht="17.25" customHeight="1"/>
    <row r="1809" ht="17.25" customHeight="1"/>
    <row r="1810" ht="17.25" customHeight="1"/>
    <row r="1811" ht="17.25" customHeight="1"/>
    <row r="1812" ht="17.25" customHeight="1"/>
    <row r="1813" ht="17.25" customHeight="1"/>
    <row r="1814" ht="17.25" customHeight="1"/>
    <row r="1815" ht="17.25" customHeight="1"/>
    <row r="1816" ht="17.25" customHeight="1"/>
    <row r="1817" ht="17.25" customHeight="1"/>
    <row r="1818" ht="17.25" customHeight="1"/>
    <row r="1819" ht="17.25" customHeight="1"/>
    <row r="1820" ht="17.25" customHeight="1"/>
    <row r="1821" ht="17.25" customHeight="1"/>
    <row r="1822" ht="17.25" customHeight="1"/>
    <row r="1823" ht="17.25" customHeight="1"/>
    <row r="1824" ht="17.25" customHeight="1"/>
    <row r="1825" ht="17.25" customHeight="1"/>
    <row r="1826" ht="17.25" customHeight="1"/>
    <row r="1827" ht="17.25" customHeight="1"/>
    <row r="1828" ht="17.25" customHeight="1"/>
    <row r="1829" ht="17.25" customHeight="1"/>
    <row r="1830" ht="17.25" customHeight="1"/>
    <row r="1831" ht="17.25" customHeight="1"/>
    <row r="1832" ht="17.25" customHeight="1"/>
    <row r="1833" ht="17.25" customHeight="1"/>
    <row r="1834" ht="17.25" customHeight="1"/>
    <row r="1835" ht="17.25" customHeight="1"/>
    <row r="1836" ht="17.25" customHeight="1"/>
    <row r="1837" ht="17.25" customHeight="1"/>
    <row r="1838" ht="17.25" customHeight="1"/>
    <row r="1839" ht="17.25" customHeight="1"/>
    <row r="1840" ht="17.25" customHeight="1"/>
    <row r="1841" ht="17.25" customHeight="1"/>
    <row r="1842" ht="17.25" customHeight="1"/>
    <row r="1843" ht="17.25" customHeight="1"/>
    <row r="1844" ht="17.25" customHeight="1"/>
    <row r="1845" ht="17.25" customHeight="1"/>
    <row r="1846" ht="17.25" customHeight="1"/>
    <row r="1847" ht="17.25" customHeight="1"/>
    <row r="1848" ht="17.25" customHeight="1"/>
    <row r="1849" ht="17.25" customHeight="1"/>
    <row r="1850" ht="17.25" customHeight="1"/>
    <row r="1851" ht="17.25" customHeight="1"/>
    <row r="1852" ht="17.25" customHeight="1"/>
    <row r="1853" ht="17.25" customHeight="1"/>
    <row r="1854" ht="17.25" customHeight="1"/>
    <row r="1855" ht="17.25" customHeight="1"/>
    <row r="1856" ht="17.25" customHeight="1"/>
    <row r="1857" ht="17.25" customHeight="1"/>
    <row r="1858" ht="17.25" customHeight="1"/>
    <row r="1859" ht="17.25" customHeight="1"/>
    <row r="1860" ht="17.25" customHeight="1"/>
    <row r="1861" ht="17.25" customHeight="1"/>
    <row r="1862" ht="17.25" customHeight="1"/>
    <row r="1863" ht="17.25" customHeight="1"/>
    <row r="1864" ht="17.25" customHeight="1"/>
    <row r="1865" ht="17.25" customHeight="1"/>
    <row r="1866" ht="17.25" customHeight="1"/>
    <row r="1867" ht="17.25" customHeight="1"/>
    <row r="1868" ht="17.25" customHeight="1"/>
    <row r="1869" ht="17.25" customHeight="1"/>
    <row r="1870" ht="17.25" customHeight="1"/>
    <row r="1871" ht="17.25" customHeight="1"/>
    <row r="1872" ht="17.25" customHeight="1"/>
    <row r="1873" ht="17.25" customHeight="1"/>
    <row r="1874" ht="17.25" customHeight="1"/>
    <row r="1875" ht="17.25" customHeight="1"/>
    <row r="1876" ht="17.25" customHeight="1"/>
    <row r="1877" ht="17.25" customHeight="1"/>
    <row r="1878" ht="17.25" customHeight="1"/>
    <row r="1879" ht="17.25" customHeight="1"/>
    <row r="1880" ht="17.25" customHeight="1"/>
    <row r="1881" ht="17.25" customHeight="1"/>
    <row r="1882" ht="17.25" customHeight="1"/>
    <row r="1883" ht="17.25" customHeight="1"/>
    <row r="1884" ht="17.25" customHeight="1"/>
    <row r="1885" ht="17.25" customHeight="1"/>
    <row r="1886" ht="17.25" customHeight="1"/>
    <row r="1887" ht="17.25" customHeight="1"/>
    <row r="1888" ht="17.25" customHeight="1"/>
    <row r="1889" ht="17.25" customHeight="1"/>
    <row r="1890" ht="17.25" customHeight="1"/>
    <row r="1891" ht="17.25" customHeight="1"/>
    <row r="1892" ht="17.25" customHeight="1"/>
    <row r="1893" ht="17.25" customHeight="1"/>
    <row r="1894" ht="17.25" customHeight="1"/>
    <row r="1895" ht="17.25" customHeight="1"/>
    <row r="1896" ht="17.25" customHeight="1"/>
    <row r="1897" ht="17.25" customHeight="1"/>
    <row r="1898" ht="17.25" customHeight="1"/>
    <row r="1899" ht="17.25" customHeight="1"/>
    <row r="1900" ht="17.25" customHeight="1"/>
    <row r="1901" ht="17.25" customHeight="1"/>
    <row r="1902" ht="17.25" customHeight="1"/>
    <row r="1903" ht="17.25" customHeight="1"/>
    <row r="1904" ht="17.25" customHeight="1"/>
    <row r="1905" ht="17.25" customHeight="1"/>
    <row r="1906" ht="17.25" customHeight="1"/>
    <row r="1907" ht="17.25" customHeight="1"/>
    <row r="1908" ht="17.25" customHeight="1"/>
    <row r="1909" ht="17.25" customHeight="1"/>
    <row r="1910" ht="17.25" customHeight="1"/>
    <row r="1911" ht="17.25" customHeight="1"/>
    <row r="1912" ht="17.25" customHeight="1"/>
    <row r="1913" ht="17.25" customHeight="1"/>
    <row r="1914" ht="17.25" customHeight="1"/>
    <row r="1915" ht="17.25" customHeight="1"/>
    <row r="1916" ht="17.25" customHeight="1"/>
    <row r="1917" ht="17.25" customHeight="1"/>
    <row r="1918" ht="17.25" customHeight="1"/>
    <row r="1919" ht="17.25" customHeight="1"/>
    <row r="1920" ht="17.25" customHeight="1"/>
    <row r="1921" ht="17.25" customHeight="1"/>
    <row r="1922" ht="17.25" customHeight="1"/>
    <row r="1923" ht="17.25" customHeight="1"/>
    <row r="1924" ht="17.25" customHeight="1"/>
    <row r="1925" ht="17.25" customHeight="1"/>
    <row r="1926" ht="17.25" customHeight="1"/>
    <row r="1927" ht="17.25" customHeight="1"/>
    <row r="1928" ht="17.25" customHeight="1"/>
    <row r="1929" ht="17.25" customHeight="1"/>
    <row r="1930" ht="17.25" customHeight="1"/>
    <row r="1931" ht="17.25" customHeight="1"/>
    <row r="1932" ht="17.25" customHeight="1"/>
    <row r="1933" ht="17.25" customHeight="1"/>
    <row r="1934" ht="17.25" customHeight="1"/>
    <row r="1935" ht="17.25" customHeight="1"/>
    <row r="1936" ht="17.25" customHeight="1"/>
    <row r="1937" ht="17.25" customHeight="1"/>
    <row r="1938" ht="17.25" customHeight="1"/>
    <row r="1939" ht="17.25" customHeight="1"/>
    <row r="1940" ht="17.25" customHeight="1"/>
    <row r="1941" ht="17.25" customHeight="1"/>
    <row r="1942" ht="17.25" customHeight="1"/>
    <row r="1943" ht="17.25" customHeight="1"/>
    <row r="1944" ht="17.25" customHeight="1"/>
    <row r="1945" ht="17.25" customHeight="1"/>
    <row r="1946" ht="17.25" customHeight="1"/>
    <row r="1947" ht="17.25" customHeight="1"/>
    <row r="1948" ht="17.25" customHeight="1"/>
    <row r="1949" ht="17.25" customHeight="1"/>
    <row r="1950" ht="17.25" customHeight="1"/>
    <row r="1951" ht="17.25" customHeight="1"/>
    <row r="1952" ht="17.25" customHeight="1"/>
    <row r="1953" ht="17.25" customHeight="1"/>
    <row r="1954" ht="17.25" customHeight="1"/>
    <row r="1955" ht="17.25" customHeight="1"/>
    <row r="1956" ht="17.25" customHeight="1"/>
    <row r="1957" ht="17.25" customHeight="1"/>
    <row r="1958" ht="17.25" customHeight="1"/>
    <row r="1959" ht="17.25" customHeight="1"/>
    <row r="1960" ht="17.25" customHeight="1"/>
    <row r="1961" ht="17.25" customHeight="1"/>
    <row r="1962" ht="17.25" customHeight="1"/>
    <row r="1963" ht="17.25" customHeight="1"/>
    <row r="1964" ht="17.25" customHeight="1"/>
    <row r="1965" ht="17.25" customHeight="1"/>
    <row r="1966" ht="17.25" customHeight="1"/>
    <row r="1967" ht="17.25" customHeight="1"/>
    <row r="1968" ht="17.25" customHeight="1"/>
    <row r="1969" ht="17.25" customHeight="1"/>
    <row r="1970" ht="17.25" customHeight="1"/>
    <row r="1971" ht="17.25" customHeight="1"/>
    <row r="1972" ht="17.25" customHeight="1"/>
    <row r="1973" ht="17.25" customHeight="1"/>
    <row r="1974" ht="17.25" customHeight="1"/>
    <row r="1975" ht="17.25" customHeight="1"/>
    <row r="1976" ht="17.25" customHeight="1"/>
    <row r="1977" ht="17.25" customHeight="1"/>
    <row r="1978" ht="17.25" customHeight="1"/>
    <row r="1979" ht="17.25" customHeight="1"/>
    <row r="1980" ht="17.25" customHeight="1"/>
    <row r="1981" ht="17.25" customHeight="1"/>
    <row r="1982" ht="17.25" customHeight="1"/>
    <row r="1983" ht="17.25" customHeight="1"/>
    <row r="1984" ht="17.25" customHeight="1"/>
    <row r="1985" ht="17.25" customHeight="1"/>
    <row r="1986" ht="17.25" customHeight="1"/>
    <row r="1987" ht="17.25" customHeight="1"/>
    <row r="1988" ht="17.25" customHeight="1"/>
    <row r="1989" ht="17.25" customHeight="1"/>
    <row r="1990" ht="17.25" customHeight="1"/>
    <row r="1991" ht="17.25" customHeight="1"/>
    <row r="1992" ht="17.25" customHeight="1"/>
    <row r="1993" ht="17.25" customHeight="1"/>
    <row r="1994" ht="17.25" customHeight="1"/>
    <row r="1995" ht="17.25" customHeight="1"/>
    <row r="1996" ht="17.25" customHeight="1"/>
    <row r="1997" ht="17.25" customHeight="1"/>
    <row r="1998" ht="17.25" customHeight="1"/>
    <row r="1999" ht="17.25" customHeight="1"/>
    <row r="2000" ht="17.25" customHeight="1"/>
    <row r="2001" ht="17.25" customHeight="1"/>
    <row r="2002" ht="17.25" customHeight="1"/>
    <row r="2003" ht="17.25" customHeight="1"/>
    <row r="2004" ht="17.25" customHeight="1"/>
    <row r="2005" ht="17.25" customHeight="1"/>
    <row r="2006" ht="17.25" customHeight="1"/>
    <row r="2007" ht="17.25" customHeight="1"/>
    <row r="2008" ht="17.25" customHeight="1"/>
    <row r="2009" ht="17.25" customHeight="1"/>
    <row r="2010" ht="17.25" customHeight="1"/>
    <row r="2011" ht="17.25" customHeight="1"/>
    <row r="2012" ht="17.25" customHeight="1"/>
    <row r="2013" ht="17.25" customHeight="1"/>
    <row r="2014" ht="17.25" customHeight="1"/>
    <row r="2015" ht="17.25" customHeight="1"/>
    <row r="2016" ht="17.25" customHeight="1"/>
    <row r="2017" ht="17.25" customHeight="1"/>
    <row r="2018" ht="17.25" customHeight="1"/>
    <row r="2019" ht="17.25" customHeight="1"/>
    <row r="2020" ht="17.25" customHeight="1"/>
    <row r="2021" ht="17.25" customHeight="1"/>
    <row r="2022" ht="17.25" customHeight="1"/>
    <row r="2023" ht="17.25" customHeight="1"/>
    <row r="2024" ht="17.25" customHeight="1"/>
    <row r="2025" ht="17.25" customHeight="1"/>
    <row r="2026" ht="17.25" customHeight="1"/>
    <row r="2027" ht="17.25" customHeight="1"/>
    <row r="2028" ht="17.25" customHeight="1"/>
    <row r="2029" ht="17.25" customHeight="1"/>
    <row r="2030" ht="17.25" customHeight="1"/>
    <row r="2031" ht="17.25" customHeight="1"/>
    <row r="2032" ht="17.25" customHeight="1"/>
    <row r="2033" ht="17.25" customHeight="1"/>
    <row r="2034" ht="17.25" customHeight="1"/>
    <row r="2035" ht="17.25" customHeight="1"/>
    <row r="2036" ht="17.25" customHeight="1"/>
    <row r="2037" ht="17.25" customHeight="1"/>
    <row r="2038" ht="17.25" customHeight="1"/>
    <row r="2039" ht="17.25" customHeight="1"/>
    <row r="2040" ht="17.25" customHeight="1"/>
    <row r="2041" ht="17.25" customHeight="1"/>
    <row r="2042" ht="17.25" customHeight="1"/>
    <row r="2043" ht="17.25" customHeight="1"/>
    <row r="2044" ht="17.25" customHeight="1"/>
    <row r="2045" ht="17.25" customHeight="1"/>
    <row r="2046" ht="17.25" customHeight="1"/>
    <row r="2047" ht="17.25" customHeight="1"/>
    <row r="2048" ht="17.25" customHeight="1"/>
    <row r="2049" ht="17.25" customHeight="1"/>
    <row r="2050" ht="17.25" customHeight="1"/>
    <row r="2051" ht="17.25" customHeight="1"/>
    <row r="2052" ht="17.25" customHeight="1"/>
    <row r="2053" ht="17.25" customHeight="1"/>
    <row r="2054" ht="17.25" customHeight="1"/>
    <row r="2055" ht="17.25" customHeight="1"/>
    <row r="2056" ht="17.25" customHeight="1"/>
    <row r="2057" ht="17.25" customHeight="1"/>
    <row r="2058" ht="17.25" customHeight="1"/>
    <row r="2059" ht="17.25" customHeight="1"/>
    <row r="2060" ht="17.25" customHeight="1"/>
    <row r="2061" ht="17.25" customHeight="1"/>
    <row r="2062" ht="17.25" customHeight="1"/>
    <row r="2063" ht="17.25" customHeight="1"/>
    <row r="2064" ht="17.25" customHeight="1"/>
    <row r="2065" ht="17.25" customHeight="1"/>
    <row r="2066" ht="17.25" customHeight="1"/>
    <row r="2067" ht="17.25" customHeight="1"/>
    <row r="2068" ht="17.25" customHeight="1"/>
    <row r="2069" ht="17.25" customHeight="1"/>
    <row r="2070" ht="17.25" customHeight="1"/>
    <row r="2071" ht="17.25" customHeight="1"/>
    <row r="2072" ht="17.25" customHeight="1"/>
    <row r="2073" ht="17.25" customHeight="1"/>
    <row r="2074" ht="17.25" customHeight="1"/>
    <row r="2075" ht="17.25" customHeight="1"/>
    <row r="2076" ht="17.25" customHeight="1"/>
    <row r="2077" ht="17.25" customHeight="1"/>
    <row r="2078" ht="17.25" customHeight="1"/>
    <row r="2079" ht="17.25" customHeight="1"/>
    <row r="2080" ht="17.25" customHeight="1"/>
    <row r="2081" ht="17.25" customHeight="1"/>
    <row r="2082" ht="17.25" customHeight="1"/>
    <row r="2083" ht="17.25" customHeight="1"/>
    <row r="2084" ht="17.25" customHeight="1"/>
    <row r="2085" ht="17.25" customHeight="1"/>
    <row r="2086" ht="17.25" customHeight="1"/>
    <row r="2087" ht="17.25" customHeight="1"/>
    <row r="2088" ht="17.25" customHeight="1"/>
    <row r="2089" ht="17.25" customHeight="1"/>
    <row r="2090" ht="17.25" customHeight="1"/>
    <row r="2091" ht="17.25" customHeight="1"/>
    <row r="2092" ht="17.25" customHeight="1"/>
    <row r="2093" ht="17.25" customHeight="1"/>
    <row r="2094" ht="17.25" customHeight="1"/>
    <row r="2095" ht="17.25" customHeight="1"/>
    <row r="2096" ht="17.25" customHeight="1"/>
    <row r="2097" ht="17.25" customHeight="1"/>
    <row r="2098" ht="17.25" customHeight="1"/>
    <row r="2099" ht="17.25" customHeight="1"/>
    <row r="2100" ht="17.25" customHeight="1"/>
    <row r="2101" ht="17.25" customHeight="1"/>
    <row r="2102" ht="17.25" customHeight="1"/>
    <row r="2103" ht="17.25" customHeight="1"/>
    <row r="2104" ht="17.25" customHeight="1"/>
    <row r="2105" ht="17.25" customHeight="1"/>
    <row r="2106" ht="17.25" customHeight="1"/>
    <row r="2107" ht="17.25" customHeight="1"/>
    <row r="2108" ht="17.25" customHeight="1"/>
    <row r="2109" ht="17.25" customHeight="1"/>
    <row r="2110" ht="17.25" customHeight="1"/>
    <row r="2111" ht="17.25" customHeight="1"/>
    <row r="2112" ht="17.25" customHeight="1"/>
    <row r="2113" ht="17.25" customHeight="1"/>
    <row r="2114" ht="17.25" customHeight="1"/>
    <row r="2115" ht="17.25" customHeight="1"/>
    <row r="2116" ht="17.25" customHeight="1"/>
    <row r="2117" ht="17.25" customHeight="1"/>
    <row r="2118" ht="17.25" customHeight="1"/>
    <row r="2119" ht="17.25" customHeight="1"/>
    <row r="2120" ht="17.25" customHeight="1"/>
    <row r="2121" ht="17.25" customHeight="1"/>
    <row r="2122" ht="17.25" customHeight="1"/>
    <row r="2123" ht="17.25" customHeight="1"/>
    <row r="2124" ht="17.25" customHeight="1"/>
    <row r="2125" ht="17.25" customHeight="1"/>
    <row r="2126" ht="17.25" customHeight="1"/>
    <row r="2127" ht="17.25" customHeight="1"/>
    <row r="2128" ht="17.25" customHeight="1"/>
    <row r="2129" ht="17.25" customHeight="1"/>
    <row r="2130" ht="17.25" customHeight="1"/>
    <row r="2131" ht="17.25" customHeight="1"/>
    <row r="2132" ht="17.25" customHeight="1"/>
    <row r="2133" ht="17.25" customHeight="1"/>
    <row r="2134" ht="17.25" customHeight="1"/>
    <row r="2135" ht="17.25" customHeight="1"/>
    <row r="2136" ht="17.25" customHeight="1"/>
    <row r="2137" ht="17.25" customHeight="1"/>
    <row r="2138" ht="17.25" customHeight="1"/>
    <row r="2139" ht="17.25" customHeight="1"/>
    <row r="2140" ht="17.25" customHeight="1"/>
    <row r="2141" ht="17.25" customHeight="1"/>
    <row r="2142" ht="17.25" customHeight="1"/>
    <row r="2143" ht="17.25" customHeight="1"/>
    <row r="2144" ht="17.25" customHeight="1"/>
    <row r="2145" ht="17.25" customHeight="1"/>
    <row r="2146" ht="17.25" customHeight="1"/>
    <row r="2147" ht="17.25" customHeight="1"/>
    <row r="2148" ht="17.25" customHeight="1"/>
    <row r="2149" ht="17.25" customHeight="1"/>
    <row r="2150" ht="17.25" customHeight="1"/>
    <row r="2151" ht="17.25" customHeight="1"/>
    <row r="2152" ht="17.25" customHeight="1"/>
    <row r="2153" ht="17.25" customHeight="1"/>
    <row r="2154" ht="17.25" customHeight="1"/>
    <row r="2155" ht="17.25" customHeight="1"/>
    <row r="2156" ht="17.25" customHeight="1"/>
    <row r="2157" ht="17.25" customHeight="1"/>
    <row r="2158" ht="17.25" customHeight="1"/>
    <row r="2159" ht="17.25" customHeight="1"/>
    <row r="2160" ht="17.25" customHeight="1"/>
    <row r="2161" ht="17.25" customHeight="1"/>
    <row r="2162" ht="17.25" customHeight="1"/>
    <row r="2163" ht="17.25" customHeight="1"/>
    <row r="2164" ht="17.25" customHeight="1"/>
    <row r="2165" ht="17.25" customHeight="1"/>
    <row r="2166" ht="17.25" customHeight="1"/>
    <row r="2167" ht="17.25" customHeight="1"/>
    <row r="2168" ht="17.25" customHeight="1"/>
    <row r="2169" ht="17.25" customHeight="1"/>
    <row r="2170" ht="17.25" customHeight="1"/>
    <row r="2171" ht="17.25" customHeight="1"/>
    <row r="2172" ht="17.25" customHeight="1"/>
    <row r="2173" ht="17.25" customHeight="1"/>
    <row r="2174" ht="17.25" customHeight="1"/>
    <row r="2175" ht="17.25" customHeight="1"/>
    <row r="2176" ht="17.25" customHeight="1"/>
    <row r="2177" ht="17.25" customHeight="1"/>
    <row r="2178" ht="17.25" customHeight="1"/>
    <row r="2179" ht="17.25" customHeight="1"/>
    <row r="2180" ht="17.25" customHeight="1"/>
    <row r="2181" ht="17.25" customHeight="1"/>
    <row r="2182" ht="17.25" customHeight="1"/>
    <row r="2183" ht="17.25" customHeight="1"/>
    <row r="2184" ht="17.25" customHeight="1"/>
    <row r="2185" ht="17.25" customHeight="1"/>
    <row r="2186" ht="17.25" customHeight="1"/>
    <row r="2187" ht="17.25" customHeight="1"/>
    <row r="2188" ht="17.25" customHeight="1"/>
    <row r="2189" ht="17.25" customHeight="1"/>
    <row r="2190" ht="17.25" customHeight="1"/>
    <row r="2191" ht="17.25" customHeight="1"/>
    <row r="2192" ht="17.25" customHeight="1"/>
    <row r="2193" ht="17.25" customHeight="1"/>
    <row r="2194" ht="17.25" customHeight="1"/>
    <row r="2195" ht="17.25" customHeight="1"/>
    <row r="2196" ht="17.25" customHeight="1"/>
    <row r="2197" ht="17.25" customHeight="1"/>
    <row r="2198" ht="17.25" customHeight="1"/>
    <row r="2199" ht="17.25" customHeight="1"/>
    <row r="2200" ht="17.25" customHeight="1"/>
    <row r="2201" ht="17.25" customHeight="1"/>
    <row r="2202" ht="17.25" customHeight="1"/>
    <row r="2203" ht="17.25" customHeight="1"/>
    <row r="2204" ht="17.25" customHeight="1"/>
    <row r="2205" ht="17.25" customHeight="1"/>
    <row r="2206" ht="17.25" customHeight="1"/>
    <row r="2207" ht="17.25" customHeight="1"/>
    <row r="2208" ht="17.25" customHeight="1"/>
    <row r="2209" ht="17.25" customHeight="1"/>
    <row r="2210" ht="17.25" customHeight="1"/>
    <row r="2211" ht="17.25" customHeight="1"/>
    <row r="2212" ht="17.25" customHeight="1"/>
    <row r="2213" ht="17.25" customHeight="1"/>
    <row r="2214" ht="17.25" customHeight="1"/>
    <row r="2215" ht="17.25" customHeight="1"/>
    <row r="2216" ht="17.25" customHeight="1"/>
    <row r="2217" ht="17.25" customHeight="1"/>
    <row r="2218" ht="17.25" customHeight="1"/>
    <row r="2219" ht="17.25" customHeight="1"/>
    <row r="2220" ht="17.25" customHeight="1"/>
    <row r="2221" ht="17.25" customHeight="1"/>
    <row r="2222" ht="17.25" customHeight="1"/>
    <row r="2223" ht="17.25" customHeight="1"/>
    <row r="2224" ht="17.25" customHeight="1"/>
    <row r="2225" ht="17.25" customHeight="1"/>
    <row r="2226" ht="17.25" customHeight="1"/>
    <row r="2227" ht="17.25" customHeight="1"/>
    <row r="2228" ht="17.25" customHeight="1"/>
    <row r="2229" ht="17.25" customHeight="1"/>
    <row r="2230" ht="17.25" customHeight="1"/>
    <row r="2231" ht="17.25" customHeight="1"/>
    <row r="2232" ht="17.25" customHeight="1"/>
    <row r="2233" ht="17.25" customHeight="1"/>
    <row r="2234" ht="17.25" customHeight="1"/>
    <row r="2235" ht="17.25" customHeight="1"/>
    <row r="2236" ht="17.25" customHeight="1"/>
    <row r="2237" ht="17.25" customHeight="1"/>
    <row r="2238" ht="17.25" customHeight="1"/>
    <row r="2239" ht="17.25" customHeight="1"/>
    <row r="2240" ht="17.25" customHeight="1"/>
    <row r="2241" ht="17.25" customHeight="1"/>
    <row r="2242" ht="17.25" customHeight="1"/>
    <row r="2243" ht="17.25" customHeight="1"/>
    <row r="2244" ht="17.25" customHeight="1"/>
    <row r="2245" ht="17.25" customHeight="1"/>
    <row r="2246" ht="17.25" customHeight="1"/>
    <row r="2247" ht="17.25" customHeight="1"/>
    <row r="2248" ht="17.25" customHeight="1"/>
    <row r="2249" ht="17.25" customHeight="1"/>
    <row r="2250" ht="17.25" customHeight="1"/>
    <row r="2251" ht="17.25" customHeight="1"/>
    <row r="2252" ht="17.25" customHeight="1"/>
    <row r="2253" ht="17.25" customHeight="1"/>
    <row r="2254" ht="17.25" customHeight="1"/>
    <row r="2255" ht="17.25" customHeight="1"/>
    <row r="2256" ht="17.25" customHeight="1"/>
    <row r="2257" ht="17.25" customHeight="1"/>
    <row r="2258" ht="17.25" customHeight="1"/>
    <row r="2259" ht="17.25" customHeight="1"/>
    <row r="2260" ht="17.25" customHeight="1"/>
    <row r="2261" ht="17.25" customHeight="1"/>
    <row r="2262" ht="17.25" customHeight="1"/>
    <row r="2263" ht="17.25" customHeight="1"/>
    <row r="2264" ht="17.25" customHeight="1"/>
    <row r="2265" ht="17.25" customHeight="1"/>
    <row r="2266" ht="17.25" customHeight="1"/>
    <row r="2267" ht="17.25" customHeight="1"/>
    <row r="2268" ht="17.25" customHeight="1"/>
    <row r="2269" ht="17.25" customHeight="1"/>
    <row r="2270" ht="17.25" customHeight="1"/>
    <row r="2271" ht="17.25" customHeight="1"/>
    <row r="2272" ht="17.25" customHeight="1"/>
    <row r="2273" ht="17.25" customHeight="1"/>
    <row r="2274" ht="17.25" customHeight="1"/>
    <row r="2275" ht="17.25" customHeight="1"/>
    <row r="2276" ht="17.25" customHeight="1"/>
    <row r="2277" ht="17.25" customHeight="1"/>
    <row r="2278" ht="17.25" customHeight="1"/>
    <row r="2279" ht="17.25" customHeight="1"/>
    <row r="2280" ht="17.25" customHeight="1"/>
    <row r="2281" ht="17.25" customHeight="1"/>
    <row r="2282" ht="17.25" customHeight="1"/>
    <row r="2283" ht="17.25" customHeight="1"/>
    <row r="2284" ht="17.25" customHeight="1"/>
    <row r="2285" ht="17.25" customHeight="1"/>
    <row r="2286" ht="17.25" customHeight="1"/>
    <row r="2287" ht="17.25" customHeight="1"/>
    <row r="2288" ht="17.25" customHeight="1"/>
    <row r="2289" ht="17.25" customHeight="1"/>
    <row r="2290" ht="17.25" customHeight="1"/>
    <row r="2291" ht="17.25" customHeight="1"/>
    <row r="2292" ht="17.25" customHeight="1"/>
    <row r="2293" ht="17.25" customHeight="1"/>
    <row r="2294" ht="17.25" customHeight="1"/>
    <row r="2295" ht="17.25" customHeight="1"/>
    <row r="2296" ht="17.25" customHeight="1"/>
    <row r="2297" ht="17.25" customHeight="1"/>
    <row r="2298" ht="17.25" customHeight="1"/>
    <row r="2299" ht="17.25" customHeight="1"/>
    <row r="2300" ht="17.25" customHeight="1"/>
    <row r="2301" ht="17.25" customHeight="1"/>
    <row r="2302" ht="17.25" customHeight="1"/>
    <row r="2303" ht="17.25" customHeight="1"/>
    <row r="2304" ht="17.25" customHeight="1"/>
    <row r="2305" ht="17.25" customHeight="1"/>
    <row r="2306" ht="17.25" customHeight="1"/>
    <row r="2307" ht="17.25" customHeight="1"/>
    <row r="2308" ht="17.25" customHeight="1"/>
    <row r="2309" ht="17.25" customHeight="1"/>
    <row r="2310" ht="17.25" customHeight="1"/>
    <row r="2311" ht="17.25" customHeight="1"/>
    <row r="2312" ht="17.25" customHeight="1"/>
    <row r="2313" ht="17.25" customHeight="1"/>
    <row r="2314" ht="17.25" customHeight="1"/>
    <row r="2315" ht="17.25" customHeight="1"/>
    <row r="2316" ht="17.25" customHeight="1"/>
    <row r="2317" ht="17.25" customHeight="1"/>
    <row r="2318" ht="17.25" customHeight="1"/>
    <row r="2319" ht="17.25" customHeight="1"/>
    <row r="2320" ht="17.25" customHeight="1"/>
    <row r="2321" ht="17.25" customHeight="1"/>
    <row r="2322" ht="17.25" customHeight="1"/>
    <row r="2323" ht="17.25" customHeight="1"/>
    <row r="2324" ht="17.25" customHeight="1"/>
    <row r="2325" ht="17.25" customHeight="1"/>
    <row r="2326" ht="17.25" customHeight="1"/>
    <row r="2327" ht="17.25" customHeight="1"/>
    <row r="2328" ht="17.25" customHeight="1"/>
    <row r="2329" ht="17.25" customHeight="1"/>
    <row r="2330" ht="17.25" customHeight="1"/>
    <row r="2331" ht="17.25" customHeight="1"/>
    <row r="2332" ht="17.25" customHeight="1"/>
    <row r="2333" ht="17.25" customHeight="1"/>
    <row r="2334" ht="17.25" customHeight="1"/>
    <row r="2335" ht="17.25" customHeight="1"/>
    <row r="2336" ht="17.25" customHeight="1"/>
    <row r="2337" ht="17.25" customHeight="1"/>
    <row r="2338" ht="17.25" customHeight="1"/>
    <row r="2339" ht="17.25" customHeight="1"/>
    <row r="2340" ht="17.25" customHeight="1"/>
    <row r="2341" ht="17.25" customHeight="1"/>
    <row r="2342" ht="17.25" customHeight="1"/>
    <row r="2343" ht="17.25" customHeight="1"/>
    <row r="2344" ht="17.25" customHeight="1"/>
    <row r="2345" ht="17.25" customHeight="1"/>
    <row r="2346" ht="17.25" customHeight="1"/>
    <row r="2347" ht="17.25" customHeight="1"/>
    <row r="2348" ht="17.25" customHeight="1"/>
    <row r="2349" ht="17.25" customHeight="1"/>
    <row r="2350" ht="17.25" customHeight="1"/>
    <row r="2351" ht="17.25" customHeight="1"/>
    <row r="2352" ht="17.25" customHeight="1"/>
    <row r="2353" ht="17.25" customHeight="1"/>
    <row r="2354" ht="17.25" customHeight="1"/>
    <row r="2355" ht="17.25" customHeight="1"/>
    <row r="2356" ht="17.25" customHeight="1"/>
    <row r="2357" ht="17.25" customHeight="1"/>
    <row r="2358" ht="17.25" customHeight="1"/>
    <row r="2359" ht="17.25" customHeight="1"/>
    <row r="2360" ht="17.25" customHeight="1"/>
    <row r="2361" ht="17.25" customHeight="1"/>
    <row r="2362" ht="17.25" customHeight="1"/>
    <row r="2363" ht="17.25" customHeight="1"/>
    <row r="2364" ht="17.25" customHeight="1"/>
    <row r="2365" ht="17.25" customHeight="1"/>
    <row r="2366" ht="17.25" customHeight="1"/>
    <row r="2367" ht="17.25" customHeight="1"/>
    <row r="2368" ht="17.25" customHeight="1"/>
    <row r="2369" ht="17.25" customHeight="1"/>
    <row r="2370" ht="17.25" customHeight="1"/>
    <row r="2371" ht="17.25" customHeight="1"/>
    <row r="2372" ht="17.25" customHeight="1"/>
    <row r="2373" ht="17.25" customHeight="1"/>
    <row r="2374" ht="17.25" customHeight="1"/>
    <row r="2375" ht="17.25" customHeight="1"/>
    <row r="2376" ht="17.25" customHeight="1"/>
    <row r="2377" ht="17.25" customHeight="1"/>
    <row r="2378" ht="17.25" customHeight="1"/>
    <row r="2379" ht="17.25" customHeight="1"/>
    <row r="2380" ht="17.25" customHeight="1"/>
    <row r="2381" ht="17.25" customHeight="1"/>
    <row r="2382" ht="17.25" customHeight="1"/>
    <row r="2383" ht="17.25" customHeight="1"/>
    <row r="2384" ht="17.25" customHeight="1"/>
    <row r="2385" ht="17.25" customHeight="1"/>
    <row r="2386" ht="17.25" customHeight="1"/>
    <row r="2387" ht="17.25" customHeight="1"/>
    <row r="2388" ht="17.25" customHeight="1"/>
    <row r="2389" ht="17.25" customHeight="1"/>
    <row r="2390" ht="17.25" customHeight="1"/>
    <row r="2391" ht="17.25" customHeight="1"/>
    <row r="2392" ht="17.25" customHeight="1"/>
    <row r="2393" ht="17.25" customHeight="1"/>
    <row r="2394" ht="17.25" customHeight="1"/>
    <row r="2395" ht="17.25" customHeight="1"/>
    <row r="2396" ht="17.25" customHeight="1"/>
    <row r="2397" ht="17.25" customHeight="1"/>
    <row r="2398" ht="17.25" customHeight="1"/>
    <row r="2399" ht="17.25" customHeight="1"/>
    <row r="2400" ht="17.25" customHeight="1"/>
    <row r="2401" ht="17.25" customHeight="1"/>
    <row r="2402" ht="17.25" customHeight="1"/>
    <row r="2403" ht="17.25" customHeight="1"/>
    <row r="2404" ht="17.25" customHeight="1"/>
    <row r="2405" ht="17.25" customHeight="1"/>
    <row r="2406" ht="17.25" customHeight="1"/>
    <row r="2407" ht="17.25" customHeight="1"/>
    <row r="2408" ht="17.25" customHeight="1"/>
    <row r="2409" ht="17.25" customHeight="1"/>
    <row r="2410" ht="17.25" customHeight="1"/>
    <row r="2411" ht="17.25" customHeight="1"/>
    <row r="2412" ht="17.25" customHeight="1"/>
    <row r="2413" ht="17.25" customHeight="1"/>
    <row r="2414" ht="17.25" customHeight="1"/>
    <row r="2415" ht="17.25" customHeight="1"/>
    <row r="2416" ht="17.25" customHeight="1"/>
    <row r="2417" ht="17.25" customHeight="1"/>
    <row r="2418" ht="17.25" customHeight="1"/>
    <row r="2419" ht="17.25" customHeight="1"/>
    <row r="2420" ht="17.25" customHeight="1"/>
    <row r="2421" ht="17.25" customHeight="1"/>
    <row r="2422" ht="17.25" customHeight="1"/>
    <row r="2423" ht="17.25" customHeight="1"/>
    <row r="2424" ht="17.25" customHeight="1"/>
    <row r="2425" ht="17.25" customHeight="1"/>
    <row r="2426" ht="17.25" customHeight="1"/>
    <row r="2427" ht="17.25" customHeight="1"/>
    <row r="2428" ht="17.25" customHeight="1"/>
    <row r="2429" ht="17.25" customHeight="1"/>
    <row r="2430" ht="17.25" customHeight="1"/>
    <row r="2431" ht="17.25" customHeight="1"/>
    <row r="2432" ht="17.25" customHeight="1"/>
    <row r="2433" ht="17.25" customHeight="1"/>
    <row r="2434" ht="17.25" customHeight="1"/>
    <row r="2435" ht="17.25" customHeight="1"/>
    <row r="2436" ht="17.25" customHeight="1"/>
    <row r="2437" ht="17.25" customHeight="1"/>
    <row r="2438" ht="17.25" customHeight="1"/>
    <row r="2439" ht="17.25" customHeight="1"/>
    <row r="2440" ht="17.25" customHeight="1"/>
    <row r="2441" ht="17.25" customHeight="1"/>
    <row r="2442" ht="17.25" customHeight="1"/>
    <row r="2443" ht="17.25" customHeight="1"/>
    <row r="2444" ht="17.25" customHeight="1"/>
    <row r="2445" ht="17.25" customHeight="1"/>
    <row r="2446" ht="17.25" customHeight="1"/>
    <row r="2447" ht="17.25" customHeight="1"/>
    <row r="2448" ht="17.25" customHeight="1"/>
    <row r="2449" ht="17.25" customHeight="1"/>
    <row r="2450" ht="17.25" customHeight="1"/>
    <row r="2451" ht="17.25" customHeight="1"/>
    <row r="2452" ht="17.25" customHeight="1"/>
    <row r="2453" ht="17.25" customHeight="1"/>
    <row r="2454" ht="17.25" customHeight="1"/>
    <row r="2455" ht="17.25" customHeight="1"/>
    <row r="2456" ht="17.25" customHeight="1"/>
    <row r="2457" ht="17.25" customHeight="1"/>
    <row r="2458" ht="17.25" customHeight="1"/>
    <row r="2459" ht="17.25" customHeight="1"/>
    <row r="2460" ht="17.25" customHeight="1"/>
    <row r="2461" ht="17.25" customHeight="1"/>
    <row r="2462" ht="17.25" customHeight="1"/>
    <row r="2463" ht="17.25" customHeight="1"/>
    <row r="2464" ht="17.25" customHeight="1"/>
    <row r="2465" ht="17.25" customHeight="1"/>
    <row r="2466" ht="17.25" customHeight="1"/>
    <row r="2467" ht="17.25" customHeight="1"/>
    <row r="2468" ht="17.25" customHeight="1"/>
    <row r="2469" ht="17.25" customHeight="1"/>
    <row r="2470" ht="17.25" customHeight="1"/>
    <row r="2471" ht="17.25" customHeight="1"/>
    <row r="2472" ht="17.25" customHeight="1"/>
    <row r="2473" ht="17.25" customHeight="1"/>
    <row r="2474" ht="17.25" customHeight="1"/>
    <row r="2475" ht="17.25" customHeight="1"/>
    <row r="2476" ht="17.25" customHeight="1"/>
    <row r="2477" ht="17.25" customHeight="1"/>
    <row r="2478" ht="17.25" customHeight="1"/>
    <row r="2479" ht="17.25" customHeight="1"/>
    <row r="2480" ht="17.25" customHeight="1"/>
    <row r="2481" ht="17.25" customHeight="1"/>
    <row r="2482" ht="17.25" customHeight="1"/>
    <row r="2483" ht="17.25" customHeight="1"/>
    <row r="2484" ht="17.25" customHeight="1"/>
    <row r="2485" ht="17.25" customHeight="1"/>
    <row r="2486" ht="17.25" customHeight="1"/>
    <row r="2487" ht="17.25" customHeight="1"/>
    <row r="2488" ht="17.25" customHeight="1"/>
    <row r="2489" ht="17.25" customHeight="1"/>
    <row r="2490" ht="17.25" customHeight="1"/>
    <row r="2491" ht="17.25" customHeight="1"/>
    <row r="2492" ht="17.25" customHeight="1"/>
    <row r="2493" ht="17.25" customHeight="1"/>
    <row r="2494" ht="17.25" customHeight="1"/>
    <row r="2495" ht="17.25" customHeight="1"/>
    <row r="2496" ht="17.25" customHeight="1"/>
    <row r="2497" spans="5:5" ht="17.25" customHeight="1"/>
    <row r="2498" spans="5:5" ht="17.25" customHeight="1"/>
    <row r="2499" spans="5:5" ht="17.25" customHeight="1">
      <c r="E2499" s="31" t="s">
        <v>9552</v>
      </c>
    </row>
    <row r="2500" spans="5:5" ht="17.25" customHeight="1"/>
    <row r="2501" spans="5:5" ht="17.25" customHeight="1"/>
    <row r="2502" spans="5:5" ht="17.25" customHeight="1"/>
    <row r="2503" spans="5:5" ht="17.25" customHeight="1"/>
    <row r="2504" spans="5:5" ht="17.25" customHeight="1"/>
    <row r="2505" spans="5:5" ht="17.25" customHeight="1"/>
    <row r="2506" spans="5:5" ht="17.25" customHeight="1"/>
    <row r="2507" spans="5:5" ht="17.25" customHeight="1"/>
    <row r="2508" spans="5:5" ht="17.25" customHeight="1"/>
    <row r="2509" spans="5:5" ht="17.25" customHeight="1"/>
    <row r="2510" spans="5:5" ht="17.25" customHeight="1"/>
    <row r="2511" spans="5:5" ht="17.25" customHeight="1"/>
    <row r="2512" spans="5:5" ht="17.25" customHeight="1"/>
    <row r="2513" ht="17.25" customHeight="1"/>
    <row r="2514" ht="17.25" customHeight="1"/>
    <row r="2515" ht="17.25" customHeight="1"/>
    <row r="2516" ht="17.25" customHeight="1"/>
    <row r="2517" ht="17.25" customHeight="1"/>
    <row r="2518" ht="17.25" customHeight="1"/>
    <row r="2519" ht="17.25" customHeight="1"/>
    <row r="2520" ht="17.25" customHeight="1"/>
    <row r="2521" ht="17.25" customHeight="1"/>
    <row r="2522" ht="17.25" customHeight="1"/>
    <row r="2523" ht="17.25" customHeight="1"/>
    <row r="2524" ht="17.25" customHeight="1"/>
    <row r="2525" ht="17.25" customHeight="1"/>
    <row r="2526" ht="17.25" customHeight="1"/>
    <row r="2527" ht="17.25" customHeight="1"/>
    <row r="2528" ht="17.25" customHeight="1"/>
    <row r="2529" ht="17.25" customHeight="1"/>
    <row r="2530" ht="17.25" customHeight="1"/>
    <row r="2531" ht="17.25" customHeight="1"/>
    <row r="2532" ht="17.25" customHeight="1"/>
    <row r="2533" ht="17.25" customHeight="1"/>
    <row r="2534" ht="17.25" customHeight="1"/>
    <row r="2535" ht="17.25" customHeight="1"/>
    <row r="2536" ht="17.25" customHeight="1"/>
    <row r="2537" ht="17.25" customHeight="1"/>
    <row r="2538" ht="17.25" customHeight="1"/>
    <row r="2539" ht="17.25" customHeight="1"/>
    <row r="2540" ht="17.25" customHeight="1"/>
    <row r="2541" ht="17.25" customHeight="1"/>
    <row r="2542" ht="17.25" customHeight="1"/>
    <row r="2543" ht="17.25" customHeight="1"/>
    <row r="2544" ht="17.25" customHeight="1"/>
    <row r="2545" ht="17.25" customHeight="1"/>
    <row r="2546" ht="17.25" customHeight="1"/>
    <row r="2547" ht="17.25" customHeight="1"/>
    <row r="2548" ht="17.25" customHeight="1"/>
    <row r="2549" ht="17.25" customHeight="1"/>
    <row r="2550" ht="17.25" customHeight="1"/>
    <row r="2551" ht="17.25" customHeight="1"/>
    <row r="2552" ht="17.25" customHeight="1"/>
    <row r="2553" ht="17.25" customHeight="1"/>
    <row r="2554" ht="17.25" customHeight="1"/>
    <row r="2555" ht="17.25" customHeight="1"/>
    <row r="2556" ht="17.25" customHeight="1"/>
    <row r="2557" ht="17.25" customHeight="1"/>
    <row r="2558" ht="17.25" customHeight="1"/>
    <row r="2559" ht="17.25" customHeight="1"/>
    <row r="2560" ht="17.25" customHeight="1"/>
    <row r="2561" ht="17.25" customHeight="1"/>
    <row r="2562" ht="17.25" customHeight="1"/>
    <row r="2563" ht="17.25" customHeight="1"/>
    <row r="2564" ht="17.25" customHeight="1"/>
    <row r="2565" ht="17.25" customHeight="1"/>
    <row r="2566" ht="17.25" customHeight="1"/>
    <row r="2567" ht="17.25" customHeight="1"/>
    <row r="2568" ht="17.25" customHeight="1"/>
    <row r="2569" ht="17.25" customHeight="1"/>
    <row r="2570" ht="17.25" customHeight="1"/>
    <row r="2571" ht="17.25" customHeight="1"/>
    <row r="2572" ht="17.25" customHeight="1"/>
    <row r="2573" ht="17.25" customHeight="1"/>
    <row r="2574" ht="17.25" customHeight="1"/>
    <row r="2575" ht="17.25" customHeight="1"/>
    <row r="2576" ht="17.25" customHeight="1"/>
    <row r="2577" ht="17.25" customHeight="1"/>
    <row r="2578" ht="17.25" customHeight="1"/>
    <row r="2579" ht="17.25" customHeight="1"/>
    <row r="2580" ht="17.25" customHeight="1"/>
    <row r="2581" ht="17.25" customHeight="1"/>
    <row r="2582" ht="17.25" customHeight="1"/>
    <row r="2583" ht="17.25" customHeight="1"/>
    <row r="2584" ht="17.25" customHeight="1"/>
    <row r="2585" ht="17.25" customHeight="1"/>
    <row r="2586" ht="17.25" customHeight="1"/>
    <row r="2587" ht="17.25" customHeight="1"/>
    <row r="2588" ht="17.25" customHeight="1"/>
    <row r="2589" ht="17.25" customHeight="1"/>
    <row r="2590" ht="17.25" customHeight="1"/>
    <row r="2591" ht="17.25" customHeight="1"/>
    <row r="2592" ht="17.25" customHeight="1"/>
    <row r="2593" ht="17.25" customHeight="1"/>
    <row r="2594" ht="17.25" customHeight="1"/>
    <row r="2595" ht="17.25" customHeight="1"/>
    <row r="2596" ht="17.25" customHeight="1"/>
    <row r="2597" ht="17.25" customHeight="1"/>
    <row r="2598" ht="17.25" customHeight="1"/>
    <row r="2599" ht="17.25" customHeight="1"/>
    <row r="2600" ht="17.25" customHeight="1"/>
    <row r="2601" ht="17.25" customHeight="1"/>
    <row r="2602" ht="17.25" customHeight="1"/>
    <row r="2603" ht="17.25" customHeight="1"/>
    <row r="2604" ht="17.25" customHeight="1"/>
    <row r="2605" ht="17.25" customHeight="1"/>
    <row r="2606" ht="17.25" customHeight="1"/>
    <row r="2607" ht="17.25" customHeight="1"/>
    <row r="2608" ht="17.25" customHeight="1"/>
    <row r="2609" ht="17.25" customHeight="1"/>
    <row r="2610" ht="17.25" customHeight="1"/>
    <row r="2611" ht="17.25" customHeight="1"/>
    <row r="2612" ht="17.25" customHeight="1"/>
    <row r="2613" ht="17.25" customHeight="1"/>
    <row r="2614" ht="17.25" customHeight="1"/>
    <row r="2615" ht="17.25" customHeight="1"/>
    <row r="2616" ht="17.25" customHeight="1"/>
    <row r="2617" ht="17.25" customHeight="1"/>
    <row r="2618" ht="17.25" customHeight="1"/>
    <row r="2619" ht="17.25" customHeight="1"/>
    <row r="2620" ht="17.25" customHeight="1"/>
    <row r="2621" ht="17.25" customHeight="1"/>
    <row r="2622" ht="17.25" customHeight="1"/>
    <row r="2623" ht="17.25" customHeight="1"/>
    <row r="2624" ht="17.25" customHeight="1"/>
    <row r="2625" ht="17.25" customHeight="1"/>
    <row r="2626" ht="17.25" customHeight="1"/>
    <row r="2627" ht="17.25" customHeight="1"/>
    <row r="2628" ht="17.25" customHeight="1"/>
    <row r="2629" ht="17.25" customHeight="1"/>
    <row r="2630" ht="17.25" customHeight="1"/>
    <row r="2631" ht="17.25" customHeight="1"/>
    <row r="2632" ht="17.25" customHeight="1"/>
    <row r="2633" ht="17.25" customHeight="1"/>
    <row r="2634" ht="17.25" customHeight="1"/>
    <row r="2635" ht="17.25" customHeight="1"/>
    <row r="2636" ht="17.25" customHeight="1"/>
    <row r="2637" ht="17.25" customHeight="1"/>
    <row r="2638" ht="17.25" customHeight="1"/>
    <row r="2639" ht="17.25" customHeight="1"/>
    <row r="2640" ht="17.25" customHeight="1"/>
    <row r="2641" ht="17.25" customHeight="1"/>
    <row r="2642" ht="17.25" customHeight="1"/>
    <row r="2643" ht="17.25" customHeight="1"/>
    <row r="2644" ht="17.25" customHeight="1"/>
    <row r="2645" ht="17.25" customHeight="1"/>
    <row r="2646" ht="17.25" customHeight="1"/>
    <row r="2647" ht="17.25" customHeight="1"/>
    <row r="2648" ht="17.25" customHeight="1"/>
    <row r="2649" ht="17.25" customHeight="1"/>
    <row r="2650" ht="17.25" customHeight="1"/>
    <row r="2651" ht="17.25" customHeight="1"/>
    <row r="2652" ht="17.25" customHeight="1"/>
    <row r="2653" ht="17.25" customHeight="1"/>
    <row r="2654" ht="17.25" customHeight="1"/>
    <row r="2655" ht="17.25" customHeight="1"/>
    <row r="2656" ht="17.25" customHeight="1"/>
    <row r="2657" ht="17.25" customHeight="1"/>
    <row r="2658" ht="17.25" customHeight="1"/>
    <row r="2659" ht="17.25" customHeight="1"/>
    <row r="2660" ht="17.25" customHeight="1"/>
    <row r="2661" ht="17.25" customHeight="1"/>
    <row r="2662" ht="17.25" customHeight="1"/>
    <row r="2663" ht="17.25" customHeight="1"/>
    <row r="2664" ht="17.25" customHeight="1"/>
    <row r="2665" ht="17.25" customHeight="1"/>
    <row r="2666" ht="17.25" customHeight="1"/>
    <row r="2667" ht="17.25" customHeight="1"/>
    <row r="2668" ht="17.25" customHeight="1"/>
    <row r="2669" ht="17.25" customHeight="1"/>
    <row r="2670" ht="17.25" customHeight="1"/>
    <row r="2671" ht="17.25" customHeight="1"/>
    <row r="2672" ht="17.25" customHeight="1"/>
    <row r="2673" ht="17.25" customHeight="1"/>
    <row r="2674" ht="17.25" customHeight="1"/>
    <row r="2675" ht="17.25" customHeight="1"/>
    <row r="2676" ht="17.25" customHeight="1"/>
    <row r="2677" ht="17.25" customHeight="1"/>
    <row r="2678" ht="17.25" customHeight="1"/>
    <row r="2679" ht="17.25" customHeight="1"/>
    <row r="2680" ht="17.25" customHeight="1"/>
    <row r="2681" ht="17.25" customHeight="1"/>
    <row r="2682" ht="17.25" customHeight="1"/>
    <row r="2683" ht="17.25" customHeight="1"/>
    <row r="2684" ht="17.25" customHeight="1"/>
    <row r="2685" ht="17.25" customHeight="1"/>
    <row r="2686" ht="17.25" customHeight="1"/>
    <row r="2687" ht="17.25" customHeight="1"/>
    <row r="2688" ht="17.25" customHeight="1"/>
    <row r="2689" ht="17.25" customHeight="1"/>
    <row r="2690" ht="17.25" customHeight="1"/>
    <row r="2691" ht="17.25" customHeight="1"/>
    <row r="2692" ht="17.25" customHeight="1"/>
    <row r="2693" ht="17.25" customHeight="1"/>
    <row r="2694" ht="17.25" customHeight="1"/>
    <row r="2695" ht="17.25" customHeight="1"/>
    <row r="2696" ht="17.25" customHeight="1"/>
    <row r="2697" ht="17.25" customHeight="1"/>
    <row r="2698" ht="17.25" customHeight="1"/>
    <row r="2699" ht="17.25" customHeight="1"/>
    <row r="2700" ht="17.25" customHeight="1"/>
    <row r="2701" ht="17.25" customHeight="1"/>
    <row r="2702" ht="17.25" customHeight="1"/>
    <row r="2703" ht="17.25" customHeight="1"/>
    <row r="2704" ht="17.25" customHeight="1"/>
    <row r="2705" ht="17.25" customHeight="1"/>
    <row r="2706" ht="17.25" customHeight="1"/>
    <row r="2707" ht="17.25" customHeight="1"/>
    <row r="2708" ht="17.25" customHeight="1"/>
    <row r="2709" ht="17.25" customHeight="1"/>
    <row r="2710" ht="17.25" customHeight="1"/>
    <row r="2711" ht="17.25" customHeight="1"/>
    <row r="2712" ht="17.25" customHeight="1"/>
    <row r="2713" ht="17.25" customHeight="1"/>
    <row r="2714" ht="17.25" customHeight="1"/>
    <row r="2715" ht="17.25" customHeight="1"/>
    <row r="2716" ht="17.25" customHeight="1"/>
    <row r="2717" ht="17.25" customHeight="1"/>
    <row r="2718" ht="17.25" customHeight="1"/>
    <row r="2719" ht="17.25" customHeight="1"/>
    <row r="2720" ht="17.25" customHeight="1"/>
    <row r="2721" ht="17.25" customHeight="1"/>
    <row r="2722" ht="17.25" customHeight="1"/>
    <row r="2723" ht="17.25" customHeight="1"/>
    <row r="2724" ht="17.25" customHeight="1"/>
    <row r="2725" ht="17.25" customHeight="1"/>
    <row r="2726" ht="17.25" customHeight="1"/>
    <row r="2727" ht="17.25" customHeight="1"/>
    <row r="2728" ht="17.25" customHeight="1"/>
    <row r="2729" ht="17.25" customHeight="1"/>
    <row r="2730" ht="17.25" customHeight="1"/>
    <row r="2731" ht="17.25" customHeight="1"/>
    <row r="2732" ht="17.25" customHeight="1"/>
    <row r="2733" ht="17.25" customHeight="1"/>
    <row r="2734" ht="17.25" customHeight="1"/>
    <row r="2735" ht="17.25" customHeight="1"/>
    <row r="2736" ht="17.25" customHeight="1"/>
    <row r="2737" ht="17.25" customHeight="1"/>
    <row r="2738" ht="17.25" customHeight="1"/>
    <row r="2739" ht="17.25" customHeight="1"/>
    <row r="2740" ht="17.25" customHeight="1"/>
    <row r="2741" ht="17.25" customHeight="1"/>
    <row r="2742" ht="17.25" customHeight="1"/>
    <row r="2743" ht="17.25" customHeight="1"/>
    <row r="2744" ht="17.25" customHeight="1"/>
    <row r="2745" ht="17.25" customHeight="1"/>
    <row r="2746" ht="17.25" customHeight="1"/>
    <row r="2747" ht="17.25" customHeight="1"/>
    <row r="2748" ht="17.25" customHeight="1"/>
    <row r="2749" ht="17.25" customHeight="1"/>
    <row r="2750" ht="17.25" customHeight="1"/>
    <row r="2751" ht="17.25" customHeight="1"/>
    <row r="2752" ht="17.25" customHeight="1"/>
    <row r="2753" ht="17.25" customHeight="1"/>
    <row r="2754" ht="17.25" customHeight="1"/>
    <row r="2755" ht="17.25" customHeight="1"/>
    <row r="2756" ht="17.25" customHeight="1"/>
    <row r="2757" ht="17.25" customHeight="1"/>
    <row r="2758" ht="17.25" customHeight="1"/>
    <row r="2759" ht="17.25" customHeight="1"/>
    <row r="2760" ht="17.25" customHeight="1"/>
    <row r="2761" ht="17.25" customHeight="1"/>
    <row r="2762" ht="17.25" customHeight="1"/>
    <row r="2763" ht="17.25" customHeight="1"/>
    <row r="2764" ht="17.25" customHeight="1"/>
    <row r="2765" ht="17.25" customHeight="1"/>
    <row r="2766" ht="17.25" customHeight="1"/>
    <row r="2767" ht="17.25" customHeight="1"/>
    <row r="2768" ht="17.25" customHeight="1"/>
    <row r="2769" ht="17.25" customHeight="1"/>
    <row r="2770" ht="17.25" customHeight="1"/>
    <row r="2771" ht="17.25" customHeight="1"/>
    <row r="2772" ht="17.25" customHeight="1"/>
    <row r="2773" ht="17.25" customHeight="1"/>
    <row r="2774" ht="17.25" customHeight="1"/>
    <row r="2775" ht="17.25" customHeight="1"/>
    <row r="2776" ht="17.25" customHeight="1"/>
    <row r="2777" ht="17.25" customHeight="1"/>
    <row r="2778" ht="17.25" customHeight="1"/>
    <row r="2779" ht="17.25" customHeight="1"/>
    <row r="2780" ht="17.25" customHeight="1"/>
    <row r="2781" ht="17.25" customHeight="1"/>
    <row r="2782" ht="17.25" customHeight="1"/>
    <row r="2783" ht="17.25" customHeight="1"/>
    <row r="2784" ht="17.25" customHeight="1"/>
    <row r="2785" ht="17.25" customHeight="1"/>
    <row r="2786" ht="17.25" customHeight="1"/>
    <row r="2787" ht="17.25" customHeight="1"/>
    <row r="2788" ht="17.25" customHeight="1"/>
    <row r="2789" ht="17.25" customHeight="1"/>
    <row r="2790" ht="17.25" customHeight="1"/>
    <row r="2791" ht="17.25" customHeight="1"/>
    <row r="2792" ht="17.25" customHeight="1"/>
    <row r="2793" ht="17.25" customHeight="1"/>
    <row r="2794" ht="17.25" customHeight="1"/>
    <row r="2795" ht="17.25" customHeight="1"/>
    <row r="2796" ht="17.25" customHeight="1"/>
    <row r="2797" ht="17.25" customHeight="1"/>
    <row r="2798" ht="17.25" customHeight="1"/>
    <row r="2799" ht="17.25" customHeight="1"/>
    <row r="2800" ht="17.25" customHeight="1"/>
    <row r="2801" ht="17.25" customHeight="1"/>
    <row r="2802" ht="17.25" customHeight="1"/>
    <row r="2803" ht="17.25" customHeight="1"/>
    <row r="2804" ht="17.25" customHeight="1"/>
    <row r="2805" ht="17.25" customHeight="1"/>
    <row r="2806" ht="17.25" customHeight="1"/>
    <row r="2807" ht="17.25" customHeight="1"/>
    <row r="2808" ht="17.25" customHeight="1"/>
    <row r="2809" ht="17.25" customHeight="1"/>
    <row r="2810" ht="17.25" customHeight="1"/>
    <row r="2811" ht="17.25" customHeight="1"/>
    <row r="2812" ht="17.25" customHeight="1"/>
    <row r="2813" ht="17.25" customHeight="1"/>
    <row r="2814" ht="17.25" customHeight="1"/>
    <row r="2815" ht="17.25" customHeight="1"/>
    <row r="2816" ht="17.25" customHeight="1"/>
    <row r="2817" ht="17.25" customHeight="1"/>
    <row r="2818" ht="17.25" customHeight="1"/>
    <row r="2819" ht="17.25" customHeight="1"/>
    <row r="2820" ht="17.25" customHeight="1"/>
    <row r="2821" ht="17.25" customHeight="1"/>
    <row r="2822" ht="17.25" customHeight="1"/>
    <row r="2823" ht="17.25" customHeight="1"/>
    <row r="2824" ht="17.25" customHeight="1"/>
    <row r="2825" ht="17.25" customHeight="1"/>
    <row r="2826" ht="17.25" customHeight="1"/>
    <row r="2827" ht="17.25" customHeight="1"/>
    <row r="2828" ht="17.25" customHeight="1"/>
    <row r="2829" ht="17.25" customHeight="1"/>
    <row r="2830" ht="17.25" customHeight="1"/>
    <row r="2831" ht="17.25" customHeight="1"/>
    <row r="2832" ht="17.25" customHeight="1"/>
    <row r="2833" ht="17.25" customHeight="1"/>
    <row r="2834" ht="17.25" customHeight="1"/>
    <row r="2835" ht="17.25" customHeight="1"/>
    <row r="2836" ht="17.25" customHeight="1"/>
    <row r="2837" ht="17.25" customHeight="1"/>
    <row r="2838" ht="17.25" customHeight="1"/>
    <row r="2839" ht="17.25" customHeight="1"/>
    <row r="2840" ht="17.25" customHeight="1"/>
    <row r="2841" ht="17.25" customHeight="1"/>
    <row r="2842" ht="17.25" customHeight="1"/>
    <row r="2843" ht="17.25" customHeight="1"/>
    <row r="2844" ht="17.25" customHeight="1"/>
    <row r="2845" ht="17.25" customHeight="1"/>
    <row r="2846" ht="17.25" customHeight="1"/>
    <row r="2847" ht="17.25" customHeight="1"/>
    <row r="2848" ht="17.25" customHeight="1"/>
    <row r="2849" ht="17.25" customHeight="1"/>
    <row r="2850" ht="17.25" customHeight="1"/>
    <row r="2851" ht="17.25" customHeight="1"/>
    <row r="2852" ht="17.25" customHeight="1"/>
    <row r="2853" ht="17.25" customHeight="1"/>
    <row r="2854" ht="17.25" customHeight="1"/>
    <row r="2855" ht="17.25" customHeight="1"/>
    <row r="2856" ht="17.25" customHeight="1"/>
    <row r="2857" ht="17.25" customHeight="1"/>
    <row r="2858" ht="17.25" customHeight="1"/>
    <row r="2859" ht="17.25" customHeight="1"/>
    <row r="2860" ht="17.25" customHeight="1"/>
    <row r="2861" ht="17.25" customHeight="1"/>
    <row r="2862" ht="17.25" customHeight="1"/>
    <row r="2863" ht="17.25" customHeight="1"/>
    <row r="2864" ht="17.25" customHeight="1"/>
    <row r="2865" ht="17.25" customHeight="1"/>
    <row r="2866" ht="17.25" customHeight="1"/>
    <row r="2867" ht="17.25" customHeight="1"/>
    <row r="2868" ht="17.25" customHeight="1"/>
    <row r="2869" ht="17.25" customHeight="1"/>
    <row r="2870" ht="17.25" customHeight="1"/>
    <row r="2871" ht="17.25" customHeight="1"/>
    <row r="2872" ht="17.25" customHeight="1"/>
    <row r="2873" ht="17.25" customHeight="1"/>
    <row r="2874" ht="17.25" customHeight="1"/>
    <row r="2875" ht="17.25" customHeight="1"/>
    <row r="2876" ht="17.25" customHeight="1"/>
    <row r="2877" ht="17.25" customHeight="1"/>
    <row r="2878" ht="17.25" customHeight="1"/>
    <row r="2879" ht="17.25" customHeight="1"/>
    <row r="2880" ht="17.25" customHeight="1"/>
    <row r="2881" ht="17.25" customHeight="1"/>
    <row r="2882" ht="17.25" customHeight="1"/>
    <row r="2883" ht="17.25" customHeight="1"/>
    <row r="2884" ht="17.25" customHeight="1"/>
    <row r="2885" ht="17.25" customHeight="1"/>
    <row r="2886" ht="17.25" customHeight="1"/>
    <row r="2887" ht="17.25" customHeight="1"/>
    <row r="2888" ht="17.25" customHeight="1"/>
    <row r="2889" ht="17.25" customHeight="1"/>
    <row r="2890" ht="17.25" customHeight="1"/>
    <row r="2891" ht="17.25" customHeight="1"/>
    <row r="2892" ht="17.25" customHeight="1"/>
    <row r="2893" ht="17.25" customHeight="1"/>
    <row r="2894" ht="17.25" customHeight="1"/>
    <row r="2895" ht="17.25" customHeight="1"/>
    <row r="2896" ht="17.25" customHeight="1"/>
    <row r="2897" ht="17.25" customHeight="1"/>
    <row r="2898" ht="17.25" customHeight="1"/>
    <row r="2899" ht="17.25" customHeight="1"/>
    <row r="2900" ht="17.25" customHeight="1"/>
    <row r="2901" ht="17.25" customHeight="1"/>
    <row r="2902" ht="17.25" customHeight="1"/>
    <row r="2903" ht="17.25" customHeight="1"/>
    <row r="2904" ht="17.25" customHeight="1"/>
    <row r="2905" ht="17.25" customHeight="1"/>
    <row r="2906" ht="17.25" customHeight="1"/>
    <row r="2907" ht="17.25" customHeight="1"/>
    <row r="2908" ht="17.25" customHeight="1"/>
    <row r="2909" ht="17.25" customHeight="1"/>
    <row r="2910" ht="17.25" customHeight="1"/>
    <row r="2911" ht="17.25" customHeight="1"/>
    <row r="2912" ht="17.25" customHeight="1"/>
    <row r="2913" ht="17.25" customHeight="1"/>
    <row r="2914" ht="17.25" customHeight="1"/>
    <row r="2915" ht="17.25" customHeight="1"/>
    <row r="2916" ht="17.25" customHeight="1"/>
    <row r="2917" ht="17.25" customHeight="1"/>
    <row r="2918" ht="17.25" customHeight="1"/>
    <row r="2919" ht="17.25" customHeight="1"/>
    <row r="2920" ht="17.25" customHeight="1"/>
    <row r="2921" ht="17.25" customHeight="1"/>
    <row r="2922" ht="17.25" customHeight="1"/>
    <row r="2923" ht="17.25" customHeight="1"/>
    <row r="2924" ht="17.25" customHeight="1"/>
    <row r="2925" ht="17.25" customHeight="1"/>
    <row r="2926" ht="17.25" customHeight="1"/>
    <row r="2927" ht="17.25" customHeight="1"/>
    <row r="2928" ht="17.25" customHeight="1"/>
    <row r="2929" ht="17.25" customHeight="1"/>
    <row r="2930" ht="17.25" customHeight="1"/>
    <row r="2931" ht="17.25" customHeight="1"/>
    <row r="2932" ht="17.25" customHeight="1"/>
    <row r="2933" ht="17.25" customHeight="1"/>
    <row r="2934" ht="17.25" customHeight="1"/>
    <row r="2935" ht="17.25" customHeight="1"/>
    <row r="2936" ht="17.25" customHeight="1"/>
    <row r="2937" ht="17.25" customHeight="1"/>
    <row r="2938" ht="17.25" customHeight="1"/>
    <row r="2939" ht="17.25" customHeight="1"/>
    <row r="2940" ht="17.25" customHeight="1"/>
    <row r="2941" ht="17.25" customHeight="1"/>
    <row r="2942" ht="17.25" customHeight="1"/>
    <row r="2943" ht="17.25" customHeight="1"/>
    <row r="2944" ht="17.25" customHeight="1"/>
    <row r="2945" ht="17.25" customHeight="1"/>
    <row r="2946" ht="17.25" customHeight="1"/>
    <row r="2947" ht="17.25" customHeight="1"/>
    <row r="2948" ht="17.25" customHeight="1"/>
    <row r="2949" ht="17.25" customHeight="1"/>
    <row r="2950" ht="17.25" customHeight="1"/>
    <row r="2951" ht="17.25" customHeight="1"/>
    <row r="2952" ht="17.25" customHeight="1"/>
    <row r="2953" ht="17.25" customHeight="1"/>
    <row r="2954" ht="17.25" customHeight="1"/>
    <row r="2955" ht="17.25" customHeight="1"/>
    <row r="2956" ht="17.25" customHeight="1"/>
    <row r="2957" ht="17.25" customHeight="1"/>
    <row r="2958" ht="17.25" customHeight="1"/>
    <row r="2959" ht="17.25" customHeight="1"/>
    <row r="2960" ht="17.25" customHeight="1"/>
    <row r="2961" ht="17.25" customHeight="1"/>
    <row r="2962" ht="17.25" customHeight="1"/>
    <row r="2963" ht="17.25" customHeight="1"/>
    <row r="2964" ht="17.25" customHeight="1"/>
    <row r="2965" ht="17.25" customHeight="1"/>
    <row r="2966" ht="17.25" customHeight="1"/>
    <row r="2967" ht="17.25" customHeight="1"/>
    <row r="2968" ht="17.25" customHeight="1"/>
    <row r="2969" ht="17.25" customHeight="1"/>
    <row r="2970" ht="17.25" customHeight="1"/>
    <row r="2971" ht="17.25" customHeight="1"/>
    <row r="2972" ht="17.25" customHeight="1"/>
    <row r="2973" ht="17.25" customHeight="1"/>
    <row r="2974" ht="17.25" customHeight="1"/>
    <row r="2975" ht="17.25" customHeight="1"/>
    <row r="2976" ht="17.25" customHeight="1"/>
    <row r="2977" ht="17.25" customHeight="1"/>
    <row r="2978" ht="17.25" customHeight="1"/>
    <row r="2979" ht="17.25" customHeight="1"/>
    <row r="2980" ht="17.25" customHeight="1"/>
    <row r="2981" ht="17.25" customHeight="1"/>
    <row r="2982" ht="17.25" customHeight="1"/>
    <row r="2983" ht="17.25" customHeight="1"/>
    <row r="2984" ht="17.25" customHeight="1"/>
    <row r="2985" ht="17.25" customHeight="1"/>
    <row r="2986" ht="17.25" customHeight="1"/>
    <row r="2987" ht="17.25" customHeight="1"/>
    <row r="2988" ht="17.25" customHeight="1"/>
    <row r="2989" ht="17.25" customHeight="1"/>
    <row r="2990" ht="17.25" customHeight="1"/>
    <row r="2991" ht="17.25" customHeight="1"/>
    <row r="2992" ht="17.25" customHeight="1"/>
    <row r="2993" ht="17.25" customHeight="1"/>
    <row r="2994" ht="17.25" customHeight="1"/>
    <row r="2995" ht="17.25" customHeight="1"/>
    <row r="2996" ht="17.25" customHeight="1"/>
    <row r="2997" ht="17.25" customHeight="1"/>
    <row r="2998" ht="17.25" customHeight="1"/>
    <row r="2999" ht="17.25" customHeight="1"/>
    <row r="3000" ht="17.25" customHeight="1"/>
    <row r="3001" ht="17.25" customHeight="1"/>
    <row r="3002" ht="17.25" customHeight="1"/>
    <row r="3003" ht="17.25" customHeight="1"/>
    <row r="3004" ht="17.25" customHeight="1"/>
    <row r="3005" ht="17.25" customHeight="1"/>
    <row r="3006" ht="17.25" customHeight="1"/>
    <row r="3007" ht="17.25" customHeight="1"/>
    <row r="3008" ht="17.25" customHeight="1"/>
    <row r="3009" ht="17.25" customHeight="1"/>
    <row r="3010" ht="17.25" customHeight="1"/>
    <row r="3011" ht="17.25" customHeight="1"/>
    <row r="3012" ht="17.25" customHeight="1"/>
    <row r="3013" ht="17.25" customHeight="1"/>
    <row r="3014" ht="17.25" customHeight="1"/>
    <row r="3015" ht="17.25" customHeight="1"/>
    <row r="3016" ht="17.25" customHeight="1"/>
    <row r="3017" ht="17.25" customHeight="1"/>
    <row r="3018" ht="17.25" customHeight="1"/>
    <row r="3019" ht="17.25" customHeight="1"/>
    <row r="3020" ht="17.25" customHeight="1"/>
    <row r="3021" ht="17.25" customHeight="1"/>
    <row r="3022" ht="17.25" customHeight="1"/>
    <row r="3023" ht="17.25" customHeight="1"/>
    <row r="3024" ht="17.25" customHeight="1"/>
    <row r="3025" ht="17.25" customHeight="1"/>
    <row r="3026" ht="17.25" customHeight="1"/>
    <row r="3027" ht="17.25" customHeight="1"/>
    <row r="3028" ht="17.25" customHeight="1"/>
    <row r="3029" ht="17.25" customHeight="1"/>
    <row r="3030" ht="17.25" customHeight="1"/>
    <row r="3031" ht="17.25" customHeight="1"/>
    <row r="3032" ht="17.25" customHeight="1"/>
    <row r="3033" ht="17.25" customHeight="1"/>
    <row r="3034" ht="17.25" customHeight="1"/>
    <row r="3035" ht="17.25" customHeight="1"/>
    <row r="3036" ht="17.25" customHeight="1"/>
    <row r="3037" ht="17.25" customHeight="1"/>
    <row r="3038" ht="17.25" customHeight="1"/>
    <row r="3039" ht="17.25" customHeight="1"/>
    <row r="3040" ht="17.25" customHeight="1"/>
    <row r="3041" spans="2:7" ht="17.25" customHeight="1"/>
    <row r="3042" spans="2:7" ht="17.25" customHeight="1"/>
    <row r="3043" spans="2:7" ht="17.25" customHeight="1"/>
    <row r="3044" spans="2:7" ht="17.25" customHeight="1"/>
    <row r="3045" spans="2:7" ht="17.25" customHeight="1"/>
    <row r="3046" spans="2:7" ht="17.25" customHeight="1"/>
    <row r="3047" spans="2:7" ht="17.25" customHeight="1"/>
    <row r="3048" spans="2:7" ht="17.25" customHeight="1"/>
    <row r="3049" spans="2:7" ht="17.25" customHeight="1"/>
    <row r="3050" spans="2:7" ht="17.25" customHeight="1"/>
    <row r="3051" spans="2:7" ht="17.25" customHeight="1"/>
    <row r="3052" spans="2:7" ht="17.25" customHeight="1">
      <c r="B3052" s="780">
        <v>44469</v>
      </c>
      <c r="C3052" s="781"/>
      <c r="D3052" s="781"/>
      <c r="E3052" s="781"/>
      <c r="F3052" s="781"/>
      <c r="G3052" s="782"/>
    </row>
    <row r="3053" spans="2:7" ht="17.25" customHeight="1">
      <c r="B3053" s="783">
        <v>44469</v>
      </c>
      <c r="C3053" s="784"/>
      <c r="D3053" s="784" t="s">
        <v>9553</v>
      </c>
      <c r="E3053" s="784" t="s">
        <v>9554</v>
      </c>
      <c r="F3053" s="784"/>
      <c r="G3053" s="785"/>
    </row>
    <row r="3054" spans="2:7" ht="17.25" customHeight="1">
      <c r="B3054" s="786">
        <v>44469</v>
      </c>
      <c r="C3054" s="787"/>
      <c r="D3054" s="787" t="s">
        <v>9555</v>
      </c>
      <c r="E3054" s="787" t="s">
        <v>9556</v>
      </c>
      <c r="F3054" s="787" t="s">
        <v>9557</v>
      </c>
      <c r="G3054" s="788"/>
    </row>
  </sheetData>
  <mergeCells count="34">
    <mergeCell ref="B35:C35"/>
    <mergeCell ref="B36:C36"/>
    <mergeCell ref="B24:C24"/>
    <mergeCell ref="B25:C25"/>
    <mergeCell ref="B26:C26"/>
    <mergeCell ref="B27:C27"/>
    <mergeCell ref="B28:C28"/>
    <mergeCell ref="B29:C29"/>
    <mergeCell ref="B30:C30"/>
    <mergeCell ref="B23:C23"/>
    <mergeCell ref="B31:C31"/>
    <mergeCell ref="B32:C32"/>
    <mergeCell ref="B33:C33"/>
    <mergeCell ref="B34:C34"/>
    <mergeCell ref="B18:C18"/>
    <mergeCell ref="B19:C19"/>
    <mergeCell ref="B20:C20"/>
    <mergeCell ref="B21:C21"/>
    <mergeCell ref="B22:C22"/>
    <mergeCell ref="B13:C13"/>
    <mergeCell ref="B14:C14"/>
    <mergeCell ref="B15:C15"/>
    <mergeCell ref="B16:C16"/>
    <mergeCell ref="B17:C17"/>
    <mergeCell ref="B8:C8"/>
    <mergeCell ref="B9:C9"/>
    <mergeCell ref="B10:C10"/>
    <mergeCell ref="B11:C11"/>
    <mergeCell ref="B12:C12"/>
    <mergeCell ref="B2:E2"/>
    <mergeCell ref="B4:C4"/>
    <mergeCell ref="B5:C5"/>
    <mergeCell ref="B6:C6"/>
    <mergeCell ref="B7:C7"/>
  </mergeCells>
  <phoneticPr fontId="100" type="noConversion"/>
  <pageMargins left="0.7" right="0.7" top="0.75" bottom="0.75" header="0" footer="0"/>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4140625" defaultRowHeight="15" customHeight="1"/>
  <cols>
    <col min="1" max="1" width="3.44140625" customWidth="1"/>
    <col min="2" max="2" width="5.44140625" customWidth="1"/>
    <col min="3" max="3" width="18.6640625" customWidth="1"/>
    <col min="4" max="4" width="28.6640625" customWidth="1"/>
    <col min="5" max="5" width="16" customWidth="1"/>
    <col min="6" max="6" width="76.5546875" customWidth="1"/>
    <col min="7" max="7" width="9.6640625" customWidth="1"/>
    <col min="8" max="8" width="11.109375" customWidth="1"/>
    <col min="9" max="26" width="8.6640625" customWidth="1"/>
  </cols>
  <sheetData>
    <row r="1" spans="1:26" ht="17.25" customHeight="1">
      <c r="A1" s="76"/>
      <c r="B1" s="76"/>
      <c r="C1" s="76"/>
      <c r="D1" s="76"/>
      <c r="E1" s="76"/>
      <c r="F1" s="789"/>
      <c r="G1" s="76"/>
      <c r="H1" s="76"/>
      <c r="I1" s="76"/>
      <c r="J1" s="76"/>
      <c r="K1" s="76"/>
      <c r="L1" s="76"/>
      <c r="M1" s="76"/>
      <c r="N1" s="76"/>
      <c r="O1" s="76"/>
      <c r="P1" s="76"/>
      <c r="Q1" s="76"/>
      <c r="R1" s="76"/>
      <c r="S1" s="76"/>
      <c r="T1" s="76"/>
      <c r="U1" s="76"/>
      <c r="V1" s="76"/>
      <c r="W1" s="76"/>
      <c r="X1" s="76"/>
      <c r="Y1" s="76"/>
      <c r="Z1" s="76"/>
    </row>
    <row r="2" spans="1:26" ht="17.25" customHeight="1">
      <c r="A2" s="76"/>
      <c r="B2" s="1402" t="s">
        <v>9558</v>
      </c>
      <c r="C2" s="1393"/>
      <c r="D2" s="1393"/>
      <c r="E2" s="1393"/>
      <c r="F2" s="1393"/>
      <c r="G2" s="1393"/>
      <c r="H2" s="1394"/>
      <c r="I2" s="76"/>
      <c r="J2" s="76"/>
      <c r="K2" s="76"/>
      <c r="L2" s="76"/>
      <c r="M2" s="76"/>
      <c r="N2" s="76"/>
      <c r="O2" s="76"/>
      <c r="P2" s="76"/>
      <c r="Q2" s="76"/>
      <c r="R2" s="76"/>
      <c r="S2" s="76"/>
      <c r="T2" s="76"/>
      <c r="U2" s="76"/>
      <c r="V2" s="76"/>
      <c r="W2" s="76"/>
      <c r="X2" s="76"/>
      <c r="Y2" s="76"/>
      <c r="Z2" s="76"/>
    </row>
    <row r="3" spans="1:26" ht="17.25" customHeight="1">
      <c r="A3" s="76"/>
      <c r="B3" s="76"/>
      <c r="C3" s="790"/>
      <c r="D3" s="76"/>
      <c r="E3" s="76"/>
      <c r="F3" s="789"/>
      <c r="G3" s="76"/>
      <c r="H3" s="76"/>
      <c r="I3" s="76"/>
      <c r="J3" s="76"/>
      <c r="K3" s="76"/>
      <c r="L3" s="76"/>
      <c r="M3" s="76"/>
      <c r="N3" s="76"/>
      <c r="O3" s="76"/>
      <c r="P3" s="76"/>
      <c r="Q3" s="76"/>
      <c r="R3" s="76"/>
      <c r="S3" s="76"/>
      <c r="T3" s="76"/>
      <c r="U3" s="76"/>
      <c r="V3" s="76"/>
      <c r="W3" s="76"/>
      <c r="X3" s="76"/>
      <c r="Y3" s="76"/>
      <c r="Z3" s="76"/>
    </row>
    <row r="4" spans="1:26" ht="17.25" customHeight="1">
      <c r="A4" s="76"/>
      <c r="B4" s="791" t="s">
        <v>9559</v>
      </c>
      <c r="C4" s="791" t="s">
        <v>9560</v>
      </c>
      <c r="D4" s="791" t="s">
        <v>9561</v>
      </c>
      <c r="E4" s="791" t="s">
        <v>9562</v>
      </c>
      <c r="F4" s="792" t="s">
        <v>9563</v>
      </c>
      <c r="G4" s="791" t="s">
        <v>9564</v>
      </c>
      <c r="H4" s="791" t="s">
        <v>1208</v>
      </c>
      <c r="I4" s="76"/>
      <c r="J4" s="76"/>
      <c r="K4" s="76"/>
      <c r="L4" s="76"/>
      <c r="M4" s="76"/>
      <c r="N4" s="76"/>
      <c r="O4" s="76"/>
      <c r="P4" s="76"/>
      <c r="Q4" s="76"/>
      <c r="R4" s="76"/>
      <c r="S4" s="76"/>
      <c r="T4" s="76"/>
      <c r="U4" s="76"/>
      <c r="V4" s="76"/>
      <c r="W4" s="76"/>
      <c r="X4" s="76"/>
      <c r="Y4" s="76"/>
      <c r="Z4" s="76"/>
    </row>
    <row r="5" spans="1:26" ht="17.25" customHeight="1">
      <c r="A5" s="76"/>
      <c r="B5" s="236">
        <v>1</v>
      </c>
      <c r="C5" s="793">
        <v>44770</v>
      </c>
      <c r="D5" s="794" t="s">
        <v>9565</v>
      </c>
      <c r="E5" s="795" t="s">
        <v>9566</v>
      </c>
      <c r="F5" s="795" t="s">
        <v>9567</v>
      </c>
      <c r="G5" s="795" t="s">
        <v>9568</v>
      </c>
      <c r="H5" s="794"/>
      <c r="I5" s="76"/>
      <c r="J5" s="76"/>
      <c r="K5" s="76"/>
      <c r="L5" s="76"/>
      <c r="M5" s="76"/>
      <c r="N5" s="76"/>
      <c r="O5" s="76"/>
      <c r="P5" s="76"/>
      <c r="Q5" s="76"/>
      <c r="R5" s="76"/>
      <c r="S5" s="76"/>
      <c r="T5" s="76"/>
      <c r="U5" s="76"/>
      <c r="V5" s="76"/>
      <c r="W5" s="76"/>
      <c r="X5" s="76"/>
      <c r="Y5" s="76"/>
      <c r="Z5" s="76"/>
    </row>
    <row r="6" spans="1:26" ht="17.25" customHeight="1">
      <c r="A6" s="76"/>
      <c r="B6" s="236">
        <v>2</v>
      </c>
      <c r="C6" s="793">
        <v>44770</v>
      </c>
      <c r="D6" s="794" t="s">
        <v>9565</v>
      </c>
      <c r="E6" s="795" t="s">
        <v>9569</v>
      </c>
      <c r="F6" s="795" t="s">
        <v>9570</v>
      </c>
      <c r="G6" s="795" t="s">
        <v>9568</v>
      </c>
      <c r="H6" s="794"/>
      <c r="I6" s="76"/>
      <c r="J6" s="76"/>
      <c r="K6" s="76"/>
      <c r="L6" s="76"/>
      <c r="M6" s="76"/>
      <c r="N6" s="76"/>
      <c r="O6" s="76"/>
      <c r="P6" s="76"/>
      <c r="Q6" s="76"/>
      <c r="R6" s="76"/>
      <c r="S6" s="76"/>
      <c r="T6" s="76"/>
      <c r="U6" s="76"/>
      <c r="V6" s="76"/>
      <c r="W6" s="76"/>
      <c r="X6" s="76"/>
      <c r="Y6" s="76"/>
      <c r="Z6" s="76"/>
    </row>
    <row r="7" spans="1:26" ht="17.25" customHeight="1">
      <c r="A7" s="76"/>
      <c r="B7" s="236">
        <v>3</v>
      </c>
      <c r="C7" s="793">
        <v>44771</v>
      </c>
      <c r="D7" s="794" t="s">
        <v>9565</v>
      </c>
      <c r="E7" s="795" t="s">
        <v>9571</v>
      </c>
      <c r="F7" s="795" t="s">
        <v>9572</v>
      </c>
      <c r="G7" s="795" t="s">
        <v>9568</v>
      </c>
      <c r="H7" s="794"/>
      <c r="I7" s="76"/>
      <c r="J7" s="76"/>
      <c r="K7" s="76"/>
      <c r="L7" s="76"/>
      <c r="M7" s="76"/>
      <c r="N7" s="76"/>
      <c r="O7" s="76"/>
      <c r="P7" s="76"/>
      <c r="Q7" s="76"/>
      <c r="R7" s="76"/>
      <c r="S7" s="76"/>
      <c r="T7" s="76"/>
      <c r="U7" s="76"/>
      <c r="V7" s="76"/>
      <c r="W7" s="76"/>
      <c r="X7" s="76"/>
      <c r="Y7" s="76"/>
      <c r="Z7" s="76"/>
    </row>
    <row r="8" spans="1:26" ht="17.25" customHeight="1">
      <c r="A8" s="76"/>
      <c r="B8" s="236">
        <v>4</v>
      </c>
      <c r="C8" s="793">
        <v>44771</v>
      </c>
      <c r="D8" s="794" t="s">
        <v>9565</v>
      </c>
      <c r="E8" s="795" t="s">
        <v>9573</v>
      </c>
      <c r="F8" s="795" t="s">
        <v>9574</v>
      </c>
      <c r="G8" s="795" t="s">
        <v>9568</v>
      </c>
      <c r="H8" s="794"/>
      <c r="I8" s="76"/>
      <c r="J8" s="76"/>
      <c r="K8" s="76"/>
      <c r="L8" s="76"/>
      <c r="M8" s="76"/>
      <c r="N8" s="76"/>
      <c r="O8" s="76"/>
      <c r="P8" s="76"/>
      <c r="Q8" s="76"/>
      <c r="R8" s="76"/>
      <c r="S8" s="76"/>
      <c r="T8" s="76"/>
      <c r="U8" s="76"/>
      <c r="V8" s="76"/>
      <c r="W8" s="76"/>
      <c r="X8" s="76"/>
      <c r="Y8" s="76"/>
      <c r="Z8" s="76"/>
    </row>
    <row r="9" spans="1:26" ht="17.25" customHeight="1">
      <c r="A9" s="76"/>
      <c r="B9" s="236">
        <v>5</v>
      </c>
      <c r="C9" s="793">
        <v>44771</v>
      </c>
      <c r="D9" s="794" t="s">
        <v>9565</v>
      </c>
      <c r="E9" s="795" t="s">
        <v>9575</v>
      </c>
      <c r="F9" s="795" t="s">
        <v>9576</v>
      </c>
      <c r="G9" s="795" t="s">
        <v>9568</v>
      </c>
      <c r="H9" s="794"/>
      <c r="I9" s="76"/>
      <c r="J9" s="76"/>
      <c r="K9" s="76"/>
      <c r="L9" s="76"/>
      <c r="M9" s="76"/>
      <c r="N9" s="76"/>
      <c r="O9" s="76"/>
      <c r="P9" s="76"/>
      <c r="Q9" s="76"/>
      <c r="R9" s="76"/>
      <c r="S9" s="76"/>
      <c r="T9" s="76"/>
      <c r="U9" s="76"/>
      <c r="V9" s="76"/>
      <c r="W9" s="76"/>
      <c r="X9" s="76"/>
      <c r="Y9" s="76"/>
      <c r="Z9" s="76"/>
    </row>
    <row r="10" spans="1:26" ht="17.25" customHeight="1">
      <c r="A10" s="76"/>
      <c r="B10" s="796">
        <v>6</v>
      </c>
      <c r="C10" s="793">
        <v>44771</v>
      </c>
      <c r="D10" s="794" t="s">
        <v>9565</v>
      </c>
      <c r="E10" s="797" t="s">
        <v>9577</v>
      </c>
      <c r="F10" s="797" t="s">
        <v>9578</v>
      </c>
      <c r="G10" s="797" t="s">
        <v>9568</v>
      </c>
      <c r="H10" s="794"/>
      <c r="I10" s="76"/>
      <c r="J10" s="76"/>
      <c r="K10" s="76"/>
      <c r="L10" s="76"/>
      <c r="M10" s="76"/>
      <c r="N10" s="76"/>
      <c r="O10" s="76"/>
      <c r="P10" s="76"/>
      <c r="Q10" s="76"/>
      <c r="R10" s="76"/>
      <c r="S10" s="76"/>
      <c r="T10" s="76"/>
      <c r="U10" s="76"/>
      <c r="V10" s="76"/>
      <c r="W10" s="76"/>
      <c r="X10" s="76"/>
      <c r="Y10" s="76"/>
      <c r="Z10" s="76"/>
    </row>
    <row r="11" spans="1:26" ht="17.25" customHeight="1">
      <c r="A11" s="76"/>
      <c r="B11" s="236">
        <v>7</v>
      </c>
      <c r="C11" s="793">
        <v>44771</v>
      </c>
      <c r="D11" s="794" t="s">
        <v>9565</v>
      </c>
      <c r="E11" s="236" t="s">
        <v>9579</v>
      </c>
      <c r="F11" s="794" t="s">
        <v>9580</v>
      </c>
      <c r="G11" s="795" t="s">
        <v>9568</v>
      </c>
      <c r="H11" s="236"/>
      <c r="I11" s="76"/>
      <c r="J11" s="76"/>
      <c r="K11" s="76"/>
      <c r="L11" s="76"/>
      <c r="M11" s="76"/>
      <c r="N11" s="76"/>
      <c r="O11" s="76"/>
      <c r="P11" s="76"/>
      <c r="Q11" s="76"/>
      <c r="R11" s="76"/>
      <c r="S11" s="76"/>
      <c r="T11" s="76"/>
      <c r="U11" s="76"/>
      <c r="V11" s="76"/>
      <c r="W11" s="76"/>
      <c r="X11" s="76"/>
      <c r="Y11" s="76"/>
      <c r="Z11" s="76"/>
    </row>
    <row r="12" spans="1:26" ht="17.25" customHeight="1">
      <c r="A12" s="76"/>
      <c r="B12" s="236">
        <v>8</v>
      </c>
      <c r="C12" s="793">
        <v>44771</v>
      </c>
      <c r="D12" s="794" t="s">
        <v>9565</v>
      </c>
      <c r="E12" s="236" t="s">
        <v>9581</v>
      </c>
      <c r="F12" s="794" t="s">
        <v>9582</v>
      </c>
      <c r="G12" s="795" t="s">
        <v>9568</v>
      </c>
      <c r="H12" s="236"/>
      <c r="I12" s="76"/>
      <c r="J12" s="76"/>
      <c r="K12" s="76"/>
      <c r="L12" s="76"/>
      <c r="M12" s="76"/>
      <c r="N12" s="76"/>
      <c r="O12" s="76"/>
      <c r="P12" s="76"/>
      <c r="Q12" s="76"/>
      <c r="R12" s="76"/>
      <c r="S12" s="76"/>
      <c r="T12" s="76"/>
      <c r="U12" s="76"/>
      <c r="V12" s="76"/>
      <c r="W12" s="76"/>
      <c r="X12" s="76"/>
      <c r="Y12" s="76"/>
      <c r="Z12" s="76"/>
    </row>
    <row r="13" spans="1:26" ht="17.25" customHeight="1">
      <c r="A13" s="76"/>
      <c r="B13" s="236">
        <v>9</v>
      </c>
      <c r="C13" s="793">
        <v>44771</v>
      </c>
      <c r="D13" s="794" t="s">
        <v>9565</v>
      </c>
      <c r="E13" s="236" t="s">
        <v>9583</v>
      </c>
      <c r="F13" s="794" t="s">
        <v>9584</v>
      </c>
      <c r="G13" s="795" t="s">
        <v>9568</v>
      </c>
      <c r="H13" s="236"/>
      <c r="I13" s="76"/>
      <c r="J13" s="76"/>
      <c r="K13" s="76"/>
      <c r="L13" s="76"/>
      <c r="M13" s="76"/>
      <c r="N13" s="76"/>
      <c r="O13" s="76"/>
      <c r="P13" s="76"/>
      <c r="Q13" s="76"/>
      <c r="R13" s="76"/>
      <c r="S13" s="76"/>
      <c r="T13" s="76"/>
      <c r="U13" s="76"/>
      <c r="V13" s="76"/>
      <c r="W13" s="76"/>
      <c r="X13" s="76"/>
      <c r="Y13" s="76"/>
      <c r="Z13" s="76"/>
    </row>
    <row r="14" spans="1:26" ht="17.25" customHeight="1">
      <c r="A14" s="76"/>
      <c r="B14" s="236">
        <v>10</v>
      </c>
      <c r="C14" s="793">
        <v>44771</v>
      </c>
      <c r="D14" s="794" t="s">
        <v>9565</v>
      </c>
      <c r="E14" s="236" t="s">
        <v>9585</v>
      </c>
      <c r="F14" s="794" t="s">
        <v>9586</v>
      </c>
      <c r="G14" s="795" t="s">
        <v>9568</v>
      </c>
      <c r="H14" s="236"/>
      <c r="I14" s="76"/>
      <c r="J14" s="76"/>
      <c r="K14" s="76"/>
      <c r="L14" s="76"/>
      <c r="M14" s="76"/>
      <c r="N14" s="76"/>
      <c r="O14" s="76"/>
      <c r="P14" s="76"/>
      <c r="Q14" s="76"/>
      <c r="R14" s="76"/>
      <c r="S14" s="76"/>
      <c r="T14" s="76"/>
      <c r="U14" s="76"/>
      <c r="V14" s="76"/>
      <c r="W14" s="76"/>
      <c r="X14" s="76"/>
      <c r="Y14" s="76"/>
      <c r="Z14" s="76"/>
    </row>
    <row r="15" spans="1:26" ht="17.25" customHeight="1">
      <c r="A15" s="76"/>
      <c r="B15" s="236">
        <v>11</v>
      </c>
      <c r="C15" s="793">
        <v>44771</v>
      </c>
      <c r="D15" s="794" t="s">
        <v>9565</v>
      </c>
      <c r="E15" s="236" t="s">
        <v>9587</v>
      </c>
      <c r="F15" s="794" t="s">
        <v>9588</v>
      </c>
      <c r="G15" s="795" t="s">
        <v>9568</v>
      </c>
      <c r="H15" s="236"/>
      <c r="I15" s="76"/>
      <c r="J15" s="76"/>
      <c r="K15" s="76"/>
      <c r="L15" s="76"/>
      <c r="M15" s="76"/>
      <c r="N15" s="76"/>
      <c r="O15" s="76"/>
      <c r="P15" s="76"/>
      <c r="Q15" s="76"/>
      <c r="R15" s="76"/>
      <c r="S15" s="76"/>
      <c r="T15" s="76"/>
      <c r="U15" s="76"/>
      <c r="V15" s="76"/>
      <c r="W15" s="76"/>
      <c r="X15" s="76"/>
      <c r="Y15" s="76"/>
      <c r="Z15" s="76"/>
    </row>
    <row r="16" spans="1:26" ht="17.25" customHeight="1">
      <c r="A16" s="76"/>
      <c r="B16" s="236">
        <v>12</v>
      </c>
      <c r="C16" s="793">
        <v>44772</v>
      </c>
      <c r="D16" s="794" t="s">
        <v>9565</v>
      </c>
      <c r="E16" s="236" t="s">
        <v>9589</v>
      </c>
      <c r="F16" s="794" t="s">
        <v>9590</v>
      </c>
      <c r="G16" s="795" t="s">
        <v>9568</v>
      </c>
      <c r="H16" s="236"/>
      <c r="I16" s="76"/>
      <c r="J16" s="76"/>
      <c r="K16" s="76"/>
      <c r="L16" s="76"/>
      <c r="M16" s="76"/>
      <c r="N16" s="76"/>
      <c r="O16" s="76"/>
      <c r="P16" s="76"/>
      <c r="Q16" s="76"/>
      <c r="R16" s="76"/>
      <c r="S16" s="76"/>
      <c r="T16" s="76"/>
      <c r="U16" s="76"/>
      <c r="V16" s="76"/>
      <c r="W16" s="76"/>
      <c r="X16" s="76"/>
      <c r="Y16" s="76"/>
      <c r="Z16" s="76"/>
    </row>
    <row r="17" spans="1:26" ht="17.25" customHeight="1">
      <c r="A17" s="76"/>
      <c r="B17" s="236">
        <v>13</v>
      </c>
      <c r="C17" s="793">
        <v>44773</v>
      </c>
      <c r="D17" s="794" t="s">
        <v>9565</v>
      </c>
      <c r="E17" s="236" t="s">
        <v>9591</v>
      </c>
      <c r="F17" s="794" t="s">
        <v>9592</v>
      </c>
      <c r="G17" s="795" t="s">
        <v>9568</v>
      </c>
      <c r="H17" s="236"/>
      <c r="I17" s="76"/>
      <c r="J17" s="76"/>
      <c r="K17" s="76"/>
      <c r="L17" s="76"/>
      <c r="M17" s="76"/>
      <c r="N17" s="76"/>
      <c r="O17" s="76"/>
      <c r="P17" s="76"/>
      <c r="Q17" s="76"/>
      <c r="R17" s="76"/>
      <c r="S17" s="76"/>
      <c r="T17" s="76"/>
      <c r="U17" s="76"/>
      <c r="V17" s="76"/>
      <c r="W17" s="76"/>
      <c r="X17" s="76"/>
      <c r="Y17" s="76"/>
      <c r="Z17" s="76"/>
    </row>
    <row r="18" spans="1:26" ht="17.25" customHeight="1">
      <c r="A18" s="76"/>
      <c r="B18" s="236">
        <v>14</v>
      </c>
      <c r="C18" s="793">
        <v>44774</v>
      </c>
      <c r="D18" s="794" t="s">
        <v>9565</v>
      </c>
      <c r="E18" s="236" t="s">
        <v>9593</v>
      </c>
      <c r="F18" s="794" t="s">
        <v>9594</v>
      </c>
      <c r="G18" s="795" t="s">
        <v>9568</v>
      </c>
      <c r="H18" s="236"/>
      <c r="I18" s="76"/>
      <c r="J18" s="76"/>
      <c r="K18" s="76"/>
      <c r="L18" s="76"/>
      <c r="M18" s="76"/>
      <c r="N18" s="76"/>
      <c r="O18" s="76"/>
      <c r="P18" s="76"/>
      <c r="Q18" s="76"/>
      <c r="R18" s="76"/>
      <c r="S18" s="76"/>
      <c r="T18" s="76"/>
      <c r="U18" s="76"/>
      <c r="V18" s="76"/>
      <c r="W18" s="76"/>
      <c r="X18" s="76"/>
      <c r="Y18" s="76"/>
      <c r="Z18" s="76"/>
    </row>
    <row r="19" spans="1:26" ht="17.25" customHeight="1">
      <c r="A19" s="76"/>
      <c r="B19" s="798">
        <v>15</v>
      </c>
      <c r="C19" s="799">
        <v>44774</v>
      </c>
      <c r="D19" s="800" t="s">
        <v>9565</v>
      </c>
      <c r="E19" s="798" t="s">
        <v>9595</v>
      </c>
      <c r="F19" s="800" t="s">
        <v>9596</v>
      </c>
      <c r="G19" s="801" t="s">
        <v>9597</v>
      </c>
      <c r="H19" s="798"/>
      <c r="I19" s="76"/>
      <c r="J19" s="76"/>
      <c r="K19" s="76"/>
      <c r="L19" s="76"/>
      <c r="M19" s="76"/>
      <c r="N19" s="76"/>
      <c r="O19" s="76"/>
      <c r="P19" s="76"/>
      <c r="Q19" s="76"/>
      <c r="R19" s="76"/>
      <c r="S19" s="76"/>
      <c r="T19" s="76"/>
      <c r="U19" s="76"/>
      <c r="V19" s="76"/>
      <c r="W19" s="76"/>
      <c r="X19" s="76"/>
      <c r="Y19" s="76"/>
      <c r="Z19" s="76"/>
    </row>
    <row r="20" spans="1:26" ht="17.25" customHeight="1">
      <c r="A20" s="76"/>
      <c r="B20" s="802">
        <v>16</v>
      </c>
      <c r="C20" s="793">
        <v>44776</v>
      </c>
      <c r="D20" s="794" t="s">
        <v>9565</v>
      </c>
      <c r="E20" s="795" t="s">
        <v>9598</v>
      </c>
      <c r="F20" s="794" t="s">
        <v>9599</v>
      </c>
      <c r="G20" s="795" t="s">
        <v>9568</v>
      </c>
      <c r="H20" s="236"/>
      <c r="I20" s="76"/>
      <c r="J20" s="76"/>
      <c r="K20" s="76"/>
      <c r="L20" s="76"/>
      <c r="M20" s="76"/>
      <c r="N20" s="76"/>
      <c r="O20" s="76"/>
      <c r="P20" s="76"/>
      <c r="Q20" s="76"/>
      <c r="R20" s="76"/>
      <c r="S20" s="76"/>
      <c r="T20" s="76"/>
      <c r="U20" s="76"/>
      <c r="V20" s="76"/>
      <c r="W20" s="76"/>
      <c r="X20" s="76"/>
      <c r="Y20" s="76"/>
      <c r="Z20" s="76"/>
    </row>
    <row r="21" spans="1:26" ht="17.25" customHeight="1">
      <c r="A21" s="76"/>
      <c r="B21" s="802">
        <v>17</v>
      </c>
      <c r="C21" s="793">
        <v>44779</v>
      </c>
      <c r="D21" s="794" t="s">
        <v>9565</v>
      </c>
      <c r="E21" s="236" t="s">
        <v>9600</v>
      </c>
      <c r="F21" s="795" t="s">
        <v>9601</v>
      </c>
      <c r="G21" s="795" t="s">
        <v>9568</v>
      </c>
      <c r="H21" s="236"/>
      <c r="I21" s="76"/>
      <c r="J21" s="76"/>
      <c r="K21" s="76"/>
      <c r="L21" s="76"/>
      <c r="M21" s="76"/>
      <c r="N21" s="76"/>
      <c r="O21" s="76"/>
      <c r="P21" s="76"/>
      <c r="Q21" s="76"/>
      <c r="R21" s="76"/>
      <c r="S21" s="76"/>
      <c r="T21" s="76"/>
      <c r="U21" s="76"/>
      <c r="V21" s="76"/>
      <c r="W21" s="76"/>
      <c r="X21" s="76"/>
      <c r="Y21" s="76"/>
      <c r="Z21" s="76"/>
    </row>
    <row r="22" spans="1:26" ht="17.25" customHeight="1">
      <c r="A22" s="76"/>
      <c r="B22" s="802">
        <v>18</v>
      </c>
      <c r="C22" s="793">
        <v>44781</v>
      </c>
      <c r="D22" s="794" t="s">
        <v>9565</v>
      </c>
      <c r="E22" s="795" t="s">
        <v>9602</v>
      </c>
      <c r="F22" s="795" t="s">
        <v>9603</v>
      </c>
      <c r="G22" s="795" t="s">
        <v>9568</v>
      </c>
      <c r="H22" s="236"/>
      <c r="I22" s="76"/>
      <c r="J22" s="76"/>
      <c r="K22" s="76"/>
      <c r="L22" s="76"/>
      <c r="M22" s="76"/>
      <c r="N22" s="76"/>
      <c r="O22" s="76"/>
      <c r="P22" s="76"/>
      <c r="Q22" s="76"/>
      <c r="R22" s="76"/>
      <c r="S22" s="76"/>
      <c r="T22" s="76"/>
      <c r="U22" s="76"/>
      <c r="V22" s="76"/>
      <c r="W22" s="76"/>
      <c r="X22" s="76"/>
      <c r="Y22" s="76"/>
      <c r="Z22" s="76"/>
    </row>
    <row r="23" spans="1:26" ht="17.25" customHeight="1">
      <c r="A23" s="76"/>
      <c r="B23" s="802">
        <v>19</v>
      </c>
      <c r="C23" s="793">
        <v>44781</v>
      </c>
      <c r="D23" s="794" t="s">
        <v>9565</v>
      </c>
      <c r="E23" s="236" t="s">
        <v>9604</v>
      </c>
      <c r="F23" s="795" t="s">
        <v>9605</v>
      </c>
      <c r="G23" s="795" t="s">
        <v>9568</v>
      </c>
      <c r="H23" s="236"/>
      <c r="I23" s="76"/>
      <c r="J23" s="76"/>
      <c r="K23" s="76"/>
      <c r="L23" s="76"/>
      <c r="M23" s="76"/>
      <c r="N23" s="76"/>
      <c r="O23" s="76"/>
      <c r="P23" s="76"/>
      <c r="Q23" s="76"/>
      <c r="R23" s="76"/>
      <c r="S23" s="76"/>
      <c r="T23" s="76"/>
      <c r="U23" s="76"/>
      <c r="V23" s="76"/>
      <c r="W23" s="76"/>
      <c r="X23" s="76"/>
      <c r="Y23" s="76"/>
      <c r="Z23" s="76"/>
    </row>
    <row r="24" spans="1:26" ht="17.25" customHeight="1">
      <c r="A24" s="76"/>
      <c r="B24" s="802">
        <v>20</v>
      </c>
      <c r="C24" s="793">
        <v>44781</v>
      </c>
      <c r="D24" s="794" t="s">
        <v>9565</v>
      </c>
      <c r="E24" s="795" t="s">
        <v>9606</v>
      </c>
      <c r="F24" s="795" t="s">
        <v>9607</v>
      </c>
      <c r="G24" s="795" t="s">
        <v>9568</v>
      </c>
      <c r="H24" s="236"/>
      <c r="I24" s="76"/>
      <c r="J24" s="76"/>
      <c r="K24" s="76"/>
      <c r="L24" s="76"/>
      <c r="M24" s="76"/>
      <c r="N24" s="76"/>
      <c r="O24" s="76"/>
      <c r="P24" s="76"/>
      <c r="Q24" s="76"/>
      <c r="R24" s="76"/>
      <c r="S24" s="76"/>
      <c r="T24" s="76"/>
      <c r="U24" s="76"/>
      <c r="V24" s="76"/>
      <c r="W24" s="76"/>
      <c r="X24" s="76"/>
      <c r="Y24" s="76"/>
      <c r="Z24" s="76"/>
    </row>
    <row r="25" spans="1:26" ht="17.25" customHeight="1">
      <c r="A25" s="76"/>
      <c r="B25" s="802">
        <v>21</v>
      </c>
      <c r="C25" s="793">
        <v>44781</v>
      </c>
      <c r="D25" s="795" t="s">
        <v>9608</v>
      </c>
      <c r="E25" s="236" t="s">
        <v>9609</v>
      </c>
      <c r="F25" s="795" t="s">
        <v>9610</v>
      </c>
      <c r="G25" s="795" t="s">
        <v>9568</v>
      </c>
      <c r="H25" s="236"/>
      <c r="I25" s="76"/>
      <c r="J25" s="76"/>
      <c r="K25" s="76"/>
      <c r="L25" s="76"/>
      <c r="M25" s="76"/>
      <c r="N25" s="76"/>
      <c r="O25" s="76"/>
      <c r="P25" s="76"/>
      <c r="Q25" s="76"/>
      <c r="R25" s="76"/>
      <c r="S25" s="76"/>
      <c r="T25" s="76"/>
      <c r="U25" s="76"/>
      <c r="V25" s="76"/>
      <c r="W25" s="76"/>
      <c r="X25" s="76"/>
      <c r="Y25" s="76"/>
      <c r="Z25" s="76"/>
    </row>
    <row r="26" spans="1:26" ht="17.25" customHeight="1">
      <c r="A26" s="76"/>
      <c r="B26" s="802">
        <v>22</v>
      </c>
      <c r="C26" s="793">
        <v>44781</v>
      </c>
      <c r="D26" s="795" t="s">
        <v>9611</v>
      </c>
      <c r="E26" s="236" t="s">
        <v>9609</v>
      </c>
      <c r="F26" s="795" t="s">
        <v>9612</v>
      </c>
      <c r="G26" s="795" t="s">
        <v>9568</v>
      </c>
      <c r="H26" s="236"/>
      <c r="I26" s="76"/>
      <c r="J26" s="76"/>
      <c r="K26" s="76"/>
      <c r="L26" s="76"/>
      <c r="M26" s="76"/>
      <c r="N26" s="76"/>
      <c r="O26" s="76"/>
      <c r="P26" s="76"/>
      <c r="Q26" s="76"/>
      <c r="R26" s="76"/>
      <c r="S26" s="76"/>
      <c r="T26" s="76"/>
      <c r="U26" s="76"/>
      <c r="V26" s="76"/>
      <c r="W26" s="76"/>
      <c r="X26" s="76"/>
      <c r="Y26" s="76"/>
      <c r="Z26" s="76"/>
    </row>
    <row r="27" spans="1:26" ht="17.25" customHeight="1">
      <c r="A27" s="76"/>
      <c r="B27" s="802">
        <v>23</v>
      </c>
      <c r="C27" s="793">
        <v>44781</v>
      </c>
      <c r="D27" s="795" t="s">
        <v>9613</v>
      </c>
      <c r="E27" s="795" t="s">
        <v>9614</v>
      </c>
      <c r="F27" s="795" t="s">
        <v>9615</v>
      </c>
      <c r="G27" s="795" t="s">
        <v>9568</v>
      </c>
      <c r="H27" s="236"/>
      <c r="I27" s="76"/>
      <c r="J27" s="76"/>
      <c r="K27" s="76"/>
      <c r="L27" s="76"/>
      <c r="M27" s="76"/>
      <c r="N27" s="76"/>
      <c r="O27" s="76"/>
      <c r="P27" s="76"/>
      <c r="Q27" s="76"/>
      <c r="R27" s="76"/>
      <c r="S27" s="76"/>
      <c r="T27" s="76"/>
      <c r="U27" s="76"/>
      <c r="V27" s="76"/>
      <c r="W27" s="76"/>
      <c r="X27" s="76"/>
      <c r="Y27" s="76"/>
      <c r="Z27" s="76"/>
    </row>
    <row r="28" spans="1:26" ht="17.25" customHeight="1">
      <c r="A28" s="76"/>
      <c r="B28" s="802">
        <v>24</v>
      </c>
      <c r="C28" s="793">
        <v>44781</v>
      </c>
      <c r="D28" s="795" t="s">
        <v>9616</v>
      </c>
      <c r="E28" s="236" t="s">
        <v>9617</v>
      </c>
      <c r="F28" s="795" t="s">
        <v>9618</v>
      </c>
      <c r="G28" s="795" t="s">
        <v>9568</v>
      </c>
      <c r="H28" s="236"/>
      <c r="I28" s="76"/>
      <c r="J28" s="76"/>
      <c r="K28" s="76"/>
      <c r="L28" s="76"/>
      <c r="M28" s="76"/>
      <c r="N28" s="76"/>
      <c r="O28" s="76"/>
      <c r="P28" s="76"/>
      <c r="Q28" s="76"/>
      <c r="R28" s="76"/>
      <c r="S28" s="76"/>
      <c r="T28" s="76"/>
      <c r="U28" s="76"/>
      <c r="V28" s="76"/>
      <c r="W28" s="76"/>
      <c r="X28" s="76"/>
      <c r="Y28" s="76"/>
      <c r="Z28" s="76"/>
    </row>
    <row r="29" spans="1:26" ht="17.25" customHeight="1">
      <c r="A29" s="76"/>
      <c r="B29" s="802">
        <v>25</v>
      </c>
      <c r="C29" s="793">
        <v>44781</v>
      </c>
      <c r="D29" s="795" t="s">
        <v>9619</v>
      </c>
      <c r="E29" s="236" t="s">
        <v>9620</v>
      </c>
      <c r="F29" s="795" t="s">
        <v>9621</v>
      </c>
      <c r="G29" s="795" t="s">
        <v>9568</v>
      </c>
      <c r="H29" s="236"/>
      <c r="I29" s="76"/>
      <c r="J29" s="76"/>
      <c r="K29" s="76"/>
      <c r="L29" s="76"/>
      <c r="M29" s="76"/>
      <c r="N29" s="76"/>
      <c r="O29" s="76"/>
      <c r="P29" s="76"/>
      <c r="Q29" s="76"/>
      <c r="R29" s="76"/>
      <c r="S29" s="76"/>
      <c r="T29" s="76"/>
      <c r="U29" s="76"/>
      <c r="V29" s="76"/>
      <c r="W29" s="76"/>
      <c r="X29" s="76"/>
      <c r="Y29" s="76"/>
      <c r="Z29" s="76"/>
    </row>
    <row r="30" spans="1:26" ht="17.25" customHeight="1">
      <c r="A30" s="76"/>
      <c r="B30" s="802">
        <v>26</v>
      </c>
      <c r="C30" s="793">
        <v>44781</v>
      </c>
      <c r="D30" s="795" t="s">
        <v>9622</v>
      </c>
      <c r="E30" s="236" t="s">
        <v>9606</v>
      </c>
      <c r="F30" s="795" t="s">
        <v>9623</v>
      </c>
      <c r="G30" s="795" t="s">
        <v>9568</v>
      </c>
      <c r="H30" s="236"/>
      <c r="I30" s="76"/>
      <c r="J30" s="76"/>
      <c r="K30" s="76"/>
      <c r="L30" s="76"/>
      <c r="M30" s="76"/>
      <c r="N30" s="76"/>
      <c r="O30" s="76"/>
      <c r="P30" s="76"/>
      <c r="Q30" s="76"/>
      <c r="R30" s="76"/>
      <c r="S30" s="76"/>
      <c r="T30" s="76"/>
      <c r="U30" s="76"/>
      <c r="V30" s="76"/>
      <c r="W30" s="76"/>
      <c r="X30" s="76"/>
      <c r="Y30" s="76"/>
      <c r="Z30" s="76"/>
    </row>
    <row r="31" spans="1:26" ht="17.25" customHeight="1">
      <c r="A31" s="76"/>
      <c r="B31" s="802">
        <v>27</v>
      </c>
      <c r="C31" s="793">
        <v>44781</v>
      </c>
      <c r="D31" s="795" t="s">
        <v>9624</v>
      </c>
      <c r="E31" s="236" t="s">
        <v>9620</v>
      </c>
      <c r="F31" s="795" t="s">
        <v>9625</v>
      </c>
      <c r="G31" s="795" t="s">
        <v>9568</v>
      </c>
      <c r="H31" s="236"/>
      <c r="I31" s="76"/>
      <c r="J31" s="76"/>
      <c r="K31" s="76"/>
      <c r="L31" s="76"/>
      <c r="M31" s="76"/>
      <c r="N31" s="76"/>
      <c r="O31" s="76"/>
      <c r="P31" s="76"/>
      <c r="Q31" s="76"/>
      <c r="R31" s="76"/>
      <c r="S31" s="76"/>
      <c r="T31" s="76"/>
      <c r="U31" s="76"/>
      <c r="V31" s="76"/>
      <c r="W31" s="76"/>
      <c r="X31" s="76"/>
      <c r="Y31" s="76"/>
      <c r="Z31" s="76"/>
    </row>
    <row r="32" spans="1:26" ht="17.25" customHeight="1">
      <c r="A32" s="76"/>
      <c r="B32" s="802">
        <v>28</v>
      </c>
      <c r="C32" s="793">
        <v>44781</v>
      </c>
      <c r="D32" s="795" t="s">
        <v>9626</v>
      </c>
      <c r="E32" s="236" t="s">
        <v>9627</v>
      </c>
      <c r="F32" s="795" t="s">
        <v>9628</v>
      </c>
      <c r="G32" s="795" t="s">
        <v>9568</v>
      </c>
      <c r="H32" s="236"/>
      <c r="I32" s="76"/>
      <c r="J32" s="76"/>
      <c r="K32" s="76"/>
      <c r="L32" s="76"/>
      <c r="M32" s="76"/>
      <c r="N32" s="76"/>
      <c r="O32" s="76"/>
      <c r="P32" s="76"/>
      <c r="Q32" s="76"/>
      <c r="R32" s="76"/>
      <c r="S32" s="76"/>
      <c r="T32" s="76"/>
      <c r="U32" s="76"/>
      <c r="V32" s="76"/>
      <c r="W32" s="76"/>
      <c r="X32" s="76"/>
      <c r="Y32" s="76"/>
      <c r="Z32" s="76"/>
    </row>
    <row r="33" spans="1:26" ht="17.25" customHeight="1">
      <c r="A33" s="76"/>
      <c r="B33" s="802">
        <v>29</v>
      </c>
      <c r="C33" s="793">
        <v>44781</v>
      </c>
      <c r="D33" s="795" t="s">
        <v>9629</v>
      </c>
      <c r="E33" s="236" t="s">
        <v>9606</v>
      </c>
      <c r="F33" s="795" t="s">
        <v>9630</v>
      </c>
      <c r="G33" s="795" t="s">
        <v>9568</v>
      </c>
      <c r="H33" s="236"/>
      <c r="I33" s="76"/>
      <c r="J33" s="76"/>
      <c r="K33" s="76"/>
      <c r="L33" s="76"/>
      <c r="M33" s="76"/>
      <c r="N33" s="76"/>
      <c r="O33" s="76"/>
      <c r="P33" s="76"/>
      <c r="Q33" s="76"/>
      <c r="R33" s="76"/>
      <c r="S33" s="76"/>
      <c r="T33" s="76"/>
      <c r="U33" s="76"/>
      <c r="V33" s="76"/>
      <c r="W33" s="76"/>
      <c r="X33" s="76"/>
      <c r="Y33" s="76"/>
      <c r="Z33" s="76"/>
    </row>
    <row r="34" spans="1:26" ht="17.25" customHeight="1">
      <c r="A34" s="76"/>
      <c r="B34" s="802">
        <v>30</v>
      </c>
      <c r="C34" s="793">
        <v>44781</v>
      </c>
      <c r="D34" s="795" t="s">
        <v>9631</v>
      </c>
      <c r="E34" s="236" t="s">
        <v>9632</v>
      </c>
      <c r="F34" s="795" t="s">
        <v>9633</v>
      </c>
      <c r="G34" s="795" t="s">
        <v>9568</v>
      </c>
      <c r="H34" s="236"/>
      <c r="I34" s="76"/>
      <c r="J34" s="76"/>
      <c r="K34" s="76"/>
      <c r="L34" s="76"/>
      <c r="M34" s="76"/>
      <c r="N34" s="76"/>
      <c r="O34" s="76"/>
      <c r="P34" s="76"/>
      <c r="Q34" s="76"/>
      <c r="R34" s="76"/>
      <c r="S34" s="76"/>
      <c r="T34" s="76"/>
      <c r="U34" s="76"/>
      <c r="V34" s="76"/>
      <c r="W34" s="76"/>
      <c r="X34" s="76"/>
      <c r="Y34" s="76"/>
      <c r="Z34" s="76"/>
    </row>
    <row r="35" spans="1:26" ht="17.25" customHeight="1">
      <c r="A35" s="76"/>
      <c r="B35" s="802">
        <v>31</v>
      </c>
      <c r="C35" s="793">
        <v>44781</v>
      </c>
      <c r="D35" s="795" t="s">
        <v>9634</v>
      </c>
      <c r="E35" s="236" t="s">
        <v>9627</v>
      </c>
      <c r="F35" s="795" t="s">
        <v>9635</v>
      </c>
      <c r="G35" s="795" t="s">
        <v>9568</v>
      </c>
      <c r="H35" s="236"/>
      <c r="I35" s="76"/>
      <c r="J35" s="76"/>
      <c r="K35" s="76"/>
      <c r="L35" s="76"/>
      <c r="M35" s="76"/>
      <c r="N35" s="76"/>
      <c r="O35" s="76"/>
      <c r="P35" s="76"/>
      <c r="Q35" s="76"/>
      <c r="R35" s="76"/>
      <c r="S35" s="76"/>
      <c r="T35" s="76"/>
      <c r="U35" s="76"/>
      <c r="V35" s="76"/>
      <c r="W35" s="76"/>
      <c r="X35" s="76"/>
      <c r="Y35" s="76"/>
      <c r="Z35" s="76"/>
    </row>
    <row r="36" spans="1:26" ht="17.25" customHeight="1">
      <c r="A36" s="76"/>
      <c r="B36" s="802">
        <v>32</v>
      </c>
      <c r="C36" s="793">
        <v>44781</v>
      </c>
      <c r="D36" s="795" t="s">
        <v>9636</v>
      </c>
      <c r="E36" s="236" t="s">
        <v>9617</v>
      </c>
      <c r="F36" s="795" t="s">
        <v>9637</v>
      </c>
      <c r="G36" s="795" t="s">
        <v>9568</v>
      </c>
      <c r="H36" s="236"/>
      <c r="I36" s="76"/>
      <c r="J36" s="76"/>
      <c r="K36" s="76"/>
      <c r="L36" s="76"/>
      <c r="M36" s="76"/>
      <c r="N36" s="76"/>
      <c r="O36" s="76"/>
      <c r="P36" s="76"/>
      <c r="Q36" s="76"/>
      <c r="R36" s="76"/>
      <c r="S36" s="76"/>
      <c r="T36" s="76"/>
      <c r="U36" s="76"/>
      <c r="V36" s="76"/>
      <c r="W36" s="76"/>
      <c r="X36" s="76"/>
      <c r="Y36" s="76"/>
      <c r="Z36" s="76"/>
    </row>
    <row r="37" spans="1:26" ht="17.25" customHeight="1">
      <c r="A37" s="76"/>
      <c r="B37" s="802">
        <v>33</v>
      </c>
      <c r="C37" s="793">
        <v>44781</v>
      </c>
      <c r="D37" s="795" t="s">
        <v>9638</v>
      </c>
      <c r="E37" s="236" t="s">
        <v>9639</v>
      </c>
      <c r="F37" s="795" t="s">
        <v>9640</v>
      </c>
      <c r="G37" s="795" t="s">
        <v>9568</v>
      </c>
      <c r="H37" s="236"/>
      <c r="I37" s="76"/>
      <c r="J37" s="76"/>
      <c r="K37" s="76"/>
      <c r="L37" s="76"/>
      <c r="M37" s="76"/>
      <c r="N37" s="76"/>
      <c r="O37" s="76"/>
      <c r="P37" s="76"/>
      <c r="Q37" s="76"/>
      <c r="R37" s="76"/>
      <c r="S37" s="76"/>
      <c r="T37" s="76"/>
      <c r="U37" s="76"/>
      <c r="V37" s="76"/>
      <c r="W37" s="76"/>
      <c r="X37" s="76"/>
      <c r="Y37" s="76"/>
      <c r="Z37" s="76"/>
    </row>
    <row r="38" spans="1:26" ht="17.25" customHeight="1">
      <c r="A38" s="76"/>
      <c r="B38" s="802">
        <v>34</v>
      </c>
      <c r="C38" s="793">
        <v>44781</v>
      </c>
      <c r="D38" s="795" t="s">
        <v>9641</v>
      </c>
      <c r="E38" s="236" t="s">
        <v>9639</v>
      </c>
      <c r="F38" s="795" t="s">
        <v>9642</v>
      </c>
      <c r="G38" s="795" t="s">
        <v>9568</v>
      </c>
      <c r="H38" s="236"/>
      <c r="I38" s="76"/>
      <c r="J38" s="76"/>
      <c r="K38" s="76"/>
      <c r="L38" s="76"/>
      <c r="M38" s="76"/>
      <c r="N38" s="76"/>
      <c r="O38" s="76"/>
      <c r="P38" s="76"/>
      <c r="Q38" s="76"/>
      <c r="R38" s="76"/>
      <c r="S38" s="76"/>
      <c r="T38" s="76"/>
      <c r="U38" s="76"/>
      <c r="V38" s="76"/>
      <c r="W38" s="76"/>
      <c r="X38" s="76"/>
      <c r="Y38" s="76"/>
      <c r="Z38" s="76"/>
    </row>
    <row r="39" spans="1:26" ht="17.25" customHeight="1">
      <c r="A39" s="76"/>
      <c r="B39" s="802">
        <v>35</v>
      </c>
      <c r="C39" s="793">
        <v>44781</v>
      </c>
      <c r="D39" s="795" t="s">
        <v>9643</v>
      </c>
      <c r="E39" s="236" t="s">
        <v>9632</v>
      </c>
      <c r="F39" s="795" t="s">
        <v>9644</v>
      </c>
      <c r="G39" s="795" t="s">
        <v>9568</v>
      </c>
      <c r="H39" s="236"/>
      <c r="I39" s="76"/>
      <c r="J39" s="76"/>
      <c r="K39" s="76"/>
      <c r="L39" s="76"/>
      <c r="M39" s="76"/>
      <c r="N39" s="76"/>
      <c r="O39" s="76"/>
      <c r="P39" s="76"/>
      <c r="Q39" s="76"/>
      <c r="R39" s="76"/>
      <c r="S39" s="76"/>
      <c r="T39" s="76"/>
      <c r="U39" s="76"/>
      <c r="V39" s="76"/>
      <c r="W39" s="76"/>
      <c r="X39" s="76"/>
      <c r="Y39" s="76"/>
      <c r="Z39" s="76"/>
    </row>
    <row r="40" spans="1:26" ht="17.25" customHeight="1">
      <c r="A40" s="76"/>
      <c r="B40" s="802">
        <v>36</v>
      </c>
      <c r="C40" s="793">
        <v>44781</v>
      </c>
      <c r="D40" s="795" t="s">
        <v>9645</v>
      </c>
      <c r="E40" s="236" t="s">
        <v>9602</v>
      </c>
      <c r="F40" s="795" t="s">
        <v>9646</v>
      </c>
      <c r="G40" s="795" t="s">
        <v>9568</v>
      </c>
      <c r="H40" s="236"/>
      <c r="I40" s="76"/>
      <c r="J40" s="76"/>
      <c r="K40" s="76"/>
      <c r="L40" s="76"/>
      <c r="M40" s="76"/>
      <c r="N40" s="76"/>
      <c r="O40" s="76"/>
      <c r="P40" s="76"/>
      <c r="Q40" s="76"/>
      <c r="R40" s="76"/>
      <c r="S40" s="76"/>
      <c r="T40" s="76"/>
      <c r="U40" s="76"/>
      <c r="V40" s="76"/>
      <c r="W40" s="76"/>
      <c r="X40" s="76"/>
      <c r="Y40" s="76"/>
      <c r="Z40" s="76"/>
    </row>
    <row r="41" spans="1:26" ht="17.25" customHeight="1">
      <c r="A41" s="76"/>
      <c r="B41" s="802">
        <v>37</v>
      </c>
      <c r="C41" s="793">
        <v>44781</v>
      </c>
      <c r="D41" s="795" t="s">
        <v>9647</v>
      </c>
      <c r="E41" s="236" t="s">
        <v>9648</v>
      </c>
      <c r="F41" s="795" t="s">
        <v>9649</v>
      </c>
      <c r="G41" s="795" t="s">
        <v>9568</v>
      </c>
      <c r="H41" s="236"/>
      <c r="I41" s="76"/>
      <c r="J41" s="76"/>
      <c r="K41" s="76"/>
      <c r="L41" s="76"/>
      <c r="M41" s="76"/>
      <c r="N41" s="76"/>
      <c r="O41" s="76"/>
      <c r="P41" s="76"/>
      <c r="Q41" s="76"/>
      <c r="R41" s="76"/>
      <c r="S41" s="76"/>
      <c r="T41" s="76"/>
      <c r="U41" s="76"/>
      <c r="V41" s="76"/>
      <c r="W41" s="76"/>
      <c r="X41" s="76"/>
      <c r="Y41" s="76"/>
      <c r="Z41" s="76"/>
    </row>
    <row r="42" spans="1:26" ht="17.25" customHeight="1">
      <c r="A42" s="76"/>
      <c r="B42" s="802">
        <v>38</v>
      </c>
      <c r="C42" s="793">
        <v>44781</v>
      </c>
      <c r="D42" s="795" t="s">
        <v>9650</v>
      </c>
      <c r="E42" s="236" t="s">
        <v>9602</v>
      </c>
      <c r="F42" s="795" t="s">
        <v>9651</v>
      </c>
      <c r="G42" s="795" t="s">
        <v>9568</v>
      </c>
      <c r="H42" s="236"/>
      <c r="I42" s="76"/>
      <c r="J42" s="76"/>
      <c r="K42" s="76"/>
      <c r="L42" s="76"/>
      <c r="M42" s="76"/>
      <c r="N42" s="76"/>
      <c r="O42" s="76"/>
      <c r="P42" s="76"/>
      <c r="Q42" s="76"/>
      <c r="R42" s="76"/>
      <c r="S42" s="76"/>
      <c r="T42" s="76"/>
      <c r="U42" s="76"/>
      <c r="V42" s="76"/>
      <c r="W42" s="76"/>
      <c r="X42" s="76"/>
      <c r="Y42" s="76"/>
      <c r="Z42" s="76"/>
    </row>
    <row r="43" spans="1:26" ht="17.25" customHeight="1">
      <c r="A43" s="76"/>
      <c r="B43" s="802">
        <v>39</v>
      </c>
      <c r="C43" s="793">
        <v>44781</v>
      </c>
      <c r="D43" s="794" t="s">
        <v>9565</v>
      </c>
      <c r="E43" s="236" t="s">
        <v>9652</v>
      </c>
      <c r="F43" s="795" t="s">
        <v>9653</v>
      </c>
      <c r="G43" s="795" t="s">
        <v>9568</v>
      </c>
      <c r="H43" s="236"/>
      <c r="I43" s="76"/>
      <c r="J43" s="76"/>
      <c r="K43" s="76"/>
      <c r="L43" s="76"/>
      <c r="M43" s="76"/>
      <c r="N43" s="76"/>
      <c r="O43" s="76"/>
      <c r="P43" s="76"/>
      <c r="Q43" s="76"/>
      <c r="R43" s="76"/>
      <c r="S43" s="76"/>
      <c r="T43" s="76"/>
      <c r="U43" s="76"/>
      <c r="V43" s="76"/>
      <c r="W43" s="76"/>
      <c r="X43" s="76"/>
      <c r="Y43" s="76"/>
      <c r="Z43" s="76"/>
    </row>
    <row r="44" spans="1:26" ht="17.25" customHeight="1">
      <c r="A44" s="76"/>
      <c r="B44" s="802">
        <v>40</v>
      </c>
      <c r="C44" s="793">
        <v>44781</v>
      </c>
      <c r="D44" s="795" t="s">
        <v>9654</v>
      </c>
      <c r="E44" s="236" t="s">
        <v>9648</v>
      </c>
      <c r="F44" s="795" t="s">
        <v>9655</v>
      </c>
      <c r="G44" s="795" t="s">
        <v>9568</v>
      </c>
      <c r="H44" s="236"/>
      <c r="I44" s="76"/>
      <c r="J44" s="76"/>
      <c r="K44" s="76"/>
      <c r="L44" s="76"/>
      <c r="M44" s="76"/>
      <c r="N44" s="76"/>
      <c r="O44" s="76"/>
      <c r="P44" s="76"/>
      <c r="Q44" s="76"/>
      <c r="R44" s="76"/>
      <c r="S44" s="76"/>
      <c r="T44" s="76"/>
      <c r="U44" s="76"/>
      <c r="V44" s="76"/>
      <c r="W44" s="76"/>
      <c r="X44" s="76"/>
      <c r="Y44" s="76"/>
      <c r="Z44" s="76"/>
    </row>
    <row r="45" spans="1:26" ht="17.25" customHeight="1">
      <c r="A45" s="76"/>
      <c r="B45" s="802">
        <v>41</v>
      </c>
      <c r="C45" s="793">
        <v>44781</v>
      </c>
      <c r="D45" s="795" t="s">
        <v>9656</v>
      </c>
      <c r="E45" s="236" t="s">
        <v>9657</v>
      </c>
      <c r="F45" s="795" t="s">
        <v>9658</v>
      </c>
      <c r="G45" s="795" t="s">
        <v>9568</v>
      </c>
      <c r="H45" s="236"/>
      <c r="I45" s="76"/>
      <c r="J45" s="76"/>
      <c r="K45" s="76"/>
      <c r="L45" s="76"/>
      <c r="M45" s="76"/>
      <c r="N45" s="76"/>
      <c r="O45" s="76"/>
      <c r="P45" s="76"/>
      <c r="Q45" s="76"/>
      <c r="R45" s="76"/>
      <c r="S45" s="76"/>
      <c r="T45" s="76"/>
      <c r="U45" s="76"/>
      <c r="V45" s="76"/>
      <c r="W45" s="76"/>
      <c r="X45" s="76"/>
      <c r="Y45" s="76"/>
      <c r="Z45" s="76"/>
    </row>
    <row r="46" spans="1:26" ht="17.25" customHeight="1">
      <c r="A46" s="76"/>
      <c r="B46" s="802">
        <v>42</v>
      </c>
      <c r="C46" s="793">
        <v>44781</v>
      </c>
      <c r="D46" s="795" t="s">
        <v>9659</v>
      </c>
      <c r="E46" s="236" t="s">
        <v>9660</v>
      </c>
      <c r="F46" s="795" t="s">
        <v>9661</v>
      </c>
      <c r="G46" s="795" t="s">
        <v>9568</v>
      </c>
      <c r="H46" s="236"/>
      <c r="I46" s="76"/>
      <c r="J46" s="76"/>
      <c r="K46" s="76"/>
      <c r="L46" s="76"/>
      <c r="M46" s="76"/>
      <c r="N46" s="76"/>
      <c r="O46" s="76"/>
      <c r="P46" s="76"/>
      <c r="Q46" s="76"/>
      <c r="R46" s="76"/>
      <c r="S46" s="76"/>
      <c r="T46" s="76"/>
      <c r="U46" s="76"/>
      <c r="V46" s="76"/>
      <c r="W46" s="76"/>
      <c r="X46" s="76"/>
      <c r="Y46" s="76"/>
      <c r="Z46" s="76"/>
    </row>
    <row r="47" spans="1:26" ht="17.25" customHeight="1">
      <c r="A47" s="76"/>
      <c r="B47" s="802">
        <v>43</v>
      </c>
      <c r="C47" s="793">
        <v>44781</v>
      </c>
      <c r="D47" s="795" t="s">
        <v>9662</v>
      </c>
      <c r="E47" s="236" t="s">
        <v>9663</v>
      </c>
      <c r="F47" s="795" t="s">
        <v>9664</v>
      </c>
      <c r="G47" s="795" t="s">
        <v>9568</v>
      </c>
      <c r="H47" s="236"/>
      <c r="I47" s="76"/>
      <c r="J47" s="76"/>
      <c r="K47" s="76"/>
      <c r="L47" s="76"/>
      <c r="M47" s="76"/>
      <c r="N47" s="76"/>
      <c r="O47" s="76"/>
      <c r="P47" s="76"/>
      <c r="Q47" s="76"/>
      <c r="R47" s="76"/>
      <c r="S47" s="76"/>
      <c r="T47" s="76"/>
      <c r="U47" s="76"/>
      <c r="V47" s="76"/>
      <c r="W47" s="76"/>
      <c r="X47" s="76"/>
      <c r="Y47" s="76"/>
      <c r="Z47" s="76"/>
    </row>
    <row r="48" spans="1:26" ht="17.25" customHeight="1">
      <c r="A48" s="76"/>
      <c r="B48" s="802">
        <v>44</v>
      </c>
      <c r="C48" s="793">
        <v>44781</v>
      </c>
      <c r="D48" s="794" t="s">
        <v>9565</v>
      </c>
      <c r="E48" s="236" t="s">
        <v>9665</v>
      </c>
      <c r="F48" s="795" t="s">
        <v>9666</v>
      </c>
      <c r="G48" s="795" t="s">
        <v>9568</v>
      </c>
      <c r="H48" s="236"/>
      <c r="I48" s="76"/>
      <c r="J48" s="76"/>
      <c r="K48" s="76"/>
      <c r="L48" s="76"/>
      <c r="M48" s="76"/>
      <c r="N48" s="76"/>
      <c r="O48" s="76"/>
      <c r="P48" s="76"/>
      <c r="Q48" s="76"/>
      <c r="R48" s="76"/>
      <c r="S48" s="76"/>
      <c r="T48" s="76"/>
      <c r="U48" s="76"/>
      <c r="V48" s="76"/>
      <c r="W48" s="76"/>
      <c r="X48" s="76"/>
      <c r="Y48" s="76"/>
      <c r="Z48" s="76"/>
    </row>
    <row r="49" spans="1:26" ht="17.25" customHeight="1">
      <c r="A49" s="76"/>
      <c r="B49" s="802">
        <v>45</v>
      </c>
      <c r="C49" s="793">
        <v>44781</v>
      </c>
      <c r="D49" s="795" t="s">
        <v>9667</v>
      </c>
      <c r="E49" s="236" t="s">
        <v>9668</v>
      </c>
      <c r="F49" s="795" t="s">
        <v>9669</v>
      </c>
      <c r="G49" s="795" t="s">
        <v>9568</v>
      </c>
      <c r="H49" s="236"/>
      <c r="I49" s="76"/>
      <c r="J49" s="76"/>
      <c r="K49" s="76"/>
      <c r="L49" s="76"/>
      <c r="M49" s="76"/>
      <c r="N49" s="76"/>
      <c r="O49" s="76"/>
      <c r="P49" s="76"/>
      <c r="Q49" s="76"/>
      <c r="R49" s="76"/>
      <c r="S49" s="76"/>
      <c r="T49" s="76"/>
      <c r="U49" s="76"/>
      <c r="V49" s="76"/>
      <c r="W49" s="76"/>
      <c r="X49" s="76"/>
      <c r="Y49" s="76"/>
      <c r="Z49" s="76"/>
    </row>
    <row r="50" spans="1:26" ht="17.25" customHeight="1">
      <c r="A50" s="76"/>
      <c r="B50" s="802">
        <v>46</v>
      </c>
      <c r="C50" s="793">
        <v>44781</v>
      </c>
      <c r="D50" s="794" t="s">
        <v>9565</v>
      </c>
      <c r="E50" s="236" t="s">
        <v>9670</v>
      </c>
      <c r="F50" s="795" t="s">
        <v>9671</v>
      </c>
      <c r="G50" s="795" t="s">
        <v>9568</v>
      </c>
      <c r="H50" s="236"/>
      <c r="I50" s="76"/>
      <c r="J50" s="76"/>
      <c r="K50" s="76"/>
      <c r="L50" s="76"/>
      <c r="M50" s="76"/>
      <c r="N50" s="76"/>
      <c r="O50" s="76"/>
      <c r="P50" s="76"/>
      <c r="Q50" s="76"/>
      <c r="R50" s="76"/>
      <c r="S50" s="76"/>
      <c r="T50" s="76"/>
      <c r="U50" s="76"/>
      <c r="V50" s="76"/>
      <c r="W50" s="76"/>
      <c r="X50" s="76"/>
      <c r="Y50" s="76"/>
      <c r="Z50" s="76"/>
    </row>
    <row r="51" spans="1:26" ht="17.25" customHeight="1">
      <c r="A51" s="76"/>
      <c r="B51" s="802">
        <v>47</v>
      </c>
      <c r="C51" s="793">
        <v>44781</v>
      </c>
      <c r="D51" s="794" t="s">
        <v>9565</v>
      </c>
      <c r="E51" s="236" t="s">
        <v>9672</v>
      </c>
      <c r="F51" s="795" t="s">
        <v>9673</v>
      </c>
      <c r="G51" s="795" t="s">
        <v>9568</v>
      </c>
      <c r="H51" s="236"/>
      <c r="I51" s="76"/>
      <c r="J51" s="76"/>
      <c r="K51" s="76"/>
      <c r="L51" s="76"/>
      <c r="M51" s="76"/>
      <c r="N51" s="76"/>
      <c r="O51" s="76"/>
      <c r="P51" s="76"/>
      <c r="Q51" s="76"/>
      <c r="R51" s="76"/>
      <c r="S51" s="76"/>
      <c r="T51" s="76"/>
      <c r="U51" s="76"/>
      <c r="V51" s="76"/>
      <c r="W51" s="76"/>
      <c r="X51" s="76"/>
      <c r="Y51" s="76"/>
      <c r="Z51" s="76"/>
    </row>
    <row r="52" spans="1:26" ht="17.25" customHeight="1">
      <c r="A52" s="76"/>
      <c r="B52" s="802">
        <v>48</v>
      </c>
      <c r="C52" s="793">
        <v>44781</v>
      </c>
      <c r="D52" s="794" t="s">
        <v>9565</v>
      </c>
      <c r="E52" s="236" t="s">
        <v>9674</v>
      </c>
      <c r="F52" s="795" t="s">
        <v>9675</v>
      </c>
      <c r="G52" s="795" t="s">
        <v>9568</v>
      </c>
      <c r="H52" s="236"/>
      <c r="I52" s="76"/>
      <c r="J52" s="76"/>
      <c r="K52" s="76"/>
      <c r="L52" s="76"/>
      <c r="M52" s="76"/>
      <c r="N52" s="76"/>
      <c r="O52" s="76"/>
      <c r="P52" s="76"/>
      <c r="Q52" s="76"/>
      <c r="R52" s="76"/>
      <c r="S52" s="76"/>
      <c r="T52" s="76"/>
      <c r="U52" s="76"/>
      <c r="V52" s="76"/>
      <c r="W52" s="76"/>
      <c r="X52" s="76"/>
      <c r="Y52" s="76"/>
      <c r="Z52" s="76"/>
    </row>
    <row r="53" spans="1:26" ht="17.25" customHeight="1">
      <c r="A53" s="76"/>
      <c r="B53" s="802">
        <v>49</v>
      </c>
      <c r="C53" s="793">
        <v>44781</v>
      </c>
      <c r="D53" s="794" t="s">
        <v>9565</v>
      </c>
      <c r="E53" s="236" t="s">
        <v>9676</v>
      </c>
      <c r="F53" s="795" t="s">
        <v>9677</v>
      </c>
      <c r="G53" s="795" t="s">
        <v>9568</v>
      </c>
      <c r="H53" s="236"/>
      <c r="I53" s="76"/>
      <c r="J53" s="76"/>
      <c r="K53" s="76"/>
      <c r="L53" s="76"/>
      <c r="M53" s="76"/>
      <c r="N53" s="76"/>
      <c r="O53" s="76"/>
      <c r="P53" s="76"/>
      <c r="Q53" s="76"/>
      <c r="R53" s="76"/>
      <c r="S53" s="76"/>
      <c r="T53" s="76"/>
      <c r="U53" s="76"/>
      <c r="V53" s="76"/>
      <c r="W53" s="76"/>
      <c r="X53" s="76"/>
      <c r="Y53" s="76"/>
      <c r="Z53" s="76"/>
    </row>
    <row r="54" spans="1:26" ht="17.25" customHeight="1">
      <c r="A54" s="76"/>
      <c r="B54" s="802">
        <v>50</v>
      </c>
      <c r="C54" s="793">
        <v>44781</v>
      </c>
      <c r="D54" s="794" t="s">
        <v>9565</v>
      </c>
      <c r="E54" s="236" t="s">
        <v>9678</v>
      </c>
      <c r="F54" s="795" t="s">
        <v>9679</v>
      </c>
      <c r="G54" s="795" t="s">
        <v>9568</v>
      </c>
      <c r="H54" s="236"/>
      <c r="I54" s="76"/>
      <c r="J54" s="76"/>
      <c r="K54" s="76"/>
      <c r="L54" s="76"/>
      <c r="M54" s="76"/>
      <c r="N54" s="76"/>
      <c r="O54" s="76"/>
      <c r="P54" s="76"/>
      <c r="Q54" s="76"/>
      <c r="R54" s="76"/>
      <c r="S54" s="76"/>
      <c r="T54" s="76"/>
      <c r="U54" s="76"/>
      <c r="V54" s="76"/>
      <c r="W54" s="76"/>
      <c r="X54" s="76"/>
      <c r="Y54" s="76"/>
      <c r="Z54" s="76"/>
    </row>
    <row r="55" spans="1:26" ht="17.25" customHeight="1">
      <c r="A55" s="76"/>
      <c r="B55" s="802">
        <v>51</v>
      </c>
      <c r="C55" s="793">
        <v>44781</v>
      </c>
      <c r="D55" s="794" t="s">
        <v>9565</v>
      </c>
      <c r="E55" s="236" t="s">
        <v>9680</v>
      </c>
      <c r="F55" s="795" t="s">
        <v>9681</v>
      </c>
      <c r="G55" s="795" t="s">
        <v>9568</v>
      </c>
      <c r="H55" s="236"/>
      <c r="I55" s="76"/>
      <c r="J55" s="76"/>
      <c r="K55" s="76"/>
      <c r="L55" s="76"/>
      <c r="M55" s="76"/>
      <c r="N55" s="76"/>
      <c r="O55" s="76"/>
      <c r="P55" s="76"/>
      <c r="Q55" s="76"/>
      <c r="R55" s="76"/>
      <c r="S55" s="76"/>
      <c r="T55" s="76"/>
      <c r="U55" s="76"/>
      <c r="V55" s="76"/>
      <c r="W55" s="76"/>
      <c r="X55" s="76"/>
      <c r="Y55" s="76"/>
      <c r="Z55" s="76"/>
    </row>
    <row r="56" spans="1:26" ht="17.25" customHeight="1">
      <c r="A56" s="76"/>
      <c r="B56" s="802">
        <v>52</v>
      </c>
      <c r="C56" s="793">
        <v>44781</v>
      </c>
      <c r="D56" s="794" t="s">
        <v>9565</v>
      </c>
      <c r="E56" s="236" t="s">
        <v>9682</v>
      </c>
      <c r="F56" s="795" t="s">
        <v>9683</v>
      </c>
      <c r="G56" s="795" t="s">
        <v>9568</v>
      </c>
      <c r="H56" s="236"/>
      <c r="I56" s="76"/>
      <c r="J56" s="76"/>
      <c r="K56" s="76"/>
      <c r="L56" s="76"/>
      <c r="M56" s="76"/>
      <c r="N56" s="76"/>
      <c r="O56" s="76"/>
      <c r="P56" s="76"/>
      <c r="Q56" s="76"/>
      <c r="R56" s="76"/>
      <c r="S56" s="76"/>
      <c r="T56" s="76"/>
      <c r="U56" s="76"/>
      <c r="V56" s="76"/>
      <c r="W56" s="76"/>
      <c r="X56" s="76"/>
      <c r="Y56" s="76"/>
      <c r="Z56" s="76"/>
    </row>
    <row r="57" spans="1:26" ht="17.25" customHeight="1">
      <c r="A57" s="76"/>
      <c r="B57" s="802">
        <v>53</v>
      </c>
      <c r="C57" s="793">
        <v>44781</v>
      </c>
      <c r="D57" s="794" t="s">
        <v>9565</v>
      </c>
      <c r="E57" s="236" t="s">
        <v>9684</v>
      </c>
      <c r="F57" s="795" t="s">
        <v>9685</v>
      </c>
      <c r="G57" s="795" t="s">
        <v>9568</v>
      </c>
      <c r="H57" s="236"/>
      <c r="I57" s="76"/>
      <c r="J57" s="76"/>
      <c r="K57" s="76"/>
      <c r="L57" s="76"/>
      <c r="M57" s="76"/>
      <c r="N57" s="76"/>
      <c r="O57" s="76"/>
      <c r="P57" s="76"/>
      <c r="Q57" s="76"/>
      <c r="R57" s="76"/>
      <c r="S57" s="76"/>
      <c r="T57" s="76"/>
      <c r="U57" s="76"/>
      <c r="V57" s="76"/>
      <c r="W57" s="76"/>
      <c r="X57" s="76"/>
      <c r="Y57" s="76"/>
      <c r="Z57" s="76"/>
    </row>
    <row r="58" spans="1:26" ht="17.25" customHeight="1">
      <c r="A58" s="76"/>
      <c r="B58" s="802">
        <v>54</v>
      </c>
      <c r="C58" s="793">
        <v>44781</v>
      </c>
      <c r="D58" s="794" t="s">
        <v>9565</v>
      </c>
      <c r="E58" s="236" t="s">
        <v>9686</v>
      </c>
      <c r="F58" s="795" t="s">
        <v>9687</v>
      </c>
      <c r="G58" s="795" t="s">
        <v>9568</v>
      </c>
      <c r="H58" s="236"/>
      <c r="I58" s="76"/>
      <c r="J58" s="76"/>
      <c r="K58" s="76"/>
      <c r="L58" s="76"/>
      <c r="M58" s="76"/>
      <c r="N58" s="76"/>
      <c r="O58" s="76"/>
      <c r="P58" s="76"/>
      <c r="Q58" s="76"/>
      <c r="R58" s="76"/>
      <c r="S58" s="76"/>
      <c r="T58" s="76"/>
      <c r="U58" s="76"/>
      <c r="V58" s="76"/>
      <c r="W58" s="76"/>
      <c r="X58" s="76"/>
      <c r="Y58" s="76"/>
      <c r="Z58" s="76"/>
    </row>
    <row r="59" spans="1:26" ht="17.25" customHeight="1">
      <c r="A59" s="76"/>
      <c r="B59" s="802">
        <v>55</v>
      </c>
      <c r="C59" s="793">
        <v>44781</v>
      </c>
      <c r="D59" s="794" t="s">
        <v>9565</v>
      </c>
      <c r="E59" s="236" t="s">
        <v>9688</v>
      </c>
      <c r="F59" s="795" t="s">
        <v>9689</v>
      </c>
      <c r="G59" s="795" t="s">
        <v>9568</v>
      </c>
      <c r="H59" s="236"/>
      <c r="I59" s="76"/>
      <c r="J59" s="76"/>
      <c r="K59" s="76"/>
      <c r="L59" s="76"/>
      <c r="M59" s="76"/>
      <c r="N59" s="76"/>
      <c r="O59" s="76"/>
      <c r="P59" s="76"/>
      <c r="Q59" s="76"/>
      <c r="R59" s="76"/>
      <c r="S59" s="76"/>
      <c r="T59" s="76"/>
      <c r="U59" s="76"/>
      <c r="V59" s="76"/>
      <c r="W59" s="76"/>
      <c r="X59" s="76"/>
      <c r="Y59" s="76"/>
      <c r="Z59" s="76"/>
    </row>
    <row r="60" spans="1:26" ht="17.25" customHeight="1">
      <c r="A60" s="76"/>
      <c r="B60" s="802">
        <v>56</v>
      </c>
      <c r="C60" s="793">
        <v>44781</v>
      </c>
      <c r="D60" s="794" t="s">
        <v>9565</v>
      </c>
      <c r="E60" s="236" t="s">
        <v>9690</v>
      </c>
      <c r="F60" s="795" t="s">
        <v>9691</v>
      </c>
      <c r="G60" s="795" t="s">
        <v>9568</v>
      </c>
      <c r="H60" s="236"/>
      <c r="I60" s="76"/>
      <c r="J60" s="76"/>
      <c r="K60" s="76"/>
      <c r="L60" s="76"/>
      <c r="M60" s="76"/>
      <c r="N60" s="76"/>
      <c r="O60" s="76"/>
      <c r="P60" s="76"/>
      <c r="Q60" s="76"/>
      <c r="R60" s="76"/>
      <c r="S60" s="76"/>
      <c r="T60" s="76"/>
      <c r="U60" s="76"/>
      <c r="V60" s="76"/>
      <c r="W60" s="76"/>
      <c r="X60" s="76"/>
      <c r="Y60" s="76"/>
      <c r="Z60" s="76"/>
    </row>
    <row r="61" spans="1:26" ht="17.25" customHeight="1">
      <c r="A61" s="76"/>
      <c r="B61" s="802">
        <v>57</v>
      </c>
      <c r="C61" s="793">
        <v>44781</v>
      </c>
      <c r="D61" s="794" t="s">
        <v>9565</v>
      </c>
      <c r="E61" s="236" t="s">
        <v>9692</v>
      </c>
      <c r="F61" s="795" t="s">
        <v>9693</v>
      </c>
      <c r="G61" s="795" t="s">
        <v>9568</v>
      </c>
      <c r="H61" s="236"/>
      <c r="I61" s="76"/>
      <c r="J61" s="76"/>
      <c r="K61" s="76"/>
      <c r="L61" s="76"/>
      <c r="M61" s="76"/>
      <c r="N61" s="76"/>
      <c r="O61" s="76"/>
      <c r="P61" s="76"/>
      <c r="Q61" s="76"/>
      <c r="R61" s="76"/>
      <c r="S61" s="76"/>
      <c r="T61" s="76"/>
      <c r="U61" s="76"/>
      <c r="V61" s="76"/>
      <c r="W61" s="76"/>
      <c r="X61" s="76"/>
      <c r="Y61" s="76"/>
      <c r="Z61" s="76"/>
    </row>
    <row r="62" spans="1:26" ht="17.25" customHeight="1">
      <c r="A62" s="76"/>
      <c r="B62" s="802">
        <v>58</v>
      </c>
      <c r="C62" s="793">
        <v>44781</v>
      </c>
      <c r="D62" s="794" t="s">
        <v>9565</v>
      </c>
      <c r="E62" s="236" t="s">
        <v>9694</v>
      </c>
      <c r="F62" s="795" t="s">
        <v>9695</v>
      </c>
      <c r="G62" s="795" t="s">
        <v>9568</v>
      </c>
      <c r="H62" s="236"/>
      <c r="I62" s="76"/>
      <c r="J62" s="76"/>
      <c r="K62" s="76"/>
      <c r="L62" s="76"/>
      <c r="M62" s="76"/>
      <c r="N62" s="76"/>
      <c r="O62" s="76"/>
      <c r="P62" s="76"/>
      <c r="Q62" s="76"/>
      <c r="R62" s="76"/>
      <c r="S62" s="76"/>
      <c r="T62" s="76"/>
      <c r="U62" s="76"/>
      <c r="V62" s="76"/>
      <c r="W62" s="76"/>
      <c r="X62" s="76"/>
      <c r="Y62" s="76"/>
      <c r="Z62" s="76"/>
    </row>
    <row r="63" spans="1:26" ht="17.25" customHeight="1">
      <c r="A63" s="76"/>
      <c r="B63" s="802">
        <v>59</v>
      </c>
      <c r="C63" s="793">
        <v>44781</v>
      </c>
      <c r="D63" s="794" t="s">
        <v>9565</v>
      </c>
      <c r="E63" s="236" t="s">
        <v>9696</v>
      </c>
      <c r="F63" s="795" t="s">
        <v>9697</v>
      </c>
      <c r="G63" s="795" t="s">
        <v>9568</v>
      </c>
      <c r="H63" s="236"/>
      <c r="I63" s="76"/>
      <c r="J63" s="76"/>
      <c r="K63" s="76"/>
      <c r="L63" s="76"/>
      <c r="M63" s="76"/>
      <c r="N63" s="76"/>
      <c r="O63" s="76"/>
      <c r="P63" s="76"/>
      <c r="Q63" s="76"/>
      <c r="R63" s="76"/>
      <c r="S63" s="76"/>
      <c r="T63" s="76"/>
      <c r="U63" s="76"/>
      <c r="V63" s="76"/>
      <c r="W63" s="76"/>
      <c r="X63" s="76"/>
      <c r="Y63" s="76"/>
      <c r="Z63" s="76"/>
    </row>
    <row r="64" spans="1:26" ht="17.25" customHeight="1">
      <c r="A64" s="76"/>
      <c r="B64" s="802">
        <v>60</v>
      </c>
      <c r="C64" s="793">
        <v>44781</v>
      </c>
      <c r="D64" s="794" t="s">
        <v>9565</v>
      </c>
      <c r="E64" s="236" t="s">
        <v>9698</v>
      </c>
      <c r="F64" s="795" t="s">
        <v>9699</v>
      </c>
      <c r="G64" s="795" t="s">
        <v>9568</v>
      </c>
      <c r="H64" s="236"/>
      <c r="I64" s="76"/>
      <c r="J64" s="76"/>
      <c r="K64" s="76"/>
      <c r="L64" s="76"/>
      <c r="M64" s="76"/>
      <c r="N64" s="76"/>
      <c r="O64" s="76"/>
      <c r="P64" s="76"/>
      <c r="Q64" s="76"/>
      <c r="R64" s="76"/>
      <c r="S64" s="76"/>
      <c r="T64" s="76"/>
      <c r="U64" s="76"/>
      <c r="V64" s="76"/>
      <c r="W64" s="76"/>
      <c r="X64" s="76"/>
      <c r="Y64" s="76"/>
      <c r="Z64" s="76"/>
    </row>
    <row r="65" spans="1:26" ht="17.25" customHeight="1">
      <c r="A65" s="76"/>
      <c r="B65" s="802">
        <v>61</v>
      </c>
      <c r="C65" s="793">
        <v>44781</v>
      </c>
      <c r="D65" s="794" t="s">
        <v>9565</v>
      </c>
      <c r="E65" s="236" t="s">
        <v>9700</v>
      </c>
      <c r="F65" s="795" t="s">
        <v>9701</v>
      </c>
      <c r="G65" s="795" t="s">
        <v>9568</v>
      </c>
      <c r="H65" s="236"/>
      <c r="I65" s="76"/>
      <c r="J65" s="76"/>
      <c r="K65" s="76"/>
      <c r="L65" s="76"/>
      <c r="M65" s="76"/>
      <c r="N65" s="76"/>
      <c r="O65" s="76"/>
      <c r="P65" s="76"/>
      <c r="Q65" s="76"/>
      <c r="R65" s="76"/>
      <c r="S65" s="76"/>
      <c r="T65" s="76"/>
      <c r="U65" s="76"/>
      <c r="V65" s="76"/>
      <c r="W65" s="76"/>
      <c r="X65" s="76"/>
      <c r="Y65" s="76"/>
      <c r="Z65" s="76"/>
    </row>
    <row r="66" spans="1:26" ht="17.25" customHeight="1">
      <c r="A66" s="76"/>
      <c r="B66" s="802">
        <v>62</v>
      </c>
      <c r="C66" s="793">
        <v>44781</v>
      </c>
      <c r="D66" s="794" t="s">
        <v>9565</v>
      </c>
      <c r="E66" s="236" t="s">
        <v>9702</v>
      </c>
      <c r="F66" s="795" t="s">
        <v>9703</v>
      </c>
      <c r="G66" s="795" t="s">
        <v>9568</v>
      </c>
      <c r="H66" s="236"/>
      <c r="I66" s="76"/>
      <c r="J66" s="76"/>
      <c r="K66" s="76"/>
      <c r="L66" s="76"/>
      <c r="M66" s="76"/>
      <c r="N66" s="76"/>
      <c r="O66" s="76"/>
      <c r="P66" s="76"/>
      <c r="Q66" s="76"/>
      <c r="R66" s="76"/>
      <c r="S66" s="76"/>
      <c r="T66" s="76"/>
      <c r="U66" s="76"/>
      <c r="V66" s="76"/>
      <c r="W66" s="76"/>
      <c r="X66" s="76"/>
      <c r="Y66" s="76"/>
      <c r="Z66" s="76"/>
    </row>
    <row r="67" spans="1:26" ht="17.25" customHeight="1">
      <c r="A67" s="76"/>
      <c r="B67" s="802">
        <v>63</v>
      </c>
      <c r="C67" s="793">
        <v>44781</v>
      </c>
      <c r="D67" s="794" t="s">
        <v>9565</v>
      </c>
      <c r="E67" s="236" t="s">
        <v>9704</v>
      </c>
      <c r="F67" s="795" t="s">
        <v>9705</v>
      </c>
      <c r="G67" s="795" t="s">
        <v>9568</v>
      </c>
      <c r="H67" s="236"/>
      <c r="I67" s="76"/>
      <c r="J67" s="76"/>
      <c r="K67" s="76"/>
      <c r="L67" s="76"/>
      <c r="M67" s="76"/>
      <c r="N67" s="76"/>
      <c r="O67" s="76"/>
      <c r="P67" s="76"/>
      <c r="Q67" s="76"/>
      <c r="R67" s="76"/>
      <c r="S67" s="76"/>
      <c r="T67" s="76"/>
      <c r="U67" s="76"/>
      <c r="V67" s="76"/>
      <c r="W67" s="76"/>
      <c r="X67" s="76"/>
      <c r="Y67" s="76"/>
      <c r="Z67" s="76"/>
    </row>
    <row r="68" spans="1:26" ht="17.25" customHeight="1">
      <c r="A68" s="76"/>
      <c r="B68" s="802">
        <v>64</v>
      </c>
      <c r="C68" s="793">
        <v>44781</v>
      </c>
      <c r="D68" s="794" t="s">
        <v>9565</v>
      </c>
      <c r="E68" s="236" t="s">
        <v>9706</v>
      </c>
      <c r="F68" s="795" t="s">
        <v>9707</v>
      </c>
      <c r="G68" s="795" t="s">
        <v>9568</v>
      </c>
      <c r="H68" s="236"/>
      <c r="I68" s="76"/>
      <c r="J68" s="76"/>
      <c r="K68" s="76"/>
      <c r="L68" s="76"/>
      <c r="M68" s="76"/>
      <c r="N68" s="76"/>
      <c r="O68" s="76"/>
      <c r="P68" s="76"/>
      <c r="Q68" s="76"/>
      <c r="R68" s="76"/>
      <c r="S68" s="76"/>
      <c r="T68" s="76"/>
      <c r="U68" s="76"/>
      <c r="V68" s="76"/>
      <c r="W68" s="76"/>
      <c r="X68" s="76"/>
      <c r="Y68" s="76"/>
      <c r="Z68" s="76"/>
    </row>
    <row r="69" spans="1:26" ht="17.25" customHeight="1">
      <c r="A69" s="76"/>
      <c r="B69" s="802">
        <v>65</v>
      </c>
      <c r="C69" s="793">
        <v>44781</v>
      </c>
      <c r="D69" s="794" t="s">
        <v>9565</v>
      </c>
      <c r="E69" s="236" t="s">
        <v>9648</v>
      </c>
      <c r="F69" s="795" t="s">
        <v>9708</v>
      </c>
      <c r="G69" s="795" t="s">
        <v>9568</v>
      </c>
      <c r="H69" s="236"/>
      <c r="I69" s="76"/>
      <c r="J69" s="76"/>
      <c r="K69" s="76"/>
      <c r="L69" s="76"/>
      <c r="M69" s="76"/>
      <c r="N69" s="76"/>
      <c r="O69" s="76"/>
      <c r="P69" s="76"/>
      <c r="Q69" s="76"/>
      <c r="R69" s="76"/>
      <c r="S69" s="76"/>
      <c r="T69" s="76"/>
      <c r="U69" s="76"/>
      <c r="V69" s="76"/>
      <c r="W69" s="76"/>
      <c r="X69" s="76"/>
      <c r="Y69" s="76"/>
      <c r="Z69" s="76"/>
    </row>
    <row r="70" spans="1:26" ht="17.25" customHeight="1">
      <c r="A70" s="76"/>
      <c r="B70" s="802">
        <v>66</v>
      </c>
      <c r="C70" s="793">
        <v>44781</v>
      </c>
      <c r="D70" s="794" t="s">
        <v>9565</v>
      </c>
      <c r="E70" s="236" t="s">
        <v>9709</v>
      </c>
      <c r="F70" s="795" t="s">
        <v>9710</v>
      </c>
      <c r="G70" s="795" t="s">
        <v>9568</v>
      </c>
      <c r="H70" s="236"/>
      <c r="I70" s="76"/>
      <c r="J70" s="76"/>
      <c r="K70" s="76"/>
      <c r="L70" s="76"/>
      <c r="M70" s="76"/>
      <c r="N70" s="76"/>
      <c r="O70" s="76"/>
      <c r="P70" s="76"/>
      <c r="Q70" s="76"/>
      <c r="R70" s="76"/>
      <c r="S70" s="76"/>
      <c r="T70" s="76"/>
      <c r="U70" s="76"/>
      <c r="V70" s="76"/>
      <c r="W70" s="76"/>
      <c r="X70" s="76"/>
      <c r="Y70" s="76"/>
      <c r="Z70" s="76"/>
    </row>
    <row r="71" spans="1:26" ht="17.25" customHeight="1">
      <c r="A71" s="76"/>
      <c r="B71" s="802">
        <v>67</v>
      </c>
      <c r="C71" s="793">
        <v>44781</v>
      </c>
      <c r="D71" s="794" t="s">
        <v>9565</v>
      </c>
      <c r="E71" s="236" t="s">
        <v>9639</v>
      </c>
      <c r="F71" s="795" t="s">
        <v>9711</v>
      </c>
      <c r="G71" s="795" t="s">
        <v>9568</v>
      </c>
      <c r="H71" s="236"/>
      <c r="I71" s="76"/>
      <c r="J71" s="76"/>
      <c r="K71" s="76"/>
      <c r="L71" s="76"/>
      <c r="M71" s="76"/>
      <c r="N71" s="76"/>
      <c r="O71" s="76"/>
      <c r="P71" s="76"/>
      <c r="Q71" s="76"/>
      <c r="R71" s="76"/>
      <c r="S71" s="76"/>
      <c r="T71" s="76"/>
      <c r="U71" s="76"/>
      <c r="V71" s="76"/>
      <c r="W71" s="76"/>
      <c r="X71" s="76"/>
      <c r="Y71" s="76"/>
      <c r="Z71" s="76"/>
    </row>
    <row r="72" spans="1:26" ht="17.25" customHeight="1">
      <c r="A72" s="76"/>
      <c r="B72" s="802">
        <v>68</v>
      </c>
      <c r="C72" s="793">
        <v>44781</v>
      </c>
      <c r="D72" s="794" t="s">
        <v>9565</v>
      </c>
      <c r="E72" s="236" t="s">
        <v>9712</v>
      </c>
      <c r="F72" s="795" t="s">
        <v>9713</v>
      </c>
      <c r="G72" s="795" t="s">
        <v>9568</v>
      </c>
      <c r="H72" s="236"/>
      <c r="I72" s="76"/>
      <c r="J72" s="76"/>
      <c r="K72" s="76"/>
      <c r="L72" s="76"/>
      <c r="M72" s="76"/>
      <c r="N72" s="76"/>
      <c r="O72" s="76"/>
      <c r="P72" s="76"/>
      <c r="Q72" s="76"/>
      <c r="R72" s="76"/>
      <c r="S72" s="76"/>
      <c r="T72" s="76"/>
      <c r="U72" s="76"/>
      <c r="V72" s="76"/>
      <c r="W72" s="76"/>
      <c r="X72" s="76"/>
      <c r="Y72" s="76"/>
      <c r="Z72" s="76"/>
    </row>
    <row r="73" spans="1:26" ht="17.25" customHeight="1">
      <c r="A73" s="76"/>
      <c r="B73" s="802">
        <v>69</v>
      </c>
      <c r="C73" s="793">
        <v>44781</v>
      </c>
      <c r="D73" s="794" t="s">
        <v>9565</v>
      </c>
      <c r="E73" s="236" t="s">
        <v>9714</v>
      </c>
      <c r="F73" s="795" t="s">
        <v>9715</v>
      </c>
      <c r="G73" s="795" t="s">
        <v>9568</v>
      </c>
      <c r="H73" s="236"/>
      <c r="I73" s="76"/>
      <c r="J73" s="76"/>
      <c r="K73" s="76"/>
      <c r="L73" s="76"/>
      <c r="M73" s="76"/>
      <c r="N73" s="76"/>
      <c r="O73" s="76"/>
      <c r="P73" s="76"/>
      <c r="Q73" s="76"/>
      <c r="R73" s="76"/>
      <c r="S73" s="76"/>
      <c r="T73" s="76"/>
      <c r="U73" s="76"/>
      <c r="V73" s="76"/>
      <c r="W73" s="76"/>
      <c r="X73" s="76"/>
      <c r="Y73" s="76"/>
      <c r="Z73" s="76"/>
    </row>
    <row r="74" spans="1:26" ht="17.25" customHeight="1">
      <c r="A74" s="76"/>
      <c r="B74" s="803">
        <v>70</v>
      </c>
      <c r="C74" s="804">
        <v>44781</v>
      </c>
      <c r="D74" s="805" t="s">
        <v>9565</v>
      </c>
      <c r="E74" s="803" t="s">
        <v>9716</v>
      </c>
      <c r="F74" s="806" t="s">
        <v>9717</v>
      </c>
      <c r="G74" s="806" t="s">
        <v>9568</v>
      </c>
      <c r="H74" s="803"/>
      <c r="I74" s="76"/>
      <c r="J74" s="76"/>
      <c r="K74" s="76"/>
      <c r="L74" s="76"/>
      <c r="M74" s="76"/>
      <c r="N74" s="76"/>
      <c r="O74" s="76"/>
      <c r="P74" s="76"/>
      <c r="Q74" s="76"/>
      <c r="R74" s="76"/>
      <c r="S74" s="76"/>
      <c r="T74" s="76"/>
      <c r="U74" s="76"/>
      <c r="V74" s="76"/>
      <c r="W74" s="76"/>
      <c r="X74" s="76"/>
      <c r="Y74" s="76"/>
      <c r="Z74" s="76"/>
    </row>
    <row r="75" spans="1:26" ht="17.25" customHeight="1">
      <c r="A75" s="76"/>
      <c r="B75" s="802">
        <v>71</v>
      </c>
      <c r="C75" s="793">
        <v>44781</v>
      </c>
      <c r="D75" s="794" t="s">
        <v>9565</v>
      </c>
      <c r="E75" s="236" t="s">
        <v>9718</v>
      </c>
      <c r="F75" s="795" t="s">
        <v>9719</v>
      </c>
      <c r="G75" s="795" t="s">
        <v>9568</v>
      </c>
      <c r="H75" s="236"/>
      <c r="I75" s="76"/>
      <c r="J75" s="76"/>
      <c r="K75" s="76"/>
      <c r="L75" s="76"/>
      <c r="M75" s="76"/>
      <c r="N75" s="76"/>
      <c r="O75" s="76"/>
      <c r="P75" s="76"/>
      <c r="Q75" s="76"/>
      <c r="R75" s="76"/>
      <c r="S75" s="76"/>
      <c r="T75" s="76"/>
      <c r="U75" s="76"/>
      <c r="V75" s="76"/>
      <c r="W75" s="76"/>
      <c r="X75" s="76"/>
      <c r="Y75" s="76"/>
      <c r="Z75" s="76"/>
    </row>
    <row r="76" spans="1:26" ht="17.25" customHeight="1">
      <c r="A76" s="76"/>
      <c r="B76" s="802">
        <v>72</v>
      </c>
      <c r="C76" s="793">
        <v>44781</v>
      </c>
      <c r="D76" s="794" t="s">
        <v>9565</v>
      </c>
      <c r="E76" s="236" t="s">
        <v>9720</v>
      </c>
      <c r="F76" s="795" t="s">
        <v>9721</v>
      </c>
      <c r="G76" s="795" t="s">
        <v>9568</v>
      </c>
      <c r="H76" s="236"/>
      <c r="I76" s="76"/>
      <c r="J76" s="76"/>
      <c r="K76" s="76"/>
      <c r="L76" s="76"/>
      <c r="M76" s="76"/>
      <c r="N76" s="76"/>
      <c r="O76" s="76"/>
      <c r="P76" s="76"/>
      <c r="Q76" s="76"/>
      <c r="R76" s="76"/>
      <c r="S76" s="76"/>
      <c r="T76" s="76"/>
      <c r="U76" s="76"/>
      <c r="V76" s="76"/>
      <c r="W76" s="76"/>
      <c r="X76" s="76"/>
      <c r="Y76" s="76"/>
      <c r="Z76" s="76"/>
    </row>
    <row r="77" spans="1:26" ht="17.25" customHeight="1">
      <c r="A77" s="76"/>
      <c r="B77" s="802">
        <v>73</v>
      </c>
      <c r="C77" s="793">
        <v>44781</v>
      </c>
      <c r="D77" s="794" t="s">
        <v>9565</v>
      </c>
      <c r="E77" s="236" t="s">
        <v>9660</v>
      </c>
      <c r="F77" s="795" t="s">
        <v>9722</v>
      </c>
      <c r="G77" s="795" t="s">
        <v>9568</v>
      </c>
      <c r="H77" s="236"/>
      <c r="I77" s="76"/>
      <c r="J77" s="76"/>
      <c r="K77" s="76"/>
      <c r="L77" s="76"/>
      <c r="M77" s="76"/>
      <c r="N77" s="76"/>
      <c r="O77" s="76"/>
      <c r="P77" s="76"/>
      <c r="Q77" s="76"/>
      <c r="R77" s="76"/>
      <c r="S77" s="76"/>
      <c r="T77" s="76"/>
      <c r="U77" s="76"/>
      <c r="V77" s="76"/>
      <c r="W77" s="76"/>
      <c r="X77" s="76"/>
      <c r="Y77" s="76"/>
      <c r="Z77" s="76"/>
    </row>
    <row r="78" spans="1:26" ht="17.25" customHeight="1">
      <c r="A78" s="76"/>
      <c r="B78" s="802">
        <v>74</v>
      </c>
      <c r="C78" s="793">
        <v>44781</v>
      </c>
      <c r="D78" s="794" t="s">
        <v>9565</v>
      </c>
      <c r="E78" s="236" t="s">
        <v>9723</v>
      </c>
      <c r="F78" s="795" t="s">
        <v>9724</v>
      </c>
      <c r="G78" s="795" t="s">
        <v>9568</v>
      </c>
      <c r="H78" s="236"/>
      <c r="I78" s="76"/>
      <c r="J78" s="76"/>
      <c r="K78" s="76"/>
      <c r="L78" s="76"/>
      <c r="M78" s="76"/>
      <c r="N78" s="76"/>
      <c r="O78" s="76"/>
      <c r="P78" s="76"/>
      <c r="Q78" s="76"/>
      <c r="R78" s="76"/>
      <c r="S78" s="76"/>
      <c r="T78" s="76"/>
      <c r="U78" s="76"/>
      <c r="V78" s="76"/>
      <c r="W78" s="76"/>
      <c r="X78" s="76"/>
      <c r="Y78" s="76"/>
      <c r="Z78" s="76"/>
    </row>
    <row r="79" spans="1:26" ht="17.25" customHeight="1">
      <c r="A79" s="76"/>
      <c r="B79" s="802">
        <v>75</v>
      </c>
      <c r="C79" s="793">
        <v>44781</v>
      </c>
      <c r="D79" s="794" t="s">
        <v>9565</v>
      </c>
      <c r="E79" s="236" t="s">
        <v>9725</v>
      </c>
      <c r="F79" s="795" t="s">
        <v>9726</v>
      </c>
      <c r="G79" s="795" t="s">
        <v>9568</v>
      </c>
      <c r="H79" s="236"/>
      <c r="I79" s="76"/>
      <c r="J79" s="76"/>
      <c r="K79" s="76"/>
      <c r="L79" s="76"/>
      <c r="M79" s="76"/>
      <c r="N79" s="76"/>
      <c r="O79" s="76"/>
      <c r="P79" s="76"/>
      <c r="Q79" s="76"/>
      <c r="R79" s="76"/>
      <c r="S79" s="76"/>
      <c r="T79" s="76"/>
      <c r="U79" s="76"/>
      <c r="V79" s="76"/>
      <c r="W79" s="76"/>
      <c r="X79" s="76"/>
      <c r="Y79" s="76"/>
      <c r="Z79" s="76"/>
    </row>
    <row r="80" spans="1:26" ht="17.25" customHeight="1">
      <c r="A80" s="76"/>
      <c r="B80" s="802">
        <v>76</v>
      </c>
      <c r="C80" s="793">
        <v>44781</v>
      </c>
      <c r="D80" s="794" t="s">
        <v>9565</v>
      </c>
      <c r="E80" s="236" t="s">
        <v>9727</v>
      </c>
      <c r="F80" s="795" t="s">
        <v>9728</v>
      </c>
      <c r="G80" s="795" t="s">
        <v>9568</v>
      </c>
      <c r="H80" s="236"/>
      <c r="I80" s="76"/>
      <c r="J80" s="76"/>
      <c r="K80" s="76"/>
      <c r="L80" s="76"/>
      <c r="M80" s="76"/>
      <c r="N80" s="76"/>
      <c r="O80" s="76"/>
      <c r="P80" s="76"/>
      <c r="Q80" s="76"/>
      <c r="R80" s="76"/>
      <c r="S80" s="76"/>
      <c r="T80" s="76"/>
      <c r="U80" s="76"/>
      <c r="V80" s="76"/>
      <c r="W80" s="76"/>
      <c r="X80" s="76"/>
      <c r="Y80" s="76"/>
      <c r="Z80" s="76"/>
    </row>
    <row r="81" spans="1:26" ht="17.25" customHeight="1">
      <c r="A81" s="76"/>
      <c r="B81" s="802">
        <v>77</v>
      </c>
      <c r="C81" s="793">
        <v>44781</v>
      </c>
      <c r="D81" s="794" t="s">
        <v>9565</v>
      </c>
      <c r="E81" s="236" t="s">
        <v>9729</v>
      </c>
      <c r="F81" s="795" t="s">
        <v>9730</v>
      </c>
      <c r="G81" s="795" t="s">
        <v>9568</v>
      </c>
      <c r="H81" s="236"/>
      <c r="I81" s="76"/>
      <c r="J81" s="76"/>
      <c r="K81" s="76"/>
      <c r="L81" s="76"/>
      <c r="M81" s="76"/>
      <c r="N81" s="76"/>
      <c r="O81" s="76"/>
      <c r="P81" s="76"/>
      <c r="Q81" s="76"/>
      <c r="R81" s="76"/>
      <c r="S81" s="76"/>
      <c r="T81" s="76"/>
      <c r="U81" s="76"/>
      <c r="V81" s="76"/>
      <c r="W81" s="76"/>
      <c r="X81" s="76"/>
      <c r="Y81" s="76"/>
      <c r="Z81" s="76"/>
    </row>
    <row r="82" spans="1:26" ht="17.25" customHeight="1">
      <c r="A82" s="76"/>
      <c r="B82" s="802">
        <v>78</v>
      </c>
      <c r="C82" s="793">
        <v>44781</v>
      </c>
      <c r="D82" s="794" t="s">
        <v>9565</v>
      </c>
      <c r="E82" s="236" t="s">
        <v>9731</v>
      </c>
      <c r="F82" s="795" t="s">
        <v>9732</v>
      </c>
      <c r="G82" s="795" t="s">
        <v>9568</v>
      </c>
      <c r="H82" s="236"/>
      <c r="I82" s="76"/>
      <c r="J82" s="76"/>
      <c r="K82" s="76"/>
      <c r="L82" s="76"/>
      <c r="M82" s="76"/>
      <c r="N82" s="76"/>
      <c r="O82" s="76"/>
      <c r="P82" s="76"/>
      <c r="Q82" s="76"/>
      <c r="R82" s="76"/>
      <c r="S82" s="76"/>
      <c r="T82" s="76"/>
      <c r="U82" s="76"/>
      <c r="V82" s="76"/>
      <c r="W82" s="76"/>
      <c r="X82" s="76"/>
      <c r="Y82" s="76"/>
      <c r="Z82" s="76"/>
    </row>
    <row r="83" spans="1:26" ht="17.25" customHeight="1">
      <c r="A83" s="76"/>
      <c r="B83" s="802">
        <v>79</v>
      </c>
      <c r="C83" s="793">
        <v>44781</v>
      </c>
      <c r="D83" s="794" t="s">
        <v>9565</v>
      </c>
      <c r="E83" s="236" t="s">
        <v>9733</v>
      </c>
      <c r="F83" s="795" t="s">
        <v>9734</v>
      </c>
      <c r="G83" s="795" t="s">
        <v>9568</v>
      </c>
      <c r="H83" s="236"/>
      <c r="I83" s="76"/>
      <c r="J83" s="76"/>
      <c r="K83" s="76"/>
      <c r="L83" s="76"/>
      <c r="M83" s="76"/>
      <c r="N83" s="76"/>
      <c r="O83" s="76"/>
      <c r="P83" s="76"/>
      <c r="Q83" s="76"/>
      <c r="R83" s="76"/>
      <c r="S83" s="76"/>
      <c r="T83" s="76"/>
      <c r="U83" s="76"/>
      <c r="V83" s="76"/>
      <c r="W83" s="76"/>
      <c r="X83" s="76"/>
      <c r="Y83" s="76"/>
      <c r="Z83" s="76"/>
    </row>
    <row r="84" spans="1:26" ht="17.25" customHeight="1">
      <c r="A84" s="76"/>
      <c r="B84" s="802">
        <v>80</v>
      </c>
      <c r="C84" s="793">
        <v>44781</v>
      </c>
      <c r="D84" s="794" t="s">
        <v>9565</v>
      </c>
      <c r="E84" s="236" t="s">
        <v>9735</v>
      </c>
      <c r="F84" s="795" t="s">
        <v>9736</v>
      </c>
      <c r="G84" s="795" t="s">
        <v>9568</v>
      </c>
      <c r="H84" s="236"/>
      <c r="I84" s="76"/>
      <c r="J84" s="76"/>
      <c r="K84" s="76"/>
      <c r="L84" s="76"/>
      <c r="M84" s="76"/>
      <c r="N84" s="76"/>
      <c r="O84" s="76"/>
      <c r="P84" s="76"/>
      <c r="Q84" s="76"/>
      <c r="R84" s="76"/>
      <c r="S84" s="76"/>
      <c r="T84" s="76"/>
      <c r="U84" s="76"/>
      <c r="V84" s="76"/>
      <c r="W84" s="76"/>
      <c r="X84" s="76"/>
      <c r="Y84" s="76"/>
      <c r="Z84" s="76"/>
    </row>
    <row r="85" spans="1:26" ht="17.25" customHeight="1">
      <c r="A85" s="76"/>
      <c r="B85" s="802">
        <v>81</v>
      </c>
      <c r="C85" s="793">
        <v>44781</v>
      </c>
      <c r="D85" s="794" t="s">
        <v>9565</v>
      </c>
      <c r="E85" s="236" t="s">
        <v>9737</v>
      </c>
      <c r="F85" s="795" t="s">
        <v>9738</v>
      </c>
      <c r="G85" s="795" t="s">
        <v>9568</v>
      </c>
      <c r="H85" s="236"/>
      <c r="I85" s="76"/>
      <c r="J85" s="76"/>
      <c r="K85" s="76"/>
      <c r="L85" s="76"/>
      <c r="M85" s="76"/>
      <c r="N85" s="76"/>
      <c r="O85" s="76"/>
      <c r="P85" s="76"/>
      <c r="Q85" s="76"/>
      <c r="R85" s="76"/>
      <c r="S85" s="76"/>
      <c r="T85" s="76"/>
      <c r="U85" s="76"/>
      <c r="V85" s="76"/>
      <c r="W85" s="76"/>
      <c r="X85" s="76"/>
      <c r="Y85" s="76"/>
      <c r="Z85" s="76"/>
    </row>
    <row r="86" spans="1:26" ht="17.25" customHeight="1">
      <c r="A86" s="76"/>
      <c r="B86" s="802">
        <v>82</v>
      </c>
      <c r="C86" s="793">
        <v>44781</v>
      </c>
      <c r="D86" s="794" t="s">
        <v>9565</v>
      </c>
      <c r="E86" s="236" t="s">
        <v>9739</v>
      </c>
      <c r="F86" s="795" t="s">
        <v>9740</v>
      </c>
      <c r="G86" s="795" t="s">
        <v>9568</v>
      </c>
      <c r="H86" s="236"/>
      <c r="I86" s="76"/>
      <c r="J86" s="76"/>
      <c r="K86" s="76"/>
      <c r="L86" s="76"/>
      <c r="M86" s="76"/>
      <c r="N86" s="76"/>
      <c r="O86" s="76"/>
      <c r="P86" s="76"/>
      <c r="Q86" s="76"/>
      <c r="R86" s="76"/>
      <c r="S86" s="76"/>
      <c r="T86" s="76"/>
      <c r="U86" s="76"/>
      <c r="V86" s="76"/>
      <c r="W86" s="76"/>
      <c r="X86" s="76"/>
      <c r="Y86" s="76"/>
      <c r="Z86" s="76"/>
    </row>
    <row r="87" spans="1:26" ht="17.25" customHeight="1">
      <c r="A87" s="76"/>
      <c r="B87" s="802">
        <v>83</v>
      </c>
      <c r="C87" s="793">
        <v>44781</v>
      </c>
      <c r="D87" s="794" t="s">
        <v>9565</v>
      </c>
      <c r="E87" s="236" t="s">
        <v>9741</v>
      </c>
      <c r="F87" s="795" t="s">
        <v>9742</v>
      </c>
      <c r="G87" s="795" t="s">
        <v>9568</v>
      </c>
      <c r="H87" s="236"/>
      <c r="I87" s="76"/>
      <c r="J87" s="76"/>
      <c r="K87" s="76"/>
      <c r="L87" s="76"/>
      <c r="M87" s="76"/>
      <c r="N87" s="76"/>
      <c r="O87" s="76"/>
      <c r="P87" s="76"/>
      <c r="Q87" s="76"/>
      <c r="R87" s="76"/>
      <c r="S87" s="76"/>
      <c r="T87" s="76"/>
      <c r="U87" s="76"/>
      <c r="V87" s="76"/>
      <c r="W87" s="76"/>
      <c r="X87" s="76"/>
      <c r="Y87" s="76"/>
      <c r="Z87" s="76"/>
    </row>
    <row r="88" spans="1:26" ht="17.25" customHeight="1">
      <c r="A88" s="76"/>
      <c r="B88" s="802">
        <v>84</v>
      </c>
      <c r="C88" s="793">
        <v>44781</v>
      </c>
      <c r="D88" s="794" t="s">
        <v>9565</v>
      </c>
      <c r="E88" s="236" t="s">
        <v>9743</v>
      </c>
      <c r="F88" s="795" t="s">
        <v>9744</v>
      </c>
      <c r="G88" s="795" t="s">
        <v>9568</v>
      </c>
      <c r="H88" s="236"/>
      <c r="I88" s="76"/>
      <c r="J88" s="76"/>
      <c r="K88" s="76"/>
      <c r="L88" s="76"/>
      <c r="M88" s="76"/>
      <c r="N88" s="76"/>
      <c r="O88" s="76"/>
      <c r="P88" s="76"/>
      <c r="Q88" s="76"/>
      <c r="R88" s="76"/>
      <c r="S88" s="76"/>
      <c r="T88" s="76"/>
      <c r="U88" s="76"/>
      <c r="V88" s="76"/>
      <c r="W88" s="76"/>
      <c r="X88" s="76"/>
      <c r="Y88" s="76"/>
      <c r="Z88" s="76"/>
    </row>
    <row r="89" spans="1:26" ht="17.25" customHeight="1">
      <c r="A89" s="76"/>
      <c r="B89" s="802">
        <v>85</v>
      </c>
      <c r="C89" s="793">
        <v>44781</v>
      </c>
      <c r="D89" s="794" t="s">
        <v>9565</v>
      </c>
      <c r="E89" s="236" t="s">
        <v>9745</v>
      </c>
      <c r="F89" s="795" t="s">
        <v>9746</v>
      </c>
      <c r="G89" s="795" t="s">
        <v>9568</v>
      </c>
      <c r="H89" s="236"/>
      <c r="I89" s="76"/>
      <c r="J89" s="76"/>
      <c r="K89" s="76"/>
      <c r="L89" s="76"/>
      <c r="M89" s="76"/>
      <c r="N89" s="76"/>
      <c r="O89" s="76"/>
      <c r="P89" s="76"/>
      <c r="Q89" s="76"/>
      <c r="R89" s="76"/>
      <c r="S89" s="76"/>
      <c r="T89" s="76"/>
      <c r="U89" s="76"/>
      <c r="V89" s="76"/>
      <c r="W89" s="76"/>
      <c r="X89" s="76"/>
      <c r="Y89" s="76"/>
      <c r="Z89" s="76"/>
    </row>
    <row r="90" spans="1:26" ht="17.25" customHeight="1">
      <c r="A90" s="76"/>
      <c r="B90" s="802">
        <v>86</v>
      </c>
      <c r="C90" s="793">
        <v>44781</v>
      </c>
      <c r="D90" s="794" t="s">
        <v>9565</v>
      </c>
      <c r="E90" s="236" t="s">
        <v>9747</v>
      </c>
      <c r="F90" s="795" t="s">
        <v>9748</v>
      </c>
      <c r="G90" s="795" t="s">
        <v>9568</v>
      </c>
      <c r="H90" s="236"/>
      <c r="I90" s="76"/>
      <c r="J90" s="76"/>
      <c r="K90" s="76"/>
      <c r="L90" s="76"/>
      <c r="M90" s="76"/>
      <c r="N90" s="76"/>
      <c r="O90" s="76"/>
      <c r="P90" s="76"/>
      <c r="Q90" s="76"/>
      <c r="R90" s="76"/>
      <c r="S90" s="76"/>
      <c r="T90" s="76"/>
      <c r="U90" s="76"/>
      <c r="V90" s="76"/>
      <c r="W90" s="76"/>
      <c r="X90" s="76"/>
      <c r="Y90" s="76"/>
      <c r="Z90" s="76"/>
    </row>
    <row r="91" spans="1:26" ht="17.25" customHeight="1">
      <c r="A91" s="76"/>
      <c r="B91" s="802">
        <v>87</v>
      </c>
      <c r="C91" s="793">
        <v>44781</v>
      </c>
      <c r="D91" s="794" t="s">
        <v>9565</v>
      </c>
      <c r="E91" s="795" t="s">
        <v>9749</v>
      </c>
      <c r="F91" s="795" t="s">
        <v>9750</v>
      </c>
      <c r="G91" s="795" t="s">
        <v>9568</v>
      </c>
      <c r="H91" s="236"/>
      <c r="I91" s="76"/>
      <c r="J91" s="76"/>
      <c r="K91" s="76"/>
      <c r="L91" s="76"/>
      <c r="M91" s="76"/>
      <c r="N91" s="76"/>
      <c r="O91" s="76"/>
      <c r="P91" s="76"/>
      <c r="Q91" s="76"/>
      <c r="R91" s="76"/>
      <c r="S91" s="76"/>
      <c r="T91" s="76"/>
      <c r="U91" s="76"/>
      <c r="V91" s="76"/>
      <c r="W91" s="76"/>
      <c r="X91" s="76"/>
      <c r="Y91" s="76"/>
      <c r="Z91" s="76"/>
    </row>
    <row r="92" spans="1:26" ht="17.25" customHeight="1">
      <c r="A92" s="76"/>
      <c r="B92" s="802">
        <v>88</v>
      </c>
      <c r="C92" s="793">
        <v>44781</v>
      </c>
      <c r="D92" s="794" t="s">
        <v>9565</v>
      </c>
      <c r="E92" s="236" t="s">
        <v>9751</v>
      </c>
      <c r="F92" s="795" t="s">
        <v>9752</v>
      </c>
      <c r="G92" s="795" t="s">
        <v>9568</v>
      </c>
      <c r="H92" s="236"/>
      <c r="I92" s="76"/>
      <c r="J92" s="76"/>
      <c r="K92" s="76"/>
      <c r="L92" s="76"/>
      <c r="M92" s="76"/>
      <c r="N92" s="76"/>
      <c r="O92" s="76"/>
      <c r="P92" s="76"/>
      <c r="Q92" s="76"/>
      <c r="R92" s="76"/>
      <c r="S92" s="76"/>
      <c r="T92" s="76"/>
      <c r="U92" s="76"/>
      <c r="V92" s="76"/>
      <c r="W92" s="76"/>
      <c r="X92" s="76"/>
      <c r="Y92" s="76"/>
      <c r="Z92" s="76"/>
    </row>
    <row r="93" spans="1:26" ht="17.25" customHeight="1">
      <c r="A93" s="76"/>
      <c r="B93" s="802">
        <v>89</v>
      </c>
      <c r="C93" s="793">
        <v>44781</v>
      </c>
      <c r="D93" s="794" t="s">
        <v>9565</v>
      </c>
      <c r="E93" s="236" t="s">
        <v>9753</v>
      </c>
      <c r="F93" s="795" t="s">
        <v>9754</v>
      </c>
      <c r="G93" s="795" t="s">
        <v>9568</v>
      </c>
      <c r="H93" s="236"/>
      <c r="I93" s="76"/>
      <c r="J93" s="76"/>
      <c r="K93" s="76"/>
      <c r="L93" s="76"/>
      <c r="M93" s="76"/>
      <c r="N93" s="76"/>
      <c r="O93" s="76"/>
      <c r="P93" s="76"/>
      <c r="Q93" s="76"/>
      <c r="R93" s="76"/>
      <c r="S93" s="76"/>
      <c r="T93" s="76"/>
      <c r="U93" s="76"/>
      <c r="V93" s="76"/>
      <c r="W93" s="76"/>
      <c r="X93" s="76"/>
      <c r="Y93" s="76"/>
      <c r="Z93" s="76"/>
    </row>
    <row r="94" spans="1:26" ht="17.25" customHeight="1">
      <c r="A94" s="76"/>
      <c r="B94" s="802">
        <v>90</v>
      </c>
      <c r="C94" s="793">
        <v>44781</v>
      </c>
      <c r="D94" s="794" t="s">
        <v>9565</v>
      </c>
      <c r="E94" s="236" t="s">
        <v>9755</v>
      </c>
      <c r="F94" s="795" t="s">
        <v>9756</v>
      </c>
      <c r="G94" s="795" t="s">
        <v>9568</v>
      </c>
      <c r="H94" s="236"/>
      <c r="I94" s="76"/>
      <c r="J94" s="76"/>
      <c r="K94" s="76"/>
      <c r="L94" s="76"/>
      <c r="M94" s="76"/>
      <c r="N94" s="76"/>
      <c r="O94" s="76"/>
      <c r="P94" s="76"/>
      <c r="Q94" s="76"/>
      <c r="R94" s="76"/>
      <c r="S94" s="76"/>
      <c r="T94" s="76"/>
      <c r="U94" s="76"/>
      <c r="V94" s="76"/>
      <c r="W94" s="76"/>
      <c r="X94" s="76"/>
      <c r="Y94" s="76"/>
      <c r="Z94" s="76"/>
    </row>
    <row r="95" spans="1:26" ht="17.25" customHeight="1">
      <c r="A95" s="76"/>
      <c r="B95" s="802">
        <v>91</v>
      </c>
      <c r="C95" s="793">
        <v>44781</v>
      </c>
      <c r="D95" s="794" t="s">
        <v>9565</v>
      </c>
      <c r="E95" s="236" t="s">
        <v>9757</v>
      </c>
      <c r="F95" s="795" t="s">
        <v>9758</v>
      </c>
      <c r="G95" s="795" t="s">
        <v>9568</v>
      </c>
      <c r="H95" s="236"/>
      <c r="I95" s="76"/>
      <c r="J95" s="76"/>
      <c r="K95" s="76"/>
      <c r="L95" s="76"/>
      <c r="M95" s="76"/>
      <c r="N95" s="76"/>
      <c r="O95" s="76"/>
      <c r="P95" s="76"/>
      <c r="Q95" s="76"/>
      <c r="R95" s="76"/>
      <c r="S95" s="76"/>
      <c r="T95" s="76"/>
      <c r="U95" s="76"/>
      <c r="V95" s="76"/>
      <c r="W95" s="76"/>
      <c r="X95" s="76"/>
      <c r="Y95" s="76"/>
      <c r="Z95" s="76"/>
    </row>
    <row r="96" spans="1:26" ht="17.25" customHeight="1">
      <c r="A96" s="76"/>
      <c r="B96" s="802">
        <v>92</v>
      </c>
      <c r="C96" s="793">
        <v>44781</v>
      </c>
      <c r="D96" s="794" t="s">
        <v>9565</v>
      </c>
      <c r="E96" s="795" t="s">
        <v>9759</v>
      </c>
      <c r="F96" s="795" t="s">
        <v>9760</v>
      </c>
      <c r="G96" s="795" t="s">
        <v>9568</v>
      </c>
      <c r="H96" s="236"/>
      <c r="I96" s="76"/>
      <c r="J96" s="76"/>
      <c r="K96" s="76"/>
      <c r="L96" s="76"/>
      <c r="M96" s="76"/>
      <c r="N96" s="76"/>
      <c r="O96" s="76"/>
      <c r="P96" s="76"/>
      <c r="Q96" s="76"/>
      <c r="R96" s="76"/>
      <c r="S96" s="76"/>
      <c r="T96" s="76"/>
      <c r="U96" s="76"/>
      <c r="V96" s="76"/>
      <c r="W96" s="76"/>
      <c r="X96" s="76"/>
      <c r="Y96" s="76"/>
      <c r="Z96" s="76"/>
    </row>
    <row r="97" spans="1:26" ht="17.25" customHeight="1">
      <c r="A97" s="76"/>
      <c r="B97" s="802">
        <v>93</v>
      </c>
      <c r="C97" s="793">
        <v>44781</v>
      </c>
      <c r="D97" s="794" t="s">
        <v>9565</v>
      </c>
      <c r="E97" s="236" t="s">
        <v>9761</v>
      </c>
      <c r="F97" s="795" t="s">
        <v>9762</v>
      </c>
      <c r="G97" s="795" t="s">
        <v>9568</v>
      </c>
      <c r="H97" s="236"/>
      <c r="I97" s="76"/>
      <c r="J97" s="76"/>
      <c r="K97" s="76"/>
      <c r="L97" s="76"/>
      <c r="M97" s="76"/>
      <c r="N97" s="76"/>
      <c r="O97" s="76"/>
      <c r="P97" s="76"/>
      <c r="Q97" s="76"/>
      <c r="R97" s="76"/>
      <c r="S97" s="76"/>
      <c r="T97" s="76"/>
      <c r="U97" s="76"/>
      <c r="V97" s="76"/>
      <c r="W97" s="76"/>
      <c r="X97" s="76"/>
      <c r="Y97" s="76"/>
      <c r="Z97" s="76"/>
    </row>
    <row r="98" spans="1:26" ht="17.25" customHeight="1">
      <c r="A98" s="76"/>
      <c r="B98" s="802">
        <v>94</v>
      </c>
      <c r="C98" s="793">
        <v>44781</v>
      </c>
      <c r="D98" s="794" t="s">
        <v>9565</v>
      </c>
      <c r="E98" s="236" t="s">
        <v>9657</v>
      </c>
      <c r="F98" s="795" t="s">
        <v>9763</v>
      </c>
      <c r="G98" s="795" t="s">
        <v>9568</v>
      </c>
      <c r="H98" s="236"/>
      <c r="I98" s="76"/>
      <c r="J98" s="76"/>
      <c r="K98" s="76"/>
      <c r="L98" s="76"/>
      <c r="M98" s="76"/>
      <c r="N98" s="76"/>
      <c r="O98" s="76"/>
      <c r="P98" s="76"/>
      <c r="Q98" s="76"/>
      <c r="R98" s="76"/>
      <c r="S98" s="76"/>
      <c r="T98" s="76"/>
      <c r="U98" s="76"/>
      <c r="V98" s="76"/>
      <c r="W98" s="76"/>
      <c r="X98" s="76"/>
      <c r="Y98" s="76"/>
      <c r="Z98" s="76"/>
    </row>
    <row r="99" spans="1:26" ht="17.25" customHeight="1">
      <c r="A99" s="76"/>
      <c r="B99" s="802">
        <v>95</v>
      </c>
      <c r="C99" s="793">
        <v>44781</v>
      </c>
      <c r="D99" s="794" t="s">
        <v>9565</v>
      </c>
      <c r="E99" s="236" t="s">
        <v>9764</v>
      </c>
      <c r="F99" s="795" t="s">
        <v>9765</v>
      </c>
      <c r="G99" s="795" t="s">
        <v>9568</v>
      </c>
      <c r="H99" s="236"/>
      <c r="I99" s="76"/>
      <c r="J99" s="76"/>
      <c r="K99" s="76"/>
      <c r="L99" s="76"/>
      <c r="M99" s="76"/>
      <c r="N99" s="76"/>
      <c r="O99" s="76"/>
      <c r="P99" s="76"/>
      <c r="Q99" s="76"/>
      <c r="R99" s="76"/>
      <c r="S99" s="76"/>
      <c r="T99" s="76"/>
      <c r="U99" s="76"/>
      <c r="V99" s="76"/>
      <c r="W99" s="76"/>
      <c r="X99" s="76"/>
      <c r="Y99" s="76"/>
      <c r="Z99" s="76"/>
    </row>
    <row r="100" spans="1:26" ht="17.25" customHeight="1">
      <c r="A100" s="76"/>
      <c r="B100" s="802">
        <v>96</v>
      </c>
      <c r="C100" s="793">
        <v>44781</v>
      </c>
      <c r="D100" s="794" t="s">
        <v>9565</v>
      </c>
      <c r="E100" s="236" t="s">
        <v>9766</v>
      </c>
      <c r="F100" s="795" t="s">
        <v>9767</v>
      </c>
      <c r="G100" s="795" t="s">
        <v>9568</v>
      </c>
      <c r="H100" s="236"/>
      <c r="I100" s="76"/>
      <c r="J100" s="76"/>
      <c r="K100" s="76"/>
      <c r="L100" s="76"/>
      <c r="M100" s="76"/>
      <c r="N100" s="76"/>
      <c r="O100" s="76"/>
      <c r="P100" s="76"/>
      <c r="Q100" s="76"/>
      <c r="R100" s="76"/>
      <c r="S100" s="76"/>
      <c r="T100" s="76"/>
      <c r="U100" s="76"/>
      <c r="V100" s="76"/>
      <c r="W100" s="76"/>
      <c r="X100" s="76"/>
      <c r="Y100" s="76"/>
      <c r="Z100" s="76"/>
    </row>
    <row r="101" spans="1:26" ht="17.25" customHeight="1">
      <c r="A101" s="76"/>
      <c r="B101" s="802">
        <v>97</v>
      </c>
      <c r="C101" s="793">
        <v>44781</v>
      </c>
      <c r="D101" s="794" t="s">
        <v>9565</v>
      </c>
      <c r="E101" s="236" t="s">
        <v>9768</v>
      </c>
      <c r="F101" s="795" t="s">
        <v>9769</v>
      </c>
      <c r="G101" s="795" t="s">
        <v>9568</v>
      </c>
      <c r="H101" s="236"/>
      <c r="I101" s="76"/>
      <c r="J101" s="76"/>
      <c r="K101" s="76"/>
      <c r="L101" s="76"/>
      <c r="M101" s="76"/>
      <c r="N101" s="76"/>
      <c r="O101" s="76"/>
      <c r="P101" s="76"/>
      <c r="Q101" s="76"/>
      <c r="R101" s="76"/>
      <c r="S101" s="76"/>
      <c r="T101" s="76"/>
      <c r="U101" s="76"/>
      <c r="V101" s="76"/>
      <c r="W101" s="76"/>
      <c r="X101" s="76"/>
      <c r="Y101" s="76"/>
      <c r="Z101" s="76"/>
    </row>
    <row r="102" spans="1:26" ht="17.25" customHeight="1">
      <c r="A102" s="76"/>
      <c r="B102" s="802">
        <v>98</v>
      </c>
      <c r="C102" s="793">
        <v>44781</v>
      </c>
      <c r="D102" s="794" t="s">
        <v>9565</v>
      </c>
      <c r="E102" s="236" t="s">
        <v>9770</v>
      </c>
      <c r="F102" s="795" t="s">
        <v>9771</v>
      </c>
      <c r="G102" s="795" t="s">
        <v>9568</v>
      </c>
      <c r="H102" s="236"/>
      <c r="I102" s="76"/>
      <c r="J102" s="76"/>
      <c r="K102" s="76"/>
      <c r="L102" s="76"/>
      <c r="M102" s="76"/>
      <c r="N102" s="76"/>
      <c r="O102" s="76"/>
      <c r="P102" s="76"/>
      <c r="Q102" s="76"/>
      <c r="R102" s="76"/>
      <c r="S102" s="76"/>
      <c r="T102" s="76"/>
      <c r="U102" s="76"/>
      <c r="V102" s="76"/>
      <c r="W102" s="76"/>
      <c r="X102" s="76"/>
      <c r="Y102" s="76"/>
      <c r="Z102" s="76"/>
    </row>
    <row r="103" spans="1:26" ht="17.25" customHeight="1">
      <c r="A103" s="76"/>
      <c r="B103" s="802">
        <v>99</v>
      </c>
      <c r="C103" s="793">
        <v>44781</v>
      </c>
      <c r="D103" s="794" t="s">
        <v>9565</v>
      </c>
      <c r="E103" s="236" t="s">
        <v>9772</v>
      </c>
      <c r="F103" s="795" t="s">
        <v>9773</v>
      </c>
      <c r="G103" s="795" t="s">
        <v>9568</v>
      </c>
      <c r="H103" s="236"/>
      <c r="I103" s="76"/>
      <c r="J103" s="76"/>
      <c r="K103" s="76"/>
      <c r="L103" s="76"/>
      <c r="M103" s="76"/>
      <c r="N103" s="76"/>
      <c r="O103" s="76"/>
      <c r="P103" s="76"/>
      <c r="Q103" s="76"/>
      <c r="R103" s="76"/>
      <c r="S103" s="76"/>
      <c r="T103" s="76"/>
      <c r="U103" s="76"/>
      <c r="V103" s="76"/>
      <c r="W103" s="76"/>
      <c r="X103" s="76"/>
      <c r="Y103" s="76"/>
      <c r="Z103" s="76"/>
    </row>
    <row r="104" spans="1:26" ht="17.25" customHeight="1">
      <c r="A104" s="76"/>
      <c r="B104" s="802">
        <v>100</v>
      </c>
      <c r="C104" s="793">
        <v>44781</v>
      </c>
      <c r="D104" s="794" t="s">
        <v>9565</v>
      </c>
      <c r="E104" s="236" t="s">
        <v>9774</v>
      </c>
      <c r="F104" s="795" t="s">
        <v>9775</v>
      </c>
      <c r="G104" s="795" t="s">
        <v>9568</v>
      </c>
      <c r="H104" s="236"/>
      <c r="I104" s="76"/>
      <c r="J104" s="76"/>
      <c r="K104" s="76"/>
      <c r="L104" s="76"/>
      <c r="M104" s="76"/>
      <c r="N104" s="76"/>
      <c r="O104" s="76"/>
      <c r="P104" s="76"/>
      <c r="Q104" s="76"/>
      <c r="R104" s="76"/>
      <c r="S104" s="76"/>
      <c r="T104" s="76"/>
      <c r="U104" s="76"/>
      <c r="V104" s="76"/>
      <c r="W104" s="76"/>
      <c r="X104" s="76"/>
      <c r="Y104" s="76"/>
      <c r="Z104" s="76"/>
    </row>
    <row r="105" spans="1:26" ht="17.25" customHeight="1">
      <c r="A105" s="76"/>
      <c r="B105" s="802">
        <v>101</v>
      </c>
      <c r="C105" s="793">
        <v>44781</v>
      </c>
      <c r="D105" s="794" t="s">
        <v>9565</v>
      </c>
      <c r="E105" s="236" t="s">
        <v>9776</v>
      </c>
      <c r="F105" s="795" t="s">
        <v>9777</v>
      </c>
      <c r="G105" s="795" t="s">
        <v>9568</v>
      </c>
      <c r="H105" s="236"/>
      <c r="I105" s="76"/>
      <c r="J105" s="76"/>
      <c r="K105" s="76"/>
      <c r="L105" s="76"/>
      <c r="M105" s="76"/>
      <c r="N105" s="76"/>
      <c r="O105" s="76"/>
      <c r="P105" s="76"/>
      <c r="Q105" s="76"/>
      <c r="R105" s="76"/>
      <c r="S105" s="76"/>
      <c r="T105" s="76"/>
      <c r="U105" s="76"/>
      <c r="V105" s="76"/>
      <c r="W105" s="76"/>
      <c r="X105" s="76"/>
      <c r="Y105" s="76"/>
      <c r="Z105" s="76"/>
    </row>
    <row r="106" spans="1:26" ht="17.25" customHeight="1">
      <c r="A106" s="76"/>
      <c r="B106" s="802">
        <v>102</v>
      </c>
      <c r="C106" s="793">
        <v>44781</v>
      </c>
      <c r="D106" s="794" t="s">
        <v>9565</v>
      </c>
      <c r="E106" s="236" t="s">
        <v>9778</v>
      </c>
      <c r="F106" s="795" t="s">
        <v>9779</v>
      </c>
      <c r="G106" s="795" t="s">
        <v>9568</v>
      </c>
      <c r="H106" s="236"/>
      <c r="I106" s="76"/>
      <c r="J106" s="76"/>
      <c r="K106" s="76"/>
      <c r="L106" s="76"/>
      <c r="M106" s="76"/>
      <c r="N106" s="76"/>
      <c r="O106" s="76"/>
      <c r="P106" s="76"/>
      <c r="Q106" s="76"/>
      <c r="R106" s="76"/>
      <c r="S106" s="76"/>
      <c r="T106" s="76"/>
      <c r="U106" s="76"/>
      <c r="V106" s="76"/>
      <c r="W106" s="76"/>
      <c r="X106" s="76"/>
      <c r="Y106" s="76"/>
      <c r="Z106" s="76"/>
    </row>
    <row r="107" spans="1:26" ht="17.25" customHeight="1">
      <c r="A107" s="76"/>
      <c r="B107" s="802">
        <v>103</v>
      </c>
      <c r="C107" s="793">
        <v>44781</v>
      </c>
      <c r="D107" s="794" t="s">
        <v>9565</v>
      </c>
      <c r="E107" s="795" t="s">
        <v>9780</v>
      </c>
      <c r="F107" s="795" t="s">
        <v>9781</v>
      </c>
      <c r="G107" s="795" t="s">
        <v>9568</v>
      </c>
      <c r="H107" s="236"/>
      <c r="I107" s="76"/>
      <c r="J107" s="76"/>
      <c r="K107" s="76"/>
      <c r="L107" s="76"/>
      <c r="M107" s="76"/>
      <c r="N107" s="76"/>
      <c r="O107" s="76"/>
      <c r="P107" s="76"/>
      <c r="Q107" s="76"/>
      <c r="R107" s="76"/>
      <c r="S107" s="76"/>
      <c r="T107" s="76"/>
      <c r="U107" s="76"/>
      <c r="V107" s="76"/>
      <c r="W107" s="76"/>
      <c r="X107" s="76"/>
      <c r="Y107" s="76"/>
      <c r="Z107" s="76"/>
    </row>
    <row r="108" spans="1:26" ht="17.25" customHeight="1">
      <c r="A108" s="76"/>
      <c r="B108" s="802">
        <v>104</v>
      </c>
      <c r="C108" s="793">
        <v>44781</v>
      </c>
      <c r="D108" s="794" t="s">
        <v>9565</v>
      </c>
      <c r="E108" s="236" t="s">
        <v>9668</v>
      </c>
      <c r="F108" s="795" t="s">
        <v>9782</v>
      </c>
      <c r="G108" s="795" t="s">
        <v>9568</v>
      </c>
      <c r="H108" s="236"/>
      <c r="I108" s="76"/>
      <c r="J108" s="76"/>
      <c r="K108" s="76"/>
      <c r="L108" s="76"/>
      <c r="M108" s="76"/>
      <c r="N108" s="76"/>
      <c r="O108" s="76"/>
      <c r="P108" s="76"/>
      <c r="Q108" s="76"/>
      <c r="R108" s="76"/>
      <c r="S108" s="76"/>
      <c r="T108" s="76"/>
      <c r="U108" s="76"/>
      <c r="V108" s="76"/>
      <c r="W108" s="76"/>
      <c r="X108" s="76"/>
      <c r="Y108" s="76"/>
      <c r="Z108" s="76"/>
    </row>
    <row r="109" spans="1:26" ht="17.25" customHeight="1">
      <c r="A109" s="76"/>
      <c r="B109" s="802">
        <v>105</v>
      </c>
      <c r="C109" s="793">
        <v>44781</v>
      </c>
      <c r="D109" s="794" t="s">
        <v>9565</v>
      </c>
      <c r="E109" s="236" t="s">
        <v>9783</v>
      </c>
      <c r="F109" s="795" t="s">
        <v>9784</v>
      </c>
      <c r="G109" s="795" t="s">
        <v>9568</v>
      </c>
      <c r="H109" s="236"/>
      <c r="I109" s="76"/>
      <c r="J109" s="76"/>
      <c r="K109" s="76"/>
      <c r="L109" s="76"/>
      <c r="M109" s="76"/>
      <c r="N109" s="76"/>
      <c r="O109" s="76"/>
      <c r="P109" s="76"/>
      <c r="Q109" s="76"/>
      <c r="R109" s="76"/>
      <c r="S109" s="76"/>
      <c r="T109" s="76"/>
      <c r="U109" s="76"/>
      <c r="V109" s="76"/>
      <c r="W109" s="76"/>
      <c r="X109" s="76"/>
      <c r="Y109" s="76"/>
      <c r="Z109" s="76"/>
    </row>
    <row r="110" spans="1:26" ht="17.25" customHeight="1">
      <c r="A110" s="76"/>
      <c r="B110" s="802">
        <v>106</v>
      </c>
      <c r="C110" s="793">
        <v>44781</v>
      </c>
      <c r="D110" s="794" t="s">
        <v>9565</v>
      </c>
      <c r="E110" s="236" t="s">
        <v>9785</v>
      </c>
      <c r="F110" s="795" t="s">
        <v>9786</v>
      </c>
      <c r="G110" s="795" t="s">
        <v>9568</v>
      </c>
      <c r="H110" s="236"/>
      <c r="I110" s="76"/>
      <c r="J110" s="76"/>
      <c r="K110" s="76"/>
      <c r="L110" s="76"/>
      <c r="M110" s="76"/>
      <c r="N110" s="76"/>
      <c r="O110" s="76"/>
      <c r="P110" s="76"/>
      <c r="Q110" s="76"/>
      <c r="R110" s="76"/>
      <c r="S110" s="76"/>
      <c r="T110" s="76"/>
      <c r="U110" s="76"/>
      <c r="V110" s="76"/>
      <c r="W110" s="76"/>
      <c r="X110" s="76"/>
      <c r="Y110" s="76"/>
      <c r="Z110" s="76"/>
    </row>
    <row r="111" spans="1:26" ht="17.25" customHeight="1">
      <c r="A111" s="76"/>
      <c r="B111" s="802">
        <v>107</v>
      </c>
      <c r="C111" s="793">
        <v>44781</v>
      </c>
      <c r="D111" s="794" t="s">
        <v>9565</v>
      </c>
      <c r="E111" s="236" t="s">
        <v>9787</v>
      </c>
      <c r="F111" s="795" t="s">
        <v>9788</v>
      </c>
      <c r="G111" s="795" t="s">
        <v>9568</v>
      </c>
      <c r="H111" s="236"/>
      <c r="I111" s="76"/>
      <c r="J111" s="76"/>
      <c r="K111" s="76"/>
      <c r="L111" s="76"/>
      <c r="M111" s="76"/>
      <c r="N111" s="76"/>
      <c r="O111" s="76"/>
      <c r="P111" s="76"/>
      <c r="Q111" s="76"/>
      <c r="R111" s="76"/>
      <c r="S111" s="76"/>
      <c r="T111" s="76"/>
      <c r="U111" s="76"/>
      <c r="V111" s="76"/>
      <c r="W111" s="76"/>
      <c r="X111" s="76"/>
      <c r="Y111" s="76"/>
      <c r="Z111" s="76"/>
    </row>
    <row r="112" spans="1:26" ht="17.25" customHeight="1">
      <c r="A112" s="76"/>
      <c r="B112" s="802">
        <v>108</v>
      </c>
      <c r="C112" s="793">
        <v>44781</v>
      </c>
      <c r="D112" s="794" t="s">
        <v>9565</v>
      </c>
      <c r="E112" s="236" t="s">
        <v>9789</v>
      </c>
      <c r="F112" s="795" t="s">
        <v>9790</v>
      </c>
      <c r="G112" s="795" t="s">
        <v>9568</v>
      </c>
      <c r="H112" s="236"/>
      <c r="I112" s="76"/>
      <c r="J112" s="76"/>
      <c r="K112" s="76"/>
      <c r="L112" s="76"/>
      <c r="M112" s="76"/>
      <c r="N112" s="76"/>
      <c r="O112" s="76"/>
      <c r="P112" s="76"/>
      <c r="Q112" s="76"/>
      <c r="R112" s="76"/>
      <c r="S112" s="76"/>
      <c r="T112" s="76"/>
      <c r="U112" s="76"/>
      <c r="V112" s="76"/>
      <c r="W112" s="76"/>
      <c r="X112" s="76"/>
      <c r="Y112" s="76"/>
      <c r="Z112" s="76"/>
    </row>
    <row r="113" spans="1:26" ht="17.25" customHeight="1">
      <c r="A113" s="76"/>
      <c r="B113" s="802">
        <v>109</v>
      </c>
      <c r="C113" s="793">
        <v>44781</v>
      </c>
      <c r="D113" s="794" t="s">
        <v>9565</v>
      </c>
      <c r="E113" s="236" t="s">
        <v>9791</v>
      </c>
      <c r="F113" s="795" t="s">
        <v>9792</v>
      </c>
      <c r="G113" s="795" t="s">
        <v>9568</v>
      </c>
      <c r="H113" s="236"/>
      <c r="I113" s="76"/>
      <c r="J113" s="76"/>
      <c r="K113" s="76"/>
      <c r="L113" s="76"/>
      <c r="M113" s="76"/>
      <c r="N113" s="76"/>
      <c r="O113" s="76"/>
      <c r="P113" s="76"/>
      <c r="Q113" s="76"/>
      <c r="R113" s="76"/>
      <c r="S113" s="76"/>
      <c r="T113" s="76"/>
      <c r="U113" s="76"/>
      <c r="V113" s="76"/>
      <c r="W113" s="76"/>
      <c r="X113" s="76"/>
      <c r="Y113" s="76"/>
      <c r="Z113" s="76"/>
    </row>
    <row r="114" spans="1:26" ht="17.25" customHeight="1">
      <c r="A114" s="76"/>
      <c r="B114" s="802">
        <v>110</v>
      </c>
      <c r="C114" s="793">
        <v>44781</v>
      </c>
      <c r="D114" s="794" t="s">
        <v>9565</v>
      </c>
      <c r="E114" s="236" t="s">
        <v>9793</v>
      </c>
      <c r="F114" s="795" t="s">
        <v>9794</v>
      </c>
      <c r="G114" s="795" t="s">
        <v>9568</v>
      </c>
      <c r="H114" s="236"/>
      <c r="I114" s="76"/>
      <c r="J114" s="76"/>
      <c r="K114" s="76"/>
      <c r="L114" s="76"/>
      <c r="M114" s="76"/>
      <c r="N114" s="76"/>
      <c r="O114" s="76"/>
      <c r="P114" s="76"/>
      <c r="Q114" s="76"/>
      <c r="R114" s="76"/>
      <c r="S114" s="76"/>
      <c r="T114" s="76"/>
      <c r="U114" s="76"/>
      <c r="V114" s="76"/>
      <c r="W114" s="76"/>
      <c r="X114" s="76"/>
      <c r="Y114" s="76"/>
      <c r="Z114" s="76"/>
    </row>
    <row r="115" spans="1:26" ht="17.25" customHeight="1">
      <c r="A115" s="76"/>
      <c r="B115" s="802">
        <v>111</v>
      </c>
      <c r="C115" s="793">
        <v>44781</v>
      </c>
      <c r="D115" s="794" t="s">
        <v>9565</v>
      </c>
      <c r="E115" s="236" t="s">
        <v>9795</v>
      </c>
      <c r="F115" s="795" t="s">
        <v>9796</v>
      </c>
      <c r="G115" s="795" t="s">
        <v>9568</v>
      </c>
      <c r="H115" s="236"/>
      <c r="I115" s="76"/>
      <c r="J115" s="76"/>
      <c r="K115" s="76"/>
      <c r="L115" s="76"/>
      <c r="M115" s="76"/>
      <c r="N115" s="76"/>
      <c r="O115" s="76"/>
      <c r="P115" s="76"/>
      <c r="Q115" s="76"/>
      <c r="R115" s="76"/>
      <c r="S115" s="76"/>
      <c r="T115" s="76"/>
      <c r="U115" s="76"/>
      <c r="V115" s="76"/>
      <c r="W115" s="76"/>
      <c r="X115" s="76"/>
      <c r="Y115" s="76"/>
      <c r="Z115" s="76"/>
    </row>
    <row r="116" spans="1:26" ht="17.25" customHeight="1">
      <c r="A116" s="76"/>
      <c r="B116" s="802">
        <v>112</v>
      </c>
      <c r="C116" s="793">
        <v>44781</v>
      </c>
      <c r="D116" s="794" t="s">
        <v>9565</v>
      </c>
      <c r="E116" s="236" t="s">
        <v>9797</v>
      </c>
      <c r="F116" s="795" t="s">
        <v>9798</v>
      </c>
      <c r="G116" s="795" t="s">
        <v>9568</v>
      </c>
      <c r="H116" s="236"/>
      <c r="I116" s="76"/>
      <c r="J116" s="76"/>
      <c r="K116" s="76"/>
      <c r="L116" s="76"/>
      <c r="M116" s="76"/>
      <c r="N116" s="76"/>
      <c r="O116" s="76"/>
      <c r="P116" s="76"/>
      <c r="Q116" s="76"/>
      <c r="R116" s="76"/>
      <c r="S116" s="76"/>
      <c r="T116" s="76"/>
      <c r="U116" s="76"/>
      <c r="V116" s="76"/>
      <c r="W116" s="76"/>
      <c r="X116" s="76"/>
      <c r="Y116" s="76"/>
      <c r="Z116" s="76"/>
    </row>
    <row r="117" spans="1:26" ht="17.25" customHeight="1">
      <c r="A117" s="76"/>
      <c r="B117" s="802">
        <v>113</v>
      </c>
      <c r="C117" s="793">
        <v>44781</v>
      </c>
      <c r="D117" s="794" t="s">
        <v>9565</v>
      </c>
      <c r="E117" s="795" t="s">
        <v>9799</v>
      </c>
      <c r="F117" s="795" t="s">
        <v>9800</v>
      </c>
      <c r="G117" s="795" t="s">
        <v>9568</v>
      </c>
      <c r="H117" s="236"/>
      <c r="I117" s="76"/>
      <c r="J117" s="76"/>
      <c r="K117" s="76"/>
      <c r="L117" s="76"/>
      <c r="M117" s="76"/>
      <c r="N117" s="76"/>
      <c r="O117" s="76"/>
      <c r="P117" s="76"/>
      <c r="Q117" s="76"/>
      <c r="R117" s="76"/>
      <c r="S117" s="76"/>
      <c r="T117" s="76"/>
      <c r="U117" s="76"/>
      <c r="V117" s="76"/>
      <c r="W117" s="76"/>
      <c r="X117" s="76"/>
      <c r="Y117" s="76"/>
      <c r="Z117" s="76"/>
    </row>
    <row r="118" spans="1:26" ht="17.25" customHeight="1">
      <c r="A118" s="76"/>
      <c r="B118" s="802">
        <v>114</v>
      </c>
      <c r="C118" s="793">
        <v>44781</v>
      </c>
      <c r="D118" s="794" t="s">
        <v>9565</v>
      </c>
      <c r="E118" s="236" t="s">
        <v>9801</v>
      </c>
      <c r="F118" s="795" t="s">
        <v>9802</v>
      </c>
      <c r="G118" s="795" t="s">
        <v>9568</v>
      </c>
      <c r="H118" s="236"/>
      <c r="I118" s="76"/>
      <c r="J118" s="76"/>
      <c r="K118" s="76"/>
      <c r="L118" s="76"/>
      <c r="M118" s="76"/>
      <c r="N118" s="76"/>
      <c r="O118" s="76"/>
      <c r="P118" s="76"/>
      <c r="Q118" s="76"/>
      <c r="R118" s="76"/>
      <c r="S118" s="76"/>
      <c r="T118" s="76"/>
      <c r="U118" s="76"/>
      <c r="V118" s="76"/>
      <c r="W118" s="76"/>
      <c r="X118" s="76"/>
      <c r="Y118" s="76"/>
      <c r="Z118" s="76"/>
    </row>
    <row r="119" spans="1:26" ht="17.25" customHeight="1">
      <c r="A119" s="76"/>
      <c r="B119" s="802">
        <v>115</v>
      </c>
      <c r="C119" s="793">
        <v>44781</v>
      </c>
      <c r="D119" s="794" t="s">
        <v>9565</v>
      </c>
      <c r="E119" s="236" t="s">
        <v>9803</v>
      </c>
      <c r="F119" s="795" t="s">
        <v>9804</v>
      </c>
      <c r="G119" s="795" t="s">
        <v>9568</v>
      </c>
      <c r="H119" s="236"/>
      <c r="I119" s="76"/>
      <c r="J119" s="76"/>
      <c r="K119" s="76"/>
      <c r="L119" s="76"/>
      <c r="M119" s="76"/>
      <c r="N119" s="76"/>
      <c r="O119" s="76"/>
      <c r="P119" s="76"/>
      <c r="Q119" s="76"/>
      <c r="R119" s="76"/>
      <c r="S119" s="76"/>
      <c r="T119" s="76"/>
      <c r="U119" s="76"/>
      <c r="V119" s="76"/>
      <c r="W119" s="76"/>
      <c r="X119" s="76"/>
      <c r="Y119" s="76"/>
      <c r="Z119" s="76"/>
    </row>
    <row r="120" spans="1:26" ht="17.25" customHeight="1">
      <c r="A120" s="76"/>
      <c r="B120" s="802">
        <v>116</v>
      </c>
      <c r="C120" s="793">
        <v>44781</v>
      </c>
      <c r="D120" s="794" t="s">
        <v>9565</v>
      </c>
      <c r="E120" s="236" t="s">
        <v>9805</v>
      </c>
      <c r="F120" s="795" t="s">
        <v>9806</v>
      </c>
      <c r="G120" s="795" t="s">
        <v>9568</v>
      </c>
      <c r="H120" s="236"/>
      <c r="I120" s="76"/>
      <c r="J120" s="76"/>
      <c r="K120" s="76"/>
      <c r="L120" s="76"/>
      <c r="M120" s="76"/>
      <c r="N120" s="76"/>
      <c r="O120" s="76"/>
      <c r="P120" s="76"/>
      <c r="Q120" s="76"/>
      <c r="R120" s="76"/>
      <c r="S120" s="76"/>
      <c r="T120" s="76"/>
      <c r="U120" s="76"/>
      <c r="V120" s="76"/>
      <c r="W120" s="76"/>
      <c r="X120" s="76"/>
      <c r="Y120" s="76"/>
      <c r="Z120" s="76"/>
    </row>
    <row r="121" spans="1:26" ht="17.25" customHeight="1">
      <c r="A121" s="76"/>
      <c r="B121" s="802">
        <v>117</v>
      </c>
      <c r="C121" s="793">
        <v>44781</v>
      </c>
      <c r="D121" s="794" t="s">
        <v>9565</v>
      </c>
      <c r="E121" s="236" t="s">
        <v>9807</v>
      </c>
      <c r="F121" s="795" t="s">
        <v>9808</v>
      </c>
      <c r="G121" s="795" t="s">
        <v>9568</v>
      </c>
      <c r="H121" s="236"/>
      <c r="I121" s="76"/>
      <c r="J121" s="76"/>
      <c r="K121" s="76"/>
      <c r="L121" s="76"/>
      <c r="M121" s="76"/>
      <c r="N121" s="76"/>
      <c r="O121" s="76"/>
      <c r="P121" s="76"/>
      <c r="Q121" s="76"/>
      <c r="R121" s="76"/>
      <c r="S121" s="76"/>
      <c r="T121" s="76"/>
      <c r="U121" s="76"/>
      <c r="V121" s="76"/>
      <c r="W121" s="76"/>
      <c r="X121" s="76"/>
      <c r="Y121" s="76"/>
      <c r="Z121" s="76"/>
    </row>
    <row r="122" spans="1:26" ht="17.25" customHeight="1">
      <c r="A122" s="76"/>
      <c r="B122" s="802">
        <v>118</v>
      </c>
      <c r="C122" s="793">
        <v>44781</v>
      </c>
      <c r="D122" s="794" t="s">
        <v>9565</v>
      </c>
      <c r="E122" s="236" t="s">
        <v>9809</v>
      </c>
      <c r="F122" s="795" t="s">
        <v>9810</v>
      </c>
      <c r="G122" s="795" t="s">
        <v>9568</v>
      </c>
      <c r="H122" s="236"/>
      <c r="I122" s="76"/>
      <c r="J122" s="76"/>
      <c r="K122" s="76"/>
      <c r="L122" s="76"/>
      <c r="M122" s="76"/>
      <c r="N122" s="76"/>
      <c r="O122" s="76"/>
      <c r="P122" s="76"/>
      <c r="Q122" s="76"/>
      <c r="R122" s="76"/>
      <c r="S122" s="76"/>
      <c r="T122" s="76"/>
      <c r="U122" s="76"/>
      <c r="V122" s="76"/>
      <c r="W122" s="76"/>
      <c r="X122" s="76"/>
      <c r="Y122" s="76"/>
      <c r="Z122" s="76"/>
    </row>
    <row r="123" spans="1:26" ht="17.25" customHeight="1">
      <c r="A123" s="76"/>
      <c r="B123" s="802">
        <v>119</v>
      </c>
      <c r="C123" s="793">
        <v>44781</v>
      </c>
      <c r="D123" s="794" t="s">
        <v>9565</v>
      </c>
      <c r="E123" s="236" t="s">
        <v>9811</v>
      </c>
      <c r="F123" s="795" t="s">
        <v>9812</v>
      </c>
      <c r="G123" s="795" t="s">
        <v>9568</v>
      </c>
      <c r="H123" s="236"/>
      <c r="I123" s="76"/>
      <c r="J123" s="76"/>
      <c r="K123" s="76"/>
      <c r="L123" s="76"/>
      <c r="M123" s="76"/>
      <c r="N123" s="76"/>
      <c r="O123" s="76"/>
      <c r="P123" s="76"/>
      <c r="Q123" s="76"/>
      <c r="R123" s="76"/>
      <c r="S123" s="76"/>
      <c r="T123" s="76"/>
      <c r="U123" s="76"/>
      <c r="V123" s="76"/>
      <c r="W123" s="76"/>
      <c r="X123" s="76"/>
      <c r="Y123" s="76"/>
      <c r="Z123" s="76"/>
    </row>
    <row r="124" spans="1:26" ht="17.25" customHeight="1">
      <c r="A124" s="76"/>
      <c r="B124" s="802">
        <v>120</v>
      </c>
      <c r="C124" s="793">
        <v>44781</v>
      </c>
      <c r="D124" s="794" t="s">
        <v>9565</v>
      </c>
      <c r="E124" s="236" t="s">
        <v>9813</v>
      </c>
      <c r="F124" s="795" t="s">
        <v>9814</v>
      </c>
      <c r="G124" s="795" t="s">
        <v>9568</v>
      </c>
      <c r="H124" s="236"/>
      <c r="I124" s="76"/>
      <c r="J124" s="76"/>
      <c r="K124" s="76"/>
      <c r="L124" s="76"/>
      <c r="M124" s="76"/>
      <c r="N124" s="76"/>
      <c r="O124" s="76"/>
      <c r="P124" s="76"/>
      <c r="Q124" s="76"/>
      <c r="R124" s="76"/>
      <c r="S124" s="76"/>
      <c r="T124" s="76"/>
      <c r="U124" s="76"/>
      <c r="V124" s="76"/>
      <c r="W124" s="76"/>
      <c r="X124" s="76"/>
      <c r="Y124" s="76"/>
      <c r="Z124" s="76"/>
    </row>
    <row r="125" spans="1:26" ht="17.25" customHeight="1">
      <c r="A125" s="76"/>
      <c r="B125" s="802">
        <v>121</v>
      </c>
      <c r="C125" s="793">
        <v>44781</v>
      </c>
      <c r="D125" s="794" t="s">
        <v>9565</v>
      </c>
      <c r="E125" s="236" t="s">
        <v>9815</v>
      </c>
      <c r="F125" s="795" t="s">
        <v>9814</v>
      </c>
      <c r="G125" s="795" t="s">
        <v>9568</v>
      </c>
      <c r="H125" s="236"/>
      <c r="I125" s="76"/>
      <c r="J125" s="76"/>
      <c r="K125" s="76"/>
      <c r="L125" s="76"/>
      <c r="M125" s="76"/>
      <c r="N125" s="76"/>
      <c r="O125" s="76"/>
      <c r="P125" s="76"/>
      <c r="Q125" s="76"/>
      <c r="R125" s="76"/>
      <c r="S125" s="76"/>
      <c r="T125" s="76"/>
      <c r="U125" s="76"/>
      <c r="V125" s="76"/>
      <c r="W125" s="76"/>
      <c r="X125" s="76"/>
      <c r="Y125" s="76"/>
      <c r="Z125" s="76"/>
    </row>
    <row r="126" spans="1:26" ht="17.25" customHeight="1">
      <c r="A126" s="76"/>
      <c r="B126" s="802">
        <v>122</v>
      </c>
      <c r="C126" s="793">
        <v>44781</v>
      </c>
      <c r="D126" s="794" t="s">
        <v>9565</v>
      </c>
      <c r="E126" s="236" t="s">
        <v>9816</v>
      </c>
      <c r="F126" s="795" t="s">
        <v>9817</v>
      </c>
      <c r="G126" s="795" t="s">
        <v>9568</v>
      </c>
      <c r="H126" s="236"/>
      <c r="I126" s="76"/>
      <c r="J126" s="76"/>
      <c r="K126" s="76"/>
      <c r="L126" s="76"/>
      <c r="M126" s="76"/>
      <c r="N126" s="76"/>
      <c r="O126" s="76"/>
      <c r="P126" s="76"/>
      <c r="Q126" s="76"/>
      <c r="R126" s="76"/>
      <c r="S126" s="76"/>
      <c r="T126" s="76"/>
      <c r="U126" s="76"/>
      <c r="V126" s="76"/>
      <c r="W126" s="76"/>
      <c r="X126" s="76"/>
      <c r="Y126" s="76"/>
      <c r="Z126" s="76"/>
    </row>
    <row r="127" spans="1:26" ht="17.25" customHeight="1">
      <c r="A127" s="76"/>
      <c r="B127" s="802">
        <v>123</v>
      </c>
      <c r="C127" s="793">
        <v>44781</v>
      </c>
      <c r="D127" s="794" t="s">
        <v>9565</v>
      </c>
      <c r="E127" s="236" t="s">
        <v>9818</v>
      </c>
      <c r="F127" s="795" t="s">
        <v>9819</v>
      </c>
      <c r="G127" s="795" t="s">
        <v>9568</v>
      </c>
      <c r="H127" s="236"/>
      <c r="I127" s="76"/>
      <c r="J127" s="76"/>
      <c r="K127" s="76"/>
      <c r="L127" s="76"/>
      <c r="M127" s="76"/>
      <c r="N127" s="76"/>
      <c r="O127" s="76"/>
      <c r="P127" s="76"/>
      <c r="Q127" s="76"/>
      <c r="R127" s="76"/>
      <c r="S127" s="76"/>
      <c r="T127" s="76"/>
      <c r="U127" s="76"/>
      <c r="V127" s="76"/>
      <c r="W127" s="76"/>
      <c r="X127" s="76"/>
      <c r="Y127" s="76"/>
      <c r="Z127" s="76"/>
    </row>
    <row r="128" spans="1:26" ht="17.25" customHeight="1">
      <c r="A128" s="76"/>
      <c r="B128" s="802">
        <v>124</v>
      </c>
      <c r="C128" s="793">
        <v>44781</v>
      </c>
      <c r="D128" s="794" t="s">
        <v>9565</v>
      </c>
      <c r="E128" s="236" t="s">
        <v>9820</v>
      </c>
      <c r="F128" s="795" t="s">
        <v>9821</v>
      </c>
      <c r="G128" s="795" t="s">
        <v>9568</v>
      </c>
      <c r="H128" s="236"/>
      <c r="I128" s="76"/>
      <c r="J128" s="76"/>
      <c r="K128" s="76"/>
      <c r="L128" s="76"/>
      <c r="M128" s="76"/>
      <c r="N128" s="76"/>
      <c r="O128" s="76"/>
      <c r="P128" s="76"/>
      <c r="Q128" s="76"/>
      <c r="R128" s="76"/>
      <c r="S128" s="76"/>
      <c r="T128" s="76"/>
      <c r="U128" s="76"/>
      <c r="V128" s="76"/>
      <c r="W128" s="76"/>
      <c r="X128" s="76"/>
      <c r="Y128" s="76"/>
      <c r="Z128" s="76"/>
    </row>
    <row r="129" spans="1:26" ht="17.25" customHeight="1">
      <c r="A129" s="76"/>
      <c r="B129" s="802">
        <v>125</v>
      </c>
      <c r="C129" s="793">
        <v>44781</v>
      </c>
      <c r="D129" s="794" t="s">
        <v>9822</v>
      </c>
      <c r="E129" s="236" t="s">
        <v>9823</v>
      </c>
      <c r="F129" s="795" t="s">
        <v>9824</v>
      </c>
      <c r="G129" s="795" t="s">
        <v>9568</v>
      </c>
      <c r="H129" s="236"/>
      <c r="I129" s="76"/>
      <c r="J129" s="76"/>
      <c r="K129" s="76"/>
      <c r="L129" s="76"/>
      <c r="M129" s="76"/>
      <c r="N129" s="76"/>
      <c r="O129" s="76"/>
      <c r="P129" s="76"/>
      <c r="Q129" s="76"/>
      <c r="R129" s="76"/>
      <c r="S129" s="76"/>
      <c r="T129" s="76"/>
      <c r="U129" s="76"/>
      <c r="V129" s="76"/>
      <c r="W129" s="76"/>
      <c r="X129" s="76"/>
      <c r="Y129" s="76"/>
      <c r="Z129" s="76"/>
    </row>
    <row r="130" spans="1:26" ht="17.25" customHeight="1">
      <c r="A130" s="76"/>
      <c r="B130" s="802">
        <v>126</v>
      </c>
      <c r="C130" s="793">
        <v>44781</v>
      </c>
      <c r="D130" s="794" t="s">
        <v>9565</v>
      </c>
      <c r="E130" s="236" t="s">
        <v>9825</v>
      </c>
      <c r="F130" s="795" t="s">
        <v>9826</v>
      </c>
      <c r="G130" s="795" t="s">
        <v>9568</v>
      </c>
      <c r="H130" s="236"/>
      <c r="I130" s="76"/>
      <c r="J130" s="76"/>
      <c r="K130" s="76"/>
      <c r="L130" s="76"/>
      <c r="M130" s="76"/>
      <c r="N130" s="76"/>
      <c r="O130" s="76"/>
      <c r="P130" s="76"/>
      <c r="Q130" s="76"/>
      <c r="R130" s="76"/>
      <c r="S130" s="76"/>
      <c r="T130" s="76"/>
      <c r="U130" s="76"/>
      <c r="V130" s="76"/>
      <c r="W130" s="76"/>
      <c r="X130" s="76"/>
      <c r="Y130" s="76"/>
      <c r="Z130" s="76"/>
    </row>
    <row r="131" spans="1:26" ht="17.25" customHeight="1">
      <c r="A131" s="76"/>
      <c r="B131" s="802">
        <v>127</v>
      </c>
      <c r="C131" s="793">
        <v>44781</v>
      </c>
      <c r="D131" s="794" t="s">
        <v>9565</v>
      </c>
      <c r="E131" s="236" t="s">
        <v>9827</v>
      </c>
      <c r="F131" s="795" t="s">
        <v>9828</v>
      </c>
      <c r="G131" s="795" t="s">
        <v>9568</v>
      </c>
      <c r="H131" s="236"/>
      <c r="I131" s="76"/>
      <c r="J131" s="76"/>
      <c r="K131" s="76"/>
      <c r="L131" s="76"/>
      <c r="M131" s="76"/>
      <c r="N131" s="76"/>
      <c r="O131" s="76"/>
      <c r="P131" s="76"/>
      <c r="Q131" s="76"/>
      <c r="R131" s="76"/>
      <c r="S131" s="76"/>
      <c r="T131" s="76"/>
      <c r="U131" s="76"/>
      <c r="V131" s="76"/>
      <c r="W131" s="76"/>
      <c r="X131" s="76"/>
      <c r="Y131" s="76"/>
      <c r="Z131" s="76"/>
    </row>
    <row r="132" spans="1:26" ht="17.25" customHeight="1">
      <c r="A132" s="76"/>
      <c r="B132" s="802">
        <v>128</v>
      </c>
      <c r="C132" s="793">
        <v>44781</v>
      </c>
      <c r="D132" s="794" t="s">
        <v>9565</v>
      </c>
      <c r="E132" s="236" t="s">
        <v>9829</v>
      </c>
      <c r="F132" s="795" t="s">
        <v>9830</v>
      </c>
      <c r="G132" s="795" t="s">
        <v>9568</v>
      </c>
      <c r="H132" s="236"/>
      <c r="I132" s="76"/>
      <c r="J132" s="76"/>
      <c r="K132" s="76"/>
      <c r="L132" s="76"/>
      <c r="M132" s="76"/>
      <c r="N132" s="76"/>
      <c r="O132" s="76"/>
      <c r="P132" s="76"/>
      <c r="Q132" s="76"/>
      <c r="R132" s="76"/>
      <c r="S132" s="76"/>
      <c r="T132" s="76"/>
      <c r="U132" s="76"/>
      <c r="V132" s="76"/>
      <c r="W132" s="76"/>
      <c r="X132" s="76"/>
      <c r="Y132" s="76"/>
      <c r="Z132" s="76"/>
    </row>
    <row r="133" spans="1:26" ht="17.25" customHeight="1">
      <c r="A133" s="76"/>
      <c r="B133" s="802">
        <v>129</v>
      </c>
      <c r="C133" s="793">
        <v>44781</v>
      </c>
      <c r="D133" s="794" t="s">
        <v>9565</v>
      </c>
      <c r="E133" s="236" t="s">
        <v>9831</v>
      </c>
      <c r="F133" s="795" t="s">
        <v>9832</v>
      </c>
      <c r="G133" s="795" t="s">
        <v>9568</v>
      </c>
      <c r="H133" s="236"/>
      <c r="I133" s="76"/>
      <c r="J133" s="76"/>
      <c r="K133" s="76"/>
      <c r="L133" s="76"/>
      <c r="M133" s="76"/>
      <c r="N133" s="76"/>
      <c r="O133" s="76"/>
      <c r="P133" s="76"/>
      <c r="Q133" s="76"/>
      <c r="R133" s="76"/>
      <c r="S133" s="76"/>
      <c r="T133" s="76"/>
      <c r="U133" s="76"/>
      <c r="V133" s="76"/>
      <c r="W133" s="76"/>
      <c r="X133" s="76"/>
      <c r="Y133" s="76"/>
      <c r="Z133" s="76"/>
    </row>
    <row r="134" spans="1:26" ht="17.25" customHeight="1">
      <c r="A134" s="76"/>
      <c r="B134" s="802">
        <v>130</v>
      </c>
      <c r="C134" s="793">
        <v>44781</v>
      </c>
      <c r="D134" s="794" t="s">
        <v>9833</v>
      </c>
      <c r="E134" s="236" t="s">
        <v>9834</v>
      </c>
      <c r="F134" s="795" t="s">
        <v>9835</v>
      </c>
      <c r="G134" s="795" t="s">
        <v>9568</v>
      </c>
      <c r="H134" s="236"/>
      <c r="I134" s="76"/>
      <c r="J134" s="76"/>
      <c r="K134" s="76"/>
      <c r="L134" s="76"/>
      <c r="M134" s="76"/>
      <c r="N134" s="76"/>
      <c r="O134" s="76"/>
      <c r="P134" s="76"/>
      <c r="Q134" s="76"/>
      <c r="R134" s="76"/>
      <c r="S134" s="76"/>
      <c r="T134" s="76"/>
      <c r="U134" s="76"/>
      <c r="V134" s="76"/>
      <c r="W134" s="76"/>
      <c r="X134" s="76"/>
      <c r="Y134" s="76"/>
      <c r="Z134" s="76"/>
    </row>
    <row r="135" spans="1:26" ht="17.25" customHeight="1">
      <c r="A135" s="76"/>
      <c r="B135" s="802">
        <v>131</v>
      </c>
      <c r="C135" s="793">
        <v>44781</v>
      </c>
      <c r="D135" s="794" t="s">
        <v>9836</v>
      </c>
      <c r="E135" s="236" t="s">
        <v>9837</v>
      </c>
      <c r="F135" s="795" t="s">
        <v>9838</v>
      </c>
      <c r="G135" s="795" t="s">
        <v>9568</v>
      </c>
      <c r="H135" s="236"/>
      <c r="I135" s="76"/>
      <c r="J135" s="76"/>
      <c r="K135" s="76"/>
      <c r="L135" s="76"/>
      <c r="M135" s="76"/>
      <c r="N135" s="76"/>
      <c r="O135" s="76"/>
      <c r="P135" s="76"/>
      <c r="Q135" s="76"/>
      <c r="R135" s="76"/>
      <c r="S135" s="76"/>
      <c r="T135" s="76"/>
      <c r="U135" s="76"/>
      <c r="V135" s="76"/>
      <c r="W135" s="76"/>
      <c r="X135" s="76"/>
      <c r="Y135" s="76"/>
      <c r="Z135" s="76"/>
    </row>
    <row r="136" spans="1:26" ht="17.25" customHeight="1">
      <c r="A136" s="76"/>
      <c r="B136" s="802">
        <v>132</v>
      </c>
      <c r="C136" s="793">
        <v>44781</v>
      </c>
      <c r="D136" s="794" t="s">
        <v>9839</v>
      </c>
      <c r="E136" s="236" t="s">
        <v>9716</v>
      </c>
      <c r="F136" s="795" t="s">
        <v>9840</v>
      </c>
      <c r="G136" s="795" t="s">
        <v>9568</v>
      </c>
      <c r="H136" s="236"/>
      <c r="I136" s="76"/>
      <c r="J136" s="76"/>
      <c r="K136" s="76"/>
      <c r="L136" s="76"/>
      <c r="M136" s="76"/>
      <c r="N136" s="76"/>
      <c r="O136" s="76"/>
      <c r="P136" s="76"/>
      <c r="Q136" s="76"/>
      <c r="R136" s="76"/>
      <c r="S136" s="76"/>
      <c r="T136" s="76"/>
      <c r="U136" s="76"/>
      <c r="V136" s="76"/>
      <c r="W136" s="76"/>
      <c r="X136" s="76"/>
      <c r="Y136" s="76"/>
      <c r="Z136" s="76"/>
    </row>
    <row r="137" spans="1:26" ht="17.25" customHeight="1">
      <c r="A137" s="76"/>
      <c r="B137" s="802">
        <v>133</v>
      </c>
      <c r="C137" s="793">
        <v>44782</v>
      </c>
      <c r="D137" s="794" t="s">
        <v>9565</v>
      </c>
      <c r="E137" s="795" t="s">
        <v>9841</v>
      </c>
      <c r="F137" s="795" t="s">
        <v>9842</v>
      </c>
      <c r="G137" s="795" t="s">
        <v>9568</v>
      </c>
      <c r="H137" s="236"/>
      <c r="I137" s="76"/>
      <c r="J137" s="76"/>
      <c r="K137" s="76"/>
      <c r="L137" s="76"/>
      <c r="M137" s="76"/>
      <c r="N137" s="76"/>
      <c r="O137" s="76"/>
      <c r="P137" s="76"/>
      <c r="Q137" s="76"/>
      <c r="R137" s="76"/>
      <c r="S137" s="76"/>
      <c r="T137" s="76"/>
      <c r="U137" s="76"/>
      <c r="V137" s="76"/>
      <c r="W137" s="76"/>
      <c r="X137" s="76"/>
      <c r="Y137" s="76"/>
      <c r="Z137" s="76"/>
    </row>
    <row r="138" spans="1:26" ht="17.25" customHeight="1">
      <c r="A138" s="76"/>
      <c r="B138" s="802">
        <v>134</v>
      </c>
      <c r="C138" s="793">
        <v>44782</v>
      </c>
      <c r="D138" s="794" t="s">
        <v>9565</v>
      </c>
      <c r="E138" s="795" t="s">
        <v>9843</v>
      </c>
      <c r="F138" s="795" t="s">
        <v>9844</v>
      </c>
      <c r="G138" s="795" t="s">
        <v>9568</v>
      </c>
      <c r="H138" s="236"/>
      <c r="I138" s="76"/>
      <c r="J138" s="76"/>
      <c r="K138" s="76"/>
      <c r="L138" s="76"/>
      <c r="M138" s="76"/>
      <c r="N138" s="76"/>
      <c r="O138" s="76"/>
      <c r="P138" s="76"/>
      <c r="Q138" s="76"/>
      <c r="R138" s="76"/>
      <c r="S138" s="76"/>
      <c r="T138" s="76"/>
      <c r="U138" s="76"/>
      <c r="V138" s="76"/>
      <c r="W138" s="76"/>
      <c r="X138" s="76"/>
      <c r="Y138" s="76"/>
      <c r="Z138" s="76"/>
    </row>
    <row r="139" spans="1:26" ht="17.25" customHeight="1">
      <c r="A139" s="76"/>
      <c r="B139" s="802">
        <v>135</v>
      </c>
      <c r="C139" s="793">
        <v>44782</v>
      </c>
      <c r="D139" s="794" t="s">
        <v>9565</v>
      </c>
      <c r="E139" s="795" t="s">
        <v>9845</v>
      </c>
      <c r="F139" s="795" t="s">
        <v>9846</v>
      </c>
      <c r="G139" s="795" t="s">
        <v>9568</v>
      </c>
      <c r="H139" s="236"/>
      <c r="I139" s="76"/>
      <c r="J139" s="76"/>
      <c r="K139" s="76"/>
      <c r="L139" s="76"/>
      <c r="M139" s="76"/>
      <c r="N139" s="76"/>
      <c r="O139" s="76"/>
      <c r="P139" s="76"/>
      <c r="Q139" s="76"/>
      <c r="R139" s="76"/>
      <c r="S139" s="76"/>
      <c r="T139" s="76"/>
      <c r="U139" s="76"/>
      <c r="V139" s="76"/>
      <c r="W139" s="76"/>
      <c r="X139" s="76"/>
      <c r="Y139" s="76"/>
      <c r="Z139" s="76"/>
    </row>
    <row r="140" spans="1:26" ht="17.25" customHeight="1">
      <c r="A140" s="76"/>
      <c r="B140" s="802">
        <v>136</v>
      </c>
      <c r="C140" s="793">
        <v>44782</v>
      </c>
      <c r="D140" s="794" t="s">
        <v>9565</v>
      </c>
      <c r="E140" s="795" t="s">
        <v>9847</v>
      </c>
      <c r="F140" s="795" t="s">
        <v>9848</v>
      </c>
      <c r="G140" s="795" t="s">
        <v>9568</v>
      </c>
      <c r="H140" s="236"/>
      <c r="I140" s="76"/>
      <c r="J140" s="76"/>
      <c r="K140" s="76"/>
      <c r="L140" s="76"/>
      <c r="M140" s="76"/>
      <c r="N140" s="76"/>
      <c r="O140" s="76"/>
      <c r="P140" s="76"/>
      <c r="Q140" s="76"/>
      <c r="R140" s="76"/>
      <c r="S140" s="76"/>
      <c r="T140" s="76"/>
      <c r="U140" s="76"/>
      <c r="V140" s="76"/>
      <c r="W140" s="76"/>
      <c r="X140" s="76"/>
      <c r="Y140" s="76"/>
      <c r="Z140" s="76"/>
    </row>
    <row r="141" spans="1:26" ht="17.25" customHeight="1">
      <c r="A141" s="76"/>
      <c r="B141" s="802">
        <v>137</v>
      </c>
      <c r="C141" s="793">
        <v>44782</v>
      </c>
      <c r="D141" s="794" t="s">
        <v>9565</v>
      </c>
      <c r="E141" s="795" t="s">
        <v>9696</v>
      </c>
      <c r="F141" s="795" t="s">
        <v>9849</v>
      </c>
      <c r="G141" s="795" t="s">
        <v>9568</v>
      </c>
      <c r="H141" s="236"/>
      <c r="I141" s="76"/>
      <c r="J141" s="76"/>
      <c r="K141" s="76"/>
      <c r="L141" s="76"/>
      <c r="M141" s="76"/>
      <c r="N141" s="76"/>
      <c r="O141" s="76"/>
      <c r="P141" s="76"/>
      <c r="Q141" s="76"/>
      <c r="R141" s="76"/>
      <c r="S141" s="76"/>
      <c r="T141" s="76"/>
      <c r="U141" s="76"/>
      <c r="V141" s="76"/>
      <c r="W141" s="76"/>
      <c r="X141" s="76"/>
      <c r="Y141" s="76"/>
      <c r="Z141" s="76"/>
    </row>
    <row r="142" spans="1:26" ht="17.25" customHeight="1">
      <c r="A142" s="236"/>
      <c r="B142" s="802">
        <v>138</v>
      </c>
      <c r="C142" s="793">
        <v>44782</v>
      </c>
      <c r="D142" s="794" t="s">
        <v>9565</v>
      </c>
      <c r="E142" s="795" t="s">
        <v>9680</v>
      </c>
      <c r="F142" s="795" t="s">
        <v>9850</v>
      </c>
      <c r="G142" s="795" t="s">
        <v>9568</v>
      </c>
      <c r="H142" s="236"/>
      <c r="I142" s="76"/>
      <c r="J142" s="76"/>
      <c r="K142" s="76"/>
      <c r="L142" s="76"/>
      <c r="M142" s="76"/>
      <c r="N142" s="76"/>
      <c r="O142" s="76"/>
      <c r="P142" s="76"/>
      <c r="Q142" s="76"/>
      <c r="R142" s="76"/>
      <c r="S142" s="76"/>
      <c r="T142" s="76"/>
      <c r="U142" s="76"/>
      <c r="V142" s="76"/>
      <c r="W142" s="76"/>
      <c r="X142" s="76"/>
      <c r="Y142" s="76"/>
      <c r="Z142" s="76"/>
    </row>
    <row r="143" spans="1:26" ht="17.25" customHeight="1">
      <c r="A143" s="236"/>
      <c r="B143" s="802">
        <v>139</v>
      </c>
      <c r="C143" s="793">
        <v>44782</v>
      </c>
      <c r="D143" s="794" t="s">
        <v>9565</v>
      </c>
      <c r="E143" s="795" t="s">
        <v>9851</v>
      </c>
      <c r="F143" s="795" t="s">
        <v>9852</v>
      </c>
      <c r="G143" s="795" t="s">
        <v>9568</v>
      </c>
      <c r="H143" s="236"/>
      <c r="I143" s="76"/>
      <c r="J143" s="76"/>
      <c r="K143" s="76"/>
      <c r="L143" s="76"/>
      <c r="M143" s="76"/>
      <c r="N143" s="76"/>
      <c r="O143" s="76"/>
      <c r="P143" s="76"/>
      <c r="Q143" s="76"/>
      <c r="R143" s="76"/>
      <c r="S143" s="76"/>
      <c r="T143" s="76"/>
      <c r="U143" s="76"/>
      <c r="V143" s="76"/>
      <c r="W143" s="76"/>
      <c r="X143" s="76"/>
      <c r="Y143" s="76"/>
      <c r="Z143" s="76"/>
    </row>
    <row r="144" spans="1:26" ht="17.25" customHeight="1">
      <c r="A144" s="236"/>
      <c r="B144" s="802">
        <v>140</v>
      </c>
      <c r="C144" s="793">
        <v>44782</v>
      </c>
      <c r="D144" s="794" t="s">
        <v>9565</v>
      </c>
      <c r="E144" s="795" t="s">
        <v>9853</v>
      </c>
      <c r="F144" s="795" t="s">
        <v>9854</v>
      </c>
      <c r="G144" s="795" t="s">
        <v>9568</v>
      </c>
      <c r="H144" s="236"/>
      <c r="I144" s="76"/>
      <c r="J144" s="76"/>
      <c r="K144" s="76"/>
      <c r="L144" s="76"/>
      <c r="M144" s="76"/>
      <c r="N144" s="76"/>
      <c r="O144" s="76"/>
      <c r="P144" s="76"/>
      <c r="Q144" s="76"/>
      <c r="R144" s="76"/>
      <c r="S144" s="76"/>
      <c r="T144" s="76"/>
      <c r="U144" s="76"/>
      <c r="V144" s="76"/>
      <c r="W144" s="76"/>
      <c r="X144" s="76"/>
      <c r="Y144" s="76"/>
      <c r="Z144" s="76"/>
    </row>
    <row r="145" spans="1:26" ht="17.25" customHeight="1">
      <c r="A145" s="784"/>
      <c r="B145" s="802">
        <v>141</v>
      </c>
      <c r="C145" s="793">
        <v>44782</v>
      </c>
      <c r="D145" s="794" t="s">
        <v>9565</v>
      </c>
      <c r="E145" s="795" t="s">
        <v>9855</v>
      </c>
      <c r="F145" s="795" t="s">
        <v>9856</v>
      </c>
      <c r="G145" s="795" t="s">
        <v>9568</v>
      </c>
      <c r="H145" s="784"/>
      <c r="I145" s="76"/>
      <c r="J145" s="76"/>
      <c r="K145" s="76"/>
      <c r="L145" s="76"/>
      <c r="M145" s="76"/>
      <c r="N145" s="76"/>
      <c r="O145" s="76"/>
      <c r="P145" s="76"/>
      <c r="Q145" s="76"/>
      <c r="R145" s="76"/>
      <c r="S145" s="76"/>
      <c r="T145" s="76"/>
      <c r="U145" s="76"/>
      <c r="V145" s="76"/>
      <c r="W145" s="76"/>
      <c r="X145" s="76"/>
      <c r="Y145" s="76"/>
      <c r="Z145" s="76"/>
    </row>
    <row r="146" spans="1:26" ht="17.25" customHeight="1">
      <c r="A146" s="236"/>
      <c r="B146" s="802">
        <v>142</v>
      </c>
      <c r="C146" s="793">
        <v>44782</v>
      </c>
      <c r="D146" s="794" t="s">
        <v>9565</v>
      </c>
      <c r="E146" s="795" t="s">
        <v>9857</v>
      </c>
      <c r="F146" s="795" t="s">
        <v>9858</v>
      </c>
      <c r="G146" s="795" t="s">
        <v>9568</v>
      </c>
      <c r="H146" s="784"/>
      <c r="I146" s="76"/>
      <c r="J146" s="76"/>
      <c r="K146" s="76"/>
      <c r="L146" s="76"/>
      <c r="M146" s="76"/>
      <c r="N146" s="76"/>
      <c r="O146" s="76"/>
      <c r="P146" s="76"/>
      <c r="Q146" s="76"/>
      <c r="R146" s="76"/>
      <c r="S146" s="76"/>
      <c r="T146" s="76"/>
      <c r="U146" s="76"/>
      <c r="V146" s="76"/>
      <c r="W146" s="76"/>
      <c r="X146" s="76"/>
      <c r="Y146" s="76"/>
      <c r="Z146" s="76"/>
    </row>
    <row r="147" spans="1:26" ht="17.25" customHeight="1">
      <c r="A147" s="236"/>
      <c r="B147" s="802">
        <v>143</v>
      </c>
      <c r="C147" s="793">
        <v>44782</v>
      </c>
      <c r="D147" s="794" t="s">
        <v>9565</v>
      </c>
      <c r="E147" s="795" t="s">
        <v>9859</v>
      </c>
      <c r="F147" s="795" t="s">
        <v>9860</v>
      </c>
      <c r="G147" s="795" t="s">
        <v>9568</v>
      </c>
      <c r="H147" s="784"/>
      <c r="I147" s="76"/>
      <c r="J147" s="76"/>
      <c r="K147" s="76"/>
      <c r="L147" s="76"/>
      <c r="M147" s="76"/>
      <c r="N147" s="76"/>
      <c r="O147" s="76"/>
      <c r="P147" s="76"/>
      <c r="Q147" s="76"/>
      <c r="R147" s="76"/>
      <c r="S147" s="76"/>
      <c r="T147" s="76"/>
      <c r="U147" s="76"/>
      <c r="V147" s="76"/>
      <c r="W147" s="76"/>
      <c r="X147" s="76"/>
      <c r="Y147" s="76"/>
      <c r="Z147" s="76"/>
    </row>
    <row r="148" spans="1:26" ht="17.25" customHeight="1">
      <c r="A148" s="236"/>
      <c r="B148" s="802">
        <v>144</v>
      </c>
      <c r="C148" s="793">
        <v>44782</v>
      </c>
      <c r="D148" s="794" t="s">
        <v>9565</v>
      </c>
      <c r="E148" s="795" t="s">
        <v>9861</v>
      </c>
      <c r="F148" s="795" t="s">
        <v>9862</v>
      </c>
      <c r="G148" s="795" t="s">
        <v>9568</v>
      </c>
      <c r="H148" s="784"/>
      <c r="I148" s="76"/>
      <c r="J148" s="76"/>
      <c r="K148" s="76"/>
      <c r="L148" s="76"/>
      <c r="M148" s="76"/>
      <c r="N148" s="76"/>
      <c r="O148" s="76"/>
      <c r="P148" s="76"/>
      <c r="Q148" s="76"/>
      <c r="R148" s="76"/>
      <c r="S148" s="76"/>
      <c r="T148" s="76"/>
      <c r="U148" s="76"/>
      <c r="V148" s="76"/>
      <c r="W148" s="76"/>
      <c r="X148" s="76"/>
      <c r="Y148" s="76"/>
      <c r="Z148" s="76"/>
    </row>
    <row r="149" spans="1:26" ht="17.25" customHeight="1">
      <c r="A149" s="236"/>
      <c r="B149" s="802">
        <v>145</v>
      </c>
      <c r="C149" s="793">
        <v>44782</v>
      </c>
      <c r="D149" s="794" t="s">
        <v>9565</v>
      </c>
      <c r="E149" s="795" t="s">
        <v>9863</v>
      </c>
      <c r="F149" s="795" t="s">
        <v>9864</v>
      </c>
      <c r="G149" s="795" t="s">
        <v>9568</v>
      </c>
      <c r="H149" s="784"/>
      <c r="I149" s="76"/>
      <c r="J149" s="76"/>
      <c r="K149" s="76"/>
      <c r="L149" s="76"/>
      <c r="M149" s="76"/>
      <c r="N149" s="76"/>
      <c r="O149" s="76"/>
      <c r="P149" s="76"/>
      <c r="Q149" s="76"/>
      <c r="R149" s="76"/>
      <c r="S149" s="76"/>
      <c r="T149" s="76"/>
      <c r="U149" s="76"/>
      <c r="V149" s="76"/>
      <c r="W149" s="76"/>
      <c r="X149" s="76"/>
      <c r="Y149" s="76"/>
      <c r="Z149" s="76"/>
    </row>
    <row r="150" spans="1:26" ht="17.25" customHeight="1">
      <c r="A150" s="236"/>
      <c r="B150" s="802">
        <v>146</v>
      </c>
      <c r="C150" s="793">
        <v>44782</v>
      </c>
      <c r="D150" s="794" t="s">
        <v>9565</v>
      </c>
      <c r="E150" s="795" t="s">
        <v>9865</v>
      </c>
      <c r="F150" s="795" t="s">
        <v>9866</v>
      </c>
      <c r="G150" s="795" t="s">
        <v>9568</v>
      </c>
      <c r="H150" s="784"/>
      <c r="I150" s="76"/>
      <c r="J150" s="76"/>
      <c r="K150" s="76"/>
      <c r="L150" s="76"/>
      <c r="M150" s="76"/>
      <c r="N150" s="76"/>
      <c r="O150" s="76"/>
      <c r="P150" s="76"/>
      <c r="Q150" s="76"/>
      <c r="R150" s="76"/>
      <c r="S150" s="76"/>
      <c r="T150" s="76"/>
      <c r="U150" s="76"/>
      <c r="V150" s="76"/>
      <c r="W150" s="76"/>
      <c r="X150" s="76"/>
      <c r="Y150" s="76"/>
      <c r="Z150" s="76"/>
    </row>
    <row r="151" spans="1:26" ht="17.25" customHeight="1">
      <c r="A151" s="236"/>
      <c r="B151" s="802">
        <v>147</v>
      </c>
      <c r="C151" s="793">
        <v>44782</v>
      </c>
      <c r="D151" s="794" t="s">
        <v>9565</v>
      </c>
      <c r="E151" s="795" t="s">
        <v>9867</v>
      </c>
      <c r="F151" s="795" t="s">
        <v>9868</v>
      </c>
      <c r="G151" s="795" t="s">
        <v>9568</v>
      </c>
      <c r="H151" s="784"/>
      <c r="I151" s="76"/>
      <c r="J151" s="76"/>
      <c r="K151" s="76"/>
      <c r="L151" s="76"/>
      <c r="M151" s="76"/>
      <c r="N151" s="76"/>
      <c r="O151" s="76"/>
      <c r="P151" s="76"/>
      <c r="Q151" s="76"/>
      <c r="R151" s="76"/>
      <c r="S151" s="76"/>
      <c r="T151" s="76"/>
      <c r="U151" s="76"/>
      <c r="V151" s="76"/>
      <c r="W151" s="76"/>
      <c r="X151" s="76"/>
      <c r="Y151" s="76"/>
      <c r="Z151" s="76"/>
    </row>
    <row r="152" spans="1:26" ht="17.25" customHeight="1">
      <c r="A152" s="236"/>
      <c r="B152" s="802">
        <v>148</v>
      </c>
      <c r="C152" s="793">
        <v>44782</v>
      </c>
      <c r="D152" s="794" t="s">
        <v>9565</v>
      </c>
      <c r="E152" s="795" t="s">
        <v>9869</v>
      </c>
      <c r="F152" s="795" t="s">
        <v>9870</v>
      </c>
      <c r="G152" s="795" t="s">
        <v>9568</v>
      </c>
      <c r="H152" s="784"/>
      <c r="I152" s="76"/>
      <c r="J152" s="76"/>
      <c r="K152" s="76"/>
      <c r="L152" s="76"/>
      <c r="M152" s="76"/>
      <c r="N152" s="76"/>
      <c r="O152" s="76"/>
      <c r="P152" s="76"/>
      <c r="Q152" s="76"/>
      <c r="R152" s="76"/>
      <c r="S152" s="76"/>
      <c r="T152" s="76"/>
      <c r="U152" s="76"/>
      <c r="V152" s="76"/>
      <c r="W152" s="76"/>
      <c r="X152" s="76"/>
      <c r="Y152" s="76"/>
      <c r="Z152" s="76"/>
    </row>
    <row r="153" spans="1:26" ht="17.25" customHeight="1">
      <c r="A153" s="236"/>
      <c r="B153" s="802">
        <v>149</v>
      </c>
      <c r="C153" s="793">
        <v>44782</v>
      </c>
      <c r="D153" s="794" t="s">
        <v>9565</v>
      </c>
      <c r="E153" s="795" t="s">
        <v>9871</v>
      </c>
      <c r="F153" s="795" t="s">
        <v>9872</v>
      </c>
      <c r="G153" s="795" t="s">
        <v>9568</v>
      </c>
      <c r="H153" s="784"/>
      <c r="I153" s="76"/>
      <c r="J153" s="76"/>
      <c r="K153" s="76"/>
      <c r="L153" s="76"/>
      <c r="M153" s="76"/>
      <c r="N153" s="76"/>
      <c r="O153" s="76"/>
      <c r="P153" s="76"/>
      <c r="Q153" s="76"/>
      <c r="R153" s="76"/>
      <c r="S153" s="76"/>
      <c r="T153" s="76"/>
      <c r="U153" s="76"/>
      <c r="V153" s="76"/>
      <c r="W153" s="76"/>
      <c r="X153" s="76"/>
      <c r="Y153" s="76"/>
      <c r="Z153" s="76"/>
    </row>
    <row r="154" spans="1:26" ht="17.25" customHeight="1">
      <c r="A154" s="236"/>
      <c r="B154" s="802">
        <v>150</v>
      </c>
      <c r="C154" s="793">
        <v>44782</v>
      </c>
      <c r="D154" s="794" t="s">
        <v>9565</v>
      </c>
      <c r="E154" s="795" t="s">
        <v>9873</v>
      </c>
      <c r="F154" s="795" t="s">
        <v>9874</v>
      </c>
      <c r="G154" s="795" t="s">
        <v>9568</v>
      </c>
      <c r="H154" s="784"/>
      <c r="I154" s="76"/>
      <c r="J154" s="76"/>
      <c r="K154" s="76"/>
      <c r="L154" s="76"/>
      <c r="M154" s="76"/>
      <c r="N154" s="76"/>
      <c r="O154" s="76"/>
      <c r="P154" s="76"/>
      <c r="Q154" s="76"/>
      <c r="R154" s="76"/>
      <c r="S154" s="76"/>
      <c r="T154" s="76"/>
      <c r="U154" s="76"/>
      <c r="V154" s="76"/>
      <c r="W154" s="76"/>
      <c r="X154" s="76"/>
      <c r="Y154" s="76"/>
      <c r="Z154" s="76"/>
    </row>
    <row r="155" spans="1:26" ht="17.25" customHeight="1">
      <c r="A155" s="236"/>
      <c r="B155" s="802">
        <v>151</v>
      </c>
      <c r="C155" s="793">
        <v>44782</v>
      </c>
      <c r="D155" s="794" t="s">
        <v>9565</v>
      </c>
      <c r="E155" s="795" t="s">
        <v>9875</v>
      </c>
      <c r="F155" s="795" t="s">
        <v>9876</v>
      </c>
      <c r="G155" s="795" t="s">
        <v>9568</v>
      </c>
      <c r="H155" s="784"/>
      <c r="I155" s="76"/>
      <c r="J155" s="76"/>
      <c r="K155" s="76"/>
      <c r="L155" s="76"/>
      <c r="M155" s="76"/>
      <c r="N155" s="76"/>
      <c r="O155" s="76"/>
      <c r="P155" s="76"/>
      <c r="Q155" s="76"/>
      <c r="R155" s="76"/>
      <c r="S155" s="76"/>
      <c r="T155" s="76"/>
      <c r="U155" s="76"/>
      <c r="V155" s="76"/>
      <c r="W155" s="76"/>
      <c r="X155" s="76"/>
      <c r="Y155" s="76"/>
      <c r="Z155" s="76"/>
    </row>
    <row r="156" spans="1:26" ht="17.25" customHeight="1">
      <c r="A156" s="236"/>
      <c r="B156" s="802">
        <v>152</v>
      </c>
      <c r="C156" s="793">
        <v>44782</v>
      </c>
      <c r="D156" s="794" t="s">
        <v>9565</v>
      </c>
      <c r="E156" s="795" t="s">
        <v>9877</v>
      </c>
      <c r="F156" s="795" t="s">
        <v>9878</v>
      </c>
      <c r="G156" s="795" t="s">
        <v>9568</v>
      </c>
      <c r="H156" s="784"/>
      <c r="I156" s="76"/>
      <c r="J156" s="76"/>
      <c r="K156" s="76"/>
      <c r="L156" s="76"/>
      <c r="M156" s="76"/>
      <c r="N156" s="76"/>
      <c r="O156" s="76"/>
      <c r="P156" s="76"/>
      <c r="Q156" s="76"/>
      <c r="R156" s="76"/>
      <c r="S156" s="76"/>
      <c r="T156" s="76"/>
      <c r="U156" s="76"/>
      <c r="V156" s="76"/>
      <c r="W156" s="76"/>
      <c r="X156" s="76"/>
      <c r="Y156" s="76"/>
      <c r="Z156" s="76"/>
    </row>
    <row r="157" spans="1:26" ht="17.25" customHeight="1">
      <c r="A157" s="236"/>
      <c r="B157" s="802">
        <v>153</v>
      </c>
      <c r="C157" s="793">
        <v>44782</v>
      </c>
      <c r="D157" s="795" t="s">
        <v>9879</v>
      </c>
      <c r="E157" s="795" t="s">
        <v>9880</v>
      </c>
      <c r="F157" s="795" t="s">
        <v>9881</v>
      </c>
      <c r="G157" s="795" t="s">
        <v>9568</v>
      </c>
      <c r="H157" s="784"/>
      <c r="I157" s="76"/>
      <c r="J157" s="76"/>
      <c r="K157" s="76"/>
      <c r="L157" s="76"/>
      <c r="M157" s="76"/>
      <c r="N157" s="76"/>
      <c r="O157" s="76"/>
      <c r="P157" s="76"/>
      <c r="Q157" s="76"/>
      <c r="R157" s="76"/>
      <c r="S157" s="76"/>
      <c r="T157" s="76"/>
      <c r="U157" s="76"/>
      <c r="V157" s="76"/>
      <c r="W157" s="76"/>
      <c r="X157" s="76"/>
      <c r="Y157" s="76"/>
      <c r="Z157" s="76"/>
    </row>
    <row r="158" spans="1:26" ht="17.25" customHeight="1">
      <c r="A158" s="236"/>
      <c r="B158" s="802">
        <v>154</v>
      </c>
      <c r="C158" s="793">
        <v>44782</v>
      </c>
      <c r="D158" s="795" t="s">
        <v>9882</v>
      </c>
      <c r="E158" s="795" t="s">
        <v>9883</v>
      </c>
      <c r="F158" s="795" t="s">
        <v>9884</v>
      </c>
      <c r="G158" s="795" t="s">
        <v>9568</v>
      </c>
      <c r="H158" s="784"/>
      <c r="I158" s="76"/>
      <c r="J158" s="76"/>
      <c r="K158" s="76"/>
      <c r="L158" s="76"/>
      <c r="M158" s="76"/>
      <c r="N158" s="76"/>
      <c r="O158" s="76"/>
      <c r="P158" s="76"/>
      <c r="Q158" s="76"/>
      <c r="R158" s="76"/>
      <c r="S158" s="76"/>
      <c r="T158" s="76"/>
      <c r="U158" s="76"/>
      <c r="V158" s="76"/>
      <c r="W158" s="76"/>
      <c r="X158" s="76"/>
      <c r="Y158" s="76"/>
      <c r="Z158" s="76"/>
    </row>
    <row r="159" spans="1:26" ht="17.25" customHeight="1">
      <c r="A159" s="236"/>
      <c r="B159" s="802">
        <v>155</v>
      </c>
      <c r="C159" s="793">
        <v>44782</v>
      </c>
      <c r="D159" s="795" t="s">
        <v>9885</v>
      </c>
      <c r="E159" s="795" t="s">
        <v>9886</v>
      </c>
      <c r="F159" s="795" t="s">
        <v>9887</v>
      </c>
      <c r="G159" s="795" t="s">
        <v>9568</v>
      </c>
      <c r="H159" s="784"/>
      <c r="I159" s="76"/>
      <c r="J159" s="76"/>
      <c r="K159" s="76"/>
      <c r="L159" s="76"/>
      <c r="M159" s="76"/>
      <c r="N159" s="76"/>
      <c r="O159" s="76"/>
      <c r="P159" s="76"/>
      <c r="Q159" s="76"/>
      <c r="R159" s="76"/>
      <c r="S159" s="76"/>
      <c r="T159" s="76"/>
      <c r="U159" s="76"/>
      <c r="V159" s="76"/>
      <c r="W159" s="76"/>
      <c r="X159" s="76"/>
      <c r="Y159" s="76"/>
      <c r="Z159" s="76"/>
    </row>
    <row r="160" spans="1:26" ht="17.25" customHeight="1">
      <c r="A160" s="236"/>
      <c r="B160" s="802">
        <v>156</v>
      </c>
      <c r="C160" s="793">
        <v>44782</v>
      </c>
      <c r="D160" s="795" t="s">
        <v>9888</v>
      </c>
      <c r="E160" s="795" t="s">
        <v>9889</v>
      </c>
      <c r="F160" s="795" t="s">
        <v>9890</v>
      </c>
      <c r="G160" s="795" t="s">
        <v>9568</v>
      </c>
      <c r="H160" s="784"/>
      <c r="I160" s="76"/>
      <c r="J160" s="76"/>
      <c r="K160" s="76"/>
      <c r="L160" s="76"/>
      <c r="M160" s="76"/>
      <c r="N160" s="76"/>
      <c r="O160" s="76"/>
      <c r="P160" s="76"/>
      <c r="Q160" s="76"/>
      <c r="R160" s="76"/>
      <c r="S160" s="76"/>
      <c r="T160" s="76"/>
      <c r="U160" s="76"/>
      <c r="V160" s="76"/>
      <c r="W160" s="76"/>
      <c r="X160" s="76"/>
      <c r="Y160" s="76"/>
      <c r="Z160" s="76"/>
    </row>
    <row r="161" spans="1:26" ht="17.25" customHeight="1">
      <c r="A161" s="236"/>
      <c r="B161" s="802">
        <v>157</v>
      </c>
      <c r="C161" s="793">
        <v>44782</v>
      </c>
      <c r="D161" s="795" t="s">
        <v>9891</v>
      </c>
      <c r="E161" s="795" t="s">
        <v>9892</v>
      </c>
      <c r="F161" s="795" t="s">
        <v>9893</v>
      </c>
      <c r="G161" s="795" t="s">
        <v>9568</v>
      </c>
      <c r="H161" s="784"/>
      <c r="I161" s="76"/>
      <c r="J161" s="76"/>
      <c r="K161" s="76"/>
      <c r="L161" s="76"/>
      <c r="M161" s="76"/>
      <c r="N161" s="76"/>
      <c r="O161" s="76"/>
      <c r="P161" s="76"/>
      <c r="Q161" s="76"/>
      <c r="R161" s="76"/>
      <c r="S161" s="76"/>
      <c r="T161" s="76"/>
      <c r="U161" s="76"/>
      <c r="V161" s="76"/>
      <c r="W161" s="76"/>
      <c r="X161" s="76"/>
      <c r="Y161" s="76"/>
      <c r="Z161" s="76"/>
    </row>
    <row r="162" spans="1:26" ht="17.25" customHeight="1">
      <c r="A162" s="236"/>
      <c r="B162" s="802">
        <v>158</v>
      </c>
      <c r="C162" s="793">
        <v>44782</v>
      </c>
      <c r="D162" s="795" t="s">
        <v>9894</v>
      </c>
      <c r="E162" s="795" t="s">
        <v>9895</v>
      </c>
      <c r="F162" s="795" t="s">
        <v>9896</v>
      </c>
      <c r="G162" s="795" t="s">
        <v>9568</v>
      </c>
      <c r="H162" s="784"/>
      <c r="I162" s="76"/>
      <c r="J162" s="76"/>
      <c r="K162" s="76"/>
      <c r="L162" s="76"/>
      <c r="M162" s="76"/>
      <c r="N162" s="76"/>
      <c r="O162" s="76"/>
      <c r="P162" s="76"/>
      <c r="Q162" s="76"/>
      <c r="R162" s="76"/>
      <c r="S162" s="76"/>
      <c r="T162" s="76"/>
      <c r="U162" s="76"/>
      <c r="V162" s="76"/>
      <c r="W162" s="76"/>
      <c r="X162" s="76"/>
      <c r="Y162" s="76"/>
      <c r="Z162" s="76"/>
    </row>
    <row r="163" spans="1:26" ht="17.25" customHeight="1">
      <c r="A163" s="236"/>
      <c r="B163" s="802">
        <v>159</v>
      </c>
      <c r="C163" s="793">
        <v>44782</v>
      </c>
      <c r="D163" s="795" t="s">
        <v>9897</v>
      </c>
      <c r="E163" s="795" t="s">
        <v>9898</v>
      </c>
      <c r="F163" s="795" t="s">
        <v>9899</v>
      </c>
      <c r="G163" s="795" t="s">
        <v>9568</v>
      </c>
      <c r="H163" s="784"/>
      <c r="I163" s="76"/>
      <c r="J163" s="76"/>
      <c r="K163" s="76"/>
      <c r="L163" s="76"/>
      <c r="M163" s="76"/>
      <c r="N163" s="76"/>
      <c r="O163" s="76"/>
      <c r="P163" s="76"/>
      <c r="Q163" s="76"/>
      <c r="R163" s="76"/>
      <c r="S163" s="76"/>
      <c r="T163" s="76"/>
      <c r="U163" s="76"/>
      <c r="V163" s="76"/>
      <c r="W163" s="76"/>
      <c r="X163" s="76"/>
      <c r="Y163" s="76"/>
      <c r="Z163" s="76"/>
    </row>
    <row r="164" spans="1:26" ht="17.25" customHeight="1">
      <c r="A164" s="236"/>
      <c r="B164" s="802">
        <v>160</v>
      </c>
      <c r="C164" s="793">
        <v>44782</v>
      </c>
      <c r="D164" s="795" t="s">
        <v>9900</v>
      </c>
      <c r="E164" s="795" t="s">
        <v>9901</v>
      </c>
      <c r="F164" s="795" t="s">
        <v>9902</v>
      </c>
      <c r="G164" s="795" t="s">
        <v>9568</v>
      </c>
      <c r="H164" s="784"/>
      <c r="I164" s="76"/>
      <c r="J164" s="76"/>
      <c r="K164" s="76"/>
      <c r="L164" s="76"/>
      <c r="M164" s="76"/>
      <c r="N164" s="76"/>
      <c r="O164" s="76"/>
      <c r="P164" s="76"/>
      <c r="Q164" s="76"/>
      <c r="R164" s="76"/>
      <c r="S164" s="76"/>
      <c r="T164" s="76"/>
      <c r="U164" s="76"/>
      <c r="V164" s="76"/>
      <c r="W164" s="76"/>
      <c r="X164" s="76"/>
      <c r="Y164" s="76"/>
      <c r="Z164" s="76"/>
    </row>
    <row r="165" spans="1:26" ht="17.25" customHeight="1">
      <c r="A165" s="236"/>
      <c r="B165" s="802">
        <v>161</v>
      </c>
      <c r="C165" s="793">
        <v>44782</v>
      </c>
      <c r="D165" s="795" t="s">
        <v>9903</v>
      </c>
      <c r="E165" s="795" t="s">
        <v>9904</v>
      </c>
      <c r="F165" s="795" t="s">
        <v>9905</v>
      </c>
      <c r="G165" s="795" t="s">
        <v>9568</v>
      </c>
      <c r="H165" s="784"/>
      <c r="I165" s="76"/>
      <c r="J165" s="76"/>
      <c r="K165" s="76"/>
      <c r="L165" s="76"/>
      <c r="M165" s="76"/>
      <c r="N165" s="76"/>
      <c r="O165" s="76"/>
      <c r="P165" s="76"/>
      <c r="Q165" s="76"/>
      <c r="R165" s="76"/>
      <c r="S165" s="76"/>
      <c r="T165" s="76"/>
      <c r="U165" s="76"/>
      <c r="V165" s="76"/>
      <c r="W165" s="76"/>
      <c r="X165" s="76"/>
      <c r="Y165" s="76"/>
      <c r="Z165" s="76"/>
    </row>
    <row r="166" spans="1:26" ht="17.25" customHeight="1">
      <c r="A166" s="236"/>
      <c r="B166" s="802">
        <v>162</v>
      </c>
      <c r="C166" s="793">
        <v>44782</v>
      </c>
      <c r="D166" s="795" t="s">
        <v>9906</v>
      </c>
      <c r="E166" s="795" t="s">
        <v>9907</v>
      </c>
      <c r="F166" s="795" t="s">
        <v>9908</v>
      </c>
      <c r="G166" s="795" t="s">
        <v>9568</v>
      </c>
      <c r="H166" s="784"/>
      <c r="I166" s="76"/>
      <c r="J166" s="76"/>
      <c r="K166" s="76"/>
      <c r="L166" s="76"/>
      <c r="M166" s="76"/>
      <c r="N166" s="76"/>
      <c r="O166" s="76"/>
      <c r="P166" s="76"/>
      <c r="Q166" s="76"/>
      <c r="R166" s="76"/>
      <c r="S166" s="76"/>
      <c r="T166" s="76"/>
      <c r="U166" s="76"/>
      <c r="V166" s="76"/>
      <c r="W166" s="76"/>
      <c r="X166" s="76"/>
      <c r="Y166" s="76"/>
      <c r="Z166" s="76"/>
    </row>
    <row r="167" spans="1:26" ht="17.25" customHeight="1">
      <c r="A167" s="236"/>
      <c r="B167" s="802">
        <v>163</v>
      </c>
      <c r="C167" s="793">
        <v>44782</v>
      </c>
      <c r="D167" s="795" t="s">
        <v>9909</v>
      </c>
      <c r="E167" s="795" t="s">
        <v>9910</v>
      </c>
      <c r="F167" s="795" t="s">
        <v>9911</v>
      </c>
      <c r="G167" s="795" t="s">
        <v>9568</v>
      </c>
      <c r="H167" s="784"/>
      <c r="I167" s="76"/>
      <c r="J167" s="76"/>
      <c r="K167" s="76"/>
      <c r="L167" s="76"/>
      <c r="M167" s="76"/>
      <c r="N167" s="76"/>
      <c r="O167" s="76"/>
      <c r="P167" s="76"/>
      <c r="Q167" s="76"/>
      <c r="R167" s="76"/>
      <c r="S167" s="76"/>
      <c r="T167" s="76"/>
      <c r="U167" s="76"/>
      <c r="V167" s="76"/>
      <c r="W167" s="76"/>
      <c r="X167" s="76"/>
      <c r="Y167" s="76"/>
      <c r="Z167" s="76"/>
    </row>
    <row r="168" spans="1:26" ht="17.25" customHeight="1">
      <c r="A168" s="236"/>
      <c r="B168" s="802">
        <v>164</v>
      </c>
      <c r="C168" s="793">
        <v>44782</v>
      </c>
      <c r="D168" s="795" t="s">
        <v>9912</v>
      </c>
      <c r="E168" s="795" t="s">
        <v>9913</v>
      </c>
      <c r="F168" s="795" t="s">
        <v>9914</v>
      </c>
      <c r="G168" s="795" t="s">
        <v>9568</v>
      </c>
      <c r="H168" s="784"/>
      <c r="I168" s="76"/>
      <c r="J168" s="76"/>
      <c r="K168" s="76"/>
      <c r="L168" s="76"/>
      <c r="M168" s="76"/>
      <c r="N168" s="76"/>
      <c r="O168" s="76"/>
      <c r="P168" s="76"/>
      <c r="Q168" s="76"/>
      <c r="R168" s="76"/>
      <c r="S168" s="76"/>
      <c r="T168" s="76"/>
      <c r="U168" s="76"/>
      <c r="V168" s="76"/>
      <c r="W168" s="76"/>
      <c r="X168" s="76"/>
      <c r="Y168" s="76"/>
      <c r="Z168" s="76"/>
    </row>
    <row r="169" spans="1:26" ht="17.25" customHeight="1">
      <c r="A169" s="236"/>
      <c r="B169" s="802">
        <v>165</v>
      </c>
      <c r="C169" s="793">
        <v>44782</v>
      </c>
      <c r="D169" s="795" t="s">
        <v>9915</v>
      </c>
      <c r="E169" s="795" t="s">
        <v>9739</v>
      </c>
      <c r="F169" s="795" t="s">
        <v>9916</v>
      </c>
      <c r="G169" s="795" t="s">
        <v>9568</v>
      </c>
      <c r="H169" s="784"/>
      <c r="I169" s="76"/>
      <c r="J169" s="76"/>
      <c r="K169" s="76"/>
      <c r="L169" s="76"/>
      <c r="M169" s="76"/>
      <c r="N169" s="76"/>
      <c r="O169" s="76"/>
      <c r="P169" s="76"/>
      <c r="Q169" s="76"/>
      <c r="R169" s="76"/>
      <c r="S169" s="76"/>
      <c r="T169" s="76"/>
      <c r="U169" s="76"/>
      <c r="V169" s="76"/>
      <c r="W169" s="76"/>
      <c r="X169" s="76"/>
      <c r="Y169" s="76"/>
      <c r="Z169" s="76"/>
    </row>
    <row r="170" spans="1:26" ht="17.25" customHeight="1">
      <c r="A170" s="236"/>
      <c r="B170" s="802">
        <v>166</v>
      </c>
      <c r="C170" s="793">
        <v>44782</v>
      </c>
      <c r="D170" s="795" t="s">
        <v>9917</v>
      </c>
      <c r="E170" s="795" t="s">
        <v>9918</v>
      </c>
      <c r="F170" s="795" t="s">
        <v>9919</v>
      </c>
      <c r="G170" s="795" t="s">
        <v>9568</v>
      </c>
      <c r="H170" s="784"/>
      <c r="I170" s="76"/>
      <c r="J170" s="76"/>
      <c r="K170" s="76"/>
      <c r="L170" s="76"/>
      <c r="M170" s="76"/>
      <c r="N170" s="76"/>
      <c r="O170" s="76"/>
      <c r="P170" s="76"/>
      <c r="Q170" s="76"/>
      <c r="R170" s="76"/>
      <c r="S170" s="76"/>
      <c r="T170" s="76"/>
      <c r="U170" s="76"/>
      <c r="V170" s="76"/>
      <c r="W170" s="76"/>
      <c r="X170" s="76"/>
      <c r="Y170" s="76"/>
      <c r="Z170" s="76"/>
    </row>
    <row r="171" spans="1:26" ht="17.25" customHeight="1">
      <c r="A171" s="236"/>
      <c r="B171" s="802">
        <v>167</v>
      </c>
      <c r="C171" s="793">
        <v>44782</v>
      </c>
      <c r="D171" s="795" t="s">
        <v>9920</v>
      </c>
      <c r="E171" s="795" t="s">
        <v>9921</v>
      </c>
      <c r="F171" s="795" t="s">
        <v>9922</v>
      </c>
      <c r="G171" s="795" t="s">
        <v>9568</v>
      </c>
      <c r="H171" s="784"/>
      <c r="I171" s="76"/>
      <c r="J171" s="76"/>
      <c r="K171" s="76"/>
      <c r="L171" s="76"/>
      <c r="M171" s="76"/>
      <c r="N171" s="76"/>
      <c r="O171" s="76"/>
      <c r="P171" s="76"/>
      <c r="Q171" s="76"/>
      <c r="R171" s="76"/>
      <c r="S171" s="76"/>
      <c r="T171" s="76"/>
      <c r="U171" s="76"/>
      <c r="V171" s="76"/>
      <c r="W171" s="76"/>
      <c r="X171" s="76"/>
      <c r="Y171" s="76"/>
      <c r="Z171" s="76"/>
    </row>
    <row r="172" spans="1:26" ht="17.25" customHeight="1">
      <c r="A172" s="236"/>
      <c r="B172" s="802">
        <v>168</v>
      </c>
      <c r="C172" s="793">
        <v>44782</v>
      </c>
      <c r="D172" s="795" t="s">
        <v>9923</v>
      </c>
      <c r="E172" s="795" t="s">
        <v>9910</v>
      </c>
      <c r="F172" s="795" t="s">
        <v>9924</v>
      </c>
      <c r="G172" s="795" t="s">
        <v>9568</v>
      </c>
      <c r="H172" s="784"/>
      <c r="I172" s="76"/>
      <c r="J172" s="76"/>
      <c r="K172" s="76"/>
      <c r="L172" s="76"/>
      <c r="M172" s="76"/>
      <c r="N172" s="76"/>
      <c r="O172" s="76"/>
      <c r="P172" s="76"/>
      <c r="Q172" s="76"/>
      <c r="R172" s="76"/>
      <c r="S172" s="76"/>
      <c r="T172" s="76"/>
      <c r="U172" s="76"/>
      <c r="V172" s="76"/>
      <c r="W172" s="76"/>
      <c r="X172" s="76"/>
      <c r="Y172" s="76"/>
      <c r="Z172" s="76"/>
    </row>
    <row r="173" spans="1:26" ht="17.25" customHeight="1">
      <c r="A173" s="236"/>
      <c r="B173" s="802">
        <v>169</v>
      </c>
      <c r="C173" s="793">
        <v>44782</v>
      </c>
      <c r="D173" s="795" t="s">
        <v>9925</v>
      </c>
      <c r="E173" s="795" t="s">
        <v>9926</v>
      </c>
      <c r="F173" s="795" t="s">
        <v>9927</v>
      </c>
      <c r="G173" s="795" t="s">
        <v>9568</v>
      </c>
      <c r="H173" s="784"/>
      <c r="I173" s="76"/>
      <c r="J173" s="76"/>
      <c r="K173" s="76"/>
      <c r="L173" s="76"/>
      <c r="M173" s="76"/>
      <c r="N173" s="76"/>
      <c r="O173" s="76"/>
      <c r="P173" s="76"/>
      <c r="Q173" s="76"/>
      <c r="R173" s="76"/>
      <c r="S173" s="76"/>
      <c r="T173" s="76"/>
      <c r="U173" s="76"/>
      <c r="V173" s="76"/>
      <c r="W173" s="76"/>
      <c r="X173" s="76"/>
      <c r="Y173" s="76"/>
      <c r="Z173" s="76"/>
    </row>
    <row r="174" spans="1:26" ht="17.25" customHeight="1">
      <c r="A174" s="236"/>
      <c r="B174" s="802">
        <v>170</v>
      </c>
      <c r="C174" s="793">
        <v>44782</v>
      </c>
      <c r="D174" s="795" t="s">
        <v>9928</v>
      </c>
      <c r="E174" s="795" t="s">
        <v>9929</v>
      </c>
      <c r="F174" s="795" t="s">
        <v>9930</v>
      </c>
      <c r="G174" s="795" t="s">
        <v>9568</v>
      </c>
      <c r="H174" s="784"/>
      <c r="I174" s="76"/>
      <c r="J174" s="76"/>
      <c r="K174" s="76"/>
      <c r="L174" s="76"/>
      <c r="M174" s="76"/>
      <c r="N174" s="76"/>
      <c r="O174" s="76"/>
      <c r="P174" s="76"/>
      <c r="Q174" s="76"/>
      <c r="R174" s="76"/>
      <c r="S174" s="76"/>
      <c r="T174" s="76"/>
      <c r="U174" s="76"/>
      <c r="V174" s="76"/>
      <c r="W174" s="76"/>
      <c r="X174" s="76"/>
      <c r="Y174" s="76"/>
      <c r="Z174" s="76"/>
    </row>
    <row r="175" spans="1:26" ht="17.25" customHeight="1">
      <c r="A175" s="236"/>
      <c r="B175" s="802">
        <v>171</v>
      </c>
      <c r="C175" s="793">
        <v>44782</v>
      </c>
      <c r="D175" s="794" t="s">
        <v>9565</v>
      </c>
      <c r="E175" s="795" t="s">
        <v>9931</v>
      </c>
      <c r="F175" s="795" t="s">
        <v>9932</v>
      </c>
      <c r="G175" s="795" t="s">
        <v>9568</v>
      </c>
      <c r="H175" s="784"/>
      <c r="I175" s="76"/>
      <c r="J175" s="76"/>
      <c r="K175" s="76"/>
      <c r="L175" s="76"/>
      <c r="M175" s="76"/>
      <c r="N175" s="76"/>
      <c r="O175" s="76"/>
      <c r="P175" s="76"/>
      <c r="Q175" s="76"/>
      <c r="R175" s="76"/>
      <c r="S175" s="76"/>
      <c r="T175" s="76"/>
      <c r="U175" s="76"/>
      <c r="V175" s="76"/>
      <c r="W175" s="76"/>
      <c r="X175" s="76"/>
      <c r="Y175" s="76"/>
      <c r="Z175" s="76"/>
    </row>
    <row r="176" spans="1:26" ht="17.25" customHeight="1">
      <c r="A176" s="236"/>
      <c r="B176" s="802">
        <v>172</v>
      </c>
      <c r="C176" s="793">
        <v>44782</v>
      </c>
      <c r="D176" s="795" t="s">
        <v>9933</v>
      </c>
      <c r="E176" s="795" t="s">
        <v>9934</v>
      </c>
      <c r="F176" s="795" t="s">
        <v>9935</v>
      </c>
      <c r="G176" s="795" t="s">
        <v>9568</v>
      </c>
      <c r="H176" s="784"/>
      <c r="I176" s="76"/>
      <c r="J176" s="76"/>
      <c r="K176" s="76"/>
      <c r="L176" s="76"/>
      <c r="M176" s="76"/>
      <c r="N176" s="76"/>
      <c r="O176" s="76"/>
      <c r="P176" s="76"/>
      <c r="Q176" s="76"/>
      <c r="R176" s="76"/>
      <c r="S176" s="76"/>
      <c r="T176" s="76"/>
      <c r="U176" s="76"/>
      <c r="V176" s="76"/>
      <c r="W176" s="76"/>
      <c r="X176" s="76"/>
      <c r="Y176" s="76"/>
      <c r="Z176" s="76"/>
    </row>
    <row r="177" spans="1:26" ht="17.25" customHeight="1">
      <c r="A177" s="236"/>
      <c r="B177" s="802">
        <v>173</v>
      </c>
      <c r="C177" s="793">
        <v>44782</v>
      </c>
      <c r="D177" s="795" t="s">
        <v>9936</v>
      </c>
      <c r="E177" s="795" t="s">
        <v>9937</v>
      </c>
      <c r="F177" s="795" t="s">
        <v>9938</v>
      </c>
      <c r="G177" s="795" t="s">
        <v>9568</v>
      </c>
      <c r="H177" s="784"/>
      <c r="I177" s="76"/>
      <c r="J177" s="76"/>
      <c r="K177" s="76"/>
      <c r="L177" s="76"/>
      <c r="M177" s="76"/>
      <c r="N177" s="76"/>
      <c r="O177" s="76"/>
      <c r="P177" s="76"/>
      <c r="Q177" s="76"/>
      <c r="R177" s="76"/>
      <c r="S177" s="76"/>
      <c r="T177" s="76"/>
      <c r="U177" s="76"/>
      <c r="V177" s="76"/>
      <c r="W177" s="76"/>
      <c r="X177" s="76"/>
      <c r="Y177" s="76"/>
      <c r="Z177" s="76"/>
    </row>
    <row r="178" spans="1:26" ht="17.25" customHeight="1">
      <c r="A178" s="236"/>
      <c r="B178" s="802">
        <v>174</v>
      </c>
      <c r="C178" s="793">
        <v>44782</v>
      </c>
      <c r="D178" s="795" t="s">
        <v>9939</v>
      </c>
      <c r="E178" s="795" t="s">
        <v>9940</v>
      </c>
      <c r="F178" s="795" t="s">
        <v>9941</v>
      </c>
      <c r="G178" s="795" t="s">
        <v>9568</v>
      </c>
      <c r="H178" s="784"/>
      <c r="I178" s="76"/>
      <c r="J178" s="76"/>
      <c r="K178" s="76"/>
      <c r="L178" s="76"/>
      <c r="M178" s="76"/>
      <c r="N178" s="76"/>
      <c r="O178" s="76"/>
      <c r="P178" s="76"/>
      <c r="Q178" s="76"/>
      <c r="R178" s="76"/>
      <c r="S178" s="76"/>
      <c r="T178" s="76"/>
      <c r="U178" s="76"/>
      <c r="V178" s="76"/>
      <c r="W178" s="76"/>
      <c r="X178" s="76"/>
      <c r="Y178" s="76"/>
      <c r="Z178" s="76"/>
    </row>
    <row r="179" spans="1:26" ht="17.25" customHeight="1">
      <c r="A179" s="236"/>
      <c r="B179" s="802">
        <v>175</v>
      </c>
      <c r="C179" s="793">
        <v>44782</v>
      </c>
      <c r="D179" s="795" t="s">
        <v>9942</v>
      </c>
      <c r="E179" s="795" t="s">
        <v>9943</v>
      </c>
      <c r="F179" s="795" t="s">
        <v>9944</v>
      </c>
      <c r="G179" s="795" t="s">
        <v>9568</v>
      </c>
      <c r="H179" s="784"/>
      <c r="I179" s="76"/>
      <c r="J179" s="76"/>
      <c r="K179" s="76"/>
      <c r="L179" s="76"/>
      <c r="M179" s="76"/>
      <c r="N179" s="76"/>
      <c r="O179" s="76"/>
      <c r="P179" s="76"/>
      <c r="Q179" s="76"/>
      <c r="R179" s="76"/>
      <c r="S179" s="76"/>
      <c r="T179" s="76"/>
      <c r="U179" s="76"/>
      <c r="V179" s="76"/>
      <c r="W179" s="76"/>
      <c r="X179" s="76"/>
      <c r="Y179" s="76"/>
      <c r="Z179" s="76"/>
    </row>
    <row r="180" spans="1:26" ht="17.25" customHeight="1">
      <c r="A180" s="236"/>
      <c r="B180" s="802">
        <v>176</v>
      </c>
      <c r="C180" s="793">
        <v>44782</v>
      </c>
      <c r="D180" s="794" t="s">
        <v>9565</v>
      </c>
      <c r="E180" s="795" t="s">
        <v>9945</v>
      </c>
      <c r="F180" s="795" t="s">
        <v>9946</v>
      </c>
      <c r="G180" s="795" t="s">
        <v>9568</v>
      </c>
      <c r="H180" s="784"/>
      <c r="I180" s="76"/>
      <c r="J180" s="76"/>
      <c r="K180" s="76"/>
      <c r="L180" s="76"/>
      <c r="M180" s="76"/>
      <c r="N180" s="76"/>
      <c r="O180" s="76"/>
      <c r="P180" s="76"/>
      <c r="Q180" s="76"/>
      <c r="R180" s="76"/>
      <c r="S180" s="76"/>
      <c r="T180" s="76"/>
      <c r="U180" s="76"/>
      <c r="V180" s="76"/>
      <c r="W180" s="76"/>
      <c r="X180" s="76"/>
      <c r="Y180" s="76"/>
      <c r="Z180" s="76"/>
    </row>
    <row r="181" spans="1:26" ht="17.25" customHeight="1">
      <c r="A181" s="236"/>
      <c r="B181" s="802">
        <v>177</v>
      </c>
      <c r="C181" s="793">
        <v>44782</v>
      </c>
      <c r="D181" s="795" t="s">
        <v>9947</v>
      </c>
      <c r="E181" s="795" t="s">
        <v>9948</v>
      </c>
      <c r="F181" s="795" t="s">
        <v>9949</v>
      </c>
      <c r="G181" s="795" t="s">
        <v>9568</v>
      </c>
      <c r="H181" s="784"/>
      <c r="I181" s="76"/>
      <c r="J181" s="76"/>
      <c r="K181" s="76"/>
      <c r="L181" s="76"/>
      <c r="M181" s="76"/>
      <c r="N181" s="76"/>
      <c r="O181" s="76"/>
      <c r="P181" s="76"/>
      <c r="Q181" s="76"/>
      <c r="R181" s="76"/>
      <c r="S181" s="76"/>
      <c r="T181" s="76"/>
      <c r="U181" s="76"/>
      <c r="V181" s="76"/>
      <c r="W181" s="76"/>
      <c r="X181" s="76"/>
      <c r="Y181" s="76"/>
      <c r="Z181" s="76"/>
    </row>
    <row r="182" spans="1:26" ht="17.25" customHeight="1">
      <c r="A182" s="236"/>
      <c r="B182" s="802">
        <v>178</v>
      </c>
      <c r="C182" s="793">
        <v>44782</v>
      </c>
      <c r="D182" s="794" t="s">
        <v>9565</v>
      </c>
      <c r="E182" s="795" t="s">
        <v>9950</v>
      </c>
      <c r="F182" s="795" t="s">
        <v>9951</v>
      </c>
      <c r="G182" s="795" t="s">
        <v>9568</v>
      </c>
      <c r="H182" s="784"/>
      <c r="I182" s="76"/>
      <c r="J182" s="76"/>
      <c r="K182" s="76"/>
      <c r="L182" s="76"/>
      <c r="M182" s="76"/>
      <c r="N182" s="76"/>
      <c r="O182" s="76"/>
      <c r="P182" s="76"/>
      <c r="Q182" s="76"/>
      <c r="R182" s="76"/>
      <c r="S182" s="76"/>
      <c r="T182" s="76"/>
      <c r="U182" s="76"/>
      <c r="V182" s="76"/>
      <c r="W182" s="76"/>
      <c r="X182" s="76"/>
      <c r="Y182" s="76"/>
      <c r="Z182" s="76"/>
    </row>
    <row r="183" spans="1:26" ht="17.25" customHeight="1">
      <c r="A183" s="236"/>
      <c r="B183" s="802">
        <v>179</v>
      </c>
      <c r="C183" s="793">
        <v>44782</v>
      </c>
      <c r="D183" s="794" t="s">
        <v>9565</v>
      </c>
      <c r="E183" s="795" t="s">
        <v>9952</v>
      </c>
      <c r="F183" s="795" t="s">
        <v>9953</v>
      </c>
      <c r="G183" s="795" t="s">
        <v>9568</v>
      </c>
      <c r="H183" s="784"/>
      <c r="I183" s="76"/>
      <c r="J183" s="76"/>
      <c r="K183" s="76"/>
      <c r="L183" s="76"/>
      <c r="M183" s="76"/>
      <c r="N183" s="76"/>
      <c r="O183" s="76"/>
      <c r="P183" s="76"/>
      <c r="Q183" s="76"/>
      <c r="R183" s="76"/>
      <c r="S183" s="76"/>
      <c r="T183" s="76"/>
      <c r="U183" s="76"/>
      <c r="V183" s="76"/>
      <c r="W183" s="76"/>
      <c r="X183" s="76"/>
      <c r="Y183" s="76"/>
      <c r="Z183" s="76"/>
    </row>
    <row r="184" spans="1:26" ht="17.25" customHeight="1">
      <c r="A184" s="236"/>
      <c r="B184" s="802">
        <v>180</v>
      </c>
      <c r="C184" s="793">
        <v>44782</v>
      </c>
      <c r="D184" s="794" t="s">
        <v>9565</v>
      </c>
      <c r="E184" s="795" t="s">
        <v>9954</v>
      </c>
      <c r="F184" s="795" t="s">
        <v>9955</v>
      </c>
      <c r="G184" s="795" t="s">
        <v>9568</v>
      </c>
      <c r="H184" s="784"/>
      <c r="I184" s="76"/>
      <c r="J184" s="76"/>
      <c r="K184" s="76"/>
      <c r="L184" s="76"/>
      <c r="M184" s="76"/>
      <c r="N184" s="76"/>
      <c r="O184" s="76"/>
      <c r="P184" s="76"/>
      <c r="Q184" s="76"/>
      <c r="R184" s="76"/>
      <c r="S184" s="76"/>
      <c r="T184" s="76"/>
      <c r="U184" s="76"/>
      <c r="V184" s="76"/>
      <c r="W184" s="76"/>
      <c r="X184" s="76"/>
      <c r="Y184" s="76"/>
      <c r="Z184" s="76"/>
    </row>
    <row r="185" spans="1:26" ht="17.25" customHeight="1">
      <c r="A185" s="236"/>
      <c r="B185" s="802">
        <v>181</v>
      </c>
      <c r="C185" s="793">
        <v>44782</v>
      </c>
      <c r="D185" s="794" t="s">
        <v>9565</v>
      </c>
      <c r="E185" s="795" t="s">
        <v>9956</v>
      </c>
      <c r="F185" s="795" t="s">
        <v>9957</v>
      </c>
      <c r="G185" s="795" t="s">
        <v>9568</v>
      </c>
      <c r="H185" s="784"/>
      <c r="I185" s="76"/>
      <c r="J185" s="76"/>
      <c r="K185" s="76"/>
      <c r="L185" s="76"/>
      <c r="M185" s="76"/>
      <c r="N185" s="76"/>
      <c r="O185" s="76"/>
      <c r="P185" s="76"/>
      <c r="Q185" s="76"/>
      <c r="R185" s="76"/>
      <c r="S185" s="76"/>
      <c r="T185" s="76"/>
      <c r="U185" s="76"/>
      <c r="V185" s="76"/>
      <c r="W185" s="76"/>
      <c r="X185" s="76"/>
      <c r="Y185" s="76"/>
      <c r="Z185" s="76"/>
    </row>
    <row r="186" spans="1:26" ht="17.25" customHeight="1">
      <c r="A186" s="236"/>
      <c r="B186" s="802">
        <v>182</v>
      </c>
      <c r="C186" s="793">
        <v>44782</v>
      </c>
      <c r="D186" s="794" t="s">
        <v>9565</v>
      </c>
      <c r="E186" s="795" t="s">
        <v>9958</v>
      </c>
      <c r="F186" s="795" t="s">
        <v>9959</v>
      </c>
      <c r="G186" s="795" t="s">
        <v>9568</v>
      </c>
      <c r="H186" s="784"/>
      <c r="I186" s="76"/>
      <c r="J186" s="76"/>
      <c r="K186" s="76"/>
      <c r="L186" s="76"/>
      <c r="M186" s="76"/>
      <c r="N186" s="76"/>
      <c r="O186" s="76"/>
      <c r="P186" s="76"/>
      <c r="Q186" s="76"/>
      <c r="R186" s="76"/>
      <c r="S186" s="76"/>
      <c r="T186" s="76"/>
      <c r="U186" s="76"/>
      <c r="V186" s="76"/>
      <c r="W186" s="76"/>
      <c r="X186" s="76"/>
      <c r="Y186" s="76"/>
      <c r="Z186" s="76"/>
    </row>
    <row r="187" spans="1:26" ht="17.25" customHeight="1">
      <c r="A187" s="236"/>
      <c r="B187" s="802">
        <v>183</v>
      </c>
      <c r="C187" s="793">
        <v>44782</v>
      </c>
      <c r="D187" s="794" t="s">
        <v>9565</v>
      </c>
      <c r="E187" s="795" t="s">
        <v>9960</v>
      </c>
      <c r="F187" s="795" t="s">
        <v>9961</v>
      </c>
      <c r="G187" s="795" t="s">
        <v>9568</v>
      </c>
      <c r="H187" s="784"/>
      <c r="I187" s="76"/>
      <c r="J187" s="76"/>
      <c r="K187" s="76"/>
      <c r="L187" s="76"/>
      <c r="M187" s="76"/>
      <c r="N187" s="76"/>
      <c r="O187" s="76"/>
      <c r="P187" s="76"/>
      <c r="Q187" s="76"/>
      <c r="R187" s="76"/>
      <c r="S187" s="76"/>
      <c r="T187" s="76"/>
      <c r="U187" s="76"/>
      <c r="V187" s="76"/>
      <c r="W187" s="76"/>
      <c r="X187" s="76"/>
      <c r="Y187" s="76"/>
      <c r="Z187" s="76"/>
    </row>
    <row r="188" spans="1:26" ht="17.25" customHeight="1">
      <c r="A188" s="236"/>
      <c r="B188" s="802">
        <v>184</v>
      </c>
      <c r="C188" s="793">
        <v>44783</v>
      </c>
      <c r="D188" s="794" t="s">
        <v>9565</v>
      </c>
      <c r="E188" s="795" t="s">
        <v>9962</v>
      </c>
      <c r="F188" s="795" t="s">
        <v>9963</v>
      </c>
      <c r="G188" s="795" t="s">
        <v>9568</v>
      </c>
      <c r="H188" s="784"/>
      <c r="I188" s="76"/>
      <c r="J188" s="76"/>
      <c r="K188" s="76"/>
      <c r="L188" s="76"/>
      <c r="M188" s="76"/>
      <c r="N188" s="76"/>
      <c r="O188" s="76"/>
      <c r="P188" s="76"/>
      <c r="Q188" s="76"/>
      <c r="R188" s="76"/>
      <c r="S188" s="76"/>
      <c r="T188" s="76"/>
      <c r="U188" s="76"/>
      <c r="V188" s="76"/>
      <c r="W188" s="76"/>
      <c r="X188" s="76"/>
      <c r="Y188" s="76"/>
      <c r="Z188" s="76"/>
    </row>
    <row r="189" spans="1:26" ht="17.25" customHeight="1">
      <c r="A189" s="236"/>
      <c r="B189" s="802">
        <v>185</v>
      </c>
      <c r="C189" s="793">
        <v>44783</v>
      </c>
      <c r="D189" s="794" t="s">
        <v>9565</v>
      </c>
      <c r="E189" s="795" t="s">
        <v>9964</v>
      </c>
      <c r="F189" s="795" t="s">
        <v>9965</v>
      </c>
      <c r="G189" s="795" t="s">
        <v>9568</v>
      </c>
      <c r="H189" s="236"/>
      <c r="I189" s="76"/>
      <c r="J189" s="76"/>
      <c r="K189" s="76"/>
      <c r="L189" s="76"/>
      <c r="M189" s="76"/>
      <c r="N189" s="76"/>
      <c r="O189" s="76"/>
      <c r="P189" s="76"/>
      <c r="Q189" s="76"/>
      <c r="R189" s="76"/>
      <c r="S189" s="76"/>
      <c r="T189" s="76"/>
      <c r="U189" s="76"/>
      <c r="V189" s="76"/>
      <c r="W189" s="76"/>
      <c r="X189" s="76"/>
      <c r="Y189" s="76"/>
      <c r="Z189" s="76"/>
    </row>
    <row r="190" spans="1:26" ht="17.25" customHeight="1">
      <c r="A190" s="236"/>
      <c r="B190" s="802">
        <v>186</v>
      </c>
      <c r="C190" s="793">
        <v>44783</v>
      </c>
      <c r="D190" s="794" t="s">
        <v>9565</v>
      </c>
      <c r="E190" s="795" t="s">
        <v>9820</v>
      </c>
      <c r="F190" s="795" t="s">
        <v>9966</v>
      </c>
      <c r="G190" s="795" t="s">
        <v>9568</v>
      </c>
      <c r="H190" s="236"/>
      <c r="I190" s="76"/>
      <c r="J190" s="76"/>
      <c r="K190" s="76"/>
      <c r="L190" s="76"/>
      <c r="M190" s="76"/>
      <c r="N190" s="76"/>
      <c r="O190" s="76"/>
      <c r="P190" s="76"/>
      <c r="Q190" s="76"/>
      <c r="R190" s="76"/>
      <c r="S190" s="76"/>
      <c r="T190" s="76"/>
      <c r="U190" s="76"/>
      <c r="V190" s="76"/>
      <c r="W190" s="76"/>
      <c r="X190" s="76"/>
      <c r="Y190" s="76"/>
      <c r="Z190" s="76"/>
    </row>
    <row r="191" spans="1:26" ht="17.25" customHeight="1">
      <c r="A191" s="236"/>
      <c r="B191" s="802">
        <v>187</v>
      </c>
      <c r="C191" s="793">
        <v>44783</v>
      </c>
      <c r="D191" s="794" t="s">
        <v>9565</v>
      </c>
      <c r="E191" s="795" t="s">
        <v>9967</v>
      </c>
      <c r="F191" s="795" t="s">
        <v>9968</v>
      </c>
      <c r="G191" s="795" t="s">
        <v>9568</v>
      </c>
      <c r="H191" s="784"/>
      <c r="I191" s="76"/>
      <c r="J191" s="76"/>
      <c r="K191" s="76"/>
      <c r="L191" s="76"/>
      <c r="M191" s="76"/>
      <c r="N191" s="76"/>
      <c r="O191" s="76"/>
      <c r="P191" s="76"/>
      <c r="Q191" s="76"/>
      <c r="R191" s="76"/>
      <c r="S191" s="76"/>
      <c r="T191" s="76"/>
      <c r="U191" s="76"/>
      <c r="V191" s="76"/>
      <c r="W191" s="76"/>
      <c r="X191" s="76"/>
      <c r="Y191" s="76"/>
      <c r="Z191" s="76"/>
    </row>
    <row r="192" spans="1:26" ht="17.25" customHeight="1">
      <c r="A192" s="236"/>
      <c r="B192" s="802">
        <v>188</v>
      </c>
      <c r="C192" s="793">
        <v>44783</v>
      </c>
      <c r="D192" s="794" t="s">
        <v>9565</v>
      </c>
      <c r="E192" s="795" t="s">
        <v>9969</v>
      </c>
      <c r="F192" s="795" t="s">
        <v>9970</v>
      </c>
      <c r="G192" s="795" t="s">
        <v>9568</v>
      </c>
      <c r="H192" s="784"/>
      <c r="I192" s="76"/>
      <c r="J192" s="76"/>
      <c r="K192" s="76"/>
      <c r="L192" s="76"/>
      <c r="M192" s="76"/>
      <c r="N192" s="76"/>
      <c r="O192" s="76"/>
      <c r="P192" s="76"/>
      <c r="Q192" s="76"/>
      <c r="R192" s="76"/>
      <c r="S192" s="76"/>
      <c r="T192" s="76"/>
      <c r="U192" s="76"/>
      <c r="V192" s="76"/>
      <c r="W192" s="76"/>
      <c r="X192" s="76"/>
      <c r="Y192" s="76"/>
      <c r="Z192" s="76"/>
    </row>
    <row r="193" spans="1:26" ht="17.25" customHeight="1">
      <c r="A193" s="236"/>
      <c r="B193" s="802">
        <v>189</v>
      </c>
      <c r="C193" s="793">
        <v>44783</v>
      </c>
      <c r="D193" s="794" t="s">
        <v>9565</v>
      </c>
      <c r="E193" s="795" t="s">
        <v>9971</v>
      </c>
      <c r="F193" s="795" t="s">
        <v>9972</v>
      </c>
      <c r="G193" s="795" t="s">
        <v>9568</v>
      </c>
      <c r="H193" s="784"/>
      <c r="I193" s="76"/>
      <c r="J193" s="76"/>
      <c r="K193" s="76"/>
      <c r="L193" s="76"/>
      <c r="M193" s="76"/>
      <c r="N193" s="76"/>
      <c r="O193" s="76"/>
      <c r="P193" s="76"/>
      <c r="Q193" s="76"/>
      <c r="R193" s="76"/>
      <c r="S193" s="76"/>
      <c r="T193" s="76"/>
      <c r="U193" s="76"/>
      <c r="V193" s="76"/>
      <c r="W193" s="76"/>
      <c r="X193" s="76"/>
      <c r="Y193" s="76"/>
      <c r="Z193" s="76"/>
    </row>
    <row r="194" spans="1:26" ht="17.25" customHeight="1">
      <c r="A194" s="236"/>
      <c r="B194" s="802">
        <v>190</v>
      </c>
      <c r="C194" s="793">
        <v>44783</v>
      </c>
      <c r="D194" s="794" t="s">
        <v>9565</v>
      </c>
      <c r="E194" s="795" t="s">
        <v>9973</v>
      </c>
      <c r="F194" s="795" t="s">
        <v>9974</v>
      </c>
      <c r="G194" s="795" t="s">
        <v>9568</v>
      </c>
      <c r="H194" s="784"/>
      <c r="I194" s="76"/>
      <c r="J194" s="76"/>
      <c r="K194" s="76"/>
      <c r="L194" s="76"/>
      <c r="M194" s="76"/>
      <c r="N194" s="76"/>
      <c r="O194" s="76"/>
      <c r="P194" s="76"/>
      <c r="Q194" s="76"/>
      <c r="R194" s="76"/>
      <c r="S194" s="76"/>
      <c r="T194" s="76"/>
      <c r="U194" s="76"/>
      <c r="V194" s="76"/>
      <c r="W194" s="76"/>
      <c r="X194" s="76"/>
      <c r="Y194" s="76"/>
      <c r="Z194" s="76"/>
    </row>
    <row r="195" spans="1:26" ht="17.25" customHeight="1">
      <c r="A195" s="236"/>
      <c r="B195" s="802">
        <v>191</v>
      </c>
      <c r="C195" s="793">
        <v>44783</v>
      </c>
      <c r="D195" s="794" t="s">
        <v>9565</v>
      </c>
      <c r="E195" s="795" t="s">
        <v>9975</v>
      </c>
      <c r="F195" s="795" t="s">
        <v>9976</v>
      </c>
      <c r="G195" s="795" t="s">
        <v>9568</v>
      </c>
      <c r="H195" s="784"/>
      <c r="I195" s="76"/>
      <c r="J195" s="76"/>
      <c r="K195" s="76"/>
      <c r="L195" s="76"/>
      <c r="M195" s="76"/>
      <c r="N195" s="76"/>
      <c r="O195" s="76"/>
      <c r="P195" s="76"/>
      <c r="Q195" s="76"/>
      <c r="R195" s="76"/>
      <c r="S195" s="76"/>
      <c r="T195" s="76"/>
      <c r="U195" s="76"/>
      <c r="V195" s="76"/>
      <c r="W195" s="76"/>
      <c r="X195" s="76"/>
      <c r="Y195" s="76"/>
      <c r="Z195" s="76"/>
    </row>
    <row r="196" spans="1:26" ht="17.25" customHeight="1">
      <c r="A196" s="236"/>
      <c r="B196" s="802">
        <v>192</v>
      </c>
      <c r="C196" s="793">
        <v>44783</v>
      </c>
      <c r="D196" s="794" t="s">
        <v>9565</v>
      </c>
      <c r="E196" s="795" t="s">
        <v>9977</v>
      </c>
      <c r="F196" s="795" t="s">
        <v>9978</v>
      </c>
      <c r="G196" s="795" t="s">
        <v>9568</v>
      </c>
      <c r="H196" s="784"/>
      <c r="I196" s="76"/>
      <c r="J196" s="76"/>
      <c r="K196" s="76"/>
      <c r="L196" s="76"/>
      <c r="M196" s="76"/>
      <c r="N196" s="76"/>
      <c r="O196" s="76"/>
      <c r="P196" s="76"/>
      <c r="Q196" s="76"/>
      <c r="R196" s="76"/>
      <c r="S196" s="76"/>
      <c r="T196" s="76"/>
      <c r="U196" s="76"/>
      <c r="V196" s="76"/>
      <c r="W196" s="76"/>
      <c r="X196" s="76"/>
      <c r="Y196" s="76"/>
      <c r="Z196" s="76"/>
    </row>
    <row r="197" spans="1:26" ht="17.25" customHeight="1">
      <c r="A197" s="236"/>
      <c r="B197" s="802">
        <v>193</v>
      </c>
      <c r="C197" s="793">
        <v>44783</v>
      </c>
      <c r="D197" s="794" t="s">
        <v>9565</v>
      </c>
      <c r="E197" s="795" t="s">
        <v>9979</v>
      </c>
      <c r="F197" s="795" t="s">
        <v>9980</v>
      </c>
      <c r="G197" s="795" t="s">
        <v>9568</v>
      </c>
      <c r="H197" s="784"/>
      <c r="I197" s="76"/>
      <c r="J197" s="76"/>
      <c r="K197" s="76"/>
      <c r="L197" s="76"/>
      <c r="M197" s="76"/>
      <c r="N197" s="76"/>
      <c r="O197" s="76"/>
      <c r="P197" s="76"/>
      <c r="Q197" s="76"/>
      <c r="R197" s="76"/>
      <c r="S197" s="76"/>
      <c r="T197" s="76"/>
      <c r="U197" s="76"/>
      <c r="V197" s="76"/>
      <c r="W197" s="76"/>
      <c r="X197" s="76"/>
      <c r="Y197" s="76"/>
      <c r="Z197" s="76"/>
    </row>
    <row r="198" spans="1:26" ht="17.25" customHeight="1">
      <c r="A198" s="236"/>
      <c r="B198" s="802">
        <v>194</v>
      </c>
      <c r="C198" s="793">
        <v>44783</v>
      </c>
      <c r="D198" s="794" t="s">
        <v>9565</v>
      </c>
      <c r="E198" s="795" t="s">
        <v>9702</v>
      </c>
      <c r="F198" s="795" t="s">
        <v>9981</v>
      </c>
      <c r="G198" s="795" t="s">
        <v>9568</v>
      </c>
      <c r="H198" s="784"/>
      <c r="I198" s="76"/>
      <c r="J198" s="76"/>
      <c r="K198" s="76"/>
      <c r="L198" s="76"/>
      <c r="M198" s="76"/>
      <c r="N198" s="76"/>
      <c r="O198" s="76"/>
      <c r="P198" s="76"/>
      <c r="Q198" s="76"/>
      <c r="R198" s="76"/>
      <c r="S198" s="76"/>
      <c r="T198" s="76"/>
      <c r="U198" s="76"/>
      <c r="V198" s="76"/>
      <c r="W198" s="76"/>
      <c r="X198" s="76"/>
      <c r="Y198" s="76"/>
      <c r="Z198" s="76"/>
    </row>
    <row r="199" spans="1:26" ht="17.25" customHeight="1">
      <c r="A199" s="236"/>
      <c r="B199" s="802">
        <v>195</v>
      </c>
      <c r="C199" s="793">
        <v>44783</v>
      </c>
      <c r="D199" s="794" t="s">
        <v>9565</v>
      </c>
      <c r="E199" s="795" t="s">
        <v>9694</v>
      </c>
      <c r="F199" s="795" t="s">
        <v>9982</v>
      </c>
      <c r="G199" s="795" t="s">
        <v>9568</v>
      </c>
      <c r="H199" s="784"/>
      <c r="I199" s="76"/>
      <c r="J199" s="76"/>
      <c r="K199" s="76"/>
      <c r="L199" s="76"/>
      <c r="M199" s="76"/>
      <c r="N199" s="76"/>
      <c r="O199" s="76"/>
      <c r="P199" s="76"/>
      <c r="Q199" s="76"/>
      <c r="R199" s="76"/>
      <c r="S199" s="76"/>
      <c r="T199" s="76"/>
      <c r="U199" s="76"/>
      <c r="V199" s="76"/>
      <c r="W199" s="76"/>
      <c r="X199" s="76"/>
      <c r="Y199" s="76"/>
      <c r="Z199" s="76"/>
    </row>
    <row r="200" spans="1:26" ht="17.25" customHeight="1">
      <c r="A200" s="236"/>
      <c r="B200" s="802">
        <v>196</v>
      </c>
      <c r="C200" s="793">
        <v>44783</v>
      </c>
      <c r="D200" s="794" t="s">
        <v>9565</v>
      </c>
      <c r="E200" s="795" t="s">
        <v>9983</v>
      </c>
      <c r="F200" s="795" t="s">
        <v>9744</v>
      </c>
      <c r="G200" s="795" t="s">
        <v>9568</v>
      </c>
      <c r="H200" s="784"/>
      <c r="I200" s="76"/>
      <c r="J200" s="76"/>
      <c r="K200" s="76"/>
      <c r="L200" s="76"/>
      <c r="M200" s="76"/>
      <c r="N200" s="76"/>
      <c r="O200" s="76"/>
      <c r="P200" s="76"/>
      <c r="Q200" s="76"/>
      <c r="R200" s="76"/>
      <c r="S200" s="76"/>
      <c r="T200" s="76"/>
      <c r="U200" s="76"/>
      <c r="V200" s="76"/>
      <c r="W200" s="76"/>
      <c r="X200" s="76"/>
      <c r="Y200" s="76"/>
      <c r="Z200" s="76"/>
    </row>
    <row r="201" spans="1:26" ht="17.25" customHeight="1">
      <c r="A201" s="236"/>
      <c r="B201" s="802">
        <v>197</v>
      </c>
      <c r="C201" s="793">
        <v>44783</v>
      </c>
      <c r="D201" s="794" t="s">
        <v>9565</v>
      </c>
      <c r="E201" s="795" t="s">
        <v>9984</v>
      </c>
      <c r="F201" s="795" t="s">
        <v>9985</v>
      </c>
      <c r="G201" s="795" t="s">
        <v>9568</v>
      </c>
      <c r="H201" s="784"/>
      <c r="I201" s="76"/>
      <c r="J201" s="76"/>
      <c r="K201" s="76"/>
      <c r="L201" s="76"/>
      <c r="M201" s="76"/>
      <c r="N201" s="76"/>
      <c r="O201" s="76"/>
      <c r="P201" s="76"/>
      <c r="Q201" s="76"/>
      <c r="R201" s="76"/>
      <c r="S201" s="76"/>
      <c r="T201" s="76"/>
      <c r="U201" s="76"/>
      <c r="V201" s="76"/>
      <c r="W201" s="76"/>
      <c r="X201" s="76"/>
      <c r="Y201" s="76"/>
      <c r="Z201" s="76"/>
    </row>
    <row r="202" spans="1:26" ht="17.25" customHeight="1">
      <c r="A202" s="236"/>
      <c r="B202" s="802">
        <v>198</v>
      </c>
      <c r="C202" s="793">
        <v>44783</v>
      </c>
      <c r="D202" s="794" t="s">
        <v>9565</v>
      </c>
      <c r="E202" s="795" t="s">
        <v>9986</v>
      </c>
      <c r="F202" s="795" t="s">
        <v>9987</v>
      </c>
      <c r="G202" s="795" t="s">
        <v>9568</v>
      </c>
      <c r="H202" s="784"/>
      <c r="I202" s="76"/>
      <c r="J202" s="76"/>
      <c r="K202" s="76"/>
      <c r="L202" s="76"/>
      <c r="M202" s="76"/>
      <c r="N202" s="76"/>
      <c r="O202" s="76"/>
      <c r="P202" s="76"/>
      <c r="Q202" s="76"/>
      <c r="R202" s="76"/>
      <c r="S202" s="76"/>
      <c r="T202" s="76"/>
      <c r="U202" s="76"/>
      <c r="V202" s="76"/>
      <c r="W202" s="76"/>
      <c r="X202" s="76"/>
      <c r="Y202" s="76"/>
      <c r="Z202" s="76"/>
    </row>
    <row r="203" spans="1:26" ht="17.25" customHeight="1">
      <c r="A203" s="236"/>
      <c r="B203" s="802">
        <v>199</v>
      </c>
      <c r="C203" s="793">
        <v>44783</v>
      </c>
      <c r="D203" s="794" t="s">
        <v>9565</v>
      </c>
      <c r="E203" s="795" t="s">
        <v>9988</v>
      </c>
      <c r="F203" s="795" t="s">
        <v>9989</v>
      </c>
      <c r="G203" s="795" t="s">
        <v>9568</v>
      </c>
      <c r="H203" s="784"/>
      <c r="I203" s="76"/>
      <c r="J203" s="76"/>
      <c r="K203" s="76"/>
      <c r="L203" s="76"/>
      <c r="M203" s="76"/>
      <c r="N203" s="76"/>
      <c r="O203" s="76"/>
      <c r="P203" s="76"/>
      <c r="Q203" s="76"/>
      <c r="R203" s="76"/>
      <c r="S203" s="76"/>
      <c r="T203" s="76"/>
      <c r="U203" s="76"/>
      <c r="V203" s="76"/>
      <c r="W203" s="76"/>
      <c r="X203" s="76"/>
      <c r="Y203" s="76"/>
      <c r="Z203" s="76"/>
    </row>
    <row r="204" spans="1:26" ht="17.25" customHeight="1">
      <c r="A204" s="236"/>
      <c r="B204" s="802">
        <v>200</v>
      </c>
      <c r="C204" s="793">
        <v>44783</v>
      </c>
      <c r="D204" s="794" t="s">
        <v>9565</v>
      </c>
      <c r="E204" s="795" t="s">
        <v>9990</v>
      </c>
      <c r="F204" s="795" t="s">
        <v>9991</v>
      </c>
      <c r="G204" s="795" t="s">
        <v>9568</v>
      </c>
      <c r="H204" s="784"/>
      <c r="I204" s="76"/>
      <c r="J204" s="76"/>
      <c r="K204" s="76"/>
      <c r="L204" s="76"/>
      <c r="M204" s="76"/>
      <c r="N204" s="76"/>
      <c r="O204" s="76"/>
      <c r="P204" s="76"/>
      <c r="Q204" s="76"/>
      <c r="R204" s="76"/>
      <c r="S204" s="76"/>
      <c r="T204" s="76"/>
      <c r="U204" s="76"/>
      <c r="V204" s="76"/>
      <c r="W204" s="76"/>
      <c r="X204" s="76"/>
      <c r="Y204" s="76"/>
      <c r="Z204" s="76"/>
    </row>
    <row r="205" spans="1:26" ht="17.25" customHeight="1">
      <c r="A205" s="236"/>
      <c r="B205" s="802">
        <v>201</v>
      </c>
      <c r="C205" s="793">
        <v>44783</v>
      </c>
      <c r="D205" s="794" t="s">
        <v>9565</v>
      </c>
      <c r="E205" s="795" t="s">
        <v>9992</v>
      </c>
      <c r="F205" s="795" t="s">
        <v>9993</v>
      </c>
      <c r="G205" s="795" t="s">
        <v>9568</v>
      </c>
      <c r="H205" s="784"/>
      <c r="I205" s="76"/>
      <c r="J205" s="76"/>
      <c r="K205" s="76"/>
      <c r="L205" s="76"/>
      <c r="M205" s="76"/>
      <c r="N205" s="76"/>
      <c r="O205" s="76"/>
      <c r="P205" s="76"/>
      <c r="Q205" s="76"/>
      <c r="R205" s="76"/>
      <c r="S205" s="76"/>
      <c r="T205" s="76"/>
      <c r="U205" s="76"/>
      <c r="V205" s="76"/>
      <c r="W205" s="76"/>
      <c r="X205" s="76"/>
      <c r="Y205" s="76"/>
      <c r="Z205" s="76"/>
    </row>
    <row r="206" spans="1:26" ht="17.25" customHeight="1">
      <c r="A206" s="236"/>
      <c r="B206" s="802">
        <v>202</v>
      </c>
      <c r="C206" s="793">
        <v>44783</v>
      </c>
      <c r="D206" s="794" t="s">
        <v>9565</v>
      </c>
      <c r="E206" s="795" t="s">
        <v>9994</v>
      </c>
      <c r="F206" s="795" t="s">
        <v>9995</v>
      </c>
      <c r="G206" s="795" t="s">
        <v>9568</v>
      </c>
      <c r="H206" s="784"/>
      <c r="I206" s="76"/>
      <c r="J206" s="76"/>
      <c r="K206" s="76"/>
      <c r="L206" s="76"/>
      <c r="M206" s="76"/>
      <c r="N206" s="76"/>
      <c r="O206" s="76"/>
      <c r="P206" s="76"/>
      <c r="Q206" s="76"/>
      <c r="R206" s="76"/>
      <c r="S206" s="76"/>
      <c r="T206" s="76"/>
      <c r="U206" s="76"/>
      <c r="V206" s="76"/>
      <c r="W206" s="76"/>
      <c r="X206" s="76"/>
      <c r="Y206" s="76"/>
      <c r="Z206" s="76"/>
    </row>
    <row r="207" spans="1:26" ht="17.25" customHeight="1">
      <c r="A207" s="236"/>
      <c r="B207" s="802">
        <v>203</v>
      </c>
      <c r="C207" s="793">
        <v>44783</v>
      </c>
      <c r="D207" s="794" t="s">
        <v>9565</v>
      </c>
      <c r="E207" s="795" t="s">
        <v>9996</v>
      </c>
      <c r="F207" s="795" t="s">
        <v>9997</v>
      </c>
      <c r="G207" s="795" t="s">
        <v>9568</v>
      </c>
      <c r="H207" s="784"/>
      <c r="I207" s="76"/>
      <c r="J207" s="76"/>
      <c r="K207" s="76"/>
      <c r="L207" s="76"/>
      <c r="M207" s="76"/>
      <c r="N207" s="76"/>
      <c r="O207" s="76"/>
      <c r="P207" s="76"/>
      <c r="Q207" s="76"/>
      <c r="R207" s="76"/>
      <c r="S207" s="76"/>
      <c r="T207" s="76"/>
      <c r="U207" s="76"/>
      <c r="V207" s="76"/>
      <c r="W207" s="76"/>
      <c r="X207" s="76"/>
      <c r="Y207" s="76"/>
      <c r="Z207" s="76"/>
    </row>
    <row r="208" spans="1:26" ht="17.25" customHeight="1">
      <c r="A208" s="236"/>
      <c r="B208" s="802">
        <v>204</v>
      </c>
      <c r="C208" s="793">
        <v>44783</v>
      </c>
      <c r="D208" s="794" t="s">
        <v>9565</v>
      </c>
      <c r="E208" s="795" t="s">
        <v>9998</v>
      </c>
      <c r="F208" s="795" t="s">
        <v>9999</v>
      </c>
      <c r="G208" s="795" t="s">
        <v>9568</v>
      </c>
      <c r="H208" s="784"/>
      <c r="I208" s="76"/>
      <c r="J208" s="76"/>
      <c r="K208" s="76"/>
      <c r="L208" s="76"/>
      <c r="M208" s="76"/>
      <c r="N208" s="76"/>
      <c r="O208" s="76"/>
      <c r="P208" s="76"/>
      <c r="Q208" s="76"/>
      <c r="R208" s="76"/>
      <c r="S208" s="76"/>
      <c r="T208" s="76"/>
      <c r="U208" s="76"/>
      <c r="V208" s="76"/>
      <c r="W208" s="76"/>
      <c r="X208" s="76"/>
      <c r="Y208" s="76"/>
      <c r="Z208" s="76"/>
    </row>
    <row r="209" spans="1:26" ht="17.25" customHeight="1">
      <c r="A209" s="236"/>
      <c r="B209" s="802">
        <v>205</v>
      </c>
      <c r="C209" s="793">
        <v>44783</v>
      </c>
      <c r="D209" s="794" t="s">
        <v>9565</v>
      </c>
      <c r="E209" s="795" t="s">
        <v>9979</v>
      </c>
      <c r="F209" s="795" t="s">
        <v>10000</v>
      </c>
      <c r="G209" s="795" t="s">
        <v>9568</v>
      </c>
      <c r="H209" s="784"/>
      <c r="I209" s="76"/>
      <c r="J209" s="76"/>
      <c r="K209" s="76"/>
      <c r="L209" s="76"/>
      <c r="M209" s="76"/>
      <c r="N209" s="76"/>
      <c r="O209" s="76"/>
      <c r="P209" s="76"/>
      <c r="Q209" s="76"/>
      <c r="R209" s="76"/>
      <c r="S209" s="76"/>
      <c r="T209" s="76"/>
      <c r="U209" s="76"/>
      <c r="V209" s="76"/>
      <c r="W209" s="76"/>
      <c r="X209" s="76"/>
      <c r="Y209" s="76"/>
      <c r="Z209" s="76"/>
    </row>
    <row r="210" spans="1:26" ht="17.25" customHeight="1">
      <c r="A210" s="236"/>
      <c r="B210" s="802">
        <v>206</v>
      </c>
      <c r="C210" s="793">
        <v>44783</v>
      </c>
      <c r="D210" s="794" t="s">
        <v>9565</v>
      </c>
      <c r="E210" s="795" t="s">
        <v>10001</v>
      </c>
      <c r="F210" s="795" t="s">
        <v>10002</v>
      </c>
      <c r="G210" s="795" t="s">
        <v>9568</v>
      </c>
      <c r="H210" s="784"/>
      <c r="I210" s="76"/>
      <c r="J210" s="76"/>
      <c r="K210" s="76"/>
      <c r="L210" s="76"/>
      <c r="M210" s="76"/>
      <c r="N210" s="76"/>
      <c r="O210" s="76"/>
      <c r="P210" s="76"/>
      <c r="Q210" s="76"/>
      <c r="R210" s="76"/>
      <c r="S210" s="76"/>
      <c r="T210" s="76"/>
      <c r="U210" s="76"/>
      <c r="V210" s="76"/>
      <c r="W210" s="76"/>
      <c r="X210" s="76"/>
      <c r="Y210" s="76"/>
      <c r="Z210" s="76"/>
    </row>
    <row r="211" spans="1:26" ht="17.25" customHeight="1">
      <c r="A211" s="236"/>
      <c r="B211" s="802">
        <v>207</v>
      </c>
      <c r="C211" s="793">
        <v>44783</v>
      </c>
      <c r="D211" s="794" t="s">
        <v>9565</v>
      </c>
      <c r="E211" s="795" t="s">
        <v>10003</v>
      </c>
      <c r="F211" s="795" t="s">
        <v>10004</v>
      </c>
      <c r="G211" s="795" t="s">
        <v>9568</v>
      </c>
      <c r="H211" s="784"/>
      <c r="I211" s="76"/>
      <c r="J211" s="76"/>
      <c r="K211" s="76"/>
      <c r="L211" s="76"/>
      <c r="M211" s="76"/>
      <c r="N211" s="76"/>
      <c r="O211" s="76"/>
      <c r="P211" s="76"/>
      <c r="Q211" s="76"/>
      <c r="R211" s="76"/>
      <c r="S211" s="76"/>
      <c r="T211" s="76"/>
      <c r="U211" s="76"/>
      <c r="V211" s="76"/>
      <c r="W211" s="76"/>
      <c r="X211" s="76"/>
      <c r="Y211" s="76"/>
      <c r="Z211" s="76"/>
    </row>
    <row r="212" spans="1:26" ht="17.25" customHeight="1">
      <c r="A212" s="236"/>
      <c r="B212" s="802">
        <v>208</v>
      </c>
      <c r="C212" s="793">
        <v>44783</v>
      </c>
      <c r="D212" s="794" t="s">
        <v>9565</v>
      </c>
      <c r="E212" s="795" t="s">
        <v>10005</v>
      </c>
      <c r="F212" s="795" t="s">
        <v>10006</v>
      </c>
      <c r="G212" s="795" t="s">
        <v>9568</v>
      </c>
      <c r="H212" s="784"/>
      <c r="I212" s="76"/>
      <c r="J212" s="76"/>
      <c r="K212" s="76"/>
      <c r="L212" s="76"/>
      <c r="M212" s="76"/>
      <c r="N212" s="76"/>
      <c r="O212" s="76"/>
      <c r="P212" s="76"/>
      <c r="Q212" s="76"/>
      <c r="R212" s="76"/>
      <c r="S212" s="76"/>
      <c r="T212" s="76"/>
      <c r="U212" s="76"/>
      <c r="V212" s="76"/>
      <c r="W212" s="76"/>
      <c r="X212" s="76"/>
      <c r="Y212" s="76"/>
      <c r="Z212" s="76"/>
    </row>
    <row r="213" spans="1:26" ht="18" customHeight="1">
      <c r="A213" s="236"/>
      <c r="B213" s="802">
        <v>209</v>
      </c>
      <c r="C213" s="793">
        <v>44783</v>
      </c>
      <c r="D213" s="794" t="s">
        <v>9565</v>
      </c>
      <c r="E213" s="795" t="s">
        <v>10007</v>
      </c>
      <c r="F213" s="795" t="s">
        <v>10008</v>
      </c>
      <c r="G213" s="795" t="s">
        <v>9568</v>
      </c>
      <c r="H213" s="784"/>
      <c r="I213" s="76"/>
      <c r="J213" s="76"/>
      <c r="K213" s="76"/>
      <c r="L213" s="76"/>
      <c r="M213" s="76"/>
      <c r="N213" s="76"/>
      <c r="O213" s="76"/>
      <c r="P213" s="76"/>
      <c r="Q213" s="76"/>
      <c r="R213" s="76"/>
      <c r="S213" s="76"/>
      <c r="T213" s="76"/>
      <c r="U213" s="76"/>
      <c r="V213" s="76"/>
      <c r="W213" s="76"/>
      <c r="X213" s="76"/>
      <c r="Y213" s="76"/>
      <c r="Z213" s="76"/>
    </row>
    <row r="214" spans="1:26" ht="17.25" customHeight="1">
      <c r="A214" s="236"/>
      <c r="B214" s="802">
        <v>210</v>
      </c>
      <c r="C214" s="793">
        <v>44783</v>
      </c>
      <c r="D214" s="794" t="s">
        <v>9565</v>
      </c>
      <c r="E214" s="795" t="s">
        <v>10009</v>
      </c>
      <c r="F214" s="795" t="s">
        <v>10010</v>
      </c>
      <c r="G214" s="795" t="s">
        <v>9568</v>
      </c>
      <c r="H214" s="784"/>
      <c r="I214" s="76"/>
      <c r="J214" s="76"/>
      <c r="K214" s="76"/>
      <c r="L214" s="76"/>
      <c r="M214" s="76"/>
      <c r="N214" s="76"/>
      <c r="O214" s="76"/>
      <c r="P214" s="76"/>
      <c r="Q214" s="76"/>
      <c r="R214" s="76"/>
      <c r="S214" s="76"/>
      <c r="T214" s="76"/>
      <c r="U214" s="76"/>
      <c r="V214" s="76"/>
      <c r="W214" s="76"/>
      <c r="X214" s="76"/>
      <c r="Y214" s="76"/>
      <c r="Z214" s="76"/>
    </row>
    <row r="215" spans="1:26" ht="17.25" customHeight="1">
      <c r="A215" s="236"/>
      <c r="B215" s="802">
        <v>211</v>
      </c>
      <c r="C215" s="793">
        <v>44783</v>
      </c>
      <c r="D215" s="794" t="s">
        <v>9565</v>
      </c>
      <c r="E215" s="795" t="s">
        <v>10011</v>
      </c>
      <c r="F215" s="795" t="s">
        <v>10012</v>
      </c>
      <c r="G215" s="795" t="s">
        <v>9568</v>
      </c>
      <c r="H215" s="784"/>
      <c r="I215" s="76"/>
      <c r="J215" s="76"/>
      <c r="K215" s="76"/>
      <c r="L215" s="76"/>
      <c r="M215" s="76"/>
      <c r="N215" s="76"/>
      <c r="O215" s="76"/>
      <c r="P215" s="76"/>
      <c r="Q215" s="76"/>
      <c r="R215" s="76"/>
      <c r="S215" s="76"/>
      <c r="T215" s="76"/>
      <c r="U215" s="76"/>
      <c r="V215" s="76"/>
      <c r="W215" s="76"/>
      <c r="X215" s="76"/>
      <c r="Y215" s="76"/>
      <c r="Z215" s="76"/>
    </row>
    <row r="216" spans="1:26" ht="17.25" customHeight="1">
      <c r="A216" s="236"/>
      <c r="B216" s="802">
        <v>212</v>
      </c>
      <c r="C216" s="793">
        <v>44783</v>
      </c>
      <c r="D216" s="794" t="s">
        <v>9565</v>
      </c>
      <c r="E216" s="795" t="s">
        <v>10013</v>
      </c>
      <c r="F216" s="795" t="s">
        <v>10014</v>
      </c>
      <c r="G216" s="795" t="s">
        <v>9568</v>
      </c>
      <c r="H216" s="784"/>
      <c r="I216" s="76"/>
      <c r="J216" s="76"/>
      <c r="K216" s="76"/>
      <c r="L216" s="76"/>
      <c r="M216" s="76"/>
      <c r="N216" s="76"/>
      <c r="O216" s="76"/>
      <c r="P216" s="76"/>
      <c r="Q216" s="76"/>
      <c r="R216" s="76"/>
      <c r="S216" s="76"/>
      <c r="T216" s="76"/>
      <c r="U216" s="76"/>
      <c r="V216" s="76"/>
      <c r="W216" s="76"/>
      <c r="X216" s="76"/>
      <c r="Y216" s="76"/>
      <c r="Z216" s="76"/>
    </row>
    <row r="217" spans="1:26" ht="17.25" customHeight="1">
      <c r="A217" s="236"/>
      <c r="B217" s="802">
        <v>213</v>
      </c>
      <c r="C217" s="793">
        <v>44783</v>
      </c>
      <c r="D217" s="794" t="s">
        <v>9565</v>
      </c>
      <c r="E217" s="795" t="s">
        <v>10015</v>
      </c>
      <c r="F217" s="795" t="s">
        <v>10016</v>
      </c>
      <c r="G217" s="795" t="s">
        <v>9568</v>
      </c>
      <c r="H217" s="784"/>
      <c r="I217" s="76"/>
      <c r="J217" s="76"/>
      <c r="K217" s="76"/>
      <c r="L217" s="76"/>
      <c r="M217" s="76"/>
      <c r="N217" s="76"/>
      <c r="O217" s="76"/>
      <c r="P217" s="76"/>
      <c r="Q217" s="76"/>
      <c r="R217" s="76"/>
      <c r="S217" s="76"/>
      <c r="T217" s="76"/>
      <c r="U217" s="76"/>
      <c r="V217" s="76"/>
      <c r="W217" s="76"/>
      <c r="X217" s="76"/>
      <c r="Y217" s="76"/>
      <c r="Z217" s="76"/>
    </row>
    <row r="218" spans="1:26" ht="17.25" customHeight="1">
      <c r="A218" s="236"/>
      <c r="B218" s="802">
        <v>214</v>
      </c>
      <c r="C218" s="793">
        <v>44783</v>
      </c>
      <c r="D218" s="794" t="s">
        <v>9565</v>
      </c>
      <c r="E218" s="795" t="s">
        <v>10013</v>
      </c>
      <c r="F218" s="795" t="s">
        <v>10017</v>
      </c>
      <c r="G218" s="795" t="s">
        <v>9568</v>
      </c>
      <c r="H218" s="784"/>
      <c r="I218" s="76"/>
      <c r="J218" s="76"/>
      <c r="K218" s="76"/>
      <c r="L218" s="76"/>
      <c r="M218" s="76"/>
      <c r="N218" s="76"/>
      <c r="O218" s="76"/>
      <c r="P218" s="76"/>
      <c r="Q218" s="76"/>
      <c r="R218" s="76"/>
      <c r="S218" s="76"/>
      <c r="T218" s="76"/>
      <c r="U218" s="76"/>
      <c r="V218" s="76"/>
      <c r="W218" s="76"/>
      <c r="X218" s="76"/>
      <c r="Y218" s="76"/>
      <c r="Z218" s="76"/>
    </row>
    <row r="219" spans="1:26" ht="17.25" customHeight="1">
      <c r="A219" s="236"/>
      <c r="B219" s="802">
        <v>215</v>
      </c>
      <c r="C219" s="793">
        <v>44783</v>
      </c>
      <c r="D219" s="794" t="s">
        <v>9565</v>
      </c>
      <c r="E219" s="795" t="s">
        <v>10018</v>
      </c>
      <c r="F219" s="795" t="s">
        <v>10019</v>
      </c>
      <c r="G219" s="795" t="s">
        <v>9568</v>
      </c>
      <c r="H219" s="784"/>
      <c r="I219" s="76"/>
      <c r="J219" s="76"/>
      <c r="K219" s="76"/>
      <c r="L219" s="76"/>
      <c r="M219" s="76"/>
      <c r="N219" s="76"/>
      <c r="O219" s="76"/>
      <c r="P219" s="76"/>
      <c r="Q219" s="76"/>
      <c r="R219" s="76"/>
      <c r="S219" s="76"/>
      <c r="T219" s="76"/>
      <c r="U219" s="76"/>
      <c r="V219" s="76"/>
      <c r="W219" s="76"/>
      <c r="X219" s="76"/>
      <c r="Y219" s="76"/>
      <c r="Z219" s="76"/>
    </row>
    <row r="220" spans="1:26" ht="17.25" customHeight="1">
      <c r="A220" s="236"/>
      <c r="B220" s="802">
        <v>216</v>
      </c>
      <c r="C220" s="793">
        <v>44783</v>
      </c>
      <c r="D220" s="794" t="s">
        <v>9565</v>
      </c>
      <c r="E220" s="795" t="s">
        <v>10013</v>
      </c>
      <c r="F220" s="795" t="s">
        <v>10020</v>
      </c>
      <c r="G220" s="795" t="s">
        <v>9568</v>
      </c>
      <c r="H220" s="784"/>
      <c r="I220" s="76"/>
      <c r="J220" s="76"/>
      <c r="K220" s="76"/>
      <c r="L220" s="76"/>
      <c r="M220" s="76"/>
      <c r="N220" s="76"/>
      <c r="O220" s="76"/>
      <c r="P220" s="76"/>
      <c r="Q220" s="76"/>
      <c r="R220" s="76"/>
      <c r="S220" s="76"/>
      <c r="T220" s="76"/>
      <c r="U220" s="76"/>
      <c r="V220" s="76"/>
      <c r="W220" s="76"/>
      <c r="X220" s="76"/>
      <c r="Y220" s="76"/>
      <c r="Z220" s="76"/>
    </row>
    <row r="221" spans="1:26" ht="17.25" customHeight="1">
      <c r="A221" s="236"/>
      <c r="B221" s="802">
        <v>217</v>
      </c>
      <c r="C221" s="793">
        <v>44783</v>
      </c>
      <c r="D221" s="794" t="s">
        <v>9565</v>
      </c>
      <c r="E221" s="795" t="s">
        <v>10021</v>
      </c>
      <c r="F221" s="795" t="s">
        <v>10022</v>
      </c>
      <c r="G221" s="795" t="s">
        <v>9568</v>
      </c>
      <c r="H221" s="784"/>
      <c r="I221" s="76"/>
      <c r="J221" s="76"/>
      <c r="K221" s="76"/>
      <c r="L221" s="76"/>
      <c r="M221" s="76"/>
      <c r="N221" s="76"/>
      <c r="O221" s="76"/>
      <c r="P221" s="76"/>
      <c r="Q221" s="76"/>
      <c r="R221" s="76"/>
      <c r="S221" s="76"/>
      <c r="T221" s="76"/>
      <c r="U221" s="76"/>
      <c r="V221" s="76"/>
      <c r="W221" s="76"/>
      <c r="X221" s="76"/>
      <c r="Y221" s="76"/>
      <c r="Z221" s="76"/>
    </row>
    <row r="222" spans="1:26" ht="17.25" customHeight="1">
      <c r="A222" s="236"/>
      <c r="B222" s="802">
        <v>218</v>
      </c>
      <c r="C222" s="793">
        <v>44783</v>
      </c>
      <c r="D222" s="794" t="s">
        <v>9565</v>
      </c>
      <c r="E222" s="795" t="s">
        <v>10023</v>
      </c>
      <c r="F222" s="795" t="s">
        <v>10020</v>
      </c>
      <c r="G222" s="795" t="s">
        <v>9568</v>
      </c>
      <c r="H222" s="784"/>
      <c r="I222" s="76"/>
      <c r="J222" s="76"/>
      <c r="K222" s="76"/>
      <c r="L222" s="76"/>
      <c r="M222" s="76"/>
      <c r="N222" s="76"/>
      <c r="O222" s="76"/>
      <c r="P222" s="76"/>
      <c r="Q222" s="76"/>
      <c r="R222" s="76"/>
      <c r="S222" s="76"/>
      <c r="T222" s="76"/>
      <c r="U222" s="76"/>
      <c r="V222" s="76"/>
      <c r="W222" s="76"/>
      <c r="X222" s="76"/>
      <c r="Y222" s="76"/>
      <c r="Z222" s="76"/>
    </row>
    <row r="223" spans="1:26" ht="17.25" customHeight="1">
      <c r="A223" s="236"/>
      <c r="B223" s="802">
        <v>219</v>
      </c>
      <c r="C223" s="793">
        <v>44783</v>
      </c>
      <c r="D223" s="794" t="s">
        <v>9565</v>
      </c>
      <c r="E223" s="795" t="s">
        <v>10024</v>
      </c>
      <c r="F223" s="795" t="s">
        <v>10025</v>
      </c>
      <c r="G223" s="795" t="s">
        <v>9568</v>
      </c>
      <c r="H223" s="784"/>
      <c r="I223" s="76"/>
      <c r="J223" s="76"/>
      <c r="K223" s="76"/>
      <c r="L223" s="76"/>
      <c r="M223" s="76"/>
      <c r="N223" s="76"/>
      <c r="O223" s="76"/>
      <c r="P223" s="76"/>
      <c r="Q223" s="76"/>
      <c r="R223" s="76"/>
      <c r="S223" s="76"/>
      <c r="T223" s="76"/>
      <c r="U223" s="76"/>
      <c r="V223" s="76"/>
      <c r="W223" s="76"/>
      <c r="X223" s="76"/>
      <c r="Y223" s="76"/>
      <c r="Z223" s="76"/>
    </row>
    <row r="224" spans="1:26" ht="17.25" customHeight="1">
      <c r="A224" s="236"/>
      <c r="B224" s="802">
        <v>220</v>
      </c>
      <c r="C224" s="793">
        <v>44783</v>
      </c>
      <c r="D224" s="794" t="s">
        <v>9565</v>
      </c>
      <c r="E224" s="795" t="s">
        <v>10026</v>
      </c>
      <c r="F224" s="795" t="s">
        <v>10027</v>
      </c>
      <c r="G224" s="795" t="s">
        <v>9568</v>
      </c>
      <c r="H224" s="784"/>
      <c r="I224" s="76"/>
      <c r="J224" s="76"/>
      <c r="K224" s="76"/>
      <c r="L224" s="76"/>
      <c r="M224" s="76"/>
      <c r="N224" s="76"/>
      <c r="O224" s="76"/>
      <c r="P224" s="76"/>
      <c r="Q224" s="76"/>
      <c r="R224" s="76"/>
      <c r="S224" s="76"/>
      <c r="T224" s="76"/>
      <c r="U224" s="76"/>
      <c r="V224" s="76"/>
      <c r="W224" s="76"/>
      <c r="X224" s="76"/>
      <c r="Y224" s="76"/>
      <c r="Z224" s="76"/>
    </row>
    <row r="225" spans="1:26" ht="17.25" customHeight="1">
      <c r="A225" s="236"/>
      <c r="B225" s="802">
        <v>221</v>
      </c>
      <c r="C225" s="793">
        <v>44783</v>
      </c>
      <c r="D225" s="794" t="s">
        <v>9565</v>
      </c>
      <c r="E225" s="795" t="s">
        <v>10028</v>
      </c>
      <c r="F225" s="795" t="s">
        <v>10029</v>
      </c>
      <c r="G225" s="795" t="s">
        <v>9568</v>
      </c>
      <c r="H225" s="784"/>
      <c r="I225" s="76"/>
      <c r="J225" s="76"/>
      <c r="K225" s="76"/>
      <c r="L225" s="76"/>
      <c r="M225" s="76"/>
      <c r="N225" s="76"/>
      <c r="O225" s="76"/>
      <c r="P225" s="76"/>
      <c r="Q225" s="76"/>
      <c r="R225" s="76"/>
      <c r="S225" s="76"/>
      <c r="T225" s="76"/>
      <c r="U225" s="76"/>
      <c r="V225" s="76"/>
      <c r="W225" s="76"/>
      <c r="X225" s="76"/>
      <c r="Y225" s="76"/>
      <c r="Z225" s="76"/>
    </row>
    <row r="226" spans="1:26" ht="17.25" customHeight="1">
      <c r="A226" s="236"/>
      <c r="B226" s="802">
        <v>222</v>
      </c>
      <c r="C226" s="793">
        <v>44783</v>
      </c>
      <c r="D226" s="794" t="s">
        <v>9565</v>
      </c>
      <c r="E226" s="795" t="s">
        <v>10030</v>
      </c>
      <c r="F226" s="795" t="s">
        <v>10031</v>
      </c>
      <c r="G226" s="795" t="s">
        <v>9568</v>
      </c>
      <c r="H226" s="784"/>
      <c r="I226" s="76"/>
      <c r="J226" s="76"/>
      <c r="K226" s="76"/>
      <c r="L226" s="76"/>
      <c r="M226" s="76"/>
      <c r="N226" s="76"/>
      <c r="O226" s="76"/>
      <c r="P226" s="76"/>
      <c r="Q226" s="76"/>
      <c r="R226" s="76"/>
      <c r="S226" s="76"/>
      <c r="T226" s="76"/>
      <c r="U226" s="76"/>
      <c r="V226" s="76"/>
      <c r="W226" s="76"/>
      <c r="X226" s="76"/>
      <c r="Y226" s="76"/>
      <c r="Z226" s="76"/>
    </row>
    <row r="227" spans="1:26" ht="17.25" customHeight="1">
      <c r="A227" s="236"/>
      <c r="B227" s="802">
        <v>223</v>
      </c>
      <c r="C227" s="793">
        <v>44783</v>
      </c>
      <c r="D227" s="794" t="s">
        <v>9565</v>
      </c>
      <c r="E227" s="795" t="s">
        <v>9678</v>
      </c>
      <c r="F227" s="795" t="s">
        <v>10032</v>
      </c>
      <c r="G227" s="795" t="s">
        <v>9568</v>
      </c>
      <c r="H227" s="784"/>
      <c r="I227" s="76"/>
      <c r="J227" s="76"/>
      <c r="K227" s="76"/>
      <c r="L227" s="76"/>
      <c r="M227" s="76"/>
      <c r="N227" s="76"/>
      <c r="O227" s="76"/>
      <c r="P227" s="76"/>
      <c r="Q227" s="76"/>
      <c r="R227" s="76"/>
      <c r="S227" s="76"/>
      <c r="T227" s="76"/>
      <c r="U227" s="76"/>
      <c r="V227" s="76"/>
      <c r="W227" s="76"/>
      <c r="X227" s="76"/>
      <c r="Y227" s="76"/>
      <c r="Z227" s="76"/>
    </row>
    <row r="228" spans="1:26" ht="17.25" customHeight="1">
      <c r="A228" s="236"/>
      <c r="B228" s="802">
        <v>224</v>
      </c>
      <c r="C228" s="793">
        <v>44783</v>
      </c>
      <c r="D228" s="794" t="s">
        <v>9565</v>
      </c>
      <c r="E228" s="795" t="s">
        <v>10033</v>
      </c>
      <c r="F228" s="795" t="s">
        <v>10034</v>
      </c>
      <c r="G228" s="795" t="s">
        <v>9568</v>
      </c>
      <c r="H228" s="784"/>
      <c r="I228" s="76"/>
      <c r="J228" s="76"/>
      <c r="K228" s="76"/>
      <c r="L228" s="76"/>
      <c r="M228" s="76"/>
      <c r="N228" s="76"/>
      <c r="O228" s="76"/>
      <c r="P228" s="76"/>
      <c r="Q228" s="76"/>
      <c r="R228" s="76"/>
      <c r="S228" s="76"/>
      <c r="T228" s="76"/>
      <c r="U228" s="76"/>
      <c r="V228" s="76"/>
      <c r="W228" s="76"/>
      <c r="X228" s="76"/>
      <c r="Y228" s="76"/>
      <c r="Z228" s="76"/>
    </row>
    <row r="229" spans="1:26" ht="17.25" customHeight="1">
      <c r="A229" s="236"/>
      <c r="B229" s="802">
        <v>225</v>
      </c>
      <c r="C229" s="793">
        <v>44783</v>
      </c>
      <c r="D229" s="794" t="s">
        <v>9565</v>
      </c>
      <c r="E229" s="795" t="s">
        <v>10035</v>
      </c>
      <c r="F229" s="795" t="s">
        <v>10036</v>
      </c>
      <c r="G229" s="795" t="s">
        <v>9568</v>
      </c>
      <c r="H229" s="784"/>
      <c r="I229" s="76"/>
      <c r="J229" s="76"/>
      <c r="K229" s="76"/>
      <c r="L229" s="76"/>
      <c r="M229" s="76"/>
      <c r="N229" s="76"/>
      <c r="O229" s="76"/>
      <c r="P229" s="76"/>
      <c r="Q229" s="76"/>
      <c r="R229" s="76"/>
      <c r="S229" s="76"/>
      <c r="T229" s="76"/>
      <c r="U229" s="76"/>
      <c r="V229" s="76"/>
      <c r="W229" s="76"/>
      <c r="X229" s="76"/>
      <c r="Y229" s="76"/>
      <c r="Z229" s="76"/>
    </row>
    <row r="230" spans="1:26" ht="17.25" customHeight="1">
      <c r="A230" s="236"/>
      <c r="B230" s="802">
        <v>226</v>
      </c>
      <c r="C230" s="793">
        <v>44783</v>
      </c>
      <c r="D230" s="794" t="s">
        <v>9565</v>
      </c>
      <c r="E230" s="795" t="s">
        <v>10037</v>
      </c>
      <c r="F230" s="795" t="s">
        <v>10038</v>
      </c>
      <c r="G230" s="795" t="s">
        <v>9568</v>
      </c>
      <c r="H230" s="784"/>
      <c r="I230" s="76"/>
      <c r="J230" s="76"/>
      <c r="K230" s="76"/>
      <c r="L230" s="76"/>
      <c r="M230" s="76"/>
      <c r="N230" s="76"/>
      <c r="O230" s="76"/>
      <c r="P230" s="76"/>
      <c r="Q230" s="76"/>
      <c r="R230" s="76"/>
      <c r="S230" s="76"/>
      <c r="T230" s="76"/>
      <c r="U230" s="76"/>
      <c r="V230" s="76"/>
      <c r="W230" s="76"/>
      <c r="X230" s="76"/>
      <c r="Y230" s="76"/>
      <c r="Z230" s="76"/>
    </row>
    <row r="231" spans="1:26" ht="17.25" customHeight="1">
      <c r="A231" s="236"/>
      <c r="B231" s="802">
        <v>227</v>
      </c>
      <c r="C231" s="793">
        <v>44783</v>
      </c>
      <c r="D231" s="794" t="s">
        <v>9565</v>
      </c>
      <c r="E231" s="795" t="s">
        <v>10039</v>
      </c>
      <c r="F231" s="795" t="s">
        <v>9679</v>
      </c>
      <c r="G231" s="795" t="s">
        <v>9568</v>
      </c>
      <c r="H231" s="784"/>
      <c r="I231" s="76"/>
      <c r="J231" s="76"/>
      <c r="K231" s="76"/>
      <c r="L231" s="76"/>
      <c r="M231" s="76"/>
      <c r="N231" s="76"/>
      <c r="O231" s="76"/>
      <c r="P231" s="76"/>
      <c r="Q231" s="76"/>
      <c r="R231" s="76"/>
      <c r="S231" s="76"/>
      <c r="T231" s="76"/>
      <c r="U231" s="76"/>
      <c r="V231" s="76"/>
      <c r="W231" s="76"/>
      <c r="X231" s="76"/>
      <c r="Y231" s="76"/>
      <c r="Z231" s="76"/>
    </row>
    <row r="232" spans="1:26" ht="17.25" customHeight="1">
      <c r="A232" s="236"/>
      <c r="B232" s="802">
        <v>228</v>
      </c>
      <c r="C232" s="793">
        <v>44783</v>
      </c>
      <c r="D232" s="794" t="s">
        <v>9565</v>
      </c>
      <c r="E232" s="795" t="s">
        <v>10024</v>
      </c>
      <c r="F232" s="795" t="s">
        <v>10040</v>
      </c>
      <c r="G232" s="795" t="s">
        <v>9568</v>
      </c>
      <c r="H232" s="784"/>
      <c r="I232" s="76"/>
      <c r="J232" s="76"/>
      <c r="K232" s="76"/>
      <c r="L232" s="76"/>
      <c r="M232" s="76"/>
      <c r="N232" s="76"/>
      <c r="O232" s="76"/>
      <c r="P232" s="76"/>
      <c r="Q232" s="76"/>
      <c r="R232" s="76"/>
      <c r="S232" s="76"/>
      <c r="T232" s="76"/>
      <c r="U232" s="76"/>
      <c r="V232" s="76"/>
      <c r="W232" s="76"/>
      <c r="X232" s="76"/>
      <c r="Y232" s="76"/>
      <c r="Z232" s="76"/>
    </row>
    <row r="233" spans="1:26" ht="17.25" customHeight="1">
      <c r="A233" s="236"/>
      <c r="B233" s="802">
        <v>229</v>
      </c>
      <c r="C233" s="793">
        <v>44783</v>
      </c>
      <c r="D233" s="794" t="s">
        <v>9565</v>
      </c>
      <c r="E233" s="795" t="s">
        <v>10041</v>
      </c>
      <c r="F233" s="795" t="s">
        <v>10042</v>
      </c>
      <c r="G233" s="795" t="s">
        <v>9568</v>
      </c>
      <c r="H233" s="784"/>
      <c r="I233" s="76"/>
      <c r="J233" s="76"/>
      <c r="K233" s="76"/>
      <c r="L233" s="76"/>
      <c r="M233" s="76"/>
      <c r="N233" s="76"/>
      <c r="O233" s="76"/>
      <c r="P233" s="76"/>
      <c r="Q233" s="76"/>
      <c r="R233" s="76"/>
      <c r="S233" s="76"/>
      <c r="T233" s="76"/>
      <c r="U233" s="76"/>
      <c r="V233" s="76"/>
      <c r="W233" s="76"/>
      <c r="X233" s="76"/>
      <c r="Y233" s="76"/>
      <c r="Z233" s="76"/>
    </row>
    <row r="234" spans="1:26" ht="17.25" customHeight="1">
      <c r="A234" s="236"/>
      <c r="B234" s="802">
        <v>230</v>
      </c>
      <c r="C234" s="793">
        <v>44783</v>
      </c>
      <c r="D234" s="794" t="s">
        <v>9565</v>
      </c>
      <c r="E234" s="795" t="s">
        <v>10043</v>
      </c>
      <c r="F234" s="795" t="s">
        <v>10044</v>
      </c>
      <c r="G234" s="795" t="s">
        <v>9568</v>
      </c>
      <c r="H234" s="784"/>
      <c r="I234" s="76"/>
      <c r="J234" s="76"/>
      <c r="K234" s="76"/>
      <c r="L234" s="76"/>
      <c r="M234" s="76"/>
      <c r="N234" s="76"/>
      <c r="O234" s="76"/>
      <c r="P234" s="76"/>
      <c r="Q234" s="76"/>
      <c r="R234" s="76"/>
      <c r="S234" s="76"/>
      <c r="T234" s="76"/>
      <c r="U234" s="76"/>
      <c r="V234" s="76"/>
      <c r="W234" s="76"/>
      <c r="X234" s="76"/>
      <c r="Y234" s="76"/>
      <c r="Z234" s="76"/>
    </row>
    <row r="235" spans="1:26" ht="17.25" customHeight="1">
      <c r="A235" s="236"/>
      <c r="B235" s="802">
        <v>231</v>
      </c>
      <c r="C235" s="793">
        <v>44783</v>
      </c>
      <c r="D235" s="794" t="s">
        <v>9565</v>
      </c>
      <c r="E235" s="795" t="s">
        <v>9753</v>
      </c>
      <c r="F235" s="795" t="s">
        <v>10045</v>
      </c>
      <c r="G235" s="795" t="s">
        <v>9568</v>
      </c>
      <c r="H235" s="784"/>
      <c r="I235" s="76"/>
      <c r="J235" s="76"/>
      <c r="K235" s="76"/>
      <c r="L235" s="76"/>
      <c r="M235" s="76"/>
      <c r="N235" s="76"/>
      <c r="O235" s="76"/>
      <c r="P235" s="76"/>
      <c r="Q235" s="76"/>
      <c r="R235" s="76"/>
      <c r="S235" s="76"/>
      <c r="T235" s="76"/>
      <c r="U235" s="76"/>
      <c r="V235" s="76"/>
      <c r="W235" s="76"/>
      <c r="X235" s="76"/>
      <c r="Y235" s="76"/>
      <c r="Z235" s="76"/>
    </row>
    <row r="236" spans="1:26" ht="17.25" customHeight="1">
      <c r="A236" s="236"/>
      <c r="B236" s="802">
        <v>232</v>
      </c>
      <c r="C236" s="793">
        <v>44783</v>
      </c>
      <c r="D236" s="794" t="s">
        <v>9565</v>
      </c>
      <c r="E236" s="795" t="s">
        <v>9834</v>
      </c>
      <c r="F236" s="795" t="s">
        <v>10046</v>
      </c>
      <c r="G236" s="795" t="s">
        <v>9568</v>
      </c>
      <c r="H236" s="784"/>
      <c r="I236" s="76"/>
      <c r="J236" s="76"/>
      <c r="K236" s="76"/>
      <c r="L236" s="76"/>
      <c r="M236" s="76"/>
      <c r="N236" s="76"/>
      <c r="O236" s="76"/>
      <c r="P236" s="76"/>
      <c r="Q236" s="76"/>
      <c r="R236" s="76"/>
      <c r="S236" s="76"/>
      <c r="T236" s="76"/>
      <c r="U236" s="76"/>
      <c r="V236" s="76"/>
      <c r="W236" s="76"/>
      <c r="X236" s="76"/>
      <c r="Y236" s="76"/>
      <c r="Z236" s="76"/>
    </row>
    <row r="237" spans="1:26" ht="17.25" customHeight="1">
      <c r="A237" s="236"/>
      <c r="B237" s="802">
        <v>233</v>
      </c>
      <c r="C237" s="793">
        <v>44783</v>
      </c>
      <c r="D237" s="794" t="s">
        <v>9565</v>
      </c>
      <c r="E237" s="795" t="s">
        <v>10047</v>
      </c>
      <c r="F237" s="795" t="s">
        <v>10048</v>
      </c>
      <c r="G237" s="795" t="s">
        <v>9568</v>
      </c>
      <c r="H237" s="784"/>
      <c r="I237" s="76"/>
      <c r="J237" s="76"/>
      <c r="K237" s="76"/>
      <c r="L237" s="76"/>
      <c r="M237" s="76"/>
      <c r="N237" s="76"/>
      <c r="O237" s="76"/>
      <c r="P237" s="76"/>
      <c r="Q237" s="76"/>
      <c r="R237" s="76"/>
      <c r="S237" s="76"/>
      <c r="T237" s="76"/>
      <c r="U237" s="76"/>
      <c r="V237" s="76"/>
      <c r="W237" s="76"/>
      <c r="X237" s="76"/>
      <c r="Y237" s="76"/>
      <c r="Z237" s="76"/>
    </row>
    <row r="238" spans="1:26" ht="17.25" customHeight="1">
      <c r="A238" s="236"/>
      <c r="B238" s="802">
        <v>234</v>
      </c>
      <c r="C238" s="793">
        <v>44783</v>
      </c>
      <c r="D238" s="794" t="s">
        <v>9565</v>
      </c>
      <c r="E238" s="795" t="s">
        <v>10049</v>
      </c>
      <c r="F238" s="795" t="s">
        <v>10050</v>
      </c>
      <c r="G238" s="795" t="s">
        <v>9568</v>
      </c>
      <c r="H238" s="784"/>
      <c r="I238" s="76"/>
      <c r="J238" s="76"/>
      <c r="K238" s="76"/>
      <c r="L238" s="76"/>
      <c r="M238" s="76"/>
      <c r="N238" s="76"/>
      <c r="O238" s="76"/>
      <c r="P238" s="76"/>
      <c r="Q238" s="76"/>
      <c r="R238" s="76"/>
      <c r="S238" s="76"/>
      <c r="T238" s="76"/>
      <c r="U238" s="76"/>
      <c r="V238" s="76"/>
      <c r="W238" s="76"/>
      <c r="X238" s="76"/>
      <c r="Y238" s="76"/>
      <c r="Z238" s="76"/>
    </row>
    <row r="239" spans="1:26" ht="17.25" customHeight="1">
      <c r="A239" s="236"/>
      <c r="B239" s="802">
        <v>235</v>
      </c>
      <c r="C239" s="793">
        <v>44783</v>
      </c>
      <c r="D239" s="794" t="s">
        <v>9565</v>
      </c>
      <c r="E239" s="795" t="s">
        <v>10051</v>
      </c>
      <c r="F239" s="795" t="s">
        <v>10052</v>
      </c>
      <c r="G239" s="795" t="s">
        <v>9568</v>
      </c>
      <c r="H239" s="784"/>
      <c r="I239" s="76"/>
      <c r="J239" s="76"/>
      <c r="K239" s="76"/>
      <c r="L239" s="76"/>
      <c r="M239" s="76"/>
      <c r="N239" s="76"/>
      <c r="O239" s="76"/>
      <c r="P239" s="76"/>
      <c r="Q239" s="76"/>
      <c r="R239" s="76"/>
      <c r="S239" s="76"/>
      <c r="T239" s="76"/>
      <c r="U239" s="76"/>
      <c r="V239" s="76"/>
      <c r="W239" s="76"/>
      <c r="X239" s="76"/>
      <c r="Y239" s="76"/>
      <c r="Z239" s="76"/>
    </row>
    <row r="240" spans="1:26" ht="17.25" customHeight="1">
      <c r="A240" s="236"/>
      <c r="B240" s="802">
        <v>236</v>
      </c>
      <c r="C240" s="793">
        <v>44783</v>
      </c>
      <c r="D240" s="794" t="s">
        <v>9565</v>
      </c>
      <c r="E240" s="795" t="s">
        <v>10053</v>
      </c>
      <c r="F240" s="795" t="s">
        <v>10054</v>
      </c>
      <c r="G240" s="795" t="s">
        <v>9568</v>
      </c>
      <c r="H240" s="784"/>
      <c r="I240" s="76"/>
      <c r="J240" s="76"/>
      <c r="K240" s="76"/>
      <c r="L240" s="76"/>
      <c r="M240" s="76"/>
      <c r="N240" s="76"/>
      <c r="O240" s="76"/>
      <c r="P240" s="76"/>
      <c r="Q240" s="76"/>
      <c r="R240" s="76"/>
      <c r="S240" s="76"/>
      <c r="T240" s="76"/>
      <c r="U240" s="76"/>
      <c r="V240" s="76"/>
      <c r="W240" s="76"/>
      <c r="X240" s="76"/>
      <c r="Y240" s="76"/>
      <c r="Z240" s="76"/>
    </row>
    <row r="241" spans="1:26" ht="17.25" customHeight="1">
      <c r="A241" s="236"/>
      <c r="B241" s="802">
        <v>237</v>
      </c>
      <c r="C241" s="793">
        <v>44783</v>
      </c>
      <c r="D241" s="794" t="s">
        <v>9565</v>
      </c>
      <c r="E241" s="795" t="s">
        <v>10055</v>
      </c>
      <c r="F241" s="795" t="s">
        <v>10056</v>
      </c>
      <c r="G241" s="795" t="s">
        <v>9568</v>
      </c>
      <c r="H241" s="784"/>
      <c r="I241" s="76"/>
      <c r="J241" s="76"/>
      <c r="K241" s="76"/>
      <c r="L241" s="76"/>
      <c r="M241" s="76"/>
      <c r="N241" s="76"/>
      <c r="O241" s="76"/>
      <c r="P241" s="76"/>
      <c r="Q241" s="76"/>
      <c r="R241" s="76"/>
      <c r="S241" s="76"/>
      <c r="T241" s="76"/>
      <c r="U241" s="76"/>
      <c r="V241" s="76"/>
      <c r="W241" s="76"/>
      <c r="X241" s="76"/>
      <c r="Y241" s="76"/>
      <c r="Z241" s="76"/>
    </row>
    <row r="242" spans="1:26" ht="17.25" customHeight="1">
      <c r="A242" s="236"/>
      <c r="B242" s="802">
        <v>238</v>
      </c>
      <c r="C242" s="793">
        <v>44783</v>
      </c>
      <c r="D242" s="794" t="s">
        <v>9565</v>
      </c>
      <c r="E242" s="795" t="s">
        <v>10057</v>
      </c>
      <c r="F242" s="795" t="s">
        <v>10058</v>
      </c>
      <c r="G242" s="795" t="s">
        <v>9568</v>
      </c>
      <c r="H242" s="784"/>
      <c r="I242" s="76"/>
      <c r="J242" s="76"/>
      <c r="K242" s="76"/>
      <c r="L242" s="76"/>
      <c r="M242" s="76"/>
      <c r="N242" s="76"/>
      <c r="O242" s="76"/>
      <c r="P242" s="76"/>
      <c r="Q242" s="76"/>
      <c r="R242" s="76"/>
      <c r="S242" s="76"/>
      <c r="T242" s="76"/>
      <c r="U242" s="76"/>
      <c r="V242" s="76"/>
      <c r="W242" s="76"/>
      <c r="X242" s="76"/>
      <c r="Y242" s="76"/>
      <c r="Z242" s="76"/>
    </row>
    <row r="243" spans="1:26" ht="17.25" customHeight="1">
      <c r="A243" s="236"/>
      <c r="B243" s="802">
        <v>239</v>
      </c>
      <c r="C243" s="793">
        <v>44783</v>
      </c>
      <c r="D243" s="794" t="s">
        <v>9565</v>
      </c>
      <c r="E243" s="795" t="s">
        <v>10059</v>
      </c>
      <c r="F243" s="795" t="s">
        <v>10060</v>
      </c>
      <c r="G243" s="795" t="s">
        <v>9568</v>
      </c>
      <c r="H243" s="784"/>
      <c r="I243" s="76"/>
      <c r="J243" s="76"/>
      <c r="K243" s="76"/>
      <c r="L243" s="76"/>
      <c r="M243" s="76"/>
      <c r="N243" s="76"/>
      <c r="O243" s="76"/>
      <c r="P243" s="76"/>
      <c r="Q243" s="76"/>
      <c r="R243" s="76"/>
      <c r="S243" s="76"/>
      <c r="T243" s="76"/>
      <c r="U243" s="76"/>
      <c r="V243" s="76"/>
      <c r="W243" s="76"/>
      <c r="X243" s="76"/>
      <c r="Y243" s="76"/>
      <c r="Z243" s="76"/>
    </row>
    <row r="244" spans="1:26" ht="17.25" customHeight="1">
      <c r="A244" s="236"/>
      <c r="B244" s="802">
        <v>240</v>
      </c>
      <c r="C244" s="793">
        <v>44783</v>
      </c>
      <c r="D244" s="794" t="s">
        <v>9565</v>
      </c>
      <c r="E244" s="795" t="s">
        <v>9764</v>
      </c>
      <c r="F244" s="795" t="s">
        <v>10061</v>
      </c>
      <c r="G244" s="795" t="s">
        <v>9568</v>
      </c>
      <c r="H244" s="784"/>
      <c r="I244" s="76"/>
      <c r="J244" s="76"/>
      <c r="K244" s="76"/>
      <c r="L244" s="76"/>
      <c r="M244" s="76"/>
      <c r="N244" s="76"/>
      <c r="O244" s="76"/>
      <c r="P244" s="76"/>
      <c r="Q244" s="76"/>
      <c r="R244" s="76"/>
      <c r="S244" s="76"/>
      <c r="T244" s="76"/>
      <c r="U244" s="76"/>
      <c r="V244" s="76"/>
      <c r="W244" s="76"/>
      <c r="X244" s="76"/>
      <c r="Y244" s="76"/>
      <c r="Z244" s="76"/>
    </row>
    <row r="245" spans="1:26" ht="17.25" customHeight="1">
      <c r="A245" s="236"/>
      <c r="B245" s="802">
        <v>241</v>
      </c>
      <c r="C245" s="793">
        <v>44783</v>
      </c>
      <c r="D245" s="794" t="s">
        <v>9565</v>
      </c>
      <c r="E245" s="795" t="s">
        <v>10062</v>
      </c>
      <c r="F245" s="795" t="s">
        <v>10063</v>
      </c>
      <c r="G245" s="795" t="s">
        <v>9568</v>
      </c>
      <c r="H245" s="784"/>
      <c r="I245" s="76"/>
      <c r="J245" s="76"/>
      <c r="K245" s="76"/>
      <c r="L245" s="76"/>
      <c r="M245" s="76"/>
      <c r="N245" s="76"/>
      <c r="O245" s="76"/>
      <c r="P245" s="76"/>
      <c r="Q245" s="76"/>
      <c r="R245" s="76"/>
      <c r="S245" s="76"/>
      <c r="T245" s="76"/>
      <c r="U245" s="76"/>
      <c r="V245" s="76"/>
      <c r="W245" s="76"/>
      <c r="X245" s="76"/>
      <c r="Y245" s="76"/>
      <c r="Z245" s="76"/>
    </row>
    <row r="246" spans="1:26" ht="17.25" customHeight="1">
      <c r="A246" s="236"/>
      <c r="B246" s="802">
        <v>242</v>
      </c>
      <c r="C246" s="793">
        <v>44783</v>
      </c>
      <c r="D246" s="794" t="s">
        <v>9565</v>
      </c>
      <c r="E246" s="795" t="s">
        <v>9716</v>
      </c>
      <c r="F246" s="795" t="s">
        <v>10064</v>
      </c>
      <c r="G246" s="795" t="s">
        <v>9568</v>
      </c>
      <c r="H246" s="784"/>
      <c r="I246" s="76"/>
      <c r="J246" s="76"/>
      <c r="K246" s="76"/>
      <c r="L246" s="76"/>
      <c r="M246" s="76"/>
      <c r="N246" s="76"/>
      <c r="O246" s="76"/>
      <c r="P246" s="76"/>
      <c r="Q246" s="76"/>
      <c r="R246" s="76"/>
      <c r="S246" s="76"/>
      <c r="T246" s="76"/>
      <c r="U246" s="76"/>
      <c r="V246" s="76"/>
      <c r="W246" s="76"/>
      <c r="X246" s="76"/>
      <c r="Y246" s="76"/>
      <c r="Z246" s="76"/>
    </row>
    <row r="247" spans="1:26" ht="17.25" customHeight="1">
      <c r="A247" s="236"/>
      <c r="B247" s="802">
        <v>243</v>
      </c>
      <c r="C247" s="793">
        <v>44783</v>
      </c>
      <c r="D247" s="794" t="s">
        <v>9565</v>
      </c>
      <c r="E247" s="795" t="s">
        <v>10065</v>
      </c>
      <c r="F247" s="795" t="s">
        <v>10066</v>
      </c>
      <c r="G247" s="795" t="s">
        <v>9568</v>
      </c>
      <c r="H247" s="784"/>
      <c r="I247" s="76"/>
      <c r="J247" s="76"/>
      <c r="K247" s="76"/>
      <c r="L247" s="76"/>
      <c r="M247" s="76"/>
      <c r="N247" s="76"/>
      <c r="O247" s="76"/>
      <c r="P247" s="76"/>
      <c r="Q247" s="76"/>
      <c r="R247" s="76"/>
      <c r="S247" s="76"/>
      <c r="T247" s="76"/>
      <c r="U247" s="76"/>
      <c r="V247" s="76"/>
      <c r="W247" s="76"/>
      <c r="X247" s="76"/>
      <c r="Y247" s="76"/>
      <c r="Z247" s="76"/>
    </row>
    <row r="248" spans="1:26" ht="17.25" customHeight="1">
      <c r="A248" s="236"/>
      <c r="B248" s="802">
        <v>244</v>
      </c>
      <c r="C248" s="793">
        <v>44783</v>
      </c>
      <c r="D248" s="794" t="s">
        <v>9565</v>
      </c>
      <c r="E248" s="795" t="s">
        <v>10067</v>
      </c>
      <c r="F248" s="795" t="s">
        <v>10068</v>
      </c>
      <c r="G248" s="795" t="s">
        <v>9568</v>
      </c>
      <c r="H248" s="784"/>
      <c r="I248" s="76"/>
      <c r="J248" s="76"/>
      <c r="K248" s="76"/>
      <c r="L248" s="76"/>
      <c r="M248" s="76"/>
      <c r="N248" s="76"/>
      <c r="O248" s="76"/>
      <c r="P248" s="76"/>
      <c r="Q248" s="76"/>
      <c r="R248" s="76"/>
      <c r="S248" s="76"/>
      <c r="T248" s="76"/>
      <c r="U248" s="76"/>
      <c r="V248" s="76"/>
      <c r="W248" s="76"/>
      <c r="X248" s="76"/>
      <c r="Y248" s="76"/>
      <c r="Z248" s="76"/>
    </row>
    <row r="249" spans="1:26" ht="17.25" customHeight="1">
      <c r="A249" s="236"/>
      <c r="B249" s="802">
        <v>245</v>
      </c>
      <c r="C249" s="793">
        <v>44783</v>
      </c>
      <c r="D249" s="794" t="s">
        <v>9565</v>
      </c>
      <c r="E249" s="795" t="s">
        <v>10069</v>
      </c>
      <c r="F249" s="795" t="s">
        <v>10070</v>
      </c>
      <c r="G249" s="795" t="s">
        <v>9568</v>
      </c>
      <c r="H249" s="236"/>
      <c r="I249" s="76"/>
      <c r="J249" s="76"/>
      <c r="K249" s="76"/>
      <c r="L249" s="76"/>
      <c r="M249" s="76"/>
      <c r="N249" s="76"/>
      <c r="O249" s="76"/>
      <c r="P249" s="76"/>
      <c r="Q249" s="76"/>
      <c r="R249" s="76"/>
      <c r="S249" s="76"/>
      <c r="T249" s="76"/>
      <c r="U249" s="76"/>
      <c r="V249" s="76"/>
      <c r="W249" s="76"/>
      <c r="X249" s="76"/>
      <c r="Y249" s="76"/>
      <c r="Z249" s="76"/>
    </row>
    <row r="250" spans="1:26" ht="17.25" customHeight="1">
      <c r="A250" s="236"/>
      <c r="B250" s="802">
        <v>246</v>
      </c>
      <c r="C250" s="793">
        <v>44783</v>
      </c>
      <c r="D250" s="794" t="s">
        <v>9565</v>
      </c>
      <c r="E250" s="795" t="s">
        <v>10071</v>
      </c>
      <c r="F250" s="795" t="s">
        <v>10072</v>
      </c>
      <c r="G250" s="795" t="s">
        <v>9568</v>
      </c>
      <c r="H250" s="236"/>
      <c r="I250" s="76"/>
      <c r="J250" s="76"/>
      <c r="K250" s="76"/>
      <c r="L250" s="76"/>
      <c r="M250" s="76"/>
      <c r="N250" s="76"/>
      <c r="O250" s="76"/>
      <c r="P250" s="76"/>
      <c r="Q250" s="76"/>
      <c r="R250" s="76"/>
      <c r="S250" s="76"/>
      <c r="T250" s="76"/>
      <c r="U250" s="76"/>
      <c r="V250" s="76"/>
      <c r="W250" s="76"/>
      <c r="X250" s="76"/>
      <c r="Y250" s="76"/>
      <c r="Z250" s="76"/>
    </row>
    <row r="251" spans="1:26" ht="17.25" customHeight="1">
      <c r="A251" s="236"/>
      <c r="B251" s="802">
        <v>247</v>
      </c>
      <c r="C251" s="793">
        <v>44783</v>
      </c>
      <c r="D251" s="794" t="s">
        <v>9565</v>
      </c>
      <c r="E251" s="795" t="s">
        <v>10073</v>
      </c>
      <c r="F251" s="795" t="s">
        <v>10074</v>
      </c>
      <c r="G251" s="795" t="s">
        <v>9568</v>
      </c>
      <c r="H251" s="236"/>
      <c r="I251" s="76"/>
      <c r="J251" s="76"/>
      <c r="K251" s="76"/>
      <c r="L251" s="76"/>
      <c r="M251" s="76"/>
      <c r="N251" s="76"/>
      <c r="O251" s="76"/>
      <c r="P251" s="76"/>
      <c r="Q251" s="76"/>
      <c r="R251" s="76"/>
      <c r="S251" s="76"/>
      <c r="T251" s="76"/>
      <c r="U251" s="76"/>
      <c r="V251" s="76"/>
      <c r="W251" s="76"/>
      <c r="X251" s="76"/>
      <c r="Y251" s="76"/>
      <c r="Z251" s="76"/>
    </row>
    <row r="252" spans="1:26" ht="17.25" customHeight="1">
      <c r="A252" s="236"/>
      <c r="B252" s="802">
        <v>248</v>
      </c>
      <c r="C252" s="793">
        <v>44783</v>
      </c>
      <c r="D252" s="794" t="s">
        <v>9565</v>
      </c>
      <c r="E252" s="795" t="s">
        <v>10075</v>
      </c>
      <c r="F252" s="795" t="s">
        <v>10076</v>
      </c>
      <c r="G252" s="795" t="s">
        <v>9568</v>
      </c>
      <c r="H252" s="784"/>
      <c r="I252" s="76"/>
      <c r="J252" s="76"/>
      <c r="K252" s="76"/>
      <c r="L252" s="76"/>
      <c r="M252" s="76"/>
      <c r="N252" s="76"/>
      <c r="O252" s="76"/>
      <c r="P252" s="76"/>
      <c r="Q252" s="76"/>
      <c r="R252" s="76"/>
      <c r="S252" s="76"/>
      <c r="T252" s="76"/>
      <c r="U252" s="76"/>
      <c r="V252" s="76"/>
      <c r="W252" s="76"/>
      <c r="X252" s="76"/>
      <c r="Y252" s="76"/>
      <c r="Z252" s="76"/>
    </row>
    <row r="253" spans="1:26" ht="17.25" customHeight="1">
      <c r="A253" s="236"/>
      <c r="B253" s="802">
        <v>249</v>
      </c>
      <c r="C253" s="793">
        <v>44783</v>
      </c>
      <c r="D253" s="794" t="s">
        <v>9565</v>
      </c>
      <c r="E253" s="795" t="s">
        <v>10077</v>
      </c>
      <c r="F253" s="795" t="s">
        <v>10078</v>
      </c>
      <c r="G253" s="795" t="s">
        <v>9568</v>
      </c>
      <c r="H253" s="784"/>
      <c r="I253" s="76"/>
      <c r="J253" s="76"/>
      <c r="K253" s="76"/>
      <c r="L253" s="76"/>
      <c r="M253" s="76"/>
      <c r="N253" s="76"/>
      <c r="O253" s="76"/>
      <c r="P253" s="76"/>
      <c r="Q253" s="76"/>
      <c r="R253" s="76"/>
      <c r="S253" s="76"/>
      <c r="T253" s="76"/>
      <c r="U253" s="76"/>
      <c r="V253" s="76"/>
      <c r="W253" s="76"/>
      <c r="X253" s="76"/>
      <c r="Y253" s="76"/>
      <c r="Z253" s="76"/>
    </row>
    <row r="254" spans="1:26" ht="17.25" customHeight="1">
      <c r="A254" s="236"/>
      <c r="B254" s="802">
        <v>250</v>
      </c>
      <c r="C254" s="793">
        <v>44783</v>
      </c>
      <c r="D254" s="794" t="s">
        <v>9565</v>
      </c>
      <c r="E254" s="795" t="s">
        <v>10079</v>
      </c>
      <c r="F254" s="795" t="s">
        <v>10080</v>
      </c>
      <c r="G254" s="795" t="s">
        <v>9568</v>
      </c>
      <c r="H254" s="784"/>
      <c r="I254" s="76"/>
      <c r="J254" s="76"/>
      <c r="K254" s="76"/>
      <c r="L254" s="76"/>
      <c r="M254" s="76"/>
      <c r="N254" s="76"/>
      <c r="O254" s="76"/>
      <c r="P254" s="76"/>
      <c r="Q254" s="76"/>
      <c r="R254" s="76"/>
      <c r="S254" s="76"/>
      <c r="T254" s="76"/>
      <c r="U254" s="76"/>
      <c r="V254" s="76"/>
      <c r="W254" s="76"/>
      <c r="X254" s="76"/>
      <c r="Y254" s="76"/>
      <c r="Z254" s="76"/>
    </row>
    <row r="255" spans="1:26" ht="17.25" customHeight="1">
      <c r="A255" s="236"/>
      <c r="B255" s="802">
        <v>251</v>
      </c>
      <c r="C255" s="793">
        <v>44783</v>
      </c>
      <c r="D255" s="794" t="s">
        <v>9565</v>
      </c>
      <c r="E255" s="795" t="s">
        <v>9958</v>
      </c>
      <c r="F255" s="795" t="s">
        <v>10081</v>
      </c>
      <c r="G255" s="795" t="s">
        <v>9568</v>
      </c>
      <c r="H255" s="784"/>
      <c r="I255" s="76"/>
      <c r="J255" s="76"/>
      <c r="K255" s="76"/>
      <c r="L255" s="76"/>
      <c r="M255" s="76"/>
      <c r="N255" s="76"/>
      <c r="O255" s="76"/>
      <c r="P255" s="76"/>
      <c r="Q255" s="76"/>
      <c r="R255" s="76"/>
      <c r="S255" s="76"/>
      <c r="T255" s="76"/>
      <c r="U255" s="76"/>
      <c r="V255" s="76"/>
      <c r="W255" s="76"/>
      <c r="X255" s="76"/>
      <c r="Y255" s="76"/>
      <c r="Z255" s="76"/>
    </row>
    <row r="256" spans="1:26" ht="17.25" customHeight="1">
      <c r="A256" s="236"/>
      <c r="B256" s="802">
        <v>252</v>
      </c>
      <c r="C256" s="793">
        <v>44783</v>
      </c>
      <c r="D256" s="794" t="s">
        <v>9565</v>
      </c>
      <c r="E256" s="795" t="s">
        <v>9657</v>
      </c>
      <c r="F256" s="795" t="s">
        <v>10082</v>
      </c>
      <c r="G256" s="795" t="s">
        <v>9568</v>
      </c>
      <c r="H256" s="784"/>
      <c r="I256" s="76"/>
      <c r="J256" s="76"/>
      <c r="K256" s="76"/>
      <c r="L256" s="76"/>
      <c r="M256" s="76"/>
      <c r="N256" s="76"/>
      <c r="O256" s="76"/>
      <c r="P256" s="76"/>
      <c r="Q256" s="76"/>
      <c r="R256" s="76"/>
      <c r="S256" s="76"/>
      <c r="T256" s="76"/>
      <c r="U256" s="76"/>
      <c r="V256" s="76"/>
      <c r="W256" s="76"/>
      <c r="X256" s="76"/>
      <c r="Y256" s="76"/>
      <c r="Z256" s="76"/>
    </row>
    <row r="257" spans="1:26" ht="17.25" customHeight="1">
      <c r="A257" s="236"/>
      <c r="B257" s="802">
        <v>253</v>
      </c>
      <c r="C257" s="793">
        <v>44783</v>
      </c>
      <c r="D257" s="794" t="s">
        <v>9565</v>
      </c>
      <c r="E257" s="795" t="s">
        <v>10083</v>
      </c>
      <c r="F257" s="795" t="s">
        <v>10084</v>
      </c>
      <c r="G257" s="795" t="s">
        <v>9568</v>
      </c>
      <c r="H257" s="784"/>
      <c r="I257" s="76"/>
      <c r="J257" s="76"/>
      <c r="K257" s="76"/>
      <c r="L257" s="76"/>
      <c r="M257" s="76"/>
      <c r="N257" s="76"/>
      <c r="O257" s="76"/>
      <c r="P257" s="76"/>
      <c r="Q257" s="76"/>
      <c r="R257" s="76"/>
      <c r="S257" s="76"/>
      <c r="T257" s="76"/>
      <c r="U257" s="76"/>
      <c r="V257" s="76"/>
      <c r="W257" s="76"/>
      <c r="X257" s="76"/>
      <c r="Y257" s="76"/>
      <c r="Z257" s="76"/>
    </row>
    <row r="258" spans="1:26" ht="17.25" customHeight="1">
      <c r="A258" s="236"/>
      <c r="B258" s="802">
        <v>254</v>
      </c>
      <c r="C258" s="793">
        <v>44783</v>
      </c>
      <c r="D258" s="794" t="s">
        <v>9565</v>
      </c>
      <c r="E258" s="795" t="s">
        <v>10085</v>
      </c>
      <c r="F258" s="795" t="s">
        <v>10086</v>
      </c>
      <c r="G258" s="795" t="s">
        <v>9568</v>
      </c>
      <c r="H258" s="784"/>
      <c r="I258" s="76"/>
      <c r="J258" s="76"/>
      <c r="K258" s="76"/>
      <c r="L258" s="76"/>
      <c r="M258" s="76"/>
      <c r="N258" s="76"/>
      <c r="O258" s="76"/>
      <c r="P258" s="76"/>
      <c r="Q258" s="76"/>
      <c r="R258" s="76"/>
      <c r="S258" s="76"/>
      <c r="T258" s="76"/>
      <c r="U258" s="76"/>
      <c r="V258" s="76"/>
      <c r="W258" s="76"/>
      <c r="X258" s="76"/>
      <c r="Y258" s="76"/>
      <c r="Z258" s="76"/>
    </row>
    <row r="259" spans="1:26" ht="17.25" customHeight="1">
      <c r="A259" s="236"/>
      <c r="B259" s="802">
        <v>255</v>
      </c>
      <c r="C259" s="793">
        <v>44783</v>
      </c>
      <c r="D259" s="794" t="s">
        <v>9565</v>
      </c>
      <c r="E259" s="795" t="s">
        <v>9913</v>
      </c>
      <c r="F259" s="795" t="s">
        <v>10087</v>
      </c>
      <c r="G259" s="795" t="s">
        <v>9568</v>
      </c>
      <c r="H259" s="784"/>
      <c r="I259" s="76"/>
      <c r="J259" s="76"/>
      <c r="K259" s="76"/>
      <c r="L259" s="76"/>
      <c r="M259" s="76"/>
      <c r="N259" s="76"/>
      <c r="O259" s="76"/>
      <c r="P259" s="76"/>
      <c r="Q259" s="76"/>
      <c r="R259" s="76"/>
      <c r="S259" s="76"/>
      <c r="T259" s="76"/>
      <c r="U259" s="76"/>
      <c r="V259" s="76"/>
      <c r="W259" s="76"/>
      <c r="X259" s="76"/>
      <c r="Y259" s="76"/>
      <c r="Z259" s="76"/>
    </row>
    <row r="260" spans="1:26" ht="17.25" customHeight="1">
      <c r="A260" s="236"/>
      <c r="B260" s="802">
        <v>256</v>
      </c>
      <c r="C260" s="793">
        <v>44783</v>
      </c>
      <c r="D260" s="794" t="s">
        <v>9565</v>
      </c>
      <c r="E260" s="795" t="s">
        <v>10088</v>
      </c>
      <c r="F260" s="795" t="s">
        <v>10089</v>
      </c>
      <c r="G260" s="795" t="s">
        <v>9568</v>
      </c>
      <c r="H260" s="784"/>
      <c r="I260" s="76"/>
      <c r="J260" s="76"/>
      <c r="K260" s="76"/>
      <c r="L260" s="76"/>
      <c r="M260" s="76"/>
      <c r="N260" s="76"/>
      <c r="O260" s="76"/>
      <c r="P260" s="76"/>
      <c r="Q260" s="76"/>
      <c r="R260" s="76"/>
      <c r="S260" s="76"/>
      <c r="T260" s="76"/>
      <c r="U260" s="76"/>
      <c r="V260" s="76"/>
      <c r="W260" s="76"/>
      <c r="X260" s="76"/>
      <c r="Y260" s="76"/>
      <c r="Z260" s="76"/>
    </row>
    <row r="261" spans="1:26" ht="17.25" customHeight="1">
      <c r="A261" s="236"/>
      <c r="B261" s="802">
        <v>257</v>
      </c>
      <c r="C261" s="793">
        <v>44783</v>
      </c>
      <c r="D261" s="794" t="s">
        <v>10090</v>
      </c>
      <c r="E261" s="795" t="s">
        <v>10091</v>
      </c>
      <c r="F261" s="795" t="s">
        <v>10092</v>
      </c>
      <c r="G261" s="795" t="s">
        <v>9568</v>
      </c>
      <c r="H261" s="784"/>
      <c r="I261" s="76"/>
      <c r="J261" s="76"/>
      <c r="K261" s="76"/>
      <c r="L261" s="76"/>
      <c r="M261" s="76"/>
      <c r="N261" s="76"/>
      <c r="O261" s="76"/>
      <c r="P261" s="76"/>
      <c r="Q261" s="76"/>
      <c r="R261" s="76"/>
      <c r="S261" s="76"/>
      <c r="T261" s="76"/>
      <c r="U261" s="76"/>
      <c r="V261" s="76"/>
      <c r="W261" s="76"/>
      <c r="X261" s="76"/>
      <c r="Y261" s="76"/>
      <c r="Z261" s="76"/>
    </row>
    <row r="262" spans="1:26" ht="17.25" customHeight="1">
      <c r="A262" s="236"/>
      <c r="B262" s="802">
        <v>258</v>
      </c>
      <c r="C262" s="793">
        <v>44783</v>
      </c>
      <c r="D262" s="794" t="s">
        <v>9565</v>
      </c>
      <c r="E262" s="795" t="s">
        <v>10093</v>
      </c>
      <c r="F262" s="795" t="s">
        <v>10094</v>
      </c>
      <c r="G262" s="795" t="s">
        <v>9568</v>
      </c>
      <c r="H262" s="784"/>
      <c r="I262" s="76"/>
      <c r="J262" s="76"/>
      <c r="K262" s="76"/>
      <c r="L262" s="76"/>
      <c r="M262" s="76"/>
      <c r="N262" s="76"/>
      <c r="O262" s="76"/>
      <c r="P262" s="76"/>
      <c r="Q262" s="76"/>
      <c r="R262" s="76"/>
      <c r="S262" s="76"/>
      <c r="T262" s="76"/>
      <c r="U262" s="76"/>
      <c r="V262" s="76"/>
      <c r="W262" s="76"/>
      <c r="X262" s="76"/>
      <c r="Y262" s="76"/>
      <c r="Z262" s="76"/>
    </row>
    <row r="263" spans="1:26" ht="17.25" customHeight="1">
      <c r="A263" s="236"/>
      <c r="B263" s="802">
        <v>259</v>
      </c>
      <c r="C263" s="793">
        <v>44783</v>
      </c>
      <c r="D263" s="794" t="s">
        <v>9565</v>
      </c>
      <c r="E263" s="795" t="s">
        <v>10095</v>
      </c>
      <c r="F263" s="795" t="s">
        <v>10096</v>
      </c>
      <c r="G263" s="795" t="s">
        <v>9568</v>
      </c>
      <c r="H263" s="784"/>
      <c r="I263" s="76"/>
      <c r="J263" s="76"/>
      <c r="K263" s="76"/>
      <c r="L263" s="76"/>
      <c r="M263" s="76"/>
      <c r="N263" s="76"/>
      <c r="O263" s="76"/>
      <c r="P263" s="76"/>
      <c r="Q263" s="76"/>
      <c r="R263" s="76"/>
      <c r="S263" s="76"/>
      <c r="T263" s="76"/>
      <c r="U263" s="76"/>
      <c r="V263" s="76"/>
      <c r="W263" s="76"/>
      <c r="X263" s="76"/>
      <c r="Y263" s="76"/>
      <c r="Z263" s="76"/>
    </row>
    <row r="264" spans="1:26" ht="17.25" customHeight="1">
      <c r="A264" s="236"/>
      <c r="B264" s="802">
        <v>260</v>
      </c>
      <c r="C264" s="793">
        <v>44783</v>
      </c>
      <c r="D264" s="794" t="s">
        <v>9565</v>
      </c>
      <c r="E264" s="795" t="s">
        <v>9620</v>
      </c>
      <c r="F264" s="795" t="s">
        <v>10097</v>
      </c>
      <c r="G264" s="795" t="s">
        <v>9568</v>
      </c>
      <c r="H264" s="784"/>
      <c r="I264" s="76"/>
      <c r="J264" s="76"/>
      <c r="K264" s="76"/>
      <c r="L264" s="76"/>
      <c r="M264" s="76"/>
      <c r="N264" s="76"/>
      <c r="O264" s="76"/>
      <c r="P264" s="76"/>
      <c r="Q264" s="76"/>
      <c r="R264" s="76"/>
      <c r="S264" s="76"/>
      <c r="T264" s="76"/>
      <c r="U264" s="76"/>
      <c r="V264" s="76"/>
      <c r="W264" s="76"/>
      <c r="X264" s="76"/>
      <c r="Y264" s="76"/>
      <c r="Z264" s="76"/>
    </row>
    <row r="265" spans="1:26" ht="17.25" customHeight="1">
      <c r="A265" s="236"/>
      <c r="B265" s="802">
        <v>261</v>
      </c>
      <c r="C265" s="793">
        <v>44783</v>
      </c>
      <c r="D265" s="794" t="s">
        <v>9565</v>
      </c>
      <c r="E265" s="795" t="s">
        <v>10098</v>
      </c>
      <c r="F265" s="795" t="s">
        <v>10099</v>
      </c>
      <c r="G265" s="795" t="s">
        <v>9568</v>
      </c>
      <c r="H265" s="784"/>
      <c r="I265" s="76"/>
      <c r="J265" s="76"/>
      <c r="K265" s="76"/>
      <c r="L265" s="76"/>
      <c r="M265" s="76"/>
      <c r="N265" s="76"/>
      <c r="O265" s="76"/>
      <c r="P265" s="76"/>
      <c r="Q265" s="76"/>
      <c r="R265" s="76"/>
      <c r="S265" s="76"/>
      <c r="T265" s="76"/>
      <c r="U265" s="76"/>
      <c r="V265" s="76"/>
      <c r="W265" s="76"/>
      <c r="X265" s="76"/>
      <c r="Y265" s="76"/>
      <c r="Z265" s="76"/>
    </row>
    <row r="266" spans="1:26" ht="17.25" customHeight="1">
      <c r="A266" s="236"/>
      <c r="B266" s="802">
        <v>262</v>
      </c>
      <c r="C266" s="793">
        <v>44783</v>
      </c>
      <c r="D266" s="794" t="s">
        <v>9565</v>
      </c>
      <c r="E266" s="795" t="s">
        <v>10100</v>
      </c>
      <c r="F266" s="795" t="s">
        <v>10101</v>
      </c>
      <c r="G266" s="795" t="s">
        <v>9568</v>
      </c>
      <c r="H266" s="784"/>
      <c r="I266" s="76"/>
      <c r="J266" s="76"/>
      <c r="K266" s="76"/>
      <c r="L266" s="76"/>
      <c r="M266" s="76"/>
      <c r="N266" s="76"/>
      <c r="O266" s="76"/>
      <c r="P266" s="76"/>
      <c r="Q266" s="76"/>
      <c r="R266" s="76"/>
      <c r="S266" s="76"/>
      <c r="T266" s="76"/>
      <c r="U266" s="76"/>
      <c r="V266" s="76"/>
      <c r="W266" s="76"/>
      <c r="X266" s="76"/>
      <c r="Y266" s="76"/>
      <c r="Z266" s="76"/>
    </row>
    <row r="267" spans="1:26" ht="17.25" customHeight="1">
      <c r="A267" s="236"/>
      <c r="B267" s="802">
        <v>263</v>
      </c>
      <c r="C267" s="793">
        <v>44783</v>
      </c>
      <c r="D267" s="794" t="s">
        <v>9565</v>
      </c>
      <c r="E267" s="795" t="s">
        <v>10102</v>
      </c>
      <c r="F267" s="795" t="s">
        <v>10103</v>
      </c>
      <c r="G267" s="795" t="s">
        <v>9568</v>
      </c>
      <c r="H267" s="784"/>
      <c r="I267" s="76"/>
      <c r="J267" s="76"/>
      <c r="K267" s="76"/>
      <c r="L267" s="76"/>
      <c r="M267" s="76"/>
      <c r="N267" s="76"/>
      <c r="O267" s="76"/>
      <c r="P267" s="76"/>
      <c r="Q267" s="76"/>
      <c r="R267" s="76"/>
      <c r="S267" s="76"/>
      <c r="T267" s="76"/>
      <c r="U267" s="76"/>
      <c r="V267" s="76"/>
      <c r="W267" s="76"/>
      <c r="X267" s="76"/>
      <c r="Y267" s="76"/>
      <c r="Z267" s="76"/>
    </row>
    <row r="268" spans="1:26" ht="17.25" customHeight="1">
      <c r="A268" s="236"/>
      <c r="B268" s="802">
        <v>264</v>
      </c>
      <c r="C268" s="793">
        <v>44783</v>
      </c>
      <c r="D268" s="794" t="s">
        <v>9565</v>
      </c>
      <c r="E268" s="795" t="s">
        <v>10104</v>
      </c>
      <c r="F268" s="795" t="s">
        <v>10105</v>
      </c>
      <c r="G268" s="795" t="s">
        <v>9568</v>
      </c>
      <c r="H268" s="784"/>
      <c r="I268" s="76"/>
      <c r="J268" s="76"/>
      <c r="K268" s="76"/>
      <c r="L268" s="76"/>
      <c r="M268" s="76"/>
      <c r="N268" s="76"/>
      <c r="O268" s="76"/>
      <c r="P268" s="76"/>
      <c r="Q268" s="76"/>
      <c r="R268" s="76"/>
      <c r="S268" s="76"/>
      <c r="T268" s="76"/>
      <c r="U268" s="76"/>
      <c r="V268" s="76"/>
      <c r="W268" s="76"/>
      <c r="X268" s="76"/>
      <c r="Y268" s="76"/>
      <c r="Z268" s="76"/>
    </row>
    <row r="269" spans="1:26" ht="17.25" customHeight="1">
      <c r="A269" s="236"/>
      <c r="B269" s="802">
        <v>265</v>
      </c>
      <c r="C269" s="793">
        <v>44783</v>
      </c>
      <c r="D269" s="794" t="s">
        <v>9565</v>
      </c>
      <c r="E269" s="795" t="s">
        <v>9573</v>
      </c>
      <c r="F269" s="795" t="s">
        <v>10106</v>
      </c>
      <c r="G269" s="795" t="s">
        <v>9568</v>
      </c>
      <c r="H269" s="784"/>
      <c r="I269" s="76"/>
      <c r="J269" s="76"/>
      <c r="K269" s="76"/>
      <c r="L269" s="76"/>
      <c r="M269" s="76"/>
      <c r="N269" s="76"/>
      <c r="O269" s="76"/>
      <c r="P269" s="76"/>
      <c r="Q269" s="76"/>
      <c r="R269" s="76"/>
      <c r="S269" s="76"/>
      <c r="T269" s="76"/>
      <c r="U269" s="76"/>
      <c r="V269" s="76"/>
      <c r="W269" s="76"/>
      <c r="X269" s="76"/>
      <c r="Y269" s="76"/>
      <c r="Z269" s="76"/>
    </row>
    <row r="270" spans="1:26" ht="17.25" customHeight="1">
      <c r="A270" s="236"/>
      <c r="B270" s="802">
        <v>266</v>
      </c>
      <c r="C270" s="793">
        <v>44783</v>
      </c>
      <c r="D270" s="794" t="s">
        <v>9565</v>
      </c>
      <c r="E270" s="795" t="s">
        <v>9575</v>
      </c>
      <c r="F270" s="795" t="s">
        <v>10107</v>
      </c>
      <c r="G270" s="795" t="s">
        <v>9568</v>
      </c>
      <c r="H270" s="784"/>
      <c r="I270" s="76"/>
      <c r="J270" s="76"/>
      <c r="K270" s="76"/>
      <c r="L270" s="76"/>
      <c r="M270" s="76"/>
      <c r="N270" s="76"/>
      <c r="O270" s="76"/>
      <c r="P270" s="76"/>
      <c r="Q270" s="76"/>
      <c r="R270" s="76"/>
      <c r="S270" s="76"/>
      <c r="T270" s="76"/>
      <c r="U270" s="76"/>
      <c r="V270" s="76"/>
      <c r="W270" s="76"/>
      <c r="X270" s="76"/>
      <c r="Y270" s="76"/>
      <c r="Z270" s="76"/>
    </row>
    <row r="271" spans="1:26" ht="17.25" customHeight="1">
      <c r="A271" s="236"/>
      <c r="B271" s="802">
        <v>267</v>
      </c>
      <c r="C271" s="793">
        <v>44783</v>
      </c>
      <c r="D271" s="794" t="s">
        <v>9565</v>
      </c>
      <c r="E271" s="795" t="s">
        <v>9577</v>
      </c>
      <c r="F271" s="795" t="s">
        <v>10108</v>
      </c>
      <c r="G271" s="795" t="s">
        <v>9568</v>
      </c>
      <c r="H271" s="784"/>
      <c r="I271" s="76"/>
      <c r="J271" s="76"/>
      <c r="K271" s="76"/>
      <c r="L271" s="76"/>
      <c r="M271" s="76"/>
      <c r="N271" s="76"/>
      <c r="O271" s="76"/>
      <c r="P271" s="76"/>
      <c r="Q271" s="76"/>
      <c r="R271" s="76"/>
      <c r="S271" s="76"/>
      <c r="T271" s="76"/>
      <c r="U271" s="76"/>
      <c r="V271" s="76"/>
      <c r="W271" s="76"/>
      <c r="X271" s="76"/>
      <c r="Y271" s="76"/>
      <c r="Z271" s="76"/>
    </row>
    <row r="272" spans="1:26" ht="17.25" customHeight="1">
      <c r="A272" s="236"/>
      <c r="B272" s="802">
        <v>268</v>
      </c>
      <c r="C272" s="793">
        <v>44783</v>
      </c>
      <c r="D272" s="794" t="s">
        <v>9565</v>
      </c>
      <c r="E272" s="795" t="s">
        <v>9579</v>
      </c>
      <c r="F272" s="795" t="s">
        <v>10109</v>
      </c>
      <c r="G272" s="795" t="s">
        <v>9568</v>
      </c>
      <c r="H272" s="784"/>
      <c r="I272" s="76"/>
      <c r="J272" s="76"/>
      <c r="K272" s="76"/>
      <c r="L272" s="76"/>
      <c r="M272" s="76"/>
      <c r="N272" s="76"/>
      <c r="O272" s="76"/>
      <c r="P272" s="76"/>
      <c r="Q272" s="76"/>
      <c r="R272" s="76"/>
      <c r="S272" s="76"/>
      <c r="T272" s="76"/>
      <c r="U272" s="76"/>
      <c r="V272" s="76"/>
      <c r="W272" s="76"/>
      <c r="X272" s="76"/>
      <c r="Y272" s="76"/>
      <c r="Z272" s="76"/>
    </row>
    <row r="273" spans="1:26" ht="17.25" customHeight="1">
      <c r="A273" s="236"/>
      <c r="B273" s="802">
        <v>269</v>
      </c>
      <c r="C273" s="793">
        <v>44783</v>
      </c>
      <c r="D273" s="794" t="s">
        <v>9565</v>
      </c>
      <c r="E273" s="795" t="s">
        <v>9581</v>
      </c>
      <c r="F273" s="795" t="s">
        <v>10110</v>
      </c>
      <c r="G273" s="795" t="s">
        <v>9568</v>
      </c>
      <c r="H273" s="784"/>
      <c r="I273" s="76"/>
      <c r="J273" s="76"/>
      <c r="K273" s="76"/>
      <c r="L273" s="76"/>
      <c r="M273" s="76"/>
      <c r="N273" s="76"/>
      <c r="O273" s="76"/>
      <c r="P273" s="76"/>
      <c r="Q273" s="76"/>
      <c r="R273" s="76"/>
      <c r="S273" s="76"/>
      <c r="T273" s="76"/>
      <c r="U273" s="76"/>
      <c r="V273" s="76"/>
      <c r="W273" s="76"/>
      <c r="X273" s="76"/>
      <c r="Y273" s="76"/>
      <c r="Z273" s="76"/>
    </row>
    <row r="274" spans="1:26" ht="17.25" customHeight="1">
      <c r="A274" s="236"/>
      <c r="B274" s="802">
        <v>270</v>
      </c>
      <c r="C274" s="793">
        <v>44783</v>
      </c>
      <c r="D274" s="794" t="s">
        <v>9565</v>
      </c>
      <c r="E274" s="795" t="s">
        <v>9583</v>
      </c>
      <c r="F274" s="795" t="s">
        <v>10111</v>
      </c>
      <c r="G274" s="795" t="s">
        <v>9568</v>
      </c>
      <c r="H274" s="784"/>
      <c r="I274" s="76"/>
      <c r="J274" s="76"/>
      <c r="K274" s="76"/>
      <c r="L274" s="76"/>
      <c r="M274" s="76"/>
      <c r="N274" s="76"/>
      <c r="O274" s="76"/>
      <c r="P274" s="76"/>
      <c r="Q274" s="76"/>
      <c r="R274" s="76"/>
      <c r="S274" s="76"/>
      <c r="T274" s="76"/>
      <c r="U274" s="76"/>
      <c r="V274" s="76"/>
      <c r="W274" s="76"/>
      <c r="X274" s="76"/>
      <c r="Y274" s="76"/>
      <c r="Z274" s="76"/>
    </row>
    <row r="275" spans="1:26" ht="17.25" customHeight="1">
      <c r="A275" s="236"/>
      <c r="B275" s="802">
        <v>271</v>
      </c>
      <c r="C275" s="793">
        <v>44783</v>
      </c>
      <c r="D275" s="794" t="s">
        <v>9565</v>
      </c>
      <c r="E275" s="795" t="s">
        <v>9585</v>
      </c>
      <c r="F275" s="795" t="s">
        <v>10112</v>
      </c>
      <c r="G275" s="795" t="s">
        <v>9568</v>
      </c>
      <c r="H275" s="784"/>
      <c r="I275" s="76"/>
      <c r="J275" s="76"/>
      <c r="K275" s="76"/>
      <c r="L275" s="76"/>
      <c r="M275" s="76"/>
      <c r="N275" s="76"/>
      <c r="O275" s="76"/>
      <c r="P275" s="76"/>
      <c r="Q275" s="76"/>
      <c r="R275" s="76"/>
      <c r="S275" s="76"/>
      <c r="T275" s="76"/>
      <c r="U275" s="76"/>
      <c r="V275" s="76"/>
      <c r="W275" s="76"/>
      <c r="X275" s="76"/>
      <c r="Y275" s="76"/>
      <c r="Z275" s="76"/>
    </row>
    <row r="276" spans="1:26" ht="17.25" customHeight="1">
      <c r="A276" s="236"/>
      <c r="B276" s="802">
        <v>272</v>
      </c>
      <c r="C276" s="793">
        <v>44783</v>
      </c>
      <c r="D276" s="794" t="s">
        <v>9565</v>
      </c>
      <c r="E276" s="795" t="s">
        <v>9587</v>
      </c>
      <c r="F276" s="795" t="s">
        <v>10113</v>
      </c>
      <c r="G276" s="795" t="s">
        <v>9568</v>
      </c>
      <c r="H276" s="784"/>
      <c r="I276" s="76"/>
      <c r="J276" s="76"/>
      <c r="K276" s="76"/>
      <c r="L276" s="76"/>
      <c r="M276" s="76"/>
      <c r="N276" s="76"/>
      <c r="O276" s="76"/>
      <c r="P276" s="76"/>
      <c r="Q276" s="76"/>
      <c r="R276" s="76"/>
      <c r="S276" s="76"/>
      <c r="T276" s="76"/>
      <c r="U276" s="76"/>
      <c r="V276" s="76"/>
      <c r="W276" s="76"/>
      <c r="X276" s="76"/>
      <c r="Y276" s="76"/>
      <c r="Z276" s="76"/>
    </row>
    <row r="277" spans="1:26" ht="17.25" customHeight="1">
      <c r="A277" s="236"/>
      <c r="B277" s="802">
        <v>273</v>
      </c>
      <c r="C277" s="793">
        <v>44783</v>
      </c>
      <c r="D277" s="794" t="s">
        <v>9565</v>
      </c>
      <c r="E277" s="795" t="s">
        <v>9589</v>
      </c>
      <c r="F277" s="795" t="s">
        <v>10114</v>
      </c>
      <c r="G277" s="795" t="s">
        <v>9568</v>
      </c>
      <c r="H277" s="784"/>
      <c r="I277" s="76"/>
      <c r="J277" s="76"/>
      <c r="K277" s="76"/>
      <c r="L277" s="76"/>
      <c r="M277" s="76"/>
      <c r="N277" s="76"/>
      <c r="O277" s="76"/>
      <c r="P277" s="76"/>
      <c r="Q277" s="76"/>
      <c r="R277" s="76"/>
      <c r="S277" s="76"/>
      <c r="T277" s="76"/>
      <c r="U277" s="76"/>
      <c r="V277" s="76"/>
      <c r="W277" s="76"/>
      <c r="X277" s="76"/>
      <c r="Y277" s="76"/>
      <c r="Z277" s="76"/>
    </row>
    <row r="278" spans="1:26" ht="17.25" customHeight="1">
      <c r="A278" s="236"/>
      <c r="B278" s="802">
        <v>274</v>
      </c>
      <c r="C278" s="793">
        <v>44783</v>
      </c>
      <c r="D278" s="794" t="s">
        <v>9565</v>
      </c>
      <c r="E278" s="795" t="s">
        <v>9591</v>
      </c>
      <c r="F278" s="795" t="s">
        <v>10115</v>
      </c>
      <c r="G278" s="795" t="s">
        <v>9568</v>
      </c>
      <c r="H278" s="784"/>
      <c r="I278" s="76"/>
      <c r="J278" s="76"/>
      <c r="K278" s="76"/>
      <c r="L278" s="76"/>
      <c r="M278" s="76"/>
      <c r="N278" s="76"/>
      <c r="O278" s="76"/>
      <c r="P278" s="76"/>
      <c r="Q278" s="76"/>
      <c r="R278" s="76"/>
      <c r="S278" s="76"/>
      <c r="T278" s="76"/>
      <c r="U278" s="76"/>
      <c r="V278" s="76"/>
      <c r="W278" s="76"/>
      <c r="X278" s="76"/>
      <c r="Y278" s="76"/>
      <c r="Z278" s="76"/>
    </row>
    <row r="279" spans="1:26" ht="17.25" customHeight="1">
      <c r="A279" s="236"/>
      <c r="B279" s="802">
        <v>275</v>
      </c>
      <c r="C279" s="793">
        <v>44783</v>
      </c>
      <c r="D279" s="794" t="s">
        <v>9565</v>
      </c>
      <c r="E279" s="795" t="s">
        <v>9593</v>
      </c>
      <c r="F279" s="795" t="s">
        <v>10116</v>
      </c>
      <c r="G279" s="795" t="s">
        <v>9568</v>
      </c>
      <c r="H279" s="784"/>
      <c r="I279" s="76"/>
      <c r="J279" s="76"/>
      <c r="K279" s="76"/>
      <c r="L279" s="76"/>
      <c r="M279" s="76"/>
      <c r="N279" s="76"/>
      <c r="O279" s="76"/>
      <c r="P279" s="76"/>
      <c r="Q279" s="76"/>
      <c r="R279" s="76"/>
      <c r="S279" s="76"/>
      <c r="T279" s="76"/>
      <c r="U279" s="76"/>
      <c r="V279" s="76"/>
      <c r="W279" s="76"/>
      <c r="X279" s="76"/>
      <c r="Y279" s="76"/>
      <c r="Z279" s="76"/>
    </row>
    <row r="280" spans="1:26" ht="17.25" customHeight="1">
      <c r="A280" s="236"/>
      <c r="B280" s="802">
        <v>276</v>
      </c>
      <c r="C280" s="793">
        <v>44783</v>
      </c>
      <c r="D280" s="794" t="s">
        <v>9565</v>
      </c>
      <c r="E280" s="795" t="s">
        <v>9595</v>
      </c>
      <c r="F280" s="795" t="s">
        <v>10117</v>
      </c>
      <c r="G280" s="795" t="s">
        <v>9568</v>
      </c>
      <c r="H280" s="784"/>
      <c r="I280" s="76"/>
      <c r="J280" s="76"/>
      <c r="K280" s="76"/>
      <c r="L280" s="76"/>
      <c r="M280" s="76"/>
      <c r="N280" s="76"/>
      <c r="O280" s="76"/>
      <c r="P280" s="76"/>
      <c r="Q280" s="76"/>
      <c r="R280" s="76"/>
      <c r="S280" s="76"/>
      <c r="T280" s="76"/>
      <c r="U280" s="76"/>
      <c r="V280" s="76"/>
      <c r="W280" s="76"/>
      <c r="X280" s="76"/>
      <c r="Y280" s="76"/>
      <c r="Z280" s="76"/>
    </row>
    <row r="281" spans="1:26" ht="17.25" customHeight="1">
      <c r="A281" s="236"/>
      <c r="B281" s="802">
        <v>277</v>
      </c>
      <c r="C281" s="793">
        <v>44783</v>
      </c>
      <c r="D281" s="794" t="s">
        <v>9565</v>
      </c>
      <c r="E281" s="795" t="s">
        <v>9598</v>
      </c>
      <c r="F281" s="795" t="s">
        <v>10118</v>
      </c>
      <c r="G281" s="795" t="s">
        <v>9568</v>
      </c>
      <c r="H281" s="784"/>
      <c r="I281" s="76"/>
      <c r="J281" s="76"/>
      <c r="K281" s="76"/>
      <c r="L281" s="76"/>
      <c r="M281" s="76"/>
      <c r="N281" s="76"/>
      <c r="O281" s="76"/>
      <c r="P281" s="76"/>
      <c r="Q281" s="76"/>
      <c r="R281" s="76"/>
      <c r="S281" s="76"/>
      <c r="T281" s="76"/>
      <c r="U281" s="76"/>
      <c r="V281" s="76"/>
      <c r="W281" s="76"/>
      <c r="X281" s="76"/>
      <c r="Y281" s="76"/>
      <c r="Z281" s="76"/>
    </row>
    <row r="282" spans="1:26" ht="17.25" customHeight="1">
      <c r="A282" s="236"/>
      <c r="B282" s="802">
        <v>278</v>
      </c>
      <c r="C282" s="793">
        <v>44783</v>
      </c>
      <c r="D282" s="794" t="s">
        <v>9565</v>
      </c>
      <c r="E282" s="795" t="s">
        <v>9600</v>
      </c>
      <c r="F282" s="795" t="s">
        <v>10119</v>
      </c>
      <c r="G282" s="795" t="s">
        <v>9568</v>
      </c>
      <c r="H282" s="784"/>
      <c r="I282" s="76"/>
      <c r="J282" s="76"/>
      <c r="K282" s="76"/>
      <c r="L282" s="76"/>
      <c r="M282" s="76"/>
      <c r="N282" s="76"/>
      <c r="O282" s="76"/>
      <c r="P282" s="76"/>
      <c r="Q282" s="76"/>
      <c r="R282" s="76"/>
      <c r="S282" s="76"/>
      <c r="T282" s="76"/>
      <c r="U282" s="76"/>
      <c r="V282" s="76"/>
      <c r="W282" s="76"/>
      <c r="X282" s="76"/>
      <c r="Y282" s="76"/>
      <c r="Z282" s="76"/>
    </row>
    <row r="283" spans="1:26" ht="17.25" customHeight="1">
      <c r="A283" s="236"/>
      <c r="B283" s="802">
        <v>279</v>
      </c>
      <c r="C283" s="793">
        <v>44783</v>
      </c>
      <c r="D283" s="794" t="s">
        <v>9565</v>
      </c>
      <c r="E283" s="795" t="s">
        <v>9602</v>
      </c>
      <c r="F283" s="795" t="s">
        <v>10120</v>
      </c>
      <c r="G283" s="795" t="s">
        <v>9568</v>
      </c>
      <c r="H283" s="784"/>
      <c r="I283" s="76"/>
      <c r="J283" s="76"/>
      <c r="K283" s="76"/>
      <c r="L283" s="76"/>
      <c r="M283" s="76"/>
      <c r="N283" s="76"/>
      <c r="O283" s="76"/>
      <c r="P283" s="76"/>
      <c r="Q283" s="76"/>
      <c r="R283" s="76"/>
      <c r="S283" s="76"/>
      <c r="T283" s="76"/>
      <c r="U283" s="76"/>
      <c r="V283" s="76"/>
      <c r="W283" s="76"/>
      <c r="X283" s="76"/>
      <c r="Y283" s="76"/>
      <c r="Z283" s="76"/>
    </row>
    <row r="284" spans="1:26" ht="17.25" customHeight="1">
      <c r="A284" s="236"/>
      <c r="B284" s="802">
        <v>280</v>
      </c>
      <c r="C284" s="793">
        <v>44783</v>
      </c>
      <c r="D284" s="794" t="s">
        <v>9565</v>
      </c>
      <c r="E284" s="795" t="s">
        <v>9604</v>
      </c>
      <c r="F284" s="795" t="s">
        <v>10121</v>
      </c>
      <c r="G284" s="795" t="s">
        <v>9568</v>
      </c>
      <c r="H284" s="784"/>
      <c r="I284" s="76"/>
      <c r="J284" s="76"/>
      <c r="K284" s="76"/>
      <c r="L284" s="76"/>
      <c r="M284" s="76"/>
      <c r="N284" s="76"/>
      <c r="O284" s="76"/>
      <c r="P284" s="76"/>
      <c r="Q284" s="76"/>
      <c r="R284" s="76"/>
      <c r="S284" s="76"/>
      <c r="T284" s="76"/>
      <c r="U284" s="76"/>
      <c r="V284" s="76"/>
      <c r="W284" s="76"/>
      <c r="X284" s="76"/>
      <c r="Y284" s="76"/>
      <c r="Z284" s="76"/>
    </row>
    <row r="285" spans="1:26" ht="17.25" customHeight="1">
      <c r="A285" s="236"/>
      <c r="B285" s="802">
        <v>281</v>
      </c>
      <c r="C285" s="793">
        <v>44783</v>
      </c>
      <c r="D285" s="794" t="s">
        <v>9565</v>
      </c>
      <c r="E285" s="795" t="s">
        <v>9606</v>
      </c>
      <c r="F285" s="795" t="s">
        <v>10122</v>
      </c>
      <c r="G285" s="795" t="s">
        <v>9568</v>
      </c>
      <c r="H285" s="784"/>
      <c r="I285" s="76"/>
      <c r="J285" s="76"/>
      <c r="K285" s="76"/>
      <c r="L285" s="76"/>
      <c r="M285" s="76"/>
      <c r="N285" s="76"/>
      <c r="O285" s="76"/>
      <c r="P285" s="76"/>
      <c r="Q285" s="76"/>
      <c r="R285" s="76"/>
      <c r="S285" s="76"/>
      <c r="T285" s="76"/>
      <c r="U285" s="76"/>
      <c r="V285" s="76"/>
      <c r="W285" s="76"/>
      <c r="X285" s="76"/>
      <c r="Y285" s="76"/>
      <c r="Z285" s="76"/>
    </row>
    <row r="286" spans="1:26" ht="17.25" customHeight="1">
      <c r="A286" s="236"/>
      <c r="B286" s="802">
        <v>282</v>
      </c>
      <c r="C286" s="793">
        <v>44783</v>
      </c>
      <c r="D286" s="795" t="s">
        <v>10123</v>
      </c>
      <c r="E286" s="795" t="s">
        <v>9609</v>
      </c>
      <c r="F286" s="795" t="s">
        <v>10124</v>
      </c>
      <c r="G286" s="795" t="s">
        <v>9568</v>
      </c>
      <c r="H286" s="784"/>
      <c r="I286" s="76"/>
      <c r="J286" s="76"/>
      <c r="K286" s="76"/>
      <c r="L286" s="76"/>
      <c r="M286" s="76"/>
      <c r="N286" s="76"/>
      <c r="O286" s="76"/>
      <c r="P286" s="76"/>
      <c r="Q286" s="76"/>
      <c r="R286" s="76"/>
      <c r="S286" s="76"/>
      <c r="T286" s="76"/>
      <c r="U286" s="76"/>
      <c r="V286" s="76"/>
      <c r="W286" s="76"/>
      <c r="X286" s="76"/>
      <c r="Y286" s="76"/>
      <c r="Z286" s="76"/>
    </row>
    <row r="287" spans="1:26" ht="17.25" customHeight="1">
      <c r="A287" s="236"/>
      <c r="B287" s="802">
        <v>283</v>
      </c>
      <c r="C287" s="793">
        <v>44783</v>
      </c>
      <c r="D287" s="795" t="s">
        <v>10125</v>
      </c>
      <c r="E287" s="795" t="s">
        <v>9609</v>
      </c>
      <c r="F287" s="795" t="s">
        <v>10126</v>
      </c>
      <c r="G287" s="795" t="s">
        <v>9568</v>
      </c>
      <c r="H287" s="784"/>
      <c r="I287" s="76"/>
      <c r="J287" s="76"/>
      <c r="K287" s="76"/>
      <c r="L287" s="76"/>
      <c r="M287" s="76"/>
      <c r="N287" s="76"/>
      <c r="O287" s="76"/>
      <c r="P287" s="76"/>
      <c r="Q287" s="76"/>
      <c r="R287" s="76"/>
      <c r="S287" s="76"/>
      <c r="T287" s="76"/>
      <c r="U287" s="76"/>
      <c r="V287" s="76"/>
      <c r="W287" s="76"/>
      <c r="X287" s="76"/>
      <c r="Y287" s="76"/>
      <c r="Z287" s="76"/>
    </row>
    <row r="288" spans="1:26" ht="17.25" customHeight="1">
      <c r="A288" s="236"/>
      <c r="B288" s="802">
        <v>284</v>
      </c>
      <c r="C288" s="793">
        <v>44783</v>
      </c>
      <c r="D288" s="795" t="s">
        <v>10127</v>
      </c>
      <c r="E288" s="795" t="s">
        <v>9614</v>
      </c>
      <c r="F288" s="795" t="s">
        <v>10128</v>
      </c>
      <c r="G288" s="795" t="s">
        <v>9568</v>
      </c>
      <c r="H288" s="784"/>
      <c r="I288" s="76"/>
      <c r="J288" s="76"/>
      <c r="K288" s="76"/>
      <c r="L288" s="76"/>
      <c r="M288" s="76"/>
      <c r="N288" s="76"/>
      <c r="O288" s="76"/>
      <c r="P288" s="76"/>
      <c r="Q288" s="76"/>
      <c r="R288" s="76"/>
      <c r="S288" s="76"/>
      <c r="T288" s="76"/>
      <c r="U288" s="76"/>
      <c r="V288" s="76"/>
      <c r="W288" s="76"/>
      <c r="X288" s="76"/>
      <c r="Y288" s="76"/>
      <c r="Z288" s="76"/>
    </row>
    <row r="289" spans="1:26" ht="17.25" customHeight="1">
      <c r="A289" s="236"/>
      <c r="B289" s="802">
        <v>285</v>
      </c>
      <c r="C289" s="793">
        <v>44783</v>
      </c>
      <c r="D289" s="795" t="s">
        <v>10129</v>
      </c>
      <c r="E289" s="795" t="s">
        <v>9617</v>
      </c>
      <c r="F289" s="795" t="s">
        <v>10130</v>
      </c>
      <c r="G289" s="795" t="s">
        <v>9568</v>
      </c>
      <c r="H289" s="784"/>
      <c r="I289" s="76"/>
      <c r="J289" s="76"/>
      <c r="K289" s="76"/>
      <c r="L289" s="76"/>
      <c r="M289" s="76"/>
      <c r="N289" s="76"/>
      <c r="O289" s="76"/>
      <c r="P289" s="76"/>
      <c r="Q289" s="76"/>
      <c r="R289" s="76"/>
      <c r="S289" s="76"/>
      <c r="T289" s="76"/>
      <c r="U289" s="76"/>
      <c r="V289" s="76"/>
      <c r="W289" s="76"/>
      <c r="X289" s="76"/>
      <c r="Y289" s="76"/>
      <c r="Z289" s="76"/>
    </row>
    <row r="290" spans="1:26" ht="17.25" customHeight="1">
      <c r="A290" s="236"/>
      <c r="B290" s="802">
        <v>286</v>
      </c>
      <c r="C290" s="793">
        <v>44783</v>
      </c>
      <c r="D290" s="795" t="s">
        <v>10131</v>
      </c>
      <c r="E290" s="795" t="s">
        <v>9620</v>
      </c>
      <c r="F290" s="795" t="s">
        <v>10132</v>
      </c>
      <c r="G290" s="795" t="s">
        <v>9568</v>
      </c>
      <c r="H290" s="784"/>
      <c r="I290" s="76"/>
      <c r="J290" s="76"/>
      <c r="K290" s="76"/>
      <c r="L290" s="76"/>
      <c r="M290" s="76"/>
      <c r="N290" s="76"/>
      <c r="O290" s="76"/>
      <c r="P290" s="76"/>
      <c r="Q290" s="76"/>
      <c r="R290" s="76"/>
      <c r="S290" s="76"/>
      <c r="T290" s="76"/>
      <c r="U290" s="76"/>
      <c r="V290" s="76"/>
      <c r="W290" s="76"/>
      <c r="X290" s="76"/>
      <c r="Y290" s="76"/>
      <c r="Z290" s="76"/>
    </row>
    <row r="291" spans="1:26" ht="17.25" customHeight="1">
      <c r="A291" s="236"/>
      <c r="B291" s="802">
        <v>287</v>
      </c>
      <c r="C291" s="793">
        <v>44783</v>
      </c>
      <c r="D291" s="795" t="s">
        <v>10133</v>
      </c>
      <c r="E291" s="795" t="s">
        <v>9606</v>
      </c>
      <c r="F291" s="795" t="s">
        <v>10134</v>
      </c>
      <c r="G291" s="795" t="s">
        <v>9568</v>
      </c>
      <c r="H291" s="784"/>
      <c r="I291" s="76"/>
      <c r="J291" s="76"/>
      <c r="K291" s="76"/>
      <c r="L291" s="76"/>
      <c r="M291" s="76"/>
      <c r="N291" s="76"/>
      <c r="O291" s="76"/>
      <c r="P291" s="76"/>
      <c r="Q291" s="76"/>
      <c r="R291" s="76"/>
      <c r="S291" s="76"/>
      <c r="T291" s="76"/>
      <c r="U291" s="76"/>
      <c r="V291" s="76"/>
      <c r="W291" s="76"/>
      <c r="X291" s="76"/>
      <c r="Y291" s="76"/>
      <c r="Z291" s="76"/>
    </row>
    <row r="292" spans="1:26" ht="17.25" customHeight="1">
      <c r="A292" s="236"/>
      <c r="B292" s="802">
        <v>288</v>
      </c>
      <c r="C292" s="793">
        <v>44783</v>
      </c>
      <c r="D292" s="795" t="s">
        <v>10135</v>
      </c>
      <c r="E292" s="795" t="s">
        <v>9620</v>
      </c>
      <c r="F292" s="795" t="s">
        <v>10136</v>
      </c>
      <c r="G292" s="795" t="s">
        <v>9568</v>
      </c>
      <c r="H292" s="784"/>
      <c r="I292" s="76"/>
      <c r="J292" s="76"/>
      <c r="K292" s="76"/>
      <c r="L292" s="76"/>
      <c r="M292" s="76"/>
      <c r="N292" s="76"/>
      <c r="O292" s="76"/>
      <c r="P292" s="76"/>
      <c r="Q292" s="76"/>
      <c r="R292" s="76"/>
      <c r="S292" s="76"/>
      <c r="T292" s="76"/>
      <c r="U292" s="76"/>
      <c r="V292" s="76"/>
      <c r="W292" s="76"/>
      <c r="X292" s="76"/>
      <c r="Y292" s="76"/>
      <c r="Z292" s="76"/>
    </row>
    <row r="293" spans="1:26" ht="17.25" customHeight="1">
      <c r="A293" s="236"/>
      <c r="B293" s="802">
        <v>289</v>
      </c>
      <c r="C293" s="793">
        <v>44783</v>
      </c>
      <c r="D293" s="795" t="s">
        <v>10137</v>
      </c>
      <c r="E293" s="795" t="s">
        <v>9627</v>
      </c>
      <c r="F293" s="795" t="s">
        <v>10138</v>
      </c>
      <c r="G293" s="795" t="s">
        <v>9568</v>
      </c>
      <c r="H293" s="784"/>
      <c r="I293" s="76"/>
      <c r="J293" s="76"/>
      <c r="K293" s="76"/>
      <c r="L293" s="76"/>
      <c r="M293" s="76"/>
      <c r="N293" s="76"/>
      <c r="O293" s="76"/>
      <c r="P293" s="76"/>
      <c r="Q293" s="76"/>
      <c r="R293" s="76"/>
      <c r="S293" s="76"/>
      <c r="T293" s="76"/>
      <c r="U293" s="76"/>
      <c r="V293" s="76"/>
      <c r="W293" s="76"/>
      <c r="X293" s="76"/>
      <c r="Y293" s="76"/>
      <c r="Z293" s="76"/>
    </row>
    <row r="294" spans="1:26" ht="17.25" customHeight="1">
      <c r="A294" s="236"/>
      <c r="B294" s="802">
        <v>290</v>
      </c>
      <c r="C294" s="793">
        <v>44783</v>
      </c>
      <c r="D294" s="795" t="s">
        <v>10139</v>
      </c>
      <c r="E294" s="795" t="s">
        <v>9606</v>
      </c>
      <c r="F294" s="795" t="s">
        <v>10140</v>
      </c>
      <c r="G294" s="795" t="s">
        <v>9568</v>
      </c>
      <c r="H294" s="784"/>
      <c r="I294" s="76"/>
      <c r="J294" s="76"/>
      <c r="K294" s="76"/>
      <c r="L294" s="76"/>
      <c r="M294" s="76"/>
      <c r="N294" s="76"/>
      <c r="O294" s="76"/>
      <c r="P294" s="76"/>
      <c r="Q294" s="76"/>
      <c r="R294" s="76"/>
      <c r="S294" s="76"/>
      <c r="T294" s="76"/>
      <c r="U294" s="76"/>
      <c r="V294" s="76"/>
      <c r="W294" s="76"/>
      <c r="X294" s="76"/>
      <c r="Y294" s="76"/>
      <c r="Z294" s="76"/>
    </row>
    <row r="295" spans="1:26" ht="17.25" customHeight="1">
      <c r="A295" s="236"/>
      <c r="B295" s="802">
        <v>291</v>
      </c>
      <c r="C295" s="793">
        <v>44783</v>
      </c>
      <c r="D295" s="795" t="s">
        <v>10141</v>
      </c>
      <c r="E295" s="795" t="s">
        <v>9632</v>
      </c>
      <c r="F295" s="795" t="s">
        <v>10142</v>
      </c>
      <c r="G295" s="795" t="s">
        <v>9568</v>
      </c>
      <c r="H295" s="784"/>
      <c r="I295" s="76"/>
      <c r="J295" s="76"/>
      <c r="K295" s="76"/>
      <c r="L295" s="76"/>
      <c r="M295" s="76"/>
      <c r="N295" s="76"/>
      <c r="O295" s="76"/>
      <c r="P295" s="76"/>
      <c r="Q295" s="76"/>
      <c r="R295" s="76"/>
      <c r="S295" s="76"/>
      <c r="T295" s="76"/>
      <c r="U295" s="76"/>
      <c r="V295" s="76"/>
      <c r="W295" s="76"/>
      <c r="X295" s="76"/>
      <c r="Y295" s="76"/>
      <c r="Z295" s="76"/>
    </row>
    <row r="296" spans="1:26" ht="17.25" customHeight="1">
      <c r="A296" s="236"/>
      <c r="B296" s="802">
        <v>292</v>
      </c>
      <c r="C296" s="793">
        <v>44783</v>
      </c>
      <c r="D296" s="795" t="s">
        <v>10143</v>
      </c>
      <c r="E296" s="795" t="s">
        <v>9627</v>
      </c>
      <c r="F296" s="795" t="s">
        <v>10144</v>
      </c>
      <c r="G296" s="795" t="s">
        <v>9568</v>
      </c>
      <c r="H296" s="784"/>
      <c r="I296" s="76"/>
      <c r="J296" s="76"/>
      <c r="K296" s="76"/>
      <c r="L296" s="76"/>
      <c r="M296" s="76"/>
      <c r="N296" s="76"/>
      <c r="O296" s="76"/>
      <c r="P296" s="76"/>
      <c r="Q296" s="76"/>
      <c r="R296" s="76"/>
      <c r="S296" s="76"/>
      <c r="T296" s="76"/>
      <c r="U296" s="76"/>
      <c r="V296" s="76"/>
      <c r="W296" s="76"/>
      <c r="X296" s="76"/>
      <c r="Y296" s="76"/>
      <c r="Z296" s="76"/>
    </row>
    <row r="297" spans="1:26" ht="17.25" customHeight="1">
      <c r="A297" s="236"/>
      <c r="B297" s="802">
        <v>293</v>
      </c>
      <c r="C297" s="793">
        <v>44783</v>
      </c>
      <c r="D297" s="795" t="s">
        <v>10145</v>
      </c>
      <c r="E297" s="795" t="s">
        <v>9617</v>
      </c>
      <c r="F297" s="795" t="s">
        <v>10146</v>
      </c>
      <c r="G297" s="795" t="s">
        <v>9568</v>
      </c>
      <c r="H297" s="784"/>
      <c r="I297" s="76"/>
      <c r="J297" s="76"/>
      <c r="K297" s="76"/>
      <c r="L297" s="76"/>
      <c r="M297" s="76"/>
      <c r="N297" s="76"/>
      <c r="O297" s="76"/>
      <c r="P297" s="76"/>
      <c r="Q297" s="76"/>
      <c r="R297" s="76"/>
      <c r="S297" s="76"/>
      <c r="T297" s="76"/>
      <c r="U297" s="76"/>
      <c r="V297" s="76"/>
      <c r="W297" s="76"/>
      <c r="X297" s="76"/>
      <c r="Y297" s="76"/>
      <c r="Z297" s="76"/>
    </row>
    <row r="298" spans="1:26" ht="17.25" customHeight="1">
      <c r="A298" s="236"/>
      <c r="B298" s="802">
        <v>294</v>
      </c>
      <c r="C298" s="793">
        <v>44783</v>
      </c>
      <c r="D298" s="795" t="s">
        <v>10147</v>
      </c>
      <c r="E298" s="795" t="s">
        <v>9639</v>
      </c>
      <c r="F298" s="795" t="s">
        <v>10148</v>
      </c>
      <c r="G298" s="795" t="s">
        <v>9568</v>
      </c>
      <c r="H298" s="784"/>
      <c r="I298" s="76"/>
      <c r="J298" s="76"/>
      <c r="K298" s="76"/>
      <c r="L298" s="76"/>
      <c r="M298" s="76"/>
      <c r="N298" s="76"/>
      <c r="O298" s="76"/>
      <c r="P298" s="76"/>
      <c r="Q298" s="76"/>
      <c r="R298" s="76"/>
      <c r="S298" s="76"/>
      <c r="T298" s="76"/>
      <c r="U298" s="76"/>
      <c r="V298" s="76"/>
      <c r="W298" s="76"/>
      <c r="X298" s="76"/>
      <c r="Y298" s="76"/>
      <c r="Z298" s="76"/>
    </row>
    <row r="299" spans="1:26" ht="17.25" customHeight="1">
      <c r="A299" s="236"/>
      <c r="B299" s="802">
        <v>295</v>
      </c>
      <c r="C299" s="793">
        <v>44783</v>
      </c>
      <c r="D299" s="795" t="s">
        <v>10149</v>
      </c>
      <c r="E299" s="795" t="s">
        <v>9639</v>
      </c>
      <c r="F299" s="795" t="s">
        <v>10150</v>
      </c>
      <c r="G299" s="795" t="s">
        <v>9568</v>
      </c>
      <c r="H299" s="784"/>
      <c r="I299" s="76"/>
      <c r="J299" s="76"/>
      <c r="K299" s="76"/>
      <c r="L299" s="76"/>
      <c r="M299" s="76"/>
      <c r="N299" s="76"/>
      <c r="O299" s="76"/>
      <c r="P299" s="76"/>
      <c r="Q299" s="76"/>
      <c r="R299" s="76"/>
      <c r="S299" s="76"/>
      <c r="T299" s="76"/>
      <c r="U299" s="76"/>
      <c r="V299" s="76"/>
      <c r="W299" s="76"/>
      <c r="X299" s="76"/>
      <c r="Y299" s="76"/>
      <c r="Z299" s="76"/>
    </row>
    <row r="300" spans="1:26" ht="17.25" customHeight="1">
      <c r="A300" s="236"/>
      <c r="B300" s="802">
        <v>296</v>
      </c>
      <c r="C300" s="793">
        <v>44783</v>
      </c>
      <c r="D300" s="795" t="s">
        <v>10151</v>
      </c>
      <c r="E300" s="795" t="s">
        <v>9632</v>
      </c>
      <c r="F300" s="795" t="s">
        <v>10152</v>
      </c>
      <c r="G300" s="795" t="s">
        <v>9568</v>
      </c>
      <c r="H300" s="784"/>
      <c r="I300" s="76"/>
      <c r="J300" s="76"/>
      <c r="K300" s="76"/>
      <c r="L300" s="76"/>
      <c r="M300" s="76"/>
      <c r="N300" s="76"/>
      <c r="O300" s="76"/>
      <c r="P300" s="76"/>
      <c r="Q300" s="76"/>
      <c r="R300" s="76"/>
      <c r="S300" s="76"/>
      <c r="T300" s="76"/>
      <c r="U300" s="76"/>
      <c r="V300" s="76"/>
      <c r="W300" s="76"/>
      <c r="X300" s="76"/>
      <c r="Y300" s="76"/>
      <c r="Z300" s="76"/>
    </row>
    <row r="301" spans="1:26" ht="17.25" customHeight="1">
      <c r="A301" s="236"/>
      <c r="B301" s="802">
        <v>297</v>
      </c>
      <c r="C301" s="793">
        <v>44783</v>
      </c>
      <c r="D301" s="795" t="s">
        <v>10153</v>
      </c>
      <c r="E301" s="795" t="s">
        <v>9602</v>
      </c>
      <c r="F301" s="795" t="s">
        <v>10154</v>
      </c>
      <c r="G301" s="795" t="s">
        <v>9568</v>
      </c>
      <c r="H301" s="784"/>
      <c r="I301" s="76"/>
      <c r="J301" s="76"/>
      <c r="K301" s="76"/>
      <c r="L301" s="76"/>
      <c r="M301" s="76"/>
      <c r="N301" s="76"/>
      <c r="O301" s="76"/>
      <c r="P301" s="76"/>
      <c r="Q301" s="76"/>
      <c r="R301" s="76"/>
      <c r="S301" s="76"/>
      <c r="T301" s="76"/>
      <c r="U301" s="76"/>
      <c r="V301" s="76"/>
      <c r="W301" s="76"/>
      <c r="X301" s="76"/>
      <c r="Y301" s="76"/>
      <c r="Z301" s="76"/>
    </row>
    <row r="302" spans="1:26" ht="17.25" customHeight="1">
      <c r="A302" s="236"/>
      <c r="B302" s="802">
        <v>298</v>
      </c>
      <c r="C302" s="793">
        <v>44783</v>
      </c>
      <c r="D302" s="795" t="s">
        <v>10155</v>
      </c>
      <c r="E302" s="795" t="s">
        <v>9648</v>
      </c>
      <c r="F302" s="795" t="s">
        <v>10156</v>
      </c>
      <c r="G302" s="795" t="s">
        <v>9568</v>
      </c>
      <c r="H302" s="784"/>
      <c r="I302" s="76"/>
      <c r="J302" s="76"/>
      <c r="K302" s="76"/>
      <c r="L302" s="76"/>
      <c r="M302" s="76"/>
      <c r="N302" s="76"/>
      <c r="O302" s="76"/>
      <c r="P302" s="76"/>
      <c r="Q302" s="76"/>
      <c r="R302" s="76"/>
      <c r="S302" s="76"/>
      <c r="T302" s="76"/>
      <c r="U302" s="76"/>
      <c r="V302" s="76"/>
      <c r="W302" s="76"/>
      <c r="X302" s="76"/>
      <c r="Y302" s="76"/>
      <c r="Z302" s="76"/>
    </row>
    <row r="303" spans="1:26" ht="17.25" customHeight="1">
      <c r="A303" s="236"/>
      <c r="B303" s="802">
        <v>299</v>
      </c>
      <c r="C303" s="793">
        <v>44783</v>
      </c>
      <c r="D303" s="795" t="s">
        <v>10157</v>
      </c>
      <c r="E303" s="795" t="s">
        <v>9602</v>
      </c>
      <c r="F303" s="795" t="s">
        <v>10158</v>
      </c>
      <c r="G303" s="795" t="s">
        <v>9568</v>
      </c>
      <c r="H303" s="784"/>
      <c r="I303" s="76"/>
      <c r="J303" s="76"/>
      <c r="K303" s="76"/>
      <c r="L303" s="76"/>
      <c r="M303" s="76"/>
      <c r="N303" s="76"/>
      <c r="O303" s="76"/>
      <c r="P303" s="76"/>
      <c r="Q303" s="76"/>
      <c r="R303" s="76"/>
      <c r="S303" s="76"/>
      <c r="T303" s="76"/>
      <c r="U303" s="76"/>
      <c r="V303" s="76"/>
      <c r="W303" s="76"/>
      <c r="X303" s="76"/>
      <c r="Y303" s="76"/>
      <c r="Z303" s="76"/>
    </row>
    <row r="304" spans="1:26" ht="17.25" customHeight="1">
      <c r="A304" s="236"/>
      <c r="B304" s="802">
        <v>300</v>
      </c>
      <c r="C304" s="793">
        <v>44783</v>
      </c>
      <c r="D304" s="794" t="s">
        <v>9565</v>
      </c>
      <c r="E304" s="795" t="s">
        <v>9652</v>
      </c>
      <c r="F304" s="795" t="s">
        <v>10159</v>
      </c>
      <c r="G304" s="795" t="s">
        <v>9568</v>
      </c>
      <c r="H304" s="784"/>
      <c r="I304" s="76"/>
      <c r="J304" s="76"/>
      <c r="K304" s="76"/>
      <c r="L304" s="76"/>
      <c r="M304" s="76"/>
      <c r="N304" s="76"/>
      <c r="O304" s="76"/>
      <c r="P304" s="76"/>
      <c r="Q304" s="76"/>
      <c r="R304" s="76"/>
      <c r="S304" s="76"/>
      <c r="T304" s="76"/>
      <c r="U304" s="76"/>
      <c r="V304" s="76"/>
      <c r="W304" s="76"/>
      <c r="X304" s="76"/>
      <c r="Y304" s="76"/>
      <c r="Z304" s="76"/>
    </row>
    <row r="305" spans="1:26" ht="17.25" customHeight="1">
      <c r="A305" s="236"/>
      <c r="B305" s="802">
        <v>301</v>
      </c>
      <c r="C305" s="793">
        <v>44783</v>
      </c>
      <c r="D305" s="795" t="s">
        <v>10160</v>
      </c>
      <c r="E305" s="795" t="s">
        <v>9648</v>
      </c>
      <c r="F305" s="795" t="s">
        <v>10161</v>
      </c>
      <c r="G305" s="795" t="s">
        <v>9568</v>
      </c>
      <c r="H305" s="784"/>
      <c r="I305" s="76"/>
      <c r="J305" s="76"/>
      <c r="K305" s="76"/>
      <c r="L305" s="76"/>
      <c r="M305" s="76"/>
      <c r="N305" s="76"/>
      <c r="O305" s="76"/>
      <c r="P305" s="76"/>
      <c r="Q305" s="76"/>
      <c r="R305" s="76"/>
      <c r="S305" s="76"/>
      <c r="T305" s="76"/>
      <c r="U305" s="76"/>
      <c r="V305" s="76"/>
      <c r="W305" s="76"/>
      <c r="X305" s="76"/>
      <c r="Y305" s="76"/>
      <c r="Z305" s="76"/>
    </row>
    <row r="306" spans="1:26" ht="17.25" customHeight="1">
      <c r="A306" s="236"/>
      <c r="B306" s="802">
        <v>302</v>
      </c>
      <c r="C306" s="793">
        <v>44783</v>
      </c>
      <c r="D306" s="795" t="s">
        <v>10162</v>
      </c>
      <c r="E306" s="795" t="s">
        <v>9657</v>
      </c>
      <c r="F306" s="795" t="s">
        <v>10163</v>
      </c>
      <c r="G306" s="795" t="s">
        <v>9568</v>
      </c>
      <c r="H306" s="784"/>
      <c r="I306" s="76"/>
      <c r="J306" s="76"/>
      <c r="K306" s="76"/>
      <c r="L306" s="76"/>
      <c r="M306" s="76"/>
      <c r="N306" s="76"/>
      <c r="O306" s="76"/>
      <c r="P306" s="76"/>
      <c r="Q306" s="76"/>
      <c r="R306" s="76"/>
      <c r="S306" s="76"/>
      <c r="T306" s="76"/>
      <c r="U306" s="76"/>
      <c r="V306" s="76"/>
      <c r="W306" s="76"/>
      <c r="X306" s="76"/>
      <c r="Y306" s="76"/>
      <c r="Z306" s="76"/>
    </row>
    <row r="307" spans="1:26" ht="17.25" customHeight="1">
      <c r="A307" s="236"/>
      <c r="B307" s="802">
        <v>303</v>
      </c>
      <c r="C307" s="793">
        <v>44783</v>
      </c>
      <c r="D307" s="795" t="s">
        <v>10164</v>
      </c>
      <c r="E307" s="795" t="s">
        <v>9660</v>
      </c>
      <c r="F307" s="795" t="s">
        <v>9980</v>
      </c>
      <c r="G307" s="795" t="s">
        <v>9568</v>
      </c>
      <c r="H307" s="784"/>
      <c r="I307" s="76"/>
      <c r="J307" s="76"/>
      <c r="K307" s="76"/>
      <c r="L307" s="76"/>
      <c r="M307" s="76"/>
      <c r="N307" s="76"/>
      <c r="O307" s="76"/>
      <c r="P307" s="76"/>
      <c r="Q307" s="76"/>
      <c r="R307" s="76"/>
      <c r="S307" s="76"/>
      <c r="T307" s="76"/>
      <c r="U307" s="76"/>
      <c r="V307" s="76"/>
      <c r="W307" s="76"/>
      <c r="X307" s="76"/>
      <c r="Y307" s="76"/>
      <c r="Z307" s="76"/>
    </row>
    <row r="308" spans="1:26" ht="17.25" customHeight="1">
      <c r="A308" s="236"/>
      <c r="B308" s="802">
        <v>304</v>
      </c>
      <c r="C308" s="793">
        <v>44783</v>
      </c>
      <c r="D308" s="795" t="s">
        <v>10165</v>
      </c>
      <c r="E308" s="795" t="s">
        <v>9663</v>
      </c>
      <c r="F308" s="795" t="s">
        <v>10166</v>
      </c>
      <c r="G308" s="795" t="s">
        <v>9568</v>
      </c>
      <c r="H308" s="784"/>
      <c r="I308" s="76"/>
      <c r="J308" s="76"/>
      <c r="K308" s="76"/>
      <c r="L308" s="76"/>
      <c r="M308" s="76"/>
      <c r="N308" s="76"/>
      <c r="O308" s="76"/>
      <c r="P308" s="76"/>
      <c r="Q308" s="76"/>
      <c r="R308" s="76"/>
      <c r="S308" s="76"/>
      <c r="T308" s="76"/>
      <c r="U308" s="76"/>
      <c r="V308" s="76"/>
      <c r="W308" s="76"/>
      <c r="X308" s="76"/>
      <c r="Y308" s="76"/>
      <c r="Z308" s="76"/>
    </row>
    <row r="309" spans="1:26" ht="17.25" customHeight="1">
      <c r="A309" s="236"/>
      <c r="B309" s="802">
        <v>305</v>
      </c>
      <c r="C309" s="793">
        <v>44783</v>
      </c>
      <c r="D309" s="794" t="s">
        <v>9565</v>
      </c>
      <c r="E309" s="795" t="s">
        <v>9665</v>
      </c>
      <c r="F309" s="795" t="s">
        <v>10167</v>
      </c>
      <c r="G309" s="795" t="s">
        <v>9568</v>
      </c>
      <c r="H309" s="784"/>
      <c r="I309" s="76"/>
      <c r="J309" s="76"/>
      <c r="K309" s="76"/>
      <c r="L309" s="76"/>
      <c r="M309" s="76"/>
      <c r="N309" s="76"/>
      <c r="O309" s="76"/>
      <c r="P309" s="76"/>
      <c r="Q309" s="76"/>
      <c r="R309" s="76"/>
      <c r="S309" s="76"/>
      <c r="T309" s="76"/>
      <c r="U309" s="76"/>
      <c r="V309" s="76"/>
      <c r="W309" s="76"/>
      <c r="X309" s="76"/>
      <c r="Y309" s="76"/>
      <c r="Z309" s="76"/>
    </row>
    <row r="310" spans="1:26" ht="17.25" customHeight="1">
      <c r="A310" s="236"/>
      <c r="B310" s="802">
        <v>306</v>
      </c>
      <c r="C310" s="793">
        <v>44783</v>
      </c>
      <c r="D310" s="795" t="s">
        <v>10168</v>
      </c>
      <c r="E310" s="795" t="s">
        <v>9668</v>
      </c>
      <c r="F310" s="795" t="s">
        <v>10169</v>
      </c>
      <c r="G310" s="795" t="s">
        <v>9568</v>
      </c>
      <c r="H310" s="784"/>
      <c r="I310" s="76"/>
      <c r="J310" s="76"/>
      <c r="K310" s="76"/>
      <c r="L310" s="76"/>
      <c r="M310" s="76"/>
      <c r="N310" s="76"/>
      <c r="O310" s="76"/>
      <c r="P310" s="76"/>
      <c r="Q310" s="76"/>
      <c r="R310" s="76"/>
      <c r="S310" s="76"/>
      <c r="T310" s="76"/>
      <c r="U310" s="76"/>
      <c r="V310" s="76"/>
      <c r="W310" s="76"/>
      <c r="X310" s="76"/>
      <c r="Y310" s="76"/>
      <c r="Z310" s="76"/>
    </row>
    <row r="311" spans="1:26" ht="17.25" customHeight="1">
      <c r="A311" s="236"/>
      <c r="B311" s="802">
        <v>307</v>
      </c>
      <c r="C311" s="793">
        <v>44783</v>
      </c>
      <c r="D311" s="794" t="s">
        <v>9565</v>
      </c>
      <c r="E311" s="795" t="s">
        <v>9670</v>
      </c>
      <c r="F311" s="795" t="s">
        <v>10170</v>
      </c>
      <c r="G311" s="795" t="s">
        <v>9568</v>
      </c>
      <c r="H311" s="784"/>
      <c r="I311" s="76"/>
      <c r="J311" s="76"/>
      <c r="K311" s="76"/>
      <c r="L311" s="76"/>
      <c r="M311" s="76"/>
      <c r="N311" s="76"/>
      <c r="O311" s="76"/>
      <c r="P311" s="76"/>
      <c r="Q311" s="76"/>
      <c r="R311" s="76"/>
      <c r="S311" s="76"/>
      <c r="T311" s="76"/>
      <c r="U311" s="76"/>
      <c r="V311" s="76"/>
      <c r="W311" s="76"/>
      <c r="X311" s="76"/>
      <c r="Y311" s="76"/>
      <c r="Z311" s="76"/>
    </row>
    <row r="312" spans="1:26" ht="17.25" customHeight="1">
      <c r="A312" s="236"/>
      <c r="B312" s="802">
        <v>308</v>
      </c>
      <c r="C312" s="793">
        <v>44783</v>
      </c>
      <c r="D312" s="794" t="s">
        <v>9565</v>
      </c>
      <c r="E312" s="795" t="s">
        <v>9672</v>
      </c>
      <c r="F312" s="795" t="s">
        <v>10171</v>
      </c>
      <c r="G312" s="795" t="s">
        <v>9568</v>
      </c>
      <c r="H312" s="784"/>
      <c r="I312" s="76"/>
      <c r="J312" s="76"/>
      <c r="K312" s="76"/>
      <c r="L312" s="76"/>
      <c r="M312" s="76"/>
      <c r="N312" s="76"/>
      <c r="O312" s="76"/>
      <c r="P312" s="76"/>
      <c r="Q312" s="76"/>
      <c r="R312" s="76"/>
      <c r="S312" s="76"/>
      <c r="T312" s="76"/>
      <c r="U312" s="76"/>
      <c r="V312" s="76"/>
      <c r="W312" s="76"/>
      <c r="X312" s="76"/>
      <c r="Y312" s="76"/>
      <c r="Z312" s="76"/>
    </row>
    <row r="313" spans="1:26" ht="17.25" customHeight="1">
      <c r="A313" s="236"/>
      <c r="B313" s="802">
        <v>309</v>
      </c>
      <c r="C313" s="793">
        <v>44783</v>
      </c>
      <c r="D313" s="794" t="s">
        <v>9565</v>
      </c>
      <c r="E313" s="795" t="s">
        <v>9674</v>
      </c>
      <c r="F313" s="795" t="s">
        <v>10172</v>
      </c>
      <c r="G313" s="795" t="s">
        <v>9568</v>
      </c>
      <c r="H313" s="784"/>
      <c r="I313" s="76"/>
      <c r="J313" s="76"/>
      <c r="K313" s="76"/>
      <c r="L313" s="76"/>
      <c r="M313" s="76"/>
      <c r="N313" s="76"/>
      <c r="O313" s="76"/>
      <c r="P313" s="76"/>
      <c r="Q313" s="76"/>
      <c r="R313" s="76"/>
      <c r="S313" s="76"/>
      <c r="T313" s="76"/>
      <c r="U313" s="76"/>
      <c r="V313" s="76"/>
      <c r="W313" s="76"/>
      <c r="X313" s="76"/>
      <c r="Y313" s="76"/>
      <c r="Z313" s="76"/>
    </row>
    <row r="314" spans="1:26" ht="17.25" customHeight="1">
      <c r="A314" s="236"/>
      <c r="B314" s="802">
        <v>310</v>
      </c>
      <c r="C314" s="793">
        <v>44783</v>
      </c>
      <c r="D314" s="794" t="s">
        <v>9565</v>
      </c>
      <c r="E314" s="795" t="s">
        <v>9676</v>
      </c>
      <c r="F314" s="795" t="s">
        <v>10173</v>
      </c>
      <c r="G314" s="795" t="s">
        <v>9568</v>
      </c>
      <c r="H314" s="784"/>
      <c r="I314" s="76"/>
      <c r="J314" s="76"/>
      <c r="K314" s="76"/>
      <c r="L314" s="76"/>
      <c r="M314" s="76"/>
      <c r="N314" s="76"/>
      <c r="O314" s="76"/>
      <c r="P314" s="76"/>
      <c r="Q314" s="76"/>
      <c r="R314" s="76"/>
      <c r="S314" s="76"/>
      <c r="T314" s="76"/>
      <c r="U314" s="76"/>
      <c r="V314" s="76"/>
      <c r="W314" s="76"/>
      <c r="X314" s="76"/>
      <c r="Y314" s="76"/>
      <c r="Z314" s="76"/>
    </row>
    <row r="315" spans="1:26" ht="17.25" customHeight="1">
      <c r="A315" s="236"/>
      <c r="B315" s="802">
        <v>311</v>
      </c>
      <c r="C315" s="793">
        <v>44783</v>
      </c>
      <c r="D315" s="794" t="s">
        <v>9565</v>
      </c>
      <c r="E315" s="795" t="s">
        <v>9678</v>
      </c>
      <c r="F315" s="795" t="s">
        <v>10174</v>
      </c>
      <c r="G315" s="795" t="s">
        <v>9568</v>
      </c>
      <c r="H315" s="784"/>
      <c r="I315" s="76"/>
      <c r="J315" s="76"/>
      <c r="K315" s="76"/>
      <c r="L315" s="76"/>
      <c r="M315" s="76"/>
      <c r="N315" s="76"/>
      <c r="O315" s="76"/>
      <c r="P315" s="76"/>
      <c r="Q315" s="76"/>
      <c r="R315" s="76"/>
      <c r="S315" s="76"/>
      <c r="T315" s="76"/>
      <c r="U315" s="76"/>
      <c r="V315" s="76"/>
      <c r="W315" s="76"/>
      <c r="X315" s="76"/>
      <c r="Y315" s="76"/>
      <c r="Z315" s="76"/>
    </row>
    <row r="316" spans="1:26" ht="17.25" customHeight="1">
      <c r="A316" s="236"/>
      <c r="B316" s="802">
        <v>312</v>
      </c>
      <c r="C316" s="793">
        <v>44783</v>
      </c>
      <c r="D316" s="794" t="s">
        <v>9565</v>
      </c>
      <c r="E316" s="795" t="s">
        <v>9680</v>
      </c>
      <c r="F316" s="795" t="s">
        <v>10175</v>
      </c>
      <c r="G316" s="795" t="s">
        <v>9568</v>
      </c>
      <c r="H316" s="784"/>
      <c r="I316" s="76"/>
      <c r="J316" s="76"/>
      <c r="K316" s="76"/>
      <c r="L316" s="76"/>
      <c r="M316" s="76"/>
      <c r="N316" s="76"/>
      <c r="O316" s="76"/>
      <c r="P316" s="76"/>
      <c r="Q316" s="76"/>
      <c r="R316" s="76"/>
      <c r="S316" s="76"/>
      <c r="T316" s="76"/>
      <c r="U316" s="76"/>
      <c r="V316" s="76"/>
      <c r="W316" s="76"/>
      <c r="X316" s="76"/>
      <c r="Y316" s="76"/>
      <c r="Z316" s="76"/>
    </row>
    <row r="317" spans="1:26" ht="17.25" customHeight="1">
      <c r="A317" s="236"/>
      <c r="B317" s="802">
        <v>313</v>
      </c>
      <c r="C317" s="793">
        <v>44783</v>
      </c>
      <c r="D317" s="794" t="s">
        <v>9565</v>
      </c>
      <c r="E317" s="795" t="s">
        <v>9682</v>
      </c>
      <c r="F317" s="795" t="s">
        <v>10176</v>
      </c>
      <c r="G317" s="795" t="s">
        <v>9568</v>
      </c>
      <c r="H317" s="784"/>
      <c r="I317" s="76"/>
      <c r="J317" s="76"/>
      <c r="K317" s="76"/>
      <c r="L317" s="76"/>
      <c r="M317" s="76"/>
      <c r="N317" s="76"/>
      <c r="O317" s="76"/>
      <c r="P317" s="76"/>
      <c r="Q317" s="76"/>
      <c r="R317" s="76"/>
      <c r="S317" s="76"/>
      <c r="T317" s="76"/>
      <c r="U317" s="76"/>
      <c r="V317" s="76"/>
      <c r="W317" s="76"/>
      <c r="X317" s="76"/>
      <c r="Y317" s="76"/>
      <c r="Z317" s="76"/>
    </row>
    <row r="318" spans="1:26" ht="17.25" customHeight="1">
      <c r="A318" s="236"/>
      <c r="B318" s="802">
        <v>314</v>
      </c>
      <c r="C318" s="793">
        <v>44783</v>
      </c>
      <c r="D318" s="794" t="s">
        <v>9565</v>
      </c>
      <c r="E318" s="795" t="s">
        <v>9684</v>
      </c>
      <c r="F318" s="795" t="s">
        <v>10177</v>
      </c>
      <c r="G318" s="795" t="s">
        <v>9568</v>
      </c>
      <c r="H318" s="784"/>
      <c r="I318" s="76"/>
      <c r="J318" s="76"/>
      <c r="K318" s="76"/>
      <c r="L318" s="76"/>
      <c r="M318" s="76"/>
      <c r="N318" s="76"/>
      <c r="O318" s="76"/>
      <c r="P318" s="76"/>
      <c r="Q318" s="76"/>
      <c r="R318" s="76"/>
      <c r="S318" s="76"/>
      <c r="T318" s="76"/>
      <c r="U318" s="76"/>
      <c r="V318" s="76"/>
      <c r="W318" s="76"/>
      <c r="X318" s="76"/>
      <c r="Y318" s="76"/>
      <c r="Z318" s="76"/>
    </row>
    <row r="319" spans="1:26" ht="17.25" customHeight="1">
      <c r="A319" s="236"/>
      <c r="B319" s="802">
        <v>315</v>
      </c>
      <c r="C319" s="793">
        <v>44783</v>
      </c>
      <c r="D319" s="794" t="s">
        <v>9565</v>
      </c>
      <c r="E319" s="795" t="s">
        <v>9686</v>
      </c>
      <c r="F319" s="795" t="s">
        <v>10178</v>
      </c>
      <c r="G319" s="795" t="s">
        <v>9568</v>
      </c>
      <c r="H319" s="784"/>
      <c r="I319" s="76"/>
      <c r="J319" s="76"/>
      <c r="K319" s="76"/>
      <c r="L319" s="76"/>
      <c r="M319" s="76"/>
      <c r="N319" s="76"/>
      <c r="O319" s="76"/>
      <c r="P319" s="76"/>
      <c r="Q319" s="76"/>
      <c r="R319" s="76"/>
      <c r="S319" s="76"/>
      <c r="T319" s="76"/>
      <c r="U319" s="76"/>
      <c r="V319" s="76"/>
      <c r="W319" s="76"/>
      <c r="X319" s="76"/>
      <c r="Y319" s="76"/>
      <c r="Z319" s="76"/>
    </row>
    <row r="320" spans="1:26" ht="17.25" customHeight="1">
      <c r="A320" s="236"/>
      <c r="B320" s="802">
        <v>316</v>
      </c>
      <c r="C320" s="793">
        <v>44783</v>
      </c>
      <c r="D320" s="794" t="s">
        <v>9565</v>
      </c>
      <c r="E320" s="795" t="s">
        <v>9688</v>
      </c>
      <c r="F320" s="795" t="s">
        <v>10179</v>
      </c>
      <c r="G320" s="795" t="s">
        <v>9568</v>
      </c>
      <c r="H320" s="784"/>
      <c r="I320" s="76"/>
      <c r="J320" s="76"/>
      <c r="K320" s="76"/>
      <c r="L320" s="76"/>
      <c r="M320" s="76"/>
      <c r="N320" s="76"/>
      <c r="O320" s="76"/>
      <c r="P320" s="76"/>
      <c r="Q320" s="76"/>
      <c r="R320" s="76"/>
      <c r="S320" s="76"/>
      <c r="T320" s="76"/>
      <c r="U320" s="76"/>
      <c r="V320" s="76"/>
      <c r="W320" s="76"/>
      <c r="X320" s="76"/>
      <c r="Y320" s="76"/>
      <c r="Z320" s="76"/>
    </row>
    <row r="321" spans="1:26" ht="17.25" customHeight="1">
      <c r="A321" s="236"/>
      <c r="B321" s="802">
        <v>317</v>
      </c>
      <c r="C321" s="793">
        <v>44783</v>
      </c>
      <c r="D321" s="794" t="s">
        <v>9565</v>
      </c>
      <c r="E321" s="795" t="s">
        <v>9690</v>
      </c>
      <c r="F321" s="795" t="s">
        <v>10180</v>
      </c>
      <c r="G321" s="795" t="s">
        <v>9568</v>
      </c>
      <c r="H321" s="784"/>
      <c r="I321" s="76"/>
      <c r="J321" s="76"/>
      <c r="K321" s="76"/>
      <c r="L321" s="76"/>
      <c r="M321" s="76"/>
      <c r="N321" s="76"/>
      <c r="O321" s="76"/>
      <c r="P321" s="76"/>
      <c r="Q321" s="76"/>
      <c r="R321" s="76"/>
      <c r="S321" s="76"/>
      <c r="T321" s="76"/>
      <c r="U321" s="76"/>
      <c r="V321" s="76"/>
      <c r="W321" s="76"/>
      <c r="X321" s="76"/>
      <c r="Y321" s="76"/>
      <c r="Z321" s="76"/>
    </row>
    <row r="322" spans="1:26" ht="17.25" customHeight="1">
      <c r="A322" s="236"/>
      <c r="B322" s="802">
        <v>318</v>
      </c>
      <c r="C322" s="793">
        <v>44783</v>
      </c>
      <c r="D322" s="794" t="s">
        <v>9565</v>
      </c>
      <c r="E322" s="795" t="s">
        <v>9692</v>
      </c>
      <c r="F322" s="795" t="s">
        <v>10181</v>
      </c>
      <c r="G322" s="795" t="s">
        <v>9568</v>
      </c>
      <c r="H322" s="784"/>
      <c r="I322" s="76"/>
      <c r="J322" s="76"/>
      <c r="K322" s="76"/>
      <c r="L322" s="76"/>
      <c r="M322" s="76"/>
      <c r="N322" s="76"/>
      <c r="O322" s="76"/>
      <c r="P322" s="76"/>
      <c r="Q322" s="76"/>
      <c r="R322" s="76"/>
      <c r="S322" s="76"/>
      <c r="T322" s="76"/>
      <c r="U322" s="76"/>
      <c r="V322" s="76"/>
      <c r="W322" s="76"/>
      <c r="X322" s="76"/>
      <c r="Y322" s="76"/>
      <c r="Z322" s="76"/>
    </row>
    <row r="323" spans="1:26" ht="17.25" customHeight="1">
      <c r="A323" s="236"/>
      <c r="B323" s="802">
        <v>319</v>
      </c>
      <c r="C323" s="793">
        <v>44783</v>
      </c>
      <c r="D323" s="794" t="s">
        <v>9565</v>
      </c>
      <c r="E323" s="795" t="s">
        <v>9694</v>
      </c>
      <c r="F323" s="795" t="s">
        <v>10182</v>
      </c>
      <c r="G323" s="795" t="s">
        <v>9568</v>
      </c>
      <c r="H323" s="784"/>
      <c r="I323" s="76"/>
      <c r="J323" s="76"/>
      <c r="K323" s="76"/>
      <c r="L323" s="76"/>
      <c r="M323" s="76"/>
      <c r="N323" s="76"/>
      <c r="O323" s="76"/>
      <c r="P323" s="76"/>
      <c r="Q323" s="76"/>
      <c r="R323" s="76"/>
      <c r="S323" s="76"/>
      <c r="T323" s="76"/>
      <c r="U323" s="76"/>
      <c r="V323" s="76"/>
      <c r="W323" s="76"/>
      <c r="X323" s="76"/>
      <c r="Y323" s="76"/>
      <c r="Z323" s="76"/>
    </row>
    <row r="324" spans="1:26" ht="17.25" customHeight="1">
      <c r="A324" s="236"/>
      <c r="B324" s="802">
        <v>320</v>
      </c>
      <c r="C324" s="793">
        <v>44783</v>
      </c>
      <c r="D324" s="794" t="s">
        <v>9565</v>
      </c>
      <c r="E324" s="795" t="s">
        <v>9696</v>
      </c>
      <c r="F324" s="795" t="s">
        <v>10183</v>
      </c>
      <c r="G324" s="795" t="s">
        <v>9568</v>
      </c>
      <c r="H324" s="784"/>
      <c r="I324" s="76"/>
      <c r="J324" s="76"/>
      <c r="K324" s="76"/>
      <c r="L324" s="76"/>
      <c r="M324" s="76"/>
      <c r="N324" s="76"/>
      <c r="O324" s="76"/>
      <c r="P324" s="76"/>
      <c r="Q324" s="76"/>
      <c r="R324" s="76"/>
      <c r="S324" s="76"/>
      <c r="T324" s="76"/>
      <c r="U324" s="76"/>
      <c r="V324" s="76"/>
      <c r="W324" s="76"/>
      <c r="X324" s="76"/>
      <c r="Y324" s="76"/>
      <c r="Z324" s="76"/>
    </row>
    <row r="325" spans="1:26" ht="17.25" customHeight="1">
      <c r="A325" s="236"/>
      <c r="B325" s="802">
        <v>321</v>
      </c>
      <c r="C325" s="793">
        <v>44783</v>
      </c>
      <c r="D325" s="794" t="s">
        <v>9565</v>
      </c>
      <c r="E325" s="795" t="s">
        <v>9698</v>
      </c>
      <c r="F325" s="795" t="s">
        <v>10184</v>
      </c>
      <c r="G325" s="795" t="s">
        <v>9568</v>
      </c>
      <c r="H325" s="784"/>
      <c r="I325" s="76"/>
      <c r="J325" s="76"/>
      <c r="K325" s="76"/>
      <c r="L325" s="76"/>
      <c r="M325" s="76"/>
      <c r="N325" s="76"/>
      <c r="O325" s="76"/>
      <c r="P325" s="76"/>
      <c r="Q325" s="76"/>
      <c r="R325" s="76"/>
      <c r="S325" s="76"/>
      <c r="T325" s="76"/>
      <c r="U325" s="76"/>
      <c r="V325" s="76"/>
      <c r="W325" s="76"/>
      <c r="X325" s="76"/>
      <c r="Y325" s="76"/>
      <c r="Z325" s="76"/>
    </row>
    <row r="326" spans="1:26" ht="17.25" customHeight="1">
      <c r="A326" s="236"/>
      <c r="B326" s="802">
        <v>322</v>
      </c>
      <c r="C326" s="793">
        <v>44783</v>
      </c>
      <c r="D326" s="794" t="s">
        <v>9565</v>
      </c>
      <c r="E326" s="795" t="s">
        <v>9700</v>
      </c>
      <c r="F326" s="795" t="s">
        <v>10185</v>
      </c>
      <c r="G326" s="795" t="s">
        <v>9568</v>
      </c>
      <c r="H326" s="784"/>
      <c r="I326" s="76"/>
      <c r="J326" s="76"/>
      <c r="K326" s="76"/>
      <c r="L326" s="76"/>
      <c r="M326" s="76"/>
      <c r="N326" s="76"/>
      <c r="O326" s="76"/>
      <c r="P326" s="76"/>
      <c r="Q326" s="76"/>
      <c r="R326" s="76"/>
      <c r="S326" s="76"/>
      <c r="T326" s="76"/>
      <c r="U326" s="76"/>
      <c r="V326" s="76"/>
      <c r="W326" s="76"/>
      <c r="X326" s="76"/>
      <c r="Y326" s="76"/>
      <c r="Z326" s="76"/>
    </row>
    <row r="327" spans="1:26" ht="17.25" customHeight="1">
      <c r="A327" s="236"/>
      <c r="B327" s="802">
        <v>323</v>
      </c>
      <c r="C327" s="793">
        <v>44783</v>
      </c>
      <c r="D327" s="794" t="s">
        <v>9565</v>
      </c>
      <c r="E327" s="795" t="s">
        <v>9702</v>
      </c>
      <c r="F327" s="795" t="s">
        <v>10186</v>
      </c>
      <c r="G327" s="795" t="s">
        <v>9568</v>
      </c>
      <c r="H327" s="784"/>
      <c r="I327" s="76"/>
      <c r="J327" s="76"/>
      <c r="K327" s="76"/>
      <c r="L327" s="76"/>
      <c r="M327" s="76"/>
      <c r="N327" s="76"/>
      <c r="O327" s="76"/>
      <c r="P327" s="76"/>
      <c r="Q327" s="76"/>
      <c r="R327" s="76"/>
      <c r="S327" s="76"/>
      <c r="T327" s="76"/>
      <c r="U327" s="76"/>
      <c r="V327" s="76"/>
      <c r="W327" s="76"/>
      <c r="X327" s="76"/>
      <c r="Y327" s="76"/>
      <c r="Z327" s="76"/>
    </row>
    <row r="328" spans="1:26" ht="17.25" customHeight="1">
      <c r="A328" s="236"/>
      <c r="B328" s="802">
        <v>324</v>
      </c>
      <c r="C328" s="793">
        <v>44783</v>
      </c>
      <c r="D328" s="794" t="s">
        <v>9565</v>
      </c>
      <c r="E328" s="795" t="s">
        <v>9704</v>
      </c>
      <c r="F328" s="795" t="s">
        <v>10187</v>
      </c>
      <c r="G328" s="795" t="s">
        <v>9568</v>
      </c>
      <c r="H328" s="784"/>
      <c r="I328" s="76"/>
      <c r="J328" s="76"/>
      <c r="K328" s="76"/>
      <c r="L328" s="76"/>
      <c r="M328" s="76"/>
      <c r="N328" s="76"/>
      <c r="O328" s="76"/>
      <c r="P328" s="76"/>
      <c r="Q328" s="76"/>
      <c r="R328" s="76"/>
      <c r="S328" s="76"/>
      <c r="T328" s="76"/>
      <c r="U328" s="76"/>
      <c r="V328" s="76"/>
      <c r="W328" s="76"/>
      <c r="X328" s="76"/>
      <c r="Y328" s="76"/>
      <c r="Z328" s="76"/>
    </row>
    <row r="329" spans="1:26" ht="17.25" customHeight="1">
      <c r="A329" s="236"/>
      <c r="B329" s="802">
        <v>325</v>
      </c>
      <c r="C329" s="793">
        <v>44783</v>
      </c>
      <c r="D329" s="794" t="s">
        <v>9565</v>
      </c>
      <c r="E329" s="795" t="s">
        <v>9706</v>
      </c>
      <c r="F329" s="795" t="s">
        <v>10188</v>
      </c>
      <c r="G329" s="795" t="s">
        <v>9568</v>
      </c>
      <c r="H329" s="784"/>
      <c r="I329" s="76"/>
      <c r="J329" s="76"/>
      <c r="K329" s="76"/>
      <c r="L329" s="76"/>
      <c r="M329" s="76"/>
      <c r="N329" s="76"/>
      <c r="O329" s="76"/>
      <c r="P329" s="76"/>
      <c r="Q329" s="76"/>
      <c r="R329" s="76"/>
      <c r="S329" s="76"/>
      <c r="T329" s="76"/>
      <c r="U329" s="76"/>
      <c r="V329" s="76"/>
      <c r="W329" s="76"/>
      <c r="X329" s="76"/>
      <c r="Y329" s="76"/>
      <c r="Z329" s="76"/>
    </row>
    <row r="330" spans="1:26" ht="17.25" customHeight="1">
      <c r="A330" s="236"/>
      <c r="B330" s="802">
        <v>326</v>
      </c>
      <c r="C330" s="793">
        <v>44783</v>
      </c>
      <c r="D330" s="794" t="s">
        <v>9565</v>
      </c>
      <c r="E330" s="795" t="s">
        <v>9648</v>
      </c>
      <c r="F330" s="795" t="s">
        <v>10189</v>
      </c>
      <c r="G330" s="795" t="s">
        <v>9568</v>
      </c>
      <c r="H330" s="784"/>
      <c r="I330" s="76"/>
      <c r="J330" s="76"/>
      <c r="K330" s="76"/>
      <c r="L330" s="76"/>
      <c r="M330" s="76"/>
      <c r="N330" s="76"/>
      <c r="O330" s="76"/>
      <c r="P330" s="76"/>
      <c r="Q330" s="76"/>
      <c r="R330" s="76"/>
      <c r="S330" s="76"/>
      <c r="T330" s="76"/>
      <c r="U330" s="76"/>
      <c r="V330" s="76"/>
      <c r="W330" s="76"/>
      <c r="X330" s="76"/>
      <c r="Y330" s="76"/>
      <c r="Z330" s="76"/>
    </row>
    <row r="331" spans="1:26" ht="17.25" customHeight="1">
      <c r="A331" s="236"/>
      <c r="B331" s="802">
        <v>327</v>
      </c>
      <c r="C331" s="793">
        <v>44783</v>
      </c>
      <c r="D331" s="794" t="s">
        <v>9565</v>
      </c>
      <c r="E331" s="795" t="s">
        <v>9709</v>
      </c>
      <c r="F331" s="795" t="s">
        <v>10190</v>
      </c>
      <c r="G331" s="795" t="s">
        <v>9568</v>
      </c>
      <c r="H331" s="784"/>
      <c r="I331" s="76"/>
      <c r="J331" s="76"/>
      <c r="K331" s="76"/>
      <c r="L331" s="76"/>
      <c r="M331" s="76"/>
      <c r="N331" s="76"/>
      <c r="O331" s="76"/>
      <c r="P331" s="76"/>
      <c r="Q331" s="76"/>
      <c r="R331" s="76"/>
      <c r="S331" s="76"/>
      <c r="T331" s="76"/>
      <c r="U331" s="76"/>
      <c r="V331" s="76"/>
      <c r="W331" s="76"/>
      <c r="X331" s="76"/>
      <c r="Y331" s="76"/>
      <c r="Z331" s="76"/>
    </row>
    <row r="332" spans="1:26" ht="17.25" customHeight="1">
      <c r="A332" s="236"/>
      <c r="B332" s="802">
        <v>328</v>
      </c>
      <c r="C332" s="793">
        <v>44784</v>
      </c>
      <c r="D332" s="794" t="s">
        <v>9565</v>
      </c>
      <c r="E332" s="795" t="s">
        <v>9639</v>
      </c>
      <c r="F332" s="795" t="s">
        <v>10191</v>
      </c>
      <c r="G332" s="795" t="s">
        <v>9568</v>
      </c>
      <c r="H332" s="784"/>
      <c r="I332" s="76"/>
      <c r="J332" s="76"/>
      <c r="K332" s="76"/>
      <c r="L332" s="76"/>
      <c r="M332" s="76"/>
      <c r="N332" s="76"/>
      <c r="O332" s="76"/>
      <c r="P332" s="76"/>
      <c r="Q332" s="76"/>
      <c r="R332" s="76"/>
      <c r="S332" s="76"/>
      <c r="T332" s="76"/>
      <c r="U332" s="76"/>
      <c r="V332" s="76"/>
      <c r="W332" s="76"/>
      <c r="X332" s="76"/>
      <c r="Y332" s="76"/>
      <c r="Z332" s="76"/>
    </row>
    <row r="333" spans="1:26" ht="17.25" customHeight="1">
      <c r="A333" s="236"/>
      <c r="B333" s="802">
        <v>329</v>
      </c>
      <c r="C333" s="793">
        <v>44784</v>
      </c>
      <c r="D333" s="794" t="s">
        <v>9565</v>
      </c>
      <c r="E333" s="795" t="s">
        <v>9712</v>
      </c>
      <c r="F333" s="795" t="s">
        <v>10192</v>
      </c>
      <c r="G333" s="795" t="s">
        <v>9568</v>
      </c>
      <c r="H333" s="784"/>
      <c r="I333" s="76"/>
      <c r="J333" s="76"/>
      <c r="K333" s="76"/>
      <c r="L333" s="76"/>
      <c r="M333" s="76"/>
      <c r="N333" s="76"/>
      <c r="O333" s="76"/>
      <c r="P333" s="76"/>
      <c r="Q333" s="76"/>
      <c r="R333" s="76"/>
      <c r="S333" s="76"/>
      <c r="T333" s="76"/>
      <c r="U333" s="76"/>
      <c r="V333" s="76"/>
      <c r="W333" s="76"/>
      <c r="X333" s="76"/>
      <c r="Y333" s="76"/>
      <c r="Z333" s="76"/>
    </row>
    <row r="334" spans="1:26" ht="17.25" customHeight="1">
      <c r="A334" s="236"/>
      <c r="B334" s="802">
        <v>330</v>
      </c>
      <c r="C334" s="793">
        <v>44784</v>
      </c>
      <c r="D334" s="794" t="s">
        <v>9565</v>
      </c>
      <c r="E334" s="795" t="s">
        <v>9714</v>
      </c>
      <c r="F334" s="795" t="s">
        <v>10193</v>
      </c>
      <c r="G334" s="795" t="s">
        <v>9568</v>
      </c>
      <c r="H334" s="784"/>
      <c r="I334" s="76"/>
      <c r="J334" s="76"/>
      <c r="K334" s="76"/>
      <c r="L334" s="76"/>
      <c r="M334" s="76"/>
      <c r="N334" s="76"/>
      <c r="O334" s="76"/>
      <c r="P334" s="76"/>
      <c r="Q334" s="76"/>
      <c r="R334" s="76"/>
      <c r="S334" s="76"/>
      <c r="T334" s="76"/>
      <c r="U334" s="76"/>
      <c r="V334" s="76"/>
      <c r="W334" s="76"/>
      <c r="X334" s="76"/>
      <c r="Y334" s="76"/>
      <c r="Z334" s="76"/>
    </row>
    <row r="335" spans="1:26" ht="17.25" customHeight="1">
      <c r="A335" s="236"/>
      <c r="B335" s="802">
        <v>331</v>
      </c>
      <c r="C335" s="793">
        <v>44784</v>
      </c>
      <c r="D335" s="794" t="s">
        <v>9565</v>
      </c>
      <c r="E335" s="795" t="s">
        <v>9716</v>
      </c>
      <c r="F335" s="795" t="s">
        <v>10194</v>
      </c>
      <c r="G335" s="795" t="s">
        <v>9568</v>
      </c>
      <c r="H335" s="784"/>
      <c r="I335" s="76"/>
      <c r="J335" s="76"/>
      <c r="K335" s="76"/>
      <c r="L335" s="76"/>
      <c r="M335" s="76"/>
      <c r="N335" s="76"/>
      <c r="O335" s="76"/>
      <c r="P335" s="76"/>
      <c r="Q335" s="76"/>
      <c r="R335" s="76"/>
      <c r="S335" s="76"/>
      <c r="T335" s="76"/>
      <c r="U335" s="76"/>
      <c r="V335" s="76"/>
      <c r="W335" s="76"/>
      <c r="X335" s="76"/>
      <c r="Y335" s="76"/>
      <c r="Z335" s="76"/>
    </row>
    <row r="336" spans="1:26" ht="17.25" customHeight="1">
      <c r="A336" s="236"/>
      <c r="B336" s="802">
        <v>332</v>
      </c>
      <c r="C336" s="793">
        <v>44784</v>
      </c>
      <c r="D336" s="794" t="s">
        <v>9565</v>
      </c>
      <c r="E336" s="795" t="s">
        <v>9718</v>
      </c>
      <c r="F336" s="795" t="s">
        <v>10195</v>
      </c>
      <c r="G336" s="795" t="s">
        <v>9568</v>
      </c>
      <c r="H336" s="784"/>
      <c r="I336" s="76"/>
      <c r="J336" s="76"/>
      <c r="K336" s="76"/>
      <c r="L336" s="76"/>
      <c r="M336" s="76"/>
      <c r="N336" s="76"/>
      <c r="O336" s="76"/>
      <c r="P336" s="76"/>
      <c r="Q336" s="76"/>
      <c r="R336" s="76"/>
      <c r="S336" s="76"/>
      <c r="T336" s="76"/>
      <c r="U336" s="76"/>
      <c r="V336" s="76"/>
      <c r="W336" s="76"/>
      <c r="X336" s="76"/>
      <c r="Y336" s="76"/>
      <c r="Z336" s="76"/>
    </row>
    <row r="337" spans="1:26" ht="17.25" customHeight="1">
      <c r="A337" s="236"/>
      <c r="B337" s="802">
        <v>333</v>
      </c>
      <c r="C337" s="793">
        <v>44784</v>
      </c>
      <c r="D337" s="794" t="s">
        <v>9565</v>
      </c>
      <c r="E337" s="795" t="s">
        <v>9720</v>
      </c>
      <c r="F337" s="795" t="s">
        <v>10196</v>
      </c>
      <c r="G337" s="795" t="s">
        <v>9568</v>
      </c>
      <c r="H337" s="784"/>
      <c r="I337" s="76"/>
      <c r="J337" s="76"/>
      <c r="K337" s="76"/>
      <c r="L337" s="76"/>
      <c r="M337" s="76"/>
      <c r="N337" s="76"/>
      <c r="O337" s="76"/>
      <c r="P337" s="76"/>
      <c r="Q337" s="76"/>
      <c r="R337" s="76"/>
      <c r="S337" s="76"/>
      <c r="T337" s="76"/>
      <c r="U337" s="76"/>
      <c r="V337" s="76"/>
      <c r="W337" s="76"/>
      <c r="X337" s="76"/>
      <c r="Y337" s="76"/>
      <c r="Z337" s="76"/>
    </row>
    <row r="338" spans="1:26" ht="17.25" customHeight="1">
      <c r="A338" s="236"/>
      <c r="B338" s="802">
        <v>334</v>
      </c>
      <c r="C338" s="793">
        <v>44784</v>
      </c>
      <c r="D338" s="794" t="s">
        <v>9565</v>
      </c>
      <c r="E338" s="795" t="s">
        <v>9660</v>
      </c>
      <c r="F338" s="795" t="s">
        <v>9832</v>
      </c>
      <c r="G338" s="795" t="s">
        <v>9568</v>
      </c>
      <c r="H338" s="784"/>
      <c r="I338" s="76"/>
      <c r="J338" s="76"/>
      <c r="K338" s="76"/>
      <c r="L338" s="76"/>
      <c r="M338" s="76"/>
      <c r="N338" s="76"/>
      <c r="O338" s="76"/>
      <c r="P338" s="76"/>
      <c r="Q338" s="76"/>
      <c r="R338" s="76"/>
      <c r="S338" s="76"/>
      <c r="T338" s="76"/>
      <c r="U338" s="76"/>
      <c r="V338" s="76"/>
      <c r="W338" s="76"/>
      <c r="X338" s="76"/>
      <c r="Y338" s="76"/>
      <c r="Z338" s="76"/>
    </row>
    <row r="339" spans="1:26" ht="17.25" customHeight="1">
      <c r="A339" s="236"/>
      <c r="B339" s="802">
        <v>335</v>
      </c>
      <c r="C339" s="793">
        <v>44784</v>
      </c>
      <c r="D339" s="794" t="s">
        <v>9565</v>
      </c>
      <c r="E339" s="795" t="s">
        <v>9723</v>
      </c>
      <c r="F339" s="795" t="s">
        <v>9830</v>
      </c>
      <c r="G339" s="795" t="s">
        <v>9568</v>
      </c>
      <c r="H339" s="784"/>
      <c r="I339" s="76"/>
      <c r="J339" s="76"/>
      <c r="K339" s="76"/>
      <c r="L339" s="76"/>
      <c r="M339" s="76"/>
      <c r="N339" s="76"/>
      <c r="O339" s="76"/>
      <c r="P339" s="76"/>
      <c r="Q339" s="76"/>
      <c r="R339" s="76"/>
      <c r="S339" s="76"/>
      <c r="T339" s="76"/>
      <c r="U339" s="76"/>
      <c r="V339" s="76"/>
      <c r="W339" s="76"/>
      <c r="X339" s="76"/>
      <c r="Y339" s="76"/>
      <c r="Z339" s="76"/>
    </row>
    <row r="340" spans="1:26" ht="17.25" customHeight="1">
      <c r="A340" s="236"/>
      <c r="B340" s="802">
        <v>336</v>
      </c>
      <c r="C340" s="793">
        <v>44784</v>
      </c>
      <c r="D340" s="794" t="s">
        <v>9565</v>
      </c>
      <c r="E340" s="795" t="s">
        <v>9725</v>
      </c>
      <c r="F340" s="795" t="s">
        <v>9828</v>
      </c>
      <c r="G340" s="795" t="s">
        <v>9568</v>
      </c>
      <c r="H340" s="784"/>
      <c r="I340" s="76"/>
      <c r="J340" s="76"/>
      <c r="K340" s="76"/>
      <c r="L340" s="76"/>
      <c r="M340" s="76"/>
      <c r="N340" s="76"/>
      <c r="O340" s="76"/>
      <c r="P340" s="76"/>
      <c r="Q340" s="76"/>
      <c r="R340" s="76"/>
      <c r="S340" s="76"/>
      <c r="T340" s="76"/>
      <c r="U340" s="76"/>
      <c r="V340" s="76"/>
      <c r="W340" s="76"/>
      <c r="X340" s="76"/>
      <c r="Y340" s="76"/>
      <c r="Z340" s="76"/>
    </row>
    <row r="341" spans="1:26" ht="17.25" customHeight="1">
      <c r="A341" s="236"/>
      <c r="B341" s="802">
        <v>337</v>
      </c>
      <c r="C341" s="793">
        <v>44784</v>
      </c>
      <c r="D341" s="794" t="s">
        <v>9565</v>
      </c>
      <c r="E341" s="795" t="s">
        <v>9727</v>
      </c>
      <c r="F341" s="795" t="s">
        <v>9826</v>
      </c>
      <c r="G341" s="795" t="s">
        <v>9568</v>
      </c>
      <c r="H341" s="784"/>
      <c r="I341" s="76"/>
      <c r="J341" s="76"/>
      <c r="K341" s="76"/>
      <c r="L341" s="76"/>
      <c r="M341" s="76"/>
      <c r="N341" s="76"/>
      <c r="O341" s="76"/>
      <c r="P341" s="76"/>
      <c r="Q341" s="76"/>
      <c r="R341" s="76"/>
      <c r="S341" s="76"/>
      <c r="T341" s="76"/>
      <c r="U341" s="76"/>
      <c r="V341" s="76"/>
      <c r="W341" s="76"/>
      <c r="X341" s="76"/>
      <c r="Y341" s="76"/>
      <c r="Z341" s="76"/>
    </row>
    <row r="342" spans="1:26" ht="17.25" customHeight="1">
      <c r="A342" s="236"/>
      <c r="B342" s="802">
        <v>338</v>
      </c>
      <c r="C342" s="793">
        <v>44784</v>
      </c>
      <c r="D342" s="794" t="s">
        <v>9565</v>
      </c>
      <c r="E342" s="795" t="s">
        <v>9729</v>
      </c>
      <c r="F342" s="795" t="s">
        <v>9824</v>
      </c>
      <c r="G342" s="795" t="s">
        <v>9568</v>
      </c>
      <c r="H342" s="784"/>
      <c r="I342" s="76"/>
      <c r="J342" s="76"/>
      <c r="K342" s="76"/>
      <c r="L342" s="76"/>
      <c r="M342" s="76"/>
      <c r="N342" s="76"/>
      <c r="O342" s="76"/>
      <c r="P342" s="76"/>
      <c r="Q342" s="76"/>
      <c r="R342" s="76"/>
      <c r="S342" s="76"/>
      <c r="T342" s="76"/>
      <c r="U342" s="76"/>
      <c r="V342" s="76"/>
      <c r="W342" s="76"/>
      <c r="X342" s="76"/>
      <c r="Y342" s="76"/>
      <c r="Z342" s="76"/>
    </row>
    <row r="343" spans="1:26" ht="17.25" customHeight="1">
      <c r="A343" s="236"/>
      <c r="B343" s="802">
        <v>339</v>
      </c>
      <c r="C343" s="793">
        <v>44784</v>
      </c>
      <c r="D343" s="794" t="s">
        <v>9565</v>
      </c>
      <c r="E343" s="795" t="s">
        <v>9731</v>
      </c>
      <c r="F343" s="795" t="s">
        <v>10197</v>
      </c>
      <c r="G343" s="795" t="s">
        <v>9568</v>
      </c>
      <c r="H343" s="784"/>
      <c r="I343" s="76"/>
      <c r="J343" s="76"/>
      <c r="K343" s="76"/>
      <c r="L343" s="76"/>
      <c r="M343" s="76"/>
      <c r="N343" s="76"/>
      <c r="O343" s="76"/>
      <c r="P343" s="76"/>
      <c r="Q343" s="76"/>
      <c r="R343" s="76"/>
      <c r="S343" s="76"/>
      <c r="T343" s="76"/>
      <c r="U343" s="76"/>
      <c r="V343" s="76"/>
      <c r="W343" s="76"/>
      <c r="X343" s="76"/>
      <c r="Y343" s="76"/>
      <c r="Z343" s="76"/>
    </row>
    <row r="344" spans="1:26" ht="17.25" customHeight="1">
      <c r="A344" s="236"/>
      <c r="B344" s="802">
        <v>340</v>
      </c>
      <c r="C344" s="793">
        <v>44784</v>
      </c>
      <c r="D344" s="794" t="s">
        <v>9565</v>
      </c>
      <c r="E344" s="795" t="s">
        <v>9733</v>
      </c>
      <c r="F344" s="795" t="s">
        <v>10198</v>
      </c>
      <c r="G344" s="795" t="s">
        <v>9568</v>
      </c>
      <c r="H344" s="784"/>
      <c r="I344" s="76"/>
      <c r="J344" s="76"/>
      <c r="K344" s="76"/>
      <c r="L344" s="76"/>
      <c r="M344" s="76"/>
      <c r="N344" s="76"/>
      <c r="O344" s="76"/>
      <c r="P344" s="76"/>
      <c r="Q344" s="76"/>
      <c r="R344" s="76"/>
      <c r="S344" s="76"/>
      <c r="T344" s="76"/>
      <c r="U344" s="76"/>
      <c r="V344" s="76"/>
      <c r="W344" s="76"/>
      <c r="X344" s="76"/>
      <c r="Y344" s="76"/>
      <c r="Z344" s="76"/>
    </row>
    <row r="345" spans="1:26" ht="17.25" customHeight="1">
      <c r="A345" s="236"/>
      <c r="B345" s="802">
        <v>341</v>
      </c>
      <c r="C345" s="793">
        <v>44784</v>
      </c>
      <c r="D345" s="794" t="s">
        <v>9565</v>
      </c>
      <c r="E345" s="795" t="s">
        <v>9735</v>
      </c>
      <c r="F345" s="795" t="s">
        <v>10199</v>
      </c>
      <c r="G345" s="795" t="s">
        <v>9568</v>
      </c>
      <c r="H345" s="784"/>
      <c r="I345" s="76"/>
      <c r="J345" s="76"/>
      <c r="K345" s="76"/>
      <c r="L345" s="76"/>
      <c r="M345" s="76"/>
      <c r="N345" s="76"/>
      <c r="O345" s="76"/>
      <c r="P345" s="76"/>
      <c r="Q345" s="76"/>
      <c r="R345" s="76"/>
      <c r="S345" s="76"/>
      <c r="T345" s="76"/>
      <c r="U345" s="76"/>
      <c r="V345" s="76"/>
      <c r="W345" s="76"/>
      <c r="X345" s="76"/>
      <c r="Y345" s="76"/>
      <c r="Z345" s="76"/>
    </row>
    <row r="346" spans="1:26" ht="17.25" customHeight="1">
      <c r="A346" s="236"/>
      <c r="B346" s="802">
        <v>342</v>
      </c>
      <c r="C346" s="793">
        <v>44784</v>
      </c>
      <c r="D346" s="794" t="s">
        <v>9565</v>
      </c>
      <c r="E346" s="795" t="s">
        <v>9737</v>
      </c>
      <c r="F346" s="795" t="s">
        <v>10200</v>
      </c>
      <c r="G346" s="795" t="s">
        <v>9568</v>
      </c>
      <c r="H346" s="784"/>
      <c r="I346" s="76"/>
      <c r="J346" s="76"/>
      <c r="K346" s="76"/>
      <c r="L346" s="76"/>
      <c r="M346" s="76"/>
      <c r="N346" s="76"/>
      <c r="O346" s="76"/>
      <c r="P346" s="76"/>
      <c r="Q346" s="76"/>
      <c r="R346" s="76"/>
      <c r="S346" s="76"/>
      <c r="T346" s="76"/>
      <c r="U346" s="76"/>
      <c r="V346" s="76"/>
      <c r="W346" s="76"/>
      <c r="X346" s="76"/>
      <c r="Y346" s="76"/>
      <c r="Z346" s="76"/>
    </row>
    <row r="347" spans="1:26" ht="17.25" customHeight="1">
      <c r="A347" s="236"/>
      <c r="B347" s="802">
        <v>343</v>
      </c>
      <c r="C347" s="793">
        <v>44784</v>
      </c>
      <c r="D347" s="794" t="s">
        <v>9565</v>
      </c>
      <c r="E347" s="795" t="s">
        <v>9739</v>
      </c>
      <c r="F347" s="795" t="s">
        <v>9812</v>
      </c>
      <c r="G347" s="795" t="s">
        <v>9568</v>
      </c>
      <c r="H347" s="784"/>
      <c r="I347" s="76"/>
      <c r="J347" s="76"/>
      <c r="K347" s="76"/>
      <c r="L347" s="76"/>
      <c r="M347" s="76"/>
      <c r="N347" s="76"/>
      <c r="O347" s="76"/>
      <c r="P347" s="76"/>
      <c r="Q347" s="76"/>
      <c r="R347" s="76"/>
      <c r="S347" s="76"/>
      <c r="T347" s="76"/>
      <c r="U347" s="76"/>
      <c r="V347" s="76"/>
      <c r="W347" s="76"/>
      <c r="X347" s="76"/>
      <c r="Y347" s="76"/>
      <c r="Z347" s="76"/>
    </row>
    <row r="348" spans="1:26" ht="17.25" customHeight="1">
      <c r="A348" s="236"/>
      <c r="B348" s="802">
        <v>344</v>
      </c>
      <c r="C348" s="793">
        <v>44784</v>
      </c>
      <c r="D348" s="794" t="s">
        <v>9565</v>
      </c>
      <c r="E348" s="795" t="s">
        <v>9741</v>
      </c>
      <c r="F348" s="795" t="s">
        <v>10201</v>
      </c>
      <c r="G348" s="795" t="s">
        <v>9568</v>
      </c>
      <c r="H348" s="784"/>
      <c r="I348" s="76"/>
      <c r="J348" s="76"/>
      <c r="K348" s="76"/>
      <c r="L348" s="76"/>
      <c r="M348" s="76"/>
      <c r="N348" s="76"/>
      <c r="O348" s="76"/>
      <c r="P348" s="76"/>
      <c r="Q348" s="76"/>
      <c r="R348" s="76"/>
      <c r="S348" s="76"/>
      <c r="T348" s="76"/>
      <c r="U348" s="76"/>
      <c r="V348" s="76"/>
      <c r="W348" s="76"/>
      <c r="X348" s="76"/>
      <c r="Y348" s="76"/>
      <c r="Z348" s="76"/>
    </row>
    <row r="349" spans="1:26" ht="17.25" customHeight="1">
      <c r="A349" s="236"/>
      <c r="B349" s="802">
        <v>345</v>
      </c>
      <c r="C349" s="793">
        <v>44784</v>
      </c>
      <c r="D349" s="794" t="s">
        <v>9565</v>
      </c>
      <c r="E349" s="795" t="s">
        <v>9743</v>
      </c>
      <c r="F349" s="795" t="s">
        <v>9808</v>
      </c>
      <c r="G349" s="795" t="s">
        <v>9568</v>
      </c>
      <c r="H349" s="784"/>
      <c r="I349" s="76"/>
      <c r="J349" s="76"/>
      <c r="K349" s="76"/>
      <c r="L349" s="76"/>
      <c r="M349" s="76"/>
      <c r="N349" s="76"/>
      <c r="O349" s="76"/>
      <c r="P349" s="76"/>
      <c r="Q349" s="76"/>
      <c r="R349" s="76"/>
      <c r="S349" s="76"/>
      <c r="T349" s="76"/>
      <c r="U349" s="76"/>
      <c r="V349" s="76"/>
      <c r="W349" s="76"/>
      <c r="X349" s="76"/>
      <c r="Y349" s="76"/>
      <c r="Z349" s="76"/>
    </row>
    <row r="350" spans="1:26" ht="17.25" customHeight="1">
      <c r="A350" s="236"/>
      <c r="B350" s="802">
        <v>346</v>
      </c>
      <c r="C350" s="793">
        <v>44784</v>
      </c>
      <c r="D350" s="794" t="s">
        <v>9565</v>
      </c>
      <c r="E350" s="795" t="s">
        <v>9745</v>
      </c>
      <c r="F350" s="795" t="s">
        <v>9806</v>
      </c>
      <c r="G350" s="795" t="s">
        <v>9568</v>
      </c>
      <c r="H350" s="784"/>
      <c r="I350" s="76"/>
      <c r="J350" s="76"/>
      <c r="K350" s="76"/>
      <c r="L350" s="76"/>
      <c r="M350" s="76"/>
      <c r="N350" s="76"/>
      <c r="O350" s="76"/>
      <c r="P350" s="76"/>
      <c r="Q350" s="76"/>
      <c r="R350" s="76"/>
      <c r="S350" s="76"/>
      <c r="T350" s="76"/>
      <c r="U350" s="76"/>
      <c r="V350" s="76"/>
      <c r="W350" s="76"/>
      <c r="X350" s="76"/>
      <c r="Y350" s="76"/>
      <c r="Z350" s="76"/>
    </row>
    <row r="351" spans="1:26" ht="17.25" customHeight="1">
      <c r="A351" s="236"/>
      <c r="B351" s="802">
        <v>347</v>
      </c>
      <c r="C351" s="793">
        <v>44784</v>
      </c>
      <c r="D351" s="794" t="s">
        <v>9565</v>
      </c>
      <c r="E351" s="795" t="s">
        <v>9747</v>
      </c>
      <c r="F351" s="795" t="s">
        <v>9804</v>
      </c>
      <c r="G351" s="795" t="s">
        <v>9568</v>
      </c>
      <c r="H351" s="784"/>
      <c r="I351" s="76"/>
      <c r="J351" s="76"/>
      <c r="K351" s="76"/>
      <c r="L351" s="76"/>
      <c r="M351" s="76"/>
      <c r="N351" s="76"/>
      <c r="O351" s="76"/>
      <c r="P351" s="76"/>
      <c r="Q351" s="76"/>
      <c r="R351" s="76"/>
      <c r="S351" s="76"/>
      <c r="T351" s="76"/>
      <c r="U351" s="76"/>
      <c r="V351" s="76"/>
      <c r="W351" s="76"/>
      <c r="X351" s="76"/>
      <c r="Y351" s="76"/>
      <c r="Z351" s="76"/>
    </row>
    <row r="352" spans="1:26" ht="17.25" customHeight="1">
      <c r="A352" s="236"/>
      <c r="B352" s="802">
        <v>348</v>
      </c>
      <c r="C352" s="793">
        <v>44784</v>
      </c>
      <c r="D352" s="794" t="s">
        <v>9565</v>
      </c>
      <c r="E352" s="795" t="s">
        <v>9749</v>
      </c>
      <c r="F352" s="795" t="s">
        <v>9802</v>
      </c>
      <c r="G352" s="795" t="s">
        <v>9568</v>
      </c>
      <c r="H352" s="784"/>
      <c r="I352" s="76"/>
      <c r="J352" s="76"/>
      <c r="K352" s="76"/>
      <c r="L352" s="76"/>
      <c r="M352" s="76"/>
      <c r="N352" s="76"/>
      <c r="O352" s="76"/>
      <c r="P352" s="76"/>
      <c r="Q352" s="76"/>
      <c r="R352" s="76"/>
      <c r="S352" s="76"/>
      <c r="T352" s="76"/>
      <c r="U352" s="76"/>
      <c r="V352" s="76"/>
      <c r="W352" s="76"/>
      <c r="X352" s="76"/>
      <c r="Y352" s="76"/>
      <c r="Z352" s="76"/>
    </row>
    <row r="353" spans="1:26" ht="17.25" customHeight="1">
      <c r="A353" s="236"/>
      <c r="B353" s="802">
        <v>349</v>
      </c>
      <c r="C353" s="793">
        <v>44784</v>
      </c>
      <c r="D353" s="794" t="s">
        <v>9565</v>
      </c>
      <c r="E353" s="795" t="s">
        <v>9751</v>
      </c>
      <c r="F353" s="795" t="s">
        <v>10202</v>
      </c>
      <c r="G353" s="795" t="s">
        <v>9568</v>
      </c>
      <c r="H353" s="784"/>
      <c r="I353" s="76"/>
      <c r="J353" s="76"/>
      <c r="K353" s="76"/>
      <c r="L353" s="76"/>
      <c r="M353" s="76"/>
      <c r="N353" s="76"/>
      <c r="O353" s="76"/>
      <c r="P353" s="76"/>
      <c r="Q353" s="76"/>
      <c r="R353" s="76"/>
      <c r="S353" s="76"/>
      <c r="T353" s="76"/>
      <c r="U353" s="76"/>
      <c r="V353" s="76"/>
      <c r="W353" s="76"/>
      <c r="X353" s="76"/>
      <c r="Y353" s="76"/>
      <c r="Z353" s="76"/>
    </row>
    <row r="354" spans="1:26" ht="17.25" customHeight="1">
      <c r="A354" s="236"/>
      <c r="B354" s="802">
        <v>350</v>
      </c>
      <c r="C354" s="793">
        <v>44784</v>
      </c>
      <c r="D354" s="794" t="s">
        <v>9565</v>
      </c>
      <c r="E354" s="795" t="s">
        <v>9753</v>
      </c>
      <c r="F354" s="795" t="s">
        <v>9798</v>
      </c>
      <c r="G354" s="795" t="s">
        <v>9568</v>
      </c>
      <c r="H354" s="784"/>
      <c r="I354" s="76"/>
      <c r="J354" s="76"/>
      <c r="K354" s="76"/>
      <c r="L354" s="76"/>
      <c r="M354" s="76"/>
      <c r="N354" s="76"/>
      <c r="O354" s="76"/>
      <c r="P354" s="76"/>
      <c r="Q354" s="76"/>
      <c r="R354" s="76"/>
      <c r="S354" s="76"/>
      <c r="T354" s="76"/>
      <c r="U354" s="76"/>
      <c r="V354" s="76"/>
      <c r="W354" s="76"/>
      <c r="X354" s="76"/>
      <c r="Y354" s="76"/>
      <c r="Z354" s="76"/>
    </row>
    <row r="355" spans="1:26" ht="17.25" customHeight="1">
      <c r="A355" s="236"/>
      <c r="B355" s="802">
        <v>351</v>
      </c>
      <c r="C355" s="793">
        <v>44784</v>
      </c>
      <c r="D355" s="794" t="s">
        <v>9565</v>
      </c>
      <c r="E355" s="795" t="s">
        <v>9755</v>
      </c>
      <c r="F355" s="795" t="s">
        <v>10203</v>
      </c>
      <c r="G355" s="795" t="s">
        <v>9568</v>
      </c>
      <c r="H355" s="784"/>
      <c r="I355" s="76"/>
      <c r="J355" s="76"/>
      <c r="K355" s="76"/>
      <c r="L355" s="76"/>
      <c r="M355" s="76"/>
      <c r="N355" s="76"/>
      <c r="O355" s="76"/>
      <c r="P355" s="76"/>
      <c r="Q355" s="76"/>
      <c r="R355" s="76"/>
      <c r="S355" s="76"/>
      <c r="T355" s="76"/>
      <c r="U355" s="76"/>
      <c r="V355" s="76"/>
      <c r="W355" s="76"/>
      <c r="X355" s="76"/>
      <c r="Y355" s="76"/>
      <c r="Z355" s="76"/>
    </row>
    <row r="356" spans="1:26" ht="17.25" customHeight="1">
      <c r="A356" s="236"/>
      <c r="B356" s="802">
        <v>352</v>
      </c>
      <c r="C356" s="793">
        <v>44784</v>
      </c>
      <c r="D356" s="794" t="s">
        <v>9565</v>
      </c>
      <c r="E356" s="795" t="s">
        <v>9757</v>
      </c>
      <c r="F356" s="795" t="s">
        <v>9794</v>
      </c>
      <c r="G356" s="795" t="s">
        <v>9568</v>
      </c>
      <c r="H356" s="784"/>
      <c r="I356" s="76"/>
      <c r="J356" s="76"/>
      <c r="K356" s="76"/>
      <c r="L356" s="76"/>
      <c r="M356" s="76"/>
      <c r="N356" s="76"/>
      <c r="O356" s="76"/>
      <c r="P356" s="76"/>
      <c r="Q356" s="76"/>
      <c r="R356" s="76"/>
      <c r="S356" s="76"/>
      <c r="T356" s="76"/>
      <c r="U356" s="76"/>
      <c r="V356" s="76"/>
      <c r="W356" s="76"/>
      <c r="X356" s="76"/>
      <c r="Y356" s="76"/>
      <c r="Z356" s="76"/>
    </row>
    <row r="357" spans="1:26" ht="17.25" customHeight="1">
      <c r="A357" s="236"/>
      <c r="B357" s="802">
        <v>353</v>
      </c>
      <c r="C357" s="793">
        <v>44784</v>
      </c>
      <c r="D357" s="794" t="s">
        <v>9565</v>
      </c>
      <c r="E357" s="795" t="s">
        <v>9759</v>
      </c>
      <c r="F357" s="795" t="s">
        <v>9792</v>
      </c>
      <c r="G357" s="795" t="s">
        <v>9568</v>
      </c>
      <c r="H357" s="784"/>
      <c r="I357" s="76"/>
      <c r="J357" s="76"/>
      <c r="K357" s="76"/>
      <c r="L357" s="76"/>
      <c r="M357" s="76"/>
      <c r="N357" s="76"/>
      <c r="O357" s="76"/>
      <c r="P357" s="76"/>
      <c r="Q357" s="76"/>
      <c r="R357" s="76"/>
      <c r="S357" s="76"/>
      <c r="T357" s="76"/>
      <c r="U357" s="76"/>
      <c r="V357" s="76"/>
      <c r="W357" s="76"/>
      <c r="X357" s="76"/>
      <c r="Y357" s="76"/>
      <c r="Z357" s="76"/>
    </row>
    <row r="358" spans="1:26" ht="17.25" customHeight="1">
      <c r="A358" s="236"/>
      <c r="B358" s="802">
        <v>354</v>
      </c>
      <c r="C358" s="793">
        <v>44784</v>
      </c>
      <c r="D358" s="794" t="s">
        <v>9565</v>
      </c>
      <c r="E358" s="795" t="s">
        <v>9761</v>
      </c>
      <c r="F358" s="795" t="s">
        <v>9790</v>
      </c>
      <c r="G358" s="795" t="s">
        <v>9568</v>
      </c>
      <c r="H358" s="784"/>
      <c r="I358" s="76"/>
      <c r="J358" s="76"/>
      <c r="K358" s="76"/>
      <c r="L358" s="76"/>
      <c r="M358" s="76"/>
      <c r="N358" s="76"/>
      <c r="O358" s="76"/>
      <c r="P358" s="76"/>
      <c r="Q358" s="76"/>
      <c r="R358" s="76"/>
      <c r="S358" s="76"/>
      <c r="T358" s="76"/>
      <c r="U358" s="76"/>
      <c r="V358" s="76"/>
      <c r="W358" s="76"/>
      <c r="X358" s="76"/>
      <c r="Y358" s="76"/>
      <c r="Z358" s="76"/>
    </row>
    <row r="359" spans="1:26" ht="17.25" customHeight="1">
      <c r="A359" s="236"/>
      <c r="B359" s="802">
        <v>355</v>
      </c>
      <c r="C359" s="793">
        <v>44784</v>
      </c>
      <c r="D359" s="794" t="s">
        <v>9565</v>
      </c>
      <c r="E359" s="795" t="s">
        <v>9657</v>
      </c>
      <c r="F359" s="795" t="s">
        <v>9788</v>
      </c>
      <c r="G359" s="795" t="s">
        <v>9568</v>
      </c>
      <c r="H359" s="784"/>
      <c r="I359" s="76"/>
      <c r="J359" s="76"/>
      <c r="K359" s="76"/>
      <c r="L359" s="76"/>
      <c r="M359" s="76"/>
      <c r="N359" s="76"/>
      <c r="O359" s="76"/>
      <c r="P359" s="76"/>
      <c r="Q359" s="76"/>
      <c r="R359" s="76"/>
      <c r="S359" s="76"/>
      <c r="T359" s="76"/>
      <c r="U359" s="76"/>
      <c r="V359" s="76"/>
      <c r="W359" s="76"/>
      <c r="X359" s="76"/>
      <c r="Y359" s="76"/>
      <c r="Z359" s="76"/>
    </row>
    <row r="360" spans="1:26" ht="17.25" customHeight="1">
      <c r="A360" s="236"/>
      <c r="B360" s="802">
        <v>356</v>
      </c>
      <c r="C360" s="793">
        <v>44784</v>
      </c>
      <c r="D360" s="794" t="s">
        <v>9565</v>
      </c>
      <c r="E360" s="795" t="s">
        <v>9764</v>
      </c>
      <c r="F360" s="795" t="s">
        <v>9786</v>
      </c>
      <c r="G360" s="795" t="s">
        <v>9568</v>
      </c>
      <c r="H360" s="784"/>
      <c r="I360" s="76"/>
      <c r="J360" s="76"/>
      <c r="K360" s="76"/>
      <c r="L360" s="76"/>
      <c r="M360" s="76"/>
      <c r="N360" s="76"/>
      <c r="O360" s="76"/>
      <c r="P360" s="76"/>
      <c r="Q360" s="76"/>
      <c r="R360" s="76"/>
      <c r="S360" s="76"/>
      <c r="T360" s="76"/>
      <c r="U360" s="76"/>
      <c r="V360" s="76"/>
      <c r="W360" s="76"/>
      <c r="X360" s="76"/>
      <c r="Y360" s="76"/>
      <c r="Z360" s="76"/>
    </row>
    <row r="361" spans="1:26" ht="17.25" customHeight="1">
      <c r="A361" s="236"/>
      <c r="B361" s="802">
        <v>357</v>
      </c>
      <c r="C361" s="793">
        <v>44784</v>
      </c>
      <c r="D361" s="794" t="s">
        <v>9565</v>
      </c>
      <c r="E361" s="795" t="s">
        <v>9766</v>
      </c>
      <c r="F361" s="795" t="s">
        <v>9784</v>
      </c>
      <c r="G361" s="795" t="s">
        <v>9568</v>
      </c>
      <c r="H361" s="784"/>
      <c r="I361" s="76"/>
      <c r="J361" s="76"/>
      <c r="K361" s="76"/>
      <c r="L361" s="76"/>
      <c r="M361" s="76"/>
      <c r="N361" s="76"/>
      <c r="O361" s="76"/>
      <c r="P361" s="76"/>
      <c r="Q361" s="76"/>
      <c r="R361" s="76"/>
      <c r="S361" s="76"/>
      <c r="T361" s="76"/>
      <c r="U361" s="76"/>
      <c r="V361" s="76"/>
      <c r="W361" s="76"/>
      <c r="X361" s="76"/>
      <c r="Y361" s="76"/>
      <c r="Z361" s="76"/>
    </row>
    <row r="362" spans="1:26" ht="17.25" customHeight="1">
      <c r="A362" s="236"/>
      <c r="B362" s="802">
        <v>358</v>
      </c>
      <c r="C362" s="793">
        <v>44784</v>
      </c>
      <c r="D362" s="794" t="s">
        <v>9565</v>
      </c>
      <c r="E362" s="795" t="s">
        <v>9768</v>
      </c>
      <c r="F362" s="795" t="s">
        <v>10204</v>
      </c>
      <c r="G362" s="795" t="s">
        <v>9568</v>
      </c>
      <c r="H362" s="784"/>
      <c r="I362" s="76"/>
      <c r="J362" s="76"/>
      <c r="K362" s="76"/>
      <c r="L362" s="76"/>
      <c r="M362" s="76"/>
      <c r="N362" s="76"/>
      <c r="O362" s="76"/>
      <c r="P362" s="76"/>
      <c r="Q362" s="76"/>
      <c r="R362" s="76"/>
      <c r="S362" s="76"/>
      <c r="T362" s="76"/>
      <c r="U362" s="76"/>
      <c r="V362" s="76"/>
      <c r="W362" s="76"/>
      <c r="X362" s="76"/>
      <c r="Y362" s="76"/>
      <c r="Z362" s="76"/>
    </row>
    <row r="363" spans="1:26" ht="17.25" customHeight="1">
      <c r="A363" s="236"/>
      <c r="B363" s="802">
        <v>359</v>
      </c>
      <c r="C363" s="793">
        <v>44784</v>
      </c>
      <c r="D363" s="794" t="s">
        <v>9565</v>
      </c>
      <c r="E363" s="795" t="s">
        <v>9770</v>
      </c>
      <c r="F363" s="795" t="s">
        <v>10205</v>
      </c>
      <c r="G363" s="795" t="s">
        <v>9568</v>
      </c>
      <c r="H363" s="784"/>
      <c r="I363" s="76"/>
      <c r="J363" s="76"/>
      <c r="K363" s="76"/>
      <c r="L363" s="76"/>
      <c r="M363" s="76"/>
      <c r="N363" s="76"/>
      <c r="O363" s="76"/>
      <c r="P363" s="76"/>
      <c r="Q363" s="76"/>
      <c r="R363" s="76"/>
      <c r="S363" s="76"/>
      <c r="T363" s="76"/>
      <c r="U363" s="76"/>
      <c r="V363" s="76"/>
      <c r="W363" s="76"/>
      <c r="X363" s="76"/>
      <c r="Y363" s="76"/>
      <c r="Z363" s="76"/>
    </row>
    <row r="364" spans="1:26" ht="17.25" customHeight="1">
      <c r="A364" s="236"/>
      <c r="B364" s="802">
        <v>360</v>
      </c>
      <c r="C364" s="793">
        <v>44784</v>
      </c>
      <c r="D364" s="794" t="s">
        <v>9565</v>
      </c>
      <c r="E364" s="795" t="s">
        <v>9772</v>
      </c>
      <c r="F364" s="795" t="s">
        <v>9779</v>
      </c>
      <c r="G364" s="795" t="s">
        <v>9568</v>
      </c>
      <c r="H364" s="784"/>
      <c r="I364" s="76"/>
      <c r="J364" s="76"/>
      <c r="K364" s="76"/>
      <c r="L364" s="76"/>
      <c r="M364" s="76"/>
      <c r="N364" s="76"/>
      <c r="O364" s="76"/>
      <c r="P364" s="76"/>
      <c r="Q364" s="76"/>
      <c r="R364" s="76"/>
      <c r="S364" s="76"/>
      <c r="T364" s="76"/>
      <c r="U364" s="76"/>
      <c r="V364" s="76"/>
      <c r="W364" s="76"/>
      <c r="X364" s="76"/>
      <c r="Y364" s="76"/>
      <c r="Z364" s="76"/>
    </row>
    <row r="365" spans="1:26" ht="17.25" customHeight="1">
      <c r="A365" s="236"/>
      <c r="B365" s="802">
        <v>361</v>
      </c>
      <c r="C365" s="793">
        <v>44784</v>
      </c>
      <c r="D365" s="794" t="s">
        <v>9565</v>
      </c>
      <c r="E365" s="795" t="s">
        <v>9774</v>
      </c>
      <c r="F365" s="795" t="s">
        <v>9777</v>
      </c>
      <c r="G365" s="795" t="s">
        <v>9568</v>
      </c>
      <c r="H365" s="784"/>
      <c r="I365" s="76"/>
      <c r="J365" s="76"/>
      <c r="K365" s="76"/>
      <c r="L365" s="76"/>
      <c r="M365" s="76"/>
      <c r="N365" s="76"/>
      <c r="O365" s="76"/>
      <c r="P365" s="76"/>
      <c r="Q365" s="76"/>
      <c r="R365" s="76"/>
      <c r="S365" s="76"/>
      <c r="T365" s="76"/>
      <c r="U365" s="76"/>
      <c r="V365" s="76"/>
      <c r="W365" s="76"/>
      <c r="X365" s="76"/>
      <c r="Y365" s="76"/>
      <c r="Z365" s="76"/>
    </row>
    <row r="366" spans="1:26" ht="17.25" customHeight="1">
      <c r="A366" s="236"/>
      <c r="B366" s="802">
        <v>362</v>
      </c>
      <c r="C366" s="793">
        <v>44784</v>
      </c>
      <c r="D366" s="794" t="s">
        <v>9565</v>
      </c>
      <c r="E366" s="795" t="s">
        <v>9776</v>
      </c>
      <c r="F366" s="795" t="s">
        <v>10206</v>
      </c>
      <c r="G366" s="795" t="s">
        <v>9568</v>
      </c>
      <c r="H366" s="784"/>
      <c r="I366" s="76"/>
      <c r="J366" s="76"/>
      <c r="K366" s="76"/>
      <c r="L366" s="76"/>
      <c r="M366" s="76"/>
      <c r="N366" s="76"/>
      <c r="O366" s="76"/>
      <c r="P366" s="76"/>
      <c r="Q366" s="76"/>
      <c r="R366" s="76"/>
      <c r="S366" s="76"/>
      <c r="T366" s="76"/>
      <c r="U366" s="76"/>
      <c r="V366" s="76"/>
      <c r="W366" s="76"/>
      <c r="X366" s="76"/>
      <c r="Y366" s="76"/>
      <c r="Z366" s="76"/>
    </row>
    <row r="367" spans="1:26" ht="17.25" customHeight="1">
      <c r="A367" s="236"/>
      <c r="B367" s="802">
        <v>363</v>
      </c>
      <c r="C367" s="793">
        <v>44784</v>
      </c>
      <c r="D367" s="794" t="s">
        <v>9565</v>
      </c>
      <c r="E367" s="795" t="s">
        <v>9778</v>
      </c>
      <c r="F367" s="795" t="s">
        <v>9773</v>
      </c>
      <c r="G367" s="795" t="s">
        <v>9568</v>
      </c>
      <c r="H367" s="784"/>
      <c r="I367" s="76"/>
      <c r="J367" s="76"/>
      <c r="K367" s="76"/>
      <c r="L367" s="76"/>
      <c r="M367" s="76"/>
      <c r="N367" s="76"/>
      <c r="O367" s="76"/>
      <c r="P367" s="76"/>
      <c r="Q367" s="76"/>
      <c r="R367" s="76"/>
      <c r="S367" s="76"/>
      <c r="T367" s="76"/>
      <c r="U367" s="76"/>
      <c r="V367" s="76"/>
      <c r="W367" s="76"/>
      <c r="X367" s="76"/>
      <c r="Y367" s="76"/>
      <c r="Z367" s="76"/>
    </row>
    <row r="368" spans="1:26" ht="17.25" customHeight="1">
      <c r="A368" s="236"/>
      <c r="B368" s="802">
        <v>364</v>
      </c>
      <c r="C368" s="793">
        <v>44784</v>
      </c>
      <c r="D368" s="794" t="s">
        <v>9565</v>
      </c>
      <c r="E368" s="795" t="s">
        <v>9780</v>
      </c>
      <c r="F368" s="795" t="s">
        <v>10207</v>
      </c>
      <c r="G368" s="795" t="s">
        <v>9568</v>
      </c>
      <c r="H368" s="784"/>
      <c r="I368" s="76"/>
      <c r="J368" s="76"/>
      <c r="K368" s="76"/>
      <c r="L368" s="76"/>
      <c r="M368" s="76"/>
      <c r="N368" s="76"/>
      <c r="O368" s="76"/>
      <c r="P368" s="76"/>
      <c r="Q368" s="76"/>
      <c r="R368" s="76"/>
      <c r="S368" s="76"/>
      <c r="T368" s="76"/>
      <c r="U368" s="76"/>
      <c r="V368" s="76"/>
      <c r="W368" s="76"/>
      <c r="X368" s="76"/>
      <c r="Y368" s="76"/>
      <c r="Z368" s="76"/>
    </row>
    <row r="369" spans="1:26" ht="17.25" customHeight="1">
      <c r="A369" s="236"/>
      <c r="B369" s="802">
        <v>365</v>
      </c>
      <c r="C369" s="793">
        <v>44784</v>
      </c>
      <c r="D369" s="794" t="s">
        <v>9565</v>
      </c>
      <c r="E369" s="795" t="s">
        <v>9668</v>
      </c>
      <c r="F369" s="795" t="s">
        <v>10208</v>
      </c>
      <c r="G369" s="795" t="s">
        <v>9568</v>
      </c>
      <c r="H369" s="784"/>
      <c r="I369" s="76"/>
      <c r="J369" s="76"/>
      <c r="K369" s="76"/>
      <c r="L369" s="76"/>
      <c r="M369" s="76"/>
      <c r="N369" s="76"/>
      <c r="O369" s="76"/>
      <c r="P369" s="76"/>
      <c r="Q369" s="76"/>
      <c r="R369" s="76"/>
      <c r="S369" s="76"/>
      <c r="T369" s="76"/>
      <c r="U369" s="76"/>
      <c r="V369" s="76"/>
      <c r="W369" s="76"/>
      <c r="X369" s="76"/>
      <c r="Y369" s="76"/>
      <c r="Z369" s="76"/>
    </row>
    <row r="370" spans="1:26" ht="17.25" customHeight="1">
      <c r="A370" s="236"/>
      <c r="B370" s="802">
        <v>366</v>
      </c>
      <c r="C370" s="793">
        <v>44784</v>
      </c>
      <c r="D370" s="794" t="s">
        <v>9565</v>
      </c>
      <c r="E370" s="795" t="s">
        <v>9783</v>
      </c>
      <c r="F370" s="795" t="s">
        <v>9767</v>
      </c>
      <c r="G370" s="795" t="s">
        <v>9568</v>
      </c>
      <c r="H370" s="784"/>
      <c r="I370" s="76"/>
      <c r="J370" s="76"/>
      <c r="K370" s="76"/>
      <c r="L370" s="76"/>
      <c r="M370" s="76"/>
      <c r="N370" s="76"/>
      <c r="O370" s="76"/>
      <c r="P370" s="76"/>
      <c r="Q370" s="76"/>
      <c r="R370" s="76"/>
      <c r="S370" s="76"/>
      <c r="T370" s="76"/>
      <c r="U370" s="76"/>
      <c r="V370" s="76"/>
      <c r="W370" s="76"/>
      <c r="X370" s="76"/>
      <c r="Y370" s="76"/>
      <c r="Z370" s="76"/>
    </row>
    <row r="371" spans="1:26" ht="17.25" customHeight="1">
      <c r="A371" s="236"/>
      <c r="B371" s="802">
        <v>367</v>
      </c>
      <c r="C371" s="793">
        <v>44784</v>
      </c>
      <c r="D371" s="794" t="s">
        <v>9565</v>
      </c>
      <c r="E371" s="795" t="s">
        <v>9785</v>
      </c>
      <c r="F371" s="795" t="s">
        <v>9765</v>
      </c>
      <c r="G371" s="795" t="s">
        <v>9568</v>
      </c>
      <c r="H371" s="784"/>
      <c r="I371" s="76"/>
      <c r="J371" s="76"/>
      <c r="K371" s="76"/>
      <c r="L371" s="76"/>
      <c r="M371" s="76"/>
      <c r="N371" s="76"/>
      <c r="O371" s="76"/>
      <c r="P371" s="76"/>
      <c r="Q371" s="76"/>
      <c r="R371" s="76"/>
      <c r="S371" s="76"/>
      <c r="T371" s="76"/>
      <c r="U371" s="76"/>
      <c r="V371" s="76"/>
      <c r="W371" s="76"/>
      <c r="X371" s="76"/>
      <c r="Y371" s="76"/>
      <c r="Z371" s="76"/>
    </row>
    <row r="372" spans="1:26" ht="17.25" customHeight="1">
      <c r="A372" s="236"/>
      <c r="B372" s="802">
        <v>368</v>
      </c>
      <c r="C372" s="793">
        <v>44784</v>
      </c>
      <c r="D372" s="794" t="s">
        <v>9565</v>
      </c>
      <c r="E372" s="795" t="s">
        <v>9787</v>
      </c>
      <c r="F372" s="795" t="s">
        <v>10209</v>
      </c>
      <c r="G372" s="795" t="s">
        <v>9568</v>
      </c>
      <c r="H372" s="784"/>
      <c r="I372" s="76"/>
      <c r="J372" s="76"/>
      <c r="K372" s="76"/>
      <c r="L372" s="76"/>
      <c r="M372" s="76"/>
      <c r="N372" s="76"/>
      <c r="O372" s="76"/>
      <c r="P372" s="76"/>
      <c r="Q372" s="76"/>
      <c r="R372" s="76"/>
      <c r="S372" s="76"/>
      <c r="T372" s="76"/>
      <c r="U372" s="76"/>
      <c r="V372" s="76"/>
      <c r="W372" s="76"/>
      <c r="X372" s="76"/>
      <c r="Y372" s="76"/>
      <c r="Z372" s="76"/>
    </row>
    <row r="373" spans="1:26" ht="17.25" customHeight="1">
      <c r="A373" s="236"/>
      <c r="B373" s="802">
        <v>369</v>
      </c>
      <c r="C373" s="793">
        <v>44784</v>
      </c>
      <c r="D373" s="794" t="s">
        <v>9565</v>
      </c>
      <c r="E373" s="236" t="s">
        <v>9632</v>
      </c>
      <c r="F373" s="795" t="s">
        <v>10210</v>
      </c>
      <c r="G373" s="795" t="s">
        <v>9568</v>
      </c>
      <c r="H373" s="784"/>
      <c r="I373" s="76"/>
      <c r="J373" s="76"/>
      <c r="K373" s="76"/>
      <c r="L373" s="76"/>
      <c r="M373" s="76"/>
      <c r="N373" s="76"/>
      <c r="O373" s="76"/>
      <c r="P373" s="76"/>
      <c r="Q373" s="76"/>
      <c r="R373" s="76"/>
      <c r="S373" s="76"/>
      <c r="T373" s="76"/>
      <c r="U373" s="76"/>
      <c r="V373" s="76"/>
      <c r="W373" s="76"/>
      <c r="X373" s="76"/>
      <c r="Y373" s="76"/>
      <c r="Z373" s="76"/>
    </row>
    <row r="374" spans="1:26" ht="17.25" customHeight="1">
      <c r="A374" s="236"/>
      <c r="B374" s="802">
        <v>370</v>
      </c>
      <c r="C374" s="793">
        <v>44784</v>
      </c>
      <c r="D374" s="794" t="s">
        <v>9565</v>
      </c>
      <c r="E374" s="236" t="s">
        <v>9627</v>
      </c>
      <c r="F374" s="795" t="s">
        <v>9758</v>
      </c>
      <c r="G374" s="795" t="s">
        <v>9568</v>
      </c>
      <c r="H374" s="784"/>
      <c r="I374" s="76"/>
      <c r="J374" s="76"/>
      <c r="K374" s="76"/>
      <c r="L374" s="76"/>
      <c r="M374" s="76"/>
      <c r="N374" s="76"/>
      <c r="O374" s="76"/>
      <c r="P374" s="76"/>
      <c r="Q374" s="76"/>
      <c r="R374" s="76"/>
      <c r="S374" s="76"/>
      <c r="T374" s="76"/>
      <c r="U374" s="76"/>
      <c r="V374" s="76"/>
      <c r="W374" s="76"/>
      <c r="X374" s="76"/>
      <c r="Y374" s="76"/>
      <c r="Z374" s="76"/>
    </row>
    <row r="375" spans="1:26" ht="17.25" customHeight="1">
      <c r="A375" s="236"/>
      <c r="B375" s="802">
        <v>371</v>
      </c>
      <c r="C375" s="793">
        <v>44784</v>
      </c>
      <c r="D375" s="794" t="s">
        <v>9565</v>
      </c>
      <c r="E375" s="236" t="s">
        <v>9617</v>
      </c>
      <c r="F375" s="795" t="s">
        <v>9756</v>
      </c>
      <c r="G375" s="795" t="s">
        <v>9568</v>
      </c>
      <c r="H375" s="784"/>
      <c r="I375" s="76"/>
      <c r="J375" s="76"/>
      <c r="K375" s="76"/>
      <c r="L375" s="76"/>
      <c r="M375" s="76"/>
      <c r="N375" s="76"/>
      <c r="O375" s="76"/>
      <c r="P375" s="76"/>
      <c r="Q375" s="76"/>
      <c r="R375" s="76"/>
      <c r="S375" s="76"/>
      <c r="T375" s="76"/>
      <c r="U375" s="76"/>
      <c r="V375" s="76"/>
      <c r="W375" s="76"/>
      <c r="X375" s="76"/>
      <c r="Y375" s="76"/>
      <c r="Z375" s="76"/>
    </row>
    <row r="376" spans="1:26" ht="17.25" customHeight="1">
      <c r="A376" s="236"/>
      <c r="B376" s="802">
        <v>372</v>
      </c>
      <c r="C376" s="793">
        <v>44784</v>
      </c>
      <c r="D376" s="794" t="s">
        <v>9565</v>
      </c>
      <c r="E376" s="236" t="s">
        <v>9639</v>
      </c>
      <c r="F376" s="795" t="s">
        <v>9754</v>
      </c>
      <c r="G376" s="795" t="s">
        <v>9568</v>
      </c>
      <c r="H376" s="784"/>
      <c r="I376" s="76"/>
      <c r="J376" s="76"/>
      <c r="K376" s="76"/>
      <c r="L376" s="76"/>
      <c r="M376" s="76"/>
      <c r="N376" s="76"/>
      <c r="O376" s="76"/>
      <c r="P376" s="76"/>
      <c r="Q376" s="76"/>
      <c r="R376" s="76"/>
      <c r="S376" s="76"/>
      <c r="T376" s="76"/>
      <c r="U376" s="76"/>
      <c r="V376" s="76"/>
      <c r="W376" s="76"/>
      <c r="X376" s="76"/>
      <c r="Y376" s="76"/>
      <c r="Z376" s="76"/>
    </row>
    <row r="377" spans="1:26" ht="17.25" customHeight="1">
      <c r="A377" s="236"/>
      <c r="B377" s="802">
        <v>373</v>
      </c>
      <c r="C377" s="793">
        <v>44784</v>
      </c>
      <c r="D377" s="794" t="s">
        <v>9565</v>
      </c>
      <c r="E377" s="236" t="s">
        <v>9639</v>
      </c>
      <c r="F377" s="795" t="s">
        <v>9779</v>
      </c>
      <c r="G377" s="795" t="s">
        <v>9568</v>
      </c>
      <c r="H377" s="784"/>
      <c r="I377" s="76"/>
      <c r="J377" s="76"/>
      <c r="K377" s="76"/>
      <c r="L377" s="76"/>
      <c r="M377" s="76"/>
      <c r="N377" s="76"/>
      <c r="O377" s="76"/>
      <c r="P377" s="76"/>
      <c r="Q377" s="76"/>
      <c r="R377" s="76"/>
      <c r="S377" s="76"/>
      <c r="T377" s="76"/>
      <c r="U377" s="76"/>
      <c r="V377" s="76"/>
      <c r="W377" s="76"/>
      <c r="X377" s="76"/>
      <c r="Y377" s="76"/>
      <c r="Z377" s="76"/>
    </row>
    <row r="378" spans="1:26" ht="17.25" customHeight="1">
      <c r="A378" s="236"/>
      <c r="B378" s="802">
        <v>374</v>
      </c>
      <c r="C378" s="793">
        <v>44784</v>
      </c>
      <c r="D378" s="794" t="s">
        <v>9565</v>
      </c>
      <c r="E378" s="236" t="s">
        <v>9632</v>
      </c>
      <c r="F378" s="795" t="s">
        <v>10211</v>
      </c>
      <c r="G378" s="795" t="s">
        <v>9568</v>
      </c>
      <c r="H378" s="784"/>
      <c r="I378" s="76"/>
      <c r="J378" s="76"/>
      <c r="K378" s="76"/>
      <c r="L378" s="76"/>
      <c r="M378" s="76"/>
      <c r="N378" s="76"/>
      <c r="O378" s="76"/>
      <c r="P378" s="76"/>
      <c r="Q378" s="76"/>
      <c r="R378" s="76"/>
      <c r="S378" s="76"/>
      <c r="T378" s="76"/>
      <c r="U378" s="76"/>
      <c r="V378" s="76"/>
      <c r="W378" s="76"/>
      <c r="X378" s="76"/>
      <c r="Y378" s="76"/>
      <c r="Z378" s="76"/>
    </row>
    <row r="379" spans="1:26" ht="17.25" customHeight="1">
      <c r="A379" s="236"/>
      <c r="B379" s="802">
        <v>375</v>
      </c>
      <c r="C379" s="793">
        <v>44784</v>
      </c>
      <c r="D379" s="794" t="s">
        <v>9565</v>
      </c>
      <c r="E379" s="236" t="s">
        <v>9602</v>
      </c>
      <c r="F379" s="795" t="s">
        <v>10212</v>
      </c>
      <c r="G379" s="795" t="s">
        <v>9568</v>
      </c>
      <c r="H379" s="784"/>
      <c r="I379" s="76"/>
      <c r="J379" s="76"/>
      <c r="K379" s="76"/>
      <c r="L379" s="76"/>
      <c r="M379" s="76"/>
      <c r="N379" s="76"/>
      <c r="O379" s="76"/>
      <c r="P379" s="76"/>
      <c r="Q379" s="76"/>
      <c r="R379" s="76"/>
      <c r="S379" s="76"/>
      <c r="T379" s="76"/>
      <c r="U379" s="76"/>
      <c r="V379" s="76"/>
      <c r="W379" s="76"/>
      <c r="X379" s="76"/>
      <c r="Y379" s="76"/>
      <c r="Z379" s="76"/>
    </row>
    <row r="380" spans="1:26" ht="17.25" customHeight="1">
      <c r="A380" s="236"/>
      <c r="B380" s="802">
        <v>376</v>
      </c>
      <c r="C380" s="793">
        <v>44784</v>
      </c>
      <c r="D380" s="794" t="s">
        <v>9565</v>
      </c>
      <c r="E380" s="236" t="s">
        <v>9648</v>
      </c>
      <c r="F380" s="795" t="s">
        <v>9746</v>
      </c>
      <c r="G380" s="795" t="s">
        <v>9568</v>
      </c>
      <c r="H380" s="784"/>
      <c r="I380" s="76"/>
      <c r="J380" s="76"/>
      <c r="K380" s="76"/>
      <c r="L380" s="76"/>
      <c r="M380" s="76"/>
      <c r="N380" s="76"/>
      <c r="O380" s="76"/>
      <c r="P380" s="76"/>
      <c r="Q380" s="76"/>
      <c r="R380" s="76"/>
      <c r="S380" s="76"/>
      <c r="T380" s="76"/>
      <c r="U380" s="76"/>
      <c r="V380" s="76"/>
      <c r="W380" s="76"/>
      <c r="X380" s="76"/>
      <c r="Y380" s="76"/>
      <c r="Z380" s="76"/>
    </row>
    <row r="381" spans="1:26" ht="17.25" customHeight="1">
      <c r="A381" s="236"/>
      <c r="B381" s="802">
        <v>377</v>
      </c>
      <c r="C381" s="793">
        <v>44784</v>
      </c>
      <c r="D381" s="794" t="s">
        <v>9565</v>
      </c>
      <c r="E381" s="236" t="s">
        <v>9602</v>
      </c>
      <c r="F381" s="795" t="s">
        <v>9742</v>
      </c>
      <c r="G381" s="795" t="s">
        <v>9568</v>
      </c>
      <c r="H381" s="784"/>
      <c r="I381" s="76"/>
      <c r="J381" s="76"/>
      <c r="K381" s="76"/>
      <c r="L381" s="76"/>
      <c r="M381" s="76"/>
      <c r="N381" s="76"/>
      <c r="O381" s="76"/>
      <c r="P381" s="76"/>
      <c r="Q381" s="76"/>
      <c r="R381" s="76"/>
      <c r="S381" s="76"/>
      <c r="T381" s="76"/>
      <c r="U381" s="76"/>
      <c r="V381" s="76"/>
      <c r="W381" s="76"/>
      <c r="X381" s="76"/>
      <c r="Y381" s="76"/>
      <c r="Z381" s="76"/>
    </row>
    <row r="382" spans="1:26" ht="17.25" customHeight="1">
      <c r="A382" s="236"/>
      <c r="B382" s="802">
        <v>378</v>
      </c>
      <c r="C382" s="793">
        <v>44784</v>
      </c>
      <c r="D382" s="794" t="s">
        <v>9565</v>
      </c>
      <c r="E382" s="236" t="s">
        <v>9652</v>
      </c>
      <c r="F382" s="795" t="s">
        <v>9740</v>
      </c>
      <c r="G382" s="795" t="s">
        <v>9568</v>
      </c>
      <c r="H382" s="784"/>
      <c r="I382" s="76"/>
      <c r="J382" s="76"/>
      <c r="K382" s="76"/>
      <c r="L382" s="76"/>
      <c r="M382" s="76"/>
      <c r="N382" s="76"/>
      <c r="O382" s="76"/>
      <c r="P382" s="76"/>
      <c r="Q382" s="76"/>
      <c r="R382" s="76"/>
      <c r="S382" s="76"/>
      <c r="T382" s="76"/>
      <c r="U382" s="76"/>
      <c r="V382" s="76"/>
      <c r="W382" s="76"/>
      <c r="X382" s="76"/>
      <c r="Y382" s="76"/>
      <c r="Z382" s="76"/>
    </row>
    <row r="383" spans="1:26" ht="17.25" customHeight="1">
      <c r="A383" s="236"/>
      <c r="B383" s="802">
        <v>379</v>
      </c>
      <c r="C383" s="793">
        <v>44784</v>
      </c>
      <c r="D383" s="794" t="s">
        <v>9565</v>
      </c>
      <c r="E383" s="236" t="s">
        <v>9648</v>
      </c>
      <c r="F383" s="795" t="s">
        <v>9738</v>
      </c>
      <c r="G383" s="795" t="s">
        <v>9568</v>
      </c>
      <c r="H383" s="784"/>
      <c r="I383" s="76"/>
      <c r="J383" s="76"/>
      <c r="K383" s="76"/>
      <c r="L383" s="76"/>
      <c r="M383" s="76"/>
      <c r="N383" s="76"/>
      <c r="O383" s="76"/>
      <c r="P383" s="76"/>
      <c r="Q383" s="76"/>
      <c r="R383" s="76"/>
      <c r="S383" s="76"/>
      <c r="T383" s="76"/>
      <c r="U383" s="76"/>
      <c r="V383" s="76"/>
      <c r="W383" s="76"/>
      <c r="X383" s="76"/>
      <c r="Y383" s="76"/>
      <c r="Z383" s="76"/>
    </row>
    <row r="384" spans="1:26" ht="17.25" customHeight="1">
      <c r="A384" s="236"/>
      <c r="B384" s="802">
        <v>380</v>
      </c>
      <c r="C384" s="793">
        <v>44784</v>
      </c>
      <c r="D384" s="794" t="s">
        <v>9565</v>
      </c>
      <c r="E384" s="236" t="s">
        <v>9657</v>
      </c>
      <c r="F384" s="795" t="s">
        <v>10213</v>
      </c>
      <c r="G384" s="795" t="s">
        <v>9568</v>
      </c>
      <c r="H384" s="784"/>
      <c r="I384" s="76"/>
      <c r="J384" s="76"/>
      <c r="K384" s="76"/>
      <c r="L384" s="76"/>
      <c r="M384" s="76"/>
      <c r="N384" s="76"/>
      <c r="O384" s="76"/>
      <c r="P384" s="76"/>
      <c r="Q384" s="76"/>
      <c r="R384" s="76"/>
      <c r="S384" s="76"/>
      <c r="T384" s="76"/>
      <c r="U384" s="76"/>
      <c r="V384" s="76"/>
      <c r="W384" s="76"/>
      <c r="X384" s="76"/>
      <c r="Y384" s="76"/>
      <c r="Z384" s="76"/>
    </row>
    <row r="385" spans="1:26" ht="17.25" customHeight="1">
      <c r="A385" s="236"/>
      <c r="B385" s="802">
        <v>381</v>
      </c>
      <c r="C385" s="793">
        <v>44784</v>
      </c>
      <c r="D385" s="794" t="s">
        <v>9565</v>
      </c>
      <c r="E385" s="236" t="s">
        <v>9660</v>
      </c>
      <c r="F385" s="795" t="s">
        <v>9734</v>
      </c>
      <c r="G385" s="795" t="s">
        <v>9568</v>
      </c>
      <c r="H385" s="784"/>
      <c r="I385" s="76"/>
      <c r="J385" s="76"/>
      <c r="K385" s="76"/>
      <c r="L385" s="76"/>
      <c r="M385" s="76"/>
      <c r="N385" s="76"/>
      <c r="O385" s="76"/>
      <c r="P385" s="76"/>
      <c r="Q385" s="76"/>
      <c r="R385" s="76"/>
      <c r="S385" s="76"/>
      <c r="T385" s="76"/>
      <c r="U385" s="76"/>
      <c r="V385" s="76"/>
      <c r="W385" s="76"/>
      <c r="X385" s="76"/>
      <c r="Y385" s="76"/>
      <c r="Z385" s="76"/>
    </row>
    <row r="386" spans="1:26" ht="17.25" customHeight="1">
      <c r="A386" s="236"/>
      <c r="B386" s="802">
        <v>382</v>
      </c>
      <c r="C386" s="793">
        <v>44784</v>
      </c>
      <c r="D386" s="794" t="s">
        <v>9565</v>
      </c>
      <c r="E386" s="236" t="s">
        <v>9663</v>
      </c>
      <c r="F386" s="795" t="s">
        <v>9732</v>
      </c>
      <c r="G386" s="795" t="s">
        <v>9568</v>
      </c>
      <c r="H386" s="784"/>
      <c r="I386" s="76"/>
      <c r="J386" s="76"/>
      <c r="K386" s="76"/>
      <c r="L386" s="76"/>
      <c r="M386" s="76"/>
      <c r="N386" s="76"/>
      <c r="O386" s="76"/>
      <c r="P386" s="76"/>
      <c r="Q386" s="76"/>
      <c r="R386" s="76"/>
      <c r="S386" s="76"/>
      <c r="T386" s="76"/>
      <c r="U386" s="76"/>
      <c r="V386" s="76"/>
      <c r="W386" s="76"/>
      <c r="X386" s="76"/>
      <c r="Y386" s="76"/>
      <c r="Z386" s="76"/>
    </row>
    <row r="387" spans="1:26" ht="17.25" customHeight="1">
      <c r="A387" s="236"/>
      <c r="B387" s="802">
        <v>383</v>
      </c>
      <c r="C387" s="793">
        <v>44784</v>
      </c>
      <c r="D387" s="794" t="s">
        <v>9565</v>
      </c>
      <c r="E387" s="236" t="s">
        <v>9665</v>
      </c>
      <c r="F387" s="795" t="s">
        <v>9730</v>
      </c>
      <c r="G387" s="795" t="s">
        <v>9568</v>
      </c>
      <c r="H387" s="784"/>
      <c r="I387" s="76"/>
      <c r="J387" s="76"/>
      <c r="K387" s="76"/>
      <c r="L387" s="76"/>
      <c r="M387" s="76"/>
      <c r="N387" s="76"/>
      <c r="O387" s="76"/>
      <c r="P387" s="76"/>
      <c r="Q387" s="76"/>
      <c r="R387" s="76"/>
      <c r="S387" s="76"/>
      <c r="T387" s="76"/>
      <c r="U387" s="76"/>
      <c r="V387" s="76"/>
      <c r="W387" s="76"/>
      <c r="X387" s="76"/>
      <c r="Y387" s="76"/>
      <c r="Z387" s="76"/>
    </row>
    <row r="388" spans="1:26" ht="17.25" customHeight="1">
      <c r="A388" s="236"/>
      <c r="B388" s="802">
        <v>384</v>
      </c>
      <c r="C388" s="793">
        <v>44784</v>
      </c>
      <c r="D388" s="794" t="s">
        <v>9565</v>
      </c>
      <c r="E388" s="236" t="s">
        <v>9668</v>
      </c>
      <c r="F388" s="795" t="s">
        <v>9728</v>
      </c>
      <c r="G388" s="795" t="s">
        <v>9568</v>
      </c>
      <c r="H388" s="784"/>
      <c r="I388" s="76"/>
      <c r="J388" s="76"/>
      <c r="K388" s="76"/>
      <c r="L388" s="76"/>
      <c r="M388" s="76"/>
      <c r="N388" s="76"/>
      <c r="O388" s="76"/>
      <c r="P388" s="76"/>
      <c r="Q388" s="76"/>
      <c r="R388" s="76"/>
      <c r="S388" s="76"/>
      <c r="T388" s="76"/>
      <c r="U388" s="76"/>
      <c r="V388" s="76"/>
      <c r="W388" s="76"/>
      <c r="X388" s="76"/>
      <c r="Y388" s="76"/>
      <c r="Z388" s="76"/>
    </row>
    <row r="389" spans="1:26" ht="17.25" customHeight="1">
      <c r="A389" s="236"/>
      <c r="B389" s="802">
        <v>385</v>
      </c>
      <c r="C389" s="793">
        <v>44784</v>
      </c>
      <c r="D389" s="794" t="s">
        <v>9565</v>
      </c>
      <c r="E389" s="236" t="s">
        <v>9670</v>
      </c>
      <c r="F389" s="795" t="s">
        <v>9726</v>
      </c>
      <c r="G389" s="795" t="s">
        <v>9568</v>
      </c>
      <c r="H389" s="784"/>
      <c r="I389" s="76"/>
      <c r="J389" s="76"/>
      <c r="K389" s="76"/>
      <c r="L389" s="76"/>
      <c r="M389" s="76"/>
      <c r="N389" s="76"/>
      <c r="O389" s="76"/>
      <c r="P389" s="76"/>
      <c r="Q389" s="76"/>
      <c r="R389" s="76"/>
      <c r="S389" s="76"/>
      <c r="T389" s="76"/>
      <c r="U389" s="76"/>
      <c r="V389" s="76"/>
      <c r="W389" s="76"/>
      <c r="X389" s="76"/>
      <c r="Y389" s="76"/>
      <c r="Z389" s="76"/>
    </row>
    <row r="390" spans="1:26" ht="17.25" customHeight="1">
      <c r="A390" s="236"/>
      <c r="B390" s="802">
        <v>386</v>
      </c>
      <c r="C390" s="793">
        <v>44784</v>
      </c>
      <c r="D390" s="794" t="s">
        <v>10214</v>
      </c>
      <c r="E390" s="236" t="s">
        <v>9672</v>
      </c>
      <c r="F390" s="795" t="s">
        <v>9724</v>
      </c>
      <c r="G390" s="795" t="s">
        <v>9568</v>
      </c>
      <c r="H390" s="784"/>
      <c r="I390" s="76"/>
      <c r="J390" s="76"/>
      <c r="K390" s="76"/>
      <c r="L390" s="76"/>
      <c r="M390" s="76"/>
      <c r="N390" s="76"/>
      <c r="O390" s="76"/>
      <c r="P390" s="76"/>
      <c r="Q390" s="76"/>
      <c r="R390" s="76"/>
      <c r="S390" s="76"/>
      <c r="T390" s="76"/>
      <c r="U390" s="76"/>
      <c r="V390" s="76"/>
      <c r="W390" s="76"/>
      <c r="X390" s="76"/>
      <c r="Y390" s="76"/>
      <c r="Z390" s="76"/>
    </row>
    <row r="391" spans="1:26" ht="17.25" customHeight="1">
      <c r="A391" s="236"/>
      <c r="B391" s="802">
        <v>387</v>
      </c>
      <c r="C391" s="793">
        <v>44784</v>
      </c>
      <c r="D391" s="794" t="s">
        <v>9565</v>
      </c>
      <c r="E391" s="236" t="s">
        <v>9674</v>
      </c>
      <c r="F391" s="795" t="s">
        <v>9722</v>
      </c>
      <c r="G391" s="795" t="s">
        <v>9568</v>
      </c>
      <c r="H391" s="784"/>
      <c r="I391" s="76"/>
      <c r="J391" s="76"/>
      <c r="K391" s="76"/>
      <c r="L391" s="76"/>
      <c r="M391" s="76"/>
      <c r="N391" s="76"/>
      <c r="O391" s="76"/>
      <c r="P391" s="76"/>
      <c r="Q391" s="76"/>
      <c r="R391" s="76"/>
      <c r="S391" s="76"/>
      <c r="T391" s="76"/>
      <c r="U391" s="76"/>
      <c r="V391" s="76"/>
      <c r="W391" s="76"/>
      <c r="X391" s="76"/>
      <c r="Y391" s="76"/>
      <c r="Z391" s="76"/>
    </row>
    <row r="392" spans="1:26" ht="17.25" customHeight="1">
      <c r="A392" s="236"/>
      <c r="B392" s="802">
        <v>388</v>
      </c>
      <c r="C392" s="793">
        <v>44784</v>
      </c>
      <c r="D392" s="794" t="s">
        <v>9565</v>
      </c>
      <c r="E392" s="236" t="s">
        <v>9676</v>
      </c>
      <c r="F392" s="795" t="s">
        <v>10215</v>
      </c>
      <c r="G392" s="795" t="s">
        <v>9568</v>
      </c>
      <c r="H392" s="784"/>
      <c r="I392" s="76"/>
      <c r="J392" s="76"/>
      <c r="K392" s="76"/>
      <c r="L392" s="76"/>
      <c r="M392" s="76"/>
      <c r="N392" s="76"/>
      <c r="O392" s="76"/>
      <c r="P392" s="76"/>
      <c r="Q392" s="76"/>
      <c r="R392" s="76"/>
      <c r="S392" s="76"/>
      <c r="T392" s="76"/>
      <c r="U392" s="76"/>
      <c r="V392" s="76"/>
      <c r="W392" s="76"/>
      <c r="X392" s="76"/>
      <c r="Y392" s="76"/>
      <c r="Z392" s="76"/>
    </row>
    <row r="393" spans="1:26" ht="17.25" customHeight="1">
      <c r="A393" s="236"/>
      <c r="B393" s="802">
        <v>389</v>
      </c>
      <c r="C393" s="793">
        <v>44784</v>
      </c>
      <c r="D393" s="794" t="s">
        <v>9565</v>
      </c>
      <c r="E393" s="236" t="s">
        <v>9678</v>
      </c>
      <c r="F393" s="795" t="s">
        <v>9719</v>
      </c>
      <c r="G393" s="795" t="s">
        <v>9568</v>
      </c>
      <c r="H393" s="784"/>
      <c r="I393" s="76"/>
      <c r="J393" s="76"/>
      <c r="K393" s="76"/>
      <c r="L393" s="76"/>
      <c r="M393" s="76"/>
      <c r="N393" s="76"/>
      <c r="O393" s="76"/>
      <c r="P393" s="76"/>
      <c r="Q393" s="76"/>
      <c r="R393" s="76"/>
      <c r="S393" s="76"/>
      <c r="T393" s="76"/>
      <c r="U393" s="76"/>
      <c r="V393" s="76"/>
      <c r="W393" s="76"/>
      <c r="X393" s="76"/>
      <c r="Y393" s="76"/>
      <c r="Z393" s="76"/>
    </row>
    <row r="394" spans="1:26" ht="17.25" customHeight="1">
      <c r="A394" s="236"/>
      <c r="B394" s="802">
        <v>390</v>
      </c>
      <c r="C394" s="793">
        <v>44784</v>
      </c>
      <c r="D394" s="794" t="s">
        <v>9565</v>
      </c>
      <c r="E394" s="236" t="s">
        <v>9680</v>
      </c>
      <c r="F394" s="795" t="s">
        <v>9717</v>
      </c>
      <c r="G394" s="795" t="s">
        <v>9568</v>
      </c>
      <c r="H394" s="784"/>
      <c r="I394" s="76"/>
      <c r="J394" s="76"/>
      <c r="K394" s="76"/>
      <c r="L394" s="76"/>
      <c r="M394" s="76"/>
      <c r="N394" s="76"/>
      <c r="O394" s="76"/>
      <c r="P394" s="76"/>
      <c r="Q394" s="76"/>
      <c r="R394" s="76"/>
      <c r="S394" s="76"/>
      <c r="T394" s="76"/>
      <c r="U394" s="76"/>
      <c r="V394" s="76"/>
      <c r="W394" s="76"/>
      <c r="X394" s="76"/>
      <c r="Y394" s="76"/>
      <c r="Z394" s="76"/>
    </row>
    <row r="395" spans="1:26" ht="17.25" customHeight="1">
      <c r="A395" s="236"/>
      <c r="B395" s="802">
        <v>391</v>
      </c>
      <c r="C395" s="793">
        <v>44784</v>
      </c>
      <c r="D395" s="794" t="s">
        <v>9565</v>
      </c>
      <c r="E395" s="236" t="s">
        <v>9682</v>
      </c>
      <c r="F395" s="795" t="s">
        <v>9715</v>
      </c>
      <c r="G395" s="795" t="s">
        <v>9568</v>
      </c>
      <c r="H395" s="784"/>
      <c r="I395" s="76"/>
      <c r="J395" s="76"/>
      <c r="K395" s="76"/>
      <c r="L395" s="76"/>
      <c r="M395" s="76"/>
      <c r="N395" s="76"/>
      <c r="O395" s="76"/>
      <c r="P395" s="76"/>
      <c r="Q395" s="76"/>
      <c r="R395" s="76"/>
      <c r="S395" s="76"/>
      <c r="T395" s="76"/>
      <c r="U395" s="76"/>
      <c r="V395" s="76"/>
      <c r="W395" s="76"/>
      <c r="X395" s="76"/>
      <c r="Y395" s="76"/>
      <c r="Z395" s="76"/>
    </row>
    <row r="396" spans="1:26" ht="17.25" customHeight="1">
      <c r="A396" s="236"/>
      <c r="B396" s="802">
        <v>392</v>
      </c>
      <c r="C396" s="793">
        <v>44784</v>
      </c>
      <c r="D396" s="794" t="s">
        <v>9565</v>
      </c>
      <c r="E396" s="236" t="s">
        <v>9684</v>
      </c>
      <c r="F396" s="795" t="s">
        <v>9713</v>
      </c>
      <c r="G396" s="795" t="s">
        <v>9568</v>
      </c>
      <c r="H396" s="784"/>
      <c r="I396" s="76"/>
      <c r="J396" s="76"/>
      <c r="K396" s="76"/>
      <c r="L396" s="76"/>
      <c r="M396" s="76"/>
      <c r="N396" s="76"/>
      <c r="O396" s="76"/>
      <c r="P396" s="76"/>
      <c r="Q396" s="76"/>
      <c r="R396" s="76"/>
      <c r="S396" s="76"/>
      <c r="T396" s="76"/>
      <c r="U396" s="76"/>
      <c r="V396" s="76"/>
      <c r="W396" s="76"/>
      <c r="X396" s="76"/>
      <c r="Y396" s="76"/>
      <c r="Z396" s="76"/>
    </row>
    <row r="397" spans="1:26" ht="17.25" customHeight="1">
      <c r="A397" s="236"/>
      <c r="B397" s="802">
        <v>393</v>
      </c>
      <c r="C397" s="793">
        <v>44784</v>
      </c>
      <c r="D397" s="794" t="s">
        <v>9565</v>
      </c>
      <c r="E397" s="795" t="s">
        <v>9729</v>
      </c>
      <c r="F397" s="795" t="s">
        <v>10216</v>
      </c>
      <c r="G397" s="795" t="s">
        <v>9568</v>
      </c>
      <c r="H397" s="784"/>
      <c r="I397" s="76"/>
      <c r="J397" s="76"/>
      <c r="K397" s="76"/>
      <c r="L397" s="76"/>
      <c r="M397" s="76"/>
      <c r="N397" s="76"/>
      <c r="O397" s="76"/>
      <c r="P397" s="76"/>
      <c r="Q397" s="76"/>
      <c r="R397" s="76"/>
      <c r="S397" s="76"/>
      <c r="T397" s="76"/>
      <c r="U397" s="76"/>
      <c r="V397" s="76"/>
      <c r="W397" s="76"/>
      <c r="X397" s="76"/>
      <c r="Y397" s="76"/>
      <c r="Z397" s="76"/>
    </row>
    <row r="398" spans="1:26" ht="17.25" customHeight="1">
      <c r="A398" s="236"/>
      <c r="B398" s="802">
        <v>394</v>
      </c>
      <c r="C398" s="793">
        <v>44784</v>
      </c>
      <c r="D398" s="794" t="s">
        <v>9565</v>
      </c>
      <c r="E398" s="795" t="s">
        <v>9731</v>
      </c>
      <c r="F398" s="795" t="s">
        <v>9710</v>
      </c>
      <c r="G398" s="795" t="s">
        <v>9568</v>
      </c>
      <c r="H398" s="784"/>
      <c r="I398" s="76"/>
      <c r="J398" s="76"/>
      <c r="K398" s="76"/>
      <c r="L398" s="76"/>
      <c r="M398" s="76"/>
      <c r="N398" s="76"/>
      <c r="O398" s="76"/>
      <c r="P398" s="76"/>
      <c r="Q398" s="76"/>
      <c r="R398" s="76"/>
      <c r="S398" s="76"/>
      <c r="T398" s="76"/>
      <c r="U398" s="76"/>
      <c r="V398" s="76"/>
      <c r="W398" s="76"/>
      <c r="X398" s="76"/>
      <c r="Y398" s="76"/>
      <c r="Z398" s="76"/>
    </row>
    <row r="399" spans="1:26" ht="17.25" customHeight="1">
      <c r="A399" s="236"/>
      <c r="B399" s="802">
        <v>395</v>
      </c>
      <c r="C399" s="793">
        <v>44784</v>
      </c>
      <c r="D399" s="794" t="s">
        <v>9565</v>
      </c>
      <c r="E399" s="795" t="s">
        <v>9733</v>
      </c>
      <c r="F399" s="795" t="s">
        <v>10217</v>
      </c>
      <c r="G399" s="795" t="s">
        <v>9568</v>
      </c>
      <c r="H399" s="784"/>
      <c r="I399" s="76"/>
      <c r="J399" s="76"/>
      <c r="K399" s="76"/>
      <c r="L399" s="76"/>
      <c r="M399" s="76"/>
      <c r="N399" s="76"/>
      <c r="O399" s="76"/>
      <c r="P399" s="76"/>
      <c r="Q399" s="76"/>
      <c r="R399" s="76"/>
      <c r="S399" s="76"/>
      <c r="T399" s="76"/>
      <c r="U399" s="76"/>
      <c r="V399" s="76"/>
      <c r="W399" s="76"/>
      <c r="X399" s="76"/>
      <c r="Y399" s="76"/>
      <c r="Z399" s="76"/>
    </row>
    <row r="400" spans="1:26" ht="17.25" customHeight="1">
      <c r="A400" s="236"/>
      <c r="B400" s="802">
        <v>396</v>
      </c>
      <c r="C400" s="793">
        <v>44784</v>
      </c>
      <c r="D400" s="794" t="s">
        <v>9565</v>
      </c>
      <c r="E400" s="795" t="s">
        <v>9735</v>
      </c>
      <c r="F400" s="795" t="s">
        <v>9707</v>
      </c>
      <c r="G400" s="795" t="s">
        <v>9568</v>
      </c>
      <c r="H400" s="784"/>
      <c r="I400" s="76"/>
      <c r="J400" s="76"/>
      <c r="K400" s="76"/>
      <c r="L400" s="76"/>
      <c r="M400" s="76"/>
      <c r="N400" s="76"/>
      <c r="O400" s="76"/>
      <c r="P400" s="76"/>
      <c r="Q400" s="76"/>
      <c r="R400" s="76"/>
      <c r="S400" s="76"/>
      <c r="T400" s="76"/>
      <c r="U400" s="76"/>
      <c r="V400" s="76"/>
      <c r="W400" s="76"/>
      <c r="X400" s="76"/>
      <c r="Y400" s="76"/>
      <c r="Z400" s="76"/>
    </row>
    <row r="401" spans="1:26" ht="17.25" customHeight="1">
      <c r="A401" s="236"/>
      <c r="B401" s="802">
        <v>397</v>
      </c>
      <c r="C401" s="793">
        <v>44784</v>
      </c>
      <c r="D401" s="794" t="s">
        <v>9565</v>
      </c>
      <c r="E401" s="795" t="s">
        <v>9737</v>
      </c>
      <c r="F401" s="795" t="s">
        <v>10218</v>
      </c>
      <c r="G401" s="795" t="s">
        <v>9568</v>
      </c>
      <c r="H401" s="784"/>
      <c r="I401" s="76"/>
      <c r="J401" s="76"/>
      <c r="K401" s="76"/>
      <c r="L401" s="76"/>
      <c r="M401" s="76"/>
      <c r="N401" s="76"/>
      <c r="O401" s="76"/>
      <c r="P401" s="76"/>
      <c r="Q401" s="76"/>
      <c r="R401" s="76"/>
      <c r="S401" s="76"/>
      <c r="T401" s="76"/>
      <c r="U401" s="76"/>
      <c r="V401" s="76"/>
      <c r="W401" s="76"/>
      <c r="X401" s="76"/>
      <c r="Y401" s="76"/>
      <c r="Z401" s="76"/>
    </row>
    <row r="402" spans="1:26" ht="17.25" customHeight="1">
      <c r="A402" s="236"/>
      <c r="B402" s="802">
        <v>398</v>
      </c>
      <c r="C402" s="793">
        <v>44784</v>
      </c>
      <c r="D402" s="794" t="s">
        <v>9565</v>
      </c>
      <c r="E402" s="795" t="s">
        <v>9739</v>
      </c>
      <c r="F402" s="795" t="s">
        <v>9703</v>
      </c>
      <c r="G402" s="795" t="s">
        <v>9568</v>
      </c>
      <c r="H402" s="784"/>
      <c r="I402" s="76"/>
      <c r="J402" s="76"/>
      <c r="K402" s="76"/>
      <c r="L402" s="76"/>
      <c r="M402" s="76"/>
      <c r="N402" s="76"/>
      <c r="O402" s="76"/>
      <c r="P402" s="76"/>
      <c r="Q402" s="76"/>
      <c r="R402" s="76"/>
      <c r="S402" s="76"/>
      <c r="T402" s="76"/>
      <c r="U402" s="76"/>
      <c r="V402" s="76"/>
      <c r="W402" s="76"/>
      <c r="X402" s="76"/>
      <c r="Y402" s="76"/>
      <c r="Z402" s="76"/>
    </row>
    <row r="403" spans="1:26" ht="17.25" customHeight="1">
      <c r="A403" s="236"/>
      <c r="B403" s="802">
        <v>399</v>
      </c>
      <c r="C403" s="793">
        <v>44784</v>
      </c>
      <c r="D403" s="794" t="s">
        <v>9565</v>
      </c>
      <c r="E403" s="795" t="s">
        <v>9741</v>
      </c>
      <c r="F403" s="795" t="s">
        <v>10219</v>
      </c>
      <c r="G403" s="795" t="s">
        <v>9568</v>
      </c>
      <c r="H403" s="784"/>
      <c r="I403" s="76"/>
      <c r="J403" s="76"/>
      <c r="K403" s="76"/>
      <c r="L403" s="76"/>
      <c r="M403" s="76"/>
      <c r="N403" s="76"/>
      <c r="O403" s="76"/>
      <c r="P403" s="76"/>
      <c r="Q403" s="76"/>
      <c r="R403" s="76"/>
      <c r="S403" s="76"/>
      <c r="T403" s="76"/>
      <c r="U403" s="76"/>
      <c r="V403" s="76"/>
      <c r="W403" s="76"/>
      <c r="X403" s="76"/>
      <c r="Y403" s="76"/>
      <c r="Z403" s="76"/>
    </row>
    <row r="404" spans="1:26" ht="17.25" customHeight="1">
      <c r="A404" s="236"/>
      <c r="B404" s="802">
        <v>400</v>
      </c>
      <c r="C404" s="793">
        <v>44784</v>
      </c>
      <c r="D404" s="794" t="s">
        <v>9565</v>
      </c>
      <c r="E404" s="795" t="s">
        <v>9743</v>
      </c>
      <c r="F404" s="795" t="s">
        <v>9699</v>
      </c>
      <c r="G404" s="795" t="s">
        <v>9568</v>
      </c>
      <c r="H404" s="784"/>
      <c r="I404" s="76"/>
      <c r="J404" s="76"/>
      <c r="K404" s="76"/>
      <c r="L404" s="76"/>
      <c r="M404" s="76"/>
      <c r="N404" s="76"/>
      <c r="O404" s="76"/>
      <c r="P404" s="76"/>
      <c r="Q404" s="76"/>
      <c r="R404" s="76"/>
      <c r="S404" s="76"/>
      <c r="T404" s="76"/>
      <c r="U404" s="76"/>
      <c r="V404" s="76"/>
      <c r="W404" s="76"/>
      <c r="X404" s="76"/>
      <c r="Y404" s="76"/>
      <c r="Z404" s="76"/>
    </row>
    <row r="405" spans="1:26" ht="17.25" customHeight="1">
      <c r="A405" s="236"/>
      <c r="B405" s="802">
        <v>401</v>
      </c>
      <c r="C405" s="793">
        <v>44784</v>
      </c>
      <c r="D405" s="794" t="s">
        <v>9565</v>
      </c>
      <c r="E405" s="795" t="s">
        <v>9745</v>
      </c>
      <c r="F405" s="795" t="s">
        <v>9697</v>
      </c>
      <c r="G405" s="795" t="s">
        <v>9568</v>
      </c>
      <c r="H405" s="784"/>
      <c r="I405" s="76"/>
      <c r="J405" s="76"/>
      <c r="K405" s="76"/>
      <c r="L405" s="76"/>
      <c r="M405" s="76"/>
      <c r="N405" s="76"/>
      <c r="O405" s="76"/>
      <c r="P405" s="76"/>
      <c r="Q405" s="76"/>
      <c r="R405" s="76"/>
      <c r="S405" s="76"/>
      <c r="T405" s="76"/>
      <c r="U405" s="76"/>
      <c r="V405" s="76"/>
      <c r="W405" s="76"/>
      <c r="X405" s="76"/>
      <c r="Y405" s="76"/>
      <c r="Z405" s="76"/>
    </row>
    <row r="406" spans="1:26" ht="17.25" customHeight="1">
      <c r="A406" s="236"/>
      <c r="B406" s="802">
        <v>402</v>
      </c>
      <c r="C406" s="793">
        <v>44784</v>
      </c>
      <c r="D406" s="794" t="s">
        <v>9565</v>
      </c>
      <c r="E406" s="795" t="s">
        <v>9747</v>
      </c>
      <c r="F406" s="795" t="s">
        <v>9695</v>
      </c>
      <c r="G406" s="795" t="s">
        <v>9568</v>
      </c>
      <c r="H406" s="784"/>
      <c r="I406" s="76"/>
      <c r="J406" s="76"/>
      <c r="K406" s="76"/>
      <c r="L406" s="76"/>
      <c r="M406" s="76"/>
      <c r="N406" s="76"/>
      <c r="O406" s="76"/>
      <c r="P406" s="76"/>
      <c r="Q406" s="76"/>
      <c r="R406" s="76"/>
      <c r="S406" s="76"/>
      <c r="T406" s="76"/>
      <c r="U406" s="76"/>
      <c r="V406" s="76"/>
      <c r="W406" s="76"/>
      <c r="X406" s="76"/>
      <c r="Y406" s="76"/>
      <c r="Z406" s="76"/>
    </row>
    <row r="407" spans="1:26" ht="17.25" customHeight="1">
      <c r="A407" s="236"/>
      <c r="B407" s="802">
        <v>403</v>
      </c>
      <c r="C407" s="793">
        <v>44784</v>
      </c>
      <c r="D407" s="794" t="s">
        <v>9565</v>
      </c>
      <c r="E407" s="795" t="s">
        <v>9749</v>
      </c>
      <c r="F407" s="795" t="s">
        <v>10220</v>
      </c>
      <c r="G407" s="795" t="s">
        <v>9568</v>
      </c>
      <c r="H407" s="784"/>
      <c r="I407" s="76"/>
      <c r="J407" s="76"/>
      <c r="K407" s="76"/>
      <c r="L407" s="76"/>
      <c r="M407" s="76"/>
      <c r="N407" s="76"/>
      <c r="O407" s="76"/>
      <c r="P407" s="76"/>
      <c r="Q407" s="76"/>
      <c r="R407" s="76"/>
      <c r="S407" s="76"/>
      <c r="T407" s="76"/>
      <c r="U407" s="76"/>
      <c r="V407" s="76"/>
      <c r="W407" s="76"/>
      <c r="X407" s="76"/>
      <c r="Y407" s="76"/>
      <c r="Z407" s="76"/>
    </row>
    <row r="408" spans="1:26" ht="17.25" customHeight="1">
      <c r="A408" s="236"/>
      <c r="B408" s="802">
        <v>404</v>
      </c>
      <c r="C408" s="793">
        <v>44784</v>
      </c>
      <c r="D408" s="794" t="s">
        <v>9565</v>
      </c>
      <c r="E408" s="795" t="s">
        <v>9751</v>
      </c>
      <c r="F408" s="795" t="s">
        <v>10221</v>
      </c>
      <c r="G408" s="795" t="s">
        <v>9568</v>
      </c>
      <c r="H408" s="784"/>
      <c r="I408" s="76"/>
      <c r="J408" s="76"/>
      <c r="K408" s="76"/>
      <c r="L408" s="76"/>
      <c r="M408" s="76"/>
      <c r="N408" s="76"/>
      <c r="O408" s="76"/>
      <c r="P408" s="76"/>
      <c r="Q408" s="76"/>
      <c r="R408" s="76"/>
      <c r="S408" s="76"/>
      <c r="T408" s="76"/>
      <c r="U408" s="76"/>
      <c r="V408" s="76"/>
      <c r="W408" s="76"/>
      <c r="X408" s="76"/>
      <c r="Y408" s="76"/>
      <c r="Z408" s="76"/>
    </row>
    <row r="409" spans="1:26" ht="17.25" customHeight="1">
      <c r="A409" s="236"/>
      <c r="B409" s="802">
        <v>405</v>
      </c>
      <c r="C409" s="793">
        <v>44784</v>
      </c>
      <c r="D409" s="794" t="s">
        <v>9565</v>
      </c>
      <c r="E409" s="795" t="s">
        <v>9753</v>
      </c>
      <c r="F409" s="795" t="s">
        <v>9689</v>
      </c>
      <c r="G409" s="795" t="s">
        <v>9568</v>
      </c>
      <c r="H409" s="784"/>
      <c r="I409" s="76"/>
      <c r="J409" s="76"/>
      <c r="K409" s="76"/>
      <c r="L409" s="76"/>
      <c r="M409" s="76"/>
      <c r="N409" s="76"/>
      <c r="O409" s="76"/>
      <c r="P409" s="76"/>
      <c r="Q409" s="76"/>
      <c r="R409" s="76"/>
      <c r="S409" s="76"/>
      <c r="T409" s="76"/>
      <c r="U409" s="76"/>
      <c r="V409" s="76"/>
      <c r="W409" s="76"/>
      <c r="X409" s="76"/>
      <c r="Y409" s="76"/>
      <c r="Z409" s="76"/>
    </row>
    <row r="410" spans="1:26" ht="17.25" customHeight="1">
      <c r="A410" s="236"/>
      <c r="B410" s="802">
        <v>406</v>
      </c>
      <c r="C410" s="793">
        <v>44784</v>
      </c>
      <c r="D410" s="794" t="s">
        <v>9565</v>
      </c>
      <c r="E410" s="795" t="s">
        <v>9755</v>
      </c>
      <c r="F410" s="795" t="s">
        <v>9687</v>
      </c>
      <c r="G410" s="795" t="s">
        <v>9568</v>
      </c>
      <c r="H410" s="784"/>
      <c r="I410" s="76"/>
      <c r="J410" s="76"/>
      <c r="K410" s="76"/>
      <c r="L410" s="76"/>
      <c r="M410" s="76"/>
      <c r="N410" s="76"/>
      <c r="O410" s="76"/>
      <c r="P410" s="76"/>
      <c r="Q410" s="76"/>
      <c r="R410" s="76"/>
      <c r="S410" s="76"/>
      <c r="T410" s="76"/>
      <c r="U410" s="76"/>
      <c r="V410" s="76"/>
      <c r="W410" s="76"/>
      <c r="X410" s="76"/>
      <c r="Y410" s="76"/>
      <c r="Z410" s="76"/>
    </row>
    <row r="411" spans="1:26" ht="17.25" customHeight="1">
      <c r="A411" s="236"/>
      <c r="B411" s="802">
        <v>407</v>
      </c>
      <c r="C411" s="793">
        <v>44784</v>
      </c>
      <c r="D411" s="794" t="s">
        <v>9565</v>
      </c>
      <c r="E411" s="795" t="s">
        <v>9757</v>
      </c>
      <c r="F411" s="795" t="s">
        <v>10222</v>
      </c>
      <c r="G411" s="795" t="s">
        <v>9568</v>
      </c>
      <c r="H411" s="784"/>
      <c r="I411" s="76"/>
      <c r="J411" s="76"/>
      <c r="K411" s="76"/>
      <c r="L411" s="76"/>
      <c r="M411" s="76"/>
      <c r="N411" s="76"/>
      <c r="O411" s="76"/>
      <c r="P411" s="76"/>
      <c r="Q411" s="76"/>
      <c r="R411" s="76"/>
      <c r="S411" s="76"/>
      <c r="T411" s="76"/>
      <c r="U411" s="76"/>
      <c r="V411" s="76"/>
      <c r="W411" s="76"/>
      <c r="X411" s="76"/>
      <c r="Y411" s="76"/>
      <c r="Z411" s="76"/>
    </row>
    <row r="412" spans="1:26" ht="17.25" customHeight="1">
      <c r="A412" s="236"/>
      <c r="B412" s="802">
        <v>408</v>
      </c>
      <c r="C412" s="793">
        <v>44784</v>
      </c>
      <c r="D412" s="794" t="s">
        <v>9565</v>
      </c>
      <c r="E412" s="795" t="s">
        <v>9759</v>
      </c>
      <c r="F412" s="795" t="s">
        <v>9681</v>
      </c>
      <c r="G412" s="795" t="s">
        <v>9568</v>
      </c>
      <c r="H412" s="784"/>
      <c r="I412" s="76"/>
      <c r="J412" s="76"/>
      <c r="K412" s="76"/>
      <c r="L412" s="76"/>
      <c r="M412" s="76"/>
      <c r="N412" s="76"/>
      <c r="O412" s="76"/>
      <c r="P412" s="76"/>
      <c r="Q412" s="76"/>
      <c r="R412" s="76"/>
      <c r="S412" s="76"/>
      <c r="T412" s="76"/>
      <c r="U412" s="76"/>
      <c r="V412" s="76"/>
      <c r="W412" s="76"/>
      <c r="X412" s="76"/>
      <c r="Y412" s="76"/>
      <c r="Z412" s="76"/>
    </row>
    <row r="413" spans="1:26" ht="17.25" customHeight="1">
      <c r="A413" s="236"/>
      <c r="B413" s="802">
        <v>409</v>
      </c>
      <c r="C413" s="793">
        <v>44784</v>
      </c>
      <c r="D413" s="794" t="s">
        <v>9565</v>
      </c>
      <c r="E413" s="795" t="s">
        <v>9761</v>
      </c>
      <c r="F413" s="795" t="s">
        <v>9677</v>
      </c>
      <c r="G413" s="795" t="s">
        <v>9568</v>
      </c>
      <c r="H413" s="784"/>
      <c r="I413" s="76"/>
      <c r="J413" s="76"/>
      <c r="K413" s="76"/>
      <c r="L413" s="76"/>
      <c r="M413" s="76"/>
      <c r="N413" s="76"/>
      <c r="O413" s="76"/>
      <c r="P413" s="76"/>
      <c r="Q413" s="76"/>
      <c r="R413" s="76"/>
      <c r="S413" s="76"/>
      <c r="T413" s="76"/>
      <c r="U413" s="76"/>
      <c r="V413" s="76"/>
      <c r="W413" s="76"/>
      <c r="X413" s="76"/>
      <c r="Y413" s="76"/>
      <c r="Z413" s="76"/>
    </row>
    <row r="414" spans="1:26" ht="17.25" customHeight="1">
      <c r="A414" s="236"/>
      <c r="B414" s="802">
        <v>410</v>
      </c>
      <c r="C414" s="793">
        <v>44784</v>
      </c>
      <c r="D414" s="794" t="s">
        <v>9565</v>
      </c>
      <c r="E414" s="795" t="s">
        <v>9657</v>
      </c>
      <c r="F414" s="795" t="s">
        <v>9675</v>
      </c>
      <c r="G414" s="795" t="s">
        <v>9568</v>
      </c>
      <c r="H414" s="784"/>
      <c r="I414" s="76"/>
      <c r="J414" s="76"/>
      <c r="K414" s="76"/>
      <c r="L414" s="76"/>
      <c r="M414" s="76"/>
      <c r="N414" s="76"/>
      <c r="O414" s="76"/>
      <c r="P414" s="76"/>
      <c r="Q414" s="76"/>
      <c r="R414" s="76"/>
      <c r="S414" s="76"/>
      <c r="T414" s="76"/>
      <c r="U414" s="76"/>
      <c r="V414" s="76"/>
      <c r="W414" s="76"/>
      <c r="X414" s="76"/>
      <c r="Y414" s="76"/>
      <c r="Z414" s="76"/>
    </row>
    <row r="415" spans="1:26" ht="17.25" customHeight="1">
      <c r="A415" s="236"/>
      <c r="B415" s="802">
        <v>411</v>
      </c>
      <c r="C415" s="793">
        <v>44784</v>
      </c>
      <c r="D415" s="795" t="s">
        <v>10223</v>
      </c>
      <c r="E415" s="795" t="s">
        <v>9764</v>
      </c>
      <c r="F415" s="795" t="s">
        <v>10224</v>
      </c>
      <c r="G415" s="795" t="s">
        <v>9568</v>
      </c>
      <c r="H415" s="784"/>
      <c r="I415" s="76"/>
      <c r="J415" s="76"/>
      <c r="K415" s="76"/>
      <c r="L415" s="76"/>
      <c r="M415" s="76"/>
      <c r="N415" s="76"/>
      <c r="O415" s="76"/>
      <c r="P415" s="76"/>
      <c r="Q415" s="76"/>
      <c r="R415" s="76"/>
      <c r="S415" s="76"/>
      <c r="T415" s="76"/>
      <c r="U415" s="76"/>
      <c r="V415" s="76"/>
      <c r="W415" s="76"/>
      <c r="X415" s="76"/>
      <c r="Y415" s="76"/>
      <c r="Z415" s="76"/>
    </row>
    <row r="416" spans="1:26" ht="17.25" customHeight="1">
      <c r="A416" s="236"/>
      <c r="B416" s="802">
        <v>412</v>
      </c>
      <c r="C416" s="793">
        <v>44784</v>
      </c>
      <c r="D416" s="795" t="s">
        <v>10225</v>
      </c>
      <c r="E416" s="795" t="s">
        <v>9766</v>
      </c>
      <c r="F416" s="795" t="s">
        <v>9671</v>
      </c>
      <c r="G416" s="795" t="s">
        <v>9568</v>
      </c>
      <c r="H416" s="784"/>
      <c r="I416" s="76"/>
      <c r="J416" s="76"/>
      <c r="K416" s="76"/>
      <c r="L416" s="76"/>
      <c r="M416" s="76"/>
      <c r="N416" s="76"/>
      <c r="O416" s="76"/>
      <c r="P416" s="76"/>
      <c r="Q416" s="76"/>
      <c r="R416" s="76"/>
      <c r="S416" s="76"/>
      <c r="T416" s="76"/>
      <c r="U416" s="76"/>
      <c r="V416" s="76"/>
      <c r="W416" s="76"/>
      <c r="X416" s="76"/>
      <c r="Y416" s="76"/>
      <c r="Z416" s="76"/>
    </row>
    <row r="417" spans="1:26" ht="17.25" customHeight="1">
      <c r="A417" s="236"/>
      <c r="B417" s="802">
        <v>413</v>
      </c>
      <c r="C417" s="793">
        <v>44784</v>
      </c>
      <c r="D417" s="795" t="s">
        <v>10226</v>
      </c>
      <c r="E417" s="795" t="s">
        <v>9768</v>
      </c>
      <c r="F417" s="795" t="s">
        <v>9666</v>
      </c>
      <c r="G417" s="795" t="s">
        <v>9568</v>
      </c>
      <c r="H417" s="784"/>
      <c r="I417" s="76"/>
      <c r="J417" s="76"/>
      <c r="K417" s="76"/>
      <c r="L417" s="76"/>
      <c r="M417" s="76"/>
      <c r="N417" s="76"/>
      <c r="O417" s="76"/>
      <c r="P417" s="76"/>
      <c r="Q417" s="76"/>
      <c r="R417" s="76"/>
      <c r="S417" s="76"/>
      <c r="T417" s="76"/>
      <c r="U417" s="76"/>
      <c r="V417" s="76"/>
      <c r="W417" s="76"/>
      <c r="X417" s="76"/>
      <c r="Y417" s="76"/>
      <c r="Z417" s="76"/>
    </row>
    <row r="418" spans="1:26" ht="17.25" customHeight="1">
      <c r="A418" s="236"/>
      <c r="B418" s="802">
        <v>414</v>
      </c>
      <c r="C418" s="793">
        <v>44784</v>
      </c>
      <c r="D418" s="795" t="s">
        <v>10227</v>
      </c>
      <c r="E418" s="795" t="s">
        <v>9770</v>
      </c>
      <c r="F418" s="795" t="s">
        <v>10228</v>
      </c>
      <c r="G418" s="795" t="s">
        <v>9568</v>
      </c>
      <c r="H418" s="784"/>
      <c r="I418" s="76"/>
      <c r="J418" s="76"/>
      <c r="K418" s="76"/>
      <c r="L418" s="76"/>
      <c r="M418" s="76"/>
      <c r="N418" s="76"/>
      <c r="O418" s="76"/>
      <c r="P418" s="76"/>
      <c r="Q418" s="76"/>
      <c r="R418" s="76"/>
      <c r="S418" s="76"/>
      <c r="T418" s="76"/>
      <c r="U418" s="76"/>
      <c r="V418" s="76"/>
      <c r="W418" s="76"/>
      <c r="X418" s="76"/>
      <c r="Y418" s="76"/>
      <c r="Z418" s="76"/>
    </row>
    <row r="419" spans="1:26" ht="17.25" customHeight="1">
      <c r="A419" s="236"/>
      <c r="B419" s="802">
        <v>415</v>
      </c>
      <c r="C419" s="793">
        <v>44784</v>
      </c>
      <c r="D419" s="795" t="s">
        <v>10229</v>
      </c>
      <c r="E419" s="795" t="s">
        <v>9772</v>
      </c>
      <c r="F419" s="795" t="s">
        <v>9607</v>
      </c>
      <c r="G419" s="795" t="s">
        <v>9568</v>
      </c>
      <c r="H419" s="784"/>
      <c r="I419" s="76"/>
      <c r="J419" s="76"/>
      <c r="K419" s="76"/>
      <c r="L419" s="76"/>
      <c r="M419" s="76"/>
      <c r="N419" s="76"/>
      <c r="O419" s="76"/>
      <c r="P419" s="76"/>
      <c r="Q419" s="76"/>
      <c r="R419" s="76"/>
      <c r="S419" s="76"/>
      <c r="T419" s="76"/>
      <c r="U419" s="76"/>
      <c r="V419" s="76"/>
      <c r="W419" s="76"/>
      <c r="X419" s="76"/>
      <c r="Y419" s="76"/>
      <c r="Z419" s="76"/>
    </row>
    <row r="420" spans="1:26" ht="17.25" customHeight="1">
      <c r="A420" s="236"/>
      <c r="B420" s="802">
        <v>416</v>
      </c>
      <c r="C420" s="793">
        <v>44784</v>
      </c>
      <c r="D420" s="795" t="s">
        <v>10230</v>
      </c>
      <c r="E420" s="795" t="s">
        <v>9774</v>
      </c>
      <c r="F420" s="795" t="s">
        <v>9605</v>
      </c>
      <c r="G420" s="795" t="s">
        <v>9568</v>
      </c>
      <c r="H420" s="784"/>
      <c r="I420" s="76"/>
      <c r="J420" s="76"/>
      <c r="K420" s="76"/>
      <c r="L420" s="76"/>
      <c r="M420" s="76"/>
      <c r="N420" s="76"/>
      <c r="O420" s="76"/>
      <c r="P420" s="76"/>
      <c r="Q420" s="76"/>
      <c r="R420" s="76"/>
      <c r="S420" s="76"/>
      <c r="T420" s="76"/>
      <c r="U420" s="76"/>
      <c r="V420" s="76"/>
      <c r="W420" s="76"/>
      <c r="X420" s="76"/>
      <c r="Y420" s="76"/>
      <c r="Z420" s="76"/>
    </row>
    <row r="421" spans="1:26" ht="17.25" customHeight="1">
      <c r="A421" s="236"/>
      <c r="B421" s="802">
        <v>417</v>
      </c>
      <c r="C421" s="793">
        <v>44784</v>
      </c>
      <c r="D421" s="795" t="s">
        <v>10231</v>
      </c>
      <c r="E421" s="795" t="s">
        <v>9776</v>
      </c>
      <c r="F421" s="795" t="s">
        <v>9603</v>
      </c>
      <c r="G421" s="795" t="s">
        <v>9568</v>
      </c>
      <c r="H421" s="784"/>
      <c r="I421" s="76"/>
      <c r="J421" s="76"/>
      <c r="K421" s="76"/>
      <c r="L421" s="76"/>
      <c r="M421" s="76"/>
      <c r="N421" s="76"/>
      <c r="O421" s="76"/>
      <c r="P421" s="76"/>
      <c r="Q421" s="76"/>
      <c r="R421" s="76"/>
      <c r="S421" s="76"/>
      <c r="T421" s="76"/>
      <c r="U421" s="76"/>
      <c r="V421" s="76"/>
      <c r="W421" s="76"/>
      <c r="X421" s="76"/>
      <c r="Y421" s="76"/>
      <c r="Z421" s="76"/>
    </row>
    <row r="422" spans="1:26" ht="17.25" customHeight="1">
      <c r="A422" s="236"/>
      <c r="B422" s="802">
        <v>418</v>
      </c>
      <c r="C422" s="793">
        <v>44784</v>
      </c>
      <c r="D422" s="795" t="s">
        <v>10232</v>
      </c>
      <c r="E422" s="795" t="s">
        <v>9778</v>
      </c>
      <c r="F422" s="795" t="s">
        <v>10233</v>
      </c>
      <c r="G422" s="795" t="s">
        <v>9568</v>
      </c>
      <c r="H422" s="784"/>
      <c r="I422" s="76"/>
      <c r="J422" s="76"/>
      <c r="K422" s="76"/>
      <c r="L422" s="76"/>
      <c r="M422" s="76"/>
      <c r="N422" s="76"/>
      <c r="O422" s="76"/>
      <c r="P422" s="76"/>
      <c r="Q422" s="76"/>
      <c r="R422" s="76"/>
      <c r="S422" s="76"/>
      <c r="T422" s="76"/>
      <c r="U422" s="76"/>
      <c r="V422" s="76"/>
      <c r="W422" s="76"/>
      <c r="X422" s="76"/>
      <c r="Y422" s="76"/>
      <c r="Z422" s="76"/>
    </row>
    <row r="423" spans="1:26" ht="17.25" customHeight="1">
      <c r="A423" s="236"/>
      <c r="B423" s="802">
        <v>419</v>
      </c>
      <c r="C423" s="793">
        <v>44784</v>
      </c>
      <c r="D423" s="795" t="s">
        <v>10234</v>
      </c>
      <c r="E423" s="795" t="s">
        <v>9780</v>
      </c>
      <c r="F423" s="795" t="s">
        <v>10235</v>
      </c>
      <c r="G423" s="795" t="s">
        <v>9568</v>
      </c>
      <c r="H423" s="784"/>
      <c r="I423" s="76"/>
      <c r="J423" s="76"/>
      <c r="K423" s="76"/>
      <c r="L423" s="76"/>
      <c r="M423" s="76"/>
      <c r="N423" s="76"/>
      <c r="O423" s="76"/>
      <c r="P423" s="76"/>
      <c r="Q423" s="76"/>
      <c r="R423" s="76"/>
      <c r="S423" s="76"/>
      <c r="T423" s="76"/>
      <c r="U423" s="76"/>
      <c r="V423" s="76"/>
      <c r="W423" s="76"/>
      <c r="X423" s="76"/>
      <c r="Y423" s="76"/>
      <c r="Z423" s="76"/>
    </row>
    <row r="424" spans="1:26" ht="17.25" customHeight="1">
      <c r="A424" s="236"/>
      <c r="B424" s="802">
        <v>420</v>
      </c>
      <c r="C424" s="793">
        <v>44784</v>
      </c>
      <c r="D424" s="795" t="s">
        <v>10236</v>
      </c>
      <c r="E424" s="795" t="s">
        <v>9668</v>
      </c>
      <c r="F424" s="795" t="s">
        <v>10237</v>
      </c>
      <c r="G424" s="795" t="s">
        <v>9568</v>
      </c>
      <c r="H424" s="784"/>
      <c r="I424" s="76"/>
      <c r="J424" s="76"/>
      <c r="K424" s="76"/>
      <c r="L424" s="76"/>
      <c r="M424" s="76"/>
      <c r="N424" s="76"/>
      <c r="O424" s="76"/>
      <c r="P424" s="76"/>
      <c r="Q424" s="76"/>
      <c r="R424" s="76"/>
      <c r="S424" s="76"/>
      <c r="T424" s="76"/>
      <c r="U424" s="76"/>
      <c r="V424" s="76"/>
      <c r="W424" s="76"/>
      <c r="X424" s="76"/>
      <c r="Y424" s="76"/>
      <c r="Z424" s="76"/>
    </row>
    <row r="425" spans="1:26" ht="17.25" customHeight="1">
      <c r="A425" s="236"/>
      <c r="B425" s="802">
        <v>421</v>
      </c>
      <c r="C425" s="793">
        <v>44784</v>
      </c>
      <c r="D425" s="795" t="s">
        <v>10238</v>
      </c>
      <c r="E425" s="795" t="s">
        <v>10239</v>
      </c>
      <c r="F425" s="795" t="s">
        <v>9592</v>
      </c>
      <c r="G425" s="795" t="s">
        <v>9568</v>
      </c>
      <c r="H425" s="784"/>
      <c r="I425" s="76"/>
      <c r="J425" s="76"/>
      <c r="K425" s="76"/>
      <c r="L425" s="76"/>
      <c r="M425" s="76"/>
      <c r="N425" s="76"/>
      <c r="O425" s="76"/>
      <c r="P425" s="76"/>
      <c r="Q425" s="76"/>
      <c r="R425" s="76"/>
      <c r="S425" s="76"/>
      <c r="T425" s="76"/>
      <c r="U425" s="76"/>
      <c r="V425" s="76"/>
      <c r="W425" s="76"/>
      <c r="X425" s="76"/>
      <c r="Y425" s="76"/>
      <c r="Z425" s="76"/>
    </row>
    <row r="426" spans="1:26" ht="17.25" customHeight="1">
      <c r="A426" s="236"/>
      <c r="B426" s="802">
        <v>422</v>
      </c>
      <c r="C426" s="793">
        <v>44784</v>
      </c>
      <c r="D426" s="795" t="s">
        <v>10240</v>
      </c>
      <c r="E426" s="795" t="s">
        <v>9648</v>
      </c>
      <c r="F426" s="795" t="s">
        <v>9590</v>
      </c>
      <c r="G426" s="795" t="s">
        <v>9568</v>
      </c>
      <c r="H426" s="784"/>
      <c r="I426" s="76"/>
      <c r="J426" s="76"/>
      <c r="K426" s="76"/>
      <c r="L426" s="76"/>
      <c r="M426" s="76"/>
      <c r="N426" s="76"/>
      <c r="O426" s="76"/>
      <c r="P426" s="76"/>
      <c r="Q426" s="76"/>
      <c r="R426" s="76"/>
      <c r="S426" s="76"/>
      <c r="T426" s="76"/>
      <c r="U426" s="76"/>
      <c r="V426" s="76"/>
      <c r="W426" s="76"/>
      <c r="X426" s="76"/>
      <c r="Y426" s="76"/>
      <c r="Z426" s="76"/>
    </row>
    <row r="427" spans="1:26" ht="17.25" customHeight="1">
      <c r="A427" s="236"/>
      <c r="B427" s="802">
        <v>423</v>
      </c>
      <c r="C427" s="793">
        <v>44784</v>
      </c>
      <c r="D427" s="795" t="s">
        <v>10241</v>
      </c>
      <c r="E427" s="795" t="s">
        <v>10242</v>
      </c>
      <c r="F427" s="795" t="s">
        <v>9588</v>
      </c>
      <c r="G427" s="795" t="s">
        <v>9568</v>
      </c>
      <c r="H427" s="784"/>
      <c r="I427" s="76"/>
      <c r="J427" s="76"/>
      <c r="K427" s="76"/>
      <c r="L427" s="76"/>
      <c r="M427" s="76"/>
      <c r="N427" s="76"/>
      <c r="O427" s="76"/>
      <c r="P427" s="76"/>
      <c r="Q427" s="76"/>
      <c r="R427" s="76"/>
      <c r="S427" s="76"/>
      <c r="T427" s="76"/>
      <c r="U427" s="76"/>
      <c r="V427" s="76"/>
      <c r="W427" s="76"/>
      <c r="X427" s="76"/>
      <c r="Y427" s="76"/>
      <c r="Z427" s="76"/>
    </row>
    <row r="428" spans="1:26" ht="17.25" customHeight="1">
      <c r="A428" s="236"/>
      <c r="B428" s="802">
        <v>424</v>
      </c>
      <c r="C428" s="793">
        <v>44784</v>
      </c>
      <c r="D428" s="795" t="s">
        <v>10243</v>
      </c>
      <c r="E428" s="795" t="s">
        <v>9639</v>
      </c>
      <c r="F428" s="795" t="s">
        <v>9586</v>
      </c>
      <c r="G428" s="795" t="s">
        <v>9568</v>
      </c>
      <c r="H428" s="784"/>
      <c r="I428" s="76"/>
      <c r="J428" s="76"/>
      <c r="K428" s="76"/>
      <c r="L428" s="76"/>
      <c r="M428" s="76"/>
      <c r="N428" s="76"/>
      <c r="O428" s="76"/>
      <c r="P428" s="76"/>
      <c r="Q428" s="76"/>
      <c r="R428" s="76"/>
      <c r="S428" s="76"/>
      <c r="T428" s="76"/>
      <c r="U428" s="76"/>
      <c r="V428" s="76"/>
      <c r="W428" s="76"/>
      <c r="X428" s="76"/>
      <c r="Y428" s="76"/>
      <c r="Z428" s="76"/>
    </row>
    <row r="429" spans="1:26" ht="17.25" customHeight="1">
      <c r="A429" s="236"/>
      <c r="B429" s="802">
        <v>425</v>
      </c>
      <c r="C429" s="793">
        <v>44784</v>
      </c>
      <c r="D429" s="795" t="s">
        <v>10244</v>
      </c>
      <c r="E429" s="795" t="s">
        <v>10245</v>
      </c>
      <c r="F429" s="795" t="s">
        <v>10246</v>
      </c>
      <c r="G429" s="795" t="s">
        <v>9568</v>
      </c>
      <c r="H429" s="784"/>
      <c r="I429" s="76"/>
      <c r="J429" s="76"/>
      <c r="K429" s="76"/>
      <c r="L429" s="76"/>
      <c r="M429" s="76"/>
      <c r="N429" s="76"/>
      <c r="O429" s="76"/>
      <c r="P429" s="76"/>
      <c r="Q429" s="76"/>
      <c r="R429" s="76"/>
      <c r="S429" s="76"/>
      <c r="T429" s="76"/>
      <c r="U429" s="76"/>
      <c r="V429" s="76"/>
      <c r="W429" s="76"/>
      <c r="X429" s="76"/>
      <c r="Y429" s="76"/>
      <c r="Z429" s="76"/>
    </row>
    <row r="430" spans="1:26" ht="17.25" customHeight="1">
      <c r="A430" s="236"/>
      <c r="B430" s="802">
        <v>426</v>
      </c>
      <c r="C430" s="793">
        <v>44784</v>
      </c>
      <c r="D430" s="795" t="s">
        <v>10247</v>
      </c>
      <c r="E430" s="795" t="s">
        <v>10245</v>
      </c>
      <c r="F430" s="795" t="s">
        <v>10246</v>
      </c>
      <c r="G430" s="795" t="s">
        <v>9568</v>
      </c>
      <c r="H430" s="784"/>
      <c r="I430" s="76"/>
      <c r="J430" s="76"/>
      <c r="K430" s="76"/>
      <c r="L430" s="76"/>
      <c r="M430" s="76"/>
      <c r="N430" s="76"/>
      <c r="O430" s="76"/>
      <c r="P430" s="76"/>
      <c r="Q430" s="76"/>
      <c r="R430" s="76"/>
      <c r="S430" s="76"/>
      <c r="T430" s="76"/>
      <c r="U430" s="76"/>
      <c r="V430" s="76"/>
      <c r="W430" s="76"/>
      <c r="X430" s="76"/>
      <c r="Y430" s="76"/>
      <c r="Z430" s="76"/>
    </row>
    <row r="431" spans="1:26" ht="17.25" customHeight="1">
      <c r="A431" s="236"/>
      <c r="B431" s="802">
        <v>427</v>
      </c>
      <c r="C431" s="793">
        <v>44784</v>
      </c>
      <c r="D431" s="795" t="s">
        <v>10248</v>
      </c>
      <c r="E431" s="795" t="s">
        <v>10249</v>
      </c>
      <c r="F431" s="795" t="s">
        <v>9582</v>
      </c>
      <c r="G431" s="795" t="s">
        <v>9568</v>
      </c>
      <c r="H431" s="784"/>
      <c r="I431" s="76"/>
      <c r="J431" s="76"/>
      <c r="K431" s="76"/>
      <c r="L431" s="76"/>
      <c r="M431" s="76"/>
      <c r="N431" s="76"/>
      <c r="O431" s="76"/>
      <c r="P431" s="76"/>
      <c r="Q431" s="76"/>
      <c r="R431" s="76"/>
      <c r="S431" s="76"/>
      <c r="T431" s="76"/>
      <c r="U431" s="76"/>
      <c r="V431" s="76"/>
      <c r="W431" s="76"/>
      <c r="X431" s="76"/>
      <c r="Y431" s="76"/>
      <c r="Z431" s="76"/>
    </row>
    <row r="432" spans="1:26" ht="17.25" customHeight="1">
      <c r="A432" s="236"/>
      <c r="B432" s="802">
        <v>428</v>
      </c>
      <c r="C432" s="793">
        <v>44784</v>
      </c>
      <c r="D432" s="795" t="s">
        <v>10250</v>
      </c>
      <c r="E432" s="795" t="s">
        <v>10245</v>
      </c>
      <c r="F432" s="795" t="s">
        <v>10251</v>
      </c>
      <c r="G432" s="795" t="s">
        <v>9568</v>
      </c>
      <c r="H432" s="784"/>
      <c r="I432" s="76"/>
      <c r="J432" s="76"/>
      <c r="K432" s="76"/>
      <c r="L432" s="76"/>
      <c r="M432" s="76"/>
      <c r="N432" s="76"/>
      <c r="O432" s="76"/>
      <c r="P432" s="76"/>
      <c r="Q432" s="76"/>
      <c r="R432" s="76"/>
      <c r="S432" s="76"/>
      <c r="T432" s="76"/>
      <c r="U432" s="76"/>
      <c r="V432" s="76"/>
      <c r="W432" s="76"/>
      <c r="X432" s="76"/>
      <c r="Y432" s="76"/>
      <c r="Z432" s="76"/>
    </row>
    <row r="433" spans="1:26" ht="17.25" customHeight="1">
      <c r="A433" s="236"/>
      <c r="B433" s="802">
        <v>429</v>
      </c>
      <c r="C433" s="793">
        <v>44784</v>
      </c>
      <c r="D433" s="794" t="s">
        <v>9565</v>
      </c>
      <c r="E433" s="795" t="s">
        <v>10252</v>
      </c>
      <c r="F433" s="795" t="s">
        <v>10253</v>
      </c>
      <c r="G433" s="795" t="s">
        <v>9568</v>
      </c>
      <c r="H433" s="784"/>
      <c r="I433" s="76"/>
      <c r="J433" s="76"/>
      <c r="K433" s="76"/>
      <c r="L433" s="76"/>
      <c r="M433" s="76"/>
      <c r="N433" s="76"/>
      <c r="O433" s="76"/>
      <c r="P433" s="76"/>
      <c r="Q433" s="76"/>
      <c r="R433" s="76"/>
      <c r="S433" s="76"/>
      <c r="T433" s="76"/>
      <c r="U433" s="76"/>
      <c r="V433" s="76"/>
      <c r="W433" s="76"/>
      <c r="X433" s="76"/>
      <c r="Y433" s="76"/>
      <c r="Z433" s="76"/>
    </row>
    <row r="434" spans="1:26" ht="17.25" customHeight="1">
      <c r="A434" s="236"/>
      <c r="B434" s="802">
        <v>430</v>
      </c>
      <c r="C434" s="793">
        <v>44784</v>
      </c>
      <c r="D434" s="795" t="s">
        <v>10254</v>
      </c>
      <c r="E434" s="795" t="s">
        <v>10255</v>
      </c>
      <c r="F434" s="795" t="s">
        <v>10256</v>
      </c>
      <c r="G434" s="795" t="s">
        <v>9568</v>
      </c>
      <c r="H434" s="784"/>
      <c r="I434" s="76"/>
      <c r="J434" s="76"/>
      <c r="K434" s="76"/>
      <c r="L434" s="76"/>
      <c r="M434" s="76"/>
      <c r="N434" s="76"/>
      <c r="O434" s="76"/>
      <c r="P434" s="76"/>
      <c r="Q434" s="76"/>
      <c r="R434" s="76"/>
      <c r="S434" s="76"/>
      <c r="T434" s="76"/>
      <c r="U434" s="76"/>
      <c r="V434" s="76"/>
      <c r="W434" s="76"/>
      <c r="X434" s="76"/>
      <c r="Y434" s="76"/>
      <c r="Z434" s="76"/>
    </row>
    <row r="435" spans="1:26" ht="17.25" customHeight="1">
      <c r="A435" s="236"/>
      <c r="B435" s="802">
        <v>431</v>
      </c>
      <c r="C435" s="793">
        <v>44784</v>
      </c>
      <c r="D435" s="795" t="s">
        <v>10257</v>
      </c>
      <c r="E435" s="795" t="s">
        <v>10258</v>
      </c>
      <c r="F435" s="795" t="s">
        <v>10259</v>
      </c>
      <c r="G435" s="795" t="s">
        <v>9568</v>
      </c>
      <c r="H435" s="784"/>
      <c r="I435" s="76"/>
      <c r="J435" s="76"/>
      <c r="K435" s="76"/>
      <c r="L435" s="76"/>
      <c r="M435" s="76"/>
      <c r="N435" s="76"/>
      <c r="O435" s="76"/>
      <c r="P435" s="76"/>
      <c r="Q435" s="76"/>
      <c r="R435" s="76"/>
      <c r="S435" s="76"/>
      <c r="T435" s="76"/>
      <c r="U435" s="76"/>
      <c r="V435" s="76"/>
      <c r="W435" s="76"/>
      <c r="X435" s="76"/>
      <c r="Y435" s="76"/>
      <c r="Z435" s="76"/>
    </row>
    <row r="436" spans="1:26" ht="17.25" customHeight="1">
      <c r="A436" s="807"/>
      <c r="B436" s="802">
        <v>432</v>
      </c>
      <c r="C436" s="793">
        <v>44784</v>
      </c>
      <c r="D436" s="795" t="s">
        <v>10260</v>
      </c>
      <c r="E436" s="795" t="s">
        <v>10261</v>
      </c>
      <c r="F436" s="795" t="s">
        <v>9576</v>
      </c>
      <c r="G436" s="795" t="s">
        <v>9568</v>
      </c>
      <c r="H436" s="784"/>
      <c r="I436" s="76"/>
      <c r="J436" s="76"/>
      <c r="K436" s="76"/>
      <c r="L436" s="76"/>
      <c r="M436" s="76"/>
      <c r="N436" s="76"/>
      <c r="O436" s="76"/>
      <c r="P436" s="76"/>
      <c r="Q436" s="76"/>
      <c r="R436" s="76"/>
      <c r="S436" s="76"/>
      <c r="T436" s="76"/>
      <c r="U436" s="76"/>
      <c r="V436" s="76"/>
      <c r="W436" s="76"/>
      <c r="X436" s="76"/>
      <c r="Y436" s="76"/>
      <c r="Z436" s="76"/>
    </row>
    <row r="437" spans="1:26" ht="17.25" customHeight="1">
      <c r="A437" s="807"/>
      <c r="B437" s="802">
        <v>433</v>
      </c>
      <c r="C437" s="793">
        <v>44784</v>
      </c>
      <c r="D437" s="795" t="s">
        <v>10262</v>
      </c>
      <c r="E437" s="795" t="s">
        <v>9772</v>
      </c>
      <c r="F437" s="795" t="s">
        <v>10263</v>
      </c>
      <c r="G437" s="795" t="s">
        <v>9568</v>
      </c>
      <c r="H437" s="784"/>
      <c r="I437" s="76"/>
      <c r="J437" s="76"/>
      <c r="K437" s="76"/>
      <c r="L437" s="76"/>
      <c r="M437" s="76"/>
      <c r="N437" s="76"/>
      <c r="O437" s="76"/>
      <c r="P437" s="76"/>
      <c r="Q437" s="76"/>
      <c r="R437" s="76"/>
      <c r="S437" s="76"/>
      <c r="T437" s="76"/>
      <c r="U437" s="76"/>
      <c r="V437" s="76"/>
      <c r="W437" s="76"/>
      <c r="X437" s="76"/>
      <c r="Y437" s="76"/>
      <c r="Z437" s="76"/>
    </row>
    <row r="438" spans="1:26" ht="17.25" customHeight="1">
      <c r="A438" s="807"/>
      <c r="B438" s="802">
        <v>434</v>
      </c>
      <c r="C438" s="793">
        <v>44784</v>
      </c>
      <c r="D438" s="794" t="s">
        <v>9565</v>
      </c>
      <c r="E438" s="795" t="s">
        <v>10264</v>
      </c>
      <c r="F438" s="795" t="s">
        <v>9572</v>
      </c>
      <c r="G438" s="795" t="s">
        <v>9568</v>
      </c>
      <c r="H438" s="784"/>
      <c r="I438" s="76"/>
      <c r="J438" s="76"/>
      <c r="K438" s="76"/>
      <c r="L438" s="76"/>
      <c r="M438" s="76"/>
      <c r="N438" s="76"/>
      <c r="O438" s="76"/>
      <c r="P438" s="76"/>
      <c r="Q438" s="76"/>
      <c r="R438" s="76"/>
      <c r="S438" s="76"/>
      <c r="T438" s="76"/>
      <c r="U438" s="76"/>
      <c r="V438" s="76"/>
      <c r="W438" s="76"/>
      <c r="X438" s="76"/>
      <c r="Y438" s="76"/>
      <c r="Z438" s="76"/>
    </row>
    <row r="439" spans="1:26" ht="17.25" customHeight="1">
      <c r="A439" s="807"/>
      <c r="B439" s="802">
        <v>435</v>
      </c>
      <c r="C439" s="793">
        <v>44784</v>
      </c>
      <c r="D439" s="795" t="s">
        <v>10265</v>
      </c>
      <c r="E439" s="795" t="s">
        <v>10266</v>
      </c>
      <c r="F439" s="795" t="s">
        <v>10267</v>
      </c>
      <c r="G439" s="795" t="s">
        <v>9568</v>
      </c>
      <c r="H439" s="784"/>
      <c r="I439" s="76"/>
      <c r="J439" s="76"/>
      <c r="K439" s="76"/>
      <c r="L439" s="76"/>
      <c r="M439" s="76"/>
      <c r="N439" s="76"/>
      <c r="O439" s="76"/>
      <c r="P439" s="76"/>
      <c r="Q439" s="76"/>
      <c r="R439" s="76"/>
      <c r="S439" s="76"/>
      <c r="T439" s="76"/>
      <c r="U439" s="76"/>
      <c r="V439" s="76"/>
      <c r="W439" s="76"/>
      <c r="X439" s="76"/>
      <c r="Y439" s="76"/>
      <c r="Z439" s="76"/>
    </row>
    <row r="440" spans="1:26" ht="17.25" customHeight="1">
      <c r="A440" s="807"/>
      <c r="B440" s="802">
        <v>436</v>
      </c>
      <c r="C440" s="793">
        <v>44784</v>
      </c>
      <c r="D440" s="794" t="s">
        <v>9565</v>
      </c>
      <c r="E440" s="795" t="s">
        <v>10268</v>
      </c>
      <c r="F440" s="795" t="s">
        <v>10269</v>
      </c>
      <c r="G440" s="795" t="s">
        <v>9568</v>
      </c>
      <c r="H440" s="784"/>
      <c r="I440" s="76"/>
      <c r="J440" s="76"/>
      <c r="K440" s="76"/>
      <c r="L440" s="76"/>
      <c r="M440" s="76"/>
      <c r="N440" s="76"/>
      <c r="O440" s="76"/>
      <c r="P440" s="76"/>
      <c r="Q440" s="76"/>
      <c r="R440" s="76"/>
      <c r="S440" s="76"/>
      <c r="T440" s="76"/>
      <c r="U440" s="76"/>
      <c r="V440" s="76"/>
      <c r="W440" s="76"/>
      <c r="X440" s="76"/>
      <c r="Y440" s="76"/>
      <c r="Z440" s="76"/>
    </row>
    <row r="441" spans="1:26" ht="17.25" customHeight="1">
      <c r="A441" s="76"/>
      <c r="B441" s="802">
        <v>437</v>
      </c>
      <c r="C441" s="793">
        <v>44784</v>
      </c>
      <c r="D441" s="794" t="s">
        <v>9565</v>
      </c>
      <c r="E441" s="236" t="s">
        <v>10270</v>
      </c>
      <c r="F441" s="795" t="s">
        <v>10271</v>
      </c>
      <c r="G441" s="795" t="s">
        <v>9568</v>
      </c>
      <c r="H441" s="236"/>
      <c r="I441" s="76"/>
      <c r="J441" s="76"/>
      <c r="K441" s="76"/>
      <c r="L441" s="76"/>
      <c r="M441" s="76"/>
      <c r="N441" s="76"/>
      <c r="O441" s="76"/>
      <c r="P441" s="76"/>
      <c r="Q441" s="76"/>
      <c r="R441" s="76"/>
      <c r="S441" s="76"/>
      <c r="T441" s="76"/>
      <c r="U441" s="76"/>
      <c r="V441" s="76"/>
      <c r="W441" s="76"/>
      <c r="X441" s="76"/>
      <c r="Y441" s="76"/>
      <c r="Z441" s="76"/>
    </row>
    <row r="442" spans="1:26" ht="17.25" customHeight="1">
      <c r="A442" s="76"/>
      <c r="B442" s="802">
        <v>438</v>
      </c>
      <c r="C442" s="793">
        <v>44784</v>
      </c>
      <c r="D442" s="794" t="s">
        <v>9565</v>
      </c>
      <c r="E442" s="236" t="s">
        <v>10272</v>
      </c>
      <c r="F442" s="784" t="s">
        <v>10273</v>
      </c>
      <c r="G442" s="795" t="s">
        <v>9568</v>
      </c>
      <c r="H442" s="236"/>
      <c r="I442" s="76"/>
      <c r="J442" s="76"/>
      <c r="K442" s="76"/>
      <c r="L442" s="76"/>
      <c r="M442" s="76"/>
      <c r="N442" s="76"/>
      <c r="O442" s="76"/>
      <c r="P442" s="76"/>
      <c r="Q442" s="76"/>
      <c r="R442" s="76"/>
      <c r="S442" s="76"/>
      <c r="T442" s="76"/>
      <c r="U442" s="76"/>
      <c r="V442" s="76"/>
      <c r="W442" s="76"/>
      <c r="X442" s="76"/>
      <c r="Y442" s="76"/>
      <c r="Z442" s="76"/>
    </row>
    <row r="443" spans="1:26" ht="17.25" customHeight="1">
      <c r="A443" s="76"/>
      <c r="B443" s="802">
        <v>439</v>
      </c>
      <c r="C443" s="793">
        <v>44784</v>
      </c>
      <c r="D443" s="794" t="s">
        <v>9565</v>
      </c>
      <c r="E443" s="236" t="s">
        <v>10274</v>
      </c>
      <c r="F443" s="784" t="s">
        <v>10275</v>
      </c>
      <c r="G443" s="795" t="s">
        <v>9568</v>
      </c>
      <c r="H443" s="236"/>
      <c r="I443" s="76"/>
      <c r="J443" s="76"/>
      <c r="K443" s="76"/>
      <c r="L443" s="76"/>
      <c r="M443" s="76"/>
      <c r="N443" s="76"/>
      <c r="O443" s="76"/>
      <c r="P443" s="76"/>
      <c r="Q443" s="76"/>
      <c r="R443" s="76"/>
      <c r="S443" s="76"/>
      <c r="T443" s="76"/>
      <c r="U443" s="76"/>
      <c r="V443" s="76"/>
      <c r="W443" s="76"/>
      <c r="X443" s="76"/>
      <c r="Y443" s="76"/>
      <c r="Z443" s="76"/>
    </row>
    <row r="444" spans="1:26" ht="17.25" customHeight="1">
      <c r="A444" s="76"/>
      <c r="B444" s="802">
        <v>440</v>
      </c>
      <c r="C444" s="793">
        <v>44784</v>
      </c>
      <c r="D444" s="794" t="s">
        <v>9565</v>
      </c>
      <c r="E444" s="236" t="s">
        <v>10276</v>
      </c>
      <c r="F444" s="795" t="s">
        <v>10277</v>
      </c>
      <c r="G444" s="795" t="s">
        <v>9568</v>
      </c>
      <c r="H444" s="236"/>
      <c r="I444" s="76"/>
      <c r="J444" s="76"/>
      <c r="K444" s="76"/>
      <c r="L444" s="76"/>
      <c r="M444" s="76"/>
      <c r="N444" s="76"/>
      <c r="O444" s="76"/>
      <c r="P444" s="76"/>
      <c r="Q444" s="76"/>
      <c r="R444" s="76"/>
      <c r="S444" s="76"/>
      <c r="T444" s="76"/>
      <c r="U444" s="76"/>
      <c r="V444" s="76"/>
      <c r="W444" s="76"/>
      <c r="X444" s="76"/>
      <c r="Y444" s="76"/>
      <c r="Z444" s="76"/>
    </row>
    <row r="445" spans="1:26" ht="17.25" customHeight="1">
      <c r="A445" s="76"/>
      <c r="B445" s="802">
        <v>441</v>
      </c>
      <c r="C445" s="793">
        <v>44784</v>
      </c>
      <c r="D445" s="794" t="s">
        <v>9565</v>
      </c>
      <c r="E445" s="236" t="s">
        <v>10278</v>
      </c>
      <c r="F445" s="795" t="s">
        <v>10279</v>
      </c>
      <c r="G445" s="795" t="s">
        <v>9568</v>
      </c>
      <c r="H445" s="236"/>
      <c r="I445" s="76"/>
      <c r="J445" s="76"/>
      <c r="K445" s="76"/>
      <c r="L445" s="76"/>
      <c r="M445" s="76"/>
      <c r="N445" s="76"/>
      <c r="O445" s="76"/>
      <c r="P445" s="76"/>
      <c r="Q445" s="76"/>
      <c r="R445" s="76"/>
      <c r="S445" s="76"/>
      <c r="T445" s="76"/>
      <c r="U445" s="76"/>
      <c r="V445" s="76"/>
      <c r="W445" s="76"/>
      <c r="X445" s="76"/>
      <c r="Y445" s="76"/>
      <c r="Z445" s="76"/>
    </row>
    <row r="446" spans="1:26" ht="17.25" customHeight="1">
      <c r="A446" s="76"/>
      <c r="B446" s="802">
        <v>442</v>
      </c>
      <c r="C446" s="793">
        <v>44784</v>
      </c>
      <c r="D446" s="794" t="s">
        <v>9565</v>
      </c>
      <c r="E446" s="236" t="s">
        <v>10280</v>
      </c>
      <c r="F446" s="795" t="s">
        <v>10281</v>
      </c>
      <c r="G446" s="795" t="s">
        <v>9568</v>
      </c>
      <c r="H446" s="236"/>
      <c r="I446" s="76"/>
      <c r="J446" s="76"/>
      <c r="K446" s="76"/>
      <c r="L446" s="76"/>
      <c r="M446" s="76"/>
      <c r="N446" s="76"/>
      <c r="O446" s="76"/>
      <c r="P446" s="76"/>
      <c r="Q446" s="76"/>
      <c r="R446" s="76"/>
      <c r="S446" s="76"/>
      <c r="T446" s="76"/>
      <c r="U446" s="76"/>
      <c r="V446" s="76"/>
      <c r="W446" s="76"/>
      <c r="X446" s="76"/>
      <c r="Y446" s="76"/>
      <c r="Z446" s="76"/>
    </row>
    <row r="447" spans="1:26" ht="17.25" customHeight="1">
      <c r="A447" s="76"/>
      <c r="B447" s="802">
        <v>443</v>
      </c>
      <c r="C447" s="793">
        <v>44784</v>
      </c>
      <c r="D447" s="794" t="s">
        <v>9565</v>
      </c>
      <c r="E447" s="236" t="s">
        <v>10282</v>
      </c>
      <c r="F447" s="795" t="s">
        <v>10283</v>
      </c>
      <c r="G447" s="795" t="s">
        <v>9568</v>
      </c>
      <c r="H447" s="236"/>
      <c r="I447" s="76"/>
      <c r="J447" s="76"/>
      <c r="K447" s="76"/>
      <c r="L447" s="76"/>
      <c r="M447" s="76"/>
      <c r="N447" s="76"/>
      <c r="O447" s="76"/>
      <c r="P447" s="76"/>
      <c r="Q447" s="76"/>
      <c r="R447" s="76"/>
      <c r="S447" s="76"/>
      <c r="T447" s="76"/>
      <c r="U447" s="76"/>
      <c r="V447" s="76"/>
      <c r="W447" s="76"/>
      <c r="X447" s="76"/>
      <c r="Y447" s="76"/>
      <c r="Z447" s="76"/>
    </row>
    <row r="448" spans="1:26" ht="17.25" customHeight="1">
      <c r="A448" s="76"/>
      <c r="B448" s="802">
        <v>444</v>
      </c>
      <c r="C448" s="793">
        <v>44784</v>
      </c>
      <c r="D448" s="794" t="s">
        <v>9565</v>
      </c>
      <c r="E448" s="236" t="s">
        <v>10284</v>
      </c>
      <c r="F448" s="795" t="s">
        <v>10285</v>
      </c>
      <c r="G448" s="795" t="s">
        <v>9568</v>
      </c>
      <c r="H448" s="236"/>
      <c r="I448" s="76"/>
      <c r="J448" s="76"/>
      <c r="K448" s="76"/>
      <c r="L448" s="76"/>
      <c r="M448" s="76"/>
      <c r="N448" s="76"/>
      <c r="O448" s="76"/>
      <c r="P448" s="76"/>
      <c r="Q448" s="76"/>
      <c r="R448" s="76"/>
      <c r="S448" s="76"/>
      <c r="T448" s="76"/>
      <c r="U448" s="76"/>
      <c r="V448" s="76"/>
      <c r="W448" s="76"/>
      <c r="X448" s="76"/>
      <c r="Y448" s="76"/>
      <c r="Z448" s="76"/>
    </row>
    <row r="449" spans="1:26" ht="17.25" customHeight="1">
      <c r="A449" s="76"/>
      <c r="B449" s="802">
        <v>445</v>
      </c>
      <c r="C449" s="793">
        <v>44784</v>
      </c>
      <c r="D449" s="794" t="s">
        <v>9565</v>
      </c>
      <c r="E449" s="795" t="s">
        <v>10286</v>
      </c>
      <c r="F449" s="795" t="s">
        <v>10287</v>
      </c>
      <c r="G449" s="795" t="s">
        <v>9568</v>
      </c>
      <c r="H449" s="236"/>
      <c r="I449" s="76"/>
      <c r="J449" s="76"/>
      <c r="K449" s="76"/>
      <c r="L449" s="76"/>
      <c r="M449" s="76"/>
      <c r="N449" s="76"/>
      <c r="O449" s="76"/>
      <c r="P449" s="76"/>
      <c r="Q449" s="76"/>
      <c r="R449" s="76"/>
      <c r="S449" s="76"/>
      <c r="T449" s="76"/>
      <c r="U449" s="76"/>
      <c r="V449" s="76"/>
      <c r="W449" s="76"/>
      <c r="X449" s="76"/>
      <c r="Y449" s="76"/>
      <c r="Z449" s="76"/>
    </row>
    <row r="450" spans="1:26" ht="17.25" customHeight="1">
      <c r="A450" s="76"/>
      <c r="B450" s="802">
        <v>446</v>
      </c>
      <c r="C450" s="793">
        <v>44784</v>
      </c>
      <c r="D450" s="794" t="s">
        <v>9565</v>
      </c>
      <c r="E450" s="236" t="s">
        <v>10288</v>
      </c>
      <c r="F450" s="795" t="s">
        <v>10289</v>
      </c>
      <c r="G450" s="795" t="s">
        <v>9568</v>
      </c>
      <c r="H450" s="236"/>
      <c r="I450" s="76"/>
      <c r="J450" s="76"/>
      <c r="K450" s="76"/>
      <c r="L450" s="76"/>
      <c r="M450" s="76"/>
      <c r="N450" s="76"/>
      <c r="O450" s="76"/>
      <c r="P450" s="76"/>
      <c r="Q450" s="76"/>
      <c r="R450" s="76"/>
      <c r="S450" s="76"/>
      <c r="T450" s="76"/>
      <c r="U450" s="76"/>
      <c r="V450" s="76"/>
      <c r="W450" s="76"/>
      <c r="X450" s="76"/>
      <c r="Y450" s="76"/>
      <c r="Z450" s="76"/>
    </row>
    <row r="451" spans="1:26" ht="17.25" customHeight="1">
      <c r="A451" s="76"/>
      <c r="B451" s="802">
        <v>447</v>
      </c>
      <c r="C451" s="793">
        <v>44784</v>
      </c>
      <c r="D451" s="794" t="s">
        <v>9565</v>
      </c>
      <c r="E451" s="236" t="s">
        <v>10290</v>
      </c>
      <c r="F451" s="795" t="s">
        <v>10291</v>
      </c>
      <c r="G451" s="795" t="s">
        <v>9568</v>
      </c>
      <c r="H451" s="236"/>
      <c r="I451" s="76"/>
      <c r="J451" s="76"/>
      <c r="K451" s="76"/>
      <c r="L451" s="76"/>
      <c r="M451" s="76"/>
      <c r="N451" s="76"/>
      <c r="O451" s="76"/>
      <c r="P451" s="76"/>
      <c r="Q451" s="76"/>
      <c r="R451" s="76"/>
      <c r="S451" s="76"/>
      <c r="T451" s="76"/>
      <c r="U451" s="76"/>
      <c r="V451" s="76"/>
      <c r="W451" s="76"/>
      <c r="X451" s="76"/>
      <c r="Y451" s="76"/>
      <c r="Z451" s="76"/>
    </row>
    <row r="452" spans="1:26" ht="17.25" customHeight="1">
      <c r="A452" s="76"/>
      <c r="B452" s="802">
        <v>448</v>
      </c>
      <c r="C452" s="793">
        <v>44784</v>
      </c>
      <c r="D452" s="794" t="s">
        <v>9565</v>
      </c>
      <c r="E452" s="236" t="s">
        <v>10292</v>
      </c>
      <c r="F452" s="795" t="s">
        <v>10293</v>
      </c>
      <c r="G452" s="795" t="s">
        <v>9568</v>
      </c>
      <c r="H452" s="236"/>
      <c r="I452" s="76"/>
      <c r="J452" s="76"/>
      <c r="K452" s="76"/>
      <c r="L452" s="76"/>
      <c r="M452" s="76"/>
      <c r="N452" s="76"/>
      <c r="O452" s="76"/>
      <c r="P452" s="76"/>
      <c r="Q452" s="76"/>
      <c r="R452" s="76"/>
      <c r="S452" s="76"/>
      <c r="T452" s="76"/>
      <c r="U452" s="76"/>
      <c r="V452" s="76"/>
      <c r="W452" s="76"/>
      <c r="X452" s="76"/>
      <c r="Y452" s="76"/>
      <c r="Z452" s="76"/>
    </row>
    <row r="453" spans="1:26" ht="17.25" customHeight="1">
      <c r="A453" s="76"/>
      <c r="B453" s="802">
        <v>449</v>
      </c>
      <c r="C453" s="793">
        <v>44784</v>
      </c>
      <c r="D453" s="794" t="s">
        <v>9565</v>
      </c>
      <c r="E453" s="236" t="s">
        <v>10294</v>
      </c>
      <c r="F453" s="795" t="s">
        <v>10295</v>
      </c>
      <c r="G453" s="795" t="s">
        <v>9568</v>
      </c>
      <c r="H453" s="236"/>
      <c r="I453" s="76"/>
      <c r="J453" s="76"/>
      <c r="K453" s="76"/>
      <c r="L453" s="76"/>
      <c r="M453" s="76"/>
      <c r="N453" s="76"/>
      <c r="O453" s="76"/>
      <c r="P453" s="76"/>
      <c r="Q453" s="76"/>
      <c r="R453" s="76"/>
      <c r="S453" s="76"/>
      <c r="T453" s="76"/>
      <c r="U453" s="76"/>
      <c r="V453" s="76"/>
      <c r="W453" s="76"/>
      <c r="X453" s="76"/>
      <c r="Y453" s="76"/>
      <c r="Z453" s="76"/>
    </row>
    <row r="454" spans="1:26" ht="17.25" customHeight="1">
      <c r="A454" s="76"/>
      <c r="B454" s="802">
        <v>450</v>
      </c>
      <c r="C454" s="793">
        <v>44784</v>
      </c>
      <c r="D454" s="794" t="s">
        <v>9565</v>
      </c>
      <c r="E454" s="236" t="s">
        <v>10296</v>
      </c>
      <c r="F454" s="795" t="s">
        <v>10297</v>
      </c>
      <c r="G454" s="795" t="s">
        <v>9568</v>
      </c>
      <c r="H454" s="236"/>
      <c r="I454" s="76"/>
      <c r="J454" s="76"/>
      <c r="K454" s="76"/>
      <c r="L454" s="76"/>
      <c r="M454" s="76"/>
      <c r="N454" s="76"/>
      <c r="O454" s="76"/>
      <c r="P454" s="76"/>
      <c r="Q454" s="76"/>
      <c r="R454" s="76"/>
      <c r="S454" s="76"/>
      <c r="T454" s="76"/>
      <c r="U454" s="76"/>
      <c r="V454" s="76"/>
      <c r="W454" s="76"/>
      <c r="X454" s="76"/>
      <c r="Y454" s="76"/>
      <c r="Z454" s="76"/>
    </row>
    <row r="455" spans="1:26" ht="17.25" customHeight="1">
      <c r="A455" s="76"/>
      <c r="B455" s="802">
        <v>451</v>
      </c>
      <c r="C455" s="793">
        <v>44784</v>
      </c>
      <c r="D455" s="794" t="s">
        <v>9565</v>
      </c>
      <c r="E455" s="236" t="s">
        <v>10298</v>
      </c>
      <c r="F455" s="795" t="s">
        <v>10299</v>
      </c>
      <c r="G455" s="795" t="s">
        <v>9568</v>
      </c>
      <c r="H455" s="236"/>
      <c r="I455" s="76"/>
      <c r="J455" s="76"/>
      <c r="K455" s="76"/>
      <c r="L455" s="76"/>
      <c r="M455" s="76"/>
      <c r="N455" s="76"/>
      <c r="O455" s="76"/>
      <c r="P455" s="76"/>
      <c r="Q455" s="76"/>
      <c r="R455" s="76"/>
      <c r="S455" s="76"/>
      <c r="T455" s="76"/>
      <c r="U455" s="76"/>
      <c r="V455" s="76"/>
      <c r="W455" s="76"/>
      <c r="X455" s="76"/>
      <c r="Y455" s="76"/>
      <c r="Z455" s="76"/>
    </row>
    <row r="456" spans="1:26" ht="17.25" customHeight="1">
      <c r="A456" s="76"/>
      <c r="B456" s="802">
        <v>452</v>
      </c>
      <c r="C456" s="793">
        <v>44784</v>
      </c>
      <c r="D456" s="794" t="s">
        <v>9565</v>
      </c>
      <c r="E456" s="236" t="s">
        <v>10300</v>
      </c>
      <c r="F456" s="795" t="s">
        <v>10301</v>
      </c>
      <c r="G456" s="795" t="s">
        <v>9568</v>
      </c>
      <c r="H456" s="236"/>
      <c r="I456" s="76"/>
      <c r="J456" s="76"/>
      <c r="K456" s="76"/>
      <c r="L456" s="76"/>
      <c r="M456" s="76"/>
      <c r="N456" s="76"/>
      <c r="O456" s="76"/>
      <c r="P456" s="76"/>
      <c r="Q456" s="76"/>
      <c r="R456" s="76"/>
      <c r="S456" s="76"/>
      <c r="T456" s="76"/>
      <c r="U456" s="76"/>
      <c r="V456" s="76"/>
      <c r="W456" s="76"/>
      <c r="X456" s="76"/>
      <c r="Y456" s="76"/>
      <c r="Z456" s="76"/>
    </row>
    <row r="457" spans="1:26" ht="17.25" customHeight="1">
      <c r="A457" s="76"/>
      <c r="B457" s="802">
        <v>453</v>
      </c>
      <c r="C457" s="793">
        <v>44784</v>
      </c>
      <c r="D457" s="794" t="s">
        <v>9565</v>
      </c>
      <c r="E457" s="236" t="s">
        <v>10302</v>
      </c>
      <c r="F457" s="795" t="s">
        <v>10303</v>
      </c>
      <c r="G457" s="795" t="s">
        <v>9568</v>
      </c>
      <c r="H457" s="236"/>
      <c r="I457" s="76"/>
      <c r="J457" s="76"/>
      <c r="K457" s="76"/>
      <c r="L457" s="76"/>
      <c r="M457" s="76"/>
      <c r="N457" s="76"/>
      <c r="O457" s="76"/>
      <c r="P457" s="76"/>
      <c r="Q457" s="76"/>
      <c r="R457" s="76"/>
      <c r="S457" s="76"/>
      <c r="T457" s="76"/>
      <c r="U457" s="76"/>
      <c r="V457" s="76"/>
      <c r="W457" s="76"/>
      <c r="X457" s="76"/>
      <c r="Y457" s="76"/>
      <c r="Z457" s="76"/>
    </row>
    <row r="458" spans="1:26" ht="17.25" customHeight="1">
      <c r="A458" s="76"/>
      <c r="B458" s="802">
        <v>454</v>
      </c>
      <c r="C458" s="793">
        <v>44784</v>
      </c>
      <c r="D458" s="794" t="s">
        <v>9565</v>
      </c>
      <c r="E458" s="236" t="s">
        <v>10304</v>
      </c>
      <c r="F458" s="795" t="s">
        <v>10305</v>
      </c>
      <c r="G458" s="795" t="s">
        <v>9568</v>
      </c>
      <c r="H458" s="236"/>
      <c r="I458" s="76"/>
      <c r="J458" s="76"/>
      <c r="K458" s="76"/>
      <c r="L458" s="76"/>
      <c r="M458" s="76"/>
      <c r="N458" s="76"/>
      <c r="O458" s="76"/>
      <c r="P458" s="76"/>
      <c r="Q458" s="76"/>
      <c r="R458" s="76"/>
      <c r="S458" s="76"/>
      <c r="T458" s="76"/>
      <c r="U458" s="76"/>
      <c r="V458" s="76"/>
      <c r="W458" s="76"/>
      <c r="X458" s="76"/>
      <c r="Y458" s="76"/>
      <c r="Z458" s="76"/>
    </row>
    <row r="459" spans="1:26" ht="17.25" customHeight="1">
      <c r="A459" s="76"/>
      <c r="B459" s="802">
        <v>455</v>
      </c>
      <c r="C459" s="793">
        <v>44784</v>
      </c>
      <c r="D459" s="794" t="s">
        <v>9565</v>
      </c>
      <c r="E459" s="236" t="s">
        <v>10306</v>
      </c>
      <c r="F459" s="795" t="s">
        <v>10307</v>
      </c>
      <c r="G459" s="795" t="s">
        <v>9568</v>
      </c>
      <c r="H459" s="236"/>
      <c r="I459" s="76"/>
      <c r="J459" s="76"/>
      <c r="K459" s="76"/>
      <c r="L459" s="76"/>
      <c r="M459" s="76"/>
      <c r="N459" s="76"/>
      <c r="O459" s="76"/>
      <c r="P459" s="76"/>
      <c r="Q459" s="76"/>
      <c r="R459" s="76"/>
      <c r="S459" s="76"/>
      <c r="T459" s="76"/>
      <c r="U459" s="76"/>
      <c r="V459" s="76"/>
      <c r="W459" s="76"/>
      <c r="X459" s="76"/>
      <c r="Y459" s="76"/>
      <c r="Z459" s="76"/>
    </row>
    <row r="460" spans="1:26" ht="17.25" customHeight="1">
      <c r="A460" s="76"/>
      <c r="B460" s="802">
        <v>456</v>
      </c>
      <c r="C460" s="793">
        <v>44784</v>
      </c>
      <c r="D460" s="794" t="s">
        <v>9565</v>
      </c>
      <c r="E460" s="236" t="s">
        <v>10100</v>
      </c>
      <c r="F460" s="795" t="s">
        <v>10308</v>
      </c>
      <c r="G460" s="795" t="s">
        <v>9568</v>
      </c>
      <c r="H460" s="236"/>
      <c r="I460" s="76"/>
      <c r="J460" s="76"/>
      <c r="K460" s="76"/>
      <c r="L460" s="76"/>
      <c r="M460" s="76"/>
      <c r="N460" s="76"/>
      <c r="O460" s="76"/>
      <c r="P460" s="76"/>
      <c r="Q460" s="76"/>
      <c r="R460" s="76"/>
      <c r="S460" s="76"/>
      <c r="T460" s="76"/>
      <c r="U460" s="76"/>
      <c r="V460" s="76"/>
      <c r="W460" s="76"/>
      <c r="X460" s="76"/>
      <c r="Y460" s="76"/>
      <c r="Z460" s="76"/>
    </row>
    <row r="461" spans="1:26" ht="17.25" customHeight="1">
      <c r="A461" s="76"/>
      <c r="B461" s="802">
        <v>457</v>
      </c>
      <c r="C461" s="793">
        <v>44784</v>
      </c>
      <c r="D461" s="794" t="s">
        <v>9565</v>
      </c>
      <c r="E461" s="236" t="s">
        <v>10309</v>
      </c>
      <c r="F461" s="795" t="s">
        <v>10310</v>
      </c>
      <c r="G461" s="795" t="s">
        <v>9568</v>
      </c>
      <c r="H461" s="236"/>
      <c r="I461" s="76"/>
      <c r="J461" s="76"/>
      <c r="K461" s="76"/>
      <c r="L461" s="76"/>
      <c r="M461" s="76"/>
      <c r="N461" s="76"/>
      <c r="O461" s="76"/>
      <c r="P461" s="76"/>
      <c r="Q461" s="76"/>
      <c r="R461" s="76"/>
      <c r="S461" s="76"/>
      <c r="T461" s="76"/>
      <c r="U461" s="76"/>
      <c r="V461" s="76"/>
      <c r="W461" s="76"/>
      <c r="X461" s="76"/>
      <c r="Y461" s="76"/>
      <c r="Z461" s="76"/>
    </row>
    <row r="462" spans="1:26" ht="17.25" customHeight="1">
      <c r="A462" s="76"/>
      <c r="B462" s="802">
        <v>458</v>
      </c>
      <c r="C462" s="793">
        <v>44784</v>
      </c>
      <c r="D462" s="794" t="s">
        <v>9565</v>
      </c>
      <c r="E462" s="236" t="s">
        <v>10304</v>
      </c>
      <c r="F462" s="795" t="s">
        <v>10311</v>
      </c>
      <c r="G462" s="795" t="s">
        <v>9568</v>
      </c>
      <c r="H462" s="236"/>
      <c r="I462" s="76"/>
      <c r="J462" s="76"/>
      <c r="K462" s="76"/>
      <c r="L462" s="76"/>
      <c r="M462" s="76"/>
      <c r="N462" s="76"/>
      <c r="O462" s="76"/>
      <c r="P462" s="76"/>
      <c r="Q462" s="76"/>
      <c r="R462" s="76"/>
      <c r="S462" s="76"/>
      <c r="T462" s="76"/>
      <c r="U462" s="76"/>
      <c r="V462" s="76"/>
      <c r="W462" s="76"/>
      <c r="X462" s="76"/>
      <c r="Y462" s="76"/>
      <c r="Z462" s="76"/>
    </row>
    <row r="463" spans="1:26" ht="17.25" customHeight="1">
      <c r="A463" s="76"/>
      <c r="B463" s="802">
        <v>459</v>
      </c>
      <c r="C463" s="793">
        <v>44784</v>
      </c>
      <c r="D463" s="794" t="s">
        <v>9565</v>
      </c>
      <c r="E463" s="236" t="s">
        <v>10312</v>
      </c>
      <c r="F463" s="795" t="s">
        <v>10313</v>
      </c>
      <c r="G463" s="795" t="s">
        <v>9568</v>
      </c>
      <c r="H463" s="236"/>
      <c r="I463" s="76"/>
      <c r="J463" s="76"/>
      <c r="K463" s="76"/>
      <c r="L463" s="76"/>
      <c r="M463" s="76"/>
      <c r="N463" s="76"/>
      <c r="O463" s="76"/>
      <c r="P463" s="76"/>
      <c r="Q463" s="76"/>
      <c r="R463" s="76"/>
      <c r="S463" s="76"/>
      <c r="T463" s="76"/>
      <c r="U463" s="76"/>
      <c r="V463" s="76"/>
      <c r="W463" s="76"/>
      <c r="X463" s="76"/>
      <c r="Y463" s="76"/>
      <c r="Z463" s="76"/>
    </row>
    <row r="464" spans="1:26" ht="17.25" customHeight="1">
      <c r="A464" s="76"/>
      <c r="B464" s="802">
        <v>460</v>
      </c>
      <c r="C464" s="793">
        <v>44784</v>
      </c>
      <c r="D464" s="794" t="s">
        <v>9565</v>
      </c>
      <c r="E464" s="236" t="s">
        <v>10100</v>
      </c>
      <c r="F464" s="795" t="s">
        <v>10314</v>
      </c>
      <c r="G464" s="795" t="s">
        <v>9568</v>
      </c>
      <c r="H464" s="236"/>
      <c r="I464" s="76"/>
      <c r="J464" s="76"/>
      <c r="K464" s="76"/>
      <c r="L464" s="76"/>
      <c r="M464" s="76"/>
      <c r="N464" s="76"/>
      <c r="O464" s="76"/>
      <c r="P464" s="76"/>
      <c r="Q464" s="76"/>
      <c r="R464" s="76"/>
      <c r="S464" s="76"/>
      <c r="T464" s="76"/>
      <c r="U464" s="76"/>
      <c r="V464" s="76"/>
      <c r="W464" s="76"/>
      <c r="X464" s="76"/>
      <c r="Y464" s="76"/>
      <c r="Z464" s="76"/>
    </row>
    <row r="465" spans="1:26" ht="17.25" customHeight="1">
      <c r="A465" s="76"/>
      <c r="B465" s="802">
        <v>461</v>
      </c>
      <c r="C465" s="793">
        <v>44784</v>
      </c>
      <c r="D465" s="794" t="s">
        <v>9565</v>
      </c>
      <c r="E465" s="236" t="s">
        <v>10315</v>
      </c>
      <c r="F465" s="795" t="s">
        <v>10316</v>
      </c>
      <c r="G465" s="795" t="s">
        <v>9568</v>
      </c>
      <c r="H465" s="236"/>
      <c r="I465" s="76"/>
      <c r="J465" s="76"/>
      <c r="K465" s="76"/>
      <c r="L465" s="76"/>
      <c r="M465" s="76"/>
      <c r="N465" s="76"/>
      <c r="O465" s="76"/>
      <c r="P465" s="76"/>
      <c r="Q465" s="76"/>
      <c r="R465" s="76"/>
      <c r="S465" s="76"/>
      <c r="T465" s="76"/>
      <c r="U465" s="76"/>
      <c r="V465" s="76"/>
      <c r="W465" s="76"/>
      <c r="X465" s="76"/>
      <c r="Y465" s="76"/>
      <c r="Z465" s="76"/>
    </row>
    <row r="466" spans="1:26" ht="17.25" customHeight="1">
      <c r="A466" s="76"/>
      <c r="B466" s="802">
        <v>462</v>
      </c>
      <c r="C466" s="793">
        <v>44784</v>
      </c>
      <c r="D466" s="794" t="s">
        <v>9565</v>
      </c>
      <c r="E466" s="236" t="s">
        <v>10317</v>
      </c>
      <c r="F466" s="795" t="s">
        <v>10318</v>
      </c>
      <c r="G466" s="795" t="s">
        <v>9568</v>
      </c>
      <c r="H466" s="236"/>
      <c r="I466" s="76"/>
      <c r="J466" s="76"/>
      <c r="K466" s="76"/>
      <c r="L466" s="76"/>
      <c r="M466" s="76"/>
      <c r="N466" s="76"/>
      <c r="O466" s="76"/>
      <c r="P466" s="76"/>
      <c r="Q466" s="76"/>
      <c r="R466" s="76"/>
      <c r="S466" s="76"/>
      <c r="T466" s="76"/>
      <c r="U466" s="76"/>
      <c r="V466" s="76"/>
      <c r="W466" s="76"/>
      <c r="X466" s="76"/>
      <c r="Y466" s="76"/>
      <c r="Z466" s="76"/>
    </row>
    <row r="467" spans="1:26" ht="17.25" customHeight="1">
      <c r="A467" s="76"/>
      <c r="B467" s="802">
        <v>463</v>
      </c>
      <c r="C467" s="793">
        <v>44784</v>
      </c>
      <c r="D467" s="794" t="s">
        <v>9565</v>
      </c>
      <c r="E467" s="236" t="s">
        <v>10319</v>
      </c>
      <c r="F467" s="795" t="s">
        <v>10320</v>
      </c>
      <c r="G467" s="795" t="s">
        <v>9568</v>
      </c>
      <c r="H467" s="236"/>
      <c r="I467" s="76"/>
      <c r="J467" s="76"/>
      <c r="K467" s="76"/>
      <c r="L467" s="76"/>
      <c r="M467" s="76"/>
      <c r="N467" s="76"/>
      <c r="O467" s="76"/>
      <c r="P467" s="76"/>
      <c r="Q467" s="76"/>
      <c r="R467" s="76"/>
      <c r="S467" s="76"/>
      <c r="T467" s="76"/>
      <c r="U467" s="76"/>
      <c r="V467" s="76"/>
      <c r="W467" s="76"/>
      <c r="X467" s="76"/>
      <c r="Y467" s="76"/>
      <c r="Z467" s="76"/>
    </row>
    <row r="468" spans="1:26" ht="17.25" customHeight="1">
      <c r="A468" s="76"/>
      <c r="B468" s="802">
        <v>464</v>
      </c>
      <c r="C468" s="793">
        <v>44784</v>
      </c>
      <c r="D468" s="794" t="s">
        <v>9565</v>
      </c>
      <c r="E468" s="236" t="s">
        <v>10321</v>
      </c>
      <c r="F468" s="784" t="s">
        <v>10322</v>
      </c>
      <c r="G468" s="795" t="s">
        <v>9568</v>
      </c>
      <c r="H468" s="236"/>
      <c r="I468" s="76"/>
      <c r="J468" s="76"/>
      <c r="K468" s="76"/>
      <c r="L468" s="76"/>
      <c r="M468" s="76"/>
      <c r="N468" s="76"/>
      <c r="O468" s="76"/>
      <c r="P468" s="76"/>
      <c r="Q468" s="76"/>
      <c r="R468" s="76"/>
      <c r="S468" s="76"/>
      <c r="T468" s="76"/>
      <c r="U468" s="76"/>
      <c r="V468" s="76"/>
      <c r="W468" s="76"/>
      <c r="X468" s="76"/>
      <c r="Y468" s="76"/>
      <c r="Z468" s="76"/>
    </row>
    <row r="469" spans="1:26" ht="17.25" customHeight="1">
      <c r="A469" s="76"/>
      <c r="B469" s="802">
        <v>465</v>
      </c>
      <c r="C469" s="793">
        <v>44784</v>
      </c>
      <c r="D469" s="794" t="s">
        <v>9565</v>
      </c>
      <c r="E469" s="236" t="s">
        <v>10323</v>
      </c>
      <c r="F469" s="795" t="s">
        <v>10324</v>
      </c>
      <c r="G469" s="795" t="s">
        <v>9568</v>
      </c>
      <c r="H469" s="236"/>
      <c r="I469" s="76"/>
      <c r="J469" s="76"/>
      <c r="K469" s="76"/>
      <c r="L469" s="76"/>
      <c r="M469" s="76"/>
      <c r="N469" s="76"/>
      <c r="O469" s="76"/>
      <c r="P469" s="76"/>
      <c r="Q469" s="76"/>
      <c r="R469" s="76"/>
      <c r="S469" s="76"/>
      <c r="T469" s="76"/>
      <c r="U469" s="76"/>
      <c r="V469" s="76"/>
      <c r="W469" s="76"/>
      <c r="X469" s="76"/>
      <c r="Y469" s="76"/>
      <c r="Z469" s="76"/>
    </row>
    <row r="470" spans="1:26" ht="17.25" customHeight="1">
      <c r="A470" s="76"/>
      <c r="B470" s="802">
        <v>466</v>
      </c>
      <c r="C470" s="793">
        <v>44785</v>
      </c>
      <c r="D470" s="794" t="s">
        <v>9565</v>
      </c>
      <c r="E470" s="236" t="s">
        <v>10325</v>
      </c>
      <c r="F470" s="795" t="s">
        <v>10326</v>
      </c>
      <c r="G470" s="795" t="s">
        <v>9568</v>
      </c>
      <c r="H470" s="236"/>
      <c r="I470" s="76"/>
      <c r="J470" s="76"/>
      <c r="K470" s="76"/>
      <c r="L470" s="76"/>
      <c r="M470" s="76"/>
      <c r="N470" s="76"/>
      <c r="O470" s="76"/>
      <c r="P470" s="76"/>
      <c r="Q470" s="76"/>
      <c r="R470" s="76"/>
      <c r="S470" s="76"/>
      <c r="T470" s="76"/>
      <c r="U470" s="76"/>
      <c r="V470" s="76"/>
      <c r="W470" s="76"/>
      <c r="X470" s="76"/>
      <c r="Y470" s="76"/>
      <c r="Z470" s="76"/>
    </row>
    <row r="471" spans="1:26" ht="17.25" customHeight="1">
      <c r="A471" s="76"/>
      <c r="B471" s="802">
        <v>467</v>
      </c>
      <c r="C471" s="793">
        <v>44785</v>
      </c>
      <c r="D471" s="794" t="s">
        <v>9565</v>
      </c>
      <c r="E471" s="236" t="s">
        <v>10327</v>
      </c>
      <c r="F471" s="795" t="s">
        <v>10328</v>
      </c>
      <c r="G471" s="795" t="s">
        <v>9568</v>
      </c>
      <c r="H471" s="236"/>
      <c r="I471" s="76"/>
      <c r="J471" s="76"/>
      <c r="K471" s="76"/>
      <c r="L471" s="76"/>
      <c r="M471" s="76"/>
      <c r="N471" s="76"/>
      <c r="O471" s="76"/>
      <c r="P471" s="76"/>
      <c r="Q471" s="76"/>
      <c r="R471" s="76"/>
      <c r="S471" s="76"/>
      <c r="T471" s="76"/>
      <c r="U471" s="76"/>
      <c r="V471" s="76"/>
      <c r="W471" s="76"/>
      <c r="X471" s="76"/>
      <c r="Y471" s="76"/>
      <c r="Z471" s="76"/>
    </row>
    <row r="472" spans="1:26" ht="17.25" customHeight="1">
      <c r="A472" s="76"/>
      <c r="B472" s="802">
        <v>468</v>
      </c>
      <c r="C472" s="793">
        <v>44785</v>
      </c>
      <c r="D472" s="794" t="s">
        <v>9565</v>
      </c>
      <c r="E472" s="236" t="s">
        <v>10329</v>
      </c>
      <c r="F472" s="795" t="s">
        <v>10330</v>
      </c>
      <c r="G472" s="795" t="s">
        <v>9568</v>
      </c>
      <c r="H472" s="236"/>
      <c r="I472" s="76"/>
      <c r="J472" s="76"/>
      <c r="K472" s="76"/>
      <c r="L472" s="76"/>
      <c r="M472" s="76"/>
      <c r="N472" s="76"/>
      <c r="O472" s="76"/>
      <c r="P472" s="76"/>
      <c r="Q472" s="76"/>
      <c r="R472" s="76"/>
      <c r="S472" s="76"/>
      <c r="T472" s="76"/>
      <c r="U472" s="76"/>
      <c r="V472" s="76"/>
      <c r="W472" s="76"/>
      <c r="X472" s="76"/>
      <c r="Y472" s="76"/>
      <c r="Z472" s="76"/>
    </row>
    <row r="473" spans="1:26" ht="17.25" customHeight="1">
      <c r="A473" s="76"/>
      <c r="B473" s="802">
        <v>469</v>
      </c>
      <c r="C473" s="793">
        <v>44785</v>
      </c>
      <c r="D473" s="794" t="s">
        <v>9565</v>
      </c>
      <c r="E473" s="236" t="s">
        <v>10331</v>
      </c>
      <c r="F473" s="795" t="s">
        <v>10332</v>
      </c>
      <c r="G473" s="795" t="s">
        <v>9568</v>
      </c>
      <c r="H473" s="236"/>
      <c r="I473" s="76"/>
      <c r="J473" s="76"/>
      <c r="K473" s="76"/>
      <c r="L473" s="76"/>
      <c r="M473" s="76"/>
      <c r="N473" s="76"/>
      <c r="O473" s="76"/>
      <c r="P473" s="76"/>
      <c r="Q473" s="76"/>
      <c r="R473" s="76"/>
      <c r="S473" s="76"/>
      <c r="T473" s="76"/>
      <c r="U473" s="76"/>
      <c r="V473" s="76"/>
      <c r="W473" s="76"/>
      <c r="X473" s="76"/>
      <c r="Y473" s="76"/>
      <c r="Z473" s="76"/>
    </row>
    <row r="474" spans="1:26" ht="17.25" customHeight="1">
      <c r="A474" s="76"/>
      <c r="B474" s="802">
        <v>470</v>
      </c>
      <c r="C474" s="793">
        <v>44785</v>
      </c>
      <c r="D474" s="794" t="s">
        <v>9565</v>
      </c>
      <c r="E474" s="236" t="s">
        <v>10333</v>
      </c>
      <c r="F474" s="795" t="s">
        <v>10334</v>
      </c>
      <c r="G474" s="795" t="s">
        <v>9568</v>
      </c>
      <c r="H474" s="236"/>
      <c r="I474" s="76"/>
      <c r="J474" s="76"/>
      <c r="K474" s="76"/>
      <c r="L474" s="76"/>
      <c r="M474" s="76"/>
      <c r="N474" s="76"/>
      <c r="O474" s="76"/>
      <c r="P474" s="76"/>
      <c r="Q474" s="76"/>
      <c r="R474" s="76"/>
      <c r="S474" s="76"/>
      <c r="T474" s="76"/>
      <c r="U474" s="76"/>
      <c r="V474" s="76"/>
      <c r="W474" s="76"/>
      <c r="X474" s="76"/>
      <c r="Y474" s="76"/>
      <c r="Z474" s="76"/>
    </row>
    <row r="475" spans="1:26" ht="17.25" customHeight="1">
      <c r="A475" s="76"/>
      <c r="B475" s="802">
        <v>471</v>
      </c>
      <c r="C475" s="793">
        <v>44785</v>
      </c>
      <c r="D475" s="794" t="s">
        <v>9565</v>
      </c>
      <c r="E475" s="236" t="s">
        <v>10335</v>
      </c>
      <c r="F475" s="795" t="s">
        <v>10336</v>
      </c>
      <c r="G475" s="795" t="s">
        <v>9568</v>
      </c>
      <c r="H475" s="236"/>
      <c r="I475" s="76"/>
      <c r="J475" s="76"/>
      <c r="K475" s="76"/>
      <c r="L475" s="76"/>
      <c r="M475" s="76"/>
      <c r="N475" s="76"/>
      <c r="O475" s="76"/>
      <c r="P475" s="76"/>
      <c r="Q475" s="76"/>
      <c r="R475" s="76"/>
      <c r="S475" s="76"/>
      <c r="T475" s="76"/>
      <c r="U475" s="76"/>
      <c r="V475" s="76"/>
      <c r="W475" s="76"/>
      <c r="X475" s="76"/>
      <c r="Y475" s="76"/>
      <c r="Z475" s="76"/>
    </row>
    <row r="476" spans="1:26" ht="17.25" customHeight="1">
      <c r="A476" s="76"/>
      <c r="B476" s="802">
        <v>472</v>
      </c>
      <c r="C476" s="793">
        <v>44785</v>
      </c>
      <c r="D476" s="794" t="s">
        <v>9565</v>
      </c>
      <c r="E476" s="236" t="s">
        <v>10337</v>
      </c>
      <c r="F476" s="795" t="s">
        <v>10338</v>
      </c>
      <c r="G476" s="795" t="s">
        <v>9568</v>
      </c>
      <c r="H476" s="236"/>
      <c r="I476" s="76"/>
      <c r="J476" s="76"/>
      <c r="K476" s="76"/>
      <c r="L476" s="76"/>
      <c r="M476" s="76"/>
      <c r="N476" s="76"/>
      <c r="O476" s="76"/>
      <c r="P476" s="76"/>
      <c r="Q476" s="76"/>
      <c r="R476" s="76"/>
      <c r="S476" s="76"/>
      <c r="T476" s="76"/>
      <c r="U476" s="76"/>
      <c r="V476" s="76"/>
      <c r="W476" s="76"/>
      <c r="X476" s="76"/>
      <c r="Y476" s="76"/>
      <c r="Z476" s="76"/>
    </row>
    <row r="477" spans="1:26" ht="17.25" customHeight="1">
      <c r="A477" s="76"/>
      <c r="B477" s="802">
        <v>473</v>
      </c>
      <c r="C477" s="793">
        <v>44785</v>
      </c>
      <c r="D477" s="794" t="s">
        <v>9565</v>
      </c>
      <c r="E477" s="236" t="s">
        <v>10278</v>
      </c>
      <c r="F477" s="795" t="s">
        <v>10339</v>
      </c>
      <c r="G477" s="795" t="s">
        <v>9568</v>
      </c>
      <c r="H477" s="236"/>
      <c r="I477" s="76"/>
      <c r="J477" s="76"/>
      <c r="K477" s="76"/>
      <c r="L477" s="76"/>
      <c r="M477" s="76"/>
      <c r="N477" s="76"/>
      <c r="O477" s="76"/>
      <c r="P477" s="76"/>
      <c r="Q477" s="76"/>
      <c r="R477" s="76"/>
      <c r="S477" s="76"/>
      <c r="T477" s="76"/>
      <c r="U477" s="76"/>
      <c r="V477" s="76"/>
      <c r="W477" s="76"/>
      <c r="X477" s="76"/>
      <c r="Y477" s="76"/>
      <c r="Z477" s="76"/>
    </row>
    <row r="478" spans="1:26" ht="17.25" customHeight="1">
      <c r="A478" s="76"/>
      <c r="B478" s="802">
        <v>474</v>
      </c>
      <c r="C478" s="793">
        <v>44785</v>
      </c>
      <c r="D478" s="794" t="s">
        <v>9565</v>
      </c>
      <c r="E478" s="236" t="s">
        <v>10340</v>
      </c>
      <c r="F478" s="795" t="s">
        <v>10341</v>
      </c>
      <c r="G478" s="795" t="s">
        <v>9568</v>
      </c>
      <c r="H478" s="236"/>
      <c r="I478" s="76"/>
      <c r="J478" s="76"/>
      <c r="K478" s="76"/>
      <c r="L478" s="76"/>
      <c r="M478" s="76"/>
      <c r="N478" s="76"/>
      <c r="O478" s="76"/>
      <c r="P478" s="76"/>
      <c r="Q478" s="76"/>
      <c r="R478" s="76"/>
      <c r="S478" s="76"/>
      <c r="T478" s="76"/>
      <c r="U478" s="76"/>
      <c r="V478" s="76"/>
      <c r="W478" s="76"/>
      <c r="X478" s="76"/>
      <c r="Y478" s="76"/>
      <c r="Z478" s="76"/>
    </row>
    <row r="479" spans="1:26" ht="17.25" customHeight="1">
      <c r="A479" s="76"/>
      <c r="B479" s="802">
        <v>475</v>
      </c>
      <c r="C479" s="793">
        <v>44785</v>
      </c>
      <c r="D479" s="794" t="s">
        <v>9565</v>
      </c>
      <c r="E479" s="236" t="s">
        <v>10342</v>
      </c>
      <c r="F479" s="795" t="s">
        <v>10343</v>
      </c>
      <c r="G479" s="795" t="s">
        <v>9568</v>
      </c>
      <c r="H479" s="236"/>
      <c r="I479" s="76"/>
      <c r="J479" s="76"/>
      <c r="K479" s="76"/>
      <c r="L479" s="76"/>
      <c r="M479" s="76"/>
      <c r="N479" s="76"/>
      <c r="O479" s="76"/>
      <c r="P479" s="76"/>
      <c r="Q479" s="76"/>
      <c r="R479" s="76"/>
      <c r="S479" s="76"/>
      <c r="T479" s="76"/>
      <c r="U479" s="76"/>
      <c r="V479" s="76"/>
      <c r="W479" s="76"/>
      <c r="X479" s="76"/>
      <c r="Y479" s="76"/>
      <c r="Z479" s="76"/>
    </row>
    <row r="480" spans="1:26" ht="17.25" customHeight="1">
      <c r="A480" s="76"/>
      <c r="B480" s="802">
        <v>476</v>
      </c>
      <c r="C480" s="793">
        <v>44785</v>
      </c>
      <c r="D480" s="794" t="s">
        <v>9565</v>
      </c>
      <c r="E480" s="236" t="s">
        <v>10344</v>
      </c>
      <c r="F480" s="795" t="s">
        <v>10345</v>
      </c>
      <c r="G480" s="795" t="s">
        <v>9568</v>
      </c>
      <c r="H480" s="236"/>
      <c r="I480" s="76"/>
      <c r="J480" s="76"/>
      <c r="K480" s="76"/>
      <c r="L480" s="76"/>
      <c r="M480" s="76"/>
      <c r="N480" s="76"/>
      <c r="O480" s="76"/>
      <c r="P480" s="76"/>
      <c r="Q480" s="76"/>
      <c r="R480" s="76"/>
      <c r="S480" s="76"/>
      <c r="T480" s="76"/>
      <c r="U480" s="76"/>
      <c r="V480" s="76"/>
      <c r="W480" s="76"/>
      <c r="X480" s="76"/>
      <c r="Y480" s="76"/>
      <c r="Z480" s="76"/>
    </row>
    <row r="481" spans="1:26" ht="17.25" customHeight="1">
      <c r="A481" s="76"/>
      <c r="B481" s="802">
        <v>477</v>
      </c>
      <c r="C481" s="793">
        <v>44785</v>
      </c>
      <c r="D481" s="794" t="s">
        <v>9565</v>
      </c>
      <c r="E481" s="236" t="s">
        <v>10346</v>
      </c>
      <c r="F481" s="795" t="s">
        <v>10347</v>
      </c>
      <c r="G481" s="795" t="s">
        <v>9568</v>
      </c>
      <c r="H481" s="236"/>
      <c r="I481" s="76"/>
      <c r="J481" s="76"/>
      <c r="K481" s="76"/>
      <c r="L481" s="76"/>
      <c r="M481" s="76"/>
      <c r="N481" s="76"/>
      <c r="O481" s="76"/>
      <c r="P481" s="76"/>
      <c r="Q481" s="76"/>
      <c r="R481" s="76"/>
      <c r="S481" s="76"/>
      <c r="T481" s="76"/>
      <c r="U481" s="76"/>
      <c r="V481" s="76"/>
      <c r="W481" s="76"/>
      <c r="X481" s="76"/>
      <c r="Y481" s="76"/>
      <c r="Z481" s="76"/>
    </row>
    <row r="482" spans="1:26" ht="17.25" customHeight="1">
      <c r="A482" s="76"/>
      <c r="B482" s="802">
        <v>478</v>
      </c>
      <c r="C482" s="793">
        <v>44785</v>
      </c>
      <c r="D482" s="794" t="s">
        <v>9565</v>
      </c>
      <c r="E482" s="236" t="s">
        <v>10348</v>
      </c>
      <c r="F482" s="795" t="s">
        <v>10349</v>
      </c>
      <c r="G482" s="795" t="s">
        <v>9568</v>
      </c>
      <c r="H482" s="236"/>
      <c r="I482" s="76"/>
      <c r="J482" s="76"/>
      <c r="K482" s="76"/>
      <c r="L482" s="76"/>
      <c r="M482" s="76"/>
      <c r="N482" s="76"/>
      <c r="O482" s="76"/>
      <c r="P482" s="76"/>
      <c r="Q482" s="76"/>
      <c r="R482" s="76"/>
      <c r="S482" s="76"/>
      <c r="T482" s="76"/>
      <c r="U482" s="76"/>
      <c r="V482" s="76"/>
      <c r="W482" s="76"/>
      <c r="X482" s="76"/>
      <c r="Y482" s="76"/>
      <c r="Z482" s="76"/>
    </row>
    <row r="483" spans="1:26" ht="17.25" customHeight="1">
      <c r="A483" s="76"/>
      <c r="B483" s="802">
        <v>479</v>
      </c>
      <c r="C483" s="793">
        <v>44785</v>
      </c>
      <c r="D483" s="794" t="s">
        <v>9565</v>
      </c>
      <c r="E483" s="236" t="s">
        <v>10342</v>
      </c>
      <c r="F483" s="795" t="s">
        <v>10350</v>
      </c>
      <c r="G483" s="795" t="s">
        <v>9568</v>
      </c>
      <c r="H483" s="236"/>
      <c r="I483" s="76"/>
      <c r="J483" s="76"/>
      <c r="K483" s="76"/>
      <c r="L483" s="76"/>
      <c r="M483" s="76"/>
      <c r="N483" s="76"/>
      <c r="O483" s="76"/>
      <c r="P483" s="76"/>
      <c r="Q483" s="76"/>
      <c r="R483" s="76"/>
      <c r="S483" s="76"/>
      <c r="T483" s="76"/>
      <c r="U483" s="76"/>
      <c r="V483" s="76"/>
      <c r="W483" s="76"/>
      <c r="X483" s="76"/>
      <c r="Y483" s="76"/>
      <c r="Z483" s="76"/>
    </row>
    <row r="484" spans="1:26" ht="17.25" customHeight="1">
      <c r="A484" s="76"/>
      <c r="B484" s="802">
        <v>480</v>
      </c>
      <c r="C484" s="793">
        <v>44785</v>
      </c>
      <c r="D484" s="794" t="s">
        <v>9565</v>
      </c>
      <c r="E484" s="236" t="s">
        <v>10351</v>
      </c>
      <c r="F484" s="795" t="s">
        <v>10352</v>
      </c>
      <c r="G484" s="795" t="s">
        <v>9568</v>
      </c>
      <c r="H484" s="236"/>
      <c r="I484" s="76"/>
      <c r="J484" s="76"/>
      <c r="K484" s="76"/>
      <c r="L484" s="76"/>
      <c r="M484" s="76"/>
      <c r="N484" s="76"/>
      <c r="O484" s="76"/>
      <c r="P484" s="76"/>
      <c r="Q484" s="76"/>
      <c r="R484" s="76"/>
      <c r="S484" s="76"/>
      <c r="T484" s="76"/>
      <c r="U484" s="76"/>
      <c r="V484" s="76"/>
      <c r="W484" s="76"/>
      <c r="X484" s="76"/>
      <c r="Y484" s="76"/>
      <c r="Z484" s="76"/>
    </row>
    <row r="485" spans="1:26" ht="17.25" customHeight="1">
      <c r="A485" s="76"/>
      <c r="B485" s="802">
        <v>481</v>
      </c>
      <c r="C485" s="793">
        <v>44785</v>
      </c>
      <c r="D485" s="794" t="s">
        <v>9565</v>
      </c>
      <c r="E485" s="236" t="s">
        <v>10353</v>
      </c>
      <c r="F485" s="795" t="s">
        <v>10354</v>
      </c>
      <c r="G485" s="795" t="s">
        <v>9568</v>
      </c>
      <c r="H485" s="236"/>
      <c r="I485" s="76"/>
      <c r="J485" s="76"/>
      <c r="K485" s="76"/>
      <c r="L485" s="76"/>
      <c r="M485" s="76"/>
      <c r="N485" s="76"/>
      <c r="O485" s="76"/>
      <c r="P485" s="76"/>
      <c r="Q485" s="76"/>
      <c r="R485" s="76"/>
      <c r="S485" s="76"/>
      <c r="T485" s="76"/>
      <c r="U485" s="76"/>
      <c r="V485" s="76"/>
      <c r="W485" s="76"/>
      <c r="X485" s="76"/>
      <c r="Y485" s="76"/>
      <c r="Z485" s="76"/>
    </row>
    <row r="486" spans="1:26" ht="17.25" customHeight="1">
      <c r="A486" s="76"/>
      <c r="B486" s="802">
        <v>482</v>
      </c>
      <c r="C486" s="793">
        <v>44785</v>
      </c>
      <c r="D486" s="794" t="s">
        <v>9565</v>
      </c>
      <c r="E486" s="236" t="s">
        <v>10355</v>
      </c>
      <c r="F486" s="795" t="s">
        <v>10356</v>
      </c>
      <c r="G486" s="795" t="s">
        <v>9568</v>
      </c>
      <c r="H486" s="236"/>
      <c r="I486" s="76"/>
      <c r="J486" s="76"/>
      <c r="K486" s="76"/>
      <c r="L486" s="76"/>
      <c r="M486" s="76"/>
      <c r="N486" s="76"/>
      <c r="O486" s="76"/>
      <c r="P486" s="76"/>
      <c r="Q486" s="76"/>
      <c r="R486" s="76"/>
      <c r="S486" s="76"/>
      <c r="T486" s="76"/>
      <c r="U486" s="76"/>
      <c r="V486" s="76"/>
      <c r="W486" s="76"/>
      <c r="X486" s="76"/>
      <c r="Y486" s="76"/>
      <c r="Z486" s="76"/>
    </row>
    <row r="487" spans="1:26" ht="17.25" customHeight="1">
      <c r="A487" s="76"/>
      <c r="B487" s="802">
        <v>483</v>
      </c>
      <c r="C487" s="793">
        <v>44786</v>
      </c>
      <c r="D487" s="794" t="s">
        <v>9565</v>
      </c>
      <c r="E487" s="236" t="s">
        <v>10357</v>
      </c>
      <c r="F487" s="795" t="s">
        <v>10358</v>
      </c>
      <c r="G487" s="795" t="s">
        <v>9568</v>
      </c>
      <c r="H487" s="236"/>
      <c r="I487" s="76"/>
      <c r="J487" s="76"/>
      <c r="K487" s="76"/>
      <c r="L487" s="76"/>
      <c r="M487" s="76"/>
      <c r="N487" s="76"/>
      <c r="O487" s="76"/>
      <c r="P487" s="76"/>
      <c r="Q487" s="76"/>
      <c r="R487" s="76"/>
      <c r="S487" s="76"/>
      <c r="T487" s="76"/>
      <c r="U487" s="76"/>
      <c r="V487" s="76"/>
      <c r="W487" s="76"/>
      <c r="X487" s="76"/>
      <c r="Y487" s="76"/>
      <c r="Z487" s="76"/>
    </row>
    <row r="488" spans="1:26" ht="17.25" customHeight="1">
      <c r="A488" s="76"/>
      <c r="B488" s="802">
        <v>484</v>
      </c>
      <c r="C488" s="793">
        <v>44786</v>
      </c>
      <c r="D488" s="794" t="s">
        <v>9565</v>
      </c>
      <c r="E488" s="236" t="s">
        <v>10359</v>
      </c>
      <c r="F488" s="795" t="s">
        <v>10360</v>
      </c>
      <c r="G488" s="795" t="s">
        <v>9568</v>
      </c>
      <c r="H488" s="236"/>
      <c r="I488" s="76"/>
      <c r="J488" s="76"/>
      <c r="K488" s="76"/>
      <c r="L488" s="76"/>
      <c r="M488" s="76"/>
      <c r="N488" s="76"/>
      <c r="O488" s="76"/>
      <c r="P488" s="76"/>
      <c r="Q488" s="76"/>
      <c r="R488" s="76"/>
      <c r="S488" s="76"/>
      <c r="T488" s="76"/>
      <c r="U488" s="76"/>
      <c r="V488" s="76"/>
      <c r="W488" s="76"/>
      <c r="X488" s="76"/>
      <c r="Y488" s="76"/>
      <c r="Z488" s="76"/>
    </row>
    <row r="489" spans="1:26" ht="17.25" customHeight="1">
      <c r="A489" s="76"/>
      <c r="B489" s="802">
        <v>485</v>
      </c>
      <c r="C489" s="793">
        <v>44786</v>
      </c>
      <c r="D489" s="794" t="s">
        <v>9565</v>
      </c>
      <c r="E489" s="236" t="s">
        <v>10361</v>
      </c>
      <c r="F489" s="795" t="s">
        <v>10362</v>
      </c>
      <c r="G489" s="795" t="s">
        <v>9568</v>
      </c>
      <c r="H489" s="236"/>
      <c r="I489" s="76"/>
      <c r="J489" s="76"/>
      <c r="K489" s="76"/>
      <c r="L489" s="76"/>
      <c r="M489" s="76"/>
      <c r="N489" s="76"/>
      <c r="O489" s="76"/>
      <c r="P489" s="76"/>
      <c r="Q489" s="76"/>
      <c r="R489" s="76"/>
      <c r="S489" s="76"/>
      <c r="T489" s="76"/>
      <c r="U489" s="76"/>
      <c r="V489" s="76"/>
      <c r="W489" s="76"/>
      <c r="X489" s="76"/>
      <c r="Y489" s="76"/>
      <c r="Z489" s="76"/>
    </row>
    <row r="490" spans="1:26" ht="17.25" customHeight="1">
      <c r="A490" s="76"/>
      <c r="B490" s="802">
        <v>486</v>
      </c>
      <c r="C490" s="793">
        <v>44786</v>
      </c>
      <c r="D490" s="794" t="s">
        <v>9565</v>
      </c>
      <c r="E490" s="236" t="s">
        <v>10363</v>
      </c>
      <c r="F490" s="795" t="s">
        <v>10364</v>
      </c>
      <c r="G490" s="795" t="s">
        <v>9568</v>
      </c>
      <c r="H490" s="236"/>
      <c r="I490" s="76"/>
      <c r="J490" s="76"/>
      <c r="K490" s="76"/>
      <c r="L490" s="76"/>
      <c r="M490" s="76"/>
      <c r="N490" s="76"/>
      <c r="O490" s="76"/>
      <c r="P490" s="76"/>
      <c r="Q490" s="76"/>
      <c r="R490" s="76"/>
      <c r="S490" s="76"/>
      <c r="T490" s="76"/>
      <c r="U490" s="76"/>
      <c r="V490" s="76"/>
      <c r="W490" s="76"/>
      <c r="X490" s="76"/>
      <c r="Y490" s="76"/>
      <c r="Z490" s="76"/>
    </row>
    <row r="491" spans="1:26" ht="17.25" customHeight="1">
      <c r="A491" s="76"/>
      <c r="B491" s="802">
        <v>487</v>
      </c>
      <c r="C491" s="793">
        <v>44786</v>
      </c>
      <c r="D491" s="794" t="s">
        <v>9565</v>
      </c>
      <c r="E491" s="236" t="s">
        <v>10365</v>
      </c>
      <c r="F491" s="795" t="s">
        <v>10366</v>
      </c>
      <c r="G491" s="795" t="s">
        <v>9568</v>
      </c>
      <c r="H491" s="236"/>
      <c r="I491" s="76"/>
      <c r="J491" s="76"/>
      <c r="K491" s="76"/>
      <c r="L491" s="76"/>
      <c r="M491" s="76"/>
      <c r="N491" s="76"/>
      <c r="O491" s="76"/>
      <c r="P491" s="76"/>
      <c r="Q491" s="76"/>
      <c r="R491" s="76"/>
      <c r="S491" s="76"/>
      <c r="T491" s="76"/>
      <c r="U491" s="76"/>
      <c r="V491" s="76"/>
      <c r="W491" s="76"/>
      <c r="X491" s="76"/>
      <c r="Y491" s="76"/>
      <c r="Z491" s="76"/>
    </row>
    <row r="492" spans="1:26" ht="17.25" customHeight="1">
      <c r="A492" s="76"/>
      <c r="B492" s="802">
        <v>488</v>
      </c>
      <c r="C492" s="793">
        <v>44786</v>
      </c>
      <c r="D492" s="794" t="s">
        <v>9565</v>
      </c>
      <c r="E492" s="236" t="s">
        <v>10367</v>
      </c>
      <c r="F492" s="795" t="s">
        <v>10368</v>
      </c>
      <c r="G492" s="795" t="s">
        <v>9568</v>
      </c>
      <c r="H492" s="236"/>
      <c r="I492" s="76"/>
      <c r="J492" s="76"/>
      <c r="K492" s="76"/>
      <c r="L492" s="76"/>
      <c r="M492" s="76"/>
      <c r="N492" s="76"/>
      <c r="O492" s="76"/>
      <c r="P492" s="76"/>
      <c r="Q492" s="76"/>
      <c r="R492" s="76"/>
      <c r="S492" s="76"/>
      <c r="T492" s="76"/>
      <c r="U492" s="76"/>
      <c r="V492" s="76"/>
      <c r="W492" s="76"/>
      <c r="X492" s="76"/>
      <c r="Y492" s="76"/>
      <c r="Z492" s="76"/>
    </row>
    <row r="493" spans="1:26" ht="17.25" customHeight="1">
      <c r="A493" s="76"/>
      <c r="B493" s="802">
        <v>489</v>
      </c>
      <c r="C493" s="793">
        <v>44786</v>
      </c>
      <c r="D493" s="794" t="s">
        <v>9565</v>
      </c>
      <c r="E493" s="236" t="s">
        <v>10369</v>
      </c>
      <c r="F493" s="795" t="s">
        <v>10370</v>
      </c>
      <c r="G493" s="795" t="s">
        <v>9568</v>
      </c>
      <c r="H493" s="236"/>
      <c r="I493" s="76"/>
      <c r="J493" s="76"/>
      <c r="K493" s="76"/>
      <c r="L493" s="76"/>
      <c r="M493" s="76"/>
      <c r="N493" s="76"/>
      <c r="O493" s="76"/>
      <c r="P493" s="76"/>
      <c r="Q493" s="76"/>
      <c r="R493" s="76"/>
      <c r="S493" s="76"/>
      <c r="T493" s="76"/>
      <c r="U493" s="76"/>
      <c r="V493" s="76"/>
      <c r="W493" s="76"/>
      <c r="X493" s="76"/>
      <c r="Y493" s="76"/>
      <c r="Z493" s="76"/>
    </row>
    <row r="494" spans="1:26" ht="17.25" customHeight="1">
      <c r="A494" s="76"/>
      <c r="B494" s="802">
        <v>490</v>
      </c>
      <c r="C494" s="793">
        <v>44786</v>
      </c>
      <c r="D494" s="794" t="s">
        <v>9565</v>
      </c>
      <c r="E494" s="236" t="s">
        <v>10371</v>
      </c>
      <c r="F494" s="795" t="s">
        <v>10372</v>
      </c>
      <c r="G494" s="795" t="s">
        <v>9568</v>
      </c>
      <c r="H494" s="236"/>
      <c r="I494" s="76"/>
      <c r="J494" s="76"/>
      <c r="K494" s="76"/>
      <c r="L494" s="76"/>
      <c r="M494" s="76"/>
      <c r="N494" s="76"/>
      <c r="O494" s="76"/>
      <c r="P494" s="76"/>
      <c r="Q494" s="76"/>
      <c r="R494" s="76"/>
      <c r="S494" s="76"/>
      <c r="T494" s="76"/>
      <c r="U494" s="76"/>
      <c r="V494" s="76"/>
      <c r="W494" s="76"/>
      <c r="X494" s="76"/>
      <c r="Y494" s="76"/>
      <c r="Z494" s="76"/>
    </row>
    <row r="495" spans="1:26" ht="17.25" customHeight="1">
      <c r="A495" s="76"/>
      <c r="B495" s="802">
        <v>491</v>
      </c>
      <c r="C495" s="793">
        <v>44786</v>
      </c>
      <c r="D495" s="794" t="s">
        <v>9565</v>
      </c>
      <c r="E495" s="236" t="s">
        <v>10373</v>
      </c>
      <c r="F495" s="795" t="s">
        <v>10374</v>
      </c>
      <c r="G495" s="795" t="s">
        <v>9568</v>
      </c>
      <c r="H495" s="236"/>
      <c r="I495" s="76"/>
      <c r="J495" s="76"/>
      <c r="K495" s="76"/>
      <c r="L495" s="76"/>
      <c r="M495" s="76"/>
      <c r="N495" s="76"/>
      <c r="O495" s="76"/>
      <c r="P495" s="76"/>
      <c r="Q495" s="76"/>
      <c r="R495" s="76"/>
      <c r="S495" s="76"/>
      <c r="T495" s="76"/>
      <c r="U495" s="76"/>
      <c r="V495" s="76"/>
      <c r="W495" s="76"/>
      <c r="X495" s="76"/>
      <c r="Y495" s="76"/>
      <c r="Z495" s="76"/>
    </row>
    <row r="496" spans="1:26" ht="17.25" customHeight="1">
      <c r="A496" s="76"/>
      <c r="B496" s="802">
        <v>492</v>
      </c>
      <c r="C496" s="793">
        <v>44786</v>
      </c>
      <c r="D496" s="794" t="s">
        <v>9565</v>
      </c>
      <c r="E496" s="236" t="s">
        <v>10375</v>
      </c>
      <c r="F496" s="795" t="s">
        <v>10376</v>
      </c>
      <c r="G496" s="795" t="s">
        <v>9568</v>
      </c>
      <c r="H496" s="236"/>
      <c r="I496" s="76"/>
      <c r="J496" s="76"/>
      <c r="K496" s="76"/>
      <c r="L496" s="76"/>
      <c r="M496" s="76"/>
      <c r="N496" s="76"/>
      <c r="O496" s="76"/>
      <c r="P496" s="76"/>
      <c r="Q496" s="76"/>
      <c r="R496" s="76"/>
      <c r="S496" s="76"/>
      <c r="T496" s="76"/>
      <c r="U496" s="76"/>
      <c r="V496" s="76"/>
      <c r="W496" s="76"/>
      <c r="X496" s="76"/>
      <c r="Y496" s="76"/>
      <c r="Z496" s="76"/>
    </row>
    <row r="497" spans="1:26" ht="17.25" customHeight="1">
      <c r="A497" s="76"/>
      <c r="B497" s="802">
        <v>493</v>
      </c>
      <c r="C497" s="793">
        <v>44786</v>
      </c>
      <c r="D497" s="794" t="s">
        <v>9565</v>
      </c>
      <c r="E497" s="236" t="s">
        <v>10377</v>
      </c>
      <c r="F497" s="795" t="s">
        <v>10378</v>
      </c>
      <c r="G497" s="795" t="s">
        <v>9568</v>
      </c>
      <c r="H497" s="236"/>
      <c r="I497" s="76"/>
      <c r="J497" s="76"/>
      <c r="K497" s="76"/>
      <c r="L497" s="76"/>
      <c r="M497" s="76"/>
      <c r="N497" s="76"/>
      <c r="O497" s="76"/>
      <c r="P497" s="76"/>
      <c r="Q497" s="76"/>
      <c r="R497" s="76"/>
      <c r="S497" s="76"/>
      <c r="T497" s="76"/>
      <c r="U497" s="76"/>
      <c r="V497" s="76"/>
      <c r="W497" s="76"/>
      <c r="X497" s="76"/>
      <c r="Y497" s="76"/>
      <c r="Z497" s="76"/>
    </row>
    <row r="498" spans="1:26" ht="17.25" customHeight="1">
      <c r="A498" s="76"/>
      <c r="B498" s="802">
        <v>494</v>
      </c>
      <c r="C498" s="793">
        <v>44787</v>
      </c>
      <c r="D498" s="794" t="s">
        <v>9565</v>
      </c>
      <c r="E498" s="236" t="s">
        <v>10379</v>
      </c>
      <c r="F498" s="795" t="s">
        <v>10380</v>
      </c>
      <c r="G498" s="795" t="s">
        <v>9568</v>
      </c>
      <c r="H498" s="236"/>
      <c r="I498" s="76"/>
      <c r="J498" s="76"/>
      <c r="K498" s="76"/>
      <c r="L498" s="76"/>
      <c r="M498" s="76"/>
      <c r="N498" s="76"/>
      <c r="O498" s="76"/>
      <c r="P498" s="76"/>
      <c r="Q498" s="76"/>
      <c r="R498" s="76"/>
      <c r="S498" s="76"/>
      <c r="T498" s="76"/>
      <c r="U498" s="76"/>
      <c r="V498" s="76"/>
      <c r="W498" s="76"/>
      <c r="X498" s="76"/>
      <c r="Y498" s="76"/>
      <c r="Z498" s="76"/>
    </row>
    <row r="499" spans="1:26" ht="17.25" customHeight="1">
      <c r="A499" s="76"/>
      <c r="B499" s="802">
        <v>495</v>
      </c>
      <c r="C499" s="793">
        <v>44787</v>
      </c>
      <c r="D499" s="794" t="s">
        <v>9565</v>
      </c>
      <c r="E499" s="236" t="s">
        <v>10381</v>
      </c>
      <c r="F499" s="795" t="s">
        <v>10382</v>
      </c>
      <c r="G499" s="795" t="s">
        <v>9568</v>
      </c>
      <c r="H499" s="236"/>
      <c r="I499" s="76"/>
      <c r="J499" s="76"/>
      <c r="K499" s="76"/>
      <c r="L499" s="76"/>
      <c r="M499" s="76"/>
      <c r="N499" s="76"/>
      <c r="O499" s="76"/>
      <c r="P499" s="76"/>
      <c r="Q499" s="76"/>
      <c r="R499" s="76"/>
      <c r="S499" s="76"/>
      <c r="T499" s="76"/>
      <c r="U499" s="76"/>
      <c r="V499" s="76"/>
      <c r="W499" s="76"/>
      <c r="X499" s="76"/>
      <c r="Y499" s="76"/>
      <c r="Z499" s="76"/>
    </row>
    <row r="500" spans="1:26" ht="17.25" customHeight="1">
      <c r="A500" s="76"/>
      <c r="B500" s="802">
        <v>496</v>
      </c>
      <c r="C500" s="793">
        <v>44787</v>
      </c>
      <c r="D500" s="794" t="s">
        <v>9565</v>
      </c>
      <c r="E500" s="236" t="s">
        <v>10383</v>
      </c>
      <c r="F500" s="795" t="s">
        <v>10384</v>
      </c>
      <c r="G500" s="795" t="s">
        <v>9568</v>
      </c>
      <c r="H500" s="236"/>
      <c r="I500" s="76"/>
      <c r="J500" s="76"/>
      <c r="K500" s="76"/>
      <c r="L500" s="76"/>
      <c r="M500" s="76"/>
      <c r="N500" s="76"/>
      <c r="O500" s="76"/>
      <c r="P500" s="76"/>
      <c r="Q500" s="76"/>
      <c r="R500" s="76"/>
      <c r="S500" s="76"/>
      <c r="T500" s="76"/>
      <c r="U500" s="76"/>
      <c r="V500" s="76"/>
      <c r="W500" s="76"/>
      <c r="X500" s="76"/>
      <c r="Y500" s="76"/>
      <c r="Z500" s="76"/>
    </row>
    <row r="501" spans="1:26" ht="17.25" customHeight="1">
      <c r="A501" s="76"/>
      <c r="B501" s="802">
        <v>497</v>
      </c>
      <c r="C501" s="793">
        <v>44787</v>
      </c>
      <c r="D501" s="794" t="s">
        <v>9565</v>
      </c>
      <c r="E501" s="236" t="s">
        <v>10385</v>
      </c>
      <c r="F501" s="795" t="s">
        <v>10386</v>
      </c>
      <c r="G501" s="795" t="s">
        <v>9568</v>
      </c>
      <c r="H501" s="236"/>
      <c r="I501" s="76"/>
      <c r="J501" s="76"/>
      <c r="K501" s="76"/>
      <c r="L501" s="76"/>
      <c r="M501" s="76"/>
      <c r="N501" s="76"/>
      <c r="O501" s="76"/>
      <c r="P501" s="76"/>
      <c r="Q501" s="76"/>
      <c r="R501" s="76"/>
      <c r="S501" s="76"/>
      <c r="T501" s="76"/>
      <c r="U501" s="76"/>
      <c r="V501" s="76"/>
      <c r="W501" s="76"/>
      <c r="X501" s="76"/>
      <c r="Y501" s="76"/>
      <c r="Z501" s="76"/>
    </row>
    <row r="502" spans="1:26" ht="17.25" customHeight="1">
      <c r="A502" s="76"/>
      <c r="B502" s="802">
        <v>498</v>
      </c>
      <c r="C502" s="793">
        <v>44787</v>
      </c>
      <c r="D502" s="794" t="s">
        <v>9565</v>
      </c>
      <c r="E502" s="236" t="s">
        <v>10387</v>
      </c>
      <c r="F502" s="795" t="s">
        <v>10388</v>
      </c>
      <c r="G502" s="795" t="s">
        <v>9568</v>
      </c>
      <c r="H502" s="236"/>
      <c r="I502" s="76"/>
      <c r="J502" s="76"/>
      <c r="K502" s="76"/>
      <c r="L502" s="76"/>
      <c r="M502" s="76"/>
      <c r="N502" s="76"/>
      <c r="O502" s="76"/>
      <c r="P502" s="76"/>
      <c r="Q502" s="76"/>
      <c r="R502" s="76"/>
      <c r="S502" s="76"/>
      <c r="T502" s="76"/>
      <c r="U502" s="76"/>
      <c r="V502" s="76"/>
      <c r="W502" s="76"/>
      <c r="X502" s="76"/>
      <c r="Y502" s="76"/>
      <c r="Z502" s="76"/>
    </row>
    <row r="503" spans="1:26" ht="17.25" customHeight="1">
      <c r="A503" s="76"/>
      <c r="B503" s="802">
        <v>499</v>
      </c>
      <c r="C503" s="793">
        <v>44787</v>
      </c>
      <c r="D503" s="794" t="s">
        <v>9565</v>
      </c>
      <c r="E503" s="236" t="s">
        <v>10389</v>
      </c>
      <c r="F503" s="795" t="s">
        <v>10390</v>
      </c>
      <c r="G503" s="795" t="s">
        <v>9568</v>
      </c>
      <c r="H503" s="236"/>
      <c r="I503" s="76"/>
      <c r="J503" s="76"/>
      <c r="K503" s="76"/>
      <c r="L503" s="76"/>
      <c r="M503" s="76"/>
      <c r="N503" s="76"/>
      <c r="O503" s="76"/>
      <c r="P503" s="76"/>
      <c r="Q503" s="76"/>
      <c r="R503" s="76"/>
      <c r="S503" s="76"/>
      <c r="T503" s="76"/>
      <c r="U503" s="76"/>
      <c r="V503" s="76"/>
      <c r="W503" s="76"/>
      <c r="X503" s="76"/>
      <c r="Y503" s="76"/>
      <c r="Z503" s="76"/>
    </row>
    <row r="504" spans="1:26" ht="17.25" customHeight="1">
      <c r="A504" s="76"/>
      <c r="B504" s="802">
        <v>500</v>
      </c>
      <c r="C504" s="793">
        <v>44787</v>
      </c>
      <c r="D504" s="794" t="s">
        <v>9565</v>
      </c>
      <c r="E504" s="236" t="s">
        <v>10391</v>
      </c>
      <c r="F504" s="795" t="s">
        <v>10392</v>
      </c>
      <c r="G504" s="795" t="s">
        <v>9568</v>
      </c>
      <c r="H504" s="236"/>
      <c r="I504" s="76"/>
      <c r="J504" s="76"/>
      <c r="K504" s="76"/>
      <c r="L504" s="76"/>
      <c r="M504" s="76"/>
      <c r="N504" s="76"/>
      <c r="O504" s="76"/>
      <c r="P504" s="76"/>
      <c r="Q504" s="76"/>
      <c r="R504" s="76"/>
      <c r="S504" s="76"/>
      <c r="T504" s="76"/>
      <c r="U504" s="76"/>
      <c r="V504" s="76"/>
      <c r="W504" s="76"/>
      <c r="X504" s="76"/>
      <c r="Y504" s="76"/>
      <c r="Z504" s="76"/>
    </row>
    <row r="505" spans="1:26" ht="17.25" customHeight="1">
      <c r="A505" s="76"/>
      <c r="B505" s="802">
        <v>501</v>
      </c>
      <c r="C505" s="793">
        <v>44787</v>
      </c>
      <c r="D505" s="794" t="s">
        <v>9565</v>
      </c>
      <c r="E505" s="236" t="s">
        <v>10393</v>
      </c>
      <c r="F505" s="795" t="s">
        <v>10394</v>
      </c>
      <c r="G505" s="795" t="s">
        <v>9568</v>
      </c>
      <c r="H505" s="236"/>
      <c r="I505" s="76"/>
      <c r="J505" s="76"/>
      <c r="K505" s="76"/>
      <c r="L505" s="76"/>
      <c r="M505" s="76"/>
      <c r="N505" s="76"/>
      <c r="O505" s="76"/>
      <c r="P505" s="76"/>
      <c r="Q505" s="76"/>
      <c r="R505" s="76"/>
      <c r="S505" s="76"/>
      <c r="T505" s="76"/>
      <c r="U505" s="76"/>
      <c r="V505" s="76"/>
      <c r="W505" s="76"/>
      <c r="X505" s="76"/>
      <c r="Y505" s="76"/>
      <c r="Z505" s="76"/>
    </row>
    <row r="506" spans="1:26" ht="17.25" customHeight="1">
      <c r="A506" s="76"/>
      <c r="B506" s="802">
        <v>502</v>
      </c>
      <c r="C506" s="793">
        <v>44787</v>
      </c>
      <c r="D506" s="794" t="s">
        <v>9565</v>
      </c>
      <c r="E506" s="236" t="s">
        <v>10395</v>
      </c>
      <c r="F506" s="795" t="s">
        <v>10396</v>
      </c>
      <c r="G506" s="795" t="s">
        <v>9568</v>
      </c>
      <c r="H506" s="236"/>
      <c r="I506" s="76"/>
      <c r="J506" s="76"/>
      <c r="K506" s="76"/>
      <c r="L506" s="76"/>
      <c r="M506" s="76"/>
      <c r="N506" s="76"/>
      <c r="O506" s="76"/>
      <c r="P506" s="76"/>
      <c r="Q506" s="76"/>
      <c r="R506" s="76"/>
      <c r="S506" s="76"/>
      <c r="T506" s="76"/>
      <c r="U506" s="76"/>
      <c r="V506" s="76"/>
      <c r="W506" s="76"/>
      <c r="X506" s="76"/>
      <c r="Y506" s="76"/>
      <c r="Z506" s="76"/>
    </row>
    <row r="507" spans="1:26" ht="17.25" customHeight="1">
      <c r="A507" s="76"/>
      <c r="B507" s="802">
        <v>503</v>
      </c>
      <c r="C507" s="793">
        <v>44787</v>
      </c>
      <c r="D507" s="794" t="s">
        <v>9565</v>
      </c>
      <c r="E507" s="236" t="s">
        <v>10397</v>
      </c>
      <c r="F507" s="795" t="s">
        <v>10398</v>
      </c>
      <c r="G507" s="795" t="s">
        <v>9568</v>
      </c>
      <c r="H507" s="236"/>
      <c r="I507" s="76"/>
      <c r="J507" s="76"/>
      <c r="K507" s="76"/>
      <c r="L507" s="76"/>
      <c r="M507" s="76"/>
      <c r="N507" s="76"/>
      <c r="O507" s="76"/>
      <c r="P507" s="76"/>
      <c r="Q507" s="76"/>
      <c r="R507" s="76"/>
      <c r="S507" s="76"/>
      <c r="T507" s="76"/>
      <c r="U507" s="76"/>
      <c r="V507" s="76"/>
      <c r="W507" s="76"/>
      <c r="X507" s="76"/>
      <c r="Y507" s="76"/>
      <c r="Z507" s="76"/>
    </row>
    <row r="508" spans="1:26" ht="17.25" customHeight="1">
      <c r="A508" s="76"/>
      <c r="B508" s="802">
        <v>504</v>
      </c>
      <c r="C508" s="793">
        <v>44787</v>
      </c>
      <c r="D508" s="794" t="s">
        <v>9565</v>
      </c>
      <c r="E508" s="236" t="s">
        <v>10399</v>
      </c>
      <c r="F508" s="795" t="s">
        <v>10400</v>
      </c>
      <c r="G508" s="795" t="s">
        <v>9568</v>
      </c>
      <c r="H508" s="236"/>
      <c r="I508" s="76"/>
      <c r="J508" s="76"/>
      <c r="K508" s="76"/>
      <c r="L508" s="76"/>
      <c r="M508" s="76"/>
      <c r="N508" s="76"/>
      <c r="O508" s="76"/>
      <c r="P508" s="76"/>
      <c r="Q508" s="76"/>
      <c r="R508" s="76"/>
      <c r="S508" s="76"/>
      <c r="T508" s="76"/>
      <c r="U508" s="76"/>
      <c r="V508" s="76"/>
      <c r="W508" s="76"/>
      <c r="X508" s="76"/>
      <c r="Y508" s="76"/>
      <c r="Z508" s="76"/>
    </row>
    <row r="509" spans="1:26" ht="17.25" customHeight="1">
      <c r="A509" s="76"/>
      <c r="B509" s="802">
        <v>505</v>
      </c>
      <c r="C509" s="793">
        <v>44787</v>
      </c>
      <c r="D509" s="794" t="s">
        <v>9565</v>
      </c>
      <c r="E509" s="236" t="s">
        <v>10401</v>
      </c>
      <c r="F509" s="795" t="s">
        <v>10402</v>
      </c>
      <c r="G509" s="795" t="s">
        <v>9568</v>
      </c>
      <c r="H509" s="236"/>
      <c r="I509" s="76"/>
      <c r="J509" s="76"/>
      <c r="K509" s="76"/>
      <c r="L509" s="76"/>
      <c r="M509" s="76"/>
      <c r="N509" s="76"/>
      <c r="O509" s="76"/>
      <c r="P509" s="76"/>
      <c r="Q509" s="76"/>
      <c r="R509" s="76"/>
      <c r="S509" s="76"/>
      <c r="T509" s="76"/>
      <c r="U509" s="76"/>
      <c r="V509" s="76"/>
      <c r="W509" s="76"/>
      <c r="X509" s="76"/>
      <c r="Y509" s="76"/>
      <c r="Z509" s="76"/>
    </row>
    <row r="510" spans="1:26" ht="17.25" customHeight="1">
      <c r="A510" s="76"/>
      <c r="B510" s="802">
        <v>506</v>
      </c>
      <c r="C510" s="793">
        <v>44787</v>
      </c>
      <c r="D510" s="794" t="s">
        <v>9565</v>
      </c>
      <c r="E510" s="236" t="s">
        <v>10403</v>
      </c>
      <c r="F510" s="795" t="s">
        <v>9779</v>
      </c>
      <c r="G510" s="795" t="s">
        <v>9568</v>
      </c>
      <c r="H510" s="236"/>
      <c r="I510" s="76"/>
      <c r="J510" s="76"/>
      <c r="K510" s="76"/>
      <c r="L510" s="76"/>
      <c r="M510" s="76"/>
      <c r="N510" s="76"/>
      <c r="O510" s="76"/>
      <c r="P510" s="76"/>
      <c r="Q510" s="76"/>
      <c r="R510" s="76"/>
      <c r="S510" s="76"/>
      <c r="T510" s="76"/>
      <c r="U510" s="76"/>
      <c r="V510" s="76"/>
      <c r="W510" s="76"/>
      <c r="X510" s="76"/>
      <c r="Y510" s="76"/>
      <c r="Z510" s="76"/>
    </row>
    <row r="511" spans="1:26" ht="17.25" customHeight="1">
      <c r="A511" s="76"/>
      <c r="B511" s="802">
        <v>507</v>
      </c>
      <c r="C511" s="793">
        <v>44787</v>
      </c>
      <c r="D511" s="794" t="s">
        <v>9565</v>
      </c>
      <c r="E511" s="236" t="s">
        <v>10404</v>
      </c>
      <c r="F511" s="795" t="s">
        <v>10405</v>
      </c>
      <c r="G511" s="795" t="s">
        <v>9568</v>
      </c>
      <c r="H511" s="236"/>
      <c r="I511" s="76"/>
      <c r="J511" s="76"/>
      <c r="K511" s="76"/>
      <c r="L511" s="76"/>
      <c r="M511" s="76"/>
      <c r="N511" s="76"/>
      <c r="O511" s="76"/>
      <c r="P511" s="76"/>
      <c r="Q511" s="76"/>
      <c r="R511" s="76"/>
      <c r="S511" s="76"/>
      <c r="T511" s="76"/>
      <c r="U511" s="76"/>
      <c r="V511" s="76"/>
      <c r="W511" s="76"/>
      <c r="X511" s="76"/>
      <c r="Y511" s="76"/>
      <c r="Z511" s="76"/>
    </row>
    <row r="512" spans="1:26" ht="17.25" customHeight="1">
      <c r="A512" s="76"/>
      <c r="B512" s="802">
        <v>508</v>
      </c>
      <c r="C512" s="793">
        <v>44787</v>
      </c>
      <c r="D512" s="794" t="s">
        <v>9565</v>
      </c>
      <c r="E512" s="236" t="s">
        <v>10406</v>
      </c>
      <c r="F512" s="795" t="s">
        <v>10407</v>
      </c>
      <c r="G512" s="795" t="s">
        <v>9568</v>
      </c>
      <c r="H512" s="236"/>
      <c r="I512" s="76"/>
      <c r="J512" s="76"/>
      <c r="K512" s="76"/>
      <c r="L512" s="76"/>
      <c r="M512" s="76"/>
      <c r="N512" s="76"/>
      <c r="O512" s="76"/>
      <c r="P512" s="76"/>
      <c r="Q512" s="76"/>
      <c r="R512" s="76"/>
      <c r="S512" s="76"/>
      <c r="T512" s="76"/>
      <c r="U512" s="76"/>
      <c r="V512" s="76"/>
      <c r="W512" s="76"/>
      <c r="X512" s="76"/>
      <c r="Y512" s="76"/>
      <c r="Z512" s="76"/>
    </row>
    <row r="513" spans="1:26" ht="17.25" customHeight="1">
      <c r="A513" s="76"/>
      <c r="B513" s="802">
        <v>509</v>
      </c>
      <c r="C513" s="793">
        <v>44787</v>
      </c>
      <c r="D513" s="794" t="s">
        <v>9565</v>
      </c>
      <c r="E513" s="236" t="s">
        <v>10408</v>
      </c>
      <c r="F513" s="795" t="s">
        <v>10409</v>
      </c>
      <c r="G513" s="795" t="s">
        <v>9568</v>
      </c>
      <c r="H513" s="236"/>
      <c r="I513" s="76"/>
      <c r="J513" s="76"/>
      <c r="K513" s="76"/>
      <c r="L513" s="76"/>
      <c r="M513" s="76"/>
      <c r="N513" s="76"/>
      <c r="O513" s="76"/>
      <c r="P513" s="76"/>
      <c r="Q513" s="76"/>
      <c r="R513" s="76"/>
      <c r="S513" s="76"/>
      <c r="T513" s="76"/>
      <c r="U513" s="76"/>
      <c r="V513" s="76"/>
      <c r="W513" s="76"/>
      <c r="X513" s="76"/>
      <c r="Y513" s="76"/>
      <c r="Z513" s="76"/>
    </row>
    <row r="514" spans="1:26" ht="17.25" customHeight="1">
      <c r="A514" s="76"/>
      <c r="B514" s="802">
        <v>510</v>
      </c>
      <c r="C514" s="793">
        <v>44787</v>
      </c>
      <c r="D514" s="794" t="s">
        <v>9565</v>
      </c>
      <c r="E514" s="236" t="s">
        <v>10410</v>
      </c>
      <c r="F514" s="795" t="s">
        <v>10411</v>
      </c>
      <c r="G514" s="795" t="s">
        <v>9568</v>
      </c>
      <c r="H514" s="236"/>
      <c r="I514" s="76"/>
      <c r="J514" s="76"/>
      <c r="K514" s="76"/>
      <c r="L514" s="76"/>
      <c r="M514" s="76"/>
      <c r="N514" s="76"/>
      <c r="O514" s="76"/>
      <c r="P514" s="76"/>
      <c r="Q514" s="76"/>
      <c r="R514" s="76"/>
      <c r="S514" s="76"/>
      <c r="T514" s="76"/>
      <c r="U514" s="76"/>
      <c r="V514" s="76"/>
      <c r="W514" s="76"/>
      <c r="X514" s="76"/>
      <c r="Y514" s="76"/>
      <c r="Z514" s="76"/>
    </row>
    <row r="515" spans="1:26" ht="17.25" customHeight="1">
      <c r="A515" s="76"/>
      <c r="B515" s="802">
        <v>511</v>
      </c>
      <c r="C515" s="793">
        <v>44788</v>
      </c>
      <c r="D515" s="794" t="s">
        <v>9565</v>
      </c>
      <c r="E515" s="236" t="s">
        <v>10412</v>
      </c>
      <c r="F515" s="795" t="s">
        <v>10413</v>
      </c>
      <c r="G515" s="795" t="s">
        <v>9568</v>
      </c>
      <c r="H515" s="236"/>
      <c r="I515" s="76"/>
      <c r="J515" s="76"/>
      <c r="K515" s="76"/>
      <c r="L515" s="76"/>
      <c r="M515" s="76"/>
      <c r="N515" s="76"/>
      <c r="O515" s="76"/>
      <c r="P515" s="76"/>
      <c r="Q515" s="76"/>
      <c r="R515" s="76"/>
      <c r="S515" s="76"/>
      <c r="T515" s="76"/>
      <c r="U515" s="76"/>
      <c r="V515" s="76"/>
      <c r="W515" s="76"/>
      <c r="X515" s="76"/>
      <c r="Y515" s="76"/>
      <c r="Z515" s="76"/>
    </row>
    <row r="516" spans="1:26" ht="17.25" customHeight="1">
      <c r="A516" s="76"/>
      <c r="B516" s="802">
        <v>512</v>
      </c>
      <c r="C516" s="793">
        <v>44788</v>
      </c>
      <c r="D516" s="794" t="s">
        <v>9565</v>
      </c>
      <c r="E516" s="236" t="s">
        <v>10414</v>
      </c>
      <c r="F516" s="795" t="s">
        <v>10415</v>
      </c>
      <c r="G516" s="795" t="s">
        <v>9568</v>
      </c>
      <c r="H516" s="236"/>
      <c r="I516" s="76"/>
      <c r="J516" s="76"/>
      <c r="K516" s="76"/>
      <c r="L516" s="76"/>
      <c r="M516" s="76"/>
      <c r="N516" s="76"/>
      <c r="O516" s="76"/>
      <c r="P516" s="76"/>
      <c r="Q516" s="76"/>
      <c r="R516" s="76"/>
      <c r="S516" s="76"/>
      <c r="T516" s="76"/>
      <c r="U516" s="76"/>
      <c r="V516" s="76"/>
      <c r="W516" s="76"/>
      <c r="X516" s="76"/>
      <c r="Y516" s="76"/>
      <c r="Z516" s="76"/>
    </row>
    <row r="517" spans="1:26" ht="17.25" customHeight="1">
      <c r="A517" s="76"/>
      <c r="B517" s="802">
        <v>513</v>
      </c>
      <c r="C517" s="793">
        <v>44788</v>
      </c>
      <c r="D517" s="794" t="s">
        <v>9565</v>
      </c>
      <c r="E517" s="236" t="s">
        <v>10416</v>
      </c>
      <c r="F517" s="795" t="s">
        <v>10417</v>
      </c>
      <c r="G517" s="795" t="s">
        <v>9568</v>
      </c>
      <c r="H517" s="236"/>
      <c r="I517" s="76"/>
      <c r="J517" s="76"/>
      <c r="K517" s="76"/>
      <c r="L517" s="76"/>
      <c r="M517" s="76"/>
      <c r="N517" s="76"/>
      <c r="O517" s="76"/>
      <c r="P517" s="76"/>
      <c r="Q517" s="76"/>
      <c r="R517" s="76"/>
      <c r="S517" s="76"/>
      <c r="T517" s="76"/>
      <c r="U517" s="76"/>
      <c r="V517" s="76"/>
      <c r="W517" s="76"/>
      <c r="X517" s="76"/>
      <c r="Y517" s="76"/>
      <c r="Z517" s="76"/>
    </row>
    <row r="518" spans="1:26" ht="17.25" customHeight="1">
      <c r="A518" s="76"/>
      <c r="B518" s="802">
        <v>514</v>
      </c>
      <c r="C518" s="793">
        <v>44788</v>
      </c>
      <c r="D518" s="794" t="s">
        <v>9565</v>
      </c>
      <c r="E518" s="236" t="s">
        <v>10418</v>
      </c>
      <c r="F518" s="795" t="s">
        <v>10419</v>
      </c>
      <c r="G518" s="795" t="s">
        <v>9568</v>
      </c>
      <c r="H518" s="236"/>
      <c r="I518" s="76"/>
      <c r="J518" s="76"/>
      <c r="K518" s="76"/>
      <c r="L518" s="76"/>
      <c r="M518" s="76"/>
      <c r="N518" s="76"/>
      <c r="O518" s="76"/>
      <c r="P518" s="76"/>
      <c r="Q518" s="76"/>
      <c r="R518" s="76"/>
      <c r="S518" s="76"/>
      <c r="T518" s="76"/>
      <c r="U518" s="76"/>
      <c r="V518" s="76"/>
      <c r="W518" s="76"/>
      <c r="X518" s="76"/>
      <c r="Y518" s="76"/>
      <c r="Z518" s="76"/>
    </row>
    <row r="519" spans="1:26" ht="17.25" customHeight="1">
      <c r="A519" s="76"/>
      <c r="B519" s="802">
        <v>515</v>
      </c>
      <c r="C519" s="793">
        <v>44788</v>
      </c>
      <c r="D519" s="794" t="s">
        <v>9565</v>
      </c>
      <c r="E519" s="236" t="s">
        <v>10420</v>
      </c>
      <c r="F519" s="795" t="s">
        <v>10421</v>
      </c>
      <c r="G519" s="795" t="s">
        <v>9568</v>
      </c>
      <c r="H519" s="236"/>
      <c r="I519" s="76"/>
      <c r="J519" s="76"/>
      <c r="K519" s="76"/>
      <c r="L519" s="76"/>
      <c r="M519" s="76"/>
      <c r="N519" s="76"/>
      <c r="O519" s="76"/>
      <c r="P519" s="76"/>
      <c r="Q519" s="76"/>
      <c r="R519" s="76"/>
      <c r="S519" s="76"/>
      <c r="T519" s="76"/>
      <c r="U519" s="76"/>
      <c r="V519" s="76"/>
      <c r="W519" s="76"/>
      <c r="X519" s="76"/>
      <c r="Y519" s="76"/>
      <c r="Z519" s="76"/>
    </row>
    <row r="520" spans="1:26" ht="17.25" customHeight="1">
      <c r="A520" s="76"/>
      <c r="B520" s="802">
        <v>516</v>
      </c>
      <c r="C520" s="793">
        <v>44788</v>
      </c>
      <c r="D520" s="794" t="s">
        <v>9565</v>
      </c>
      <c r="E520" s="236" t="s">
        <v>10422</v>
      </c>
      <c r="F520" s="795" t="s">
        <v>10423</v>
      </c>
      <c r="G520" s="795" t="s">
        <v>9568</v>
      </c>
      <c r="H520" s="236"/>
      <c r="I520" s="76"/>
      <c r="J520" s="76"/>
      <c r="K520" s="76"/>
      <c r="L520" s="76"/>
      <c r="M520" s="76"/>
      <c r="N520" s="76"/>
      <c r="O520" s="76"/>
      <c r="P520" s="76"/>
      <c r="Q520" s="76"/>
      <c r="R520" s="76"/>
      <c r="S520" s="76"/>
      <c r="T520" s="76"/>
      <c r="U520" s="76"/>
      <c r="V520" s="76"/>
      <c r="W520" s="76"/>
      <c r="X520" s="76"/>
      <c r="Y520" s="76"/>
      <c r="Z520" s="76"/>
    </row>
    <row r="521" spans="1:26" ht="17.25" customHeight="1">
      <c r="A521" s="76"/>
      <c r="B521" s="802">
        <v>517</v>
      </c>
      <c r="C521" s="793">
        <v>44788</v>
      </c>
      <c r="D521" s="794" t="s">
        <v>9565</v>
      </c>
      <c r="E521" s="236" t="s">
        <v>10424</v>
      </c>
      <c r="F521" s="795" t="s">
        <v>10425</v>
      </c>
      <c r="G521" s="795" t="s">
        <v>9568</v>
      </c>
      <c r="H521" s="236"/>
      <c r="I521" s="76"/>
      <c r="J521" s="76"/>
      <c r="K521" s="76"/>
      <c r="L521" s="76"/>
      <c r="M521" s="76"/>
      <c r="N521" s="76"/>
      <c r="O521" s="76"/>
      <c r="P521" s="76"/>
      <c r="Q521" s="76"/>
      <c r="R521" s="76"/>
      <c r="S521" s="76"/>
      <c r="T521" s="76"/>
      <c r="U521" s="76"/>
      <c r="V521" s="76"/>
      <c r="W521" s="76"/>
      <c r="X521" s="76"/>
      <c r="Y521" s="76"/>
      <c r="Z521" s="76"/>
    </row>
    <row r="522" spans="1:26" ht="17.25" customHeight="1">
      <c r="A522" s="76"/>
      <c r="B522" s="802">
        <v>518</v>
      </c>
      <c r="C522" s="793">
        <v>44788</v>
      </c>
      <c r="D522" s="794" t="s">
        <v>9565</v>
      </c>
      <c r="E522" s="236" t="s">
        <v>10426</v>
      </c>
      <c r="F522" s="795" t="s">
        <v>10427</v>
      </c>
      <c r="G522" s="795" t="s">
        <v>9568</v>
      </c>
      <c r="H522" s="236"/>
      <c r="I522" s="76"/>
      <c r="J522" s="76"/>
      <c r="K522" s="76"/>
      <c r="L522" s="76"/>
      <c r="M522" s="76"/>
      <c r="N522" s="76"/>
      <c r="O522" s="76"/>
      <c r="P522" s="76"/>
      <c r="Q522" s="76"/>
      <c r="R522" s="76"/>
      <c r="S522" s="76"/>
      <c r="T522" s="76"/>
      <c r="U522" s="76"/>
      <c r="V522" s="76"/>
      <c r="W522" s="76"/>
      <c r="X522" s="76"/>
      <c r="Y522" s="76"/>
      <c r="Z522" s="76"/>
    </row>
    <row r="523" spans="1:26" ht="17.25" customHeight="1">
      <c r="A523" s="76"/>
      <c r="B523" s="802">
        <v>519</v>
      </c>
      <c r="C523" s="793">
        <v>44788</v>
      </c>
      <c r="D523" s="794" t="s">
        <v>9565</v>
      </c>
      <c r="E523" s="236" t="s">
        <v>10428</v>
      </c>
      <c r="F523" s="795" t="s">
        <v>10429</v>
      </c>
      <c r="G523" s="795" t="s">
        <v>9568</v>
      </c>
      <c r="H523" s="236"/>
      <c r="I523" s="76"/>
      <c r="J523" s="76"/>
      <c r="K523" s="76"/>
      <c r="L523" s="76"/>
      <c r="M523" s="76"/>
      <c r="N523" s="76"/>
      <c r="O523" s="76"/>
      <c r="P523" s="76"/>
      <c r="Q523" s="76"/>
      <c r="R523" s="76"/>
      <c r="S523" s="76"/>
      <c r="T523" s="76"/>
      <c r="U523" s="76"/>
      <c r="V523" s="76"/>
      <c r="W523" s="76"/>
      <c r="X523" s="76"/>
      <c r="Y523" s="76"/>
      <c r="Z523" s="76"/>
    </row>
    <row r="524" spans="1:26" ht="17.25" customHeight="1">
      <c r="A524" s="76"/>
      <c r="B524" s="802">
        <v>520</v>
      </c>
      <c r="C524" s="793">
        <v>44788</v>
      </c>
      <c r="D524" s="794" t="s">
        <v>9565</v>
      </c>
      <c r="E524" s="236" t="s">
        <v>9680</v>
      </c>
      <c r="F524" s="795" t="s">
        <v>10430</v>
      </c>
      <c r="G524" s="795" t="s">
        <v>9568</v>
      </c>
      <c r="H524" s="236"/>
      <c r="I524" s="76"/>
      <c r="J524" s="76"/>
      <c r="K524" s="76"/>
      <c r="L524" s="76"/>
      <c r="M524" s="76"/>
      <c r="N524" s="76"/>
      <c r="O524" s="76"/>
      <c r="P524" s="76"/>
      <c r="Q524" s="76"/>
      <c r="R524" s="76"/>
      <c r="S524" s="76"/>
      <c r="T524" s="76"/>
      <c r="U524" s="76"/>
      <c r="V524" s="76"/>
      <c r="W524" s="76"/>
      <c r="X524" s="76"/>
      <c r="Y524" s="76"/>
      <c r="Z524" s="76"/>
    </row>
    <row r="525" spans="1:26" ht="17.25" customHeight="1">
      <c r="A525" s="76"/>
      <c r="B525" s="802">
        <v>521</v>
      </c>
      <c r="C525" s="793">
        <v>44788</v>
      </c>
      <c r="D525" s="794" t="s">
        <v>9565</v>
      </c>
      <c r="E525" s="236" t="s">
        <v>10431</v>
      </c>
      <c r="F525" s="795" t="s">
        <v>10432</v>
      </c>
      <c r="G525" s="795" t="s">
        <v>9568</v>
      </c>
      <c r="H525" s="236"/>
      <c r="I525" s="76"/>
      <c r="J525" s="76"/>
      <c r="K525" s="76"/>
      <c r="L525" s="76"/>
      <c r="M525" s="76"/>
      <c r="N525" s="76"/>
      <c r="O525" s="76"/>
      <c r="P525" s="76"/>
      <c r="Q525" s="76"/>
      <c r="R525" s="76"/>
      <c r="S525" s="76"/>
      <c r="T525" s="76"/>
      <c r="U525" s="76"/>
      <c r="V525" s="76"/>
      <c r="W525" s="76"/>
      <c r="X525" s="76"/>
      <c r="Y525" s="76"/>
      <c r="Z525" s="76"/>
    </row>
    <row r="526" spans="1:26" ht="17.25" customHeight="1">
      <c r="A526" s="76"/>
      <c r="B526" s="802">
        <v>522</v>
      </c>
      <c r="C526" s="793">
        <v>44788</v>
      </c>
      <c r="D526" s="794" t="s">
        <v>9565</v>
      </c>
      <c r="E526" s="236" t="s">
        <v>10433</v>
      </c>
      <c r="F526" s="795" t="s">
        <v>10434</v>
      </c>
      <c r="G526" s="795" t="s">
        <v>9568</v>
      </c>
      <c r="H526" s="236"/>
      <c r="I526" s="76"/>
      <c r="J526" s="76"/>
      <c r="K526" s="76"/>
      <c r="L526" s="76"/>
      <c r="M526" s="76"/>
      <c r="N526" s="76"/>
      <c r="O526" s="76"/>
      <c r="P526" s="76"/>
      <c r="Q526" s="76"/>
      <c r="R526" s="76"/>
      <c r="S526" s="76"/>
      <c r="T526" s="76"/>
      <c r="U526" s="76"/>
      <c r="V526" s="76"/>
      <c r="W526" s="76"/>
      <c r="X526" s="76"/>
      <c r="Y526" s="76"/>
      <c r="Z526" s="76"/>
    </row>
    <row r="527" spans="1:26" ht="17.25" customHeight="1">
      <c r="A527" s="76"/>
      <c r="B527" s="802">
        <v>523</v>
      </c>
      <c r="C527" s="793">
        <v>44789</v>
      </c>
      <c r="D527" s="794" t="s">
        <v>9565</v>
      </c>
      <c r="E527" s="236" t="s">
        <v>10435</v>
      </c>
      <c r="F527" s="795" t="s">
        <v>10436</v>
      </c>
      <c r="G527" s="795" t="s">
        <v>9568</v>
      </c>
      <c r="H527" s="236"/>
      <c r="I527" s="76"/>
      <c r="J527" s="76"/>
      <c r="K527" s="76"/>
      <c r="L527" s="76"/>
      <c r="M527" s="76"/>
      <c r="N527" s="76"/>
      <c r="O527" s="76"/>
      <c r="P527" s="76"/>
      <c r="Q527" s="76"/>
      <c r="R527" s="76"/>
      <c r="S527" s="76"/>
      <c r="T527" s="76"/>
      <c r="U527" s="76"/>
      <c r="V527" s="76"/>
      <c r="W527" s="76"/>
      <c r="X527" s="76"/>
      <c r="Y527" s="76"/>
      <c r="Z527" s="76"/>
    </row>
    <row r="528" spans="1:26" ht="17.25" customHeight="1">
      <c r="A528" s="76"/>
      <c r="B528" s="802">
        <v>524</v>
      </c>
      <c r="C528" s="793">
        <v>44789</v>
      </c>
      <c r="D528" s="794" t="s">
        <v>9565</v>
      </c>
      <c r="E528" s="236" t="s">
        <v>10437</v>
      </c>
      <c r="F528" s="795" t="s">
        <v>10438</v>
      </c>
      <c r="G528" s="795" t="s">
        <v>9568</v>
      </c>
      <c r="H528" s="236"/>
      <c r="I528" s="76"/>
      <c r="J528" s="76"/>
      <c r="K528" s="76"/>
      <c r="L528" s="76"/>
      <c r="M528" s="76"/>
      <c r="N528" s="76"/>
      <c r="O528" s="76"/>
      <c r="P528" s="76"/>
      <c r="Q528" s="76"/>
      <c r="R528" s="76"/>
      <c r="S528" s="76"/>
      <c r="T528" s="76"/>
      <c r="U528" s="76"/>
      <c r="V528" s="76"/>
      <c r="W528" s="76"/>
      <c r="X528" s="76"/>
      <c r="Y528" s="76"/>
      <c r="Z528" s="76"/>
    </row>
    <row r="529" spans="1:26" ht="17.25" customHeight="1">
      <c r="A529" s="76"/>
      <c r="B529" s="802">
        <v>525</v>
      </c>
      <c r="C529" s="793">
        <v>44789</v>
      </c>
      <c r="D529" s="794" t="s">
        <v>9565</v>
      </c>
      <c r="E529" s="236" t="s">
        <v>10439</v>
      </c>
      <c r="F529" s="795" t="s">
        <v>10440</v>
      </c>
      <c r="G529" s="795" t="s">
        <v>9568</v>
      </c>
      <c r="H529" s="236"/>
      <c r="I529" s="76"/>
      <c r="J529" s="76"/>
      <c r="K529" s="76"/>
      <c r="L529" s="76"/>
      <c r="M529" s="76"/>
      <c r="N529" s="76"/>
      <c r="O529" s="76"/>
      <c r="P529" s="76"/>
      <c r="Q529" s="76"/>
      <c r="R529" s="76"/>
      <c r="S529" s="76"/>
      <c r="T529" s="76"/>
      <c r="U529" s="76"/>
      <c r="V529" s="76"/>
      <c r="W529" s="76"/>
      <c r="X529" s="76"/>
      <c r="Y529" s="76"/>
      <c r="Z529" s="76"/>
    </row>
    <row r="530" spans="1:26" ht="17.25" customHeight="1">
      <c r="A530" s="76"/>
      <c r="B530" s="802">
        <v>526</v>
      </c>
      <c r="C530" s="793">
        <v>44789</v>
      </c>
      <c r="D530" s="794" t="s">
        <v>9565</v>
      </c>
      <c r="E530" s="236" t="s">
        <v>10441</v>
      </c>
      <c r="F530" s="795" t="s">
        <v>10442</v>
      </c>
      <c r="G530" s="795" t="s">
        <v>9568</v>
      </c>
      <c r="H530" s="236"/>
      <c r="I530" s="76"/>
      <c r="J530" s="76"/>
      <c r="K530" s="76"/>
      <c r="L530" s="76"/>
      <c r="M530" s="76"/>
      <c r="N530" s="76"/>
      <c r="O530" s="76"/>
      <c r="P530" s="76"/>
      <c r="Q530" s="76"/>
      <c r="R530" s="76"/>
      <c r="S530" s="76"/>
      <c r="T530" s="76"/>
      <c r="U530" s="76"/>
      <c r="V530" s="76"/>
      <c r="W530" s="76"/>
      <c r="X530" s="76"/>
      <c r="Y530" s="76"/>
      <c r="Z530" s="76"/>
    </row>
    <row r="531" spans="1:26" ht="17.25" customHeight="1">
      <c r="A531" s="76"/>
      <c r="B531" s="802">
        <v>527</v>
      </c>
      <c r="C531" s="793">
        <v>44789</v>
      </c>
      <c r="D531" s="794" t="s">
        <v>9565</v>
      </c>
      <c r="E531" s="236" t="s">
        <v>10443</v>
      </c>
      <c r="F531" s="795" t="s">
        <v>10444</v>
      </c>
      <c r="G531" s="795" t="s">
        <v>9568</v>
      </c>
      <c r="H531" s="236"/>
      <c r="I531" s="76"/>
      <c r="J531" s="76"/>
      <c r="K531" s="76"/>
      <c r="L531" s="76"/>
      <c r="M531" s="76"/>
      <c r="N531" s="76"/>
      <c r="O531" s="76"/>
      <c r="P531" s="76"/>
      <c r="Q531" s="76"/>
      <c r="R531" s="76"/>
      <c r="S531" s="76"/>
      <c r="T531" s="76"/>
      <c r="U531" s="76"/>
      <c r="V531" s="76"/>
      <c r="W531" s="76"/>
      <c r="X531" s="76"/>
      <c r="Y531" s="76"/>
      <c r="Z531" s="76"/>
    </row>
    <row r="532" spans="1:26" ht="17.25" customHeight="1">
      <c r="A532" s="76"/>
      <c r="B532" s="802">
        <v>528</v>
      </c>
      <c r="C532" s="793">
        <v>44789</v>
      </c>
      <c r="D532" s="794" t="s">
        <v>9565</v>
      </c>
      <c r="E532" s="236" t="s">
        <v>10445</v>
      </c>
      <c r="F532" s="795" t="s">
        <v>10446</v>
      </c>
      <c r="G532" s="795" t="s">
        <v>9568</v>
      </c>
      <c r="H532" s="236"/>
      <c r="I532" s="76"/>
      <c r="J532" s="76"/>
      <c r="K532" s="76"/>
      <c r="L532" s="76"/>
      <c r="M532" s="76"/>
      <c r="N532" s="76"/>
      <c r="O532" s="76"/>
      <c r="P532" s="76"/>
      <c r="Q532" s="76"/>
      <c r="R532" s="76"/>
      <c r="S532" s="76"/>
      <c r="T532" s="76"/>
      <c r="U532" s="76"/>
      <c r="V532" s="76"/>
      <c r="W532" s="76"/>
      <c r="X532" s="76"/>
      <c r="Y532" s="76"/>
      <c r="Z532" s="76"/>
    </row>
    <row r="533" spans="1:26" ht="17.25" customHeight="1">
      <c r="A533" s="76"/>
      <c r="B533" s="802">
        <v>529</v>
      </c>
      <c r="C533" s="793">
        <v>44789</v>
      </c>
      <c r="D533" s="794" t="s">
        <v>9565</v>
      </c>
      <c r="E533" s="236" t="s">
        <v>10447</v>
      </c>
      <c r="F533" s="795" t="s">
        <v>10448</v>
      </c>
      <c r="G533" s="795" t="s">
        <v>9568</v>
      </c>
      <c r="H533" s="236"/>
      <c r="I533" s="76"/>
      <c r="J533" s="76"/>
      <c r="K533" s="76"/>
      <c r="L533" s="76"/>
      <c r="M533" s="76"/>
      <c r="N533" s="76"/>
      <c r="O533" s="76"/>
      <c r="P533" s="76"/>
      <c r="Q533" s="76"/>
      <c r="R533" s="76"/>
      <c r="S533" s="76"/>
      <c r="T533" s="76"/>
      <c r="U533" s="76"/>
      <c r="V533" s="76"/>
      <c r="W533" s="76"/>
      <c r="X533" s="76"/>
      <c r="Y533" s="76"/>
      <c r="Z533" s="76"/>
    </row>
    <row r="534" spans="1:26" ht="17.25" customHeight="1">
      <c r="A534" s="76"/>
      <c r="B534" s="802">
        <v>530</v>
      </c>
      <c r="C534" s="793">
        <v>44789</v>
      </c>
      <c r="D534" s="794" t="s">
        <v>9565</v>
      </c>
      <c r="E534" s="236" t="s">
        <v>10449</v>
      </c>
      <c r="F534" s="795" t="s">
        <v>10450</v>
      </c>
      <c r="G534" s="795" t="s">
        <v>9568</v>
      </c>
      <c r="H534" s="236"/>
      <c r="I534" s="76"/>
      <c r="J534" s="76"/>
      <c r="K534" s="76"/>
      <c r="L534" s="76"/>
      <c r="M534" s="76"/>
      <c r="N534" s="76"/>
      <c r="O534" s="76"/>
      <c r="P534" s="76"/>
      <c r="Q534" s="76"/>
      <c r="R534" s="76"/>
      <c r="S534" s="76"/>
      <c r="T534" s="76"/>
      <c r="U534" s="76"/>
      <c r="V534" s="76"/>
      <c r="W534" s="76"/>
      <c r="X534" s="76"/>
      <c r="Y534" s="76"/>
      <c r="Z534" s="76"/>
    </row>
    <row r="535" spans="1:26" ht="17.25" customHeight="1">
      <c r="A535" s="76"/>
      <c r="B535" s="802">
        <v>531</v>
      </c>
      <c r="C535" s="793">
        <v>44789</v>
      </c>
      <c r="D535" s="794" t="s">
        <v>9565</v>
      </c>
      <c r="E535" s="236" t="s">
        <v>10451</v>
      </c>
      <c r="F535" s="795" t="s">
        <v>10452</v>
      </c>
      <c r="G535" s="795" t="s">
        <v>9568</v>
      </c>
      <c r="H535" s="236"/>
      <c r="I535" s="76"/>
      <c r="J535" s="76"/>
      <c r="K535" s="76"/>
      <c r="L535" s="76"/>
      <c r="M535" s="76"/>
      <c r="N535" s="76"/>
      <c r="O535" s="76"/>
      <c r="P535" s="76"/>
      <c r="Q535" s="76"/>
      <c r="R535" s="76"/>
      <c r="S535" s="76"/>
      <c r="T535" s="76"/>
      <c r="U535" s="76"/>
      <c r="V535" s="76"/>
      <c r="W535" s="76"/>
      <c r="X535" s="76"/>
      <c r="Y535" s="76"/>
      <c r="Z535" s="76"/>
    </row>
    <row r="536" spans="1:26" ht="17.25" customHeight="1">
      <c r="A536" s="76"/>
      <c r="B536" s="802">
        <v>532</v>
      </c>
      <c r="C536" s="793">
        <v>44789</v>
      </c>
      <c r="D536" s="794" t="s">
        <v>9565</v>
      </c>
      <c r="E536" s="236" t="s">
        <v>10453</v>
      </c>
      <c r="F536" s="795" t="s">
        <v>10454</v>
      </c>
      <c r="G536" s="795" t="s">
        <v>9568</v>
      </c>
      <c r="H536" s="236"/>
      <c r="I536" s="76"/>
      <c r="J536" s="76"/>
      <c r="K536" s="76"/>
      <c r="L536" s="76"/>
      <c r="M536" s="76"/>
      <c r="N536" s="76"/>
      <c r="O536" s="76"/>
      <c r="P536" s="76"/>
      <c r="Q536" s="76"/>
      <c r="R536" s="76"/>
      <c r="S536" s="76"/>
      <c r="T536" s="76"/>
      <c r="U536" s="76"/>
      <c r="V536" s="76"/>
      <c r="W536" s="76"/>
      <c r="X536" s="76"/>
      <c r="Y536" s="76"/>
      <c r="Z536" s="76"/>
    </row>
    <row r="537" spans="1:26" ht="17.25" customHeight="1">
      <c r="A537" s="76"/>
      <c r="B537" s="802">
        <v>533</v>
      </c>
      <c r="C537" s="793">
        <v>44789</v>
      </c>
      <c r="D537" s="794" t="s">
        <v>9565</v>
      </c>
      <c r="E537" s="236" t="s">
        <v>10455</v>
      </c>
      <c r="F537" s="795" t="s">
        <v>10456</v>
      </c>
      <c r="G537" s="795" t="s">
        <v>9568</v>
      </c>
      <c r="H537" s="236"/>
      <c r="I537" s="76"/>
      <c r="J537" s="76"/>
      <c r="K537" s="76"/>
      <c r="L537" s="76"/>
      <c r="M537" s="76"/>
      <c r="N537" s="76"/>
      <c r="O537" s="76"/>
      <c r="P537" s="76"/>
      <c r="Q537" s="76"/>
      <c r="R537" s="76"/>
      <c r="S537" s="76"/>
      <c r="T537" s="76"/>
      <c r="U537" s="76"/>
      <c r="V537" s="76"/>
      <c r="W537" s="76"/>
      <c r="X537" s="76"/>
      <c r="Y537" s="76"/>
      <c r="Z537" s="76"/>
    </row>
    <row r="538" spans="1:26" ht="17.25" customHeight="1">
      <c r="A538" s="76"/>
      <c r="B538" s="802">
        <v>534</v>
      </c>
      <c r="C538" s="793">
        <v>44789</v>
      </c>
      <c r="D538" s="794" t="s">
        <v>9565</v>
      </c>
      <c r="E538" s="236" t="s">
        <v>10457</v>
      </c>
      <c r="F538" s="795" t="s">
        <v>10458</v>
      </c>
      <c r="G538" s="795" t="s">
        <v>9568</v>
      </c>
      <c r="H538" s="236"/>
      <c r="I538" s="76"/>
      <c r="J538" s="76"/>
      <c r="K538" s="76"/>
      <c r="L538" s="76"/>
      <c r="M538" s="76"/>
      <c r="N538" s="76"/>
      <c r="O538" s="76"/>
      <c r="P538" s="76"/>
      <c r="Q538" s="76"/>
      <c r="R538" s="76"/>
      <c r="S538" s="76"/>
      <c r="T538" s="76"/>
      <c r="U538" s="76"/>
      <c r="V538" s="76"/>
      <c r="W538" s="76"/>
      <c r="X538" s="76"/>
      <c r="Y538" s="76"/>
      <c r="Z538" s="76"/>
    </row>
    <row r="539" spans="1:26" ht="17.25" customHeight="1">
      <c r="A539" s="76"/>
      <c r="B539" s="802">
        <v>535</v>
      </c>
      <c r="C539" s="793">
        <v>44789</v>
      </c>
      <c r="D539" s="794" t="s">
        <v>9565</v>
      </c>
      <c r="E539" s="236" t="s">
        <v>9907</v>
      </c>
      <c r="F539" s="795" t="s">
        <v>10459</v>
      </c>
      <c r="G539" s="795" t="s">
        <v>9568</v>
      </c>
      <c r="H539" s="236"/>
      <c r="I539" s="76"/>
      <c r="J539" s="76"/>
      <c r="K539" s="76"/>
      <c r="L539" s="76"/>
      <c r="M539" s="76"/>
      <c r="N539" s="76"/>
      <c r="O539" s="76"/>
      <c r="P539" s="76"/>
      <c r="Q539" s="76"/>
      <c r="R539" s="76"/>
      <c r="S539" s="76"/>
      <c r="T539" s="76"/>
      <c r="U539" s="76"/>
      <c r="V539" s="76"/>
      <c r="W539" s="76"/>
      <c r="X539" s="76"/>
      <c r="Y539" s="76"/>
      <c r="Z539" s="76"/>
    </row>
    <row r="540" spans="1:26" ht="17.25" customHeight="1">
      <c r="A540" s="76"/>
      <c r="B540" s="802">
        <v>536</v>
      </c>
      <c r="C540" s="793">
        <v>44789</v>
      </c>
      <c r="D540" s="794" t="s">
        <v>9565</v>
      </c>
      <c r="E540" s="236" t="s">
        <v>10460</v>
      </c>
      <c r="F540" s="795" t="s">
        <v>10461</v>
      </c>
      <c r="G540" s="795" t="s">
        <v>9568</v>
      </c>
      <c r="H540" s="236"/>
      <c r="I540" s="76"/>
      <c r="J540" s="76"/>
      <c r="K540" s="76"/>
      <c r="L540" s="76"/>
      <c r="M540" s="76"/>
      <c r="N540" s="76"/>
      <c r="O540" s="76"/>
      <c r="P540" s="76"/>
      <c r="Q540" s="76"/>
      <c r="R540" s="76"/>
      <c r="S540" s="76"/>
      <c r="T540" s="76"/>
      <c r="U540" s="76"/>
      <c r="V540" s="76"/>
      <c r="W540" s="76"/>
      <c r="X540" s="76"/>
      <c r="Y540" s="76"/>
      <c r="Z540" s="76"/>
    </row>
    <row r="541" spans="1:26" ht="17.25" customHeight="1">
      <c r="A541" s="76"/>
      <c r="B541" s="802">
        <v>537</v>
      </c>
      <c r="C541" s="793">
        <v>44789</v>
      </c>
      <c r="D541" s="794" t="s">
        <v>9565</v>
      </c>
      <c r="E541" s="236" t="s">
        <v>10462</v>
      </c>
      <c r="F541" s="795" t="s">
        <v>10463</v>
      </c>
      <c r="G541" s="795" t="s">
        <v>9568</v>
      </c>
      <c r="H541" s="236"/>
      <c r="I541" s="76"/>
      <c r="J541" s="76"/>
      <c r="K541" s="76"/>
      <c r="L541" s="76"/>
      <c r="M541" s="76"/>
      <c r="N541" s="76"/>
      <c r="O541" s="76"/>
      <c r="P541" s="76"/>
      <c r="Q541" s="76"/>
      <c r="R541" s="76"/>
      <c r="S541" s="76"/>
      <c r="T541" s="76"/>
      <c r="U541" s="76"/>
      <c r="V541" s="76"/>
      <c r="W541" s="76"/>
      <c r="X541" s="76"/>
      <c r="Y541" s="76"/>
      <c r="Z541" s="76"/>
    </row>
    <row r="542" spans="1:26" ht="17.25" customHeight="1">
      <c r="A542" s="76"/>
      <c r="B542" s="802">
        <v>538</v>
      </c>
      <c r="C542" s="793">
        <v>44790</v>
      </c>
      <c r="D542" s="794" t="s">
        <v>9565</v>
      </c>
      <c r="E542" s="236" t="s">
        <v>10464</v>
      </c>
      <c r="F542" s="795" t="s">
        <v>10465</v>
      </c>
      <c r="G542" s="795" t="s">
        <v>9568</v>
      </c>
      <c r="H542" s="236"/>
      <c r="I542" s="76"/>
      <c r="J542" s="76"/>
      <c r="K542" s="76"/>
      <c r="L542" s="76"/>
      <c r="M542" s="76"/>
      <c r="N542" s="76"/>
      <c r="O542" s="76"/>
      <c r="P542" s="76"/>
      <c r="Q542" s="76"/>
      <c r="R542" s="76"/>
      <c r="S542" s="76"/>
      <c r="T542" s="76"/>
      <c r="U542" s="76"/>
      <c r="V542" s="76"/>
      <c r="W542" s="76"/>
      <c r="X542" s="76"/>
      <c r="Y542" s="76"/>
      <c r="Z542" s="76"/>
    </row>
    <row r="543" spans="1:26" ht="17.25" customHeight="1">
      <c r="A543" s="76"/>
      <c r="B543" s="802">
        <v>539</v>
      </c>
      <c r="C543" s="793">
        <v>44790</v>
      </c>
      <c r="D543" s="794" t="s">
        <v>9565</v>
      </c>
      <c r="E543" s="236" t="s">
        <v>10466</v>
      </c>
      <c r="F543" s="795" t="s">
        <v>10467</v>
      </c>
      <c r="G543" s="795" t="s">
        <v>9568</v>
      </c>
      <c r="H543" s="236"/>
      <c r="I543" s="76"/>
      <c r="J543" s="76"/>
      <c r="K543" s="76"/>
      <c r="L543" s="76"/>
      <c r="M543" s="76"/>
      <c r="N543" s="76"/>
      <c r="O543" s="76"/>
      <c r="P543" s="76"/>
      <c r="Q543" s="76"/>
      <c r="R543" s="76"/>
      <c r="S543" s="76"/>
      <c r="T543" s="76"/>
      <c r="U543" s="76"/>
      <c r="V543" s="76"/>
      <c r="W543" s="76"/>
      <c r="X543" s="76"/>
      <c r="Y543" s="76"/>
      <c r="Z543" s="76"/>
    </row>
    <row r="544" spans="1:26" ht="17.25" customHeight="1">
      <c r="A544" s="76"/>
      <c r="B544" s="802">
        <v>540</v>
      </c>
      <c r="C544" s="793">
        <v>44790</v>
      </c>
      <c r="D544" s="794" t="s">
        <v>9565</v>
      </c>
      <c r="E544" s="236" t="s">
        <v>10468</v>
      </c>
      <c r="F544" s="795" t="s">
        <v>10469</v>
      </c>
      <c r="G544" s="795" t="s">
        <v>9568</v>
      </c>
      <c r="H544" s="236"/>
      <c r="I544" s="76"/>
      <c r="J544" s="76"/>
      <c r="K544" s="76"/>
      <c r="L544" s="76"/>
      <c r="M544" s="76"/>
      <c r="N544" s="76"/>
      <c r="O544" s="76"/>
      <c r="P544" s="76"/>
      <c r="Q544" s="76"/>
      <c r="R544" s="76"/>
      <c r="S544" s="76"/>
      <c r="T544" s="76"/>
      <c r="U544" s="76"/>
      <c r="V544" s="76"/>
      <c r="W544" s="76"/>
      <c r="X544" s="76"/>
      <c r="Y544" s="76"/>
      <c r="Z544" s="76"/>
    </row>
    <row r="545" spans="1:26" ht="17.25" customHeight="1">
      <c r="A545" s="76"/>
      <c r="B545" s="808">
        <v>541</v>
      </c>
      <c r="C545" s="809">
        <v>44790</v>
      </c>
      <c r="D545" s="810" t="s">
        <v>9565</v>
      </c>
      <c r="E545" s="796" t="s">
        <v>10470</v>
      </c>
      <c r="F545" s="797" t="s">
        <v>10471</v>
      </c>
      <c r="G545" s="797" t="s">
        <v>9568</v>
      </c>
      <c r="H545" s="796"/>
      <c r="I545" s="76"/>
      <c r="J545" s="76"/>
      <c r="K545" s="76"/>
      <c r="L545" s="76"/>
      <c r="M545" s="76"/>
      <c r="N545" s="76"/>
      <c r="O545" s="76"/>
      <c r="P545" s="76"/>
      <c r="Q545" s="76"/>
      <c r="R545" s="76"/>
      <c r="S545" s="76"/>
      <c r="T545" s="76"/>
      <c r="U545" s="76"/>
      <c r="V545" s="76"/>
      <c r="W545" s="76"/>
      <c r="X545" s="76"/>
      <c r="Y545" s="76"/>
      <c r="Z545" s="76"/>
    </row>
    <row r="546" spans="1:26" ht="17.25" customHeight="1">
      <c r="A546" s="76"/>
      <c r="B546" s="811">
        <v>542</v>
      </c>
      <c r="C546" s="812">
        <v>44791</v>
      </c>
      <c r="D546" s="810" t="s">
        <v>9565</v>
      </c>
      <c r="E546" s="811" t="s">
        <v>10472</v>
      </c>
      <c r="F546" s="813" t="s">
        <v>10473</v>
      </c>
      <c r="G546" s="797" t="s">
        <v>9568</v>
      </c>
      <c r="H546" s="811"/>
      <c r="I546" s="76"/>
      <c r="J546" s="76"/>
      <c r="K546" s="76"/>
      <c r="L546" s="76"/>
      <c r="M546" s="76"/>
      <c r="N546" s="76"/>
      <c r="O546" s="76"/>
      <c r="P546" s="76"/>
      <c r="Q546" s="76"/>
      <c r="R546" s="76"/>
      <c r="S546" s="76"/>
      <c r="T546" s="76"/>
      <c r="U546" s="76"/>
      <c r="V546" s="76"/>
      <c r="W546" s="76"/>
      <c r="X546" s="76"/>
      <c r="Y546" s="76"/>
      <c r="Z546" s="76"/>
    </row>
    <row r="547" spans="1:26" ht="17.25" customHeight="1">
      <c r="A547" s="76"/>
      <c r="B547" s="808">
        <v>543</v>
      </c>
      <c r="C547" s="812">
        <v>44791</v>
      </c>
      <c r="D547" s="810" t="s">
        <v>9565</v>
      </c>
      <c r="E547" s="811" t="s">
        <v>10474</v>
      </c>
      <c r="F547" s="813" t="s">
        <v>10475</v>
      </c>
      <c r="G547" s="797" t="s">
        <v>9568</v>
      </c>
      <c r="H547" s="811"/>
      <c r="I547" s="76"/>
      <c r="J547" s="76"/>
      <c r="K547" s="76"/>
      <c r="L547" s="76"/>
      <c r="M547" s="76"/>
      <c r="N547" s="76"/>
      <c r="O547" s="76"/>
      <c r="P547" s="76"/>
      <c r="Q547" s="76"/>
      <c r="R547" s="76"/>
      <c r="S547" s="76"/>
      <c r="T547" s="76"/>
      <c r="U547" s="76"/>
      <c r="V547" s="76"/>
      <c r="W547" s="76"/>
      <c r="X547" s="76"/>
      <c r="Y547" s="76"/>
      <c r="Z547" s="76"/>
    </row>
    <row r="548" spans="1:26" ht="17.25" customHeight="1">
      <c r="A548" s="76"/>
      <c r="B548" s="811">
        <v>544</v>
      </c>
      <c r="C548" s="812">
        <v>44791</v>
      </c>
      <c r="D548" s="810" t="s">
        <v>9565</v>
      </c>
      <c r="E548" s="811" t="s">
        <v>10266</v>
      </c>
      <c r="F548" s="813" t="s">
        <v>10476</v>
      </c>
      <c r="G548" s="797" t="s">
        <v>9568</v>
      </c>
      <c r="H548" s="811"/>
      <c r="I548" s="76"/>
      <c r="J548" s="76"/>
      <c r="K548" s="76"/>
      <c r="L548" s="76"/>
      <c r="M548" s="76"/>
      <c r="N548" s="76"/>
      <c r="O548" s="76"/>
      <c r="P548" s="76"/>
      <c r="Q548" s="76"/>
      <c r="R548" s="76"/>
      <c r="S548" s="76"/>
      <c r="T548" s="76"/>
      <c r="U548" s="76"/>
      <c r="V548" s="76"/>
      <c r="W548" s="76"/>
      <c r="X548" s="76"/>
      <c r="Y548" s="76"/>
      <c r="Z548" s="76"/>
    </row>
    <row r="549" spans="1:26" ht="17.25" customHeight="1">
      <c r="A549" s="76"/>
      <c r="B549" s="808">
        <v>545</v>
      </c>
      <c r="C549" s="812">
        <v>44791</v>
      </c>
      <c r="D549" s="810" t="s">
        <v>9565</v>
      </c>
      <c r="E549" s="811" t="s">
        <v>10477</v>
      </c>
      <c r="F549" s="813" t="s">
        <v>10478</v>
      </c>
      <c r="G549" s="797" t="s">
        <v>9568</v>
      </c>
      <c r="H549" s="811"/>
      <c r="I549" s="76"/>
      <c r="J549" s="76"/>
      <c r="K549" s="76"/>
      <c r="L549" s="76"/>
      <c r="M549" s="76"/>
      <c r="N549" s="76"/>
      <c r="O549" s="76"/>
      <c r="P549" s="76"/>
      <c r="Q549" s="76"/>
      <c r="R549" s="76"/>
      <c r="S549" s="76"/>
      <c r="T549" s="76"/>
      <c r="U549" s="76"/>
      <c r="V549" s="76"/>
      <c r="W549" s="76"/>
      <c r="X549" s="76"/>
      <c r="Y549" s="76"/>
      <c r="Z549" s="76"/>
    </row>
    <row r="550" spans="1:26" ht="17.25" customHeight="1">
      <c r="A550" s="76"/>
      <c r="B550" s="811">
        <v>546</v>
      </c>
      <c r="C550" s="812">
        <v>44791</v>
      </c>
      <c r="D550" s="810" t="s">
        <v>9565</v>
      </c>
      <c r="E550" s="811" t="s">
        <v>10479</v>
      </c>
      <c r="F550" s="813" t="s">
        <v>10480</v>
      </c>
      <c r="G550" s="797" t="s">
        <v>9568</v>
      </c>
      <c r="H550" s="811"/>
      <c r="I550" s="76"/>
      <c r="J550" s="76"/>
      <c r="K550" s="76"/>
      <c r="L550" s="76"/>
      <c r="M550" s="76"/>
      <c r="N550" s="76"/>
      <c r="O550" s="76"/>
      <c r="P550" s="76"/>
      <c r="Q550" s="76"/>
      <c r="R550" s="76"/>
      <c r="S550" s="76"/>
      <c r="T550" s="76"/>
      <c r="U550" s="76"/>
      <c r="V550" s="76"/>
      <c r="W550" s="76"/>
      <c r="X550" s="76"/>
      <c r="Y550" s="76"/>
      <c r="Z550" s="76"/>
    </row>
    <row r="551" spans="1:26" ht="17.25" customHeight="1">
      <c r="A551" s="76"/>
      <c r="B551" s="808">
        <v>547</v>
      </c>
      <c r="C551" s="812">
        <v>44791</v>
      </c>
      <c r="D551" s="810" t="s">
        <v>9565</v>
      </c>
      <c r="E551" s="811" t="s">
        <v>10481</v>
      </c>
      <c r="F551" s="813" t="s">
        <v>10482</v>
      </c>
      <c r="G551" s="797" t="s">
        <v>9568</v>
      </c>
      <c r="H551" s="811"/>
      <c r="I551" s="76"/>
      <c r="J551" s="76"/>
      <c r="K551" s="76"/>
      <c r="L551" s="76"/>
      <c r="M551" s="76"/>
      <c r="N551" s="76"/>
      <c r="O551" s="76"/>
      <c r="P551" s="76"/>
      <c r="Q551" s="76"/>
      <c r="R551" s="76"/>
      <c r="S551" s="76"/>
      <c r="T551" s="76"/>
      <c r="U551" s="76"/>
      <c r="V551" s="76"/>
      <c r="W551" s="76"/>
      <c r="X551" s="76"/>
      <c r="Y551" s="76"/>
      <c r="Z551" s="76"/>
    </row>
    <row r="552" spans="1:26" ht="17.25" customHeight="1">
      <c r="A552" s="76"/>
      <c r="B552" s="811">
        <v>548</v>
      </c>
      <c r="C552" s="812">
        <v>44791</v>
      </c>
      <c r="D552" s="810" t="s">
        <v>9565</v>
      </c>
      <c r="E552" s="811" t="s">
        <v>10483</v>
      </c>
      <c r="F552" s="813" t="s">
        <v>10484</v>
      </c>
      <c r="G552" s="797" t="s">
        <v>9568</v>
      </c>
      <c r="H552" s="811"/>
      <c r="I552" s="76"/>
      <c r="J552" s="76"/>
      <c r="K552" s="76"/>
      <c r="L552" s="76"/>
      <c r="M552" s="76"/>
      <c r="N552" s="76"/>
      <c r="O552" s="76"/>
      <c r="P552" s="76"/>
      <c r="Q552" s="76"/>
      <c r="R552" s="76"/>
      <c r="S552" s="76"/>
      <c r="T552" s="76"/>
      <c r="U552" s="76"/>
      <c r="V552" s="76"/>
      <c r="W552" s="76"/>
      <c r="X552" s="76"/>
      <c r="Y552" s="76"/>
      <c r="Z552" s="76"/>
    </row>
    <row r="553" spans="1:26" ht="17.25" customHeight="1">
      <c r="A553" s="76"/>
      <c r="B553" s="808">
        <v>549</v>
      </c>
      <c r="C553" s="812">
        <v>44791</v>
      </c>
      <c r="D553" s="810" t="s">
        <v>9565</v>
      </c>
      <c r="E553" s="811" t="s">
        <v>10485</v>
      </c>
      <c r="F553" s="813" t="s">
        <v>10486</v>
      </c>
      <c r="G553" s="797" t="s">
        <v>9568</v>
      </c>
      <c r="H553" s="811"/>
      <c r="I553" s="76"/>
      <c r="J553" s="76"/>
      <c r="K553" s="76"/>
      <c r="L553" s="76"/>
      <c r="M553" s="76"/>
      <c r="N553" s="76"/>
      <c r="O553" s="76"/>
      <c r="P553" s="76"/>
      <c r="Q553" s="76"/>
      <c r="R553" s="76"/>
      <c r="S553" s="76"/>
      <c r="T553" s="76"/>
      <c r="U553" s="76"/>
      <c r="V553" s="76"/>
      <c r="W553" s="76"/>
      <c r="X553" s="76"/>
      <c r="Y553" s="76"/>
      <c r="Z553" s="76"/>
    </row>
    <row r="554" spans="1:26" ht="17.25" customHeight="1">
      <c r="A554" s="76"/>
      <c r="B554" s="811">
        <v>550</v>
      </c>
      <c r="C554" s="812">
        <v>44791</v>
      </c>
      <c r="D554" s="810" t="s">
        <v>9565</v>
      </c>
      <c r="E554" s="811" t="s">
        <v>9859</v>
      </c>
      <c r="F554" s="813" t="s">
        <v>10487</v>
      </c>
      <c r="G554" s="797" t="s">
        <v>9568</v>
      </c>
      <c r="H554" s="811"/>
      <c r="I554" s="76"/>
      <c r="J554" s="76"/>
      <c r="K554" s="76"/>
      <c r="L554" s="76"/>
      <c r="M554" s="76"/>
      <c r="N554" s="76"/>
      <c r="O554" s="76"/>
      <c r="P554" s="76"/>
      <c r="Q554" s="76"/>
      <c r="R554" s="76"/>
      <c r="S554" s="76"/>
      <c r="T554" s="76"/>
      <c r="U554" s="76"/>
      <c r="V554" s="76"/>
      <c r="W554" s="76"/>
      <c r="X554" s="76"/>
      <c r="Y554" s="76"/>
      <c r="Z554" s="76"/>
    </row>
    <row r="555" spans="1:26" ht="17.25" customHeight="1">
      <c r="A555" s="76"/>
      <c r="B555" s="808">
        <v>551</v>
      </c>
      <c r="C555" s="814">
        <v>44791</v>
      </c>
      <c r="D555" s="810" t="s">
        <v>9565</v>
      </c>
      <c r="E555" s="815" t="s">
        <v>10488</v>
      </c>
      <c r="F555" s="816" t="s">
        <v>10489</v>
      </c>
      <c r="G555" s="797" t="s">
        <v>9568</v>
      </c>
      <c r="H555" s="815"/>
      <c r="I555" s="76"/>
      <c r="J555" s="76"/>
      <c r="K555" s="76"/>
      <c r="L555" s="76"/>
      <c r="M555" s="76"/>
      <c r="N555" s="76"/>
      <c r="O555" s="76"/>
      <c r="P555" s="76"/>
      <c r="Q555" s="76"/>
      <c r="R555" s="76"/>
      <c r="S555" s="76"/>
      <c r="T555" s="76"/>
      <c r="U555" s="76"/>
      <c r="V555" s="76"/>
      <c r="W555" s="76"/>
      <c r="X555" s="76"/>
      <c r="Y555" s="76"/>
      <c r="Z555" s="76"/>
    </row>
    <row r="556" spans="1:26" ht="17.25" customHeight="1">
      <c r="A556" s="76"/>
      <c r="B556" s="236">
        <v>552</v>
      </c>
      <c r="C556" s="793">
        <v>44791</v>
      </c>
      <c r="D556" s="794" t="s">
        <v>9565</v>
      </c>
      <c r="E556" s="236" t="s">
        <v>10490</v>
      </c>
      <c r="F556" s="795" t="s">
        <v>10491</v>
      </c>
      <c r="G556" s="795" t="s">
        <v>9568</v>
      </c>
      <c r="H556" s="236"/>
      <c r="I556" s="76"/>
      <c r="J556" s="76"/>
      <c r="K556" s="76"/>
      <c r="L556" s="76"/>
      <c r="M556" s="76"/>
      <c r="N556" s="76"/>
      <c r="O556" s="76"/>
      <c r="P556" s="76"/>
      <c r="Q556" s="76"/>
      <c r="R556" s="76"/>
      <c r="S556" s="76"/>
      <c r="T556" s="76"/>
      <c r="U556" s="76"/>
      <c r="V556" s="76"/>
      <c r="W556" s="76"/>
      <c r="X556" s="76"/>
      <c r="Y556" s="76"/>
      <c r="Z556" s="76"/>
    </row>
    <row r="557" spans="1:26" ht="17.25" customHeight="1">
      <c r="A557" s="76"/>
      <c r="B557" s="236">
        <v>553</v>
      </c>
      <c r="C557" s="793">
        <v>44792</v>
      </c>
      <c r="D557" s="794" t="s">
        <v>9565</v>
      </c>
      <c r="E557" s="236" t="s">
        <v>10093</v>
      </c>
      <c r="F557" s="795" t="s">
        <v>10492</v>
      </c>
      <c r="G557" s="795" t="s">
        <v>9568</v>
      </c>
      <c r="H557" s="236"/>
      <c r="I557" s="76"/>
      <c r="J557" s="76"/>
      <c r="K557" s="76"/>
      <c r="L557" s="76"/>
      <c r="M557" s="76"/>
      <c r="N557" s="76"/>
      <c r="O557" s="76"/>
      <c r="P557" s="76"/>
      <c r="Q557" s="76"/>
      <c r="R557" s="76"/>
      <c r="S557" s="76"/>
      <c r="T557" s="76"/>
      <c r="U557" s="76"/>
      <c r="V557" s="76"/>
      <c r="W557" s="76"/>
      <c r="X557" s="76"/>
      <c r="Y557" s="76"/>
      <c r="Z557" s="76"/>
    </row>
    <row r="558" spans="1:26" ht="17.25" customHeight="1">
      <c r="A558" s="76"/>
      <c r="B558" s="236">
        <v>554</v>
      </c>
      <c r="C558" s="793">
        <v>44792</v>
      </c>
      <c r="D558" s="794" t="s">
        <v>9565</v>
      </c>
      <c r="E558" s="236" t="s">
        <v>10493</v>
      </c>
      <c r="F558" s="795" t="s">
        <v>10494</v>
      </c>
      <c r="G558" s="795" t="s">
        <v>9568</v>
      </c>
      <c r="H558" s="236"/>
      <c r="I558" s="76"/>
      <c r="J558" s="76"/>
      <c r="K558" s="76"/>
      <c r="L558" s="76"/>
      <c r="M558" s="76"/>
      <c r="N558" s="76"/>
      <c r="O558" s="76"/>
      <c r="P558" s="76"/>
      <c r="Q558" s="76"/>
      <c r="R558" s="76"/>
      <c r="S558" s="76"/>
      <c r="T558" s="76"/>
      <c r="U558" s="76"/>
      <c r="V558" s="76"/>
      <c r="W558" s="76"/>
      <c r="X558" s="76"/>
      <c r="Y558" s="76"/>
      <c r="Z558" s="76"/>
    </row>
    <row r="559" spans="1:26" ht="17.25" customHeight="1">
      <c r="A559" s="76"/>
      <c r="B559" s="236">
        <v>555</v>
      </c>
      <c r="C559" s="793">
        <v>44792</v>
      </c>
      <c r="D559" s="794" t="s">
        <v>9565</v>
      </c>
      <c r="E559" s="236" t="s">
        <v>10495</v>
      </c>
      <c r="F559" s="795" t="s">
        <v>10496</v>
      </c>
      <c r="G559" s="795" t="s">
        <v>9568</v>
      </c>
      <c r="H559" s="236"/>
      <c r="I559" s="76"/>
      <c r="J559" s="76"/>
      <c r="K559" s="76"/>
      <c r="L559" s="76"/>
      <c r="M559" s="76"/>
      <c r="N559" s="76"/>
      <c r="O559" s="76"/>
      <c r="P559" s="76"/>
      <c r="Q559" s="76"/>
      <c r="R559" s="76"/>
      <c r="S559" s="76"/>
      <c r="T559" s="76"/>
      <c r="U559" s="76"/>
      <c r="V559" s="76"/>
      <c r="W559" s="76"/>
      <c r="X559" s="76"/>
      <c r="Y559" s="76"/>
      <c r="Z559" s="76"/>
    </row>
    <row r="560" spans="1:26" ht="17.25" customHeight="1">
      <c r="A560" s="76"/>
      <c r="B560" s="236">
        <v>556</v>
      </c>
      <c r="C560" s="793">
        <v>44792</v>
      </c>
      <c r="D560" s="794" t="s">
        <v>9565</v>
      </c>
      <c r="E560" s="236" t="s">
        <v>10497</v>
      </c>
      <c r="F560" s="795" t="s">
        <v>10498</v>
      </c>
      <c r="G560" s="795" t="s">
        <v>9568</v>
      </c>
      <c r="H560" s="236"/>
      <c r="I560" s="76"/>
      <c r="J560" s="76"/>
      <c r="K560" s="76"/>
      <c r="L560" s="76"/>
      <c r="M560" s="76"/>
      <c r="N560" s="76"/>
      <c r="O560" s="76"/>
      <c r="P560" s="76"/>
      <c r="Q560" s="76"/>
      <c r="R560" s="76"/>
      <c r="S560" s="76"/>
      <c r="T560" s="76"/>
      <c r="U560" s="76"/>
      <c r="V560" s="76"/>
      <c r="W560" s="76"/>
      <c r="X560" s="76"/>
      <c r="Y560" s="76"/>
      <c r="Z560" s="76"/>
    </row>
    <row r="561" spans="1:26" ht="17.25" customHeight="1">
      <c r="A561" s="76"/>
      <c r="B561" s="236">
        <v>557</v>
      </c>
      <c r="C561" s="793">
        <v>44793</v>
      </c>
      <c r="D561" s="794" t="s">
        <v>9565</v>
      </c>
      <c r="E561" s="236" t="s">
        <v>10499</v>
      </c>
      <c r="F561" s="795" t="s">
        <v>10500</v>
      </c>
      <c r="G561" s="795" t="s">
        <v>9568</v>
      </c>
      <c r="H561" s="236"/>
      <c r="I561" s="76"/>
      <c r="J561" s="76"/>
      <c r="K561" s="76"/>
      <c r="L561" s="76"/>
      <c r="M561" s="76"/>
      <c r="N561" s="76"/>
      <c r="O561" s="76"/>
      <c r="P561" s="76"/>
      <c r="Q561" s="76"/>
      <c r="R561" s="76"/>
      <c r="S561" s="76"/>
      <c r="T561" s="76"/>
      <c r="U561" s="76"/>
      <c r="V561" s="76"/>
      <c r="W561" s="76"/>
      <c r="X561" s="76"/>
      <c r="Y561" s="76"/>
      <c r="Z561" s="76"/>
    </row>
    <row r="562" spans="1:26" ht="17.25" customHeight="1">
      <c r="A562" s="76"/>
      <c r="B562" s="236">
        <v>558</v>
      </c>
      <c r="C562" s="793">
        <v>44793</v>
      </c>
      <c r="D562" s="794" t="s">
        <v>9565</v>
      </c>
      <c r="E562" s="795" t="s">
        <v>10501</v>
      </c>
      <c r="F562" s="795" t="s">
        <v>10502</v>
      </c>
      <c r="G562" s="795" t="s">
        <v>9568</v>
      </c>
      <c r="H562" s="236"/>
      <c r="I562" s="76"/>
      <c r="J562" s="76"/>
      <c r="K562" s="76"/>
      <c r="L562" s="76"/>
      <c r="M562" s="76"/>
      <c r="N562" s="76"/>
      <c r="O562" s="76"/>
      <c r="P562" s="76"/>
      <c r="Q562" s="76"/>
      <c r="R562" s="76"/>
      <c r="S562" s="76"/>
      <c r="T562" s="76"/>
      <c r="U562" s="76"/>
      <c r="V562" s="76"/>
      <c r="W562" s="76"/>
      <c r="X562" s="76"/>
      <c r="Y562" s="76"/>
      <c r="Z562" s="76"/>
    </row>
    <row r="563" spans="1:26" ht="17.25" customHeight="1">
      <c r="A563" s="76"/>
      <c r="B563" s="236">
        <v>559</v>
      </c>
      <c r="C563" s="793">
        <v>44793</v>
      </c>
      <c r="D563" s="794" t="s">
        <v>9565</v>
      </c>
      <c r="E563" s="236" t="s">
        <v>10503</v>
      </c>
      <c r="F563" s="795" t="s">
        <v>10504</v>
      </c>
      <c r="G563" s="795" t="s">
        <v>9568</v>
      </c>
      <c r="H563" s="236"/>
      <c r="I563" s="76"/>
      <c r="J563" s="76"/>
      <c r="K563" s="76"/>
      <c r="L563" s="76"/>
      <c r="M563" s="76"/>
      <c r="N563" s="76"/>
      <c r="O563" s="76"/>
      <c r="P563" s="76"/>
      <c r="Q563" s="76"/>
      <c r="R563" s="76"/>
      <c r="S563" s="76"/>
      <c r="T563" s="76"/>
      <c r="U563" s="76"/>
      <c r="V563" s="76"/>
      <c r="W563" s="76"/>
      <c r="X563" s="76"/>
      <c r="Y563" s="76"/>
      <c r="Z563" s="76"/>
    </row>
    <row r="564" spans="1:26" ht="17.25" customHeight="1">
      <c r="A564" s="76"/>
      <c r="B564" s="236">
        <v>560</v>
      </c>
      <c r="C564" s="793">
        <v>44793</v>
      </c>
      <c r="D564" s="794" t="s">
        <v>9565</v>
      </c>
      <c r="E564" s="236" t="s">
        <v>10505</v>
      </c>
      <c r="F564" s="795" t="s">
        <v>10506</v>
      </c>
      <c r="G564" s="795" t="s">
        <v>9568</v>
      </c>
      <c r="H564" s="236"/>
      <c r="I564" s="76"/>
      <c r="J564" s="76"/>
      <c r="K564" s="76"/>
      <c r="L564" s="76"/>
      <c r="M564" s="76"/>
      <c r="N564" s="76"/>
      <c r="O564" s="76"/>
      <c r="P564" s="76"/>
      <c r="Q564" s="76"/>
      <c r="R564" s="76"/>
      <c r="S564" s="76"/>
      <c r="T564" s="76"/>
      <c r="U564" s="76"/>
      <c r="V564" s="76"/>
      <c r="W564" s="76"/>
      <c r="X564" s="76"/>
      <c r="Y564" s="76"/>
      <c r="Z564" s="76"/>
    </row>
    <row r="565" spans="1:26" ht="17.25" customHeight="1">
      <c r="A565" s="76"/>
      <c r="B565" s="236">
        <v>561</v>
      </c>
      <c r="C565" s="793">
        <v>44793</v>
      </c>
      <c r="D565" s="794" t="s">
        <v>10507</v>
      </c>
      <c r="E565" s="236" t="s">
        <v>10508</v>
      </c>
      <c r="F565" s="795" t="s">
        <v>10509</v>
      </c>
      <c r="G565" s="795" t="s">
        <v>9568</v>
      </c>
      <c r="H565" s="236"/>
      <c r="I565" s="76"/>
      <c r="J565" s="76"/>
      <c r="K565" s="76"/>
      <c r="L565" s="76"/>
      <c r="M565" s="76"/>
      <c r="N565" s="76"/>
      <c r="O565" s="76"/>
      <c r="P565" s="76"/>
      <c r="Q565" s="76"/>
      <c r="R565" s="76"/>
      <c r="S565" s="76"/>
      <c r="T565" s="76"/>
      <c r="U565" s="76"/>
      <c r="V565" s="76"/>
      <c r="W565" s="76"/>
      <c r="X565" s="76"/>
      <c r="Y565" s="76"/>
      <c r="Z565" s="76"/>
    </row>
    <row r="566" spans="1:26" ht="17.25" customHeight="1">
      <c r="A566" s="76"/>
      <c r="B566" s="236">
        <v>562</v>
      </c>
      <c r="C566" s="793">
        <v>44793</v>
      </c>
      <c r="D566" s="794" t="s">
        <v>9565</v>
      </c>
      <c r="E566" s="236" t="s">
        <v>10510</v>
      </c>
      <c r="F566" s="795" t="s">
        <v>10511</v>
      </c>
      <c r="G566" s="795" t="s">
        <v>9568</v>
      </c>
      <c r="H566" s="236"/>
      <c r="I566" s="76"/>
      <c r="J566" s="76"/>
      <c r="K566" s="76"/>
      <c r="L566" s="76"/>
      <c r="M566" s="76"/>
      <c r="N566" s="76"/>
      <c r="O566" s="76"/>
      <c r="P566" s="76"/>
      <c r="Q566" s="76"/>
      <c r="R566" s="76"/>
      <c r="S566" s="76"/>
      <c r="T566" s="76"/>
      <c r="U566" s="76"/>
      <c r="V566" s="76"/>
      <c r="W566" s="76"/>
      <c r="X566" s="76"/>
      <c r="Y566" s="76"/>
      <c r="Z566" s="76"/>
    </row>
    <row r="567" spans="1:26" ht="17.25" customHeight="1">
      <c r="A567" s="76"/>
      <c r="B567" s="236">
        <v>563</v>
      </c>
      <c r="C567" s="793">
        <v>44794</v>
      </c>
      <c r="D567" s="794" t="s">
        <v>10512</v>
      </c>
      <c r="E567" s="236" t="s">
        <v>10513</v>
      </c>
      <c r="F567" s="795" t="s">
        <v>10514</v>
      </c>
      <c r="G567" s="795" t="s">
        <v>9568</v>
      </c>
      <c r="H567" s="236"/>
      <c r="I567" s="76"/>
      <c r="J567" s="76"/>
      <c r="K567" s="76"/>
      <c r="L567" s="76"/>
      <c r="M567" s="76"/>
      <c r="N567" s="76"/>
      <c r="O567" s="76"/>
      <c r="P567" s="76"/>
      <c r="Q567" s="76"/>
      <c r="R567" s="76"/>
      <c r="S567" s="76"/>
      <c r="T567" s="76"/>
      <c r="U567" s="76"/>
      <c r="V567" s="76"/>
      <c r="W567" s="76"/>
      <c r="X567" s="76"/>
      <c r="Y567" s="76"/>
      <c r="Z567" s="76"/>
    </row>
    <row r="568" spans="1:26" ht="17.25" customHeight="1">
      <c r="A568" s="76"/>
      <c r="B568" s="236">
        <v>564</v>
      </c>
      <c r="C568" s="793">
        <v>44794</v>
      </c>
      <c r="D568" s="794" t="s">
        <v>9565</v>
      </c>
      <c r="E568" s="236" t="s">
        <v>10515</v>
      </c>
      <c r="F568" s="795" t="s">
        <v>10516</v>
      </c>
      <c r="G568" s="795" t="s">
        <v>9568</v>
      </c>
      <c r="H568" s="236"/>
      <c r="I568" s="76"/>
      <c r="J568" s="76"/>
      <c r="K568" s="76"/>
      <c r="L568" s="76"/>
      <c r="M568" s="76"/>
      <c r="N568" s="76"/>
      <c r="O568" s="76"/>
      <c r="P568" s="76"/>
      <c r="Q568" s="76"/>
      <c r="R568" s="76"/>
      <c r="S568" s="76"/>
      <c r="T568" s="76"/>
      <c r="U568" s="76"/>
      <c r="V568" s="76"/>
      <c r="W568" s="76"/>
      <c r="X568" s="76"/>
      <c r="Y568" s="76"/>
      <c r="Z568" s="76"/>
    </row>
    <row r="569" spans="1:26" ht="17.25" customHeight="1">
      <c r="A569" s="76"/>
      <c r="B569" s="236">
        <v>565</v>
      </c>
      <c r="C569" s="793">
        <v>44794</v>
      </c>
      <c r="D569" s="794" t="s">
        <v>9565</v>
      </c>
      <c r="E569" s="236" t="s">
        <v>10517</v>
      </c>
      <c r="F569" s="795" t="s">
        <v>10518</v>
      </c>
      <c r="G569" s="795" t="s">
        <v>9568</v>
      </c>
      <c r="H569" s="236"/>
      <c r="I569" s="76"/>
      <c r="J569" s="76"/>
      <c r="K569" s="76"/>
      <c r="L569" s="76"/>
      <c r="M569" s="76"/>
      <c r="N569" s="76"/>
      <c r="O569" s="76"/>
      <c r="P569" s="76"/>
      <c r="Q569" s="76"/>
      <c r="R569" s="76"/>
      <c r="S569" s="76"/>
      <c r="T569" s="76"/>
      <c r="U569" s="76"/>
      <c r="V569" s="76"/>
      <c r="W569" s="76"/>
      <c r="X569" s="76"/>
      <c r="Y569" s="76"/>
      <c r="Z569" s="76"/>
    </row>
    <row r="570" spans="1:26" ht="17.25" customHeight="1">
      <c r="A570" s="76"/>
      <c r="B570" s="236">
        <v>566</v>
      </c>
      <c r="C570" s="793">
        <v>44794</v>
      </c>
      <c r="D570" s="794" t="s">
        <v>9565</v>
      </c>
      <c r="E570" s="236" t="s">
        <v>10418</v>
      </c>
      <c r="F570" s="236" t="s">
        <v>10519</v>
      </c>
      <c r="G570" s="795" t="s">
        <v>9568</v>
      </c>
      <c r="H570" s="236"/>
      <c r="I570" s="76"/>
      <c r="J570" s="76"/>
      <c r="K570" s="76"/>
      <c r="L570" s="76"/>
      <c r="M570" s="76"/>
      <c r="N570" s="76"/>
      <c r="O570" s="76"/>
      <c r="P570" s="76"/>
      <c r="Q570" s="76"/>
      <c r="R570" s="76"/>
      <c r="S570" s="76"/>
      <c r="T570" s="76"/>
      <c r="U570" s="76"/>
      <c r="V570" s="76"/>
      <c r="W570" s="76"/>
      <c r="X570" s="76"/>
      <c r="Y570" s="76"/>
      <c r="Z570" s="76"/>
    </row>
    <row r="571" spans="1:26" ht="17.25" customHeight="1">
      <c r="A571" s="76"/>
      <c r="B571" s="236">
        <v>567</v>
      </c>
      <c r="C571" s="793">
        <v>44794</v>
      </c>
      <c r="D571" s="794" t="s">
        <v>9565</v>
      </c>
      <c r="E571" s="236" t="s">
        <v>10520</v>
      </c>
      <c r="F571" s="795" t="s">
        <v>10521</v>
      </c>
      <c r="G571" s="795" t="s">
        <v>9568</v>
      </c>
      <c r="H571" s="236"/>
      <c r="I571" s="76"/>
      <c r="J571" s="76"/>
      <c r="K571" s="76"/>
      <c r="L571" s="76"/>
      <c r="M571" s="76"/>
      <c r="N571" s="76"/>
      <c r="O571" s="76"/>
      <c r="P571" s="76"/>
      <c r="Q571" s="76"/>
      <c r="R571" s="76"/>
      <c r="S571" s="76"/>
      <c r="T571" s="76"/>
      <c r="U571" s="76"/>
      <c r="V571" s="76"/>
      <c r="W571" s="76"/>
      <c r="X571" s="76"/>
      <c r="Y571" s="76"/>
      <c r="Z571" s="76"/>
    </row>
    <row r="572" spans="1:26" ht="17.25" customHeight="1">
      <c r="A572" s="76"/>
      <c r="B572" s="798">
        <v>568</v>
      </c>
      <c r="C572" s="799">
        <v>44794</v>
      </c>
      <c r="D572" s="800" t="s">
        <v>9565</v>
      </c>
      <c r="E572" s="798" t="s">
        <v>10522</v>
      </c>
      <c r="F572" s="801" t="s">
        <v>10523</v>
      </c>
      <c r="G572" s="801" t="s">
        <v>9597</v>
      </c>
      <c r="H572" s="798" t="s">
        <v>10524</v>
      </c>
      <c r="I572" s="76"/>
      <c r="J572" s="76"/>
      <c r="K572" s="76"/>
      <c r="L572" s="76"/>
      <c r="M572" s="76"/>
      <c r="N572" s="76"/>
      <c r="O572" s="76"/>
      <c r="P572" s="76"/>
      <c r="Q572" s="76"/>
      <c r="R572" s="76"/>
      <c r="S572" s="76"/>
      <c r="T572" s="76"/>
      <c r="U572" s="76"/>
      <c r="V572" s="76"/>
      <c r="W572" s="76"/>
      <c r="X572" s="76"/>
      <c r="Y572" s="76"/>
      <c r="Z572" s="76"/>
    </row>
    <row r="573" spans="1:26" ht="17.25" customHeight="1">
      <c r="A573" s="76"/>
      <c r="B573" s="236">
        <v>569</v>
      </c>
      <c r="C573" s="793">
        <v>44795</v>
      </c>
      <c r="D573" s="794" t="s">
        <v>9565</v>
      </c>
      <c r="E573" s="236" t="s">
        <v>10525</v>
      </c>
      <c r="F573" s="795" t="s">
        <v>10526</v>
      </c>
      <c r="G573" s="795" t="s">
        <v>9568</v>
      </c>
      <c r="H573" s="236"/>
      <c r="I573" s="76"/>
      <c r="J573" s="76"/>
      <c r="K573" s="76"/>
      <c r="L573" s="76"/>
      <c r="M573" s="76"/>
      <c r="N573" s="76"/>
      <c r="O573" s="76"/>
      <c r="P573" s="76"/>
      <c r="Q573" s="76"/>
      <c r="R573" s="76"/>
      <c r="S573" s="76"/>
      <c r="T573" s="76"/>
      <c r="U573" s="76"/>
      <c r="V573" s="76"/>
      <c r="W573" s="76"/>
      <c r="X573" s="76"/>
      <c r="Y573" s="76"/>
      <c r="Z573" s="76"/>
    </row>
    <row r="574" spans="1:26" ht="17.25" customHeight="1">
      <c r="A574" s="76"/>
      <c r="B574" s="236">
        <v>570</v>
      </c>
      <c r="C574" s="793">
        <v>44795</v>
      </c>
      <c r="D574" s="794" t="s">
        <v>9565</v>
      </c>
      <c r="E574" s="236" t="s">
        <v>10304</v>
      </c>
      <c r="F574" s="795" t="s">
        <v>10527</v>
      </c>
      <c r="G574" s="795" t="s">
        <v>9568</v>
      </c>
      <c r="H574" s="236"/>
      <c r="I574" s="76"/>
      <c r="J574" s="76"/>
      <c r="K574" s="76"/>
      <c r="L574" s="76"/>
      <c r="M574" s="76"/>
      <c r="N574" s="76"/>
      <c r="O574" s="76"/>
      <c r="P574" s="76"/>
      <c r="Q574" s="76"/>
      <c r="R574" s="76"/>
      <c r="S574" s="76"/>
      <c r="T574" s="76"/>
      <c r="U574" s="76"/>
      <c r="V574" s="76"/>
      <c r="W574" s="76"/>
      <c r="X574" s="76"/>
      <c r="Y574" s="76"/>
      <c r="Z574" s="76"/>
    </row>
    <row r="575" spans="1:26" ht="17.25" customHeight="1">
      <c r="A575" s="76"/>
      <c r="B575" s="236">
        <v>571</v>
      </c>
      <c r="C575" s="793">
        <v>44795</v>
      </c>
      <c r="D575" s="794" t="s">
        <v>9565</v>
      </c>
      <c r="E575" s="236" t="s">
        <v>10528</v>
      </c>
      <c r="F575" s="795" t="s">
        <v>9970</v>
      </c>
      <c r="G575" s="795" t="s">
        <v>9568</v>
      </c>
      <c r="H575" s="236"/>
      <c r="I575" s="76"/>
      <c r="J575" s="76"/>
      <c r="K575" s="76"/>
      <c r="L575" s="76"/>
      <c r="M575" s="76"/>
      <c r="N575" s="76"/>
      <c r="O575" s="76"/>
      <c r="P575" s="76"/>
      <c r="Q575" s="76"/>
      <c r="R575" s="76"/>
      <c r="S575" s="76"/>
      <c r="T575" s="76"/>
      <c r="U575" s="76"/>
      <c r="V575" s="76"/>
      <c r="W575" s="76"/>
      <c r="X575" s="76"/>
      <c r="Y575" s="76"/>
      <c r="Z575" s="76"/>
    </row>
    <row r="576" spans="1:26" ht="17.25" customHeight="1">
      <c r="A576" s="76"/>
      <c r="B576" s="236">
        <v>572</v>
      </c>
      <c r="C576" s="793">
        <v>44796</v>
      </c>
      <c r="D576" s="794" t="s">
        <v>9565</v>
      </c>
      <c r="E576" s="236" t="s">
        <v>10529</v>
      </c>
      <c r="F576" s="795" t="s">
        <v>10530</v>
      </c>
      <c r="G576" s="795" t="s">
        <v>9568</v>
      </c>
      <c r="H576" s="236"/>
      <c r="I576" s="76"/>
      <c r="J576" s="76"/>
      <c r="K576" s="76"/>
      <c r="L576" s="76"/>
      <c r="M576" s="76"/>
      <c r="N576" s="76"/>
      <c r="O576" s="76"/>
      <c r="P576" s="76"/>
      <c r="Q576" s="76"/>
      <c r="R576" s="76"/>
      <c r="S576" s="76"/>
      <c r="T576" s="76"/>
      <c r="U576" s="76"/>
      <c r="V576" s="76"/>
      <c r="W576" s="76"/>
      <c r="X576" s="76"/>
      <c r="Y576" s="76"/>
      <c r="Z576" s="76"/>
    </row>
    <row r="577" spans="1:26" ht="17.25" customHeight="1">
      <c r="A577" s="76"/>
      <c r="B577" s="236">
        <v>573</v>
      </c>
      <c r="C577" s="793">
        <v>44796</v>
      </c>
      <c r="D577" s="794" t="s">
        <v>9565</v>
      </c>
      <c r="E577" s="236" t="s">
        <v>10531</v>
      </c>
      <c r="F577" s="795" t="s">
        <v>10532</v>
      </c>
      <c r="G577" s="795" t="s">
        <v>9568</v>
      </c>
      <c r="H577" s="236"/>
      <c r="I577" s="76"/>
      <c r="J577" s="76"/>
      <c r="K577" s="76"/>
      <c r="L577" s="76"/>
      <c r="M577" s="76"/>
      <c r="N577" s="76"/>
      <c r="O577" s="76"/>
      <c r="P577" s="76"/>
      <c r="Q577" s="76"/>
      <c r="R577" s="76"/>
      <c r="S577" s="76"/>
      <c r="T577" s="76"/>
      <c r="U577" s="76"/>
      <c r="V577" s="76"/>
      <c r="W577" s="76"/>
      <c r="X577" s="76"/>
      <c r="Y577" s="76"/>
      <c r="Z577" s="76"/>
    </row>
    <row r="578" spans="1:26" ht="17.25" customHeight="1">
      <c r="A578" s="76"/>
      <c r="B578" s="236">
        <v>574</v>
      </c>
      <c r="C578" s="793">
        <v>44796</v>
      </c>
      <c r="D578" s="794" t="s">
        <v>9565</v>
      </c>
      <c r="E578" s="236" t="s">
        <v>10533</v>
      </c>
      <c r="F578" s="795" t="s">
        <v>10534</v>
      </c>
      <c r="G578" s="795" t="s">
        <v>9568</v>
      </c>
      <c r="H578" s="236"/>
      <c r="I578" s="76"/>
      <c r="J578" s="76"/>
      <c r="K578" s="76"/>
      <c r="L578" s="76"/>
      <c r="M578" s="76"/>
      <c r="N578" s="76"/>
      <c r="O578" s="76"/>
      <c r="P578" s="76"/>
      <c r="Q578" s="76"/>
      <c r="R578" s="76"/>
      <c r="S578" s="76"/>
      <c r="T578" s="76"/>
      <c r="U578" s="76"/>
      <c r="V578" s="76"/>
      <c r="W578" s="76"/>
      <c r="X578" s="76"/>
      <c r="Y578" s="76"/>
      <c r="Z578" s="76"/>
    </row>
    <row r="579" spans="1:26" ht="17.25" customHeight="1">
      <c r="A579" s="76"/>
      <c r="B579" s="802">
        <v>575</v>
      </c>
      <c r="C579" s="817">
        <v>44797</v>
      </c>
      <c r="D579" s="794" t="s">
        <v>9565</v>
      </c>
      <c r="E579" s="236" t="s">
        <v>10535</v>
      </c>
      <c r="F579" s="795" t="s">
        <v>10536</v>
      </c>
      <c r="G579" s="795" t="s">
        <v>9568</v>
      </c>
      <c r="H579" s="236"/>
      <c r="I579" s="76"/>
      <c r="J579" s="76"/>
      <c r="K579" s="76"/>
      <c r="L579" s="76"/>
      <c r="M579" s="76"/>
      <c r="N579" s="76"/>
      <c r="O579" s="76"/>
      <c r="P579" s="76"/>
      <c r="Q579" s="76"/>
      <c r="R579" s="76"/>
      <c r="S579" s="76"/>
      <c r="T579" s="76"/>
      <c r="U579" s="76"/>
      <c r="V579" s="76"/>
      <c r="W579" s="76"/>
      <c r="X579" s="76"/>
      <c r="Y579" s="76"/>
      <c r="Z579" s="76"/>
    </row>
    <row r="580" spans="1:26" ht="17.25" customHeight="1">
      <c r="A580" s="76"/>
      <c r="B580" s="236">
        <v>576</v>
      </c>
      <c r="C580" s="817">
        <v>44798</v>
      </c>
      <c r="D580" s="794" t="s">
        <v>9565</v>
      </c>
      <c r="E580" s="236" t="s">
        <v>10537</v>
      </c>
      <c r="F580" s="795" t="s">
        <v>10538</v>
      </c>
      <c r="G580" s="795" t="s">
        <v>9568</v>
      </c>
      <c r="H580" s="236"/>
      <c r="I580" s="76"/>
      <c r="J580" s="76"/>
      <c r="K580" s="76"/>
      <c r="L580" s="76"/>
      <c r="M580" s="76"/>
      <c r="N580" s="76"/>
      <c r="O580" s="76"/>
      <c r="P580" s="76"/>
      <c r="Q580" s="76"/>
      <c r="R580" s="76"/>
      <c r="S580" s="76"/>
      <c r="T580" s="76"/>
      <c r="U580" s="76"/>
      <c r="V580" s="76"/>
      <c r="W580" s="76"/>
      <c r="X580" s="76"/>
      <c r="Y580" s="76"/>
      <c r="Z580" s="76"/>
    </row>
    <row r="581" spans="1:26" ht="17.25" customHeight="1">
      <c r="A581" s="76"/>
      <c r="B581" s="236">
        <v>577</v>
      </c>
      <c r="C581" s="817">
        <v>44798</v>
      </c>
      <c r="D581" s="794" t="s">
        <v>9565</v>
      </c>
      <c r="E581" s="795" t="s">
        <v>10539</v>
      </c>
      <c r="F581" s="795" t="s">
        <v>10540</v>
      </c>
      <c r="G581" s="795" t="s">
        <v>9568</v>
      </c>
      <c r="H581" s="236"/>
      <c r="I581" s="76"/>
      <c r="J581" s="76"/>
      <c r="K581" s="76"/>
      <c r="L581" s="76"/>
      <c r="M581" s="76"/>
      <c r="N581" s="76"/>
      <c r="O581" s="76"/>
      <c r="P581" s="76"/>
      <c r="Q581" s="76"/>
      <c r="R581" s="76"/>
      <c r="S581" s="76"/>
      <c r="T581" s="76"/>
      <c r="U581" s="76"/>
      <c r="V581" s="76"/>
      <c r="W581" s="76"/>
      <c r="X581" s="76"/>
      <c r="Y581" s="76"/>
      <c r="Z581" s="76"/>
    </row>
    <row r="582" spans="1:26" ht="17.25" customHeight="1">
      <c r="A582" s="76"/>
      <c r="B582" s="236">
        <v>578</v>
      </c>
      <c r="C582" s="817">
        <v>44798</v>
      </c>
      <c r="D582" s="794" t="s">
        <v>9565</v>
      </c>
      <c r="E582" s="236" t="s">
        <v>10541</v>
      </c>
      <c r="F582" s="795" t="s">
        <v>10542</v>
      </c>
      <c r="G582" s="795" t="s">
        <v>9568</v>
      </c>
      <c r="H582" s="236"/>
      <c r="I582" s="76"/>
      <c r="J582" s="76"/>
      <c r="K582" s="76"/>
      <c r="L582" s="76"/>
      <c r="M582" s="76"/>
      <c r="N582" s="76"/>
      <c r="O582" s="76"/>
      <c r="P582" s="76"/>
      <c r="Q582" s="76"/>
      <c r="R582" s="76"/>
      <c r="S582" s="76"/>
      <c r="T582" s="76"/>
      <c r="U582" s="76"/>
      <c r="V582" s="76"/>
      <c r="W582" s="76"/>
      <c r="X582" s="76"/>
      <c r="Y582" s="76"/>
      <c r="Z582" s="76"/>
    </row>
    <row r="583" spans="1:26" ht="17.25" customHeight="1">
      <c r="A583" s="76"/>
      <c r="B583" s="236">
        <v>579</v>
      </c>
      <c r="C583" s="817">
        <v>44798</v>
      </c>
      <c r="D583" s="794" t="s">
        <v>9565</v>
      </c>
      <c r="E583" s="236" t="s">
        <v>10543</v>
      </c>
      <c r="F583" s="795" t="s">
        <v>10544</v>
      </c>
      <c r="G583" s="795" t="s">
        <v>9568</v>
      </c>
      <c r="H583" s="236"/>
      <c r="I583" s="76"/>
      <c r="J583" s="76"/>
      <c r="K583" s="76"/>
      <c r="L583" s="76"/>
      <c r="M583" s="76"/>
      <c r="N583" s="76"/>
      <c r="O583" s="76"/>
      <c r="P583" s="76"/>
      <c r="Q583" s="76"/>
      <c r="R583" s="76"/>
      <c r="S583" s="76"/>
      <c r="T583" s="76"/>
      <c r="U583" s="76"/>
      <c r="V583" s="76"/>
      <c r="W583" s="76"/>
      <c r="X583" s="76"/>
      <c r="Y583" s="76"/>
      <c r="Z583" s="76"/>
    </row>
    <row r="584" spans="1:26" ht="17.25" customHeight="1">
      <c r="A584" s="76"/>
      <c r="B584" s="236">
        <v>580</v>
      </c>
      <c r="C584" s="817">
        <v>44798</v>
      </c>
      <c r="D584" s="794" t="s">
        <v>9565</v>
      </c>
      <c r="E584" s="236" t="s">
        <v>10545</v>
      </c>
      <c r="F584" s="795" t="s">
        <v>10546</v>
      </c>
      <c r="G584" s="795" t="s">
        <v>9568</v>
      </c>
      <c r="H584" s="236"/>
      <c r="I584" s="76"/>
      <c r="J584" s="76"/>
      <c r="K584" s="76"/>
      <c r="L584" s="76"/>
      <c r="M584" s="76"/>
      <c r="N584" s="76"/>
      <c r="O584" s="76"/>
      <c r="P584" s="76"/>
      <c r="Q584" s="76"/>
      <c r="R584" s="76"/>
      <c r="S584" s="76"/>
      <c r="T584" s="76"/>
      <c r="U584" s="76"/>
      <c r="V584" s="76"/>
      <c r="W584" s="76"/>
      <c r="X584" s="76"/>
      <c r="Y584" s="76"/>
      <c r="Z584" s="76"/>
    </row>
    <row r="585" spans="1:26" ht="17.25" customHeight="1">
      <c r="A585" s="76"/>
      <c r="B585" s="236">
        <v>581</v>
      </c>
      <c r="C585" s="817">
        <v>44798</v>
      </c>
      <c r="D585" s="794" t="s">
        <v>9565</v>
      </c>
      <c r="E585" s="236" t="s">
        <v>10547</v>
      </c>
      <c r="F585" s="795" t="s">
        <v>10548</v>
      </c>
      <c r="G585" s="795" t="s">
        <v>9568</v>
      </c>
      <c r="H585" s="236"/>
      <c r="I585" s="76"/>
      <c r="J585" s="76"/>
      <c r="K585" s="76"/>
      <c r="L585" s="76"/>
      <c r="M585" s="76"/>
      <c r="N585" s="76"/>
      <c r="O585" s="76"/>
      <c r="P585" s="76"/>
      <c r="Q585" s="76"/>
      <c r="R585" s="76"/>
      <c r="S585" s="76"/>
      <c r="T585" s="76"/>
      <c r="U585" s="76"/>
      <c r="V585" s="76"/>
      <c r="W585" s="76"/>
      <c r="X585" s="76"/>
      <c r="Y585" s="76"/>
      <c r="Z585" s="76"/>
    </row>
    <row r="586" spans="1:26" ht="17.25" customHeight="1">
      <c r="A586" s="76"/>
      <c r="B586" s="236">
        <v>582</v>
      </c>
      <c r="C586" s="817">
        <v>44798</v>
      </c>
      <c r="D586" s="794" t="s">
        <v>9565</v>
      </c>
      <c r="E586" s="236" t="s">
        <v>10549</v>
      </c>
      <c r="F586" s="795" t="s">
        <v>10550</v>
      </c>
      <c r="G586" s="795" t="s">
        <v>9568</v>
      </c>
      <c r="H586" s="236"/>
      <c r="I586" s="76"/>
      <c r="J586" s="76"/>
      <c r="K586" s="76"/>
      <c r="L586" s="76"/>
      <c r="M586" s="76"/>
      <c r="N586" s="76"/>
      <c r="O586" s="76"/>
      <c r="P586" s="76"/>
      <c r="Q586" s="76"/>
      <c r="R586" s="76"/>
      <c r="S586" s="76"/>
      <c r="T586" s="76"/>
      <c r="U586" s="76"/>
      <c r="V586" s="76"/>
      <c r="W586" s="76"/>
      <c r="X586" s="76"/>
      <c r="Y586" s="76"/>
      <c r="Z586" s="76"/>
    </row>
    <row r="587" spans="1:26" ht="17.25" customHeight="1">
      <c r="A587" s="76"/>
      <c r="B587" s="236">
        <v>583</v>
      </c>
      <c r="C587" s="817">
        <v>44798</v>
      </c>
      <c r="D587" s="794" t="s">
        <v>9565</v>
      </c>
      <c r="E587" s="236" t="s">
        <v>10551</v>
      </c>
      <c r="F587" s="795" t="s">
        <v>10552</v>
      </c>
      <c r="G587" s="795" t="s">
        <v>9568</v>
      </c>
      <c r="H587" s="236"/>
      <c r="I587" s="76"/>
      <c r="J587" s="76"/>
      <c r="K587" s="76"/>
      <c r="L587" s="76"/>
      <c r="M587" s="76"/>
      <c r="N587" s="76"/>
      <c r="O587" s="76"/>
      <c r="P587" s="76"/>
      <c r="Q587" s="76"/>
      <c r="R587" s="76"/>
      <c r="S587" s="76"/>
      <c r="T587" s="76"/>
      <c r="U587" s="76"/>
      <c r="V587" s="76"/>
      <c r="W587" s="76"/>
      <c r="X587" s="76"/>
      <c r="Y587" s="76"/>
      <c r="Z587" s="76"/>
    </row>
    <row r="588" spans="1:26" ht="17.25" customHeight="1">
      <c r="A588" s="76"/>
      <c r="B588" s="236">
        <v>584</v>
      </c>
      <c r="C588" s="817">
        <v>44798</v>
      </c>
      <c r="D588" s="794" t="s">
        <v>9565</v>
      </c>
      <c r="E588" s="236" t="s">
        <v>10553</v>
      </c>
      <c r="F588" s="795" t="s">
        <v>10554</v>
      </c>
      <c r="G588" s="795" t="s">
        <v>9568</v>
      </c>
      <c r="H588" s="236"/>
      <c r="I588" s="76"/>
      <c r="J588" s="76"/>
      <c r="K588" s="76"/>
      <c r="L588" s="76"/>
      <c r="M588" s="76"/>
      <c r="N588" s="76"/>
      <c r="O588" s="76"/>
      <c r="P588" s="76"/>
      <c r="Q588" s="76"/>
      <c r="R588" s="76"/>
      <c r="S588" s="76"/>
      <c r="T588" s="76"/>
      <c r="U588" s="76"/>
      <c r="V588" s="76"/>
      <c r="W588" s="76"/>
      <c r="X588" s="76"/>
      <c r="Y588" s="76"/>
      <c r="Z588" s="76"/>
    </row>
    <row r="589" spans="1:26" ht="17.25" customHeight="1">
      <c r="A589" s="76"/>
      <c r="B589" s="236">
        <v>585</v>
      </c>
      <c r="C589" s="817">
        <v>44798</v>
      </c>
      <c r="D589" s="794" t="s">
        <v>9565</v>
      </c>
      <c r="E589" s="236" t="s">
        <v>10555</v>
      </c>
      <c r="F589" s="795" t="s">
        <v>10556</v>
      </c>
      <c r="G589" s="795" t="s">
        <v>9568</v>
      </c>
      <c r="H589" s="236"/>
      <c r="I589" s="76"/>
      <c r="J589" s="76"/>
      <c r="K589" s="76"/>
      <c r="L589" s="76"/>
      <c r="M589" s="76"/>
      <c r="N589" s="76"/>
      <c r="O589" s="76"/>
      <c r="P589" s="76"/>
      <c r="Q589" s="76"/>
      <c r="R589" s="76"/>
      <c r="S589" s="76"/>
      <c r="T589" s="76"/>
      <c r="U589" s="76"/>
      <c r="V589" s="76"/>
      <c r="W589" s="76"/>
      <c r="X589" s="76"/>
      <c r="Y589" s="76"/>
      <c r="Z589" s="76"/>
    </row>
    <row r="590" spans="1:26" ht="17.25" customHeight="1">
      <c r="A590" s="76"/>
      <c r="B590" s="236">
        <v>586</v>
      </c>
      <c r="C590" s="817">
        <v>44798</v>
      </c>
      <c r="D590" s="794" t="s">
        <v>9565</v>
      </c>
      <c r="E590" s="236" t="s">
        <v>10557</v>
      </c>
      <c r="F590" s="795" t="s">
        <v>10558</v>
      </c>
      <c r="G590" s="795" t="s">
        <v>9568</v>
      </c>
      <c r="H590" s="236"/>
      <c r="I590" s="76"/>
      <c r="J590" s="76"/>
      <c r="K590" s="76"/>
      <c r="L590" s="76"/>
      <c r="M590" s="76"/>
      <c r="N590" s="76"/>
      <c r="O590" s="76"/>
      <c r="P590" s="76"/>
      <c r="Q590" s="76"/>
      <c r="R590" s="76"/>
      <c r="S590" s="76"/>
      <c r="T590" s="76"/>
      <c r="U590" s="76"/>
      <c r="V590" s="76"/>
      <c r="W590" s="76"/>
      <c r="X590" s="76"/>
      <c r="Y590" s="76"/>
      <c r="Z590" s="76"/>
    </row>
    <row r="591" spans="1:26" ht="17.25" customHeight="1">
      <c r="A591" s="76"/>
      <c r="B591" s="236">
        <v>587</v>
      </c>
      <c r="C591" s="817">
        <v>44798</v>
      </c>
      <c r="D591" s="794" t="s">
        <v>9565</v>
      </c>
      <c r="E591" s="795" t="s">
        <v>10559</v>
      </c>
      <c r="F591" s="795" t="s">
        <v>10560</v>
      </c>
      <c r="G591" s="795" t="s">
        <v>9568</v>
      </c>
      <c r="H591" s="236"/>
      <c r="I591" s="76"/>
      <c r="J591" s="76"/>
      <c r="K591" s="76"/>
      <c r="L591" s="76"/>
      <c r="M591" s="76"/>
      <c r="N591" s="76"/>
      <c r="O591" s="76"/>
      <c r="P591" s="76"/>
      <c r="Q591" s="76"/>
      <c r="R591" s="76"/>
      <c r="S591" s="76"/>
      <c r="T591" s="76"/>
      <c r="U591" s="76"/>
      <c r="V591" s="76"/>
      <c r="W591" s="76"/>
      <c r="X591" s="76"/>
      <c r="Y591" s="76"/>
      <c r="Z591" s="76"/>
    </row>
    <row r="592" spans="1:26" ht="17.25" customHeight="1">
      <c r="A592" s="76"/>
      <c r="B592" s="236">
        <v>588</v>
      </c>
      <c r="C592" s="817">
        <v>44798</v>
      </c>
      <c r="D592" s="794" t="s">
        <v>9565</v>
      </c>
      <c r="E592" s="795" t="s">
        <v>10561</v>
      </c>
      <c r="F592" s="795" t="s">
        <v>10562</v>
      </c>
      <c r="G592" s="795" t="s">
        <v>9568</v>
      </c>
      <c r="H592" s="236"/>
      <c r="I592" s="76"/>
      <c r="J592" s="76"/>
      <c r="K592" s="76"/>
      <c r="L592" s="76"/>
      <c r="M592" s="76"/>
      <c r="N592" s="76"/>
      <c r="O592" s="76"/>
      <c r="P592" s="76"/>
      <c r="Q592" s="76"/>
      <c r="R592" s="76"/>
      <c r="S592" s="76"/>
      <c r="T592" s="76"/>
      <c r="U592" s="76"/>
      <c r="V592" s="76"/>
      <c r="W592" s="76"/>
      <c r="X592" s="76"/>
      <c r="Y592" s="76"/>
      <c r="Z592" s="76"/>
    </row>
    <row r="593" spans="1:26" ht="17.25" customHeight="1">
      <c r="A593" s="76"/>
      <c r="B593" s="236">
        <v>589</v>
      </c>
      <c r="C593" s="817">
        <v>44798</v>
      </c>
      <c r="D593" s="794" t="s">
        <v>9565</v>
      </c>
      <c r="E593" s="236" t="s">
        <v>10563</v>
      </c>
      <c r="F593" s="795" t="s">
        <v>10564</v>
      </c>
      <c r="G593" s="795" t="s">
        <v>9568</v>
      </c>
      <c r="H593" s="236"/>
      <c r="I593" s="76"/>
      <c r="J593" s="76"/>
      <c r="K593" s="76"/>
      <c r="L593" s="76"/>
      <c r="M593" s="76"/>
      <c r="N593" s="76"/>
      <c r="O593" s="76"/>
      <c r="P593" s="76"/>
      <c r="Q593" s="76"/>
      <c r="R593" s="76"/>
      <c r="S593" s="76"/>
      <c r="T593" s="76"/>
      <c r="U593" s="76"/>
      <c r="V593" s="76"/>
      <c r="W593" s="76"/>
      <c r="X593" s="76"/>
      <c r="Y593" s="76"/>
      <c r="Z593" s="76"/>
    </row>
    <row r="594" spans="1:26" ht="17.25" customHeight="1">
      <c r="A594" s="76"/>
      <c r="B594" s="236">
        <v>590</v>
      </c>
      <c r="C594" s="817">
        <v>44798</v>
      </c>
      <c r="D594" s="794" t="s">
        <v>9565</v>
      </c>
      <c r="E594" s="236" t="s">
        <v>10565</v>
      </c>
      <c r="F594" s="795" t="s">
        <v>10566</v>
      </c>
      <c r="G594" s="795" t="s">
        <v>9568</v>
      </c>
      <c r="H594" s="236"/>
      <c r="I594" s="76"/>
      <c r="J594" s="76"/>
      <c r="K594" s="76"/>
      <c r="L594" s="76"/>
      <c r="M594" s="76"/>
      <c r="N594" s="76"/>
      <c r="O594" s="76"/>
      <c r="P594" s="76"/>
      <c r="Q594" s="76"/>
      <c r="R594" s="76"/>
      <c r="S594" s="76"/>
      <c r="T594" s="76"/>
      <c r="U594" s="76"/>
      <c r="V594" s="76"/>
      <c r="W594" s="76"/>
      <c r="X594" s="76"/>
      <c r="Y594" s="76"/>
      <c r="Z594" s="76"/>
    </row>
    <row r="595" spans="1:26" ht="17.25" customHeight="1">
      <c r="A595" s="76"/>
      <c r="B595" s="236">
        <v>591</v>
      </c>
      <c r="C595" s="817">
        <v>44798</v>
      </c>
      <c r="D595" s="794" t="s">
        <v>9565</v>
      </c>
      <c r="E595" s="236" t="s">
        <v>10567</v>
      </c>
      <c r="F595" s="795" t="s">
        <v>10568</v>
      </c>
      <c r="G595" s="795" t="s">
        <v>9568</v>
      </c>
      <c r="H595" s="236"/>
      <c r="I595" s="76"/>
      <c r="J595" s="76"/>
      <c r="K595" s="76"/>
      <c r="L595" s="76"/>
      <c r="M595" s="76"/>
      <c r="N595" s="76"/>
      <c r="O595" s="76"/>
      <c r="P595" s="76"/>
      <c r="Q595" s="76"/>
      <c r="R595" s="76"/>
      <c r="S595" s="76"/>
      <c r="T595" s="76"/>
      <c r="U595" s="76"/>
      <c r="V595" s="76"/>
      <c r="W595" s="76"/>
      <c r="X595" s="76"/>
      <c r="Y595" s="76"/>
      <c r="Z595" s="76"/>
    </row>
    <row r="596" spans="1:26" ht="17.25" customHeight="1">
      <c r="A596" s="76"/>
      <c r="B596" s="236">
        <v>592</v>
      </c>
      <c r="C596" s="817">
        <v>44798</v>
      </c>
      <c r="D596" s="794" t="s">
        <v>9565</v>
      </c>
      <c r="E596" s="236" t="s">
        <v>10569</v>
      </c>
      <c r="F596" s="795" t="s">
        <v>10570</v>
      </c>
      <c r="G596" s="795" t="s">
        <v>9568</v>
      </c>
      <c r="H596" s="236"/>
      <c r="I596" s="76"/>
      <c r="J596" s="76"/>
      <c r="K596" s="76"/>
      <c r="L596" s="76"/>
      <c r="M596" s="76"/>
      <c r="N596" s="76"/>
      <c r="O596" s="76"/>
      <c r="P596" s="76"/>
      <c r="Q596" s="76"/>
      <c r="R596" s="76"/>
      <c r="S596" s="76"/>
      <c r="T596" s="76"/>
      <c r="U596" s="76"/>
      <c r="V596" s="76"/>
      <c r="W596" s="76"/>
      <c r="X596" s="76"/>
      <c r="Y596" s="76"/>
      <c r="Z596" s="76"/>
    </row>
    <row r="597" spans="1:26" ht="17.25" customHeight="1">
      <c r="A597" s="76"/>
      <c r="B597" s="236">
        <v>593</v>
      </c>
      <c r="C597" s="817">
        <v>44798</v>
      </c>
      <c r="D597" s="794" t="s">
        <v>9565</v>
      </c>
      <c r="E597" s="236" t="s">
        <v>10571</v>
      </c>
      <c r="F597" s="795" t="s">
        <v>10572</v>
      </c>
      <c r="G597" s="795" t="s">
        <v>9568</v>
      </c>
      <c r="H597" s="236"/>
      <c r="I597" s="76"/>
      <c r="J597" s="76"/>
      <c r="K597" s="76"/>
      <c r="L597" s="76"/>
      <c r="M597" s="76"/>
      <c r="N597" s="76"/>
      <c r="O597" s="76"/>
      <c r="P597" s="76"/>
      <c r="Q597" s="76"/>
      <c r="R597" s="76"/>
      <c r="S597" s="76"/>
      <c r="T597" s="76"/>
      <c r="U597" s="76"/>
      <c r="V597" s="76"/>
      <c r="W597" s="76"/>
      <c r="X597" s="76"/>
      <c r="Y597" s="76"/>
      <c r="Z597" s="76"/>
    </row>
    <row r="598" spans="1:26" ht="17.25" customHeight="1">
      <c r="A598" s="76"/>
      <c r="B598" s="236">
        <v>594</v>
      </c>
      <c r="C598" s="817">
        <v>44798</v>
      </c>
      <c r="D598" s="794" t="s">
        <v>9565</v>
      </c>
      <c r="E598" s="236" t="s">
        <v>10573</v>
      </c>
      <c r="F598" s="795" t="s">
        <v>10574</v>
      </c>
      <c r="G598" s="795" t="s">
        <v>9568</v>
      </c>
      <c r="H598" s="236"/>
      <c r="I598" s="76"/>
      <c r="J598" s="76"/>
      <c r="K598" s="76"/>
      <c r="L598" s="76"/>
      <c r="M598" s="76"/>
      <c r="N598" s="76"/>
      <c r="O598" s="76"/>
      <c r="P598" s="76"/>
      <c r="Q598" s="76"/>
      <c r="R598" s="76"/>
      <c r="S598" s="76"/>
      <c r="T598" s="76"/>
      <c r="U598" s="76"/>
      <c r="V598" s="76"/>
      <c r="W598" s="76"/>
      <c r="X598" s="76"/>
      <c r="Y598" s="76"/>
      <c r="Z598" s="76"/>
    </row>
    <row r="599" spans="1:26" ht="17.25" customHeight="1">
      <c r="A599" s="76"/>
      <c r="B599" s="236">
        <v>595</v>
      </c>
      <c r="C599" s="817">
        <v>44798</v>
      </c>
      <c r="D599" s="794" t="s">
        <v>9565</v>
      </c>
      <c r="E599" s="236" t="s">
        <v>10575</v>
      </c>
      <c r="F599" s="795" t="s">
        <v>10576</v>
      </c>
      <c r="G599" s="795" t="s">
        <v>9568</v>
      </c>
      <c r="H599" s="236"/>
      <c r="I599" s="76"/>
      <c r="J599" s="76"/>
      <c r="K599" s="76"/>
      <c r="L599" s="76"/>
      <c r="M599" s="76"/>
      <c r="N599" s="76"/>
      <c r="O599" s="76"/>
      <c r="P599" s="76"/>
      <c r="Q599" s="76"/>
      <c r="R599" s="76"/>
      <c r="S599" s="76"/>
      <c r="T599" s="76"/>
      <c r="U599" s="76"/>
      <c r="V599" s="76"/>
      <c r="W599" s="76"/>
      <c r="X599" s="76"/>
      <c r="Y599" s="76"/>
      <c r="Z599" s="76"/>
    </row>
    <row r="600" spans="1:26" ht="17.25" customHeight="1">
      <c r="A600" s="76"/>
      <c r="B600" s="236">
        <v>596</v>
      </c>
      <c r="C600" s="817">
        <v>44798</v>
      </c>
      <c r="D600" s="794" t="s">
        <v>9565</v>
      </c>
      <c r="E600" s="795" t="s">
        <v>10577</v>
      </c>
      <c r="F600" s="795" t="s">
        <v>10578</v>
      </c>
      <c r="G600" s="795" t="s">
        <v>9568</v>
      </c>
      <c r="H600" s="236"/>
      <c r="I600" s="76"/>
      <c r="J600" s="76"/>
      <c r="K600" s="76"/>
      <c r="L600" s="76"/>
      <c r="M600" s="76"/>
      <c r="N600" s="76"/>
      <c r="O600" s="76"/>
      <c r="P600" s="76"/>
      <c r="Q600" s="76"/>
      <c r="R600" s="76"/>
      <c r="S600" s="76"/>
      <c r="T600" s="76"/>
      <c r="U600" s="76"/>
      <c r="V600" s="76"/>
      <c r="W600" s="76"/>
      <c r="X600" s="76"/>
      <c r="Y600" s="76"/>
      <c r="Z600" s="76"/>
    </row>
    <row r="601" spans="1:26" ht="17.25" customHeight="1">
      <c r="A601" s="76"/>
      <c r="B601" s="236">
        <v>597</v>
      </c>
      <c r="C601" s="817">
        <v>44798</v>
      </c>
      <c r="D601" s="794" t="s">
        <v>9565</v>
      </c>
      <c r="E601" s="236" t="s">
        <v>10579</v>
      </c>
      <c r="F601" s="795" t="s">
        <v>10580</v>
      </c>
      <c r="G601" s="795" t="s">
        <v>9568</v>
      </c>
      <c r="H601" s="236"/>
      <c r="I601" s="76"/>
      <c r="J601" s="76"/>
      <c r="K601" s="76"/>
      <c r="L601" s="76"/>
      <c r="M601" s="76"/>
      <c r="N601" s="76"/>
      <c r="O601" s="76"/>
      <c r="P601" s="76"/>
      <c r="Q601" s="76"/>
      <c r="R601" s="76"/>
      <c r="S601" s="76"/>
      <c r="T601" s="76"/>
      <c r="U601" s="76"/>
      <c r="V601" s="76"/>
      <c r="W601" s="76"/>
      <c r="X601" s="76"/>
      <c r="Y601" s="76"/>
      <c r="Z601" s="76"/>
    </row>
    <row r="602" spans="1:26" ht="17.25" customHeight="1">
      <c r="A602" s="76"/>
      <c r="B602" s="236">
        <v>598</v>
      </c>
      <c r="C602" s="817">
        <v>44798</v>
      </c>
      <c r="D602" s="794" t="s">
        <v>9565</v>
      </c>
      <c r="E602" s="236" t="s">
        <v>10581</v>
      </c>
      <c r="F602" s="795" t="s">
        <v>10582</v>
      </c>
      <c r="G602" s="795" t="s">
        <v>9568</v>
      </c>
      <c r="H602" s="236"/>
      <c r="I602" s="76"/>
      <c r="J602" s="76"/>
      <c r="K602" s="76"/>
      <c r="L602" s="76"/>
      <c r="M602" s="76"/>
      <c r="N602" s="76"/>
      <c r="O602" s="76"/>
      <c r="P602" s="76"/>
      <c r="Q602" s="76"/>
      <c r="R602" s="76"/>
      <c r="S602" s="76"/>
      <c r="T602" s="76"/>
      <c r="U602" s="76"/>
      <c r="V602" s="76"/>
      <c r="W602" s="76"/>
      <c r="X602" s="76"/>
      <c r="Y602" s="76"/>
      <c r="Z602" s="76"/>
    </row>
    <row r="603" spans="1:26" ht="17.25" customHeight="1">
      <c r="A603" s="76"/>
      <c r="B603" s="236">
        <v>599</v>
      </c>
      <c r="C603" s="817">
        <v>44798</v>
      </c>
      <c r="D603" s="794" t="s">
        <v>9565</v>
      </c>
      <c r="E603" s="236" t="s">
        <v>10583</v>
      </c>
      <c r="F603" s="795" t="s">
        <v>10584</v>
      </c>
      <c r="G603" s="795" t="s">
        <v>9568</v>
      </c>
      <c r="H603" s="236"/>
      <c r="I603" s="76"/>
      <c r="J603" s="76"/>
      <c r="K603" s="76"/>
      <c r="L603" s="76"/>
      <c r="M603" s="76"/>
      <c r="N603" s="76"/>
      <c r="O603" s="76"/>
      <c r="P603" s="76"/>
      <c r="Q603" s="76"/>
      <c r="R603" s="76"/>
      <c r="S603" s="76"/>
      <c r="T603" s="76"/>
      <c r="U603" s="76"/>
      <c r="V603" s="76"/>
      <c r="W603" s="76"/>
      <c r="X603" s="76"/>
      <c r="Y603" s="76"/>
      <c r="Z603" s="76"/>
    </row>
    <row r="604" spans="1:26" ht="17.25" customHeight="1">
      <c r="A604" s="76"/>
      <c r="B604" s="236">
        <v>600</v>
      </c>
      <c r="C604" s="817">
        <v>44798</v>
      </c>
      <c r="D604" s="794" t="s">
        <v>9565</v>
      </c>
      <c r="E604" s="795" t="s">
        <v>10585</v>
      </c>
      <c r="F604" s="795" t="s">
        <v>10586</v>
      </c>
      <c r="G604" s="795" t="s">
        <v>9568</v>
      </c>
      <c r="H604" s="236"/>
      <c r="I604" s="76"/>
      <c r="J604" s="76"/>
      <c r="K604" s="76"/>
      <c r="L604" s="76"/>
      <c r="M604" s="76"/>
      <c r="N604" s="76"/>
      <c r="O604" s="76"/>
      <c r="P604" s="76"/>
      <c r="Q604" s="76"/>
      <c r="R604" s="76"/>
      <c r="S604" s="76"/>
      <c r="T604" s="76"/>
      <c r="U604" s="76"/>
      <c r="V604" s="76"/>
      <c r="W604" s="76"/>
      <c r="X604" s="76"/>
      <c r="Y604" s="76"/>
      <c r="Z604" s="76"/>
    </row>
    <row r="605" spans="1:26" ht="17.25" customHeight="1">
      <c r="A605" s="76"/>
      <c r="B605" s="236">
        <v>601</v>
      </c>
      <c r="C605" s="817">
        <v>44798</v>
      </c>
      <c r="D605" s="794" t="s">
        <v>9565</v>
      </c>
      <c r="E605" s="236" t="s">
        <v>10587</v>
      </c>
      <c r="F605" s="795" t="s">
        <v>10588</v>
      </c>
      <c r="G605" s="795" t="s">
        <v>9568</v>
      </c>
      <c r="H605" s="236"/>
      <c r="I605" s="76"/>
      <c r="J605" s="76"/>
      <c r="K605" s="76"/>
      <c r="L605" s="76"/>
      <c r="M605" s="76"/>
      <c r="N605" s="76"/>
      <c r="O605" s="76"/>
      <c r="P605" s="76"/>
      <c r="Q605" s="76"/>
      <c r="R605" s="76"/>
      <c r="S605" s="76"/>
      <c r="T605" s="76"/>
      <c r="U605" s="76"/>
      <c r="V605" s="76"/>
      <c r="W605" s="76"/>
      <c r="X605" s="76"/>
      <c r="Y605" s="76"/>
      <c r="Z605" s="76"/>
    </row>
    <row r="606" spans="1:26" ht="17.25" customHeight="1">
      <c r="A606" s="76"/>
      <c r="B606" s="236">
        <v>602</v>
      </c>
      <c r="C606" s="817">
        <v>44798</v>
      </c>
      <c r="D606" s="794" t="s">
        <v>9565</v>
      </c>
      <c r="E606" s="236" t="s">
        <v>10589</v>
      </c>
      <c r="F606" s="795" t="s">
        <v>10590</v>
      </c>
      <c r="G606" s="795" t="s">
        <v>9568</v>
      </c>
      <c r="H606" s="236"/>
      <c r="I606" s="76"/>
      <c r="J606" s="76"/>
      <c r="K606" s="76"/>
      <c r="L606" s="76"/>
      <c r="M606" s="76"/>
      <c r="N606" s="76"/>
      <c r="O606" s="76"/>
      <c r="P606" s="76"/>
      <c r="Q606" s="76"/>
      <c r="R606" s="76"/>
      <c r="S606" s="76"/>
      <c r="T606" s="76"/>
      <c r="U606" s="76"/>
      <c r="V606" s="76"/>
      <c r="W606" s="76"/>
      <c r="X606" s="76"/>
      <c r="Y606" s="76"/>
      <c r="Z606" s="76"/>
    </row>
    <row r="607" spans="1:26" ht="17.25" customHeight="1">
      <c r="A607" s="76"/>
      <c r="B607" s="236">
        <v>603</v>
      </c>
      <c r="C607" s="817">
        <v>44798</v>
      </c>
      <c r="D607" s="794" t="s">
        <v>9565</v>
      </c>
      <c r="E607" s="236" t="s">
        <v>10591</v>
      </c>
      <c r="F607" s="795" t="s">
        <v>10592</v>
      </c>
      <c r="G607" s="795" t="s">
        <v>9568</v>
      </c>
      <c r="H607" s="236"/>
      <c r="I607" s="76"/>
      <c r="J607" s="76"/>
      <c r="K607" s="76"/>
      <c r="L607" s="76"/>
      <c r="M607" s="76"/>
      <c r="N607" s="76"/>
      <c r="O607" s="76"/>
      <c r="P607" s="76"/>
      <c r="Q607" s="76"/>
      <c r="R607" s="76"/>
      <c r="S607" s="76"/>
      <c r="T607" s="76"/>
      <c r="U607" s="76"/>
      <c r="V607" s="76"/>
      <c r="W607" s="76"/>
      <c r="X607" s="76"/>
      <c r="Y607" s="76"/>
      <c r="Z607" s="76"/>
    </row>
    <row r="608" spans="1:26" ht="17.25" customHeight="1">
      <c r="A608" s="76"/>
      <c r="B608" s="236">
        <v>604</v>
      </c>
      <c r="C608" s="817">
        <v>44798</v>
      </c>
      <c r="D608" s="794" t="s">
        <v>9565</v>
      </c>
      <c r="E608" s="236" t="s">
        <v>10593</v>
      </c>
      <c r="F608" s="795" t="s">
        <v>10594</v>
      </c>
      <c r="G608" s="795" t="s">
        <v>9568</v>
      </c>
      <c r="H608" s="236"/>
      <c r="I608" s="76"/>
      <c r="J608" s="76"/>
      <c r="K608" s="76"/>
      <c r="L608" s="76"/>
      <c r="M608" s="76"/>
      <c r="N608" s="76"/>
      <c r="O608" s="76"/>
      <c r="P608" s="76"/>
      <c r="Q608" s="76"/>
      <c r="R608" s="76"/>
      <c r="S608" s="76"/>
      <c r="T608" s="76"/>
      <c r="U608" s="76"/>
      <c r="V608" s="76"/>
      <c r="W608" s="76"/>
      <c r="X608" s="76"/>
      <c r="Y608" s="76"/>
      <c r="Z608" s="76"/>
    </row>
    <row r="609" spans="1:26" ht="17.25" customHeight="1">
      <c r="A609" s="76"/>
      <c r="B609" s="236">
        <v>605</v>
      </c>
      <c r="C609" s="817">
        <v>44798</v>
      </c>
      <c r="D609" s="794" t="s">
        <v>9565</v>
      </c>
      <c r="E609" s="236" t="s">
        <v>10595</v>
      </c>
      <c r="F609" s="795" t="s">
        <v>10596</v>
      </c>
      <c r="G609" s="795" t="s">
        <v>9568</v>
      </c>
      <c r="H609" s="236"/>
      <c r="I609" s="76"/>
      <c r="J609" s="76"/>
      <c r="K609" s="76"/>
      <c r="L609" s="76"/>
      <c r="M609" s="76"/>
      <c r="N609" s="76"/>
      <c r="O609" s="76"/>
      <c r="P609" s="76"/>
      <c r="Q609" s="76"/>
      <c r="R609" s="76"/>
      <c r="S609" s="76"/>
      <c r="T609" s="76"/>
      <c r="U609" s="76"/>
      <c r="V609" s="76"/>
      <c r="W609" s="76"/>
      <c r="X609" s="76"/>
      <c r="Y609" s="76"/>
      <c r="Z609" s="76"/>
    </row>
    <row r="610" spans="1:26" ht="17.25" customHeight="1">
      <c r="A610" s="76"/>
      <c r="B610" s="236">
        <v>606</v>
      </c>
      <c r="C610" s="817">
        <v>44798</v>
      </c>
      <c r="D610" s="794" t="s">
        <v>9565</v>
      </c>
      <c r="E610" s="236" t="s">
        <v>10597</v>
      </c>
      <c r="F610" s="795" t="s">
        <v>10598</v>
      </c>
      <c r="G610" s="795" t="s">
        <v>9568</v>
      </c>
      <c r="H610" s="236"/>
      <c r="I610" s="76"/>
      <c r="J610" s="76"/>
      <c r="K610" s="76"/>
      <c r="L610" s="76"/>
      <c r="M610" s="76"/>
      <c r="N610" s="76"/>
      <c r="O610" s="76"/>
      <c r="P610" s="76"/>
      <c r="Q610" s="76"/>
      <c r="R610" s="76"/>
      <c r="S610" s="76"/>
      <c r="T610" s="76"/>
      <c r="U610" s="76"/>
      <c r="V610" s="76"/>
      <c r="W610" s="76"/>
      <c r="X610" s="76"/>
      <c r="Y610" s="76"/>
      <c r="Z610" s="76"/>
    </row>
    <row r="611" spans="1:26" ht="17.25" customHeight="1">
      <c r="A611" s="76"/>
      <c r="B611" s="236">
        <v>607</v>
      </c>
      <c r="C611" s="817">
        <v>44798</v>
      </c>
      <c r="D611" s="794" t="s">
        <v>9565</v>
      </c>
      <c r="E611" s="236" t="s">
        <v>10599</v>
      </c>
      <c r="F611" s="795" t="s">
        <v>10600</v>
      </c>
      <c r="G611" s="795" t="s">
        <v>9568</v>
      </c>
      <c r="H611" s="236"/>
      <c r="I611" s="76"/>
      <c r="J611" s="76"/>
      <c r="K611" s="76"/>
      <c r="L611" s="76"/>
      <c r="M611" s="76"/>
      <c r="N611" s="76"/>
      <c r="O611" s="76"/>
      <c r="P611" s="76"/>
      <c r="Q611" s="76"/>
      <c r="R611" s="76"/>
      <c r="S611" s="76"/>
      <c r="T611" s="76"/>
      <c r="U611" s="76"/>
      <c r="V611" s="76"/>
      <c r="W611" s="76"/>
      <c r="X611" s="76"/>
      <c r="Y611" s="76"/>
      <c r="Z611" s="76"/>
    </row>
    <row r="612" spans="1:26" ht="17.25" customHeight="1">
      <c r="A612" s="76"/>
      <c r="B612" s="236">
        <v>608</v>
      </c>
      <c r="C612" s="817">
        <v>44798</v>
      </c>
      <c r="D612" s="794" t="s">
        <v>9565</v>
      </c>
      <c r="E612" s="236" t="s">
        <v>10601</v>
      </c>
      <c r="F612" s="795" t="s">
        <v>10602</v>
      </c>
      <c r="G612" s="795" t="s">
        <v>9568</v>
      </c>
      <c r="H612" s="236"/>
      <c r="I612" s="76"/>
      <c r="J612" s="76"/>
      <c r="K612" s="76"/>
      <c r="L612" s="76"/>
      <c r="M612" s="76"/>
      <c r="N612" s="76"/>
      <c r="O612" s="76"/>
      <c r="P612" s="76"/>
      <c r="Q612" s="76"/>
      <c r="R612" s="76"/>
      <c r="S612" s="76"/>
      <c r="T612" s="76"/>
      <c r="U612" s="76"/>
      <c r="V612" s="76"/>
      <c r="W612" s="76"/>
      <c r="X612" s="76"/>
      <c r="Y612" s="76"/>
      <c r="Z612" s="76"/>
    </row>
    <row r="613" spans="1:26" ht="17.25" customHeight="1">
      <c r="A613" s="76"/>
      <c r="B613" s="236">
        <v>609</v>
      </c>
      <c r="C613" s="817">
        <v>44798</v>
      </c>
      <c r="D613" s="794" t="s">
        <v>9565</v>
      </c>
      <c r="E613" s="236" t="s">
        <v>10603</v>
      </c>
      <c r="F613" s="795" t="s">
        <v>10604</v>
      </c>
      <c r="G613" s="795" t="s">
        <v>9568</v>
      </c>
      <c r="H613" s="236"/>
      <c r="I613" s="76"/>
      <c r="J613" s="76"/>
      <c r="K613" s="76"/>
      <c r="L613" s="76"/>
      <c r="M613" s="76"/>
      <c r="N613" s="76"/>
      <c r="O613" s="76"/>
      <c r="P613" s="76"/>
      <c r="Q613" s="76"/>
      <c r="R613" s="76"/>
      <c r="S613" s="76"/>
      <c r="T613" s="76"/>
      <c r="U613" s="76"/>
      <c r="V613" s="76"/>
      <c r="W613" s="76"/>
      <c r="X613" s="76"/>
      <c r="Y613" s="76"/>
      <c r="Z613" s="76"/>
    </row>
    <row r="614" spans="1:26" ht="17.25" customHeight="1">
      <c r="A614" s="76"/>
      <c r="B614" s="236">
        <v>610</v>
      </c>
      <c r="C614" s="817">
        <v>44798</v>
      </c>
      <c r="D614" s="794" t="s">
        <v>9565</v>
      </c>
      <c r="E614" s="236" t="s">
        <v>10605</v>
      </c>
      <c r="F614" s="795" t="s">
        <v>10606</v>
      </c>
      <c r="G614" s="795" t="s">
        <v>9568</v>
      </c>
      <c r="H614" s="236"/>
      <c r="I614" s="76"/>
      <c r="J614" s="76"/>
      <c r="K614" s="76"/>
      <c r="L614" s="76"/>
      <c r="M614" s="76"/>
      <c r="N614" s="76"/>
      <c r="O614" s="76"/>
      <c r="P614" s="76"/>
      <c r="Q614" s="76"/>
      <c r="R614" s="76"/>
      <c r="S614" s="76"/>
      <c r="T614" s="76"/>
      <c r="U614" s="76"/>
      <c r="V614" s="76"/>
      <c r="W614" s="76"/>
      <c r="X614" s="76"/>
      <c r="Y614" s="76"/>
      <c r="Z614" s="76"/>
    </row>
    <row r="615" spans="1:26" ht="17.25" customHeight="1">
      <c r="A615" s="76"/>
      <c r="B615" s="236">
        <v>611</v>
      </c>
      <c r="C615" s="817">
        <v>44798</v>
      </c>
      <c r="D615" s="794" t="s">
        <v>9565</v>
      </c>
      <c r="E615" s="795" t="s">
        <v>10607</v>
      </c>
      <c r="F615" s="795" t="s">
        <v>10608</v>
      </c>
      <c r="G615" s="795" t="s">
        <v>9568</v>
      </c>
      <c r="H615" s="236"/>
      <c r="I615" s="76"/>
      <c r="J615" s="76"/>
      <c r="K615" s="76"/>
      <c r="L615" s="76"/>
      <c r="M615" s="76"/>
      <c r="N615" s="76"/>
      <c r="O615" s="76"/>
      <c r="P615" s="76"/>
      <c r="Q615" s="76"/>
      <c r="R615" s="76"/>
      <c r="S615" s="76"/>
      <c r="T615" s="76"/>
      <c r="U615" s="76"/>
      <c r="V615" s="76"/>
      <c r="W615" s="76"/>
      <c r="X615" s="76"/>
      <c r="Y615" s="76"/>
      <c r="Z615" s="76"/>
    </row>
    <row r="616" spans="1:26" ht="17.25" customHeight="1">
      <c r="A616" s="76"/>
      <c r="B616" s="236">
        <v>612</v>
      </c>
      <c r="C616" s="817">
        <v>44798</v>
      </c>
      <c r="D616" s="794" t="s">
        <v>9565</v>
      </c>
      <c r="E616" s="236" t="s">
        <v>10609</v>
      </c>
      <c r="F616" s="795" t="s">
        <v>10610</v>
      </c>
      <c r="G616" s="795" t="s">
        <v>9568</v>
      </c>
      <c r="H616" s="236"/>
      <c r="I616" s="76"/>
      <c r="J616" s="76"/>
      <c r="K616" s="76"/>
      <c r="L616" s="76"/>
      <c r="M616" s="76"/>
      <c r="N616" s="76"/>
      <c r="O616" s="76"/>
      <c r="P616" s="76"/>
      <c r="Q616" s="76"/>
      <c r="R616" s="76"/>
      <c r="S616" s="76"/>
      <c r="T616" s="76"/>
      <c r="U616" s="76"/>
      <c r="V616" s="76"/>
      <c r="W616" s="76"/>
      <c r="X616" s="76"/>
      <c r="Y616" s="76"/>
      <c r="Z616" s="76"/>
    </row>
    <row r="617" spans="1:26" ht="17.25" customHeight="1">
      <c r="A617" s="76"/>
      <c r="B617" s="236">
        <v>613</v>
      </c>
      <c r="C617" s="817">
        <v>44798</v>
      </c>
      <c r="D617" s="794" t="s">
        <v>9565</v>
      </c>
      <c r="E617" s="236" t="s">
        <v>10611</v>
      </c>
      <c r="F617" s="795" t="s">
        <v>10612</v>
      </c>
      <c r="G617" s="795" t="s">
        <v>9568</v>
      </c>
      <c r="H617" s="236"/>
      <c r="I617" s="76"/>
      <c r="J617" s="76"/>
      <c r="K617" s="76"/>
      <c r="L617" s="76"/>
      <c r="M617" s="76"/>
      <c r="N617" s="76"/>
      <c r="O617" s="76"/>
      <c r="P617" s="76"/>
      <c r="Q617" s="76"/>
      <c r="R617" s="76"/>
      <c r="S617" s="76"/>
      <c r="T617" s="76"/>
      <c r="U617" s="76"/>
      <c r="V617" s="76"/>
      <c r="W617" s="76"/>
      <c r="X617" s="76"/>
      <c r="Y617" s="76"/>
      <c r="Z617" s="76"/>
    </row>
    <row r="618" spans="1:26" ht="17.25" customHeight="1">
      <c r="A618" s="76"/>
      <c r="B618" s="236">
        <v>614</v>
      </c>
      <c r="C618" s="817">
        <v>44798</v>
      </c>
      <c r="D618" s="794" t="s">
        <v>9565</v>
      </c>
      <c r="E618" s="236" t="s">
        <v>10613</v>
      </c>
      <c r="F618" s="795" t="s">
        <v>10614</v>
      </c>
      <c r="G618" s="795" t="s">
        <v>9568</v>
      </c>
      <c r="H618" s="236"/>
      <c r="I618" s="76"/>
      <c r="J618" s="76"/>
      <c r="K618" s="76"/>
      <c r="L618" s="76"/>
      <c r="M618" s="76"/>
      <c r="N618" s="76"/>
      <c r="O618" s="76"/>
      <c r="P618" s="76"/>
      <c r="Q618" s="76"/>
      <c r="R618" s="76"/>
      <c r="S618" s="76"/>
      <c r="T618" s="76"/>
      <c r="U618" s="76"/>
      <c r="V618" s="76"/>
      <c r="W618" s="76"/>
      <c r="X618" s="76"/>
      <c r="Y618" s="76"/>
      <c r="Z618" s="76"/>
    </row>
    <row r="619" spans="1:26" ht="17.25" customHeight="1">
      <c r="A619" s="76"/>
      <c r="B619" s="236">
        <v>615</v>
      </c>
      <c r="C619" s="817">
        <v>44798</v>
      </c>
      <c r="D619" s="794" t="s">
        <v>9565</v>
      </c>
      <c r="E619" s="236" t="s">
        <v>10615</v>
      </c>
      <c r="F619" s="795" t="s">
        <v>10616</v>
      </c>
      <c r="G619" s="795" t="s">
        <v>9568</v>
      </c>
      <c r="H619" s="236"/>
      <c r="I619" s="76"/>
      <c r="J619" s="76"/>
      <c r="K619" s="76"/>
      <c r="L619" s="76"/>
      <c r="M619" s="76"/>
      <c r="N619" s="76"/>
      <c r="O619" s="76"/>
      <c r="P619" s="76"/>
      <c r="Q619" s="76"/>
      <c r="R619" s="76"/>
      <c r="S619" s="76"/>
      <c r="T619" s="76"/>
      <c r="U619" s="76"/>
      <c r="V619" s="76"/>
      <c r="W619" s="76"/>
      <c r="X619" s="76"/>
      <c r="Y619" s="76"/>
      <c r="Z619" s="76"/>
    </row>
    <row r="620" spans="1:26" ht="17.25" customHeight="1">
      <c r="A620" s="76"/>
      <c r="B620" s="236">
        <v>616</v>
      </c>
      <c r="C620" s="817">
        <v>44798</v>
      </c>
      <c r="D620" s="794" t="s">
        <v>9565</v>
      </c>
      <c r="E620" s="236" t="s">
        <v>9979</v>
      </c>
      <c r="F620" s="795" t="s">
        <v>10617</v>
      </c>
      <c r="G620" s="795" t="s">
        <v>9568</v>
      </c>
      <c r="H620" s="236"/>
      <c r="I620" s="76"/>
      <c r="J620" s="76"/>
      <c r="K620" s="76"/>
      <c r="L620" s="76"/>
      <c r="M620" s="76"/>
      <c r="N620" s="76"/>
      <c r="O620" s="76"/>
      <c r="P620" s="76"/>
      <c r="Q620" s="76"/>
      <c r="R620" s="76"/>
      <c r="S620" s="76"/>
      <c r="T620" s="76"/>
      <c r="U620" s="76"/>
      <c r="V620" s="76"/>
      <c r="W620" s="76"/>
      <c r="X620" s="76"/>
      <c r="Y620" s="76"/>
      <c r="Z620" s="76"/>
    </row>
    <row r="621" spans="1:26" ht="17.25" customHeight="1">
      <c r="A621" s="76"/>
      <c r="B621" s="236">
        <v>617</v>
      </c>
      <c r="C621" s="817">
        <v>44798</v>
      </c>
      <c r="D621" s="794" t="s">
        <v>9565</v>
      </c>
      <c r="E621" s="236" t="s">
        <v>10557</v>
      </c>
      <c r="F621" s="795" t="s">
        <v>10618</v>
      </c>
      <c r="G621" s="795" t="s">
        <v>9568</v>
      </c>
      <c r="H621" s="236"/>
      <c r="I621" s="76"/>
      <c r="J621" s="76"/>
      <c r="K621" s="76"/>
      <c r="L621" s="76"/>
      <c r="M621" s="76"/>
      <c r="N621" s="76"/>
      <c r="O621" s="76"/>
      <c r="P621" s="76"/>
      <c r="Q621" s="76"/>
      <c r="R621" s="76"/>
      <c r="S621" s="76"/>
      <c r="T621" s="76"/>
      <c r="U621" s="76"/>
      <c r="V621" s="76"/>
      <c r="W621" s="76"/>
      <c r="X621" s="76"/>
      <c r="Y621" s="76"/>
      <c r="Z621" s="76"/>
    </row>
    <row r="622" spans="1:26" ht="17.25" customHeight="1">
      <c r="A622" s="76"/>
      <c r="B622" s="236">
        <v>618</v>
      </c>
      <c r="C622" s="817">
        <v>44798</v>
      </c>
      <c r="D622" s="794" t="s">
        <v>9565</v>
      </c>
      <c r="E622" s="236" t="s">
        <v>10619</v>
      </c>
      <c r="F622" s="795" t="s">
        <v>10620</v>
      </c>
      <c r="G622" s="795" t="s">
        <v>9568</v>
      </c>
      <c r="H622" s="236"/>
      <c r="I622" s="76"/>
      <c r="J622" s="76"/>
      <c r="K622" s="76"/>
      <c r="L622" s="76"/>
      <c r="M622" s="76"/>
      <c r="N622" s="76"/>
      <c r="O622" s="76"/>
      <c r="P622" s="76"/>
      <c r="Q622" s="76"/>
      <c r="R622" s="76"/>
      <c r="S622" s="76"/>
      <c r="T622" s="76"/>
      <c r="U622" s="76"/>
      <c r="V622" s="76"/>
      <c r="W622" s="76"/>
      <c r="X622" s="76"/>
      <c r="Y622" s="76"/>
      <c r="Z622" s="76"/>
    </row>
    <row r="623" spans="1:26" ht="17.25" customHeight="1">
      <c r="A623" s="76"/>
      <c r="B623" s="236">
        <v>619</v>
      </c>
      <c r="C623" s="817">
        <v>44798</v>
      </c>
      <c r="D623" s="794" t="s">
        <v>9565</v>
      </c>
      <c r="E623" s="236" t="s">
        <v>10621</v>
      </c>
      <c r="F623" s="795" t="s">
        <v>10622</v>
      </c>
      <c r="G623" s="795" t="s">
        <v>9568</v>
      </c>
      <c r="H623" s="236"/>
      <c r="I623" s="76"/>
      <c r="J623" s="76"/>
      <c r="K623" s="76"/>
      <c r="L623" s="76"/>
      <c r="M623" s="76"/>
      <c r="N623" s="76"/>
      <c r="O623" s="76"/>
      <c r="P623" s="76"/>
      <c r="Q623" s="76"/>
      <c r="R623" s="76"/>
      <c r="S623" s="76"/>
      <c r="T623" s="76"/>
      <c r="U623" s="76"/>
      <c r="V623" s="76"/>
      <c r="W623" s="76"/>
      <c r="X623" s="76"/>
      <c r="Y623" s="76"/>
      <c r="Z623" s="76"/>
    </row>
    <row r="624" spans="1:26" ht="17.25" customHeight="1">
      <c r="A624" s="76"/>
      <c r="B624" s="236">
        <v>620</v>
      </c>
      <c r="C624" s="817">
        <v>44798</v>
      </c>
      <c r="D624" s="794" t="s">
        <v>9565</v>
      </c>
      <c r="E624" s="236" t="s">
        <v>10623</v>
      </c>
      <c r="F624" s="795" t="s">
        <v>10624</v>
      </c>
      <c r="G624" s="795" t="s">
        <v>9568</v>
      </c>
      <c r="H624" s="236"/>
      <c r="I624" s="76"/>
      <c r="J624" s="76"/>
      <c r="K624" s="76"/>
      <c r="L624" s="76"/>
      <c r="M624" s="76"/>
      <c r="N624" s="76"/>
      <c r="O624" s="76"/>
      <c r="P624" s="76"/>
      <c r="Q624" s="76"/>
      <c r="R624" s="76"/>
      <c r="S624" s="76"/>
      <c r="T624" s="76"/>
      <c r="U624" s="76"/>
      <c r="V624" s="76"/>
      <c r="W624" s="76"/>
      <c r="X624" s="76"/>
      <c r="Y624" s="76"/>
      <c r="Z624" s="76"/>
    </row>
    <row r="625" spans="1:26" ht="17.25" customHeight="1">
      <c r="A625" s="76"/>
      <c r="B625" s="236">
        <v>621</v>
      </c>
      <c r="C625" s="817">
        <v>44798</v>
      </c>
      <c r="D625" s="794" t="s">
        <v>9565</v>
      </c>
      <c r="E625" s="236" t="s">
        <v>10625</v>
      </c>
      <c r="F625" s="795" t="s">
        <v>10626</v>
      </c>
      <c r="G625" s="795" t="s">
        <v>9568</v>
      </c>
      <c r="H625" s="236"/>
      <c r="I625" s="76"/>
      <c r="J625" s="76"/>
      <c r="K625" s="76"/>
      <c r="L625" s="76"/>
      <c r="M625" s="76"/>
      <c r="N625" s="76"/>
      <c r="O625" s="76"/>
      <c r="P625" s="76"/>
      <c r="Q625" s="76"/>
      <c r="R625" s="76"/>
      <c r="S625" s="76"/>
      <c r="T625" s="76"/>
      <c r="U625" s="76"/>
      <c r="V625" s="76"/>
      <c r="W625" s="76"/>
      <c r="X625" s="76"/>
      <c r="Y625" s="76"/>
      <c r="Z625" s="76"/>
    </row>
    <row r="626" spans="1:26" ht="17.25" customHeight="1">
      <c r="A626" s="76"/>
      <c r="B626" s="236">
        <v>622</v>
      </c>
      <c r="C626" s="817">
        <v>44798</v>
      </c>
      <c r="D626" s="794" t="s">
        <v>9565</v>
      </c>
      <c r="E626" s="236" t="s">
        <v>10627</v>
      </c>
      <c r="F626" s="795" t="s">
        <v>10628</v>
      </c>
      <c r="G626" s="795" t="s">
        <v>9568</v>
      </c>
      <c r="H626" s="236"/>
      <c r="I626" s="76"/>
      <c r="J626" s="76"/>
      <c r="K626" s="76"/>
      <c r="L626" s="76"/>
      <c r="M626" s="76"/>
      <c r="N626" s="76"/>
      <c r="O626" s="76"/>
      <c r="P626" s="76"/>
      <c r="Q626" s="76"/>
      <c r="R626" s="76"/>
      <c r="S626" s="76"/>
      <c r="T626" s="76"/>
      <c r="U626" s="76"/>
      <c r="V626" s="76"/>
      <c r="W626" s="76"/>
      <c r="X626" s="76"/>
      <c r="Y626" s="76"/>
      <c r="Z626" s="76"/>
    </row>
    <row r="627" spans="1:26" ht="17.25" customHeight="1">
      <c r="A627" s="76"/>
      <c r="B627" s="236">
        <v>623</v>
      </c>
      <c r="C627" s="817">
        <v>44798</v>
      </c>
      <c r="D627" s="794" t="s">
        <v>9565</v>
      </c>
      <c r="E627" s="236" t="s">
        <v>10629</v>
      </c>
      <c r="F627" s="795" t="s">
        <v>10630</v>
      </c>
      <c r="G627" s="795" t="s">
        <v>9568</v>
      </c>
      <c r="H627" s="236"/>
      <c r="I627" s="76"/>
      <c r="J627" s="76"/>
      <c r="K627" s="76"/>
      <c r="L627" s="76"/>
      <c r="M627" s="76"/>
      <c r="N627" s="76"/>
      <c r="O627" s="76"/>
      <c r="P627" s="76"/>
      <c r="Q627" s="76"/>
      <c r="R627" s="76"/>
      <c r="S627" s="76"/>
      <c r="T627" s="76"/>
      <c r="U627" s="76"/>
      <c r="V627" s="76"/>
      <c r="W627" s="76"/>
      <c r="X627" s="76"/>
      <c r="Y627" s="76"/>
      <c r="Z627" s="76"/>
    </row>
    <row r="628" spans="1:26" ht="17.25" customHeight="1">
      <c r="A628" s="76"/>
      <c r="B628" s="236">
        <v>624</v>
      </c>
      <c r="C628" s="817">
        <v>44798</v>
      </c>
      <c r="D628" s="794" t="s">
        <v>9565</v>
      </c>
      <c r="E628" s="236" t="s">
        <v>10631</v>
      </c>
      <c r="F628" s="795" t="s">
        <v>10632</v>
      </c>
      <c r="G628" s="795" t="s">
        <v>9568</v>
      </c>
      <c r="H628" s="236"/>
      <c r="I628" s="76"/>
      <c r="J628" s="76"/>
      <c r="K628" s="76"/>
      <c r="L628" s="76"/>
      <c r="M628" s="76"/>
      <c r="N628" s="76"/>
      <c r="O628" s="76"/>
      <c r="P628" s="76"/>
      <c r="Q628" s="76"/>
      <c r="R628" s="76"/>
      <c r="S628" s="76"/>
      <c r="T628" s="76"/>
      <c r="U628" s="76"/>
      <c r="V628" s="76"/>
      <c r="W628" s="76"/>
      <c r="X628" s="76"/>
      <c r="Y628" s="76"/>
      <c r="Z628" s="76"/>
    </row>
    <row r="629" spans="1:26" ht="17.25" customHeight="1">
      <c r="A629" s="76"/>
      <c r="B629" s="236">
        <v>625</v>
      </c>
      <c r="C629" s="817">
        <v>44798</v>
      </c>
      <c r="D629" s="794" t="s">
        <v>9565</v>
      </c>
      <c r="E629" s="236" t="s">
        <v>10633</v>
      </c>
      <c r="F629" s="795" t="s">
        <v>10634</v>
      </c>
      <c r="G629" s="795" t="s">
        <v>9568</v>
      </c>
      <c r="H629" s="236"/>
      <c r="I629" s="76"/>
      <c r="J629" s="76"/>
      <c r="K629" s="76"/>
      <c r="L629" s="76"/>
      <c r="M629" s="76"/>
      <c r="N629" s="76"/>
      <c r="O629" s="76"/>
      <c r="P629" s="76"/>
      <c r="Q629" s="76"/>
      <c r="R629" s="76"/>
      <c r="S629" s="76"/>
      <c r="T629" s="76"/>
      <c r="U629" s="76"/>
      <c r="V629" s="76"/>
      <c r="W629" s="76"/>
      <c r="X629" s="76"/>
      <c r="Y629" s="76"/>
      <c r="Z629" s="76"/>
    </row>
    <row r="630" spans="1:26" ht="17.25" customHeight="1">
      <c r="A630" s="76"/>
      <c r="B630" s="236">
        <v>626</v>
      </c>
      <c r="C630" s="817">
        <v>44798</v>
      </c>
      <c r="D630" s="794" t="s">
        <v>9565</v>
      </c>
      <c r="E630" s="236" t="s">
        <v>9609</v>
      </c>
      <c r="F630" s="795" t="s">
        <v>10635</v>
      </c>
      <c r="G630" s="795" t="s">
        <v>9568</v>
      </c>
      <c r="H630" s="236"/>
      <c r="I630" s="76"/>
      <c r="J630" s="76"/>
      <c r="K630" s="76"/>
      <c r="L630" s="76"/>
      <c r="M630" s="76"/>
      <c r="N630" s="76"/>
      <c r="O630" s="76"/>
      <c r="P630" s="76"/>
      <c r="Q630" s="76"/>
      <c r="R630" s="76"/>
      <c r="S630" s="76"/>
      <c r="T630" s="76"/>
      <c r="U630" s="76"/>
      <c r="V630" s="76"/>
      <c r="W630" s="76"/>
      <c r="X630" s="76"/>
      <c r="Y630" s="76"/>
      <c r="Z630" s="76"/>
    </row>
    <row r="631" spans="1:26" ht="17.25" customHeight="1">
      <c r="A631" s="76"/>
      <c r="B631" s="236">
        <v>627</v>
      </c>
      <c r="C631" s="817">
        <v>44798</v>
      </c>
      <c r="D631" s="794" t="s">
        <v>9565</v>
      </c>
      <c r="E631" s="236" t="s">
        <v>10636</v>
      </c>
      <c r="F631" s="795" t="s">
        <v>10637</v>
      </c>
      <c r="G631" s="795" t="s">
        <v>9568</v>
      </c>
      <c r="H631" s="236"/>
      <c r="I631" s="76"/>
      <c r="J631" s="76"/>
      <c r="K631" s="76"/>
      <c r="L631" s="76"/>
      <c r="M631" s="76"/>
      <c r="N631" s="76"/>
      <c r="O631" s="76"/>
      <c r="P631" s="76"/>
      <c r="Q631" s="76"/>
      <c r="R631" s="76"/>
      <c r="S631" s="76"/>
      <c r="T631" s="76"/>
      <c r="U631" s="76"/>
      <c r="V631" s="76"/>
      <c r="W631" s="76"/>
      <c r="X631" s="76"/>
      <c r="Y631" s="76"/>
      <c r="Z631" s="76"/>
    </row>
    <row r="632" spans="1:26" ht="17.25" customHeight="1">
      <c r="A632" s="76"/>
      <c r="B632" s="236">
        <v>628</v>
      </c>
      <c r="C632" s="817">
        <v>44798</v>
      </c>
      <c r="D632" s="794" t="s">
        <v>9565</v>
      </c>
      <c r="E632" s="795" t="s">
        <v>10597</v>
      </c>
      <c r="F632" s="795" t="s">
        <v>10638</v>
      </c>
      <c r="G632" s="795" t="s">
        <v>9568</v>
      </c>
      <c r="H632" s="236"/>
      <c r="I632" s="76"/>
      <c r="J632" s="76"/>
      <c r="K632" s="76"/>
      <c r="L632" s="76"/>
      <c r="M632" s="76"/>
      <c r="N632" s="76"/>
      <c r="O632" s="76"/>
      <c r="P632" s="76"/>
      <c r="Q632" s="76"/>
      <c r="R632" s="76"/>
      <c r="S632" s="76"/>
      <c r="T632" s="76"/>
      <c r="U632" s="76"/>
      <c r="V632" s="76"/>
      <c r="W632" s="76"/>
      <c r="X632" s="76"/>
      <c r="Y632" s="76"/>
      <c r="Z632" s="76"/>
    </row>
    <row r="633" spans="1:26" ht="17.25" customHeight="1">
      <c r="A633" s="76"/>
      <c r="B633" s="236">
        <v>629</v>
      </c>
      <c r="C633" s="817">
        <v>44798</v>
      </c>
      <c r="D633" s="794" t="s">
        <v>9565</v>
      </c>
      <c r="E633" s="236" t="s">
        <v>10639</v>
      </c>
      <c r="F633" s="795" t="s">
        <v>10640</v>
      </c>
      <c r="G633" s="795" t="s">
        <v>9568</v>
      </c>
      <c r="H633" s="236"/>
      <c r="I633" s="76"/>
      <c r="J633" s="76"/>
      <c r="K633" s="76"/>
      <c r="L633" s="76"/>
      <c r="M633" s="76"/>
      <c r="N633" s="76"/>
      <c r="O633" s="76"/>
      <c r="P633" s="76"/>
      <c r="Q633" s="76"/>
      <c r="R633" s="76"/>
      <c r="S633" s="76"/>
      <c r="T633" s="76"/>
      <c r="U633" s="76"/>
      <c r="V633" s="76"/>
      <c r="W633" s="76"/>
      <c r="X633" s="76"/>
      <c r="Y633" s="76"/>
      <c r="Z633" s="76"/>
    </row>
    <row r="634" spans="1:26" ht="17.25" customHeight="1">
      <c r="A634" s="76"/>
      <c r="B634" s="236">
        <v>630</v>
      </c>
      <c r="C634" s="817">
        <v>44798</v>
      </c>
      <c r="D634" s="794" t="s">
        <v>9565</v>
      </c>
      <c r="E634" s="236" t="s">
        <v>10641</v>
      </c>
      <c r="F634" s="795" t="s">
        <v>10642</v>
      </c>
      <c r="G634" s="795" t="s">
        <v>9568</v>
      </c>
      <c r="H634" s="236"/>
      <c r="I634" s="76"/>
      <c r="J634" s="76"/>
      <c r="K634" s="76"/>
      <c r="L634" s="76"/>
      <c r="M634" s="76"/>
      <c r="N634" s="76"/>
      <c r="O634" s="76"/>
      <c r="P634" s="76"/>
      <c r="Q634" s="76"/>
      <c r="R634" s="76"/>
      <c r="S634" s="76"/>
      <c r="T634" s="76"/>
      <c r="U634" s="76"/>
      <c r="V634" s="76"/>
      <c r="W634" s="76"/>
      <c r="X634" s="76"/>
      <c r="Y634" s="76"/>
      <c r="Z634" s="76"/>
    </row>
    <row r="635" spans="1:26" ht="17.25" customHeight="1">
      <c r="A635" s="76"/>
      <c r="B635" s="236">
        <v>631</v>
      </c>
      <c r="C635" s="817">
        <v>44798</v>
      </c>
      <c r="D635" s="794" t="s">
        <v>9565</v>
      </c>
      <c r="E635" s="236" t="s">
        <v>10643</v>
      </c>
      <c r="F635" s="795" t="s">
        <v>10644</v>
      </c>
      <c r="G635" s="795" t="s">
        <v>9568</v>
      </c>
      <c r="H635" s="236"/>
      <c r="I635" s="76"/>
      <c r="J635" s="76"/>
      <c r="K635" s="76"/>
      <c r="L635" s="76"/>
      <c r="M635" s="76"/>
      <c r="N635" s="76"/>
      <c r="O635" s="76"/>
      <c r="P635" s="76"/>
      <c r="Q635" s="76"/>
      <c r="R635" s="76"/>
      <c r="S635" s="76"/>
      <c r="T635" s="76"/>
      <c r="U635" s="76"/>
      <c r="V635" s="76"/>
      <c r="W635" s="76"/>
      <c r="X635" s="76"/>
      <c r="Y635" s="76"/>
      <c r="Z635" s="76"/>
    </row>
    <row r="636" spans="1:26" ht="17.25" customHeight="1">
      <c r="A636" s="76"/>
      <c r="B636" s="236">
        <v>632</v>
      </c>
      <c r="C636" s="817">
        <v>44798</v>
      </c>
      <c r="D636" s="794" t="s">
        <v>9565</v>
      </c>
      <c r="E636" s="236" t="s">
        <v>10645</v>
      </c>
      <c r="F636" s="795" t="s">
        <v>10646</v>
      </c>
      <c r="G636" s="795" t="s">
        <v>9568</v>
      </c>
      <c r="H636" s="236"/>
      <c r="I636" s="76"/>
      <c r="J636" s="76"/>
      <c r="K636" s="76"/>
      <c r="L636" s="76"/>
      <c r="M636" s="76"/>
      <c r="N636" s="76"/>
      <c r="O636" s="76"/>
      <c r="P636" s="76"/>
      <c r="Q636" s="76"/>
      <c r="R636" s="76"/>
      <c r="S636" s="76"/>
      <c r="T636" s="76"/>
      <c r="U636" s="76"/>
      <c r="V636" s="76"/>
      <c r="W636" s="76"/>
      <c r="X636" s="76"/>
      <c r="Y636" s="76"/>
      <c r="Z636" s="76"/>
    </row>
    <row r="637" spans="1:26" ht="17.25" customHeight="1">
      <c r="A637" s="76"/>
      <c r="B637" s="236">
        <v>633</v>
      </c>
      <c r="C637" s="817">
        <v>44798</v>
      </c>
      <c r="D637" s="794" t="s">
        <v>9565</v>
      </c>
      <c r="E637" s="236" t="s">
        <v>10647</v>
      </c>
      <c r="F637" s="795" t="s">
        <v>10648</v>
      </c>
      <c r="G637" s="795" t="s">
        <v>9568</v>
      </c>
      <c r="H637" s="236"/>
      <c r="I637" s="76"/>
      <c r="J637" s="76"/>
      <c r="K637" s="76"/>
      <c r="L637" s="76"/>
      <c r="M637" s="76"/>
      <c r="N637" s="76"/>
      <c r="O637" s="76"/>
      <c r="P637" s="76"/>
      <c r="Q637" s="76"/>
      <c r="R637" s="76"/>
      <c r="S637" s="76"/>
      <c r="T637" s="76"/>
      <c r="U637" s="76"/>
      <c r="V637" s="76"/>
      <c r="W637" s="76"/>
      <c r="X637" s="76"/>
      <c r="Y637" s="76"/>
      <c r="Z637" s="76"/>
    </row>
    <row r="638" spans="1:26" ht="17.25" customHeight="1">
      <c r="A638" s="76"/>
      <c r="B638" s="236">
        <v>634</v>
      </c>
      <c r="C638" s="817">
        <v>44798</v>
      </c>
      <c r="D638" s="794" t="s">
        <v>9565</v>
      </c>
      <c r="E638" s="236" t="s">
        <v>10649</v>
      </c>
      <c r="F638" s="795" t="s">
        <v>10650</v>
      </c>
      <c r="G638" s="795" t="s">
        <v>9568</v>
      </c>
      <c r="H638" s="236"/>
      <c r="I638" s="76"/>
      <c r="J638" s="76"/>
      <c r="K638" s="76"/>
      <c r="L638" s="76"/>
      <c r="M638" s="76"/>
      <c r="N638" s="76"/>
      <c r="O638" s="76"/>
      <c r="P638" s="76"/>
      <c r="Q638" s="76"/>
      <c r="R638" s="76"/>
      <c r="S638" s="76"/>
      <c r="T638" s="76"/>
      <c r="U638" s="76"/>
      <c r="V638" s="76"/>
      <c r="W638" s="76"/>
      <c r="X638" s="76"/>
      <c r="Y638" s="76"/>
      <c r="Z638" s="76"/>
    </row>
    <row r="639" spans="1:26" ht="17.25" customHeight="1">
      <c r="A639" s="76"/>
      <c r="B639" s="236">
        <v>635</v>
      </c>
      <c r="C639" s="817">
        <v>44798</v>
      </c>
      <c r="D639" s="794" t="s">
        <v>9565</v>
      </c>
      <c r="E639" s="236" t="s">
        <v>10651</v>
      </c>
      <c r="F639" s="795" t="s">
        <v>10652</v>
      </c>
      <c r="G639" s="795" t="s">
        <v>9568</v>
      </c>
      <c r="H639" s="236"/>
      <c r="I639" s="76"/>
      <c r="J639" s="76"/>
      <c r="K639" s="76"/>
      <c r="L639" s="76"/>
      <c r="M639" s="76"/>
      <c r="N639" s="76"/>
      <c r="O639" s="76"/>
      <c r="P639" s="76"/>
      <c r="Q639" s="76"/>
      <c r="R639" s="76"/>
      <c r="S639" s="76"/>
      <c r="T639" s="76"/>
      <c r="U639" s="76"/>
      <c r="V639" s="76"/>
      <c r="W639" s="76"/>
      <c r="X639" s="76"/>
      <c r="Y639" s="76"/>
      <c r="Z639" s="76"/>
    </row>
    <row r="640" spans="1:26" ht="17.25" customHeight="1">
      <c r="A640" s="76"/>
      <c r="B640" s="236">
        <v>636</v>
      </c>
      <c r="C640" s="817">
        <v>44798</v>
      </c>
      <c r="D640" s="794" t="s">
        <v>9565</v>
      </c>
      <c r="E640" s="236" t="s">
        <v>10653</v>
      </c>
      <c r="F640" s="795" t="s">
        <v>10654</v>
      </c>
      <c r="G640" s="795" t="s">
        <v>9568</v>
      </c>
      <c r="H640" s="236"/>
      <c r="I640" s="76"/>
      <c r="J640" s="76"/>
      <c r="K640" s="76"/>
      <c r="L640" s="76"/>
      <c r="M640" s="76"/>
      <c r="N640" s="76"/>
      <c r="O640" s="76"/>
      <c r="P640" s="76"/>
      <c r="Q640" s="76"/>
      <c r="R640" s="76"/>
      <c r="S640" s="76"/>
      <c r="T640" s="76"/>
      <c r="U640" s="76"/>
      <c r="V640" s="76"/>
      <c r="W640" s="76"/>
      <c r="X640" s="76"/>
      <c r="Y640" s="76"/>
      <c r="Z640" s="76"/>
    </row>
    <row r="641" spans="1:26" ht="17.25" customHeight="1">
      <c r="A641" s="76"/>
      <c r="B641" s="236">
        <v>637</v>
      </c>
      <c r="C641" s="817">
        <v>44798</v>
      </c>
      <c r="D641" s="794" t="s">
        <v>9565</v>
      </c>
      <c r="E641" s="236" t="s">
        <v>10655</v>
      </c>
      <c r="F641" s="795" t="s">
        <v>10656</v>
      </c>
      <c r="G641" s="795" t="s">
        <v>9568</v>
      </c>
      <c r="H641" s="236"/>
      <c r="I641" s="76"/>
      <c r="J641" s="76"/>
      <c r="K641" s="76"/>
      <c r="L641" s="76"/>
      <c r="M641" s="76"/>
      <c r="N641" s="76"/>
      <c r="O641" s="76"/>
      <c r="P641" s="76"/>
      <c r="Q641" s="76"/>
      <c r="R641" s="76"/>
      <c r="S641" s="76"/>
      <c r="T641" s="76"/>
      <c r="U641" s="76"/>
      <c r="V641" s="76"/>
      <c r="W641" s="76"/>
      <c r="X641" s="76"/>
      <c r="Y641" s="76"/>
      <c r="Z641" s="76"/>
    </row>
    <row r="642" spans="1:26" ht="17.25" customHeight="1">
      <c r="A642" s="76"/>
      <c r="B642" s="236">
        <v>638</v>
      </c>
      <c r="C642" s="817">
        <v>44798</v>
      </c>
      <c r="D642" s="794" t="s">
        <v>9565</v>
      </c>
      <c r="E642" s="236" t="s">
        <v>10657</v>
      </c>
      <c r="F642" s="795" t="s">
        <v>10658</v>
      </c>
      <c r="G642" s="795" t="s">
        <v>9568</v>
      </c>
      <c r="H642" s="236"/>
      <c r="I642" s="76"/>
      <c r="J642" s="76"/>
      <c r="K642" s="76"/>
      <c r="L642" s="76"/>
      <c r="M642" s="76"/>
      <c r="N642" s="76"/>
      <c r="O642" s="76"/>
      <c r="P642" s="76"/>
      <c r="Q642" s="76"/>
      <c r="R642" s="76"/>
      <c r="S642" s="76"/>
      <c r="T642" s="76"/>
      <c r="U642" s="76"/>
      <c r="V642" s="76"/>
      <c r="W642" s="76"/>
      <c r="X642" s="76"/>
      <c r="Y642" s="76"/>
      <c r="Z642" s="76"/>
    </row>
    <row r="643" spans="1:26" ht="17.25" customHeight="1">
      <c r="A643" s="76"/>
      <c r="B643" s="236">
        <v>639</v>
      </c>
      <c r="C643" s="817">
        <v>44798</v>
      </c>
      <c r="D643" s="794" t="s">
        <v>9565</v>
      </c>
      <c r="E643" s="236" t="s">
        <v>10659</v>
      </c>
      <c r="F643" s="795" t="s">
        <v>10660</v>
      </c>
      <c r="G643" s="795" t="s">
        <v>9568</v>
      </c>
      <c r="H643" s="236"/>
      <c r="I643" s="76"/>
      <c r="J643" s="76"/>
      <c r="K643" s="76"/>
      <c r="L643" s="76"/>
      <c r="M643" s="76"/>
      <c r="N643" s="76"/>
      <c r="O643" s="76"/>
      <c r="P643" s="76"/>
      <c r="Q643" s="76"/>
      <c r="R643" s="76"/>
      <c r="S643" s="76"/>
      <c r="T643" s="76"/>
      <c r="U643" s="76"/>
      <c r="V643" s="76"/>
      <c r="W643" s="76"/>
      <c r="X643" s="76"/>
      <c r="Y643" s="76"/>
      <c r="Z643" s="76"/>
    </row>
    <row r="644" spans="1:26" ht="17.25" customHeight="1">
      <c r="A644" s="76"/>
      <c r="B644" s="236">
        <v>640</v>
      </c>
      <c r="C644" s="817">
        <v>44798</v>
      </c>
      <c r="D644" s="794" t="s">
        <v>9565</v>
      </c>
      <c r="E644" s="236" t="s">
        <v>10661</v>
      </c>
      <c r="F644" s="795" t="s">
        <v>10662</v>
      </c>
      <c r="G644" s="795" t="s">
        <v>9568</v>
      </c>
      <c r="H644" s="236"/>
      <c r="I644" s="76"/>
      <c r="J644" s="76"/>
      <c r="K644" s="76"/>
      <c r="L644" s="76"/>
      <c r="M644" s="76"/>
      <c r="N644" s="76"/>
      <c r="O644" s="76"/>
      <c r="P644" s="76"/>
      <c r="Q644" s="76"/>
      <c r="R644" s="76"/>
      <c r="S644" s="76"/>
      <c r="T644" s="76"/>
      <c r="U644" s="76"/>
      <c r="V644" s="76"/>
      <c r="W644" s="76"/>
      <c r="X644" s="76"/>
      <c r="Y644" s="76"/>
      <c r="Z644" s="76"/>
    </row>
    <row r="645" spans="1:26" ht="17.25" customHeight="1">
      <c r="A645" s="76"/>
      <c r="B645" s="236">
        <v>641</v>
      </c>
      <c r="C645" s="817">
        <v>44798</v>
      </c>
      <c r="D645" s="794" t="s">
        <v>9565</v>
      </c>
      <c r="E645" s="236" t="s">
        <v>10663</v>
      </c>
      <c r="F645" s="795" t="s">
        <v>10664</v>
      </c>
      <c r="G645" s="795" t="s">
        <v>9568</v>
      </c>
      <c r="H645" s="236"/>
      <c r="I645" s="76"/>
      <c r="J645" s="76"/>
      <c r="K645" s="76"/>
      <c r="L645" s="76"/>
      <c r="M645" s="76"/>
      <c r="N645" s="76"/>
      <c r="O645" s="76"/>
      <c r="P645" s="76"/>
      <c r="Q645" s="76"/>
      <c r="R645" s="76"/>
      <c r="S645" s="76"/>
      <c r="T645" s="76"/>
      <c r="U645" s="76"/>
      <c r="V645" s="76"/>
      <c r="W645" s="76"/>
      <c r="X645" s="76"/>
      <c r="Y645" s="76"/>
      <c r="Z645" s="76"/>
    </row>
    <row r="646" spans="1:26" ht="17.25" customHeight="1">
      <c r="A646" s="76"/>
      <c r="B646" s="236">
        <v>642</v>
      </c>
      <c r="C646" s="817">
        <v>44798</v>
      </c>
      <c r="D646" s="794" t="s">
        <v>9565</v>
      </c>
      <c r="E646" s="236" t="s">
        <v>10665</v>
      </c>
      <c r="F646" s="795" t="s">
        <v>10666</v>
      </c>
      <c r="G646" s="795" t="s">
        <v>9568</v>
      </c>
      <c r="H646" s="236"/>
      <c r="I646" s="76"/>
      <c r="J646" s="76"/>
      <c r="K646" s="76"/>
      <c r="L646" s="76"/>
      <c r="M646" s="76"/>
      <c r="N646" s="76"/>
      <c r="O646" s="76"/>
      <c r="P646" s="76"/>
      <c r="Q646" s="76"/>
      <c r="R646" s="76"/>
      <c r="S646" s="76"/>
      <c r="T646" s="76"/>
      <c r="U646" s="76"/>
      <c r="V646" s="76"/>
      <c r="W646" s="76"/>
      <c r="X646" s="76"/>
      <c r="Y646" s="76"/>
      <c r="Z646" s="76"/>
    </row>
    <row r="647" spans="1:26" ht="17.25" customHeight="1">
      <c r="A647" s="76"/>
      <c r="B647" s="236">
        <v>643</v>
      </c>
      <c r="C647" s="817">
        <v>44798</v>
      </c>
      <c r="D647" s="794" t="s">
        <v>9565</v>
      </c>
      <c r="E647" s="236" t="s">
        <v>10667</v>
      </c>
      <c r="F647" s="795" t="s">
        <v>10668</v>
      </c>
      <c r="G647" s="795" t="s">
        <v>9568</v>
      </c>
      <c r="H647" s="236"/>
      <c r="I647" s="76"/>
      <c r="J647" s="76"/>
      <c r="K647" s="76"/>
      <c r="L647" s="76"/>
      <c r="M647" s="76"/>
      <c r="N647" s="76"/>
      <c r="O647" s="76"/>
      <c r="P647" s="76"/>
      <c r="Q647" s="76"/>
      <c r="R647" s="76"/>
      <c r="S647" s="76"/>
      <c r="T647" s="76"/>
      <c r="U647" s="76"/>
      <c r="V647" s="76"/>
      <c r="W647" s="76"/>
      <c r="X647" s="76"/>
      <c r="Y647" s="76"/>
      <c r="Z647" s="76"/>
    </row>
    <row r="648" spans="1:26" ht="17.25" customHeight="1">
      <c r="A648" s="76"/>
      <c r="B648" s="236">
        <v>644</v>
      </c>
      <c r="C648" s="817">
        <v>44798</v>
      </c>
      <c r="D648" s="794" t="s">
        <v>9565</v>
      </c>
      <c r="E648" s="795" t="s">
        <v>10669</v>
      </c>
      <c r="F648" s="795" t="s">
        <v>10670</v>
      </c>
      <c r="G648" s="795" t="s">
        <v>9568</v>
      </c>
      <c r="H648" s="236"/>
      <c r="I648" s="76"/>
      <c r="J648" s="76"/>
      <c r="K648" s="76"/>
      <c r="L648" s="76"/>
      <c r="M648" s="76"/>
      <c r="N648" s="76"/>
      <c r="O648" s="76"/>
      <c r="P648" s="76"/>
      <c r="Q648" s="76"/>
      <c r="R648" s="76"/>
      <c r="S648" s="76"/>
      <c r="T648" s="76"/>
      <c r="U648" s="76"/>
      <c r="V648" s="76"/>
      <c r="W648" s="76"/>
      <c r="X648" s="76"/>
      <c r="Y648" s="76"/>
      <c r="Z648" s="76"/>
    </row>
    <row r="649" spans="1:26" ht="17.25" customHeight="1">
      <c r="A649" s="76"/>
      <c r="B649" s="236">
        <v>645</v>
      </c>
      <c r="C649" s="817">
        <v>44798</v>
      </c>
      <c r="D649" s="794" t="s">
        <v>9565</v>
      </c>
      <c r="E649" s="236" t="s">
        <v>10671</v>
      </c>
      <c r="F649" s="795" t="s">
        <v>10672</v>
      </c>
      <c r="G649" s="795" t="s">
        <v>9568</v>
      </c>
      <c r="H649" s="236"/>
      <c r="I649" s="76"/>
      <c r="J649" s="76"/>
      <c r="K649" s="76"/>
      <c r="L649" s="76"/>
      <c r="M649" s="76"/>
      <c r="N649" s="76"/>
      <c r="O649" s="76"/>
      <c r="P649" s="76"/>
      <c r="Q649" s="76"/>
      <c r="R649" s="76"/>
      <c r="S649" s="76"/>
      <c r="T649" s="76"/>
      <c r="U649" s="76"/>
      <c r="V649" s="76"/>
      <c r="W649" s="76"/>
      <c r="X649" s="76"/>
      <c r="Y649" s="76"/>
      <c r="Z649" s="76"/>
    </row>
    <row r="650" spans="1:26" ht="17.25" customHeight="1">
      <c r="A650" s="76"/>
      <c r="B650" s="236">
        <v>646</v>
      </c>
      <c r="C650" s="817">
        <v>44798</v>
      </c>
      <c r="D650" s="794" t="s">
        <v>9565</v>
      </c>
      <c r="E650" s="236" t="s">
        <v>10673</v>
      </c>
      <c r="F650" s="795" t="s">
        <v>10674</v>
      </c>
      <c r="G650" s="795" t="s">
        <v>9568</v>
      </c>
      <c r="H650" s="236"/>
      <c r="I650" s="76"/>
      <c r="J650" s="76"/>
      <c r="K650" s="76"/>
      <c r="L650" s="76"/>
      <c r="M650" s="76"/>
      <c r="N650" s="76"/>
      <c r="O650" s="76"/>
      <c r="P650" s="76"/>
      <c r="Q650" s="76"/>
      <c r="R650" s="76"/>
      <c r="S650" s="76"/>
      <c r="T650" s="76"/>
      <c r="U650" s="76"/>
      <c r="V650" s="76"/>
      <c r="W650" s="76"/>
      <c r="X650" s="76"/>
      <c r="Y650" s="76"/>
      <c r="Z650" s="76"/>
    </row>
    <row r="651" spans="1:26" ht="17.25" customHeight="1">
      <c r="A651" s="76"/>
      <c r="B651" s="236">
        <v>647</v>
      </c>
      <c r="C651" s="817">
        <v>44798</v>
      </c>
      <c r="D651" s="794" t="s">
        <v>9565</v>
      </c>
      <c r="E651" s="236" t="s">
        <v>10675</v>
      </c>
      <c r="F651" s="795" t="s">
        <v>10676</v>
      </c>
      <c r="G651" s="795" t="s">
        <v>9568</v>
      </c>
      <c r="H651" s="236"/>
      <c r="I651" s="76"/>
      <c r="J651" s="76"/>
      <c r="K651" s="76"/>
      <c r="L651" s="76"/>
      <c r="M651" s="76"/>
      <c r="N651" s="76"/>
      <c r="O651" s="76"/>
      <c r="P651" s="76"/>
      <c r="Q651" s="76"/>
      <c r="R651" s="76"/>
      <c r="S651" s="76"/>
      <c r="T651" s="76"/>
      <c r="U651" s="76"/>
      <c r="V651" s="76"/>
      <c r="W651" s="76"/>
      <c r="X651" s="76"/>
      <c r="Y651" s="76"/>
      <c r="Z651" s="76"/>
    </row>
    <row r="652" spans="1:26" ht="17.25" customHeight="1">
      <c r="A652" s="76"/>
      <c r="B652" s="236">
        <v>648</v>
      </c>
      <c r="C652" s="817">
        <v>44798</v>
      </c>
      <c r="D652" s="794" t="s">
        <v>9565</v>
      </c>
      <c r="E652" s="236" t="s">
        <v>10677</v>
      </c>
      <c r="F652" s="795" t="s">
        <v>10678</v>
      </c>
      <c r="G652" s="795" t="s">
        <v>9568</v>
      </c>
      <c r="H652" s="236"/>
      <c r="I652" s="76"/>
      <c r="J652" s="76"/>
      <c r="K652" s="76"/>
      <c r="L652" s="76"/>
      <c r="M652" s="76"/>
      <c r="N652" s="76"/>
      <c r="O652" s="76"/>
      <c r="P652" s="76"/>
      <c r="Q652" s="76"/>
      <c r="R652" s="76"/>
      <c r="S652" s="76"/>
      <c r="T652" s="76"/>
      <c r="U652" s="76"/>
      <c r="V652" s="76"/>
      <c r="W652" s="76"/>
      <c r="X652" s="76"/>
      <c r="Y652" s="76"/>
      <c r="Z652" s="76"/>
    </row>
    <row r="653" spans="1:26" ht="17.25" customHeight="1">
      <c r="A653" s="76"/>
      <c r="B653" s="236">
        <v>649</v>
      </c>
      <c r="C653" s="817">
        <v>44798</v>
      </c>
      <c r="D653" s="794" t="s">
        <v>9565</v>
      </c>
      <c r="E653" s="236" t="s">
        <v>10679</v>
      </c>
      <c r="F653" s="795" t="s">
        <v>10680</v>
      </c>
      <c r="G653" s="795" t="s">
        <v>9568</v>
      </c>
      <c r="H653" s="236"/>
      <c r="I653" s="76"/>
      <c r="J653" s="76"/>
      <c r="K653" s="76"/>
      <c r="L653" s="76"/>
      <c r="M653" s="76"/>
      <c r="N653" s="76"/>
      <c r="O653" s="76"/>
      <c r="P653" s="76"/>
      <c r="Q653" s="76"/>
      <c r="R653" s="76"/>
      <c r="S653" s="76"/>
      <c r="T653" s="76"/>
      <c r="U653" s="76"/>
      <c r="V653" s="76"/>
      <c r="W653" s="76"/>
      <c r="X653" s="76"/>
      <c r="Y653" s="76"/>
      <c r="Z653" s="76"/>
    </row>
    <row r="654" spans="1:26" ht="17.25" customHeight="1">
      <c r="A654" s="76"/>
      <c r="B654" s="236">
        <v>650</v>
      </c>
      <c r="C654" s="817">
        <v>44798</v>
      </c>
      <c r="D654" s="794" t="s">
        <v>9565</v>
      </c>
      <c r="E654" s="795" t="s">
        <v>10681</v>
      </c>
      <c r="F654" s="795" t="s">
        <v>10682</v>
      </c>
      <c r="G654" s="795" t="s">
        <v>9568</v>
      </c>
      <c r="H654" s="236"/>
      <c r="I654" s="76"/>
      <c r="J654" s="76"/>
      <c r="K654" s="76"/>
      <c r="L654" s="76"/>
      <c r="M654" s="76"/>
      <c r="N654" s="76"/>
      <c r="O654" s="76"/>
      <c r="P654" s="76"/>
      <c r="Q654" s="76"/>
      <c r="R654" s="76"/>
      <c r="S654" s="76"/>
      <c r="T654" s="76"/>
      <c r="U654" s="76"/>
      <c r="V654" s="76"/>
      <c r="W654" s="76"/>
      <c r="X654" s="76"/>
      <c r="Y654" s="76"/>
      <c r="Z654" s="76"/>
    </row>
    <row r="655" spans="1:26" ht="17.25" customHeight="1">
      <c r="A655" s="76"/>
      <c r="B655" s="236">
        <v>651</v>
      </c>
      <c r="C655" s="817">
        <v>44798</v>
      </c>
      <c r="D655" s="794" t="s">
        <v>9565</v>
      </c>
      <c r="E655" s="236" t="s">
        <v>10683</v>
      </c>
      <c r="F655" s="795" t="s">
        <v>10684</v>
      </c>
      <c r="G655" s="795" t="s">
        <v>9568</v>
      </c>
      <c r="H655" s="236"/>
      <c r="I655" s="76"/>
      <c r="J655" s="76"/>
      <c r="K655" s="76"/>
      <c r="L655" s="76"/>
      <c r="M655" s="76"/>
      <c r="N655" s="76"/>
      <c r="O655" s="76"/>
      <c r="P655" s="76"/>
      <c r="Q655" s="76"/>
      <c r="R655" s="76"/>
      <c r="S655" s="76"/>
      <c r="T655" s="76"/>
      <c r="U655" s="76"/>
      <c r="V655" s="76"/>
      <c r="W655" s="76"/>
      <c r="X655" s="76"/>
      <c r="Y655" s="76"/>
      <c r="Z655" s="76"/>
    </row>
    <row r="656" spans="1:26" ht="17.25" customHeight="1">
      <c r="A656" s="76"/>
      <c r="B656" s="236">
        <v>652</v>
      </c>
      <c r="C656" s="817">
        <v>44798</v>
      </c>
      <c r="D656" s="794" t="s">
        <v>9565</v>
      </c>
      <c r="E656" s="236" t="s">
        <v>10685</v>
      </c>
      <c r="F656" s="795" t="s">
        <v>10686</v>
      </c>
      <c r="G656" s="795" t="s">
        <v>9568</v>
      </c>
      <c r="H656" s="236"/>
      <c r="I656" s="76"/>
      <c r="J656" s="76"/>
      <c r="K656" s="76"/>
      <c r="L656" s="76"/>
      <c r="M656" s="76"/>
      <c r="N656" s="76"/>
      <c r="O656" s="76"/>
      <c r="P656" s="76"/>
      <c r="Q656" s="76"/>
      <c r="R656" s="76"/>
      <c r="S656" s="76"/>
      <c r="T656" s="76"/>
      <c r="U656" s="76"/>
      <c r="V656" s="76"/>
      <c r="W656" s="76"/>
      <c r="X656" s="76"/>
      <c r="Y656" s="76"/>
      <c r="Z656" s="76"/>
    </row>
    <row r="657" spans="1:26" ht="17.25" customHeight="1">
      <c r="A657" s="76"/>
      <c r="B657" s="236">
        <v>653</v>
      </c>
      <c r="C657" s="817">
        <v>44798</v>
      </c>
      <c r="D657" s="794" t="s">
        <v>9565</v>
      </c>
      <c r="E657" s="236" t="s">
        <v>10687</v>
      </c>
      <c r="F657" s="795" t="s">
        <v>10688</v>
      </c>
      <c r="G657" s="795" t="s">
        <v>9568</v>
      </c>
      <c r="H657" s="236"/>
      <c r="I657" s="76"/>
      <c r="J657" s="76"/>
      <c r="K657" s="76"/>
      <c r="L657" s="76"/>
      <c r="M657" s="76"/>
      <c r="N657" s="76"/>
      <c r="O657" s="76"/>
      <c r="P657" s="76"/>
      <c r="Q657" s="76"/>
      <c r="R657" s="76"/>
      <c r="S657" s="76"/>
      <c r="T657" s="76"/>
      <c r="U657" s="76"/>
      <c r="V657" s="76"/>
      <c r="W657" s="76"/>
      <c r="X657" s="76"/>
      <c r="Y657" s="76"/>
      <c r="Z657" s="76"/>
    </row>
    <row r="658" spans="1:26" ht="17.25" customHeight="1">
      <c r="A658" s="76"/>
      <c r="B658" s="236">
        <v>654</v>
      </c>
      <c r="C658" s="817">
        <v>44798</v>
      </c>
      <c r="D658" s="794" t="s">
        <v>9565</v>
      </c>
      <c r="E658" s="236" t="s">
        <v>10689</v>
      </c>
      <c r="F658" s="795" t="s">
        <v>10690</v>
      </c>
      <c r="G658" s="795" t="s">
        <v>9568</v>
      </c>
      <c r="H658" s="236"/>
      <c r="I658" s="76"/>
      <c r="J658" s="76"/>
      <c r="K658" s="76"/>
      <c r="L658" s="76"/>
      <c r="M658" s="76"/>
      <c r="N658" s="76"/>
      <c r="O658" s="76"/>
      <c r="P658" s="76"/>
      <c r="Q658" s="76"/>
      <c r="R658" s="76"/>
      <c r="S658" s="76"/>
      <c r="T658" s="76"/>
      <c r="U658" s="76"/>
      <c r="V658" s="76"/>
      <c r="W658" s="76"/>
      <c r="X658" s="76"/>
      <c r="Y658" s="76"/>
      <c r="Z658" s="76"/>
    </row>
    <row r="659" spans="1:26" ht="17.25" customHeight="1">
      <c r="A659" s="76"/>
      <c r="B659" s="236">
        <v>655</v>
      </c>
      <c r="C659" s="817">
        <v>44798</v>
      </c>
      <c r="D659" s="794" t="s">
        <v>9565</v>
      </c>
      <c r="E659" s="236" t="s">
        <v>10691</v>
      </c>
      <c r="F659" s="795" t="s">
        <v>10692</v>
      </c>
      <c r="G659" s="795" t="s">
        <v>9568</v>
      </c>
      <c r="H659" s="236"/>
      <c r="I659" s="76"/>
      <c r="J659" s="76"/>
      <c r="K659" s="76"/>
      <c r="L659" s="76"/>
      <c r="M659" s="76"/>
      <c r="N659" s="76"/>
      <c r="O659" s="76"/>
      <c r="P659" s="76"/>
      <c r="Q659" s="76"/>
      <c r="R659" s="76"/>
      <c r="S659" s="76"/>
      <c r="T659" s="76"/>
      <c r="U659" s="76"/>
      <c r="V659" s="76"/>
      <c r="W659" s="76"/>
      <c r="X659" s="76"/>
      <c r="Y659" s="76"/>
      <c r="Z659" s="76"/>
    </row>
    <row r="660" spans="1:26" ht="17.25" customHeight="1">
      <c r="A660" s="76"/>
      <c r="B660" s="236">
        <v>656</v>
      </c>
      <c r="C660" s="817">
        <v>44798</v>
      </c>
      <c r="D660" s="794" t="s">
        <v>9565</v>
      </c>
      <c r="E660" s="236" t="s">
        <v>10693</v>
      </c>
      <c r="F660" s="795" t="s">
        <v>10694</v>
      </c>
      <c r="G660" s="795" t="s">
        <v>9568</v>
      </c>
      <c r="H660" s="236"/>
      <c r="I660" s="76"/>
      <c r="J660" s="76"/>
      <c r="K660" s="76"/>
      <c r="L660" s="76"/>
      <c r="M660" s="76"/>
      <c r="N660" s="76"/>
      <c r="O660" s="76"/>
      <c r="P660" s="76"/>
      <c r="Q660" s="76"/>
      <c r="R660" s="76"/>
      <c r="S660" s="76"/>
      <c r="T660" s="76"/>
      <c r="U660" s="76"/>
      <c r="V660" s="76"/>
      <c r="W660" s="76"/>
      <c r="X660" s="76"/>
      <c r="Y660" s="76"/>
      <c r="Z660" s="76"/>
    </row>
    <row r="661" spans="1:26" ht="17.25" customHeight="1">
      <c r="A661" s="76"/>
      <c r="B661" s="236">
        <v>657</v>
      </c>
      <c r="C661" s="817">
        <v>44798</v>
      </c>
      <c r="D661" s="794" t="s">
        <v>9565</v>
      </c>
      <c r="E661" s="236" t="s">
        <v>10695</v>
      </c>
      <c r="F661" s="795" t="s">
        <v>10696</v>
      </c>
      <c r="G661" s="795" t="s">
        <v>9568</v>
      </c>
      <c r="H661" s="236"/>
      <c r="I661" s="76"/>
      <c r="J661" s="76"/>
      <c r="K661" s="76"/>
      <c r="L661" s="76"/>
      <c r="M661" s="76"/>
      <c r="N661" s="76"/>
      <c r="O661" s="76"/>
      <c r="P661" s="76"/>
      <c r="Q661" s="76"/>
      <c r="R661" s="76"/>
      <c r="S661" s="76"/>
      <c r="T661" s="76"/>
      <c r="U661" s="76"/>
      <c r="V661" s="76"/>
      <c r="W661" s="76"/>
      <c r="X661" s="76"/>
      <c r="Y661" s="76"/>
      <c r="Z661" s="76"/>
    </row>
    <row r="662" spans="1:26" ht="17.25" customHeight="1">
      <c r="A662" s="76"/>
      <c r="B662" s="236">
        <v>658</v>
      </c>
      <c r="C662" s="817">
        <v>44798</v>
      </c>
      <c r="D662" s="794" t="s">
        <v>9565</v>
      </c>
      <c r="E662" s="236" t="s">
        <v>10697</v>
      </c>
      <c r="F662" s="795" t="s">
        <v>10698</v>
      </c>
      <c r="G662" s="795" t="s">
        <v>9568</v>
      </c>
      <c r="H662" s="236"/>
      <c r="I662" s="76"/>
      <c r="J662" s="76"/>
      <c r="K662" s="76"/>
      <c r="L662" s="76"/>
      <c r="M662" s="76"/>
      <c r="N662" s="76"/>
      <c r="O662" s="76"/>
      <c r="P662" s="76"/>
      <c r="Q662" s="76"/>
      <c r="R662" s="76"/>
      <c r="S662" s="76"/>
      <c r="T662" s="76"/>
      <c r="U662" s="76"/>
      <c r="V662" s="76"/>
      <c r="W662" s="76"/>
      <c r="X662" s="76"/>
      <c r="Y662" s="76"/>
      <c r="Z662" s="76"/>
    </row>
    <row r="663" spans="1:26" ht="17.25" customHeight="1">
      <c r="A663" s="76"/>
      <c r="B663" s="236">
        <v>659</v>
      </c>
      <c r="C663" s="817">
        <v>44798</v>
      </c>
      <c r="D663" s="794" t="s">
        <v>9565</v>
      </c>
      <c r="E663" s="236" t="s">
        <v>10699</v>
      </c>
      <c r="F663" s="795" t="s">
        <v>10700</v>
      </c>
      <c r="G663" s="795" t="s">
        <v>9568</v>
      </c>
      <c r="H663" s="236"/>
      <c r="I663" s="76"/>
      <c r="J663" s="76"/>
      <c r="K663" s="76"/>
      <c r="L663" s="76"/>
      <c r="M663" s="76"/>
      <c r="N663" s="76"/>
      <c r="O663" s="76"/>
      <c r="P663" s="76"/>
      <c r="Q663" s="76"/>
      <c r="R663" s="76"/>
      <c r="S663" s="76"/>
      <c r="T663" s="76"/>
      <c r="U663" s="76"/>
      <c r="V663" s="76"/>
      <c r="W663" s="76"/>
      <c r="X663" s="76"/>
      <c r="Y663" s="76"/>
      <c r="Z663" s="76"/>
    </row>
    <row r="664" spans="1:26" ht="17.25" customHeight="1">
      <c r="A664" s="76"/>
      <c r="B664" s="236">
        <v>660</v>
      </c>
      <c r="C664" s="817">
        <v>44798</v>
      </c>
      <c r="D664" s="794" t="s">
        <v>9565</v>
      </c>
      <c r="E664" s="795" t="s">
        <v>9606</v>
      </c>
      <c r="F664" s="795" t="s">
        <v>9607</v>
      </c>
      <c r="G664" s="795" t="s">
        <v>9568</v>
      </c>
      <c r="H664" s="236"/>
      <c r="I664" s="76"/>
      <c r="J664" s="76"/>
      <c r="K664" s="76"/>
      <c r="L664" s="76"/>
      <c r="M664" s="76"/>
      <c r="N664" s="76"/>
      <c r="O664" s="76"/>
      <c r="P664" s="76"/>
      <c r="Q664" s="76"/>
      <c r="R664" s="76"/>
      <c r="S664" s="76"/>
      <c r="T664" s="76"/>
      <c r="U664" s="76"/>
      <c r="V664" s="76"/>
      <c r="W664" s="76"/>
      <c r="X664" s="76"/>
      <c r="Y664" s="76"/>
      <c r="Z664" s="76"/>
    </row>
    <row r="665" spans="1:26" ht="17.25" customHeight="1">
      <c r="A665" s="76"/>
      <c r="B665" s="236">
        <v>661</v>
      </c>
      <c r="C665" s="817">
        <v>44798</v>
      </c>
      <c r="D665" s="794" t="s">
        <v>9565</v>
      </c>
      <c r="E665" s="795" t="s">
        <v>10701</v>
      </c>
      <c r="F665" s="795" t="s">
        <v>10702</v>
      </c>
      <c r="G665" s="795" t="s">
        <v>9568</v>
      </c>
      <c r="H665" s="236"/>
      <c r="I665" s="76"/>
      <c r="J665" s="76"/>
      <c r="K665" s="76"/>
      <c r="L665" s="76"/>
      <c r="M665" s="76"/>
      <c r="N665" s="76"/>
      <c r="O665" s="76"/>
      <c r="P665" s="76"/>
      <c r="Q665" s="76"/>
      <c r="R665" s="76"/>
      <c r="S665" s="76"/>
      <c r="T665" s="76"/>
      <c r="U665" s="76"/>
      <c r="V665" s="76"/>
      <c r="W665" s="76"/>
      <c r="X665" s="76"/>
      <c r="Y665" s="76"/>
      <c r="Z665" s="76"/>
    </row>
    <row r="666" spans="1:26" ht="17.25" customHeight="1">
      <c r="A666" s="76"/>
      <c r="B666" s="236">
        <v>662</v>
      </c>
      <c r="C666" s="817">
        <v>44798</v>
      </c>
      <c r="D666" s="794" t="s">
        <v>9565</v>
      </c>
      <c r="E666" s="236" t="s">
        <v>10703</v>
      </c>
      <c r="F666" s="795" t="s">
        <v>10704</v>
      </c>
      <c r="G666" s="795" t="s">
        <v>9568</v>
      </c>
      <c r="H666" s="236"/>
      <c r="I666" s="76"/>
      <c r="J666" s="76"/>
      <c r="K666" s="76"/>
      <c r="L666" s="76"/>
      <c r="M666" s="76"/>
      <c r="N666" s="76"/>
      <c r="O666" s="76"/>
      <c r="P666" s="76"/>
      <c r="Q666" s="76"/>
      <c r="R666" s="76"/>
      <c r="S666" s="76"/>
      <c r="T666" s="76"/>
      <c r="U666" s="76"/>
      <c r="V666" s="76"/>
      <c r="W666" s="76"/>
      <c r="X666" s="76"/>
      <c r="Y666" s="76"/>
      <c r="Z666" s="76"/>
    </row>
    <row r="667" spans="1:26" ht="17.25" customHeight="1">
      <c r="A667" s="76"/>
      <c r="B667" s="236">
        <v>663</v>
      </c>
      <c r="C667" s="817">
        <v>44798</v>
      </c>
      <c r="D667" s="794" t="s">
        <v>9565</v>
      </c>
      <c r="E667" s="236" t="s">
        <v>10705</v>
      </c>
      <c r="F667" s="795" t="s">
        <v>10706</v>
      </c>
      <c r="G667" s="795" t="s">
        <v>9568</v>
      </c>
      <c r="H667" s="236"/>
      <c r="I667" s="76"/>
      <c r="J667" s="76"/>
      <c r="K667" s="76"/>
      <c r="L667" s="76"/>
      <c r="M667" s="76"/>
      <c r="N667" s="76"/>
      <c r="O667" s="76"/>
      <c r="P667" s="76"/>
      <c r="Q667" s="76"/>
      <c r="R667" s="76"/>
      <c r="S667" s="76"/>
      <c r="T667" s="76"/>
      <c r="U667" s="76"/>
      <c r="V667" s="76"/>
      <c r="W667" s="76"/>
      <c r="X667" s="76"/>
      <c r="Y667" s="76"/>
      <c r="Z667" s="76"/>
    </row>
    <row r="668" spans="1:26" ht="17.25" customHeight="1">
      <c r="A668" s="76"/>
      <c r="B668" s="236">
        <v>664</v>
      </c>
      <c r="C668" s="817">
        <v>44798</v>
      </c>
      <c r="D668" s="794" t="s">
        <v>9565</v>
      </c>
      <c r="E668" s="236" t="s">
        <v>10707</v>
      </c>
      <c r="F668" s="795" t="s">
        <v>10708</v>
      </c>
      <c r="G668" s="795" t="s">
        <v>9568</v>
      </c>
      <c r="H668" s="236"/>
      <c r="I668" s="76"/>
      <c r="J668" s="76"/>
      <c r="K668" s="76"/>
      <c r="L668" s="76"/>
      <c r="M668" s="76"/>
      <c r="N668" s="76"/>
      <c r="O668" s="76"/>
      <c r="P668" s="76"/>
      <c r="Q668" s="76"/>
      <c r="R668" s="76"/>
      <c r="S668" s="76"/>
      <c r="T668" s="76"/>
      <c r="U668" s="76"/>
      <c r="V668" s="76"/>
      <c r="W668" s="76"/>
      <c r="X668" s="76"/>
      <c r="Y668" s="76"/>
      <c r="Z668" s="76"/>
    </row>
    <row r="669" spans="1:26" ht="17.25" customHeight="1">
      <c r="A669" s="76"/>
      <c r="B669" s="236">
        <v>665</v>
      </c>
      <c r="C669" s="817">
        <v>44798</v>
      </c>
      <c r="D669" s="794" t="s">
        <v>9565</v>
      </c>
      <c r="E669" s="236" t="s">
        <v>10709</v>
      </c>
      <c r="F669" s="795" t="s">
        <v>10710</v>
      </c>
      <c r="G669" s="795" t="s">
        <v>9568</v>
      </c>
      <c r="H669" s="236"/>
      <c r="I669" s="76"/>
      <c r="J669" s="76"/>
      <c r="K669" s="76"/>
      <c r="L669" s="76"/>
      <c r="M669" s="76"/>
      <c r="N669" s="76"/>
      <c r="O669" s="76"/>
      <c r="P669" s="76"/>
      <c r="Q669" s="76"/>
      <c r="R669" s="76"/>
      <c r="S669" s="76"/>
      <c r="T669" s="76"/>
      <c r="U669" s="76"/>
      <c r="V669" s="76"/>
      <c r="W669" s="76"/>
      <c r="X669" s="76"/>
      <c r="Y669" s="76"/>
      <c r="Z669" s="76"/>
    </row>
    <row r="670" spans="1:26" ht="17.25" customHeight="1">
      <c r="A670" s="76"/>
      <c r="B670" s="236">
        <v>666</v>
      </c>
      <c r="C670" s="817">
        <v>44798</v>
      </c>
      <c r="D670" s="794" t="s">
        <v>9565</v>
      </c>
      <c r="E670" s="795" t="s">
        <v>10711</v>
      </c>
      <c r="F670" s="795" t="s">
        <v>10712</v>
      </c>
      <c r="G670" s="795" t="s">
        <v>9568</v>
      </c>
      <c r="H670" s="236"/>
      <c r="I670" s="76"/>
      <c r="J670" s="76"/>
      <c r="K670" s="76"/>
      <c r="L670" s="76"/>
      <c r="M670" s="76"/>
      <c r="N670" s="76"/>
      <c r="O670" s="76"/>
      <c r="P670" s="76"/>
      <c r="Q670" s="76"/>
      <c r="R670" s="76"/>
      <c r="S670" s="76"/>
      <c r="T670" s="76"/>
      <c r="U670" s="76"/>
      <c r="V670" s="76"/>
      <c r="W670" s="76"/>
      <c r="X670" s="76"/>
      <c r="Y670" s="76"/>
      <c r="Z670" s="76"/>
    </row>
    <row r="671" spans="1:26" ht="17.25" customHeight="1">
      <c r="A671" s="76"/>
      <c r="B671" s="236">
        <v>667</v>
      </c>
      <c r="C671" s="817">
        <v>44798</v>
      </c>
      <c r="D671" s="794" t="s">
        <v>9565</v>
      </c>
      <c r="E671" s="236" t="s">
        <v>10713</v>
      </c>
      <c r="F671" s="795" t="s">
        <v>10714</v>
      </c>
      <c r="G671" s="795" t="s">
        <v>9568</v>
      </c>
      <c r="H671" s="236"/>
      <c r="I671" s="76"/>
      <c r="J671" s="76"/>
      <c r="K671" s="76"/>
      <c r="L671" s="76"/>
      <c r="M671" s="76"/>
      <c r="N671" s="76"/>
      <c r="O671" s="76"/>
      <c r="P671" s="76"/>
      <c r="Q671" s="76"/>
      <c r="R671" s="76"/>
      <c r="S671" s="76"/>
      <c r="T671" s="76"/>
      <c r="U671" s="76"/>
      <c r="V671" s="76"/>
      <c r="W671" s="76"/>
      <c r="X671" s="76"/>
      <c r="Y671" s="76"/>
      <c r="Z671" s="76"/>
    </row>
    <row r="672" spans="1:26" ht="17.25" customHeight="1">
      <c r="A672" s="76"/>
      <c r="B672" s="236">
        <v>668</v>
      </c>
      <c r="C672" s="817">
        <v>44798</v>
      </c>
      <c r="D672" s="794" t="s">
        <v>9565</v>
      </c>
      <c r="E672" s="236" t="s">
        <v>10715</v>
      </c>
      <c r="F672" s="795" t="s">
        <v>10716</v>
      </c>
      <c r="G672" s="795" t="s">
        <v>9568</v>
      </c>
      <c r="H672" s="236"/>
      <c r="I672" s="76"/>
      <c r="J672" s="76"/>
      <c r="K672" s="76"/>
      <c r="L672" s="76"/>
      <c r="M672" s="76"/>
      <c r="N672" s="76"/>
      <c r="O672" s="76"/>
      <c r="P672" s="76"/>
      <c r="Q672" s="76"/>
      <c r="R672" s="76"/>
      <c r="S672" s="76"/>
      <c r="T672" s="76"/>
      <c r="U672" s="76"/>
      <c r="V672" s="76"/>
      <c r="W672" s="76"/>
      <c r="X672" s="76"/>
      <c r="Y672" s="76"/>
      <c r="Z672" s="76"/>
    </row>
    <row r="673" spans="1:26" ht="17.25" customHeight="1">
      <c r="A673" s="76"/>
      <c r="B673" s="236">
        <v>669</v>
      </c>
      <c r="C673" s="817">
        <v>44798</v>
      </c>
      <c r="D673" s="794" t="s">
        <v>9565</v>
      </c>
      <c r="E673" s="236" t="s">
        <v>10717</v>
      </c>
      <c r="F673" s="795" t="s">
        <v>10718</v>
      </c>
      <c r="G673" s="795" t="s">
        <v>9568</v>
      </c>
      <c r="H673" s="236"/>
      <c r="I673" s="76"/>
      <c r="J673" s="76"/>
      <c r="K673" s="76"/>
      <c r="L673" s="76"/>
      <c r="M673" s="76"/>
      <c r="N673" s="76"/>
      <c r="O673" s="76"/>
      <c r="P673" s="76"/>
      <c r="Q673" s="76"/>
      <c r="R673" s="76"/>
      <c r="S673" s="76"/>
      <c r="T673" s="76"/>
      <c r="U673" s="76"/>
      <c r="V673" s="76"/>
      <c r="W673" s="76"/>
      <c r="X673" s="76"/>
      <c r="Y673" s="76"/>
      <c r="Z673" s="76"/>
    </row>
    <row r="674" spans="1:26" ht="17.25" customHeight="1">
      <c r="A674" s="76"/>
      <c r="B674" s="236">
        <v>670</v>
      </c>
      <c r="C674" s="817">
        <v>44798</v>
      </c>
      <c r="D674" s="794" t="s">
        <v>9565</v>
      </c>
      <c r="E674" s="236" t="s">
        <v>10719</v>
      </c>
      <c r="F674" s="795" t="s">
        <v>10720</v>
      </c>
      <c r="G674" s="795" t="s">
        <v>9568</v>
      </c>
      <c r="H674" s="236"/>
      <c r="I674" s="76"/>
      <c r="J674" s="76"/>
      <c r="K674" s="76"/>
      <c r="L674" s="76"/>
      <c r="M674" s="76"/>
      <c r="N674" s="76"/>
      <c r="O674" s="76"/>
      <c r="P674" s="76"/>
      <c r="Q674" s="76"/>
      <c r="R674" s="76"/>
      <c r="S674" s="76"/>
      <c r="T674" s="76"/>
      <c r="U674" s="76"/>
      <c r="V674" s="76"/>
      <c r="W674" s="76"/>
      <c r="X674" s="76"/>
      <c r="Y674" s="76"/>
      <c r="Z674" s="76"/>
    </row>
    <row r="675" spans="1:26" ht="17.25" customHeight="1">
      <c r="A675" s="76"/>
      <c r="B675" s="236">
        <v>671</v>
      </c>
      <c r="C675" s="817">
        <v>44798</v>
      </c>
      <c r="D675" s="794" t="s">
        <v>9565</v>
      </c>
      <c r="E675" s="236" t="s">
        <v>10721</v>
      </c>
      <c r="F675" s="795" t="s">
        <v>10722</v>
      </c>
      <c r="G675" s="795" t="s">
        <v>9568</v>
      </c>
      <c r="H675" s="236"/>
      <c r="I675" s="76"/>
      <c r="J675" s="76"/>
      <c r="K675" s="76"/>
      <c r="L675" s="76"/>
      <c r="M675" s="76"/>
      <c r="N675" s="76"/>
      <c r="O675" s="76"/>
      <c r="P675" s="76"/>
      <c r="Q675" s="76"/>
      <c r="R675" s="76"/>
      <c r="S675" s="76"/>
      <c r="T675" s="76"/>
      <c r="U675" s="76"/>
      <c r="V675" s="76"/>
      <c r="W675" s="76"/>
      <c r="X675" s="76"/>
      <c r="Y675" s="76"/>
      <c r="Z675" s="76"/>
    </row>
    <row r="676" spans="1:26" ht="17.25" customHeight="1">
      <c r="A676" s="76"/>
      <c r="B676" s="236">
        <v>672</v>
      </c>
      <c r="C676" s="817">
        <v>44798</v>
      </c>
      <c r="D676" s="794" t="s">
        <v>9565</v>
      </c>
      <c r="E676" s="236" t="s">
        <v>10723</v>
      </c>
      <c r="F676" s="795" t="s">
        <v>10724</v>
      </c>
      <c r="G676" s="795" t="s">
        <v>9568</v>
      </c>
      <c r="H676" s="236"/>
      <c r="I676" s="76"/>
      <c r="J676" s="76"/>
      <c r="K676" s="76"/>
      <c r="L676" s="76"/>
      <c r="M676" s="76"/>
      <c r="N676" s="76"/>
      <c r="O676" s="76"/>
      <c r="P676" s="76"/>
      <c r="Q676" s="76"/>
      <c r="R676" s="76"/>
      <c r="S676" s="76"/>
      <c r="T676" s="76"/>
      <c r="U676" s="76"/>
      <c r="V676" s="76"/>
      <c r="W676" s="76"/>
      <c r="X676" s="76"/>
      <c r="Y676" s="76"/>
      <c r="Z676" s="76"/>
    </row>
    <row r="677" spans="1:26" ht="17.25" customHeight="1">
      <c r="A677" s="76"/>
      <c r="B677" s="236">
        <v>673</v>
      </c>
      <c r="C677" s="817">
        <v>44798</v>
      </c>
      <c r="D677" s="794" t="s">
        <v>9565</v>
      </c>
      <c r="E677" s="236" t="s">
        <v>10725</v>
      </c>
      <c r="F677" s="795" t="s">
        <v>10726</v>
      </c>
      <c r="G677" s="795" t="s">
        <v>9568</v>
      </c>
      <c r="H677" s="236"/>
      <c r="I677" s="76"/>
      <c r="J677" s="76"/>
      <c r="K677" s="76"/>
      <c r="L677" s="76"/>
      <c r="M677" s="76"/>
      <c r="N677" s="76"/>
      <c r="O677" s="76"/>
      <c r="P677" s="76"/>
      <c r="Q677" s="76"/>
      <c r="R677" s="76"/>
      <c r="S677" s="76"/>
      <c r="T677" s="76"/>
      <c r="U677" s="76"/>
      <c r="V677" s="76"/>
      <c r="W677" s="76"/>
      <c r="X677" s="76"/>
      <c r="Y677" s="76"/>
      <c r="Z677" s="76"/>
    </row>
    <row r="678" spans="1:26" ht="17.25" customHeight="1">
      <c r="A678" s="76"/>
      <c r="B678" s="236">
        <v>674</v>
      </c>
      <c r="C678" s="817">
        <v>44798</v>
      </c>
      <c r="D678" s="794" t="s">
        <v>9565</v>
      </c>
      <c r="E678" s="236" t="s">
        <v>10727</v>
      </c>
      <c r="F678" s="795" t="s">
        <v>10728</v>
      </c>
      <c r="G678" s="795" t="s">
        <v>9568</v>
      </c>
      <c r="H678" s="236"/>
      <c r="I678" s="76"/>
      <c r="J678" s="76"/>
      <c r="K678" s="76"/>
      <c r="L678" s="76"/>
      <c r="M678" s="76"/>
      <c r="N678" s="76"/>
      <c r="O678" s="76"/>
      <c r="P678" s="76"/>
      <c r="Q678" s="76"/>
      <c r="R678" s="76"/>
      <c r="S678" s="76"/>
      <c r="T678" s="76"/>
      <c r="U678" s="76"/>
      <c r="V678" s="76"/>
      <c r="W678" s="76"/>
      <c r="X678" s="76"/>
      <c r="Y678" s="76"/>
      <c r="Z678" s="76"/>
    </row>
    <row r="679" spans="1:26" ht="17.25" customHeight="1">
      <c r="A679" s="76"/>
      <c r="B679" s="236">
        <v>675</v>
      </c>
      <c r="C679" s="817">
        <v>44798</v>
      </c>
      <c r="D679" s="794" t="s">
        <v>9565</v>
      </c>
      <c r="E679" s="236" t="s">
        <v>10729</v>
      </c>
      <c r="F679" s="795" t="s">
        <v>10730</v>
      </c>
      <c r="G679" s="795" t="s">
        <v>9568</v>
      </c>
      <c r="H679" s="236"/>
      <c r="I679" s="76"/>
      <c r="J679" s="76"/>
      <c r="K679" s="76"/>
      <c r="L679" s="76"/>
      <c r="M679" s="76"/>
      <c r="N679" s="76"/>
      <c r="O679" s="76"/>
      <c r="P679" s="76"/>
      <c r="Q679" s="76"/>
      <c r="R679" s="76"/>
      <c r="S679" s="76"/>
      <c r="T679" s="76"/>
      <c r="U679" s="76"/>
      <c r="V679" s="76"/>
      <c r="W679" s="76"/>
      <c r="X679" s="76"/>
      <c r="Y679" s="76"/>
      <c r="Z679" s="76"/>
    </row>
    <row r="680" spans="1:26" ht="17.25" customHeight="1">
      <c r="A680" s="76"/>
      <c r="B680" s="236">
        <v>676</v>
      </c>
      <c r="C680" s="817">
        <v>44798</v>
      </c>
      <c r="D680" s="794" t="s">
        <v>9565</v>
      </c>
      <c r="E680" s="236" t="s">
        <v>10731</v>
      </c>
      <c r="F680" s="795" t="s">
        <v>10732</v>
      </c>
      <c r="G680" s="795" t="s">
        <v>9568</v>
      </c>
      <c r="H680" s="236"/>
      <c r="I680" s="76"/>
      <c r="J680" s="76"/>
      <c r="K680" s="76"/>
      <c r="L680" s="76"/>
      <c r="M680" s="76"/>
      <c r="N680" s="76"/>
      <c r="O680" s="76"/>
      <c r="P680" s="76"/>
      <c r="Q680" s="76"/>
      <c r="R680" s="76"/>
      <c r="S680" s="76"/>
      <c r="T680" s="76"/>
      <c r="U680" s="76"/>
      <c r="V680" s="76"/>
      <c r="W680" s="76"/>
      <c r="X680" s="76"/>
      <c r="Y680" s="76"/>
      <c r="Z680" s="76"/>
    </row>
    <row r="681" spans="1:26" ht="17.25" customHeight="1">
      <c r="A681" s="76"/>
      <c r="B681" s="236">
        <v>677</v>
      </c>
      <c r="C681" s="817">
        <v>44798</v>
      </c>
      <c r="D681" s="794" t="s">
        <v>9565</v>
      </c>
      <c r="E681" s="236" t="s">
        <v>10733</v>
      </c>
      <c r="F681" s="795" t="s">
        <v>10734</v>
      </c>
      <c r="G681" s="795" t="s">
        <v>9568</v>
      </c>
      <c r="H681" s="236"/>
      <c r="I681" s="76"/>
      <c r="J681" s="76"/>
      <c r="K681" s="76"/>
      <c r="L681" s="76"/>
      <c r="M681" s="76"/>
      <c r="N681" s="76"/>
      <c r="O681" s="76"/>
      <c r="P681" s="76"/>
      <c r="Q681" s="76"/>
      <c r="R681" s="76"/>
      <c r="S681" s="76"/>
      <c r="T681" s="76"/>
      <c r="U681" s="76"/>
      <c r="V681" s="76"/>
      <c r="W681" s="76"/>
      <c r="X681" s="76"/>
      <c r="Y681" s="76"/>
      <c r="Z681" s="76"/>
    </row>
    <row r="682" spans="1:26" ht="17.25" customHeight="1">
      <c r="A682" s="76"/>
      <c r="B682" s="236">
        <v>678</v>
      </c>
      <c r="C682" s="817">
        <v>44798</v>
      </c>
      <c r="D682" s="794" t="s">
        <v>9565</v>
      </c>
      <c r="E682" s="236" t="s">
        <v>10735</v>
      </c>
      <c r="F682" s="795" t="s">
        <v>10736</v>
      </c>
      <c r="G682" s="795" t="s">
        <v>9568</v>
      </c>
      <c r="H682" s="236"/>
      <c r="I682" s="76"/>
      <c r="J682" s="76"/>
      <c r="K682" s="76"/>
      <c r="L682" s="76"/>
      <c r="M682" s="76"/>
      <c r="N682" s="76"/>
      <c r="O682" s="76"/>
      <c r="P682" s="76"/>
      <c r="Q682" s="76"/>
      <c r="R682" s="76"/>
      <c r="S682" s="76"/>
      <c r="T682" s="76"/>
      <c r="U682" s="76"/>
      <c r="V682" s="76"/>
      <c r="W682" s="76"/>
      <c r="X682" s="76"/>
      <c r="Y682" s="76"/>
      <c r="Z682" s="76"/>
    </row>
    <row r="683" spans="1:26" ht="17.25" customHeight="1">
      <c r="A683" s="76"/>
      <c r="B683" s="236">
        <v>679</v>
      </c>
      <c r="C683" s="817">
        <v>44798</v>
      </c>
      <c r="D683" s="794" t="s">
        <v>9565</v>
      </c>
      <c r="E683" s="236" t="s">
        <v>10737</v>
      </c>
      <c r="F683" s="795" t="s">
        <v>10738</v>
      </c>
      <c r="G683" s="795" t="s">
        <v>9568</v>
      </c>
      <c r="H683" s="236"/>
      <c r="I683" s="76"/>
      <c r="J683" s="76"/>
      <c r="K683" s="76"/>
      <c r="L683" s="76"/>
      <c r="M683" s="76"/>
      <c r="N683" s="76"/>
      <c r="O683" s="76"/>
      <c r="P683" s="76"/>
      <c r="Q683" s="76"/>
      <c r="R683" s="76"/>
      <c r="S683" s="76"/>
      <c r="T683" s="76"/>
      <c r="U683" s="76"/>
      <c r="V683" s="76"/>
      <c r="W683" s="76"/>
      <c r="X683" s="76"/>
      <c r="Y683" s="76"/>
      <c r="Z683" s="76"/>
    </row>
    <row r="684" spans="1:26" ht="17.25" customHeight="1">
      <c r="A684" s="76"/>
      <c r="B684" s="236">
        <v>680</v>
      </c>
      <c r="C684" s="817">
        <v>44798</v>
      </c>
      <c r="D684" s="794" t="s">
        <v>9565</v>
      </c>
      <c r="E684" s="236" t="s">
        <v>10739</v>
      </c>
      <c r="F684" s="795" t="s">
        <v>10740</v>
      </c>
      <c r="G684" s="795" t="s">
        <v>9568</v>
      </c>
      <c r="H684" s="236"/>
      <c r="I684" s="76"/>
      <c r="J684" s="76"/>
      <c r="K684" s="76"/>
      <c r="L684" s="76"/>
      <c r="M684" s="76"/>
      <c r="N684" s="76"/>
      <c r="O684" s="76"/>
      <c r="P684" s="76"/>
      <c r="Q684" s="76"/>
      <c r="R684" s="76"/>
      <c r="S684" s="76"/>
      <c r="T684" s="76"/>
      <c r="U684" s="76"/>
      <c r="V684" s="76"/>
      <c r="W684" s="76"/>
      <c r="X684" s="76"/>
      <c r="Y684" s="76"/>
      <c r="Z684" s="76"/>
    </row>
    <row r="685" spans="1:26" ht="17.25" customHeight="1">
      <c r="A685" s="76"/>
      <c r="B685" s="236">
        <v>681</v>
      </c>
      <c r="C685" s="817">
        <v>44798</v>
      </c>
      <c r="D685" s="794" t="s">
        <v>9565</v>
      </c>
      <c r="E685" s="236" t="s">
        <v>10741</v>
      </c>
      <c r="F685" s="795" t="s">
        <v>10742</v>
      </c>
      <c r="G685" s="795" t="s">
        <v>9568</v>
      </c>
      <c r="H685" s="236"/>
      <c r="I685" s="76"/>
      <c r="J685" s="76"/>
      <c r="K685" s="76"/>
      <c r="L685" s="76"/>
      <c r="M685" s="76"/>
      <c r="N685" s="76"/>
      <c r="O685" s="76"/>
      <c r="P685" s="76"/>
      <c r="Q685" s="76"/>
      <c r="R685" s="76"/>
      <c r="S685" s="76"/>
      <c r="T685" s="76"/>
      <c r="U685" s="76"/>
      <c r="V685" s="76"/>
      <c r="W685" s="76"/>
      <c r="X685" s="76"/>
      <c r="Y685" s="76"/>
      <c r="Z685" s="76"/>
    </row>
    <row r="686" spans="1:26" ht="17.25" customHeight="1">
      <c r="A686" s="76"/>
      <c r="B686" s="236">
        <v>682</v>
      </c>
      <c r="C686" s="817">
        <v>44798</v>
      </c>
      <c r="D686" s="794" t="s">
        <v>9565</v>
      </c>
      <c r="E686" s="236" t="s">
        <v>10743</v>
      </c>
      <c r="F686" s="795" t="s">
        <v>10744</v>
      </c>
      <c r="G686" s="795" t="s">
        <v>9568</v>
      </c>
      <c r="H686" s="236"/>
      <c r="I686" s="76"/>
      <c r="J686" s="76"/>
      <c r="K686" s="76"/>
      <c r="L686" s="76"/>
      <c r="M686" s="76"/>
      <c r="N686" s="76"/>
      <c r="O686" s="76"/>
      <c r="P686" s="76"/>
      <c r="Q686" s="76"/>
      <c r="R686" s="76"/>
      <c r="S686" s="76"/>
      <c r="T686" s="76"/>
      <c r="U686" s="76"/>
      <c r="V686" s="76"/>
      <c r="W686" s="76"/>
      <c r="X686" s="76"/>
      <c r="Y686" s="76"/>
      <c r="Z686" s="76"/>
    </row>
    <row r="687" spans="1:26" ht="17.25" customHeight="1">
      <c r="A687" s="76"/>
      <c r="B687" s="236">
        <v>683</v>
      </c>
      <c r="C687" s="817">
        <v>44798</v>
      </c>
      <c r="D687" s="794" t="s">
        <v>9565</v>
      </c>
      <c r="E687" s="236" t="s">
        <v>10745</v>
      </c>
      <c r="F687" s="795" t="s">
        <v>10746</v>
      </c>
      <c r="G687" s="795" t="s">
        <v>9568</v>
      </c>
      <c r="H687" s="236"/>
      <c r="I687" s="76"/>
      <c r="J687" s="76"/>
      <c r="K687" s="76"/>
      <c r="L687" s="76"/>
      <c r="M687" s="76"/>
      <c r="N687" s="76"/>
      <c r="O687" s="76"/>
      <c r="P687" s="76"/>
      <c r="Q687" s="76"/>
      <c r="R687" s="76"/>
      <c r="S687" s="76"/>
      <c r="T687" s="76"/>
      <c r="U687" s="76"/>
      <c r="V687" s="76"/>
      <c r="W687" s="76"/>
      <c r="X687" s="76"/>
      <c r="Y687" s="76"/>
      <c r="Z687" s="76"/>
    </row>
    <row r="688" spans="1:26" ht="17.25" customHeight="1">
      <c r="A688" s="76"/>
      <c r="B688" s="236">
        <v>684</v>
      </c>
      <c r="C688" s="817">
        <v>44798</v>
      </c>
      <c r="D688" s="794" t="s">
        <v>9565</v>
      </c>
      <c r="E688" s="236" t="s">
        <v>10747</v>
      </c>
      <c r="F688" s="795" t="s">
        <v>10748</v>
      </c>
      <c r="G688" s="795" t="s">
        <v>9568</v>
      </c>
      <c r="H688" s="236"/>
      <c r="I688" s="76"/>
      <c r="J688" s="76"/>
      <c r="K688" s="76"/>
      <c r="L688" s="76"/>
      <c r="M688" s="76"/>
      <c r="N688" s="76"/>
      <c r="O688" s="76"/>
      <c r="P688" s="76"/>
      <c r="Q688" s="76"/>
      <c r="R688" s="76"/>
      <c r="S688" s="76"/>
      <c r="T688" s="76"/>
      <c r="U688" s="76"/>
      <c r="V688" s="76"/>
      <c r="W688" s="76"/>
      <c r="X688" s="76"/>
      <c r="Y688" s="76"/>
      <c r="Z688" s="76"/>
    </row>
    <row r="689" spans="1:26" ht="17.25" customHeight="1">
      <c r="A689" s="76"/>
      <c r="B689" s="236">
        <v>685</v>
      </c>
      <c r="C689" s="817">
        <v>44798</v>
      </c>
      <c r="D689" s="794" t="s">
        <v>9565</v>
      </c>
      <c r="E689" s="236" t="s">
        <v>9907</v>
      </c>
      <c r="F689" s="795" t="s">
        <v>10749</v>
      </c>
      <c r="G689" s="795" t="s">
        <v>9568</v>
      </c>
      <c r="H689" s="236"/>
      <c r="I689" s="76"/>
      <c r="J689" s="76"/>
      <c r="K689" s="76"/>
      <c r="L689" s="76"/>
      <c r="M689" s="76"/>
      <c r="N689" s="76"/>
      <c r="O689" s="76"/>
      <c r="P689" s="76"/>
      <c r="Q689" s="76"/>
      <c r="R689" s="76"/>
      <c r="S689" s="76"/>
      <c r="T689" s="76"/>
      <c r="U689" s="76"/>
      <c r="V689" s="76"/>
      <c r="W689" s="76"/>
      <c r="X689" s="76"/>
      <c r="Y689" s="76"/>
      <c r="Z689" s="76"/>
    </row>
    <row r="690" spans="1:26" ht="17.25" customHeight="1">
      <c r="A690" s="76"/>
      <c r="B690" s="236">
        <v>686</v>
      </c>
      <c r="C690" s="817">
        <v>44798</v>
      </c>
      <c r="D690" s="794" t="s">
        <v>9565</v>
      </c>
      <c r="E690" s="236" t="s">
        <v>10750</v>
      </c>
      <c r="F690" s="795" t="s">
        <v>10751</v>
      </c>
      <c r="G690" s="795" t="s">
        <v>9568</v>
      </c>
      <c r="H690" s="236"/>
      <c r="I690" s="76"/>
      <c r="J690" s="76"/>
      <c r="K690" s="76"/>
      <c r="L690" s="76"/>
      <c r="M690" s="76"/>
      <c r="N690" s="76"/>
      <c r="O690" s="76"/>
      <c r="P690" s="76"/>
      <c r="Q690" s="76"/>
      <c r="R690" s="76"/>
      <c r="S690" s="76"/>
      <c r="T690" s="76"/>
      <c r="U690" s="76"/>
      <c r="V690" s="76"/>
      <c r="W690" s="76"/>
      <c r="X690" s="76"/>
      <c r="Y690" s="76"/>
      <c r="Z690" s="76"/>
    </row>
    <row r="691" spans="1:26" ht="17.25" customHeight="1">
      <c r="A691" s="76"/>
      <c r="B691" s="236">
        <v>687</v>
      </c>
      <c r="C691" s="817">
        <v>44798</v>
      </c>
      <c r="D691" s="794" t="s">
        <v>9565</v>
      </c>
      <c r="E691" s="236" t="s">
        <v>10752</v>
      </c>
      <c r="F691" s="795" t="s">
        <v>10753</v>
      </c>
      <c r="G691" s="795" t="s">
        <v>9568</v>
      </c>
      <c r="H691" s="236"/>
      <c r="I691" s="76"/>
      <c r="J691" s="76"/>
      <c r="K691" s="76"/>
      <c r="L691" s="76"/>
      <c r="M691" s="76"/>
      <c r="N691" s="76"/>
      <c r="O691" s="76"/>
      <c r="P691" s="76"/>
      <c r="Q691" s="76"/>
      <c r="R691" s="76"/>
      <c r="S691" s="76"/>
      <c r="T691" s="76"/>
      <c r="U691" s="76"/>
      <c r="V691" s="76"/>
      <c r="W691" s="76"/>
      <c r="X691" s="76"/>
      <c r="Y691" s="76"/>
      <c r="Z691" s="76"/>
    </row>
    <row r="692" spans="1:26" ht="17.25" customHeight="1">
      <c r="A692" s="76"/>
      <c r="B692" s="236">
        <v>688</v>
      </c>
      <c r="C692" s="817">
        <v>44798</v>
      </c>
      <c r="D692" s="794" t="s">
        <v>9565</v>
      </c>
      <c r="E692" s="236" t="s">
        <v>10754</v>
      </c>
      <c r="F692" s="795" t="s">
        <v>10755</v>
      </c>
      <c r="G692" s="795" t="s">
        <v>9568</v>
      </c>
      <c r="H692" s="236"/>
      <c r="I692" s="76"/>
      <c r="J692" s="76"/>
      <c r="K692" s="76"/>
      <c r="L692" s="76"/>
      <c r="M692" s="76"/>
      <c r="N692" s="76"/>
      <c r="O692" s="76"/>
      <c r="P692" s="76"/>
      <c r="Q692" s="76"/>
      <c r="R692" s="76"/>
      <c r="S692" s="76"/>
      <c r="T692" s="76"/>
      <c r="U692" s="76"/>
      <c r="V692" s="76"/>
      <c r="W692" s="76"/>
      <c r="X692" s="76"/>
      <c r="Y692" s="76"/>
      <c r="Z692" s="76"/>
    </row>
    <row r="693" spans="1:26" ht="17.25" customHeight="1">
      <c r="A693" s="76"/>
      <c r="B693" s="236">
        <v>689</v>
      </c>
      <c r="C693" s="817">
        <v>44798</v>
      </c>
      <c r="D693" s="794" t="s">
        <v>9565</v>
      </c>
      <c r="E693" s="236" t="s">
        <v>10756</v>
      </c>
      <c r="F693" s="795" t="s">
        <v>10757</v>
      </c>
      <c r="G693" s="795" t="s">
        <v>9568</v>
      </c>
      <c r="H693" s="236"/>
      <c r="I693" s="76"/>
      <c r="J693" s="76"/>
      <c r="K693" s="76"/>
      <c r="L693" s="76"/>
      <c r="M693" s="76"/>
      <c r="N693" s="76"/>
      <c r="O693" s="76"/>
      <c r="P693" s="76"/>
      <c r="Q693" s="76"/>
      <c r="R693" s="76"/>
      <c r="S693" s="76"/>
      <c r="T693" s="76"/>
      <c r="U693" s="76"/>
      <c r="V693" s="76"/>
      <c r="W693" s="76"/>
      <c r="X693" s="76"/>
      <c r="Y693" s="76"/>
      <c r="Z693" s="76"/>
    </row>
    <row r="694" spans="1:26" ht="17.25" customHeight="1">
      <c r="A694" s="76"/>
      <c r="B694" s="236">
        <v>690</v>
      </c>
      <c r="C694" s="817">
        <v>44798</v>
      </c>
      <c r="D694" s="794" t="s">
        <v>9565</v>
      </c>
      <c r="E694" s="236" t="s">
        <v>10758</v>
      </c>
      <c r="F694" s="795" t="s">
        <v>10759</v>
      </c>
      <c r="G694" s="795" t="s">
        <v>9568</v>
      </c>
      <c r="H694" s="236"/>
      <c r="I694" s="76"/>
      <c r="J694" s="76"/>
      <c r="K694" s="76"/>
      <c r="L694" s="76"/>
      <c r="M694" s="76"/>
      <c r="N694" s="76"/>
      <c r="O694" s="76"/>
      <c r="P694" s="76"/>
      <c r="Q694" s="76"/>
      <c r="R694" s="76"/>
      <c r="S694" s="76"/>
      <c r="T694" s="76"/>
      <c r="U694" s="76"/>
      <c r="V694" s="76"/>
      <c r="W694" s="76"/>
      <c r="X694" s="76"/>
      <c r="Y694" s="76"/>
      <c r="Z694" s="76"/>
    </row>
    <row r="695" spans="1:26" ht="17.25" customHeight="1">
      <c r="A695" s="76"/>
      <c r="B695" s="236">
        <v>691</v>
      </c>
      <c r="C695" s="817">
        <v>44798</v>
      </c>
      <c r="D695" s="794" t="s">
        <v>9565</v>
      </c>
      <c r="E695" s="236" t="s">
        <v>10760</v>
      </c>
      <c r="F695" s="795" t="s">
        <v>10761</v>
      </c>
      <c r="G695" s="795" t="s">
        <v>9568</v>
      </c>
      <c r="H695" s="236"/>
      <c r="I695" s="76"/>
      <c r="J695" s="76"/>
      <c r="K695" s="76"/>
      <c r="L695" s="76"/>
      <c r="M695" s="76"/>
      <c r="N695" s="76"/>
      <c r="O695" s="76"/>
      <c r="P695" s="76"/>
      <c r="Q695" s="76"/>
      <c r="R695" s="76"/>
      <c r="S695" s="76"/>
      <c r="T695" s="76"/>
      <c r="U695" s="76"/>
      <c r="V695" s="76"/>
      <c r="W695" s="76"/>
      <c r="X695" s="76"/>
      <c r="Y695" s="76"/>
      <c r="Z695" s="76"/>
    </row>
    <row r="696" spans="1:26" ht="17.25" customHeight="1">
      <c r="A696" s="76"/>
      <c r="B696" s="236">
        <v>692</v>
      </c>
      <c r="C696" s="817">
        <v>44798</v>
      </c>
      <c r="D696" s="794" t="s">
        <v>9565</v>
      </c>
      <c r="E696" s="236" t="s">
        <v>10762</v>
      </c>
      <c r="F696" s="795" t="s">
        <v>10763</v>
      </c>
      <c r="G696" s="795" t="s">
        <v>9568</v>
      </c>
      <c r="H696" s="236"/>
      <c r="I696" s="76"/>
      <c r="J696" s="76"/>
      <c r="K696" s="76"/>
      <c r="L696" s="76"/>
      <c r="M696" s="76"/>
      <c r="N696" s="76"/>
      <c r="O696" s="76"/>
      <c r="P696" s="76"/>
      <c r="Q696" s="76"/>
      <c r="R696" s="76"/>
      <c r="S696" s="76"/>
      <c r="T696" s="76"/>
      <c r="U696" s="76"/>
      <c r="V696" s="76"/>
      <c r="W696" s="76"/>
      <c r="X696" s="76"/>
      <c r="Y696" s="76"/>
      <c r="Z696" s="76"/>
    </row>
    <row r="697" spans="1:26" ht="17.25" customHeight="1">
      <c r="A697" s="76"/>
      <c r="B697" s="236">
        <v>693</v>
      </c>
      <c r="C697" s="817">
        <v>44798</v>
      </c>
      <c r="D697" s="794" t="s">
        <v>9565</v>
      </c>
      <c r="E697" s="236" t="s">
        <v>10764</v>
      </c>
      <c r="F697" s="795" t="s">
        <v>10765</v>
      </c>
      <c r="G697" s="795" t="s">
        <v>9568</v>
      </c>
      <c r="H697" s="236"/>
      <c r="I697" s="76"/>
      <c r="J697" s="76"/>
      <c r="K697" s="76"/>
      <c r="L697" s="76"/>
      <c r="M697" s="76"/>
      <c r="N697" s="76"/>
      <c r="O697" s="76"/>
      <c r="P697" s="76"/>
      <c r="Q697" s="76"/>
      <c r="R697" s="76"/>
      <c r="S697" s="76"/>
      <c r="T697" s="76"/>
      <c r="U697" s="76"/>
      <c r="V697" s="76"/>
      <c r="W697" s="76"/>
      <c r="X697" s="76"/>
      <c r="Y697" s="76"/>
      <c r="Z697" s="76"/>
    </row>
    <row r="698" spans="1:26" ht="17.25" customHeight="1">
      <c r="A698" s="76"/>
      <c r="B698" s="236">
        <v>694</v>
      </c>
      <c r="C698" s="817">
        <v>44798</v>
      </c>
      <c r="D698" s="794" t="s">
        <v>9565</v>
      </c>
      <c r="E698" s="236" t="s">
        <v>10766</v>
      </c>
      <c r="F698" s="795" t="s">
        <v>10767</v>
      </c>
      <c r="G698" s="795" t="s">
        <v>9568</v>
      </c>
      <c r="H698" s="236"/>
      <c r="I698" s="76"/>
      <c r="J698" s="76"/>
      <c r="K698" s="76"/>
      <c r="L698" s="76"/>
      <c r="M698" s="76"/>
      <c r="N698" s="76"/>
      <c r="O698" s="76"/>
      <c r="P698" s="76"/>
      <c r="Q698" s="76"/>
      <c r="R698" s="76"/>
      <c r="S698" s="76"/>
      <c r="T698" s="76"/>
      <c r="U698" s="76"/>
      <c r="V698" s="76"/>
      <c r="W698" s="76"/>
      <c r="X698" s="76"/>
      <c r="Y698" s="76"/>
      <c r="Z698" s="76"/>
    </row>
    <row r="699" spans="1:26" ht="17.25" customHeight="1">
      <c r="A699" s="76"/>
      <c r="B699" s="236">
        <v>695</v>
      </c>
      <c r="C699" s="817">
        <v>44798</v>
      </c>
      <c r="D699" s="794" t="s">
        <v>9565</v>
      </c>
      <c r="E699" s="236" t="s">
        <v>10768</v>
      </c>
      <c r="F699" s="795" t="s">
        <v>10769</v>
      </c>
      <c r="G699" s="795" t="s">
        <v>9568</v>
      </c>
      <c r="H699" s="236"/>
      <c r="I699" s="76"/>
      <c r="J699" s="76"/>
      <c r="K699" s="76"/>
      <c r="L699" s="76"/>
      <c r="M699" s="76"/>
      <c r="N699" s="76"/>
      <c r="O699" s="76"/>
      <c r="P699" s="76"/>
      <c r="Q699" s="76"/>
      <c r="R699" s="76"/>
      <c r="S699" s="76"/>
      <c r="T699" s="76"/>
      <c r="U699" s="76"/>
      <c r="V699" s="76"/>
      <c r="W699" s="76"/>
      <c r="X699" s="76"/>
      <c r="Y699" s="76"/>
      <c r="Z699" s="76"/>
    </row>
    <row r="700" spans="1:26" ht="17.25" customHeight="1">
      <c r="A700" s="76"/>
      <c r="B700" s="236">
        <v>696</v>
      </c>
      <c r="C700" s="817">
        <v>44798</v>
      </c>
      <c r="D700" s="794" t="s">
        <v>9565</v>
      </c>
      <c r="E700" s="236" t="s">
        <v>10770</v>
      </c>
      <c r="F700" s="795" t="s">
        <v>10771</v>
      </c>
      <c r="G700" s="795" t="s">
        <v>9568</v>
      </c>
      <c r="H700" s="236"/>
      <c r="I700" s="76"/>
      <c r="J700" s="76"/>
      <c r="K700" s="76"/>
      <c r="L700" s="76"/>
      <c r="M700" s="76"/>
      <c r="N700" s="76"/>
      <c r="O700" s="76"/>
      <c r="P700" s="76"/>
      <c r="Q700" s="76"/>
      <c r="R700" s="76"/>
      <c r="S700" s="76"/>
      <c r="T700" s="76"/>
      <c r="U700" s="76"/>
      <c r="V700" s="76"/>
      <c r="W700" s="76"/>
      <c r="X700" s="76"/>
      <c r="Y700" s="76"/>
      <c r="Z700" s="76"/>
    </row>
    <row r="701" spans="1:26" ht="17.25" customHeight="1">
      <c r="A701" s="76"/>
      <c r="B701" s="236">
        <v>697</v>
      </c>
      <c r="C701" s="817">
        <v>44798</v>
      </c>
      <c r="D701" s="794" t="s">
        <v>9565</v>
      </c>
      <c r="E701" s="236" t="s">
        <v>10772</v>
      </c>
      <c r="F701" s="795" t="s">
        <v>10773</v>
      </c>
      <c r="G701" s="795" t="s">
        <v>9568</v>
      </c>
      <c r="H701" s="236"/>
      <c r="I701" s="76"/>
      <c r="J701" s="76"/>
      <c r="K701" s="76"/>
      <c r="L701" s="76"/>
      <c r="M701" s="76"/>
      <c r="N701" s="76"/>
      <c r="O701" s="76"/>
      <c r="P701" s="76"/>
      <c r="Q701" s="76"/>
      <c r="R701" s="76"/>
      <c r="S701" s="76"/>
      <c r="T701" s="76"/>
      <c r="U701" s="76"/>
      <c r="V701" s="76"/>
      <c r="W701" s="76"/>
      <c r="X701" s="76"/>
      <c r="Y701" s="76"/>
      <c r="Z701" s="76"/>
    </row>
    <row r="702" spans="1:26" ht="17.25" customHeight="1">
      <c r="A702" s="76"/>
      <c r="B702" s="236">
        <v>698</v>
      </c>
      <c r="C702" s="817">
        <v>44798</v>
      </c>
      <c r="D702" s="794" t="s">
        <v>9565</v>
      </c>
      <c r="E702" s="236" t="s">
        <v>10774</v>
      </c>
      <c r="F702" s="795" t="s">
        <v>10775</v>
      </c>
      <c r="G702" s="795" t="s">
        <v>9568</v>
      </c>
      <c r="H702" s="236"/>
      <c r="I702" s="76"/>
      <c r="J702" s="76"/>
      <c r="K702" s="76"/>
      <c r="L702" s="76"/>
      <c r="M702" s="76"/>
      <c r="N702" s="76"/>
      <c r="O702" s="76"/>
      <c r="P702" s="76"/>
      <c r="Q702" s="76"/>
      <c r="R702" s="76"/>
      <c r="S702" s="76"/>
      <c r="T702" s="76"/>
      <c r="U702" s="76"/>
      <c r="V702" s="76"/>
      <c r="W702" s="76"/>
      <c r="X702" s="76"/>
      <c r="Y702" s="76"/>
      <c r="Z702" s="76"/>
    </row>
    <row r="703" spans="1:26" ht="17.25" customHeight="1">
      <c r="A703" s="76"/>
      <c r="B703" s="236">
        <v>699</v>
      </c>
      <c r="C703" s="817">
        <v>44798</v>
      </c>
      <c r="D703" s="794" t="s">
        <v>9565</v>
      </c>
      <c r="E703" s="236" t="s">
        <v>10776</v>
      </c>
      <c r="F703" s="795" t="s">
        <v>10777</v>
      </c>
      <c r="G703" s="795" t="s">
        <v>9568</v>
      </c>
      <c r="H703" s="236"/>
      <c r="I703" s="76"/>
      <c r="J703" s="76"/>
      <c r="K703" s="76"/>
      <c r="L703" s="76"/>
      <c r="M703" s="76"/>
      <c r="N703" s="76"/>
      <c r="O703" s="76"/>
      <c r="P703" s="76"/>
      <c r="Q703" s="76"/>
      <c r="R703" s="76"/>
      <c r="S703" s="76"/>
      <c r="T703" s="76"/>
      <c r="U703" s="76"/>
      <c r="V703" s="76"/>
      <c r="W703" s="76"/>
      <c r="X703" s="76"/>
      <c r="Y703" s="76"/>
      <c r="Z703" s="76"/>
    </row>
    <row r="704" spans="1:26" ht="17.25" customHeight="1">
      <c r="A704" s="76"/>
      <c r="B704" s="236">
        <v>700</v>
      </c>
      <c r="C704" s="817">
        <v>44798</v>
      </c>
      <c r="D704" s="794" t="s">
        <v>9565</v>
      </c>
      <c r="E704" s="236" t="s">
        <v>10778</v>
      </c>
      <c r="F704" s="795" t="s">
        <v>10779</v>
      </c>
      <c r="G704" s="795" t="s">
        <v>9568</v>
      </c>
      <c r="H704" s="236"/>
      <c r="I704" s="76"/>
      <c r="J704" s="76"/>
      <c r="K704" s="76"/>
      <c r="L704" s="76"/>
      <c r="M704" s="76"/>
      <c r="N704" s="76"/>
      <c r="O704" s="76"/>
      <c r="P704" s="76"/>
      <c r="Q704" s="76"/>
      <c r="R704" s="76"/>
      <c r="S704" s="76"/>
      <c r="T704" s="76"/>
      <c r="U704" s="76"/>
      <c r="V704" s="76"/>
      <c r="W704" s="76"/>
      <c r="X704" s="76"/>
      <c r="Y704" s="76"/>
      <c r="Z704" s="76"/>
    </row>
    <row r="705" spans="1:26" ht="17.25" customHeight="1">
      <c r="A705" s="76"/>
      <c r="B705" s="236">
        <v>701</v>
      </c>
      <c r="C705" s="817">
        <v>44798</v>
      </c>
      <c r="D705" s="794" t="s">
        <v>9565</v>
      </c>
      <c r="E705" s="236" t="s">
        <v>10780</v>
      </c>
      <c r="F705" s="795" t="s">
        <v>10781</v>
      </c>
      <c r="G705" s="795" t="s">
        <v>9568</v>
      </c>
      <c r="H705" s="236"/>
      <c r="I705" s="76"/>
      <c r="J705" s="76"/>
      <c r="K705" s="76"/>
      <c r="L705" s="76"/>
      <c r="M705" s="76"/>
      <c r="N705" s="76"/>
      <c r="O705" s="76"/>
      <c r="P705" s="76"/>
      <c r="Q705" s="76"/>
      <c r="R705" s="76"/>
      <c r="S705" s="76"/>
      <c r="T705" s="76"/>
      <c r="U705" s="76"/>
      <c r="V705" s="76"/>
      <c r="W705" s="76"/>
      <c r="X705" s="76"/>
      <c r="Y705" s="76"/>
      <c r="Z705" s="76"/>
    </row>
    <row r="706" spans="1:26" ht="17.25" customHeight="1">
      <c r="A706" s="76"/>
      <c r="B706" s="236">
        <v>702</v>
      </c>
      <c r="C706" s="817">
        <v>44798</v>
      </c>
      <c r="D706" s="794" t="s">
        <v>9565</v>
      </c>
      <c r="E706" s="236" t="s">
        <v>10782</v>
      </c>
      <c r="F706" s="795" t="s">
        <v>10783</v>
      </c>
      <c r="G706" s="795" t="s">
        <v>9568</v>
      </c>
      <c r="H706" s="236"/>
      <c r="I706" s="76"/>
      <c r="J706" s="76"/>
      <c r="K706" s="76"/>
      <c r="L706" s="76"/>
      <c r="M706" s="76"/>
      <c r="N706" s="76"/>
      <c r="O706" s="76"/>
      <c r="P706" s="76"/>
      <c r="Q706" s="76"/>
      <c r="R706" s="76"/>
      <c r="S706" s="76"/>
      <c r="T706" s="76"/>
      <c r="U706" s="76"/>
      <c r="V706" s="76"/>
      <c r="W706" s="76"/>
      <c r="X706" s="76"/>
      <c r="Y706" s="76"/>
      <c r="Z706" s="76"/>
    </row>
    <row r="707" spans="1:26" ht="17.25" customHeight="1">
      <c r="A707" s="76"/>
      <c r="B707" s="236">
        <v>703</v>
      </c>
      <c r="C707" s="817">
        <v>44798</v>
      </c>
      <c r="D707" s="794" t="s">
        <v>9565</v>
      </c>
      <c r="E707" s="236" t="s">
        <v>10784</v>
      </c>
      <c r="F707" s="795" t="s">
        <v>10785</v>
      </c>
      <c r="G707" s="795" t="s">
        <v>9568</v>
      </c>
      <c r="H707" s="236"/>
      <c r="I707" s="76"/>
      <c r="J707" s="76"/>
      <c r="K707" s="76"/>
      <c r="L707" s="76"/>
      <c r="M707" s="76"/>
      <c r="N707" s="76"/>
      <c r="O707" s="76"/>
      <c r="P707" s="76"/>
      <c r="Q707" s="76"/>
      <c r="R707" s="76"/>
      <c r="S707" s="76"/>
      <c r="T707" s="76"/>
      <c r="U707" s="76"/>
      <c r="V707" s="76"/>
      <c r="W707" s="76"/>
      <c r="X707" s="76"/>
      <c r="Y707" s="76"/>
      <c r="Z707" s="76"/>
    </row>
    <row r="708" spans="1:26" ht="17.25" customHeight="1">
      <c r="A708" s="76"/>
      <c r="B708" s="236">
        <v>704</v>
      </c>
      <c r="C708" s="817">
        <v>44798</v>
      </c>
      <c r="D708" s="794" t="s">
        <v>9565</v>
      </c>
      <c r="E708" s="236" t="s">
        <v>10786</v>
      </c>
      <c r="F708" s="795" t="s">
        <v>10787</v>
      </c>
      <c r="G708" s="795" t="s">
        <v>9568</v>
      </c>
      <c r="H708" s="236"/>
      <c r="I708" s="76"/>
      <c r="J708" s="76"/>
      <c r="K708" s="76"/>
      <c r="L708" s="76"/>
      <c r="M708" s="76"/>
      <c r="N708" s="76"/>
      <c r="O708" s="76"/>
      <c r="P708" s="76"/>
      <c r="Q708" s="76"/>
      <c r="R708" s="76"/>
      <c r="S708" s="76"/>
      <c r="T708" s="76"/>
      <c r="U708" s="76"/>
      <c r="V708" s="76"/>
      <c r="W708" s="76"/>
      <c r="X708" s="76"/>
      <c r="Y708" s="76"/>
      <c r="Z708" s="76"/>
    </row>
    <row r="709" spans="1:26" ht="17.25" customHeight="1">
      <c r="A709" s="76"/>
      <c r="B709" s="236">
        <v>705</v>
      </c>
      <c r="C709" s="817">
        <v>44798</v>
      </c>
      <c r="D709" s="794" t="s">
        <v>9565</v>
      </c>
      <c r="E709" s="236" t="s">
        <v>10788</v>
      </c>
      <c r="F709" s="795" t="s">
        <v>10789</v>
      </c>
      <c r="G709" s="795" t="s">
        <v>9568</v>
      </c>
      <c r="H709" s="236"/>
      <c r="I709" s="76"/>
      <c r="J709" s="76"/>
      <c r="K709" s="76"/>
      <c r="L709" s="76"/>
      <c r="M709" s="76"/>
      <c r="N709" s="76"/>
      <c r="O709" s="76"/>
      <c r="P709" s="76"/>
      <c r="Q709" s="76"/>
      <c r="R709" s="76"/>
      <c r="S709" s="76"/>
      <c r="T709" s="76"/>
      <c r="U709" s="76"/>
      <c r="V709" s="76"/>
      <c r="W709" s="76"/>
      <c r="X709" s="76"/>
      <c r="Y709" s="76"/>
      <c r="Z709" s="76"/>
    </row>
    <row r="710" spans="1:26" ht="17.25" customHeight="1">
      <c r="A710" s="76"/>
      <c r="B710" s="236">
        <v>706</v>
      </c>
      <c r="C710" s="817">
        <v>44798</v>
      </c>
      <c r="D710" s="794" t="s">
        <v>9565</v>
      </c>
      <c r="E710" s="236" t="s">
        <v>10790</v>
      </c>
      <c r="F710" s="795" t="s">
        <v>10791</v>
      </c>
      <c r="G710" s="795" t="s">
        <v>9568</v>
      </c>
      <c r="H710" s="236"/>
      <c r="I710" s="76"/>
      <c r="J710" s="76"/>
      <c r="K710" s="76"/>
      <c r="L710" s="76"/>
      <c r="M710" s="76"/>
      <c r="N710" s="76"/>
      <c r="O710" s="76"/>
      <c r="P710" s="76"/>
      <c r="Q710" s="76"/>
      <c r="R710" s="76"/>
      <c r="S710" s="76"/>
      <c r="T710" s="76"/>
      <c r="U710" s="76"/>
      <c r="V710" s="76"/>
      <c r="W710" s="76"/>
      <c r="X710" s="76"/>
      <c r="Y710" s="76"/>
      <c r="Z710" s="76"/>
    </row>
    <row r="711" spans="1:26" ht="17.25" customHeight="1">
      <c r="A711" s="76"/>
      <c r="B711" s="236">
        <v>707</v>
      </c>
      <c r="C711" s="817">
        <v>44798</v>
      </c>
      <c r="D711" s="794" t="s">
        <v>9565</v>
      </c>
      <c r="E711" s="236" t="s">
        <v>10792</v>
      </c>
      <c r="F711" s="795" t="s">
        <v>10793</v>
      </c>
      <c r="G711" s="795" t="s">
        <v>9568</v>
      </c>
      <c r="H711" s="236"/>
      <c r="I711" s="76"/>
      <c r="J711" s="76"/>
      <c r="K711" s="76"/>
      <c r="L711" s="76"/>
      <c r="M711" s="76"/>
      <c r="N711" s="76"/>
      <c r="O711" s="76"/>
      <c r="P711" s="76"/>
      <c r="Q711" s="76"/>
      <c r="R711" s="76"/>
      <c r="S711" s="76"/>
      <c r="T711" s="76"/>
      <c r="U711" s="76"/>
      <c r="V711" s="76"/>
      <c r="W711" s="76"/>
      <c r="X711" s="76"/>
      <c r="Y711" s="76"/>
      <c r="Z711" s="76"/>
    </row>
    <row r="712" spans="1:26" ht="17.25" customHeight="1">
      <c r="A712" s="76"/>
      <c r="B712" s="236">
        <v>708</v>
      </c>
      <c r="C712" s="817">
        <v>44798</v>
      </c>
      <c r="D712" s="794" t="s">
        <v>9565</v>
      </c>
      <c r="E712" s="236" t="s">
        <v>10794</v>
      </c>
      <c r="F712" s="795" t="s">
        <v>10795</v>
      </c>
      <c r="G712" s="795" t="s">
        <v>9568</v>
      </c>
      <c r="H712" s="236"/>
      <c r="I712" s="76"/>
      <c r="J712" s="76"/>
      <c r="K712" s="76"/>
      <c r="L712" s="76"/>
      <c r="M712" s="76"/>
      <c r="N712" s="76"/>
      <c r="O712" s="76"/>
      <c r="P712" s="76"/>
      <c r="Q712" s="76"/>
      <c r="R712" s="76"/>
      <c r="S712" s="76"/>
      <c r="T712" s="76"/>
      <c r="U712" s="76"/>
      <c r="V712" s="76"/>
      <c r="W712" s="76"/>
      <c r="X712" s="76"/>
      <c r="Y712" s="76"/>
      <c r="Z712" s="76"/>
    </row>
    <row r="713" spans="1:26" ht="17.25" customHeight="1">
      <c r="A713" s="76"/>
      <c r="B713" s="236">
        <v>709</v>
      </c>
      <c r="C713" s="817">
        <v>44798</v>
      </c>
      <c r="D713" s="794" t="s">
        <v>9565</v>
      </c>
      <c r="E713" s="236" t="s">
        <v>10796</v>
      </c>
      <c r="F713" s="795" t="s">
        <v>10797</v>
      </c>
      <c r="G713" s="795" t="s">
        <v>9568</v>
      </c>
      <c r="H713" s="236"/>
      <c r="I713" s="76"/>
      <c r="J713" s="76"/>
      <c r="K713" s="76"/>
      <c r="L713" s="76"/>
      <c r="M713" s="76"/>
      <c r="N713" s="76"/>
      <c r="O713" s="76"/>
      <c r="P713" s="76"/>
      <c r="Q713" s="76"/>
      <c r="R713" s="76"/>
      <c r="S713" s="76"/>
      <c r="T713" s="76"/>
      <c r="U713" s="76"/>
      <c r="V713" s="76"/>
      <c r="W713" s="76"/>
      <c r="X713" s="76"/>
      <c r="Y713" s="76"/>
      <c r="Z713" s="76"/>
    </row>
    <row r="714" spans="1:26" ht="17.25" customHeight="1">
      <c r="A714" s="76"/>
      <c r="B714" s="236">
        <v>710</v>
      </c>
      <c r="C714" s="817">
        <v>44798</v>
      </c>
      <c r="D714" s="794" t="s">
        <v>9565</v>
      </c>
      <c r="E714" s="236" t="s">
        <v>10798</v>
      </c>
      <c r="F714" s="795" t="s">
        <v>10799</v>
      </c>
      <c r="G714" s="795" t="s">
        <v>9568</v>
      </c>
      <c r="H714" s="236"/>
      <c r="I714" s="76"/>
      <c r="J714" s="76"/>
      <c r="K714" s="76"/>
      <c r="L714" s="76"/>
      <c r="M714" s="76"/>
      <c r="N714" s="76"/>
      <c r="O714" s="76"/>
      <c r="P714" s="76"/>
      <c r="Q714" s="76"/>
      <c r="R714" s="76"/>
      <c r="S714" s="76"/>
      <c r="T714" s="76"/>
      <c r="U714" s="76"/>
      <c r="V714" s="76"/>
      <c r="W714" s="76"/>
      <c r="X714" s="76"/>
      <c r="Y714" s="76"/>
      <c r="Z714" s="76"/>
    </row>
    <row r="715" spans="1:26" ht="17.25" customHeight="1">
      <c r="A715" s="76"/>
      <c r="B715" s="236">
        <v>711</v>
      </c>
      <c r="C715" s="817">
        <v>44798</v>
      </c>
      <c r="D715" s="794" t="s">
        <v>9565</v>
      </c>
      <c r="E715" s="236" t="s">
        <v>10800</v>
      </c>
      <c r="F715" s="795" t="s">
        <v>10801</v>
      </c>
      <c r="G715" s="795" t="s">
        <v>9568</v>
      </c>
      <c r="H715" s="236"/>
      <c r="I715" s="76"/>
      <c r="J715" s="76"/>
      <c r="K715" s="76"/>
      <c r="L715" s="76"/>
      <c r="M715" s="76"/>
      <c r="N715" s="76"/>
      <c r="O715" s="76"/>
      <c r="P715" s="76"/>
      <c r="Q715" s="76"/>
      <c r="R715" s="76"/>
      <c r="S715" s="76"/>
      <c r="T715" s="76"/>
      <c r="U715" s="76"/>
      <c r="V715" s="76"/>
      <c r="W715" s="76"/>
      <c r="X715" s="76"/>
      <c r="Y715" s="76"/>
      <c r="Z715" s="76"/>
    </row>
    <row r="716" spans="1:26" ht="17.25" customHeight="1">
      <c r="A716" s="76"/>
      <c r="B716" s="236">
        <v>712</v>
      </c>
      <c r="C716" s="817">
        <v>44798</v>
      </c>
      <c r="D716" s="794" t="s">
        <v>9565</v>
      </c>
      <c r="E716" s="236" t="s">
        <v>10802</v>
      </c>
      <c r="F716" s="795" t="s">
        <v>10803</v>
      </c>
      <c r="G716" s="795" t="s">
        <v>9568</v>
      </c>
      <c r="H716" s="236"/>
      <c r="I716" s="76"/>
      <c r="J716" s="76"/>
      <c r="K716" s="76"/>
      <c r="L716" s="76"/>
      <c r="M716" s="76"/>
      <c r="N716" s="76"/>
      <c r="O716" s="76"/>
      <c r="P716" s="76"/>
      <c r="Q716" s="76"/>
      <c r="R716" s="76"/>
      <c r="S716" s="76"/>
      <c r="T716" s="76"/>
      <c r="U716" s="76"/>
      <c r="V716" s="76"/>
      <c r="W716" s="76"/>
      <c r="X716" s="76"/>
      <c r="Y716" s="76"/>
      <c r="Z716" s="76"/>
    </row>
    <row r="717" spans="1:26" ht="17.25" customHeight="1">
      <c r="A717" s="76"/>
      <c r="B717" s="236">
        <v>713</v>
      </c>
      <c r="C717" s="817">
        <v>44799</v>
      </c>
      <c r="D717" s="794" t="s">
        <v>9565</v>
      </c>
      <c r="E717" s="236" t="s">
        <v>10804</v>
      </c>
      <c r="F717" s="795" t="s">
        <v>10805</v>
      </c>
      <c r="G717" s="795" t="s">
        <v>9568</v>
      </c>
      <c r="H717" s="236"/>
      <c r="I717" s="76"/>
      <c r="J717" s="76"/>
      <c r="K717" s="76"/>
      <c r="L717" s="76"/>
      <c r="M717" s="76"/>
      <c r="N717" s="76"/>
      <c r="O717" s="76"/>
      <c r="P717" s="76"/>
      <c r="Q717" s="76"/>
      <c r="R717" s="76"/>
      <c r="S717" s="76"/>
      <c r="T717" s="76"/>
      <c r="U717" s="76"/>
      <c r="V717" s="76"/>
      <c r="W717" s="76"/>
      <c r="X717" s="76"/>
      <c r="Y717" s="76"/>
      <c r="Z717" s="76"/>
    </row>
    <row r="718" spans="1:26" ht="17.25" customHeight="1">
      <c r="A718" s="76"/>
      <c r="B718" s="236">
        <v>714</v>
      </c>
      <c r="C718" s="817">
        <v>44799</v>
      </c>
      <c r="D718" s="794" t="s">
        <v>9565</v>
      </c>
      <c r="E718" s="795" t="s">
        <v>10806</v>
      </c>
      <c r="F718" s="789" t="s">
        <v>10807</v>
      </c>
      <c r="G718" s="795" t="s">
        <v>9568</v>
      </c>
      <c r="H718" s="236"/>
      <c r="I718" s="76"/>
      <c r="J718" s="76"/>
      <c r="K718" s="76"/>
      <c r="L718" s="76"/>
      <c r="M718" s="76"/>
      <c r="N718" s="76"/>
      <c r="O718" s="76"/>
      <c r="P718" s="76"/>
      <c r="Q718" s="76"/>
      <c r="R718" s="76"/>
      <c r="S718" s="76"/>
      <c r="T718" s="76"/>
      <c r="U718" s="76"/>
      <c r="V718" s="76"/>
      <c r="W718" s="76"/>
      <c r="X718" s="76"/>
      <c r="Y718" s="76"/>
      <c r="Z718" s="76"/>
    </row>
    <row r="719" spans="1:26" ht="17.25" customHeight="1">
      <c r="A719" s="76"/>
      <c r="B719" s="236">
        <v>715</v>
      </c>
      <c r="C719" s="817">
        <v>44799</v>
      </c>
      <c r="D719" s="794" t="s">
        <v>9565</v>
      </c>
      <c r="E719" s="236" t="s">
        <v>10808</v>
      </c>
      <c r="F719" s="795" t="s">
        <v>10809</v>
      </c>
      <c r="G719" s="795" t="s">
        <v>9568</v>
      </c>
      <c r="H719" s="236"/>
      <c r="I719" s="76"/>
      <c r="J719" s="76"/>
      <c r="K719" s="76"/>
      <c r="L719" s="76"/>
      <c r="M719" s="76"/>
      <c r="N719" s="76"/>
      <c r="O719" s="76"/>
      <c r="P719" s="76"/>
      <c r="Q719" s="76"/>
      <c r="R719" s="76"/>
      <c r="S719" s="76"/>
      <c r="T719" s="76"/>
      <c r="U719" s="76"/>
      <c r="V719" s="76"/>
      <c r="W719" s="76"/>
      <c r="X719" s="76"/>
      <c r="Y719" s="76"/>
      <c r="Z719" s="76"/>
    </row>
    <row r="720" spans="1:26" ht="17.25" customHeight="1">
      <c r="A720" s="76"/>
      <c r="B720" s="236">
        <v>716</v>
      </c>
      <c r="C720" s="817">
        <v>44799</v>
      </c>
      <c r="D720" s="794" t="s">
        <v>9565</v>
      </c>
      <c r="E720" s="236" t="s">
        <v>10810</v>
      </c>
      <c r="F720" s="795" t="s">
        <v>10811</v>
      </c>
      <c r="G720" s="795" t="s">
        <v>9568</v>
      </c>
      <c r="H720" s="236"/>
      <c r="I720" s="76"/>
      <c r="J720" s="76"/>
      <c r="K720" s="76"/>
      <c r="L720" s="76"/>
      <c r="M720" s="76"/>
      <c r="N720" s="76"/>
      <c r="O720" s="76"/>
      <c r="P720" s="76"/>
      <c r="Q720" s="76"/>
      <c r="R720" s="76"/>
      <c r="S720" s="76"/>
      <c r="T720" s="76"/>
      <c r="U720" s="76"/>
      <c r="V720" s="76"/>
      <c r="W720" s="76"/>
      <c r="X720" s="76"/>
      <c r="Y720" s="76"/>
      <c r="Z720" s="76"/>
    </row>
    <row r="721" spans="1:26" ht="17.25" customHeight="1">
      <c r="A721" s="76"/>
      <c r="B721" s="236">
        <v>717</v>
      </c>
      <c r="C721" s="817">
        <v>44799</v>
      </c>
      <c r="D721" s="794" t="s">
        <v>9565</v>
      </c>
      <c r="E721" s="236" t="s">
        <v>10812</v>
      </c>
      <c r="F721" s="795" t="s">
        <v>10813</v>
      </c>
      <c r="G721" s="795" t="s">
        <v>9568</v>
      </c>
      <c r="H721" s="236"/>
      <c r="I721" s="76"/>
      <c r="J721" s="76"/>
      <c r="K721" s="76"/>
      <c r="L721" s="76"/>
      <c r="M721" s="76"/>
      <c r="N721" s="76"/>
      <c r="O721" s="76"/>
      <c r="P721" s="76"/>
      <c r="Q721" s="76"/>
      <c r="R721" s="76"/>
      <c r="S721" s="76"/>
      <c r="T721" s="76"/>
      <c r="U721" s="76"/>
      <c r="V721" s="76"/>
      <c r="W721" s="76"/>
      <c r="X721" s="76"/>
      <c r="Y721" s="76"/>
      <c r="Z721" s="76"/>
    </row>
    <row r="722" spans="1:26" ht="17.25" customHeight="1">
      <c r="A722" s="76"/>
      <c r="B722" s="236">
        <v>718</v>
      </c>
      <c r="C722" s="817">
        <v>44799</v>
      </c>
      <c r="D722" s="794" t="s">
        <v>9565</v>
      </c>
      <c r="E722" s="236" t="s">
        <v>10814</v>
      </c>
      <c r="F722" s="795" t="s">
        <v>10815</v>
      </c>
      <c r="G722" s="795" t="s">
        <v>9568</v>
      </c>
      <c r="H722" s="236"/>
      <c r="I722" s="76"/>
      <c r="J722" s="76"/>
      <c r="K722" s="76"/>
      <c r="L722" s="76"/>
      <c r="M722" s="76"/>
      <c r="N722" s="76"/>
      <c r="O722" s="76"/>
      <c r="P722" s="76"/>
      <c r="Q722" s="76"/>
      <c r="R722" s="76"/>
      <c r="S722" s="76"/>
      <c r="T722" s="76"/>
      <c r="U722" s="76"/>
      <c r="V722" s="76"/>
      <c r="W722" s="76"/>
      <c r="X722" s="76"/>
      <c r="Y722" s="76"/>
      <c r="Z722" s="76"/>
    </row>
    <row r="723" spans="1:26" ht="17.25" customHeight="1">
      <c r="A723" s="76"/>
      <c r="B723" s="236">
        <v>719</v>
      </c>
      <c r="C723" s="817">
        <v>44799</v>
      </c>
      <c r="D723" s="794" t="s">
        <v>9565</v>
      </c>
      <c r="E723" s="236" t="s">
        <v>10816</v>
      </c>
      <c r="F723" s="795" t="s">
        <v>10817</v>
      </c>
      <c r="G723" s="795" t="s">
        <v>9568</v>
      </c>
      <c r="H723" s="236"/>
      <c r="I723" s="76"/>
      <c r="J723" s="76"/>
      <c r="K723" s="76"/>
      <c r="L723" s="76"/>
      <c r="M723" s="76"/>
      <c r="N723" s="76"/>
      <c r="O723" s="76"/>
      <c r="P723" s="76"/>
      <c r="Q723" s="76"/>
      <c r="R723" s="76"/>
      <c r="S723" s="76"/>
      <c r="T723" s="76"/>
      <c r="U723" s="76"/>
      <c r="V723" s="76"/>
      <c r="W723" s="76"/>
      <c r="X723" s="76"/>
      <c r="Y723" s="76"/>
      <c r="Z723" s="76"/>
    </row>
    <row r="724" spans="1:26" ht="17.25" customHeight="1">
      <c r="A724" s="76"/>
      <c r="B724" s="236">
        <v>720</v>
      </c>
      <c r="C724" s="817">
        <v>44799</v>
      </c>
      <c r="D724" s="794" t="s">
        <v>9565</v>
      </c>
      <c r="E724" s="236" t="s">
        <v>10818</v>
      </c>
      <c r="F724" s="795" t="s">
        <v>10819</v>
      </c>
      <c r="G724" s="795" t="s">
        <v>9568</v>
      </c>
      <c r="H724" s="236"/>
      <c r="I724" s="76"/>
      <c r="J724" s="76"/>
      <c r="K724" s="76"/>
      <c r="L724" s="76"/>
      <c r="M724" s="76"/>
      <c r="N724" s="76"/>
      <c r="O724" s="76"/>
      <c r="P724" s="76"/>
      <c r="Q724" s="76"/>
      <c r="R724" s="76"/>
      <c r="S724" s="76"/>
      <c r="T724" s="76"/>
      <c r="U724" s="76"/>
      <c r="V724" s="76"/>
      <c r="W724" s="76"/>
      <c r="X724" s="76"/>
      <c r="Y724" s="76"/>
      <c r="Z724" s="76"/>
    </row>
    <row r="725" spans="1:26" ht="17.25" customHeight="1">
      <c r="A725" s="76"/>
      <c r="B725" s="236">
        <v>721</v>
      </c>
      <c r="C725" s="817">
        <v>44799</v>
      </c>
      <c r="D725" s="794" t="s">
        <v>9565</v>
      </c>
      <c r="E725" s="236" t="s">
        <v>10820</v>
      </c>
      <c r="F725" s="795" t="s">
        <v>10821</v>
      </c>
      <c r="G725" s="795" t="s">
        <v>9568</v>
      </c>
      <c r="H725" s="236"/>
      <c r="I725" s="76"/>
      <c r="J725" s="76"/>
      <c r="K725" s="76"/>
      <c r="L725" s="76"/>
      <c r="M725" s="76"/>
      <c r="N725" s="76"/>
      <c r="O725" s="76"/>
      <c r="P725" s="76"/>
      <c r="Q725" s="76"/>
      <c r="R725" s="76"/>
      <c r="S725" s="76"/>
      <c r="T725" s="76"/>
      <c r="U725" s="76"/>
      <c r="V725" s="76"/>
      <c r="W725" s="76"/>
      <c r="X725" s="76"/>
      <c r="Y725" s="76"/>
      <c r="Z725" s="76"/>
    </row>
    <row r="726" spans="1:26" ht="17.25" customHeight="1">
      <c r="A726" s="76"/>
      <c r="B726" s="236">
        <v>722</v>
      </c>
      <c r="C726" s="817">
        <v>44799</v>
      </c>
      <c r="D726" s="794" t="s">
        <v>9565</v>
      </c>
      <c r="E726" s="236" t="s">
        <v>10822</v>
      </c>
      <c r="F726" s="795" t="s">
        <v>10823</v>
      </c>
      <c r="G726" s="795" t="s">
        <v>9568</v>
      </c>
      <c r="H726" s="236"/>
      <c r="I726" s="76"/>
      <c r="J726" s="76"/>
      <c r="K726" s="76"/>
      <c r="L726" s="76"/>
      <c r="M726" s="76"/>
      <c r="N726" s="76"/>
      <c r="O726" s="76"/>
      <c r="P726" s="76"/>
      <c r="Q726" s="76"/>
      <c r="R726" s="76"/>
      <c r="S726" s="76"/>
      <c r="T726" s="76"/>
      <c r="U726" s="76"/>
      <c r="V726" s="76"/>
      <c r="W726" s="76"/>
      <c r="X726" s="76"/>
      <c r="Y726" s="76"/>
      <c r="Z726" s="76"/>
    </row>
    <row r="727" spans="1:26" ht="17.25" customHeight="1">
      <c r="A727" s="76"/>
      <c r="B727" s="236">
        <v>723</v>
      </c>
      <c r="C727" s="817">
        <v>44799</v>
      </c>
      <c r="D727" s="794" t="s">
        <v>9565</v>
      </c>
      <c r="E727" s="236" t="s">
        <v>10824</v>
      </c>
      <c r="F727" s="795" t="s">
        <v>10825</v>
      </c>
      <c r="G727" s="795" t="s">
        <v>9568</v>
      </c>
      <c r="H727" s="236"/>
      <c r="I727" s="76"/>
      <c r="J727" s="76"/>
      <c r="K727" s="76"/>
      <c r="L727" s="76"/>
      <c r="M727" s="76"/>
      <c r="N727" s="76"/>
      <c r="O727" s="76"/>
      <c r="P727" s="76"/>
      <c r="Q727" s="76"/>
      <c r="R727" s="76"/>
      <c r="S727" s="76"/>
      <c r="T727" s="76"/>
      <c r="U727" s="76"/>
      <c r="V727" s="76"/>
      <c r="W727" s="76"/>
      <c r="X727" s="76"/>
      <c r="Y727" s="76"/>
      <c r="Z727" s="76"/>
    </row>
    <row r="728" spans="1:26" ht="17.25" customHeight="1">
      <c r="A728" s="76"/>
      <c r="B728" s="236">
        <v>724</v>
      </c>
      <c r="C728" s="817">
        <v>44799</v>
      </c>
      <c r="D728" s="794" t="s">
        <v>9565</v>
      </c>
      <c r="E728" s="236" t="s">
        <v>10826</v>
      </c>
      <c r="F728" s="795" t="s">
        <v>10827</v>
      </c>
      <c r="G728" s="795" t="s">
        <v>9568</v>
      </c>
      <c r="H728" s="236"/>
      <c r="I728" s="76"/>
      <c r="J728" s="76"/>
      <c r="K728" s="76"/>
      <c r="L728" s="76"/>
      <c r="M728" s="76"/>
      <c r="N728" s="76"/>
      <c r="O728" s="76"/>
      <c r="P728" s="76"/>
      <c r="Q728" s="76"/>
      <c r="R728" s="76"/>
      <c r="S728" s="76"/>
      <c r="T728" s="76"/>
      <c r="U728" s="76"/>
      <c r="V728" s="76"/>
      <c r="W728" s="76"/>
      <c r="X728" s="76"/>
      <c r="Y728" s="76"/>
      <c r="Z728" s="76"/>
    </row>
    <row r="729" spans="1:26" ht="17.25" customHeight="1">
      <c r="A729" s="76"/>
      <c r="B729" s="236">
        <v>725</v>
      </c>
      <c r="C729" s="817">
        <v>44799</v>
      </c>
      <c r="D729" s="794" t="s">
        <v>9565</v>
      </c>
      <c r="E729" s="236" t="s">
        <v>10828</v>
      </c>
      <c r="F729" s="795" t="s">
        <v>10829</v>
      </c>
      <c r="G729" s="795" t="s">
        <v>9568</v>
      </c>
      <c r="H729" s="236"/>
      <c r="I729" s="76"/>
      <c r="J729" s="76"/>
      <c r="K729" s="76"/>
      <c r="L729" s="76"/>
      <c r="M729" s="76"/>
      <c r="N729" s="76"/>
      <c r="O729" s="76"/>
      <c r="P729" s="76"/>
      <c r="Q729" s="76"/>
      <c r="R729" s="76"/>
      <c r="S729" s="76"/>
      <c r="T729" s="76"/>
      <c r="U729" s="76"/>
      <c r="V729" s="76"/>
      <c r="W729" s="76"/>
      <c r="X729" s="76"/>
      <c r="Y729" s="76"/>
      <c r="Z729" s="76"/>
    </row>
    <row r="730" spans="1:26" ht="17.25" customHeight="1">
      <c r="A730" s="76"/>
      <c r="B730" s="236">
        <v>726</v>
      </c>
      <c r="C730" s="817">
        <v>44799</v>
      </c>
      <c r="D730" s="794" t="s">
        <v>9565</v>
      </c>
      <c r="E730" s="236" t="s">
        <v>10830</v>
      </c>
      <c r="F730" s="795" t="s">
        <v>10831</v>
      </c>
      <c r="G730" s="795" t="s">
        <v>9568</v>
      </c>
      <c r="H730" s="236"/>
      <c r="I730" s="76"/>
      <c r="J730" s="76"/>
      <c r="K730" s="76"/>
      <c r="L730" s="76"/>
      <c r="M730" s="76"/>
      <c r="N730" s="76"/>
      <c r="O730" s="76"/>
      <c r="P730" s="76"/>
      <c r="Q730" s="76"/>
      <c r="R730" s="76"/>
      <c r="S730" s="76"/>
      <c r="T730" s="76"/>
      <c r="U730" s="76"/>
      <c r="V730" s="76"/>
      <c r="W730" s="76"/>
      <c r="X730" s="76"/>
      <c r="Y730" s="76"/>
      <c r="Z730" s="76"/>
    </row>
    <row r="731" spans="1:26" ht="17.25" customHeight="1">
      <c r="A731" s="76"/>
      <c r="B731" s="236">
        <v>727</v>
      </c>
      <c r="C731" s="817">
        <v>44799</v>
      </c>
      <c r="D731" s="794" t="s">
        <v>9565</v>
      </c>
      <c r="E731" s="236" t="s">
        <v>10832</v>
      </c>
      <c r="F731" s="795" t="s">
        <v>10833</v>
      </c>
      <c r="G731" s="795" t="s">
        <v>9568</v>
      </c>
      <c r="H731" s="236"/>
      <c r="I731" s="76"/>
      <c r="J731" s="76"/>
      <c r="K731" s="76"/>
      <c r="L731" s="76"/>
      <c r="M731" s="76"/>
      <c r="N731" s="76"/>
      <c r="O731" s="76"/>
      <c r="P731" s="76"/>
      <c r="Q731" s="76"/>
      <c r="R731" s="76"/>
      <c r="S731" s="76"/>
      <c r="T731" s="76"/>
      <c r="U731" s="76"/>
      <c r="V731" s="76"/>
      <c r="W731" s="76"/>
      <c r="X731" s="76"/>
      <c r="Y731" s="76"/>
      <c r="Z731" s="76"/>
    </row>
    <row r="732" spans="1:26" ht="17.25" customHeight="1">
      <c r="A732" s="76"/>
      <c r="B732" s="236">
        <v>728</v>
      </c>
      <c r="C732" s="817">
        <v>44799</v>
      </c>
      <c r="D732" s="794" t="s">
        <v>9565</v>
      </c>
      <c r="E732" s="236" t="s">
        <v>10834</v>
      </c>
      <c r="F732" s="795" t="s">
        <v>10835</v>
      </c>
      <c r="G732" s="795" t="s">
        <v>9568</v>
      </c>
      <c r="H732" s="236"/>
      <c r="I732" s="76"/>
      <c r="J732" s="76"/>
      <c r="K732" s="76"/>
      <c r="L732" s="76"/>
      <c r="M732" s="76"/>
      <c r="N732" s="76"/>
      <c r="O732" s="76"/>
      <c r="P732" s="76"/>
      <c r="Q732" s="76"/>
      <c r="R732" s="76"/>
      <c r="S732" s="76"/>
      <c r="T732" s="76"/>
      <c r="U732" s="76"/>
      <c r="V732" s="76"/>
      <c r="W732" s="76"/>
      <c r="X732" s="76"/>
      <c r="Y732" s="76"/>
      <c r="Z732" s="76"/>
    </row>
    <row r="733" spans="1:26" ht="17.25" customHeight="1">
      <c r="A733" s="76"/>
      <c r="B733" s="236">
        <v>729</v>
      </c>
      <c r="C733" s="817">
        <v>44799</v>
      </c>
      <c r="D733" s="794" t="s">
        <v>9565</v>
      </c>
      <c r="E733" s="236" t="s">
        <v>10836</v>
      </c>
      <c r="F733" s="795" t="s">
        <v>10837</v>
      </c>
      <c r="G733" s="795" t="s">
        <v>9568</v>
      </c>
      <c r="H733" s="236"/>
      <c r="I733" s="76"/>
      <c r="J733" s="76"/>
      <c r="K733" s="76"/>
      <c r="L733" s="76"/>
      <c r="M733" s="76"/>
      <c r="N733" s="76"/>
      <c r="O733" s="76"/>
      <c r="P733" s="76"/>
      <c r="Q733" s="76"/>
      <c r="R733" s="76"/>
      <c r="S733" s="76"/>
      <c r="T733" s="76"/>
      <c r="U733" s="76"/>
      <c r="V733" s="76"/>
      <c r="W733" s="76"/>
      <c r="X733" s="76"/>
      <c r="Y733" s="76"/>
      <c r="Z733" s="76"/>
    </row>
    <row r="734" spans="1:26" ht="17.25" customHeight="1">
      <c r="A734" s="76"/>
      <c r="B734" s="236">
        <v>730</v>
      </c>
      <c r="C734" s="817">
        <v>44799</v>
      </c>
      <c r="D734" s="794" t="s">
        <v>9565</v>
      </c>
      <c r="E734" s="795" t="s">
        <v>10838</v>
      </c>
      <c r="F734" s="795" t="s">
        <v>10839</v>
      </c>
      <c r="G734" s="795" t="s">
        <v>9568</v>
      </c>
      <c r="H734" s="236"/>
      <c r="I734" s="76"/>
      <c r="J734" s="76"/>
      <c r="K734" s="76"/>
      <c r="L734" s="76"/>
      <c r="M734" s="76"/>
      <c r="N734" s="76"/>
      <c r="O734" s="76"/>
      <c r="P734" s="76"/>
      <c r="Q734" s="76"/>
      <c r="R734" s="76"/>
      <c r="S734" s="76"/>
      <c r="T734" s="76"/>
      <c r="U734" s="76"/>
      <c r="V734" s="76"/>
      <c r="W734" s="76"/>
      <c r="X734" s="76"/>
      <c r="Y734" s="76"/>
      <c r="Z734" s="76"/>
    </row>
    <row r="735" spans="1:26" ht="17.25" customHeight="1">
      <c r="A735" s="76"/>
      <c r="B735" s="236">
        <v>731</v>
      </c>
      <c r="C735" s="817">
        <v>44799</v>
      </c>
      <c r="D735" s="794" t="s">
        <v>9565</v>
      </c>
      <c r="E735" s="236" t="s">
        <v>10840</v>
      </c>
      <c r="F735" s="795" t="s">
        <v>10841</v>
      </c>
      <c r="G735" s="795" t="s">
        <v>9568</v>
      </c>
      <c r="H735" s="236"/>
      <c r="I735" s="76"/>
      <c r="J735" s="76"/>
      <c r="K735" s="76"/>
      <c r="L735" s="76"/>
      <c r="M735" s="76"/>
      <c r="N735" s="76"/>
      <c r="O735" s="76"/>
      <c r="P735" s="76"/>
      <c r="Q735" s="76"/>
      <c r="R735" s="76"/>
      <c r="S735" s="76"/>
      <c r="T735" s="76"/>
      <c r="U735" s="76"/>
      <c r="V735" s="76"/>
      <c r="W735" s="76"/>
      <c r="X735" s="76"/>
      <c r="Y735" s="76"/>
      <c r="Z735" s="76"/>
    </row>
    <row r="736" spans="1:26" ht="17.25" customHeight="1">
      <c r="A736" s="76"/>
      <c r="B736" s="236">
        <v>732</v>
      </c>
      <c r="C736" s="817">
        <v>44799</v>
      </c>
      <c r="D736" s="794" t="s">
        <v>9565</v>
      </c>
      <c r="E736" s="236" t="s">
        <v>10842</v>
      </c>
      <c r="F736" s="795" t="s">
        <v>10843</v>
      </c>
      <c r="G736" s="795" t="s">
        <v>9568</v>
      </c>
      <c r="H736" s="236"/>
      <c r="I736" s="76"/>
      <c r="J736" s="76"/>
      <c r="K736" s="76"/>
      <c r="L736" s="76"/>
      <c r="M736" s="76"/>
      <c r="N736" s="76"/>
      <c r="O736" s="76"/>
      <c r="P736" s="76"/>
      <c r="Q736" s="76"/>
      <c r="R736" s="76"/>
      <c r="S736" s="76"/>
      <c r="T736" s="76"/>
      <c r="U736" s="76"/>
      <c r="V736" s="76"/>
      <c r="W736" s="76"/>
      <c r="X736" s="76"/>
      <c r="Y736" s="76"/>
      <c r="Z736" s="76"/>
    </row>
    <row r="737" spans="1:26" ht="17.25" customHeight="1">
      <c r="A737" s="76"/>
      <c r="B737" s="236">
        <v>733</v>
      </c>
      <c r="C737" s="817">
        <v>44799</v>
      </c>
      <c r="D737" s="794" t="s">
        <v>9565</v>
      </c>
      <c r="E737" s="236" t="s">
        <v>10844</v>
      </c>
      <c r="F737" s="795" t="s">
        <v>10845</v>
      </c>
      <c r="G737" s="795" t="s">
        <v>9568</v>
      </c>
      <c r="H737" s="236"/>
      <c r="I737" s="76"/>
      <c r="J737" s="76"/>
      <c r="K737" s="76"/>
      <c r="L737" s="76"/>
      <c r="M737" s="76"/>
      <c r="N737" s="76"/>
      <c r="O737" s="76"/>
      <c r="P737" s="76"/>
      <c r="Q737" s="76"/>
      <c r="R737" s="76"/>
      <c r="S737" s="76"/>
      <c r="T737" s="76"/>
      <c r="U737" s="76"/>
      <c r="V737" s="76"/>
      <c r="W737" s="76"/>
      <c r="X737" s="76"/>
      <c r="Y737" s="76"/>
      <c r="Z737" s="76"/>
    </row>
    <row r="738" spans="1:26" ht="17.25" customHeight="1">
      <c r="A738" s="76"/>
      <c r="B738" s="236">
        <v>734</v>
      </c>
      <c r="C738" s="817">
        <v>44799</v>
      </c>
      <c r="D738" s="794" t="s">
        <v>9565</v>
      </c>
      <c r="E738" s="795" t="s">
        <v>10846</v>
      </c>
      <c r="F738" s="795" t="s">
        <v>10847</v>
      </c>
      <c r="G738" s="795" t="s">
        <v>9568</v>
      </c>
      <c r="H738" s="236"/>
      <c r="I738" s="76"/>
      <c r="J738" s="76"/>
      <c r="K738" s="76"/>
      <c r="L738" s="76"/>
      <c r="M738" s="76"/>
      <c r="N738" s="76"/>
      <c r="O738" s="76"/>
      <c r="P738" s="76"/>
      <c r="Q738" s="76"/>
      <c r="R738" s="76"/>
      <c r="S738" s="76"/>
      <c r="T738" s="76"/>
      <c r="U738" s="76"/>
      <c r="V738" s="76"/>
      <c r="W738" s="76"/>
      <c r="X738" s="76"/>
      <c r="Y738" s="76"/>
      <c r="Z738" s="76"/>
    </row>
    <row r="739" spans="1:26" ht="17.25" customHeight="1">
      <c r="A739" s="76"/>
      <c r="B739" s="236">
        <v>735</v>
      </c>
      <c r="C739" s="817">
        <v>44799</v>
      </c>
      <c r="D739" s="794" t="s">
        <v>9565</v>
      </c>
      <c r="E739" s="236" t="s">
        <v>10848</v>
      </c>
      <c r="F739" s="795" t="s">
        <v>10849</v>
      </c>
      <c r="G739" s="795" t="s">
        <v>9568</v>
      </c>
      <c r="H739" s="236"/>
      <c r="I739" s="76"/>
      <c r="J739" s="76"/>
      <c r="K739" s="76"/>
      <c r="L739" s="76"/>
      <c r="M739" s="76"/>
      <c r="N739" s="76"/>
      <c r="O739" s="76"/>
      <c r="P739" s="76"/>
      <c r="Q739" s="76"/>
      <c r="R739" s="76"/>
      <c r="S739" s="76"/>
      <c r="T739" s="76"/>
      <c r="U739" s="76"/>
      <c r="V739" s="76"/>
      <c r="W739" s="76"/>
      <c r="X739" s="76"/>
      <c r="Y739" s="76"/>
      <c r="Z739" s="76"/>
    </row>
    <row r="740" spans="1:26" ht="17.25" customHeight="1">
      <c r="A740" s="76"/>
      <c r="B740" s="236">
        <v>736</v>
      </c>
      <c r="C740" s="817">
        <v>44799</v>
      </c>
      <c r="D740" s="794" t="s">
        <v>9565</v>
      </c>
      <c r="E740" s="236" t="s">
        <v>10850</v>
      </c>
      <c r="F740" s="795" t="s">
        <v>10851</v>
      </c>
      <c r="G740" s="795" t="s">
        <v>9568</v>
      </c>
      <c r="H740" s="236"/>
      <c r="I740" s="76"/>
      <c r="J740" s="76"/>
      <c r="K740" s="76"/>
      <c r="L740" s="76"/>
      <c r="M740" s="76"/>
      <c r="N740" s="76"/>
      <c r="O740" s="76"/>
      <c r="P740" s="76"/>
      <c r="Q740" s="76"/>
      <c r="R740" s="76"/>
      <c r="S740" s="76"/>
      <c r="T740" s="76"/>
      <c r="U740" s="76"/>
      <c r="V740" s="76"/>
      <c r="W740" s="76"/>
      <c r="X740" s="76"/>
      <c r="Y740" s="76"/>
      <c r="Z740" s="76"/>
    </row>
    <row r="741" spans="1:26" ht="17.25" customHeight="1">
      <c r="A741" s="76"/>
      <c r="B741" s="236">
        <v>737</v>
      </c>
      <c r="C741" s="817">
        <v>44799</v>
      </c>
      <c r="D741" s="794" t="s">
        <v>9565</v>
      </c>
      <c r="E741" s="236" t="s">
        <v>10852</v>
      </c>
      <c r="F741" s="795" t="s">
        <v>10853</v>
      </c>
      <c r="G741" s="795" t="s">
        <v>9568</v>
      </c>
      <c r="H741" s="236"/>
      <c r="I741" s="76"/>
      <c r="J741" s="76"/>
      <c r="K741" s="76"/>
      <c r="L741" s="76"/>
      <c r="M741" s="76"/>
      <c r="N741" s="76"/>
      <c r="O741" s="76"/>
      <c r="P741" s="76"/>
      <c r="Q741" s="76"/>
      <c r="R741" s="76"/>
      <c r="S741" s="76"/>
      <c r="T741" s="76"/>
      <c r="U741" s="76"/>
      <c r="V741" s="76"/>
      <c r="W741" s="76"/>
      <c r="X741" s="76"/>
      <c r="Y741" s="76"/>
      <c r="Z741" s="76"/>
    </row>
    <row r="742" spans="1:26" ht="17.25" customHeight="1">
      <c r="A742" s="76"/>
      <c r="B742" s="236">
        <v>738</v>
      </c>
      <c r="C742" s="793">
        <v>44800</v>
      </c>
      <c r="D742" s="794" t="s">
        <v>9565</v>
      </c>
      <c r="E742" s="236" t="s">
        <v>10854</v>
      </c>
      <c r="F742" s="795" t="s">
        <v>10855</v>
      </c>
      <c r="G742" s="795" t="s">
        <v>9568</v>
      </c>
      <c r="H742" s="236"/>
      <c r="I742" s="76"/>
      <c r="J742" s="76"/>
      <c r="K742" s="76"/>
      <c r="L742" s="76"/>
      <c r="M742" s="76"/>
      <c r="N742" s="76"/>
      <c r="O742" s="76"/>
      <c r="P742" s="76"/>
      <c r="Q742" s="76"/>
      <c r="R742" s="76"/>
      <c r="S742" s="76"/>
      <c r="T742" s="76"/>
      <c r="U742" s="76"/>
      <c r="V742" s="76"/>
      <c r="W742" s="76"/>
      <c r="X742" s="76"/>
      <c r="Y742" s="76"/>
      <c r="Z742" s="76"/>
    </row>
    <row r="743" spans="1:26" ht="17.25" customHeight="1">
      <c r="A743" s="76"/>
      <c r="B743" s="236">
        <v>739</v>
      </c>
      <c r="C743" s="793">
        <v>44800</v>
      </c>
      <c r="D743" s="794" t="s">
        <v>9565</v>
      </c>
      <c r="E743" s="236" t="s">
        <v>10856</v>
      </c>
      <c r="F743" s="795" t="s">
        <v>10857</v>
      </c>
      <c r="G743" s="795" t="s">
        <v>9568</v>
      </c>
      <c r="H743" s="236"/>
      <c r="I743" s="76"/>
      <c r="J743" s="76"/>
      <c r="K743" s="76"/>
      <c r="L743" s="76"/>
      <c r="M743" s="76"/>
      <c r="N743" s="76"/>
      <c r="O743" s="76"/>
      <c r="P743" s="76"/>
      <c r="Q743" s="76"/>
      <c r="R743" s="76"/>
      <c r="S743" s="76"/>
      <c r="T743" s="76"/>
      <c r="U743" s="76"/>
      <c r="V743" s="76"/>
      <c r="W743" s="76"/>
      <c r="X743" s="76"/>
      <c r="Y743" s="76"/>
      <c r="Z743" s="76"/>
    </row>
    <row r="744" spans="1:26" ht="17.25" customHeight="1">
      <c r="A744" s="76"/>
      <c r="B744" s="236">
        <v>740</v>
      </c>
      <c r="C744" s="793">
        <v>44800</v>
      </c>
      <c r="D744" s="794" t="s">
        <v>9565</v>
      </c>
      <c r="E744" s="236" t="s">
        <v>10858</v>
      </c>
      <c r="F744" s="795" t="s">
        <v>10859</v>
      </c>
      <c r="G744" s="795" t="s">
        <v>9568</v>
      </c>
      <c r="H744" s="236"/>
      <c r="I744" s="76"/>
      <c r="J744" s="76"/>
      <c r="K744" s="76"/>
      <c r="L744" s="76"/>
      <c r="M744" s="76"/>
      <c r="N744" s="76"/>
      <c r="O744" s="76"/>
      <c r="P744" s="76"/>
      <c r="Q744" s="76"/>
      <c r="R744" s="76"/>
      <c r="S744" s="76"/>
      <c r="T744" s="76"/>
      <c r="U744" s="76"/>
      <c r="V744" s="76"/>
      <c r="W744" s="76"/>
      <c r="X744" s="76"/>
      <c r="Y744" s="76"/>
      <c r="Z744" s="76"/>
    </row>
    <row r="745" spans="1:26" ht="17.25" customHeight="1">
      <c r="A745" s="76"/>
      <c r="B745" s="236">
        <v>741</v>
      </c>
      <c r="C745" s="793">
        <v>44800</v>
      </c>
      <c r="D745" s="794" t="s">
        <v>9565</v>
      </c>
      <c r="E745" s="236" t="s">
        <v>10860</v>
      </c>
      <c r="F745" s="795" t="s">
        <v>10861</v>
      </c>
      <c r="G745" s="795" t="s">
        <v>9568</v>
      </c>
      <c r="H745" s="236"/>
      <c r="I745" s="76"/>
      <c r="J745" s="76"/>
      <c r="K745" s="76"/>
      <c r="L745" s="76"/>
      <c r="M745" s="76"/>
      <c r="N745" s="76"/>
      <c r="O745" s="76"/>
      <c r="P745" s="76"/>
      <c r="Q745" s="76"/>
      <c r="R745" s="76"/>
      <c r="S745" s="76"/>
      <c r="T745" s="76"/>
      <c r="U745" s="76"/>
      <c r="V745" s="76"/>
      <c r="W745" s="76"/>
      <c r="X745" s="76"/>
      <c r="Y745" s="76"/>
      <c r="Z745" s="76"/>
    </row>
    <row r="746" spans="1:26" ht="17.25" customHeight="1">
      <c r="A746" s="76"/>
      <c r="B746" s="236">
        <v>742</v>
      </c>
      <c r="C746" s="793">
        <v>44800</v>
      </c>
      <c r="D746" s="794" t="s">
        <v>9565</v>
      </c>
      <c r="E746" s="236" t="s">
        <v>10862</v>
      </c>
      <c r="F746" s="795" t="s">
        <v>10863</v>
      </c>
      <c r="G746" s="795" t="s">
        <v>9568</v>
      </c>
      <c r="H746" s="236"/>
      <c r="I746" s="76"/>
      <c r="J746" s="76"/>
      <c r="K746" s="76"/>
      <c r="L746" s="76"/>
      <c r="M746" s="76"/>
      <c r="N746" s="76"/>
      <c r="O746" s="76"/>
      <c r="P746" s="76"/>
      <c r="Q746" s="76"/>
      <c r="R746" s="76"/>
      <c r="S746" s="76"/>
      <c r="T746" s="76"/>
      <c r="U746" s="76"/>
      <c r="V746" s="76"/>
      <c r="W746" s="76"/>
      <c r="X746" s="76"/>
      <c r="Y746" s="76"/>
      <c r="Z746" s="76"/>
    </row>
    <row r="747" spans="1:26" ht="17.25" customHeight="1">
      <c r="A747" s="76"/>
      <c r="B747" s="236">
        <v>743</v>
      </c>
      <c r="C747" s="793">
        <v>44800</v>
      </c>
      <c r="D747" s="794" t="s">
        <v>9565</v>
      </c>
      <c r="E747" s="236" t="s">
        <v>10864</v>
      </c>
      <c r="F747" s="795" t="s">
        <v>10865</v>
      </c>
      <c r="G747" s="795" t="s">
        <v>9568</v>
      </c>
      <c r="H747" s="236"/>
      <c r="I747" s="76"/>
      <c r="J747" s="76"/>
      <c r="K747" s="76"/>
      <c r="L747" s="76"/>
      <c r="M747" s="76"/>
      <c r="N747" s="76"/>
      <c r="O747" s="76"/>
      <c r="P747" s="76"/>
      <c r="Q747" s="76"/>
      <c r="R747" s="76"/>
      <c r="S747" s="76"/>
      <c r="T747" s="76"/>
      <c r="U747" s="76"/>
      <c r="V747" s="76"/>
      <c r="W747" s="76"/>
      <c r="X747" s="76"/>
      <c r="Y747" s="76"/>
      <c r="Z747" s="76"/>
    </row>
    <row r="748" spans="1:26" ht="17.25" customHeight="1">
      <c r="A748" s="76"/>
      <c r="B748" s="236">
        <v>744</v>
      </c>
      <c r="C748" s="793">
        <v>44800</v>
      </c>
      <c r="D748" s="794" t="s">
        <v>9565</v>
      </c>
      <c r="E748" s="236" t="s">
        <v>10866</v>
      </c>
      <c r="F748" s="795" t="s">
        <v>10867</v>
      </c>
      <c r="G748" s="795" t="s">
        <v>9568</v>
      </c>
      <c r="H748" s="236"/>
      <c r="I748" s="76"/>
      <c r="J748" s="76"/>
      <c r="K748" s="76"/>
      <c r="L748" s="76"/>
      <c r="M748" s="76"/>
      <c r="N748" s="76"/>
      <c r="O748" s="76"/>
      <c r="P748" s="76"/>
      <c r="Q748" s="76"/>
      <c r="R748" s="76"/>
      <c r="S748" s="76"/>
      <c r="T748" s="76"/>
      <c r="U748" s="76"/>
      <c r="V748" s="76"/>
      <c r="W748" s="76"/>
      <c r="X748" s="76"/>
      <c r="Y748" s="76"/>
      <c r="Z748" s="76"/>
    </row>
    <row r="749" spans="1:26" ht="17.25" customHeight="1">
      <c r="A749" s="76"/>
      <c r="B749" s="236">
        <v>745</v>
      </c>
      <c r="C749" s="793">
        <v>44800</v>
      </c>
      <c r="D749" s="794" t="s">
        <v>9565</v>
      </c>
      <c r="E749" s="236" t="s">
        <v>10868</v>
      </c>
      <c r="F749" s="795" t="s">
        <v>10869</v>
      </c>
      <c r="G749" s="795" t="s">
        <v>9568</v>
      </c>
      <c r="H749" s="236"/>
      <c r="I749" s="76"/>
      <c r="J749" s="76"/>
      <c r="K749" s="76"/>
      <c r="L749" s="76"/>
      <c r="M749" s="76"/>
      <c r="N749" s="76"/>
      <c r="O749" s="76"/>
      <c r="P749" s="76"/>
      <c r="Q749" s="76"/>
      <c r="R749" s="76"/>
      <c r="S749" s="76"/>
      <c r="T749" s="76"/>
      <c r="U749" s="76"/>
      <c r="V749" s="76"/>
      <c r="W749" s="76"/>
      <c r="X749" s="76"/>
      <c r="Y749" s="76"/>
      <c r="Z749" s="76"/>
    </row>
    <row r="750" spans="1:26" ht="17.25" customHeight="1">
      <c r="A750" s="76"/>
      <c r="B750" s="236">
        <v>746</v>
      </c>
      <c r="C750" s="793">
        <v>44800</v>
      </c>
      <c r="D750" s="794" t="s">
        <v>9565</v>
      </c>
      <c r="E750" s="236" t="s">
        <v>9620</v>
      </c>
      <c r="F750" s="795" t="s">
        <v>10870</v>
      </c>
      <c r="G750" s="795" t="s">
        <v>9568</v>
      </c>
      <c r="H750" s="236"/>
      <c r="I750" s="76"/>
      <c r="J750" s="76"/>
      <c r="K750" s="76"/>
      <c r="L750" s="76"/>
      <c r="M750" s="76"/>
      <c r="N750" s="76"/>
      <c r="O750" s="76"/>
      <c r="P750" s="76"/>
      <c r="Q750" s="76"/>
      <c r="R750" s="76"/>
      <c r="S750" s="76"/>
      <c r="T750" s="76"/>
      <c r="U750" s="76"/>
      <c r="V750" s="76"/>
      <c r="W750" s="76"/>
      <c r="X750" s="76"/>
      <c r="Y750" s="76"/>
      <c r="Z750" s="76"/>
    </row>
    <row r="751" spans="1:26" ht="17.25" customHeight="1">
      <c r="A751" s="76"/>
      <c r="B751" s="236">
        <v>747</v>
      </c>
      <c r="C751" s="793">
        <v>44800</v>
      </c>
      <c r="D751" s="794" t="s">
        <v>9565</v>
      </c>
      <c r="E751" s="236" t="s">
        <v>10871</v>
      </c>
      <c r="F751" s="795" t="s">
        <v>10872</v>
      </c>
      <c r="G751" s="795" t="s">
        <v>9568</v>
      </c>
      <c r="H751" s="236"/>
      <c r="I751" s="76"/>
      <c r="J751" s="76"/>
      <c r="K751" s="76"/>
      <c r="L751" s="76"/>
      <c r="M751" s="76"/>
      <c r="N751" s="76"/>
      <c r="O751" s="76"/>
      <c r="P751" s="76"/>
      <c r="Q751" s="76"/>
      <c r="R751" s="76"/>
      <c r="S751" s="76"/>
      <c r="T751" s="76"/>
      <c r="U751" s="76"/>
      <c r="V751" s="76"/>
      <c r="W751" s="76"/>
      <c r="X751" s="76"/>
      <c r="Y751" s="76"/>
      <c r="Z751" s="76"/>
    </row>
    <row r="752" spans="1:26" ht="17.25" customHeight="1">
      <c r="A752" s="76"/>
      <c r="B752" s="236">
        <v>748</v>
      </c>
      <c r="C752" s="793">
        <v>44800</v>
      </c>
      <c r="D752" s="794" t="s">
        <v>9565</v>
      </c>
      <c r="E752" s="795" t="s">
        <v>10873</v>
      </c>
      <c r="F752" s="795" t="s">
        <v>10874</v>
      </c>
      <c r="G752" s="795" t="s">
        <v>9568</v>
      </c>
      <c r="H752" s="236"/>
      <c r="I752" s="76"/>
      <c r="J752" s="76"/>
      <c r="K752" s="76"/>
      <c r="L752" s="76"/>
      <c r="M752" s="76"/>
      <c r="N752" s="76"/>
      <c r="O752" s="76"/>
      <c r="P752" s="76"/>
      <c r="Q752" s="76"/>
      <c r="R752" s="76"/>
      <c r="S752" s="76"/>
      <c r="T752" s="76"/>
      <c r="U752" s="76"/>
      <c r="V752" s="76"/>
      <c r="W752" s="76"/>
      <c r="X752" s="76"/>
      <c r="Y752" s="76"/>
      <c r="Z752" s="76"/>
    </row>
    <row r="753" spans="1:26" ht="17.25" customHeight="1">
      <c r="A753" s="76"/>
      <c r="B753" s="236">
        <v>749</v>
      </c>
      <c r="C753" s="793">
        <v>44800</v>
      </c>
      <c r="D753" s="794" t="s">
        <v>9565</v>
      </c>
      <c r="E753" s="236" t="s">
        <v>10875</v>
      </c>
      <c r="F753" s="795" t="s">
        <v>10876</v>
      </c>
      <c r="G753" s="795" t="s">
        <v>9568</v>
      </c>
      <c r="H753" s="236"/>
      <c r="I753" s="76"/>
      <c r="J753" s="76"/>
      <c r="K753" s="76"/>
      <c r="L753" s="76"/>
      <c r="M753" s="76"/>
      <c r="N753" s="76"/>
      <c r="O753" s="76"/>
      <c r="P753" s="76"/>
      <c r="Q753" s="76"/>
      <c r="R753" s="76"/>
      <c r="S753" s="76"/>
      <c r="T753" s="76"/>
      <c r="U753" s="76"/>
      <c r="V753" s="76"/>
      <c r="W753" s="76"/>
      <c r="X753" s="76"/>
      <c r="Y753" s="76"/>
      <c r="Z753" s="76"/>
    </row>
    <row r="754" spans="1:26" ht="17.25" customHeight="1">
      <c r="A754" s="76"/>
      <c r="B754" s="236">
        <v>750</v>
      </c>
      <c r="C754" s="793">
        <v>44801</v>
      </c>
      <c r="D754" s="794" t="s">
        <v>9565</v>
      </c>
      <c r="E754" s="236" t="s">
        <v>10877</v>
      </c>
      <c r="F754" s="795" t="s">
        <v>10878</v>
      </c>
      <c r="G754" s="795" t="s">
        <v>9568</v>
      </c>
      <c r="H754" s="236"/>
      <c r="I754" s="76"/>
      <c r="J754" s="76"/>
      <c r="K754" s="76"/>
      <c r="L754" s="76"/>
      <c r="M754" s="76"/>
      <c r="N754" s="76"/>
      <c r="O754" s="76"/>
      <c r="P754" s="76"/>
      <c r="Q754" s="76"/>
      <c r="R754" s="76"/>
      <c r="S754" s="76"/>
      <c r="T754" s="76"/>
      <c r="U754" s="76"/>
      <c r="V754" s="76"/>
      <c r="W754" s="76"/>
      <c r="X754" s="76"/>
      <c r="Y754" s="76"/>
      <c r="Z754" s="76"/>
    </row>
    <row r="755" spans="1:26" ht="17.25" customHeight="1">
      <c r="A755" s="76"/>
      <c r="B755" s="236">
        <v>751</v>
      </c>
      <c r="C755" s="793">
        <v>44801</v>
      </c>
      <c r="D755" s="794" t="s">
        <v>9565</v>
      </c>
      <c r="E755" s="236" t="s">
        <v>10879</v>
      </c>
      <c r="F755" s="795" t="s">
        <v>10880</v>
      </c>
      <c r="G755" s="795" t="s">
        <v>9568</v>
      </c>
      <c r="H755" s="236"/>
      <c r="I755" s="76"/>
      <c r="J755" s="76"/>
      <c r="K755" s="76"/>
      <c r="L755" s="76"/>
      <c r="M755" s="76"/>
      <c r="N755" s="76"/>
      <c r="O755" s="76"/>
      <c r="P755" s="76"/>
      <c r="Q755" s="76"/>
      <c r="R755" s="76"/>
      <c r="S755" s="76"/>
      <c r="T755" s="76"/>
      <c r="U755" s="76"/>
      <c r="V755" s="76"/>
      <c r="W755" s="76"/>
      <c r="X755" s="76"/>
      <c r="Y755" s="76"/>
      <c r="Z755" s="76"/>
    </row>
    <row r="756" spans="1:26" ht="17.25" customHeight="1">
      <c r="A756" s="76"/>
      <c r="B756" s="236">
        <v>752</v>
      </c>
      <c r="C756" s="793">
        <v>44801</v>
      </c>
      <c r="D756" s="794" t="s">
        <v>9565</v>
      </c>
      <c r="E756" s="236" t="s">
        <v>10881</v>
      </c>
      <c r="F756" s="795" t="s">
        <v>10882</v>
      </c>
      <c r="G756" s="795" t="s">
        <v>9568</v>
      </c>
      <c r="H756" s="236"/>
      <c r="I756" s="76"/>
      <c r="J756" s="76"/>
      <c r="K756" s="76"/>
      <c r="L756" s="76"/>
      <c r="M756" s="76"/>
      <c r="N756" s="76"/>
      <c r="O756" s="76"/>
      <c r="P756" s="76"/>
      <c r="Q756" s="76"/>
      <c r="R756" s="76"/>
      <c r="S756" s="76"/>
      <c r="T756" s="76"/>
      <c r="U756" s="76"/>
      <c r="V756" s="76"/>
      <c r="W756" s="76"/>
      <c r="X756" s="76"/>
      <c r="Y756" s="76"/>
      <c r="Z756" s="76"/>
    </row>
    <row r="757" spans="1:26" ht="17.25" customHeight="1">
      <c r="A757" s="76"/>
      <c r="B757" s="236">
        <v>753</v>
      </c>
      <c r="C757" s="793">
        <v>44801</v>
      </c>
      <c r="D757" s="794" t="s">
        <v>9565</v>
      </c>
      <c r="E757" s="236" t="s">
        <v>10883</v>
      </c>
      <c r="F757" s="795" t="s">
        <v>10884</v>
      </c>
      <c r="G757" s="795" t="s">
        <v>9568</v>
      </c>
      <c r="H757" s="236"/>
      <c r="I757" s="76"/>
      <c r="J757" s="76"/>
      <c r="K757" s="76"/>
      <c r="L757" s="76"/>
      <c r="M757" s="76"/>
      <c r="N757" s="76"/>
      <c r="O757" s="76"/>
      <c r="P757" s="76"/>
      <c r="Q757" s="76"/>
      <c r="R757" s="76"/>
      <c r="S757" s="76"/>
      <c r="T757" s="76"/>
      <c r="U757" s="76"/>
      <c r="V757" s="76"/>
      <c r="W757" s="76"/>
      <c r="X757" s="76"/>
      <c r="Y757" s="76"/>
      <c r="Z757" s="76"/>
    </row>
    <row r="758" spans="1:26" ht="17.25" customHeight="1">
      <c r="A758" s="76"/>
      <c r="B758" s="236">
        <v>754</v>
      </c>
      <c r="C758" s="793">
        <v>44801</v>
      </c>
      <c r="D758" s="794" t="s">
        <v>9565</v>
      </c>
      <c r="E758" s="236" t="s">
        <v>10885</v>
      </c>
      <c r="F758" s="795" t="s">
        <v>10886</v>
      </c>
      <c r="G758" s="795" t="s">
        <v>9568</v>
      </c>
      <c r="H758" s="236"/>
      <c r="I758" s="76"/>
      <c r="J758" s="76"/>
      <c r="K758" s="76"/>
      <c r="L758" s="76"/>
      <c r="M758" s="76"/>
      <c r="N758" s="76"/>
      <c r="O758" s="76"/>
      <c r="P758" s="76"/>
      <c r="Q758" s="76"/>
      <c r="R758" s="76"/>
      <c r="S758" s="76"/>
      <c r="T758" s="76"/>
      <c r="U758" s="76"/>
      <c r="V758" s="76"/>
      <c r="W758" s="76"/>
      <c r="X758" s="76"/>
      <c r="Y758" s="76"/>
      <c r="Z758" s="76"/>
    </row>
    <row r="759" spans="1:26" ht="17.25" customHeight="1">
      <c r="A759" s="76"/>
      <c r="B759" s="236">
        <v>755</v>
      </c>
      <c r="C759" s="793">
        <v>44801</v>
      </c>
      <c r="D759" s="794" t="s">
        <v>9565</v>
      </c>
      <c r="E759" s="236" t="s">
        <v>10887</v>
      </c>
      <c r="F759" s="795" t="s">
        <v>10888</v>
      </c>
      <c r="G759" s="795" t="s">
        <v>9568</v>
      </c>
      <c r="H759" s="236"/>
      <c r="I759" s="76"/>
      <c r="J759" s="76"/>
      <c r="K759" s="76"/>
      <c r="L759" s="76"/>
      <c r="M759" s="76"/>
      <c r="N759" s="76"/>
      <c r="O759" s="76"/>
      <c r="P759" s="76"/>
      <c r="Q759" s="76"/>
      <c r="R759" s="76"/>
      <c r="S759" s="76"/>
      <c r="T759" s="76"/>
      <c r="U759" s="76"/>
      <c r="V759" s="76"/>
      <c r="W759" s="76"/>
      <c r="X759" s="76"/>
      <c r="Y759" s="76"/>
      <c r="Z759" s="76"/>
    </row>
    <row r="760" spans="1:26" ht="17.25" customHeight="1">
      <c r="A760" s="76"/>
      <c r="B760" s="236">
        <v>756</v>
      </c>
      <c r="C760" s="793">
        <v>44801</v>
      </c>
      <c r="D760" s="794" t="s">
        <v>9565</v>
      </c>
      <c r="E760" s="236" t="s">
        <v>10889</v>
      </c>
      <c r="F760" s="795" t="s">
        <v>10890</v>
      </c>
      <c r="G760" s="795" t="s">
        <v>9568</v>
      </c>
      <c r="H760" s="236"/>
      <c r="I760" s="76"/>
      <c r="J760" s="76"/>
      <c r="K760" s="76"/>
      <c r="L760" s="76"/>
      <c r="M760" s="76"/>
      <c r="N760" s="76"/>
      <c r="O760" s="76"/>
      <c r="P760" s="76"/>
      <c r="Q760" s="76"/>
      <c r="R760" s="76"/>
      <c r="S760" s="76"/>
      <c r="T760" s="76"/>
      <c r="U760" s="76"/>
      <c r="V760" s="76"/>
      <c r="W760" s="76"/>
      <c r="X760" s="76"/>
      <c r="Y760" s="76"/>
      <c r="Z760" s="76"/>
    </row>
    <row r="761" spans="1:26" ht="17.25" customHeight="1">
      <c r="A761" s="76"/>
      <c r="B761" s="236">
        <v>757</v>
      </c>
      <c r="C761" s="793">
        <v>44801</v>
      </c>
      <c r="D761" s="794" t="s">
        <v>9565</v>
      </c>
      <c r="E761" s="236" t="s">
        <v>10891</v>
      </c>
      <c r="F761" s="795" t="s">
        <v>10892</v>
      </c>
      <c r="G761" s="795" t="s">
        <v>9568</v>
      </c>
      <c r="H761" s="236"/>
      <c r="I761" s="76"/>
      <c r="J761" s="76"/>
      <c r="K761" s="76"/>
      <c r="L761" s="76"/>
      <c r="M761" s="76"/>
      <c r="N761" s="76"/>
      <c r="O761" s="76"/>
      <c r="P761" s="76"/>
      <c r="Q761" s="76"/>
      <c r="R761" s="76"/>
      <c r="S761" s="76"/>
      <c r="T761" s="76"/>
      <c r="U761" s="76"/>
      <c r="V761" s="76"/>
      <c r="W761" s="76"/>
      <c r="X761" s="76"/>
      <c r="Y761" s="76"/>
      <c r="Z761" s="76"/>
    </row>
    <row r="762" spans="1:26" ht="17.25" customHeight="1">
      <c r="A762" s="76"/>
      <c r="B762" s="236">
        <v>758</v>
      </c>
      <c r="C762" s="793">
        <v>44801</v>
      </c>
      <c r="D762" s="794" t="s">
        <v>9565</v>
      </c>
      <c r="E762" s="236" t="s">
        <v>10893</v>
      </c>
      <c r="F762" s="795" t="s">
        <v>10894</v>
      </c>
      <c r="G762" s="795" t="s">
        <v>9568</v>
      </c>
      <c r="H762" s="236"/>
      <c r="I762" s="76"/>
      <c r="J762" s="76"/>
      <c r="K762" s="76"/>
      <c r="L762" s="76"/>
      <c r="M762" s="76"/>
      <c r="N762" s="76"/>
      <c r="O762" s="76"/>
      <c r="P762" s="76"/>
      <c r="Q762" s="76"/>
      <c r="R762" s="76"/>
      <c r="S762" s="76"/>
      <c r="T762" s="76"/>
      <c r="U762" s="76"/>
      <c r="V762" s="76"/>
      <c r="W762" s="76"/>
      <c r="X762" s="76"/>
      <c r="Y762" s="76"/>
      <c r="Z762" s="76"/>
    </row>
    <row r="763" spans="1:26" ht="17.25" customHeight="1">
      <c r="A763" s="76"/>
      <c r="B763" s="236">
        <v>759</v>
      </c>
      <c r="C763" s="793">
        <v>44801</v>
      </c>
      <c r="D763" s="794" t="s">
        <v>9565</v>
      </c>
      <c r="E763" s="236" t="s">
        <v>10895</v>
      </c>
      <c r="F763" s="795" t="s">
        <v>10896</v>
      </c>
      <c r="G763" s="795" t="s">
        <v>9568</v>
      </c>
      <c r="H763" s="236"/>
      <c r="I763" s="76"/>
      <c r="J763" s="76"/>
      <c r="K763" s="76"/>
      <c r="L763" s="76"/>
      <c r="M763" s="76"/>
      <c r="N763" s="76"/>
      <c r="O763" s="76"/>
      <c r="P763" s="76"/>
      <c r="Q763" s="76"/>
      <c r="R763" s="76"/>
      <c r="S763" s="76"/>
      <c r="T763" s="76"/>
      <c r="U763" s="76"/>
      <c r="V763" s="76"/>
      <c r="W763" s="76"/>
      <c r="X763" s="76"/>
      <c r="Y763" s="76"/>
      <c r="Z763" s="76"/>
    </row>
    <row r="764" spans="1:26" ht="17.25" customHeight="1">
      <c r="A764" s="76"/>
      <c r="B764" s="236">
        <v>760</v>
      </c>
      <c r="C764" s="793">
        <v>44801</v>
      </c>
      <c r="D764" s="794" t="s">
        <v>9565</v>
      </c>
      <c r="E764" s="236" t="s">
        <v>10897</v>
      </c>
      <c r="F764" s="795" t="s">
        <v>10898</v>
      </c>
      <c r="G764" s="795" t="s">
        <v>9568</v>
      </c>
      <c r="H764" s="236"/>
      <c r="I764" s="76"/>
      <c r="J764" s="76"/>
      <c r="K764" s="76"/>
      <c r="L764" s="76"/>
      <c r="M764" s="76"/>
      <c r="N764" s="76"/>
      <c r="O764" s="76"/>
      <c r="P764" s="76"/>
      <c r="Q764" s="76"/>
      <c r="R764" s="76"/>
      <c r="S764" s="76"/>
      <c r="T764" s="76"/>
      <c r="U764" s="76"/>
      <c r="V764" s="76"/>
      <c r="W764" s="76"/>
      <c r="X764" s="76"/>
      <c r="Y764" s="76"/>
      <c r="Z764" s="76"/>
    </row>
    <row r="765" spans="1:26" ht="17.25" customHeight="1">
      <c r="A765" s="76"/>
      <c r="B765" s="236">
        <v>761</v>
      </c>
      <c r="C765" s="793">
        <v>44801</v>
      </c>
      <c r="D765" s="794" t="s">
        <v>9565</v>
      </c>
      <c r="E765" s="795" t="s">
        <v>9964</v>
      </c>
      <c r="F765" s="795" t="s">
        <v>10899</v>
      </c>
      <c r="G765" s="795" t="s">
        <v>9568</v>
      </c>
      <c r="H765" s="236"/>
      <c r="I765" s="76"/>
      <c r="J765" s="76"/>
      <c r="K765" s="76"/>
      <c r="L765" s="76"/>
      <c r="M765" s="76"/>
      <c r="N765" s="76"/>
      <c r="O765" s="76"/>
      <c r="P765" s="76"/>
      <c r="Q765" s="76"/>
      <c r="R765" s="76"/>
      <c r="S765" s="76"/>
      <c r="T765" s="76"/>
      <c r="U765" s="76"/>
      <c r="V765" s="76"/>
      <c r="W765" s="76"/>
      <c r="X765" s="76"/>
      <c r="Y765" s="76"/>
      <c r="Z765" s="76"/>
    </row>
    <row r="766" spans="1:26" ht="17.25" customHeight="1">
      <c r="A766" s="76"/>
      <c r="B766" s="236">
        <v>762</v>
      </c>
      <c r="C766" s="793">
        <v>44801</v>
      </c>
      <c r="D766" s="794" t="s">
        <v>9565</v>
      </c>
      <c r="E766" s="236" t="s">
        <v>10900</v>
      </c>
      <c r="F766" s="795" t="s">
        <v>10901</v>
      </c>
      <c r="G766" s="795" t="s">
        <v>9568</v>
      </c>
      <c r="H766" s="236"/>
      <c r="I766" s="76"/>
      <c r="J766" s="76"/>
      <c r="K766" s="76"/>
      <c r="L766" s="76"/>
      <c r="M766" s="76"/>
      <c r="N766" s="76"/>
      <c r="O766" s="76"/>
      <c r="P766" s="76"/>
      <c r="Q766" s="76"/>
      <c r="R766" s="76"/>
      <c r="S766" s="76"/>
      <c r="T766" s="76"/>
      <c r="U766" s="76"/>
      <c r="V766" s="76"/>
      <c r="W766" s="76"/>
      <c r="X766" s="76"/>
      <c r="Y766" s="76"/>
      <c r="Z766" s="76"/>
    </row>
    <row r="767" spans="1:26" ht="17.25" customHeight="1">
      <c r="A767" s="76"/>
      <c r="B767" s="236">
        <v>763</v>
      </c>
      <c r="C767" s="793">
        <v>44801</v>
      </c>
      <c r="D767" s="794" t="s">
        <v>9565</v>
      </c>
      <c r="E767" s="236" t="s">
        <v>10902</v>
      </c>
      <c r="F767" s="795" t="s">
        <v>10903</v>
      </c>
      <c r="G767" s="795" t="s">
        <v>9568</v>
      </c>
      <c r="H767" s="236"/>
      <c r="I767" s="76"/>
      <c r="J767" s="76"/>
      <c r="K767" s="76"/>
      <c r="L767" s="76"/>
      <c r="M767" s="76"/>
      <c r="N767" s="76"/>
      <c r="O767" s="76"/>
      <c r="P767" s="76"/>
      <c r="Q767" s="76"/>
      <c r="R767" s="76"/>
      <c r="S767" s="76"/>
      <c r="T767" s="76"/>
      <c r="U767" s="76"/>
      <c r="V767" s="76"/>
      <c r="W767" s="76"/>
      <c r="X767" s="76"/>
      <c r="Y767" s="76"/>
      <c r="Z767" s="76"/>
    </row>
    <row r="768" spans="1:26" ht="17.25" customHeight="1">
      <c r="A768" s="76"/>
      <c r="B768" s="236">
        <v>764</v>
      </c>
      <c r="C768" s="793">
        <v>44801</v>
      </c>
      <c r="D768" s="794" t="s">
        <v>9565</v>
      </c>
      <c r="E768" s="236" t="s">
        <v>10375</v>
      </c>
      <c r="F768" s="795" t="s">
        <v>10904</v>
      </c>
      <c r="G768" s="795" t="s">
        <v>9568</v>
      </c>
      <c r="H768" s="236"/>
      <c r="I768" s="76"/>
      <c r="J768" s="76"/>
      <c r="K768" s="76"/>
      <c r="L768" s="76"/>
      <c r="M768" s="76"/>
      <c r="N768" s="76"/>
      <c r="O768" s="76"/>
      <c r="P768" s="76"/>
      <c r="Q768" s="76"/>
      <c r="R768" s="76"/>
      <c r="S768" s="76"/>
      <c r="T768" s="76"/>
      <c r="U768" s="76"/>
      <c r="V768" s="76"/>
      <c r="W768" s="76"/>
      <c r="X768" s="76"/>
      <c r="Y768" s="76"/>
      <c r="Z768" s="76"/>
    </row>
    <row r="769" spans="1:26" ht="17.25" customHeight="1">
      <c r="A769" s="76"/>
      <c r="B769" s="236">
        <v>765</v>
      </c>
      <c r="C769" s="793">
        <v>44802</v>
      </c>
      <c r="D769" s="794" t="s">
        <v>9565</v>
      </c>
      <c r="E769" s="236" t="s">
        <v>10905</v>
      </c>
      <c r="F769" s="795" t="s">
        <v>10906</v>
      </c>
      <c r="G769" s="795" t="s">
        <v>9568</v>
      </c>
      <c r="H769" s="236"/>
      <c r="I769" s="76"/>
      <c r="J769" s="76"/>
      <c r="K769" s="76"/>
      <c r="L769" s="76"/>
      <c r="M769" s="76"/>
      <c r="N769" s="76"/>
      <c r="O769" s="76"/>
      <c r="P769" s="76"/>
      <c r="Q769" s="76"/>
      <c r="R769" s="76"/>
      <c r="S769" s="76"/>
      <c r="T769" s="76"/>
      <c r="U769" s="76"/>
      <c r="V769" s="76"/>
      <c r="W769" s="76"/>
      <c r="X769" s="76"/>
      <c r="Y769" s="76"/>
      <c r="Z769" s="76"/>
    </row>
    <row r="770" spans="1:26" ht="17.25" customHeight="1">
      <c r="A770" s="76"/>
      <c r="B770" s="236">
        <v>766</v>
      </c>
      <c r="C770" s="793">
        <v>44802</v>
      </c>
      <c r="D770" s="794" t="s">
        <v>9565</v>
      </c>
      <c r="E770" s="236" t="s">
        <v>10907</v>
      </c>
      <c r="F770" s="795" t="s">
        <v>10908</v>
      </c>
      <c r="G770" s="795" t="s">
        <v>9568</v>
      </c>
      <c r="H770" s="236"/>
      <c r="I770" s="76"/>
      <c r="J770" s="76"/>
      <c r="K770" s="76"/>
      <c r="L770" s="76"/>
      <c r="M770" s="76"/>
      <c r="N770" s="76"/>
      <c r="O770" s="76"/>
      <c r="P770" s="76"/>
      <c r="Q770" s="76"/>
      <c r="R770" s="76"/>
      <c r="S770" s="76"/>
      <c r="T770" s="76"/>
      <c r="U770" s="76"/>
      <c r="V770" s="76"/>
      <c r="W770" s="76"/>
      <c r="X770" s="76"/>
      <c r="Y770" s="76"/>
      <c r="Z770" s="76"/>
    </row>
    <row r="771" spans="1:26" ht="17.25" customHeight="1">
      <c r="A771" s="76"/>
      <c r="B771" s="236">
        <v>767</v>
      </c>
      <c r="C771" s="793">
        <v>44802</v>
      </c>
      <c r="D771" s="794" t="s">
        <v>9565</v>
      </c>
      <c r="E771" s="236" t="s">
        <v>10909</v>
      </c>
      <c r="F771" s="795" t="s">
        <v>10910</v>
      </c>
      <c r="G771" s="795" t="s">
        <v>9568</v>
      </c>
      <c r="H771" s="236"/>
      <c r="I771" s="76"/>
      <c r="J771" s="76"/>
      <c r="K771" s="76"/>
      <c r="L771" s="76"/>
      <c r="M771" s="76"/>
      <c r="N771" s="76"/>
      <c r="O771" s="76"/>
      <c r="P771" s="76"/>
      <c r="Q771" s="76"/>
      <c r="R771" s="76"/>
      <c r="S771" s="76"/>
      <c r="T771" s="76"/>
      <c r="U771" s="76"/>
      <c r="V771" s="76"/>
      <c r="W771" s="76"/>
      <c r="X771" s="76"/>
      <c r="Y771" s="76"/>
      <c r="Z771" s="76"/>
    </row>
    <row r="772" spans="1:26" ht="17.25" customHeight="1">
      <c r="A772" s="76"/>
      <c r="B772" s="236">
        <v>768</v>
      </c>
      <c r="C772" s="793">
        <v>44802</v>
      </c>
      <c r="D772" s="794" t="s">
        <v>10911</v>
      </c>
      <c r="E772" s="795" t="s">
        <v>10912</v>
      </c>
      <c r="F772" s="795" t="s">
        <v>10913</v>
      </c>
      <c r="G772" s="795" t="s">
        <v>9568</v>
      </c>
      <c r="H772" s="236"/>
      <c r="I772" s="76"/>
      <c r="J772" s="76"/>
      <c r="K772" s="76"/>
      <c r="L772" s="76"/>
      <c r="M772" s="76"/>
      <c r="N772" s="76"/>
      <c r="O772" s="76"/>
      <c r="P772" s="76"/>
      <c r="Q772" s="76"/>
      <c r="R772" s="76"/>
      <c r="S772" s="76"/>
      <c r="T772" s="76"/>
      <c r="U772" s="76"/>
      <c r="V772" s="76"/>
      <c r="W772" s="76"/>
      <c r="X772" s="76"/>
      <c r="Y772" s="76"/>
      <c r="Z772" s="76"/>
    </row>
    <row r="773" spans="1:26" ht="17.25" customHeight="1">
      <c r="A773" s="76"/>
      <c r="B773" s="236">
        <v>769</v>
      </c>
      <c r="C773" s="793">
        <v>44802</v>
      </c>
      <c r="D773" s="794" t="s">
        <v>9565</v>
      </c>
      <c r="E773" s="236" t="s">
        <v>10914</v>
      </c>
      <c r="F773" s="795" t="s">
        <v>10915</v>
      </c>
      <c r="G773" s="795" t="s">
        <v>9568</v>
      </c>
      <c r="H773" s="236"/>
      <c r="I773" s="76"/>
      <c r="J773" s="76"/>
      <c r="K773" s="76"/>
      <c r="L773" s="76"/>
      <c r="M773" s="76"/>
      <c r="N773" s="76"/>
      <c r="O773" s="76"/>
      <c r="P773" s="76"/>
      <c r="Q773" s="76"/>
      <c r="R773" s="76"/>
      <c r="S773" s="76"/>
      <c r="T773" s="76"/>
      <c r="U773" s="76"/>
      <c r="V773" s="76"/>
      <c r="W773" s="76"/>
      <c r="X773" s="76"/>
      <c r="Y773" s="76"/>
      <c r="Z773" s="76"/>
    </row>
    <row r="774" spans="1:26" ht="17.25" customHeight="1">
      <c r="A774" s="76"/>
      <c r="B774" s="236">
        <v>770</v>
      </c>
      <c r="C774" s="793">
        <v>44802</v>
      </c>
      <c r="D774" s="794" t="s">
        <v>9565</v>
      </c>
      <c r="E774" s="236" t="s">
        <v>10916</v>
      </c>
      <c r="F774" s="795" t="s">
        <v>10917</v>
      </c>
      <c r="G774" s="795" t="s">
        <v>9568</v>
      </c>
      <c r="H774" s="236"/>
      <c r="I774" s="76"/>
      <c r="J774" s="76"/>
      <c r="K774" s="76"/>
      <c r="L774" s="76"/>
      <c r="M774" s="76"/>
      <c r="N774" s="76"/>
      <c r="O774" s="76"/>
      <c r="P774" s="76"/>
      <c r="Q774" s="76"/>
      <c r="R774" s="76"/>
      <c r="S774" s="76"/>
      <c r="T774" s="76"/>
      <c r="U774" s="76"/>
      <c r="V774" s="76"/>
      <c r="W774" s="76"/>
      <c r="X774" s="76"/>
      <c r="Y774" s="76"/>
      <c r="Z774" s="76"/>
    </row>
    <row r="775" spans="1:26" ht="17.25" customHeight="1">
      <c r="A775" s="76"/>
      <c r="B775" s="236">
        <v>771</v>
      </c>
      <c r="C775" s="793">
        <v>44802</v>
      </c>
      <c r="D775" s="794" t="s">
        <v>9565</v>
      </c>
      <c r="E775" s="236" t="s">
        <v>10918</v>
      </c>
      <c r="F775" s="795" t="s">
        <v>10919</v>
      </c>
      <c r="G775" s="795" t="s">
        <v>9568</v>
      </c>
      <c r="H775" s="236"/>
      <c r="I775" s="76"/>
      <c r="J775" s="76"/>
      <c r="K775" s="76"/>
      <c r="L775" s="76"/>
      <c r="M775" s="76"/>
      <c r="N775" s="76"/>
      <c r="O775" s="76"/>
      <c r="P775" s="76"/>
      <c r="Q775" s="76"/>
      <c r="R775" s="76"/>
      <c r="S775" s="76"/>
      <c r="T775" s="76"/>
      <c r="U775" s="76"/>
      <c r="V775" s="76"/>
      <c r="W775" s="76"/>
      <c r="X775" s="76"/>
      <c r="Y775" s="76"/>
      <c r="Z775" s="76"/>
    </row>
    <row r="776" spans="1:26" ht="17.25" customHeight="1">
      <c r="A776" s="76"/>
      <c r="B776" s="236">
        <v>772</v>
      </c>
      <c r="C776" s="793">
        <v>44802</v>
      </c>
      <c r="D776" s="794" t="s">
        <v>9565</v>
      </c>
      <c r="E776" s="236" t="s">
        <v>10920</v>
      </c>
      <c r="F776" s="795" t="s">
        <v>10921</v>
      </c>
      <c r="G776" s="795" t="s">
        <v>9568</v>
      </c>
      <c r="H776" s="236"/>
      <c r="I776" s="76"/>
      <c r="J776" s="76"/>
      <c r="K776" s="76"/>
      <c r="L776" s="76"/>
      <c r="M776" s="76"/>
      <c r="N776" s="76"/>
      <c r="O776" s="76"/>
      <c r="P776" s="76"/>
      <c r="Q776" s="76"/>
      <c r="R776" s="76"/>
      <c r="S776" s="76"/>
      <c r="T776" s="76"/>
      <c r="U776" s="76"/>
      <c r="V776" s="76"/>
      <c r="W776" s="76"/>
      <c r="X776" s="76"/>
      <c r="Y776" s="76"/>
      <c r="Z776" s="76"/>
    </row>
    <row r="777" spans="1:26" ht="17.25" customHeight="1">
      <c r="A777" s="76"/>
      <c r="B777" s="236">
        <v>773</v>
      </c>
      <c r="C777" s="793">
        <v>44802</v>
      </c>
      <c r="D777" s="794" t="s">
        <v>9565</v>
      </c>
      <c r="E777" s="236" t="s">
        <v>10922</v>
      </c>
      <c r="F777" s="795" t="s">
        <v>10923</v>
      </c>
      <c r="G777" s="795" t="s">
        <v>9568</v>
      </c>
      <c r="H777" s="236"/>
      <c r="I777" s="76"/>
      <c r="J777" s="76"/>
      <c r="K777" s="76"/>
      <c r="L777" s="76"/>
      <c r="M777" s="76"/>
      <c r="N777" s="76"/>
      <c r="O777" s="76"/>
      <c r="P777" s="76"/>
      <c r="Q777" s="76"/>
      <c r="R777" s="76"/>
      <c r="S777" s="76"/>
      <c r="T777" s="76"/>
      <c r="U777" s="76"/>
      <c r="V777" s="76"/>
      <c r="W777" s="76"/>
      <c r="X777" s="76"/>
      <c r="Y777" s="76"/>
      <c r="Z777" s="76"/>
    </row>
    <row r="778" spans="1:26" ht="17.25" customHeight="1">
      <c r="A778" s="76"/>
      <c r="B778" s="236">
        <v>774</v>
      </c>
      <c r="C778" s="793">
        <v>44802</v>
      </c>
      <c r="D778" s="794" t="s">
        <v>9565</v>
      </c>
      <c r="E778" s="236" t="s">
        <v>10924</v>
      </c>
      <c r="F778" s="795" t="s">
        <v>10925</v>
      </c>
      <c r="G778" s="795" t="s">
        <v>9568</v>
      </c>
      <c r="H778" s="236"/>
      <c r="I778" s="76"/>
      <c r="J778" s="76"/>
      <c r="K778" s="76"/>
      <c r="L778" s="76"/>
      <c r="M778" s="76"/>
      <c r="N778" s="76"/>
      <c r="O778" s="76"/>
      <c r="P778" s="76"/>
      <c r="Q778" s="76"/>
      <c r="R778" s="76"/>
      <c r="S778" s="76"/>
      <c r="T778" s="76"/>
      <c r="U778" s="76"/>
      <c r="V778" s="76"/>
      <c r="W778" s="76"/>
      <c r="X778" s="76"/>
      <c r="Y778" s="76"/>
      <c r="Z778" s="76"/>
    </row>
    <row r="779" spans="1:26" ht="17.25" customHeight="1">
      <c r="A779" s="76"/>
      <c r="B779" s="236">
        <v>775</v>
      </c>
      <c r="C779" s="793">
        <v>44802</v>
      </c>
      <c r="D779" s="794" t="s">
        <v>9565</v>
      </c>
      <c r="E779" s="236" t="s">
        <v>10926</v>
      </c>
      <c r="F779" s="795" t="s">
        <v>10927</v>
      </c>
      <c r="G779" s="795" t="s">
        <v>9568</v>
      </c>
      <c r="H779" s="236"/>
      <c r="I779" s="76"/>
      <c r="J779" s="76"/>
      <c r="K779" s="76"/>
      <c r="L779" s="76"/>
      <c r="M779" s="76"/>
      <c r="N779" s="76"/>
      <c r="O779" s="76"/>
      <c r="P779" s="76"/>
      <c r="Q779" s="76"/>
      <c r="R779" s="76"/>
      <c r="S779" s="76"/>
      <c r="T779" s="76"/>
      <c r="U779" s="76"/>
      <c r="V779" s="76"/>
      <c r="W779" s="76"/>
      <c r="X779" s="76"/>
      <c r="Y779" s="76"/>
      <c r="Z779" s="76"/>
    </row>
    <row r="780" spans="1:26" ht="17.25" customHeight="1">
      <c r="A780" s="76"/>
      <c r="B780" s="236">
        <v>776</v>
      </c>
      <c r="C780" s="793">
        <v>44802</v>
      </c>
      <c r="D780" s="794" t="s">
        <v>9565</v>
      </c>
      <c r="E780" s="236" t="s">
        <v>10928</v>
      </c>
      <c r="F780" s="795" t="s">
        <v>10929</v>
      </c>
      <c r="G780" s="795" t="s">
        <v>9568</v>
      </c>
      <c r="H780" s="236"/>
      <c r="I780" s="76"/>
      <c r="J780" s="76"/>
      <c r="K780" s="76"/>
      <c r="L780" s="76"/>
      <c r="M780" s="76"/>
      <c r="N780" s="76"/>
      <c r="O780" s="76"/>
      <c r="P780" s="76"/>
      <c r="Q780" s="76"/>
      <c r="R780" s="76"/>
      <c r="S780" s="76"/>
      <c r="T780" s="76"/>
      <c r="U780" s="76"/>
      <c r="V780" s="76"/>
      <c r="W780" s="76"/>
      <c r="X780" s="76"/>
      <c r="Y780" s="76"/>
      <c r="Z780" s="76"/>
    </row>
    <row r="781" spans="1:26" ht="17.25" customHeight="1">
      <c r="A781" s="76"/>
      <c r="B781" s="236">
        <v>777</v>
      </c>
      <c r="C781" s="793">
        <v>44802</v>
      </c>
      <c r="D781" s="794" t="s">
        <v>9565</v>
      </c>
      <c r="E781" s="236" t="s">
        <v>10930</v>
      </c>
      <c r="F781" s="795" t="s">
        <v>10931</v>
      </c>
      <c r="G781" s="795" t="s">
        <v>9568</v>
      </c>
      <c r="H781" s="236"/>
      <c r="I781" s="76"/>
      <c r="J781" s="76"/>
      <c r="K781" s="76"/>
      <c r="L781" s="76"/>
      <c r="M781" s="76"/>
      <c r="N781" s="76"/>
      <c r="O781" s="76"/>
      <c r="P781" s="76"/>
      <c r="Q781" s="76"/>
      <c r="R781" s="76"/>
      <c r="S781" s="76"/>
      <c r="T781" s="76"/>
      <c r="U781" s="76"/>
      <c r="V781" s="76"/>
      <c r="W781" s="76"/>
      <c r="X781" s="76"/>
      <c r="Y781" s="76"/>
      <c r="Z781" s="76"/>
    </row>
    <row r="782" spans="1:26" ht="17.25" customHeight="1">
      <c r="A782" s="76"/>
      <c r="B782" s="236">
        <v>778</v>
      </c>
      <c r="C782" s="793">
        <v>44802</v>
      </c>
      <c r="D782" s="794" t="s">
        <v>9565</v>
      </c>
      <c r="E782" s="236" t="s">
        <v>10932</v>
      </c>
      <c r="F782" s="795" t="s">
        <v>10933</v>
      </c>
      <c r="G782" s="795" t="s">
        <v>9568</v>
      </c>
      <c r="H782" s="236"/>
      <c r="I782" s="76"/>
      <c r="J782" s="76"/>
      <c r="K782" s="76"/>
      <c r="L782" s="76"/>
      <c r="M782" s="76"/>
      <c r="N782" s="76"/>
      <c r="O782" s="76"/>
      <c r="P782" s="76"/>
      <c r="Q782" s="76"/>
      <c r="R782" s="76"/>
      <c r="S782" s="76"/>
      <c r="T782" s="76"/>
      <c r="U782" s="76"/>
      <c r="V782" s="76"/>
      <c r="W782" s="76"/>
      <c r="X782" s="76"/>
      <c r="Y782" s="76"/>
      <c r="Z782" s="76"/>
    </row>
    <row r="783" spans="1:26" ht="17.25" customHeight="1">
      <c r="A783" s="76"/>
      <c r="B783" s="236">
        <v>779</v>
      </c>
      <c r="C783" s="793">
        <v>44802</v>
      </c>
      <c r="D783" s="794" t="s">
        <v>9565</v>
      </c>
      <c r="E783" s="236" t="s">
        <v>10934</v>
      </c>
      <c r="F783" s="795" t="s">
        <v>10935</v>
      </c>
      <c r="G783" s="795" t="s">
        <v>9568</v>
      </c>
      <c r="H783" s="236"/>
      <c r="I783" s="76"/>
      <c r="J783" s="76"/>
      <c r="K783" s="76"/>
      <c r="L783" s="76"/>
      <c r="M783" s="76"/>
      <c r="N783" s="76"/>
      <c r="O783" s="76"/>
      <c r="P783" s="76"/>
      <c r="Q783" s="76"/>
      <c r="R783" s="76"/>
      <c r="S783" s="76"/>
      <c r="T783" s="76"/>
      <c r="U783" s="76"/>
      <c r="V783" s="76"/>
      <c r="W783" s="76"/>
      <c r="X783" s="76"/>
      <c r="Y783" s="76"/>
      <c r="Z783" s="76"/>
    </row>
    <row r="784" spans="1:26" ht="17.25" customHeight="1">
      <c r="A784" s="76"/>
      <c r="B784" s="236">
        <v>780</v>
      </c>
      <c r="C784" s="793">
        <v>44802</v>
      </c>
      <c r="D784" s="794" t="s">
        <v>9565</v>
      </c>
      <c r="E784" s="236" t="s">
        <v>9670</v>
      </c>
      <c r="F784" s="795" t="s">
        <v>10936</v>
      </c>
      <c r="G784" s="795" t="s">
        <v>9568</v>
      </c>
      <c r="H784" s="236"/>
      <c r="I784" s="76"/>
      <c r="J784" s="76"/>
      <c r="K784" s="76"/>
      <c r="L784" s="76"/>
      <c r="M784" s="76"/>
      <c r="N784" s="76"/>
      <c r="O784" s="76"/>
      <c r="P784" s="76"/>
      <c r="Q784" s="76"/>
      <c r="R784" s="76"/>
      <c r="S784" s="76"/>
      <c r="T784" s="76"/>
      <c r="U784" s="76"/>
      <c r="V784" s="76"/>
      <c r="W784" s="76"/>
      <c r="X784" s="76"/>
      <c r="Y784" s="76"/>
      <c r="Z784" s="76"/>
    </row>
    <row r="785" spans="1:26" ht="17.25" customHeight="1">
      <c r="A785" s="76"/>
      <c r="B785" s="236">
        <v>781</v>
      </c>
      <c r="C785" s="793">
        <v>44802</v>
      </c>
      <c r="D785" s="794" t="s">
        <v>9565</v>
      </c>
      <c r="E785" s="236" t="s">
        <v>10937</v>
      </c>
      <c r="F785" s="795" t="s">
        <v>10938</v>
      </c>
      <c r="G785" s="795" t="s">
        <v>9568</v>
      </c>
      <c r="H785" s="236"/>
      <c r="I785" s="76"/>
      <c r="J785" s="76"/>
      <c r="K785" s="76"/>
      <c r="L785" s="76"/>
      <c r="M785" s="76"/>
      <c r="N785" s="76"/>
      <c r="O785" s="76"/>
      <c r="P785" s="76"/>
      <c r="Q785" s="76"/>
      <c r="R785" s="76"/>
      <c r="S785" s="76"/>
      <c r="T785" s="76"/>
      <c r="U785" s="76"/>
      <c r="V785" s="76"/>
      <c r="W785" s="76"/>
      <c r="X785" s="76"/>
      <c r="Y785" s="76"/>
      <c r="Z785" s="76"/>
    </row>
    <row r="786" spans="1:26" ht="17.25" customHeight="1">
      <c r="A786" s="76"/>
      <c r="B786" s="236">
        <v>782</v>
      </c>
      <c r="C786" s="793">
        <v>44802</v>
      </c>
      <c r="D786" s="794" t="s">
        <v>9565</v>
      </c>
      <c r="E786" s="236" t="s">
        <v>10939</v>
      </c>
      <c r="F786" s="795" t="s">
        <v>10940</v>
      </c>
      <c r="G786" s="795" t="s">
        <v>9568</v>
      </c>
      <c r="H786" s="236"/>
      <c r="I786" s="76"/>
      <c r="J786" s="76"/>
      <c r="K786" s="76"/>
      <c r="L786" s="76"/>
      <c r="M786" s="76"/>
      <c r="N786" s="76"/>
      <c r="O786" s="76"/>
      <c r="P786" s="76"/>
      <c r="Q786" s="76"/>
      <c r="R786" s="76"/>
      <c r="S786" s="76"/>
      <c r="T786" s="76"/>
      <c r="U786" s="76"/>
      <c r="V786" s="76"/>
      <c r="W786" s="76"/>
      <c r="X786" s="76"/>
      <c r="Y786" s="76"/>
      <c r="Z786" s="76"/>
    </row>
    <row r="787" spans="1:26" ht="17.25" customHeight="1">
      <c r="A787" s="76"/>
      <c r="B787" s="236">
        <v>783</v>
      </c>
      <c r="C787" s="793">
        <v>44802</v>
      </c>
      <c r="D787" s="794" t="s">
        <v>9565</v>
      </c>
      <c r="E787" s="236" t="s">
        <v>10941</v>
      </c>
      <c r="F787" s="795" t="s">
        <v>10942</v>
      </c>
      <c r="G787" s="795" t="s">
        <v>9568</v>
      </c>
      <c r="H787" s="236"/>
      <c r="I787" s="76"/>
      <c r="J787" s="76"/>
      <c r="K787" s="76"/>
      <c r="L787" s="76"/>
      <c r="M787" s="76"/>
      <c r="N787" s="76"/>
      <c r="O787" s="76"/>
      <c r="P787" s="76"/>
      <c r="Q787" s="76"/>
      <c r="R787" s="76"/>
      <c r="S787" s="76"/>
      <c r="T787" s="76"/>
      <c r="U787" s="76"/>
      <c r="V787" s="76"/>
      <c r="W787" s="76"/>
      <c r="X787" s="76"/>
      <c r="Y787" s="76"/>
      <c r="Z787" s="76"/>
    </row>
    <row r="788" spans="1:26" ht="17.25" customHeight="1">
      <c r="A788" s="76"/>
      <c r="B788" s="236">
        <v>784</v>
      </c>
      <c r="C788" s="793">
        <v>44802</v>
      </c>
      <c r="D788" s="794" t="s">
        <v>9565</v>
      </c>
      <c r="E788" s="236" t="s">
        <v>10095</v>
      </c>
      <c r="F788" s="795" t="s">
        <v>10943</v>
      </c>
      <c r="G788" s="795" t="s">
        <v>9568</v>
      </c>
      <c r="H788" s="236"/>
      <c r="I788" s="76"/>
      <c r="J788" s="76"/>
      <c r="K788" s="76"/>
      <c r="L788" s="76"/>
      <c r="M788" s="76"/>
      <c r="N788" s="76"/>
      <c r="O788" s="76"/>
      <c r="P788" s="76"/>
      <c r="Q788" s="76"/>
      <c r="R788" s="76"/>
      <c r="S788" s="76"/>
      <c r="T788" s="76"/>
      <c r="U788" s="76"/>
      <c r="V788" s="76"/>
      <c r="W788" s="76"/>
      <c r="X788" s="76"/>
      <c r="Y788" s="76"/>
      <c r="Z788" s="76"/>
    </row>
    <row r="789" spans="1:26" ht="17.25" customHeight="1">
      <c r="A789" s="76"/>
      <c r="B789" s="236">
        <v>785</v>
      </c>
      <c r="C789" s="793">
        <v>44802</v>
      </c>
      <c r="D789" s="794" t="s">
        <v>9565</v>
      </c>
      <c r="E789" s="236" t="s">
        <v>10944</v>
      </c>
      <c r="F789" s="795" t="s">
        <v>10945</v>
      </c>
      <c r="G789" s="795" t="s">
        <v>9568</v>
      </c>
      <c r="H789" s="236"/>
      <c r="I789" s="76"/>
      <c r="J789" s="76"/>
      <c r="K789" s="76"/>
      <c r="L789" s="76"/>
      <c r="M789" s="76"/>
      <c r="N789" s="76"/>
      <c r="O789" s="76"/>
      <c r="P789" s="76"/>
      <c r="Q789" s="76"/>
      <c r="R789" s="76"/>
      <c r="S789" s="76"/>
      <c r="T789" s="76"/>
      <c r="U789" s="76"/>
      <c r="V789" s="76"/>
      <c r="W789" s="76"/>
      <c r="X789" s="76"/>
      <c r="Y789" s="76"/>
      <c r="Z789" s="76"/>
    </row>
    <row r="790" spans="1:26" ht="17.25" customHeight="1">
      <c r="A790" s="76"/>
      <c r="B790" s="236">
        <v>786</v>
      </c>
      <c r="C790" s="793">
        <v>44802</v>
      </c>
      <c r="D790" s="794" t="s">
        <v>9565</v>
      </c>
      <c r="E790" s="236" t="s">
        <v>10946</v>
      </c>
      <c r="F790" s="795" t="s">
        <v>10947</v>
      </c>
      <c r="G790" s="795" t="s">
        <v>9568</v>
      </c>
      <c r="H790" s="236"/>
      <c r="I790" s="76"/>
      <c r="J790" s="76"/>
      <c r="K790" s="76"/>
      <c r="L790" s="76"/>
      <c r="M790" s="76"/>
      <c r="N790" s="76"/>
      <c r="O790" s="76"/>
      <c r="P790" s="76"/>
      <c r="Q790" s="76"/>
      <c r="R790" s="76"/>
      <c r="S790" s="76"/>
      <c r="T790" s="76"/>
      <c r="U790" s="76"/>
      <c r="V790" s="76"/>
      <c r="W790" s="76"/>
      <c r="X790" s="76"/>
      <c r="Y790" s="76"/>
      <c r="Z790" s="76"/>
    </row>
    <row r="791" spans="1:26" ht="17.25" customHeight="1">
      <c r="A791" s="76"/>
      <c r="B791" s="236">
        <v>787</v>
      </c>
      <c r="C791" s="793">
        <v>44802</v>
      </c>
      <c r="D791" s="794" t="s">
        <v>9565</v>
      </c>
      <c r="E791" s="236" t="s">
        <v>10948</v>
      </c>
      <c r="F791" s="795" t="s">
        <v>10949</v>
      </c>
      <c r="G791" s="795" t="s">
        <v>9568</v>
      </c>
      <c r="H791" s="236"/>
      <c r="I791" s="76"/>
      <c r="J791" s="76"/>
      <c r="K791" s="76"/>
      <c r="L791" s="76"/>
      <c r="M791" s="76"/>
      <c r="N791" s="76"/>
      <c r="O791" s="76"/>
      <c r="P791" s="76"/>
      <c r="Q791" s="76"/>
      <c r="R791" s="76"/>
      <c r="S791" s="76"/>
      <c r="T791" s="76"/>
      <c r="U791" s="76"/>
      <c r="V791" s="76"/>
      <c r="W791" s="76"/>
      <c r="X791" s="76"/>
      <c r="Y791" s="76"/>
      <c r="Z791" s="76"/>
    </row>
    <row r="792" spans="1:26" ht="17.25" customHeight="1">
      <c r="A792" s="76"/>
      <c r="B792" s="236">
        <v>788</v>
      </c>
      <c r="C792" s="793">
        <v>44802</v>
      </c>
      <c r="D792" s="794" t="s">
        <v>9565</v>
      </c>
      <c r="E792" s="236" t="s">
        <v>9737</v>
      </c>
      <c r="F792" s="795" t="s">
        <v>10950</v>
      </c>
      <c r="G792" s="795" t="s">
        <v>9568</v>
      </c>
      <c r="H792" s="236"/>
      <c r="I792" s="76"/>
      <c r="J792" s="76"/>
      <c r="K792" s="76"/>
      <c r="L792" s="76"/>
      <c r="M792" s="76"/>
      <c r="N792" s="76"/>
      <c r="O792" s="76"/>
      <c r="P792" s="76"/>
      <c r="Q792" s="76"/>
      <c r="R792" s="76"/>
      <c r="S792" s="76"/>
      <c r="T792" s="76"/>
      <c r="U792" s="76"/>
      <c r="V792" s="76"/>
      <c r="W792" s="76"/>
      <c r="X792" s="76"/>
      <c r="Y792" s="76"/>
      <c r="Z792" s="76"/>
    </row>
    <row r="793" spans="1:26" ht="17.25" customHeight="1">
      <c r="A793" s="76"/>
      <c r="B793" s="236">
        <v>789</v>
      </c>
      <c r="C793" s="793">
        <v>44802</v>
      </c>
      <c r="D793" s="794" t="s">
        <v>9565</v>
      </c>
      <c r="E793" s="236" t="s">
        <v>10951</v>
      </c>
      <c r="F793" s="795" t="s">
        <v>10952</v>
      </c>
      <c r="G793" s="795" t="s">
        <v>9568</v>
      </c>
      <c r="H793" s="236"/>
      <c r="I793" s="76"/>
      <c r="J793" s="76"/>
      <c r="K793" s="76"/>
      <c r="L793" s="76"/>
      <c r="M793" s="76"/>
      <c r="N793" s="76"/>
      <c r="O793" s="76"/>
      <c r="P793" s="76"/>
      <c r="Q793" s="76"/>
      <c r="R793" s="76"/>
      <c r="S793" s="76"/>
      <c r="T793" s="76"/>
      <c r="U793" s="76"/>
      <c r="V793" s="76"/>
      <c r="W793" s="76"/>
      <c r="X793" s="76"/>
      <c r="Y793" s="76"/>
      <c r="Z793" s="76"/>
    </row>
    <row r="794" spans="1:26" ht="17.25" customHeight="1">
      <c r="A794" s="76"/>
      <c r="B794" s="236">
        <v>790</v>
      </c>
      <c r="C794" s="793">
        <v>44802</v>
      </c>
      <c r="D794" s="794" t="s">
        <v>9565</v>
      </c>
      <c r="E794" s="236" t="s">
        <v>10953</v>
      </c>
      <c r="F794" s="795" t="s">
        <v>10954</v>
      </c>
      <c r="G794" s="795" t="s">
        <v>9568</v>
      </c>
      <c r="H794" s="236"/>
      <c r="I794" s="76"/>
      <c r="J794" s="76"/>
      <c r="K794" s="76"/>
      <c r="L794" s="76"/>
      <c r="M794" s="76"/>
      <c r="N794" s="76"/>
      <c r="O794" s="76"/>
      <c r="P794" s="76"/>
      <c r="Q794" s="76"/>
      <c r="R794" s="76"/>
      <c r="S794" s="76"/>
      <c r="T794" s="76"/>
      <c r="U794" s="76"/>
      <c r="V794" s="76"/>
      <c r="W794" s="76"/>
      <c r="X794" s="76"/>
      <c r="Y794" s="76"/>
      <c r="Z794" s="76"/>
    </row>
    <row r="795" spans="1:26" ht="17.25" customHeight="1">
      <c r="A795" s="76"/>
      <c r="B795" s="236">
        <v>791</v>
      </c>
      <c r="C795" s="793">
        <v>44802</v>
      </c>
      <c r="D795" s="794" t="s">
        <v>9565</v>
      </c>
      <c r="E795" s="236" t="s">
        <v>10955</v>
      </c>
      <c r="F795" s="795" t="s">
        <v>10956</v>
      </c>
      <c r="G795" s="795" t="s">
        <v>9568</v>
      </c>
      <c r="H795" s="236"/>
      <c r="I795" s="76"/>
      <c r="J795" s="76"/>
      <c r="K795" s="76"/>
      <c r="L795" s="76"/>
      <c r="M795" s="76"/>
      <c r="N795" s="76"/>
      <c r="O795" s="76"/>
      <c r="P795" s="76"/>
      <c r="Q795" s="76"/>
      <c r="R795" s="76"/>
      <c r="S795" s="76"/>
      <c r="T795" s="76"/>
      <c r="U795" s="76"/>
      <c r="V795" s="76"/>
      <c r="W795" s="76"/>
      <c r="X795" s="76"/>
      <c r="Y795" s="76"/>
      <c r="Z795" s="76"/>
    </row>
    <row r="796" spans="1:26" ht="17.25" customHeight="1">
      <c r="A796" s="76"/>
      <c r="B796" s="236">
        <v>792</v>
      </c>
      <c r="C796" s="793">
        <v>44802</v>
      </c>
      <c r="D796" s="794" t="s">
        <v>9565</v>
      </c>
      <c r="E796" s="236" t="s">
        <v>10957</v>
      </c>
      <c r="F796" s="795" t="s">
        <v>10958</v>
      </c>
      <c r="G796" s="795" t="s">
        <v>9568</v>
      </c>
      <c r="H796" s="236"/>
      <c r="I796" s="76"/>
      <c r="J796" s="76"/>
      <c r="K796" s="76"/>
      <c r="L796" s="76"/>
      <c r="M796" s="76"/>
      <c r="N796" s="76"/>
      <c r="O796" s="76"/>
      <c r="P796" s="76"/>
      <c r="Q796" s="76"/>
      <c r="R796" s="76"/>
      <c r="S796" s="76"/>
      <c r="T796" s="76"/>
      <c r="U796" s="76"/>
      <c r="V796" s="76"/>
      <c r="W796" s="76"/>
      <c r="X796" s="76"/>
      <c r="Y796" s="76"/>
      <c r="Z796" s="76"/>
    </row>
    <row r="797" spans="1:26" ht="17.25" customHeight="1">
      <c r="A797" s="76"/>
      <c r="B797" s="236">
        <v>793</v>
      </c>
      <c r="C797" s="793">
        <v>44802</v>
      </c>
      <c r="D797" s="794" t="s">
        <v>9565</v>
      </c>
      <c r="E797" s="236" t="s">
        <v>10959</v>
      </c>
      <c r="F797" s="795" t="s">
        <v>10960</v>
      </c>
      <c r="G797" s="795" t="s">
        <v>9568</v>
      </c>
      <c r="H797" s="236"/>
      <c r="I797" s="76"/>
      <c r="J797" s="76"/>
      <c r="K797" s="76"/>
      <c r="L797" s="76"/>
      <c r="M797" s="76"/>
      <c r="N797" s="76"/>
      <c r="O797" s="76"/>
      <c r="P797" s="76"/>
      <c r="Q797" s="76"/>
      <c r="R797" s="76"/>
      <c r="S797" s="76"/>
      <c r="T797" s="76"/>
      <c r="U797" s="76"/>
      <c r="V797" s="76"/>
      <c r="W797" s="76"/>
      <c r="X797" s="76"/>
      <c r="Y797" s="76"/>
      <c r="Z797" s="76"/>
    </row>
    <row r="798" spans="1:26" ht="17.25" customHeight="1">
      <c r="A798" s="76"/>
      <c r="B798" s="236">
        <v>794</v>
      </c>
      <c r="C798" s="793">
        <v>44802</v>
      </c>
      <c r="D798" s="794" t="s">
        <v>9565</v>
      </c>
      <c r="E798" s="236" t="s">
        <v>10961</v>
      </c>
      <c r="F798" s="795" t="s">
        <v>10962</v>
      </c>
      <c r="G798" s="795" t="s">
        <v>9568</v>
      </c>
      <c r="H798" s="236"/>
      <c r="I798" s="76"/>
      <c r="J798" s="76"/>
      <c r="K798" s="76"/>
      <c r="L798" s="76"/>
      <c r="M798" s="76"/>
      <c r="N798" s="76"/>
      <c r="O798" s="76"/>
      <c r="P798" s="76"/>
      <c r="Q798" s="76"/>
      <c r="R798" s="76"/>
      <c r="S798" s="76"/>
      <c r="T798" s="76"/>
      <c r="U798" s="76"/>
      <c r="V798" s="76"/>
      <c r="W798" s="76"/>
      <c r="X798" s="76"/>
      <c r="Y798" s="76"/>
      <c r="Z798" s="76"/>
    </row>
    <row r="799" spans="1:26" ht="17.25" customHeight="1">
      <c r="A799" s="76"/>
      <c r="B799" s="236">
        <v>795</v>
      </c>
      <c r="C799" s="793">
        <v>44802</v>
      </c>
      <c r="D799" s="794" t="s">
        <v>9565</v>
      </c>
      <c r="E799" s="236" t="s">
        <v>10963</v>
      </c>
      <c r="F799" s="795" t="s">
        <v>10964</v>
      </c>
      <c r="G799" s="795" t="s">
        <v>9568</v>
      </c>
      <c r="H799" s="236"/>
      <c r="I799" s="76"/>
      <c r="J799" s="76"/>
      <c r="K799" s="76"/>
      <c r="L799" s="76"/>
      <c r="M799" s="76"/>
      <c r="N799" s="76"/>
      <c r="O799" s="76"/>
      <c r="P799" s="76"/>
      <c r="Q799" s="76"/>
      <c r="R799" s="76"/>
      <c r="S799" s="76"/>
      <c r="T799" s="76"/>
      <c r="U799" s="76"/>
      <c r="V799" s="76"/>
      <c r="W799" s="76"/>
      <c r="X799" s="76"/>
      <c r="Y799" s="76"/>
      <c r="Z799" s="76"/>
    </row>
    <row r="800" spans="1:26" ht="17.25" customHeight="1">
      <c r="A800" s="76"/>
      <c r="B800" s="236">
        <v>796</v>
      </c>
      <c r="C800" s="793">
        <v>44802</v>
      </c>
      <c r="D800" s="794" t="s">
        <v>9565</v>
      </c>
      <c r="E800" s="236" t="s">
        <v>10965</v>
      </c>
      <c r="F800" s="795" t="s">
        <v>10966</v>
      </c>
      <c r="G800" s="795" t="s">
        <v>9568</v>
      </c>
      <c r="H800" s="236"/>
      <c r="I800" s="76"/>
      <c r="J800" s="76"/>
      <c r="K800" s="76"/>
      <c r="L800" s="76"/>
      <c r="M800" s="76"/>
      <c r="N800" s="76"/>
      <c r="O800" s="76"/>
      <c r="P800" s="76"/>
      <c r="Q800" s="76"/>
      <c r="R800" s="76"/>
      <c r="S800" s="76"/>
      <c r="T800" s="76"/>
      <c r="U800" s="76"/>
      <c r="V800" s="76"/>
      <c r="W800" s="76"/>
      <c r="X800" s="76"/>
      <c r="Y800" s="76"/>
      <c r="Z800" s="76"/>
    </row>
    <row r="801" spans="1:26" ht="17.25" customHeight="1">
      <c r="A801" s="76"/>
      <c r="B801" s="236">
        <v>797</v>
      </c>
      <c r="C801" s="793">
        <v>44802</v>
      </c>
      <c r="D801" s="794" t="s">
        <v>9565</v>
      </c>
      <c r="E801" s="236" t="s">
        <v>10967</v>
      </c>
      <c r="F801" s="795" t="s">
        <v>10968</v>
      </c>
      <c r="G801" s="795" t="s">
        <v>9568</v>
      </c>
      <c r="H801" s="236"/>
      <c r="I801" s="76"/>
      <c r="J801" s="76"/>
      <c r="K801" s="76"/>
      <c r="L801" s="76"/>
      <c r="M801" s="76"/>
      <c r="N801" s="76"/>
      <c r="O801" s="76"/>
      <c r="P801" s="76"/>
      <c r="Q801" s="76"/>
      <c r="R801" s="76"/>
      <c r="S801" s="76"/>
      <c r="T801" s="76"/>
      <c r="U801" s="76"/>
      <c r="V801" s="76"/>
      <c r="W801" s="76"/>
      <c r="X801" s="76"/>
      <c r="Y801" s="76"/>
      <c r="Z801" s="76"/>
    </row>
    <row r="802" spans="1:26" ht="17.25" customHeight="1">
      <c r="A802" s="76"/>
      <c r="B802" s="236">
        <v>798</v>
      </c>
      <c r="C802" s="793">
        <v>44802</v>
      </c>
      <c r="D802" s="794" t="s">
        <v>9565</v>
      </c>
      <c r="E802" s="236" t="s">
        <v>10969</v>
      </c>
      <c r="F802" s="795" t="s">
        <v>10970</v>
      </c>
      <c r="G802" s="795" t="s">
        <v>9568</v>
      </c>
      <c r="H802" s="236"/>
      <c r="I802" s="76"/>
      <c r="J802" s="76"/>
      <c r="K802" s="76"/>
      <c r="L802" s="76"/>
      <c r="M802" s="76"/>
      <c r="N802" s="76"/>
      <c r="O802" s="76"/>
      <c r="P802" s="76"/>
      <c r="Q802" s="76"/>
      <c r="R802" s="76"/>
      <c r="S802" s="76"/>
      <c r="T802" s="76"/>
      <c r="U802" s="76"/>
      <c r="V802" s="76"/>
      <c r="W802" s="76"/>
      <c r="X802" s="76"/>
      <c r="Y802" s="76"/>
      <c r="Z802" s="76"/>
    </row>
    <row r="803" spans="1:26" ht="17.25" customHeight="1">
      <c r="A803" s="76"/>
      <c r="B803" s="236">
        <v>799</v>
      </c>
      <c r="C803" s="793">
        <v>44802</v>
      </c>
      <c r="D803" s="794" t="s">
        <v>9565</v>
      </c>
      <c r="E803" s="236" t="s">
        <v>10971</v>
      </c>
      <c r="F803" s="795" t="s">
        <v>10972</v>
      </c>
      <c r="G803" s="795" t="s">
        <v>9568</v>
      </c>
      <c r="H803" s="236"/>
      <c r="I803" s="76"/>
      <c r="J803" s="76"/>
      <c r="K803" s="76"/>
      <c r="L803" s="76"/>
      <c r="M803" s="76"/>
      <c r="N803" s="76"/>
      <c r="O803" s="76"/>
      <c r="P803" s="76"/>
      <c r="Q803" s="76"/>
      <c r="R803" s="76"/>
      <c r="S803" s="76"/>
      <c r="T803" s="76"/>
      <c r="U803" s="76"/>
      <c r="V803" s="76"/>
      <c r="W803" s="76"/>
      <c r="X803" s="76"/>
      <c r="Y803" s="76"/>
      <c r="Z803" s="76"/>
    </row>
    <row r="804" spans="1:26" ht="17.25" customHeight="1">
      <c r="A804" s="76"/>
      <c r="B804" s="236">
        <v>800</v>
      </c>
      <c r="C804" s="793">
        <v>44802</v>
      </c>
      <c r="D804" s="794" t="s">
        <v>9565</v>
      </c>
      <c r="E804" s="236" t="s">
        <v>10973</v>
      </c>
      <c r="F804" s="795" t="s">
        <v>10974</v>
      </c>
      <c r="G804" s="795" t="s">
        <v>9568</v>
      </c>
      <c r="H804" s="236"/>
      <c r="I804" s="76"/>
      <c r="J804" s="76"/>
      <c r="K804" s="76"/>
      <c r="L804" s="76"/>
      <c r="M804" s="76"/>
      <c r="N804" s="76"/>
      <c r="O804" s="76"/>
      <c r="P804" s="76"/>
      <c r="Q804" s="76"/>
      <c r="R804" s="76"/>
      <c r="S804" s="76"/>
      <c r="T804" s="76"/>
      <c r="U804" s="76"/>
      <c r="V804" s="76"/>
      <c r="W804" s="76"/>
      <c r="X804" s="76"/>
      <c r="Y804" s="76"/>
      <c r="Z804" s="76"/>
    </row>
    <row r="805" spans="1:26" ht="17.25" customHeight="1">
      <c r="A805" s="76"/>
      <c r="B805" s="236">
        <v>801</v>
      </c>
      <c r="C805" s="793">
        <v>44802</v>
      </c>
      <c r="D805" s="794" t="s">
        <v>9565</v>
      </c>
      <c r="E805" s="236" t="s">
        <v>10975</v>
      </c>
      <c r="F805" s="795" t="s">
        <v>10976</v>
      </c>
      <c r="G805" s="795" t="s">
        <v>9568</v>
      </c>
      <c r="H805" s="236"/>
      <c r="I805" s="76"/>
      <c r="J805" s="76"/>
      <c r="K805" s="76"/>
      <c r="L805" s="76"/>
      <c r="M805" s="76"/>
      <c r="N805" s="76"/>
      <c r="O805" s="76"/>
      <c r="P805" s="76"/>
      <c r="Q805" s="76"/>
      <c r="R805" s="76"/>
      <c r="S805" s="76"/>
      <c r="T805" s="76"/>
      <c r="U805" s="76"/>
      <c r="V805" s="76"/>
      <c r="W805" s="76"/>
      <c r="X805" s="76"/>
      <c r="Y805" s="76"/>
      <c r="Z805" s="76"/>
    </row>
    <row r="806" spans="1:26" ht="17.25" customHeight="1">
      <c r="A806" s="76"/>
      <c r="B806" s="236">
        <v>802</v>
      </c>
      <c r="C806" s="793">
        <v>44802</v>
      </c>
      <c r="D806" s="794" t="s">
        <v>9565</v>
      </c>
      <c r="E806" s="236" t="s">
        <v>10075</v>
      </c>
      <c r="F806" s="795" t="s">
        <v>10977</v>
      </c>
      <c r="G806" s="795" t="s">
        <v>9568</v>
      </c>
      <c r="H806" s="236"/>
      <c r="I806" s="76"/>
      <c r="J806" s="76"/>
      <c r="K806" s="76"/>
      <c r="L806" s="76"/>
      <c r="M806" s="76"/>
      <c r="N806" s="76"/>
      <c r="O806" s="76"/>
      <c r="P806" s="76"/>
      <c r="Q806" s="76"/>
      <c r="R806" s="76"/>
      <c r="S806" s="76"/>
      <c r="T806" s="76"/>
      <c r="U806" s="76"/>
      <c r="V806" s="76"/>
      <c r="W806" s="76"/>
      <c r="X806" s="76"/>
      <c r="Y806" s="76"/>
      <c r="Z806" s="76"/>
    </row>
    <row r="807" spans="1:26" ht="17.25" customHeight="1">
      <c r="A807" s="76"/>
      <c r="B807" s="236">
        <v>803</v>
      </c>
      <c r="C807" s="793">
        <v>44802</v>
      </c>
      <c r="D807" s="794" t="s">
        <v>9565</v>
      </c>
      <c r="E807" s="236" t="s">
        <v>10978</v>
      </c>
      <c r="F807" s="795" t="s">
        <v>10979</v>
      </c>
      <c r="G807" s="795" t="s">
        <v>9568</v>
      </c>
      <c r="H807" s="236"/>
      <c r="I807" s="76"/>
      <c r="J807" s="76"/>
      <c r="K807" s="76"/>
      <c r="L807" s="76"/>
      <c r="M807" s="76"/>
      <c r="N807" s="76"/>
      <c r="O807" s="76"/>
      <c r="P807" s="76"/>
      <c r="Q807" s="76"/>
      <c r="R807" s="76"/>
      <c r="S807" s="76"/>
      <c r="T807" s="76"/>
      <c r="U807" s="76"/>
      <c r="V807" s="76"/>
      <c r="W807" s="76"/>
      <c r="X807" s="76"/>
      <c r="Y807" s="76"/>
      <c r="Z807" s="76"/>
    </row>
    <row r="808" spans="1:26" ht="17.25" customHeight="1">
      <c r="A808" s="76"/>
      <c r="B808" s="236">
        <v>804</v>
      </c>
      <c r="C808" s="793">
        <v>44802</v>
      </c>
      <c r="D808" s="794" t="s">
        <v>9565</v>
      </c>
      <c r="E808" s="236" t="s">
        <v>10980</v>
      </c>
      <c r="F808" s="795" t="s">
        <v>10981</v>
      </c>
      <c r="G808" s="795" t="s">
        <v>9568</v>
      </c>
      <c r="H808" s="236"/>
      <c r="I808" s="76"/>
      <c r="J808" s="76"/>
      <c r="K808" s="76"/>
      <c r="L808" s="76"/>
      <c r="M808" s="76"/>
      <c r="N808" s="76"/>
      <c r="O808" s="76"/>
      <c r="P808" s="76"/>
      <c r="Q808" s="76"/>
      <c r="R808" s="76"/>
      <c r="S808" s="76"/>
      <c r="T808" s="76"/>
      <c r="U808" s="76"/>
      <c r="V808" s="76"/>
      <c r="W808" s="76"/>
      <c r="X808" s="76"/>
      <c r="Y808" s="76"/>
      <c r="Z808" s="76"/>
    </row>
    <row r="809" spans="1:26" ht="17.25" customHeight="1">
      <c r="A809" s="76"/>
      <c r="B809" s="236">
        <v>805</v>
      </c>
      <c r="C809" s="793">
        <v>44802</v>
      </c>
      <c r="D809" s="794" t="s">
        <v>9565</v>
      </c>
      <c r="E809" s="236" t="s">
        <v>10982</v>
      </c>
      <c r="F809" s="795" t="s">
        <v>10983</v>
      </c>
      <c r="G809" s="795" t="s">
        <v>9568</v>
      </c>
      <c r="H809" s="236"/>
      <c r="I809" s="76"/>
      <c r="J809" s="76"/>
      <c r="K809" s="76"/>
      <c r="L809" s="76"/>
      <c r="M809" s="76"/>
      <c r="N809" s="76"/>
      <c r="O809" s="76"/>
      <c r="P809" s="76"/>
      <c r="Q809" s="76"/>
      <c r="R809" s="76"/>
      <c r="S809" s="76"/>
      <c r="T809" s="76"/>
      <c r="U809" s="76"/>
      <c r="V809" s="76"/>
      <c r="W809" s="76"/>
      <c r="X809" s="76"/>
      <c r="Y809" s="76"/>
      <c r="Z809" s="76"/>
    </row>
    <row r="810" spans="1:26" ht="17.25" customHeight="1">
      <c r="A810" s="76"/>
      <c r="B810" s="236">
        <v>806</v>
      </c>
      <c r="C810" s="793">
        <v>44802</v>
      </c>
      <c r="D810" s="794" t="s">
        <v>9565</v>
      </c>
      <c r="E810" s="236" t="s">
        <v>10984</v>
      </c>
      <c r="F810" s="795" t="s">
        <v>10985</v>
      </c>
      <c r="G810" s="795" t="s">
        <v>9568</v>
      </c>
      <c r="H810" s="236"/>
      <c r="I810" s="76"/>
      <c r="J810" s="76"/>
      <c r="K810" s="76"/>
      <c r="L810" s="76"/>
      <c r="M810" s="76"/>
      <c r="N810" s="76"/>
      <c r="O810" s="76"/>
      <c r="P810" s="76"/>
      <c r="Q810" s="76"/>
      <c r="R810" s="76"/>
      <c r="S810" s="76"/>
      <c r="T810" s="76"/>
      <c r="U810" s="76"/>
      <c r="V810" s="76"/>
      <c r="W810" s="76"/>
      <c r="X810" s="76"/>
      <c r="Y810" s="76"/>
      <c r="Z810" s="76"/>
    </row>
    <row r="811" spans="1:26" ht="17.25" customHeight="1">
      <c r="A811" s="76"/>
      <c r="B811" s="236">
        <v>807</v>
      </c>
      <c r="C811" s="793">
        <v>44802</v>
      </c>
      <c r="D811" s="794" t="s">
        <v>9565</v>
      </c>
      <c r="E811" s="795" t="s">
        <v>10986</v>
      </c>
      <c r="F811" s="795" t="s">
        <v>10987</v>
      </c>
      <c r="G811" s="795" t="s">
        <v>9568</v>
      </c>
      <c r="H811" s="236"/>
      <c r="I811" s="76"/>
      <c r="J811" s="76"/>
      <c r="K811" s="76"/>
      <c r="L811" s="76"/>
      <c r="M811" s="76"/>
      <c r="N811" s="76"/>
      <c r="O811" s="76"/>
      <c r="P811" s="76"/>
      <c r="Q811" s="76"/>
      <c r="R811" s="76"/>
      <c r="S811" s="76"/>
      <c r="T811" s="76"/>
      <c r="U811" s="76"/>
      <c r="V811" s="76"/>
      <c r="W811" s="76"/>
      <c r="X811" s="76"/>
      <c r="Y811" s="76"/>
      <c r="Z811" s="76"/>
    </row>
    <row r="812" spans="1:26" ht="17.25" customHeight="1">
      <c r="A812" s="76"/>
      <c r="B812" s="236">
        <v>808</v>
      </c>
      <c r="C812" s="793">
        <v>44802</v>
      </c>
      <c r="D812" s="794" t="s">
        <v>9565</v>
      </c>
      <c r="E812" s="236" t="s">
        <v>10988</v>
      </c>
      <c r="F812" s="795" t="s">
        <v>10989</v>
      </c>
      <c r="G812" s="795" t="s">
        <v>9568</v>
      </c>
      <c r="H812" s="236"/>
      <c r="I812" s="76"/>
      <c r="J812" s="76"/>
      <c r="K812" s="76"/>
      <c r="L812" s="76"/>
      <c r="M812" s="76"/>
      <c r="N812" s="76"/>
      <c r="O812" s="76"/>
      <c r="P812" s="76"/>
      <c r="Q812" s="76"/>
      <c r="R812" s="76"/>
      <c r="S812" s="76"/>
      <c r="T812" s="76"/>
      <c r="U812" s="76"/>
      <c r="V812" s="76"/>
      <c r="W812" s="76"/>
      <c r="X812" s="76"/>
      <c r="Y812" s="76"/>
      <c r="Z812" s="76"/>
    </row>
    <row r="813" spans="1:26" ht="17.25" customHeight="1">
      <c r="A813" s="76"/>
      <c r="B813" s="236">
        <v>809</v>
      </c>
      <c r="C813" s="793">
        <v>44802</v>
      </c>
      <c r="D813" s="794" t="s">
        <v>9565</v>
      </c>
      <c r="E813" s="236" t="s">
        <v>10990</v>
      </c>
      <c r="F813" s="795" t="s">
        <v>10991</v>
      </c>
      <c r="G813" s="795" t="s">
        <v>9568</v>
      </c>
      <c r="H813" s="236"/>
      <c r="I813" s="76"/>
      <c r="J813" s="76"/>
      <c r="K813" s="76"/>
      <c r="L813" s="76"/>
      <c r="M813" s="76"/>
      <c r="N813" s="76"/>
      <c r="O813" s="76"/>
      <c r="P813" s="76"/>
      <c r="Q813" s="76"/>
      <c r="R813" s="76"/>
      <c r="S813" s="76"/>
      <c r="T813" s="76"/>
      <c r="U813" s="76"/>
      <c r="V813" s="76"/>
      <c r="W813" s="76"/>
      <c r="X813" s="76"/>
      <c r="Y813" s="76"/>
      <c r="Z813" s="76"/>
    </row>
    <row r="814" spans="1:26" ht="17.25" customHeight="1">
      <c r="A814" s="76"/>
      <c r="B814" s="236">
        <v>810</v>
      </c>
      <c r="C814" s="793">
        <v>44802</v>
      </c>
      <c r="D814" s="794" t="s">
        <v>9565</v>
      </c>
      <c r="E814" s="236" t="s">
        <v>10992</v>
      </c>
      <c r="F814" s="795" t="s">
        <v>10993</v>
      </c>
      <c r="G814" s="795" t="s">
        <v>9568</v>
      </c>
      <c r="H814" s="236"/>
      <c r="I814" s="76"/>
      <c r="J814" s="76"/>
      <c r="K814" s="76"/>
      <c r="L814" s="76"/>
      <c r="M814" s="76"/>
      <c r="N814" s="76"/>
      <c r="O814" s="76"/>
      <c r="P814" s="76"/>
      <c r="Q814" s="76"/>
      <c r="R814" s="76"/>
      <c r="S814" s="76"/>
      <c r="T814" s="76"/>
      <c r="U814" s="76"/>
      <c r="V814" s="76"/>
      <c r="W814" s="76"/>
      <c r="X814" s="76"/>
      <c r="Y814" s="76"/>
      <c r="Z814" s="76"/>
    </row>
    <row r="815" spans="1:26" ht="17.25" customHeight="1">
      <c r="A815" s="76"/>
      <c r="B815" s="236">
        <v>811</v>
      </c>
      <c r="C815" s="793">
        <v>44802</v>
      </c>
      <c r="D815" s="794" t="s">
        <v>9565</v>
      </c>
      <c r="E815" s="236" t="s">
        <v>10994</v>
      </c>
      <c r="F815" s="795" t="s">
        <v>10995</v>
      </c>
      <c r="G815" s="795" t="s">
        <v>9568</v>
      </c>
      <c r="H815" s="236"/>
      <c r="I815" s="76"/>
      <c r="J815" s="76"/>
      <c r="K815" s="76"/>
      <c r="L815" s="76"/>
      <c r="M815" s="76"/>
      <c r="N815" s="76"/>
      <c r="O815" s="76"/>
      <c r="P815" s="76"/>
      <c r="Q815" s="76"/>
      <c r="R815" s="76"/>
      <c r="S815" s="76"/>
      <c r="T815" s="76"/>
      <c r="U815" s="76"/>
      <c r="V815" s="76"/>
      <c r="W815" s="76"/>
      <c r="X815" s="76"/>
      <c r="Y815" s="76"/>
      <c r="Z815" s="76"/>
    </row>
    <row r="816" spans="1:26" ht="17.25" customHeight="1">
      <c r="A816" s="76"/>
      <c r="B816" s="236">
        <v>812</v>
      </c>
      <c r="C816" s="793">
        <v>44802</v>
      </c>
      <c r="D816" s="794" t="s">
        <v>9565</v>
      </c>
      <c r="E816" s="236" t="s">
        <v>10996</v>
      </c>
      <c r="F816" s="795" t="s">
        <v>10997</v>
      </c>
      <c r="G816" s="795" t="s">
        <v>9568</v>
      </c>
      <c r="H816" s="236"/>
      <c r="I816" s="76"/>
      <c r="J816" s="76"/>
      <c r="K816" s="76"/>
      <c r="L816" s="76"/>
      <c r="M816" s="76"/>
      <c r="N816" s="76"/>
      <c r="O816" s="76"/>
      <c r="P816" s="76"/>
      <c r="Q816" s="76"/>
      <c r="R816" s="76"/>
      <c r="S816" s="76"/>
      <c r="T816" s="76"/>
      <c r="U816" s="76"/>
      <c r="V816" s="76"/>
      <c r="W816" s="76"/>
      <c r="X816" s="76"/>
      <c r="Y816" s="76"/>
      <c r="Z816" s="76"/>
    </row>
    <row r="817" spans="1:26" ht="17.25" customHeight="1">
      <c r="A817" s="76"/>
      <c r="B817" s="236">
        <v>813</v>
      </c>
      <c r="C817" s="793">
        <v>44802</v>
      </c>
      <c r="D817" s="794" t="s">
        <v>9565</v>
      </c>
      <c r="E817" s="236" t="s">
        <v>10998</v>
      </c>
      <c r="F817" s="795" t="s">
        <v>10999</v>
      </c>
      <c r="G817" s="795" t="s">
        <v>9568</v>
      </c>
      <c r="H817" s="236"/>
      <c r="I817" s="76"/>
      <c r="J817" s="76"/>
      <c r="K817" s="76"/>
      <c r="L817" s="76"/>
      <c r="M817" s="76"/>
      <c r="N817" s="76"/>
      <c r="O817" s="76"/>
      <c r="P817" s="76"/>
      <c r="Q817" s="76"/>
      <c r="R817" s="76"/>
      <c r="S817" s="76"/>
      <c r="T817" s="76"/>
      <c r="U817" s="76"/>
      <c r="V817" s="76"/>
      <c r="W817" s="76"/>
      <c r="X817" s="76"/>
      <c r="Y817" s="76"/>
      <c r="Z817" s="76"/>
    </row>
    <row r="818" spans="1:26" ht="17.25" customHeight="1">
      <c r="A818" s="76"/>
      <c r="B818" s="236">
        <v>814</v>
      </c>
      <c r="C818" s="793">
        <v>44802</v>
      </c>
      <c r="D818" s="794" t="s">
        <v>9565</v>
      </c>
      <c r="E818" s="236" t="s">
        <v>10866</v>
      </c>
      <c r="F818" s="795" t="s">
        <v>11000</v>
      </c>
      <c r="G818" s="795" t="s">
        <v>9568</v>
      </c>
      <c r="H818" s="236"/>
      <c r="I818" s="76"/>
      <c r="J818" s="76"/>
      <c r="K818" s="76"/>
      <c r="L818" s="76"/>
      <c r="M818" s="76"/>
      <c r="N818" s="76"/>
      <c r="O818" s="76"/>
      <c r="P818" s="76"/>
      <c r="Q818" s="76"/>
      <c r="R818" s="76"/>
      <c r="S818" s="76"/>
      <c r="T818" s="76"/>
      <c r="U818" s="76"/>
      <c r="V818" s="76"/>
      <c r="W818" s="76"/>
      <c r="X818" s="76"/>
      <c r="Y818" s="76"/>
      <c r="Z818" s="76"/>
    </row>
    <row r="819" spans="1:26" ht="17.25" customHeight="1">
      <c r="A819" s="76"/>
      <c r="B819" s="236">
        <v>815</v>
      </c>
      <c r="C819" s="793">
        <v>44802</v>
      </c>
      <c r="D819" s="794" t="s">
        <v>9565</v>
      </c>
      <c r="E819" s="236" t="s">
        <v>11001</v>
      </c>
      <c r="F819" s="795" t="s">
        <v>11002</v>
      </c>
      <c r="G819" s="795" t="s">
        <v>9568</v>
      </c>
      <c r="H819" s="236"/>
      <c r="I819" s="76"/>
      <c r="J819" s="76"/>
      <c r="K819" s="76"/>
      <c r="L819" s="76"/>
      <c r="M819" s="76"/>
      <c r="N819" s="76"/>
      <c r="O819" s="76"/>
      <c r="P819" s="76"/>
      <c r="Q819" s="76"/>
      <c r="R819" s="76"/>
      <c r="S819" s="76"/>
      <c r="T819" s="76"/>
      <c r="U819" s="76"/>
      <c r="V819" s="76"/>
      <c r="W819" s="76"/>
      <c r="X819" s="76"/>
      <c r="Y819" s="76"/>
      <c r="Z819" s="76"/>
    </row>
    <row r="820" spans="1:26" ht="17.25" customHeight="1">
      <c r="A820" s="76"/>
      <c r="B820" s="236">
        <v>816</v>
      </c>
      <c r="C820" s="793">
        <v>44802</v>
      </c>
      <c r="D820" s="794" t="s">
        <v>9565</v>
      </c>
      <c r="E820" s="236" t="s">
        <v>11003</v>
      </c>
      <c r="F820" s="795" t="s">
        <v>11004</v>
      </c>
      <c r="G820" s="795" t="s">
        <v>9568</v>
      </c>
      <c r="H820" s="236"/>
      <c r="I820" s="76"/>
      <c r="J820" s="76"/>
      <c r="K820" s="76"/>
      <c r="L820" s="76"/>
      <c r="M820" s="76"/>
      <c r="N820" s="76"/>
      <c r="O820" s="76"/>
      <c r="P820" s="76"/>
      <c r="Q820" s="76"/>
      <c r="R820" s="76"/>
      <c r="S820" s="76"/>
      <c r="T820" s="76"/>
      <c r="U820" s="76"/>
      <c r="V820" s="76"/>
      <c r="W820" s="76"/>
      <c r="X820" s="76"/>
      <c r="Y820" s="76"/>
      <c r="Z820" s="76"/>
    </row>
    <row r="821" spans="1:26" ht="17.25" customHeight="1">
      <c r="A821" s="76"/>
      <c r="B821" s="236">
        <v>817</v>
      </c>
      <c r="C821" s="793">
        <v>44802</v>
      </c>
      <c r="D821" s="794" t="s">
        <v>9565</v>
      </c>
      <c r="E821" s="236" t="s">
        <v>11005</v>
      </c>
      <c r="F821" s="795" t="s">
        <v>11006</v>
      </c>
      <c r="G821" s="795" t="s">
        <v>9568</v>
      </c>
      <c r="H821" s="236"/>
      <c r="I821" s="76"/>
      <c r="J821" s="76"/>
      <c r="K821" s="76"/>
      <c r="L821" s="76"/>
      <c r="M821" s="76"/>
      <c r="N821" s="76"/>
      <c r="O821" s="76"/>
      <c r="P821" s="76"/>
      <c r="Q821" s="76"/>
      <c r="R821" s="76"/>
      <c r="S821" s="76"/>
      <c r="T821" s="76"/>
      <c r="U821" s="76"/>
      <c r="V821" s="76"/>
      <c r="W821" s="76"/>
      <c r="X821" s="76"/>
      <c r="Y821" s="76"/>
      <c r="Z821" s="76"/>
    </row>
    <row r="822" spans="1:26" ht="17.25" customHeight="1">
      <c r="A822" s="76"/>
      <c r="B822" s="236">
        <v>818</v>
      </c>
      <c r="C822" s="793">
        <v>44802</v>
      </c>
      <c r="D822" s="794" t="s">
        <v>9565</v>
      </c>
      <c r="E822" s="236" t="s">
        <v>11007</v>
      </c>
      <c r="F822" s="795" t="s">
        <v>11008</v>
      </c>
      <c r="G822" s="795" t="s">
        <v>9568</v>
      </c>
      <c r="H822" s="236"/>
      <c r="I822" s="76"/>
      <c r="J822" s="76"/>
      <c r="K822" s="76"/>
      <c r="L822" s="76"/>
      <c r="M822" s="76"/>
      <c r="N822" s="76"/>
      <c r="O822" s="76"/>
      <c r="P822" s="76"/>
      <c r="Q822" s="76"/>
      <c r="R822" s="76"/>
      <c r="S822" s="76"/>
      <c r="T822" s="76"/>
      <c r="U822" s="76"/>
      <c r="V822" s="76"/>
      <c r="W822" s="76"/>
      <c r="X822" s="76"/>
      <c r="Y822" s="76"/>
      <c r="Z822" s="76"/>
    </row>
    <row r="823" spans="1:26" ht="17.25" customHeight="1">
      <c r="A823" s="76"/>
      <c r="B823" s="236">
        <v>819</v>
      </c>
      <c r="C823" s="793">
        <v>44802</v>
      </c>
      <c r="D823" s="794" t="s">
        <v>9565</v>
      </c>
      <c r="E823" s="236" t="s">
        <v>11009</v>
      </c>
      <c r="F823" s="795" t="s">
        <v>11010</v>
      </c>
      <c r="G823" s="795" t="s">
        <v>9568</v>
      </c>
      <c r="H823" s="236"/>
      <c r="I823" s="76"/>
      <c r="J823" s="76"/>
      <c r="K823" s="76"/>
      <c r="L823" s="76"/>
      <c r="M823" s="76"/>
      <c r="N823" s="76"/>
      <c r="O823" s="76"/>
      <c r="P823" s="76"/>
      <c r="Q823" s="76"/>
      <c r="R823" s="76"/>
      <c r="S823" s="76"/>
      <c r="T823" s="76"/>
      <c r="U823" s="76"/>
      <c r="V823" s="76"/>
      <c r="W823" s="76"/>
      <c r="X823" s="76"/>
      <c r="Y823" s="76"/>
      <c r="Z823" s="76"/>
    </row>
    <row r="824" spans="1:26" ht="17.25" customHeight="1">
      <c r="A824" s="76"/>
      <c r="B824" s="236">
        <v>820</v>
      </c>
      <c r="C824" s="793">
        <v>44802</v>
      </c>
      <c r="D824" s="794" t="s">
        <v>9565</v>
      </c>
      <c r="E824" s="236" t="s">
        <v>11011</v>
      </c>
      <c r="F824" s="795" t="s">
        <v>11012</v>
      </c>
      <c r="G824" s="795" t="s">
        <v>9568</v>
      </c>
      <c r="H824" s="236"/>
      <c r="I824" s="76"/>
      <c r="J824" s="76"/>
      <c r="K824" s="76"/>
      <c r="L824" s="76"/>
      <c r="M824" s="76"/>
      <c r="N824" s="76"/>
      <c r="O824" s="76"/>
      <c r="P824" s="76"/>
      <c r="Q824" s="76"/>
      <c r="R824" s="76"/>
      <c r="S824" s="76"/>
      <c r="T824" s="76"/>
      <c r="U824" s="76"/>
      <c r="V824" s="76"/>
      <c r="W824" s="76"/>
      <c r="X824" s="76"/>
      <c r="Y824" s="76"/>
      <c r="Z824" s="76"/>
    </row>
    <row r="825" spans="1:26" ht="17.25" customHeight="1">
      <c r="A825" s="76"/>
      <c r="B825" s="236">
        <v>821</v>
      </c>
      <c r="C825" s="793">
        <v>44802</v>
      </c>
      <c r="D825" s="794" t="s">
        <v>9565</v>
      </c>
      <c r="E825" s="236" t="s">
        <v>11013</v>
      </c>
      <c r="F825" s="795" t="s">
        <v>11014</v>
      </c>
      <c r="G825" s="795" t="s">
        <v>9568</v>
      </c>
      <c r="H825" s="236"/>
      <c r="I825" s="76"/>
      <c r="J825" s="76"/>
      <c r="K825" s="76"/>
      <c r="L825" s="76"/>
      <c r="M825" s="76"/>
      <c r="N825" s="76"/>
      <c r="O825" s="76"/>
      <c r="P825" s="76"/>
      <c r="Q825" s="76"/>
      <c r="R825" s="76"/>
      <c r="S825" s="76"/>
      <c r="T825" s="76"/>
      <c r="U825" s="76"/>
      <c r="V825" s="76"/>
      <c r="W825" s="76"/>
      <c r="X825" s="76"/>
      <c r="Y825" s="76"/>
      <c r="Z825" s="76"/>
    </row>
    <row r="826" spans="1:26" ht="17.25" customHeight="1">
      <c r="A826" s="76"/>
      <c r="B826" s="236">
        <v>822</v>
      </c>
      <c r="C826" s="793">
        <v>44802</v>
      </c>
      <c r="D826" s="794" t="s">
        <v>9565</v>
      </c>
      <c r="E826" s="236" t="s">
        <v>11015</v>
      </c>
      <c r="F826" s="795" t="s">
        <v>11016</v>
      </c>
      <c r="G826" s="795" t="s">
        <v>9568</v>
      </c>
      <c r="H826" s="236"/>
      <c r="I826" s="76"/>
      <c r="J826" s="76"/>
      <c r="K826" s="76"/>
      <c r="L826" s="76"/>
      <c r="M826" s="76"/>
      <c r="N826" s="76"/>
      <c r="O826" s="76"/>
      <c r="P826" s="76"/>
      <c r="Q826" s="76"/>
      <c r="R826" s="76"/>
      <c r="S826" s="76"/>
      <c r="T826" s="76"/>
      <c r="U826" s="76"/>
      <c r="V826" s="76"/>
      <c r="W826" s="76"/>
      <c r="X826" s="76"/>
      <c r="Y826" s="76"/>
      <c r="Z826" s="76"/>
    </row>
    <row r="827" spans="1:26" ht="17.25" customHeight="1">
      <c r="A827" s="76"/>
      <c r="B827" s="236">
        <v>823</v>
      </c>
      <c r="C827" s="793">
        <v>44802</v>
      </c>
      <c r="D827" s="794" t="s">
        <v>9565</v>
      </c>
      <c r="E827" s="236" t="s">
        <v>11017</v>
      </c>
      <c r="F827" s="795" t="s">
        <v>11018</v>
      </c>
      <c r="G827" s="795" t="s">
        <v>9568</v>
      </c>
      <c r="H827" s="236"/>
      <c r="I827" s="76"/>
      <c r="J827" s="76"/>
      <c r="K827" s="76"/>
      <c r="L827" s="76"/>
      <c r="M827" s="76"/>
      <c r="N827" s="76"/>
      <c r="O827" s="76"/>
      <c r="P827" s="76"/>
      <c r="Q827" s="76"/>
      <c r="R827" s="76"/>
      <c r="S827" s="76"/>
      <c r="T827" s="76"/>
      <c r="U827" s="76"/>
      <c r="V827" s="76"/>
      <c r="W827" s="76"/>
      <c r="X827" s="76"/>
      <c r="Y827" s="76"/>
      <c r="Z827" s="76"/>
    </row>
    <row r="828" spans="1:26" ht="17.25" customHeight="1">
      <c r="A828" s="76"/>
      <c r="B828" s="236">
        <v>824</v>
      </c>
      <c r="C828" s="793">
        <v>44802</v>
      </c>
      <c r="D828" s="794" t="s">
        <v>9565</v>
      </c>
      <c r="E828" s="236" t="s">
        <v>11019</v>
      </c>
      <c r="F828" s="795" t="s">
        <v>11020</v>
      </c>
      <c r="G828" s="795" t="s">
        <v>9568</v>
      </c>
      <c r="H828" s="236"/>
      <c r="I828" s="76"/>
      <c r="J828" s="76"/>
      <c r="K828" s="76"/>
      <c r="L828" s="76"/>
      <c r="M828" s="76"/>
      <c r="N828" s="76"/>
      <c r="O828" s="76"/>
      <c r="P828" s="76"/>
      <c r="Q828" s="76"/>
      <c r="R828" s="76"/>
      <c r="S828" s="76"/>
      <c r="T828" s="76"/>
      <c r="U828" s="76"/>
      <c r="V828" s="76"/>
      <c r="W828" s="76"/>
      <c r="X828" s="76"/>
      <c r="Y828" s="76"/>
      <c r="Z828" s="76"/>
    </row>
    <row r="829" spans="1:26" ht="17.25" customHeight="1">
      <c r="A829" s="76"/>
      <c r="B829" s="236">
        <v>825</v>
      </c>
      <c r="C829" s="793">
        <v>44802</v>
      </c>
      <c r="D829" s="794" t="s">
        <v>9565</v>
      </c>
      <c r="E829" s="236" t="s">
        <v>11021</v>
      </c>
      <c r="F829" s="795" t="s">
        <v>11022</v>
      </c>
      <c r="G829" s="795" t="s">
        <v>9568</v>
      </c>
      <c r="H829" s="236"/>
      <c r="I829" s="76"/>
      <c r="J829" s="76"/>
      <c r="K829" s="76"/>
      <c r="L829" s="76"/>
      <c r="M829" s="76"/>
      <c r="N829" s="76"/>
      <c r="O829" s="76"/>
      <c r="P829" s="76"/>
      <c r="Q829" s="76"/>
      <c r="R829" s="76"/>
      <c r="S829" s="76"/>
      <c r="T829" s="76"/>
      <c r="U829" s="76"/>
      <c r="V829" s="76"/>
      <c r="W829" s="76"/>
      <c r="X829" s="76"/>
      <c r="Y829" s="76"/>
      <c r="Z829" s="76"/>
    </row>
    <row r="830" spans="1:26" ht="17.25" customHeight="1">
      <c r="A830" s="76"/>
      <c r="B830" s="236">
        <v>826</v>
      </c>
      <c r="C830" s="793">
        <v>44802</v>
      </c>
      <c r="D830" s="794" t="s">
        <v>9565</v>
      </c>
      <c r="E830" s="236" t="s">
        <v>11023</v>
      </c>
      <c r="F830" s="795" t="s">
        <v>11024</v>
      </c>
      <c r="G830" s="795" t="s">
        <v>9568</v>
      </c>
      <c r="H830" s="236"/>
      <c r="I830" s="76"/>
      <c r="J830" s="76"/>
      <c r="K830" s="76"/>
      <c r="L830" s="76"/>
      <c r="M830" s="76"/>
      <c r="N830" s="76"/>
      <c r="O830" s="76"/>
      <c r="P830" s="76"/>
      <c r="Q830" s="76"/>
      <c r="R830" s="76"/>
      <c r="S830" s="76"/>
      <c r="T830" s="76"/>
      <c r="U830" s="76"/>
      <c r="V830" s="76"/>
      <c r="W830" s="76"/>
      <c r="X830" s="76"/>
      <c r="Y830" s="76"/>
      <c r="Z830" s="76"/>
    </row>
    <row r="831" spans="1:26" ht="17.25" customHeight="1">
      <c r="A831" s="76"/>
      <c r="B831" s="236">
        <v>827</v>
      </c>
      <c r="C831" s="793">
        <v>44802</v>
      </c>
      <c r="D831" s="794" t="s">
        <v>9565</v>
      </c>
      <c r="E831" s="236" t="s">
        <v>11025</v>
      </c>
      <c r="F831" s="795" t="s">
        <v>11026</v>
      </c>
      <c r="G831" s="795" t="s">
        <v>9568</v>
      </c>
      <c r="H831" s="236"/>
      <c r="I831" s="76"/>
      <c r="J831" s="76"/>
      <c r="K831" s="76"/>
      <c r="L831" s="76"/>
      <c r="M831" s="76"/>
      <c r="N831" s="76"/>
      <c r="O831" s="76"/>
      <c r="P831" s="76"/>
      <c r="Q831" s="76"/>
      <c r="R831" s="76"/>
      <c r="S831" s="76"/>
      <c r="T831" s="76"/>
      <c r="U831" s="76"/>
      <c r="V831" s="76"/>
      <c r="W831" s="76"/>
      <c r="X831" s="76"/>
      <c r="Y831" s="76"/>
      <c r="Z831" s="76"/>
    </row>
    <row r="832" spans="1:26" ht="17.25" customHeight="1">
      <c r="A832" s="76"/>
      <c r="B832" s="236">
        <v>828</v>
      </c>
      <c r="C832" s="793">
        <v>44802</v>
      </c>
      <c r="D832" s="794" t="s">
        <v>9565</v>
      </c>
      <c r="E832" s="236" t="s">
        <v>11027</v>
      </c>
      <c r="F832" s="795" t="s">
        <v>11028</v>
      </c>
      <c r="G832" s="795" t="s">
        <v>9568</v>
      </c>
      <c r="H832" s="236"/>
      <c r="I832" s="76"/>
      <c r="J832" s="76"/>
      <c r="K832" s="76"/>
      <c r="L832" s="76"/>
      <c r="M832" s="76"/>
      <c r="N832" s="76"/>
      <c r="O832" s="76"/>
      <c r="P832" s="76"/>
      <c r="Q832" s="76"/>
      <c r="R832" s="76"/>
      <c r="S832" s="76"/>
      <c r="T832" s="76"/>
      <c r="U832" s="76"/>
      <c r="V832" s="76"/>
      <c r="W832" s="76"/>
      <c r="X832" s="76"/>
      <c r="Y832" s="76"/>
      <c r="Z832" s="76"/>
    </row>
    <row r="833" spans="1:26" ht="17.25" customHeight="1">
      <c r="A833" s="76"/>
      <c r="B833" s="236">
        <v>829</v>
      </c>
      <c r="C833" s="793">
        <v>44802</v>
      </c>
      <c r="D833" s="794" t="s">
        <v>9565</v>
      </c>
      <c r="E833" s="236" t="s">
        <v>11029</v>
      </c>
      <c r="F833" s="795" t="s">
        <v>11030</v>
      </c>
      <c r="G833" s="795" t="s">
        <v>9568</v>
      </c>
      <c r="H833" s="236"/>
      <c r="I833" s="76"/>
      <c r="J833" s="76"/>
      <c r="K833" s="76"/>
      <c r="L833" s="76"/>
      <c r="M833" s="76"/>
      <c r="N833" s="76"/>
      <c r="O833" s="76"/>
      <c r="P833" s="76"/>
      <c r="Q833" s="76"/>
      <c r="R833" s="76"/>
      <c r="S833" s="76"/>
      <c r="T833" s="76"/>
      <c r="U833" s="76"/>
      <c r="V833" s="76"/>
      <c r="W833" s="76"/>
      <c r="X833" s="76"/>
      <c r="Y833" s="76"/>
      <c r="Z833" s="76"/>
    </row>
    <row r="834" spans="1:26" ht="17.25" customHeight="1">
      <c r="A834" s="76"/>
      <c r="B834" s="236">
        <v>830</v>
      </c>
      <c r="C834" s="793">
        <v>44802</v>
      </c>
      <c r="D834" s="794" t="s">
        <v>9565</v>
      </c>
      <c r="E834" s="236" t="s">
        <v>11031</v>
      </c>
      <c r="F834" s="795" t="s">
        <v>11032</v>
      </c>
      <c r="G834" s="795" t="s">
        <v>9568</v>
      </c>
      <c r="H834" s="236"/>
      <c r="I834" s="76"/>
      <c r="J834" s="76"/>
      <c r="K834" s="76"/>
      <c r="L834" s="76"/>
      <c r="M834" s="76"/>
      <c r="N834" s="76"/>
      <c r="O834" s="76"/>
      <c r="P834" s="76"/>
      <c r="Q834" s="76"/>
      <c r="R834" s="76"/>
      <c r="S834" s="76"/>
      <c r="T834" s="76"/>
      <c r="U834" s="76"/>
      <c r="V834" s="76"/>
      <c r="W834" s="76"/>
      <c r="X834" s="76"/>
      <c r="Y834" s="76"/>
      <c r="Z834" s="76"/>
    </row>
    <row r="835" spans="1:26" ht="17.25" customHeight="1">
      <c r="A835" s="76"/>
      <c r="B835" s="236">
        <v>831</v>
      </c>
      <c r="C835" s="793">
        <v>44802</v>
      </c>
      <c r="D835" s="794" t="s">
        <v>9565</v>
      </c>
      <c r="E835" s="236" t="s">
        <v>11033</v>
      </c>
      <c r="F835" s="795" t="s">
        <v>11034</v>
      </c>
      <c r="G835" s="795" t="s">
        <v>9568</v>
      </c>
      <c r="H835" s="236"/>
      <c r="I835" s="76"/>
      <c r="J835" s="76"/>
      <c r="K835" s="76"/>
      <c r="L835" s="76"/>
      <c r="M835" s="76"/>
      <c r="N835" s="76"/>
      <c r="O835" s="76"/>
      <c r="P835" s="76"/>
      <c r="Q835" s="76"/>
      <c r="R835" s="76"/>
      <c r="S835" s="76"/>
      <c r="T835" s="76"/>
      <c r="U835" s="76"/>
      <c r="V835" s="76"/>
      <c r="W835" s="76"/>
      <c r="X835" s="76"/>
      <c r="Y835" s="76"/>
      <c r="Z835" s="76"/>
    </row>
    <row r="836" spans="1:26" ht="17.25" customHeight="1">
      <c r="A836" s="76"/>
      <c r="B836" s="236">
        <v>832</v>
      </c>
      <c r="C836" s="793">
        <v>44802</v>
      </c>
      <c r="D836" s="794" t="s">
        <v>9565</v>
      </c>
      <c r="E836" s="236" t="s">
        <v>11035</v>
      </c>
      <c r="F836" s="795" t="s">
        <v>11036</v>
      </c>
      <c r="G836" s="795" t="s">
        <v>9568</v>
      </c>
      <c r="H836" s="236"/>
      <c r="I836" s="76"/>
      <c r="J836" s="76"/>
      <c r="K836" s="76"/>
      <c r="L836" s="76"/>
      <c r="M836" s="76"/>
      <c r="N836" s="76"/>
      <c r="O836" s="76"/>
      <c r="P836" s="76"/>
      <c r="Q836" s="76"/>
      <c r="R836" s="76"/>
      <c r="S836" s="76"/>
      <c r="T836" s="76"/>
      <c r="U836" s="76"/>
      <c r="V836" s="76"/>
      <c r="W836" s="76"/>
      <c r="X836" s="76"/>
      <c r="Y836" s="76"/>
      <c r="Z836" s="76"/>
    </row>
    <row r="837" spans="1:26" ht="17.25" customHeight="1">
      <c r="A837" s="76"/>
      <c r="B837" s="236">
        <v>833</v>
      </c>
      <c r="C837" s="793">
        <v>44802</v>
      </c>
      <c r="D837" s="794" t="s">
        <v>9565</v>
      </c>
      <c r="E837" s="236" t="s">
        <v>11037</v>
      </c>
      <c r="F837" s="795" t="s">
        <v>11038</v>
      </c>
      <c r="G837" s="795" t="s">
        <v>9568</v>
      </c>
      <c r="H837" s="236"/>
      <c r="I837" s="76"/>
      <c r="J837" s="76"/>
      <c r="K837" s="76"/>
      <c r="L837" s="76"/>
      <c r="M837" s="76"/>
      <c r="N837" s="76"/>
      <c r="O837" s="76"/>
      <c r="P837" s="76"/>
      <c r="Q837" s="76"/>
      <c r="R837" s="76"/>
      <c r="S837" s="76"/>
      <c r="T837" s="76"/>
      <c r="U837" s="76"/>
      <c r="V837" s="76"/>
      <c r="W837" s="76"/>
      <c r="X837" s="76"/>
      <c r="Y837" s="76"/>
      <c r="Z837" s="76"/>
    </row>
    <row r="838" spans="1:26" ht="17.25" customHeight="1">
      <c r="A838" s="76"/>
      <c r="B838" s="236">
        <v>834</v>
      </c>
      <c r="C838" s="793">
        <v>44802</v>
      </c>
      <c r="D838" s="794" t="s">
        <v>9565</v>
      </c>
      <c r="E838" s="236" t="s">
        <v>11039</v>
      </c>
      <c r="F838" s="795" t="s">
        <v>11040</v>
      </c>
      <c r="G838" s="795" t="s">
        <v>9568</v>
      </c>
      <c r="H838" s="236"/>
      <c r="I838" s="76"/>
      <c r="J838" s="76"/>
      <c r="K838" s="76"/>
      <c r="L838" s="76"/>
      <c r="M838" s="76"/>
      <c r="N838" s="76"/>
      <c r="O838" s="76"/>
      <c r="P838" s="76"/>
      <c r="Q838" s="76"/>
      <c r="R838" s="76"/>
      <c r="S838" s="76"/>
      <c r="T838" s="76"/>
      <c r="U838" s="76"/>
      <c r="V838" s="76"/>
      <c r="W838" s="76"/>
      <c r="X838" s="76"/>
      <c r="Y838" s="76"/>
      <c r="Z838" s="76"/>
    </row>
    <row r="839" spans="1:26" ht="17.25" customHeight="1">
      <c r="A839" s="76"/>
      <c r="B839" s="236">
        <v>835</v>
      </c>
      <c r="C839" s="793">
        <v>44802</v>
      </c>
      <c r="D839" s="794" t="s">
        <v>9565</v>
      </c>
      <c r="E839" s="236" t="s">
        <v>11041</v>
      </c>
      <c r="F839" s="795" t="s">
        <v>11042</v>
      </c>
      <c r="G839" s="795" t="s">
        <v>9568</v>
      </c>
      <c r="H839" s="236"/>
      <c r="I839" s="76"/>
      <c r="J839" s="76"/>
      <c r="K839" s="76"/>
      <c r="L839" s="76"/>
      <c r="M839" s="76"/>
      <c r="N839" s="76"/>
      <c r="O839" s="76"/>
      <c r="P839" s="76"/>
      <c r="Q839" s="76"/>
      <c r="R839" s="76"/>
      <c r="S839" s="76"/>
      <c r="T839" s="76"/>
      <c r="U839" s="76"/>
      <c r="V839" s="76"/>
      <c r="W839" s="76"/>
      <c r="X839" s="76"/>
      <c r="Y839" s="76"/>
      <c r="Z839" s="76"/>
    </row>
    <row r="840" spans="1:26" ht="17.25" customHeight="1">
      <c r="A840" s="76"/>
      <c r="B840" s="236">
        <v>836</v>
      </c>
      <c r="C840" s="793">
        <v>44802</v>
      </c>
      <c r="D840" s="794" t="s">
        <v>9565</v>
      </c>
      <c r="E840" s="236" t="s">
        <v>11043</v>
      </c>
      <c r="F840" s="795" t="s">
        <v>11044</v>
      </c>
      <c r="G840" s="795" t="s">
        <v>9568</v>
      </c>
      <c r="H840" s="236"/>
      <c r="I840" s="76"/>
      <c r="J840" s="76"/>
      <c r="K840" s="76"/>
      <c r="L840" s="76"/>
      <c r="M840" s="76"/>
      <c r="N840" s="76"/>
      <c r="O840" s="76"/>
      <c r="P840" s="76"/>
      <c r="Q840" s="76"/>
      <c r="R840" s="76"/>
      <c r="S840" s="76"/>
      <c r="T840" s="76"/>
      <c r="U840" s="76"/>
      <c r="V840" s="76"/>
      <c r="W840" s="76"/>
      <c r="X840" s="76"/>
      <c r="Y840" s="76"/>
      <c r="Z840" s="76"/>
    </row>
    <row r="841" spans="1:26" ht="17.25" customHeight="1">
      <c r="A841" s="76"/>
      <c r="B841" s="236">
        <v>837</v>
      </c>
      <c r="C841" s="793">
        <v>44802</v>
      </c>
      <c r="D841" s="794" t="s">
        <v>9565</v>
      </c>
      <c r="E841" s="236" t="s">
        <v>11045</v>
      </c>
      <c r="F841" s="795" t="s">
        <v>11046</v>
      </c>
      <c r="G841" s="795" t="s">
        <v>9568</v>
      </c>
      <c r="H841" s="236"/>
      <c r="I841" s="76"/>
      <c r="J841" s="76"/>
      <c r="K841" s="76"/>
      <c r="L841" s="76"/>
      <c r="M841" s="76"/>
      <c r="N841" s="76"/>
      <c r="O841" s="76"/>
      <c r="P841" s="76"/>
      <c r="Q841" s="76"/>
      <c r="R841" s="76"/>
      <c r="S841" s="76"/>
      <c r="T841" s="76"/>
      <c r="U841" s="76"/>
      <c r="V841" s="76"/>
      <c r="W841" s="76"/>
      <c r="X841" s="76"/>
      <c r="Y841" s="76"/>
      <c r="Z841" s="76"/>
    </row>
    <row r="842" spans="1:26" ht="17.25" customHeight="1">
      <c r="A842" s="76"/>
      <c r="B842" s="236">
        <v>838</v>
      </c>
      <c r="C842" s="793">
        <v>44802</v>
      </c>
      <c r="D842" s="794" t="s">
        <v>9565</v>
      </c>
      <c r="E842" s="236" t="s">
        <v>11047</v>
      </c>
      <c r="F842" s="795" t="s">
        <v>11048</v>
      </c>
      <c r="G842" s="795" t="s">
        <v>9568</v>
      </c>
      <c r="H842" s="236"/>
      <c r="I842" s="76"/>
      <c r="J842" s="76"/>
      <c r="K842" s="76"/>
      <c r="L842" s="76"/>
      <c r="M842" s="76"/>
      <c r="N842" s="76"/>
      <c r="O842" s="76"/>
      <c r="P842" s="76"/>
      <c r="Q842" s="76"/>
      <c r="R842" s="76"/>
      <c r="S842" s="76"/>
      <c r="T842" s="76"/>
      <c r="U842" s="76"/>
      <c r="V842" s="76"/>
      <c r="W842" s="76"/>
      <c r="X842" s="76"/>
      <c r="Y842" s="76"/>
      <c r="Z842" s="76"/>
    </row>
    <row r="843" spans="1:26" ht="17.25" customHeight="1">
      <c r="A843" s="76"/>
      <c r="B843" s="236">
        <v>839</v>
      </c>
      <c r="C843" s="793">
        <v>44802</v>
      </c>
      <c r="D843" s="794" t="s">
        <v>9565</v>
      </c>
      <c r="E843" s="236" t="s">
        <v>11049</v>
      </c>
      <c r="F843" s="795" t="s">
        <v>11050</v>
      </c>
      <c r="G843" s="795" t="s">
        <v>9568</v>
      </c>
      <c r="H843" s="236"/>
      <c r="I843" s="76"/>
      <c r="J843" s="76"/>
      <c r="K843" s="76"/>
      <c r="L843" s="76"/>
      <c r="M843" s="76"/>
      <c r="N843" s="76"/>
      <c r="O843" s="76"/>
      <c r="P843" s="76"/>
      <c r="Q843" s="76"/>
      <c r="R843" s="76"/>
      <c r="S843" s="76"/>
      <c r="T843" s="76"/>
      <c r="U843" s="76"/>
      <c r="V843" s="76"/>
      <c r="W843" s="76"/>
      <c r="X843" s="76"/>
      <c r="Y843" s="76"/>
      <c r="Z843" s="76"/>
    </row>
    <row r="844" spans="1:26" ht="17.25" customHeight="1">
      <c r="A844" s="76"/>
      <c r="B844" s="236">
        <v>840</v>
      </c>
      <c r="C844" s="793">
        <v>44802</v>
      </c>
      <c r="D844" s="794" t="s">
        <v>9565</v>
      </c>
      <c r="E844" s="236" t="s">
        <v>11051</v>
      </c>
      <c r="F844" s="795" t="s">
        <v>11052</v>
      </c>
      <c r="G844" s="795" t="s">
        <v>9568</v>
      </c>
      <c r="H844" s="236"/>
      <c r="I844" s="76"/>
      <c r="J844" s="76"/>
      <c r="K844" s="76"/>
      <c r="L844" s="76"/>
      <c r="M844" s="76"/>
      <c r="N844" s="76"/>
      <c r="O844" s="76"/>
      <c r="P844" s="76"/>
      <c r="Q844" s="76"/>
      <c r="R844" s="76"/>
      <c r="S844" s="76"/>
      <c r="T844" s="76"/>
      <c r="U844" s="76"/>
      <c r="V844" s="76"/>
      <c r="W844" s="76"/>
      <c r="X844" s="76"/>
      <c r="Y844" s="76"/>
      <c r="Z844" s="76"/>
    </row>
    <row r="845" spans="1:26" ht="17.25" customHeight="1">
      <c r="A845" s="76"/>
      <c r="B845" s="236">
        <v>841</v>
      </c>
      <c r="C845" s="793">
        <v>44803</v>
      </c>
      <c r="D845" s="794" t="s">
        <v>9565</v>
      </c>
      <c r="E845" s="236" t="s">
        <v>11053</v>
      </c>
      <c r="F845" s="795" t="s">
        <v>11054</v>
      </c>
      <c r="G845" s="795" t="s">
        <v>9568</v>
      </c>
      <c r="H845" s="236"/>
      <c r="I845" s="76"/>
      <c r="J845" s="76"/>
      <c r="K845" s="76"/>
      <c r="L845" s="76"/>
      <c r="M845" s="76"/>
      <c r="N845" s="76"/>
      <c r="O845" s="76"/>
      <c r="P845" s="76"/>
      <c r="Q845" s="76"/>
      <c r="R845" s="76"/>
      <c r="S845" s="76"/>
      <c r="T845" s="76"/>
      <c r="U845" s="76"/>
      <c r="V845" s="76"/>
      <c r="W845" s="76"/>
      <c r="X845" s="76"/>
      <c r="Y845" s="76"/>
      <c r="Z845" s="76"/>
    </row>
    <row r="846" spans="1:26" ht="17.25" customHeight="1">
      <c r="A846" s="76"/>
      <c r="B846" s="236">
        <v>842</v>
      </c>
      <c r="C846" s="793">
        <v>44803</v>
      </c>
      <c r="D846" s="794" t="s">
        <v>9565</v>
      </c>
      <c r="E846" s="236" t="s">
        <v>11055</v>
      </c>
      <c r="F846" s="795" t="s">
        <v>11056</v>
      </c>
      <c r="G846" s="795" t="s">
        <v>9568</v>
      </c>
      <c r="H846" s="236"/>
      <c r="I846" s="76"/>
      <c r="J846" s="76"/>
      <c r="K846" s="76"/>
      <c r="L846" s="76"/>
      <c r="M846" s="76"/>
      <c r="N846" s="76"/>
      <c r="O846" s="76"/>
      <c r="P846" s="76"/>
      <c r="Q846" s="76"/>
      <c r="R846" s="76"/>
      <c r="S846" s="76"/>
      <c r="T846" s="76"/>
      <c r="U846" s="76"/>
      <c r="V846" s="76"/>
      <c r="W846" s="76"/>
      <c r="X846" s="76"/>
      <c r="Y846" s="76"/>
      <c r="Z846" s="76"/>
    </row>
    <row r="847" spans="1:26" ht="17.25" customHeight="1">
      <c r="A847" s="76"/>
      <c r="B847" s="236">
        <v>843</v>
      </c>
      <c r="C847" s="793">
        <v>44803</v>
      </c>
      <c r="D847" s="794" t="s">
        <v>9565</v>
      </c>
      <c r="E847" s="236" t="s">
        <v>11057</v>
      </c>
      <c r="F847" s="795" t="s">
        <v>11058</v>
      </c>
      <c r="G847" s="795" t="s">
        <v>9568</v>
      </c>
      <c r="H847" s="236"/>
      <c r="I847" s="76"/>
      <c r="J847" s="76"/>
      <c r="K847" s="76"/>
      <c r="L847" s="76"/>
      <c r="M847" s="76"/>
      <c r="N847" s="76"/>
      <c r="O847" s="76"/>
      <c r="P847" s="76"/>
      <c r="Q847" s="76"/>
      <c r="R847" s="76"/>
      <c r="S847" s="76"/>
      <c r="T847" s="76"/>
      <c r="U847" s="76"/>
      <c r="V847" s="76"/>
      <c r="W847" s="76"/>
      <c r="X847" s="76"/>
      <c r="Y847" s="76"/>
      <c r="Z847" s="76"/>
    </row>
    <row r="848" spans="1:26" ht="17.25" customHeight="1">
      <c r="A848" s="76"/>
      <c r="B848" s="236">
        <v>844</v>
      </c>
      <c r="C848" s="793">
        <v>44803</v>
      </c>
      <c r="D848" s="794" t="s">
        <v>9565</v>
      </c>
      <c r="E848" s="236" t="s">
        <v>11059</v>
      </c>
      <c r="F848" s="795" t="s">
        <v>11060</v>
      </c>
      <c r="G848" s="795" t="s">
        <v>9568</v>
      </c>
      <c r="H848" s="236"/>
      <c r="I848" s="76"/>
      <c r="J848" s="76"/>
      <c r="K848" s="76"/>
      <c r="L848" s="76"/>
      <c r="M848" s="76"/>
      <c r="N848" s="76"/>
      <c r="O848" s="76"/>
      <c r="P848" s="76"/>
      <c r="Q848" s="76"/>
      <c r="R848" s="76"/>
      <c r="S848" s="76"/>
      <c r="T848" s="76"/>
      <c r="U848" s="76"/>
      <c r="V848" s="76"/>
      <c r="W848" s="76"/>
      <c r="X848" s="76"/>
      <c r="Y848" s="76"/>
      <c r="Z848" s="76"/>
    </row>
    <row r="849" spans="1:26" ht="17.25" customHeight="1">
      <c r="A849" s="76"/>
      <c r="B849" s="236">
        <v>845</v>
      </c>
      <c r="C849" s="793">
        <v>44803</v>
      </c>
      <c r="D849" s="794" t="s">
        <v>9565</v>
      </c>
      <c r="E849" s="236" t="s">
        <v>11061</v>
      </c>
      <c r="F849" s="795" t="s">
        <v>11062</v>
      </c>
      <c r="G849" s="795" t="s">
        <v>9568</v>
      </c>
      <c r="H849" s="236"/>
      <c r="I849" s="76"/>
      <c r="J849" s="76"/>
      <c r="K849" s="76"/>
      <c r="L849" s="76"/>
      <c r="M849" s="76"/>
      <c r="N849" s="76"/>
      <c r="O849" s="76"/>
      <c r="P849" s="76"/>
      <c r="Q849" s="76"/>
      <c r="R849" s="76"/>
      <c r="S849" s="76"/>
      <c r="T849" s="76"/>
      <c r="U849" s="76"/>
      <c r="V849" s="76"/>
      <c r="W849" s="76"/>
      <c r="X849" s="76"/>
      <c r="Y849" s="76"/>
      <c r="Z849" s="76"/>
    </row>
    <row r="850" spans="1:26" ht="17.25" customHeight="1">
      <c r="A850" s="76"/>
      <c r="B850" s="236">
        <v>846</v>
      </c>
      <c r="C850" s="793">
        <v>44803</v>
      </c>
      <c r="D850" s="794" t="s">
        <v>9565</v>
      </c>
      <c r="E850" s="236" t="s">
        <v>11063</v>
      </c>
      <c r="F850" s="795" t="s">
        <v>11064</v>
      </c>
      <c r="G850" s="795" t="s">
        <v>9568</v>
      </c>
      <c r="H850" s="236"/>
      <c r="I850" s="76"/>
      <c r="J850" s="76"/>
      <c r="K850" s="76"/>
      <c r="L850" s="76"/>
      <c r="M850" s="76"/>
      <c r="N850" s="76"/>
      <c r="O850" s="76"/>
      <c r="P850" s="76"/>
      <c r="Q850" s="76"/>
      <c r="R850" s="76"/>
      <c r="S850" s="76"/>
      <c r="T850" s="76"/>
      <c r="U850" s="76"/>
      <c r="V850" s="76"/>
      <c r="W850" s="76"/>
      <c r="X850" s="76"/>
      <c r="Y850" s="76"/>
      <c r="Z850" s="76"/>
    </row>
    <row r="851" spans="1:26" ht="17.25" customHeight="1">
      <c r="A851" s="76"/>
      <c r="B851" s="236">
        <v>847</v>
      </c>
      <c r="C851" s="793">
        <v>44803</v>
      </c>
      <c r="D851" s="794" t="s">
        <v>9565</v>
      </c>
      <c r="E851" s="236" t="s">
        <v>11065</v>
      </c>
      <c r="F851" s="795" t="s">
        <v>11066</v>
      </c>
      <c r="G851" s="795" t="s">
        <v>9568</v>
      </c>
      <c r="H851" s="236"/>
      <c r="I851" s="76"/>
      <c r="J851" s="76"/>
      <c r="K851" s="76"/>
      <c r="L851" s="76"/>
      <c r="M851" s="76"/>
      <c r="N851" s="76"/>
      <c r="O851" s="76"/>
      <c r="P851" s="76"/>
      <c r="Q851" s="76"/>
      <c r="R851" s="76"/>
      <c r="S851" s="76"/>
      <c r="T851" s="76"/>
      <c r="U851" s="76"/>
      <c r="V851" s="76"/>
      <c r="W851" s="76"/>
      <c r="X851" s="76"/>
      <c r="Y851" s="76"/>
      <c r="Z851" s="76"/>
    </row>
    <row r="852" spans="1:26" ht="17.25" customHeight="1">
      <c r="A852" s="76"/>
      <c r="B852" s="236">
        <v>848</v>
      </c>
      <c r="C852" s="793">
        <v>44803</v>
      </c>
      <c r="D852" s="794" t="s">
        <v>9565</v>
      </c>
      <c r="E852" s="236" t="s">
        <v>11067</v>
      </c>
      <c r="F852" s="795" t="s">
        <v>11068</v>
      </c>
      <c r="G852" s="795" t="s">
        <v>9568</v>
      </c>
      <c r="H852" s="236"/>
      <c r="I852" s="76"/>
      <c r="J852" s="76"/>
      <c r="K852" s="76"/>
      <c r="L852" s="76"/>
      <c r="M852" s="76"/>
      <c r="N852" s="76"/>
      <c r="O852" s="76"/>
      <c r="P852" s="76"/>
      <c r="Q852" s="76"/>
      <c r="R852" s="76"/>
      <c r="S852" s="76"/>
      <c r="T852" s="76"/>
      <c r="U852" s="76"/>
      <c r="V852" s="76"/>
      <c r="W852" s="76"/>
      <c r="X852" s="76"/>
      <c r="Y852" s="76"/>
      <c r="Z852" s="76"/>
    </row>
    <row r="853" spans="1:26" ht="17.25" customHeight="1">
      <c r="A853" s="76"/>
      <c r="B853" s="236">
        <v>849</v>
      </c>
      <c r="C853" s="793">
        <v>44803</v>
      </c>
      <c r="D853" s="794" t="s">
        <v>9565</v>
      </c>
      <c r="E853" s="236" t="s">
        <v>11069</v>
      </c>
      <c r="F853" s="795" t="s">
        <v>11070</v>
      </c>
      <c r="G853" s="795" t="s">
        <v>9568</v>
      </c>
      <c r="H853" s="236"/>
      <c r="I853" s="76"/>
      <c r="J853" s="76"/>
      <c r="K853" s="76"/>
      <c r="L853" s="76"/>
      <c r="M853" s="76"/>
      <c r="N853" s="76"/>
      <c r="O853" s="76"/>
      <c r="P853" s="76"/>
      <c r="Q853" s="76"/>
      <c r="R853" s="76"/>
      <c r="S853" s="76"/>
      <c r="T853" s="76"/>
      <c r="U853" s="76"/>
      <c r="V853" s="76"/>
      <c r="W853" s="76"/>
      <c r="X853" s="76"/>
      <c r="Y853" s="76"/>
      <c r="Z853" s="76"/>
    </row>
    <row r="854" spans="1:26" ht="17.25" customHeight="1">
      <c r="A854" s="76"/>
      <c r="B854" s="236">
        <v>850</v>
      </c>
      <c r="C854" s="793">
        <v>44803</v>
      </c>
      <c r="D854" s="794" t="s">
        <v>9565</v>
      </c>
      <c r="E854" s="236" t="s">
        <v>11071</v>
      </c>
      <c r="F854" s="795" t="s">
        <v>11072</v>
      </c>
      <c r="G854" s="795" t="s">
        <v>9568</v>
      </c>
      <c r="H854" s="236"/>
      <c r="I854" s="76"/>
      <c r="J854" s="76"/>
      <c r="K854" s="76"/>
      <c r="L854" s="76"/>
      <c r="M854" s="76"/>
      <c r="N854" s="76"/>
      <c r="O854" s="76"/>
      <c r="P854" s="76"/>
      <c r="Q854" s="76"/>
      <c r="R854" s="76"/>
      <c r="S854" s="76"/>
      <c r="T854" s="76"/>
      <c r="U854" s="76"/>
      <c r="V854" s="76"/>
      <c r="W854" s="76"/>
      <c r="X854" s="76"/>
      <c r="Y854" s="76"/>
      <c r="Z854" s="76"/>
    </row>
    <row r="855" spans="1:26" ht="17.25" customHeight="1">
      <c r="A855" s="76"/>
      <c r="B855" s="236">
        <v>851</v>
      </c>
      <c r="C855" s="793">
        <v>44803</v>
      </c>
      <c r="D855" s="794" t="s">
        <v>9565</v>
      </c>
      <c r="E855" s="236" t="s">
        <v>11073</v>
      </c>
      <c r="F855" s="795" t="s">
        <v>11074</v>
      </c>
      <c r="G855" s="795" t="s">
        <v>9568</v>
      </c>
      <c r="H855" s="236"/>
      <c r="I855" s="76"/>
      <c r="J855" s="76"/>
      <c r="K855" s="76"/>
      <c r="L855" s="76"/>
      <c r="M855" s="76"/>
      <c r="N855" s="76"/>
      <c r="O855" s="76"/>
      <c r="P855" s="76"/>
      <c r="Q855" s="76"/>
      <c r="R855" s="76"/>
      <c r="S855" s="76"/>
      <c r="T855" s="76"/>
      <c r="U855" s="76"/>
      <c r="V855" s="76"/>
      <c r="W855" s="76"/>
      <c r="X855" s="76"/>
      <c r="Y855" s="76"/>
      <c r="Z855" s="76"/>
    </row>
    <row r="856" spans="1:26" ht="17.25" customHeight="1">
      <c r="A856" s="76"/>
      <c r="B856" s="236">
        <v>852</v>
      </c>
      <c r="C856" s="793">
        <v>44803</v>
      </c>
      <c r="D856" s="794" t="s">
        <v>9565</v>
      </c>
      <c r="E856" s="236" t="s">
        <v>11075</v>
      </c>
      <c r="F856" s="795" t="s">
        <v>11076</v>
      </c>
      <c r="G856" s="795" t="s">
        <v>9568</v>
      </c>
      <c r="H856" s="236"/>
      <c r="I856" s="76"/>
      <c r="J856" s="76"/>
      <c r="K856" s="76"/>
      <c r="L856" s="76"/>
      <c r="M856" s="76"/>
      <c r="N856" s="76"/>
      <c r="O856" s="76"/>
      <c r="P856" s="76"/>
      <c r="Q856" s="76"/>
      <c r="R856" s="76"/>
      <c r="S856" s="76"/>
      <c r="T856" s="76"/>
      <c r="U856" s="76"/>
      <c r="V856" s="76"/>
      <c r="W856" s="76"/>
      <c r="X856" s="76"/>
      <c r="Y856" s="76"/>
      <c r="Z856" s="76"/>
    </row>
    <row r="857" spans="1:26" ht="17.25" customHeight="1">
      <c r="A857" s="76"/>
      <c r="B857" s="236">
        <v>853</v>
      </c>
      <c r="C857" s="793">
        <v>44803</v>
      </c>
      <c r="D857" s="794" t="s">
        <v>9565</v>
      </c>
      <c r="E857" s="236" t="s">
        <v>11077</v>
      </c>
      <c r="F857" s="795" t="s">
        <v>11078</v>
      </c>
      <c r="G857" s="795" t="s">
        <v>9568</v>
      </c>
      <c r="H857" s="236"/>
      <c r="I857" s="76"/>
      <c r="J857" s="76"/>
      <c r="K857" s="76"/>
      <c r="L857" s="76"/>
      <c r="M857" s="76"/>
      <c r="N857" s="76"/>
      <c r="O857" s="76"/>
      <c r="P857" s="76"/>
      <c r="Q857" s="76"/>
      <c r="R857" s="76"/>
      <c r="S857" s="76"/>
      <c r="T857" s="76"/>
      <c r="U857" s="76"/>
      <c r="V857" s="76"/>
      <c r="W857" s="76"/>
      <c r="X857" s="76"/>
      <c r="Y857" s="76"/>
      <c r="Z857" s="76"/>
    </row>
    <row r="858" spans="1:26" ht="17.25" customHeight="1">
      <c r="A858" s="76"/>
      <c r="B858" s="236">
        <v>854</v>
      </c>
      <c r="C858" s="793">
        <v>44803</v>
      </c>
      <c r="D858" s="794" t="s">
        <v>9565</v>
      </c>
      <c r="E858" s="236" t="s">
        <v>11079</v>
      </c>
      <c r="F858" s="795" t="s">
        <v>11080</v>
      </c>
      <c r="G858" s="795" t="s">
        <v>9568</v>
      </c>
      <c r="H858" s="236"/>
      <c r="I858" s="76"/>
      <c r="J858" s="76"/>
      <c r="K858" s="76"/>
      <c r="L858" s="76"/>
      <c r="M858" s="76"/>
      <c r="N858" s="76"/>
      <c r="O858" s="76"/>
      <c r="P858" s="76"/>
      <c r="Q858" s="76"/>
      <c r="R858" s="76"/>
      <c r="S858" s="76"/>
      <c r="T858" s="76"/>
      <c r="U858" s="76"/>
      <c r="V858" s="76"/>
      <c r="W858" s="76"/>
      <c r="X858" s="76"/>
      <c r="Y858" s="76"/>
      <c r="Z858" s="76"/>
    </row>
    <row r="859" spans="1:26" ht="17.25" customHeight="1">
      <c r="A859" s="76"/>
      <c r="B859" s="236">
        <v>855</v>
      </c>
      <c r="C859" s="793">
        <v>44803</v>
      </c>
      <c r="D859" s="794" t="s">
        <v>9565</v>
      </c>
      <c r="E859" s="236" t="s">
        <v>11081</v>
      </c>
      <c r="F859" s="795" t="s">
        <v>11082</v>
      </c>
      <c r="G859" s="795" t="s">
        <v>9568</v>
      </c>
      <c r="H859" s="236"/>
      <c r="I859" s="76"/>
      <c r="J859" s="76"/>
      <c r="K859" s="76"/>
      <c r="L859" s="76"/>
      <c r="M859" s="76"/>
      <c r="N859" s="76"/>
      <c r="O859" s="76"/>
      <c r="P859" s="76"/>
      <c r="Q859" s="76"/>
      <c r="R859" s="76"/>
      <c r="S859" s="76"/>
      <c r="T859" s="76"/>
      <c r="U859" s="76"/>
      <c r="V859" s="76"/>
      <c r="W859" s="76"/>
      <c r="X859" s="76"/>
      <c r="Y859" s="76"/>
      <c r="Z859" s="76"/>
    </row>
    <row r="860" spans="1:26" ht="17.25" customHeight="1">
      <c r="A860" s="76"/>
      <c r="B860" s="236">
        <v>856</v>
      </c>
      <c r="C860" s="793">
        <v>44820</v>
      </c>
      <c r="D860" s="794" t="s">
        <v>11083</v>
      </c>
      <c r="E860" s="236" t="s">
        <v>11084</v>
      </c>
      <c r="F860" s="795" t="s">
        <v>11085</v>
      </c>
      <c r="G860" s="795" t="s">
        <v>9568</v>
      </c>
      <c r="H860" s="236"/>
      <c r="I860" s="76"/>
      <c r="J860" s="76"/>
      <c r="K860" s="76"/>
      <c r="L860" s="76"/>
      <c r="M860" s="76"/>
      <c r="N860" s="76"/>
      <c r="O860" s="76"/>
      <c r="P860" s="76"/>
      <c r="Q860" s="76"/>
      <c r="R860" s="76"/>
      <c r="S860" s="76"/>
      <c r="T860" s="76"/>
      <c r="U860" s="76"/>
      <c r="V860" s="76"/>
      <c r="W860" s="76"/>
      <c r="X860" s="76"/>
      <c r="Y860" s="76"/>
      <c r="Z860" s="76"/>
    </row>
    <row r="861" spans="1:26" ht="17.25" customHeight="1">
      <c r="A861" s="76"/>
      <c r="B861" s="76"/>
      <c r="C861" s="76"/>
      <c r="D861" s="76"/>
      <c r="E861" s="76"/>
      <c r="F861" s="789"/>
      <c r="G861" s="76"/>
      <c r="H861" s="76"/>
      <c r="I861" s="76"/>
      <c r="J861" s="76"/>
      <c r="K861" s="76"/>
      <c r="L861" s="76"/>
      <c r="M861" s="76"/>
      <c r="N861" s="76"/>
      <c r="O861" s="76"/>
      <c r="P861" s="76"/>
      <c r="Q861" s="76"/>
      <c r="R861" s="76"/>
      <c r="S861" s="76"/>
      <c r="T861" s="76"/>
      <c r="U861" s="76"/>
      <c r="V861" s="76"/>
      <c r="W861" s="76"/>
      <c r="X861" s="76"/>
      <c r="Y861" s="76"/>
      <c r="Z861" s="76"/>
    </row>
    <row r="862" spans="1:26" ht="17.25" customHeight="1">
      <c r="A862" s="76"/>
      <c r="B862" s="76"/>
      <c r="C862" s="76"/>
      <c r="D862" s="76"/>
      <c r="E862" s="76"/>
      <c r="F862" s="789"/>
      <c r="G862" s="76"/>
      <c r="H862" s="76"/>
      <c r="I862" s="76"/>
      <c r="J862" s="76"/>
      <c r="K862" s="76"/>
      <c r="L862" s="76"/>
      <c r="M862" s="76"/>
      <c r="N862" s="76"/>
      <c r="O862" s="76"/>
      <c r="P862" s="76"/>
      <c r="Q862" s="76"/>
      <c r="R862" s="76"/>
      <c r="S862" s="76"/>
      <c r="T862" s="76"/>
      <c r="U862" s="76"/>
      <c r="V862" s="76"/>
      <c r="W862" s="76"/>
      <c r="X862" s="76"/>
      <c r="Y862" s="76"/>
      <c r="Z862" s="76"/>
    </row>
    <row r="863" spans="1:26" ht="17.25" customHeight="1">
      <c r="A863" s="76"/>
      <c r="B863" s="76"/>
      <c r="C863" s="76"/>
      <c r="D863" s="76"/>
      <c r="E863" s="76"/>
      <c r="F863" s="789"/>
      <c r="G863" s="76"/>
      <c r="H863" s="76"/>
      <c r="I863" s="76"/>
      <c r="J863" s="76"/>
      <c r="K863" s="76"/>
      <c r="L863" s="76"/>
      <c r="M863" s="76"/>
      <c r="N863" s="76"/>
      <c r="O863" s="76"/>
      <c r="P863" s="76"/>
      <c r="Q863" s="76"/>
      <c r="R863" s="76"/>
      <c r="S863" s="76"/>
      <c r="T863" s="76"/>
      <c r="U863" s="76"/>
      <c r="V863" s="76"/>
      <c r="W863" s="76"/>
      <c r="X863" s="76"/>
      <c r="Y863" s="76"/>
      <c r="Z863" s="76"/>
    </row>
    <row r="864" spans="1:26" ht="17.25" customHeight="1">
      <c r="A864" s="76"/>
      <c r="B864" s="76"/>
      <c r="C864" s="76"/>
      <c r="D864" s="76"/>
      <c r="E864" s="76"/>
      <c r="F864" s="789"/>
      <c r="G864" s="76"/>
      <c r="H864" s="76"/>
      <c r="I864" s="76"/>
      <c r="J864" s="76"/>
      <c r="K864" s="76"/>
      <c r="L864" s="76"/>
      <c r="M864" s="76"/>
      <c r="N864" s="76"/>
      <c r="O864" s="76"/>
      <c r="P864" s="76"/>
      <c r="Q864" s="76"/>
      <c r="R864" s="76"/>
      <c r="S864" s="76"/>
      <c r="T864" s="76"/>
      <c r="U864" s="76"/>
      <c r="V864" s="76"/>
      <c r="W864" s="76"/>
      <c r="X864" s="76"/>
      <c r="Y864" s="76"/>
      <c r="Z864" s="76"/>
    </row>
    <row r="865" spans="1:26" ht="17.25" customHeight="1">
      <c r="A865" s="76"/>
      <c r="B865" s="76"/>
      <c r="C865" s="76"/>
      <c r="D865" s="76"/>
      <c r="E865" s="76"/>
      <c r="F865" s="789"/>
      <c r="G865" s="76"/>
      <c r="H865" s="76"/>
      <c r="I865" s="76"/>
      <c r="J865" s="76"/>
      <c r="K865" s="76"/>
      <c r="L865" s="76"/>
      <c r="M865" s="76"/>
      <c r="N865" s="76"/>
      <c r="O865" s="76"/>
      <c r="P865" s="76"/>
      <c r="Q865" s="76"/>
      <c r="R865" s="76"/>
      <c r="S865" s="76"/>
      <c r="T865" s="76"/>
      <c r="U865" s="76"/>
      <c r="V865" s="76"/>
      <c r="W865" s="76"/>
      <c r="X865" s="76"/>
      <c r="Y865" s="76"/>
      <c r="Z865" s="76"/>
    </row>
    <row r="866" spans="1:26" ht="17.25" customHeight="1">
      <c r="A866" s="76"/>
      <c r="B866" s="76"/>
      <c r="C866" s="76"/>
      <c r="D866" s="76"/>
      <c r="E866" s="76"/>
      <c r="F866" s="789"/>
      <c r="G866" s="76"/>
      <c r="H866" s="76"/>
      <c r="I866" s="76"/>
      <c r="J866" s="76"/>
      <c r="K866" s="76"/>
      <c r="L866" s="76"/>
      <c r="M866" s="76"/>
      <c r="N866" s="76"/>
      <c r="O866" s="76"/>
      <c r="P866" s="76"/>
      <c r="Q866" s="76"/>
      <c r="R866" s="76"/>
      <c r="S866" s="76"/>
      <c r="T866" s="76"/>
      <c r="U866" s="76"/>
      <c r="V866" s="76"/>
      <c r="W866" s="76"/>
      <c r="X866" s="76"/>
      <c r="Y866" s="76"/>
      <c r="Z866" s="76"/>
    </row>
    <row r="867" spans="1:26" ht="17.25" customHeight="1">
      <c r="A867" s="76"/>
      <c r="B867" s="76"/>
      <c r="C867" s="76"/>
      <c r="D867" s="76"/>
      <c r="E867" s="76"/>
      <c r="F867" s="789"/>
      <c r="G867" s="76"/>
      <c r="H867" s="76"/>
      <c r="I867" s="76"/>
      <c r="J867" s="76"/>
      <c r="K867" s="76"/>
      <c r="L867" s="76"/>
      <c r="M867" s="76"/>
      <c r="N867" s="76"/>
      <c r="O867" s="76"/>
      <c r="P867" s="76"/>
      <c r="Q867" s="76"/>
      <c r="R867" s="76"/>
      <c r="S867" s="76"/>
      <c r="T867" s="76"/>
      <c r="U867" s="76"/>
      <c r="V867" s="76"/>
      <c r="W867" s="76"/>
      <c r="X867" s="76"/>
      <c r="Y867" s="76"/>
      <c r="Z867" s="76"/>
    </row>
    <row r="868" spans="1:26" ht="17.25" customHeight="1">
      <c r="A868" s="76"/>
      <c r="B868" s="76"/>
      <c r="C868" s="76"/>
      <c r="D868" s="76"/>
      <c r="E868" s="76"/>
      <c r="F868" s="789"/>
      <c r="G868" s="76"/>
      <c r="H868" s="76"/>
      <c r="I868" s="76"/>
      <c r="J868" s="76"/>
      <c r="K868" s="76"/>
      <c r="L868" s="76"/>
      <c r="M868" s="76"/>
      <c r="N868" s="76"/>
      <c r="O868" s="76"/>
      <c r="P868" s="76"/>
      <c r="Q868" s="76"/>
      <c r="R868" s="76"/>
      <c r="S868" s="76"/>
      <c r="T868" s="76"/>
      <c r="U868" s="76"/>
      <c r="V868" s="76"/>
      <c r="W868" s="76"/>
      <c r="X868" s="76"/>
      <c r="Y868" s="76"/>
      <c r="Z868" s="76"/>
    </row>
    <row r="869" spans="1:26" ht="17.25" customHeight="1">
      <c r="A869" s="76"/>
      <c r="B869" s="76"/>
      <c r="C869" s="76"/>
      <c r="D869" s="76"/>
      <c r="E869" s="76"/>
      <c r="F869" s="789"/>
      <c r="G869" s="76"/>
      <c r="H869" s="76"/>
      <c r="I869" s="76"/>
      <c r="J869" s="76"/>
      <c r="K869" s="76"/>
      <c r="L869" s="76"/>
      <c r="M869" s="76"/>
      <c r="N869" s="76"/>
      <c r="O869" s="76"/>
      <c r="P869" s="76"/>
      <c r="Q869" s="76"/>
      <c r="R869" s="76"/>
      <c r="S869" s="76"/>
      <c r="T869" s="76"/>
      <c r="U869" s="76"/>
      <c r="V869" s="76"/>
      <c r="W869" s="76"/>
      <c r="X869" s="76"/>
      <c r="Y869" s="76"/>
      <c r="Z869" s="76"/>
    </row>
    <row r="870" spans="1:26" ht="17.25" customHeight="1">
      <c r="A870" s="76"/>
      <c r="B870" s="76"/>
      <c r="C870" s="76"/>
      <c r="D870" s="76"/>
      <c r="E870" s="76"/>
      <c r="F870" s="789"/>
      <c r="G870" s="76"/>
      <c r="H870" s="76"/>
      <c r="I870" s="76"/>
      <c r="J870" s="76"/>
      <c r="K870" s="76"/>
      <c r="L870" s="76"/>
      <c r="M870" s="76"/>
      <c r="N870" s="76"/>
      <c r="O870" s="76"/>
      <c r="P870" s="76"/>
      <c r="Q870" s="76"/>
      <c r="R870" s="76"/>
      <c r="S870" s="76"/>
      <c r="T870" s="76"/>
      <c r="U870" s="76"/>
      <c r="V870" s="76"/>
      <c r="W870" s="76"/>
      <c r="X870" s="76"/>
      <c r="Y870" s="76"/>
      <c r="Z870" s="76"/>
    </row>
    <row r="871" spans="1:26" ht="17.25" customHeight="1">
      <c r="A871" s="76"/>
      <c r="B871" s="76"/>
      <c r="C871" s="76"/>
      <c r="D871" s="76"/>
      <c r="E871" s="76"/>
      <c r="F871" s="789"/>
      <c r="G871" s="76"/>
      <c r="H871" s="76"/>
      <c r="I871" s="76"/>
      <c r="J871" s="76"/>
      <c r="K871" s="76"/>
      <c r="L871" s="76"/>
      <c r="M871" s="76"/>
      <c r="N871" s="76"/>
      <c r="O871" s="76"/>
      <c r="P871" s="76"/>
      <c r="Q871" s="76"/>
      <c r="R871" s="76"/>
      <c r="S871" s="76"/>
      <c r="T871" s="76"/>
      <c r="U871" s="76"/>
      <c r="V871" s="76"/>
      <c r="W871" s="76"/>
      <c r="X871" s="76"/>
      <c r="Y871" s="76"/>
      <c r="Z871" s="76"/>
    </row>
    <row r="872" spans="1:26" ht="17.25" customHeight="1">
      <c r="A872" s="76"/>
      <c r="B872" s="76"/>
      <c r="C872" s="76"/>
      <c r="D872" s="76"/>
      <c r="E872" s="76"/>
      <c r="F872" s="789"/>
      <c r="G872" s="76"/>
      <c r="H872" s="76"/>
      <c r="I872" s="76"/>
      <c r="J872" s="76"/>
      <c r="K872" s="76"/>
      <c r="L872" s="76"/>
      <c r="M872" s="76"/>
      <c r="N872" s="76"/>
      <c r="O872" s="76"/>
      <c r="P872" s="76"/>
      <c r="Q872" s="76"/>
      <c r="R872" s="76"/>
      <c r="S872" s="76"/>
      <c r="T872" s="76"/>
      <c r="U872" s="76"/>
      <c r="V872" s="76"/>
      <c r="W872" s="76"/>
      <c r="X872" s="76"/>
      <c r="Y872" s="76"/>
      <c r="Z872" s="76"/>
    </row>
    <row r="873" spans="1:26" ht="17.25" customHeight="1">
      <c r="A873" s="76"/>
      <c r="B873" s="76"/>
      <c r="C873" s="76"/>
      <c r="D873" s="76"/>
      <c r="E873" s="76"/>
      <c r="F873" s="789"/>
      <c r="G873" s="76"/>
      <c r="H873" s="76"/>
      <c r="I873" s="76"/>
      <c r="J873" s="76"/>
      <c r="K873" s="76"/>
      <c r="L873" s="76"/>
      <c r="M873" s="76"/>
      <c r="N873" s="76"/>
      <c r="O873" s="76"/>
      <c r="P873" s="76"/>
      <c r="Q873" s="76"/>
      <c r="R873" s="76"/>
      <c r="S873" s="76"/>
      <c r="T873" s="76"/>
      <c r="U873" s="76"/>
      <c r="V873" s="76"/>
      <c r="W873" s="76"/>
      <c r="X873" s="76"/>
      <c r="Y873" s="76"/>
      <c r="Z873" s="76"/>
    </row>
    <row r="874" spans="1:26" ht="17.25" customHeight="1">
      <c r="A874" s="76"/>
      <c r="B874" s="76"/>
      <c r="C874" s="76"/>
      <c r="D874" s="76"/>
      <c r="E874" s="76"/>
      <c r="F874" s="789"/>
      <c r="G874" s="76"/>
      <c r="H874" s="76"/>
      <c r="I874" s="76"/>
      <c r="J874" s="76"/>
      <c r="K874" s="76"/>
      <c r="L874" s="76"/>
      <c r="M874" s="76"/>
      <c r="N874" s="76"/>
      <c r="O874" s="76"/>
      <c r="P874" s="76"/>
      <c r="Q874" s="76"/>
      <c r="R874" s="76"/>
      <c r="S874" s="76"/>
      <c r="T874" s="76"/>
      <c r="U874" s="76"/>
      <c r="V874" s="76"/>
      <c r="W874" s="76"/>
      <c r="X874" s="76"/>
      <c r="Y874" s="76"/>
      <c r="Z874" s="76"/>
    </row>
    <row r="875" spans="1:26" ht="17.25" customHeight="1">
      <c r="A875" s="76"/>
      <c r="B875" s="76"/>
      <c r="C875" s="76"/>
      <c r="D875" s="76"/>
      <c r="E875" s="76"/>
      <c r="F875" s="789"/>
      <c r="G875" s="76"/>
      <c r="H875" s="76"/>
      <c r="I875" s="76"/>
      <c r="J875" s="76"/>
      <c r="K875" s="76"/>
      <c r="L875" s="76"/>
      <c r="M875" s="76"/>
      <c r="N875" s="76"/>
      <c r="O875" s="76"/>
      <c r="P875" s="76"/>
      <c r="Q875" s="76"/>
      <c r="R875" s="76"/>
      <c r="S875" s="76"/>
      <c r="T875" s="76"/>
      <c r="U875" s="76"/>
      <c r="V875" s="76"/>
      <c r="W875" s="76"/>
      <c r="X875" s="76"/>
      <c r="Y875" s="76"/>
      <c r="Z875" s="76"/>
    </row>
    <row r="876" spans="1:26" ht="17.25" customHeight="1">
      <c r="A876" s="76"/>
      <c r="B876" s="76"/>
      <c r="C876" s="76"/>
      <c r="D876" s="76"/>
      <c r="E876" s="76"/>
      <c r="F876" s="789"/>
      <c r="G876" s="76"/>
      <c r="H876" s="76"/>
      <c r="I876" s="76"/>
      <c r="J876" s="76"/>
      <c r="K876" s="76"/>
      <c r="L876" s="76"/>
      <c r="M876" s="76"/>
      <c r="N876" s="76"/>
      <c r="O876" s="76"/>
      <c r="P876" s="76"/>
      <c r="Q876" s="76"/>
      <c r="R876" s="76"/>
      <c r="S876" s="76"/>
      <c r="T876" s="76"/>
      <c r="U876" s="76"/>
      <c r="V876" s="76"/>
      <c r="W876" s="76"/>
      <c r="X876" s="76"/>
      <c r="Y876" s="76"/>
      <c r="Z876" s="76"/>
    </row>
    <row r="877" spans="1:26" ht="17.25" customHeight="1">
      <c r="A877" s="76"/>
      <c r="B877" s="76"/>
      <c r="C877" s="76"/>
      <c r="D877" s="76"/>
      <c r="E877" s="76"/>
      <c r="F877" s="789"/>
      <c r="G877" s="76"/>
      <c r="H877" s="76"/>
      <c r="I877" s="76"/>
      <c r="J877" s="76"/>
      <c r="K877" s="76"/>
      <c r="L877" s="76"/>
      <c r="M877" s="76"/>
      <c r="N877" s="76"/>
      <c r="O877" s="76"/>
      <c r="P877" s="76"/>
      <c r="Q877" s="76"/>
      <c r="R877" s="76"/>
      <c r="S877" s="76"/>
      <c r="T877" s="76"/>
      <c r="U877" s="76"/>
      <c r="V877" s="76"/>
      <c r="W877" s="76"/>
      <c r="X877" s="76"/>
      <c r="Y877" s="76"/>
      <c r="Z877" s="76"/>
    </row>
    <row r="878" spans="1:26" ht="17.25" customHeight="1">
      <c r="A878" s="76"/>
      <c r="B878" s="76"/>
      <c r="C878" s="76"/>
      <c r="D878" s="76"/>
      <c r="E878" s="76"/>
      <c r="F878" s="789"/>
      <c r="G878" s="76"/>
      <c r="H878" s="76"/>
      <c r="I878" s="76"/>
      <c r="J878" s="76"/>
      <c r="K878" s="76"/>
      <c r="L878" s="76"/>
      <c r="M878" s="76"/>
      <c r="N878" s="76"/>
      <c r="O878" s="76"/>
      <c r="P878" s="76"/>
      <c r="Q878" s="76"/>
      <c r="R878" s="76"/>
      <c r="S878" s="76"/>
      <c r="T878" s="76"/>
      <c r="U878" s="76"/>
      <c r="V878" s="76"/>
      <c r="W878" s="76"/>
      <c r="X878" s="76"/>
      <c r="Y878" s="76"/>
      <c r="Z878" s="76"/>
    </row>
    <row r="879" spans="1:26" ht="17.25" customHeight="1">
      <c r="A879" s="76"/>
      <c r="B879" s="76"/>
      <c r="C879" s="76"/>
      <c r="D879" s="76"/>
      <c r="E879" s="76"/>
      <c r="F879" s="789"/>
      <c r="G879" s="76"/>
      <c r="H879" s="76"/>
      <c r="I879" s="76"/>
      <c r="J879" s="76"/>
      <c r="K879" s="76"/>
      <c r="L879" s="76"/>
      <c r="M879" s="76"/>
      <c r="N879" s="76"/>
      <c r="O879" s="76"/>
      <c r="P879" s="76"/>
      <c r="Q879" s="76"/>
      <c r="R879" s="76"/>
      <c r="S879" s="76"/>
      <c r="T879" s="76"/>
      <c r="U879" s="76"/>
      <c r="V879" s="76"/>
      <c r="W879" s="76"/>
      <c r="X879" s="76"/>
      <c r="Y879" s="76"/>
      <c r="Z879" s="76"/>
    </row>
    <row r="880" spans="1:26" ht="17.25" customHeight="1">
      <c r="A880" s="76"/>
      <c r="B880" s="76"/>
      <c r="C880" s="76"/>
      <c r="D880" s="76"/>
      <c r="E880" s="76"/>
      <c r="F880" s="789"/>
      <c r="G880" s="76"/>
      <c r="H880" s="76"/>
      <c r="I880" s="76"/>
      <c r="J880" s="76"/>
      <c r="K880" s="76"/>
      <c r="L880" s="76"/>
      <c r="M880" s="76"/>
      <c r="N880" s="76"/>
      <c r="O880" s="76"/>
      <c r="P880" s="76"/>
      <c r="Q880" s="76"/>
      <c r="R880" s="76"/>
      <c r="S880" s="76"/>
      <c r="T880" s="76"/>
      <c r="U880" s="76"/>
      <c r="V880" s="76"/>
      <c r="W880" s="76"/>
      <c r="X880" s="76"/>
      <c r="Y880" s="76"/>
      <c r="Z880" s="76"/>
    </row>
    <row r="881" spans="1:26" ht="17.25" customHeight="1">
      <c r="A881" s="76"/>
      <c r="B881" s="76"/>
      <c r="C881" s="76"/>
      <c r="D881" s="76"/>
      <c r="E881" s="76"/>
      <c r="F881" s="789"/>
      <c r="G881" s="76"/>
      <c r="H881" s="76"/>
      <c r="I881" s="76"/>
      <c r="J881" s="76"/>
      <c r="K881" s="76"/>
      <c r="L881" s="76"/>
      <c r="M881" s="76"/>
      <c r="N881" s="76"/>
      <c r="O881" s="76"/>
      <c r="P881" s="76"/>
      <c r="Q881" s="76"/>
      <c r="R881" s="76"/>
      <c r="S881" s="76"/>
      <c r="T881" s="76"/>
      <c r="U881" s="76"/>
      <c r="V881" s="76"/>
      <c r="W881" s="76"/>
      <c r="X881" s="76"/>
      <c r="Y881" s="76"/>
      <c r="Z881" s="76"/>
    </row>
    <row r="882" spans="1:26" ht="17.25" customHeight="1">
      <c r="A882" s="76"/>
      <c r="B882" s="76"/>
      <c r="C882" s="76"/>
      <c r="D882" s="76"/>
      <c r="E882" s="76"/>
      <c r="F882" s="789"/>
      <c r="G882" s="76"/>
      <c r="H882" s="76"/>
      <c r="I882" s="76"/>
      <c r="J882" s="76"/>
      <c r="K882" s="76"/>
      <c r="L882" s="76"/>
      <c r="M882" s="76"/>
      <c r="N882" s="76"/>
      <c r="O882" s="76"/>
      <c r="P882" s="76"/>
      <c r="Q882" s="76"/>
      <c r="R882" s="76"/>
      <c r="S882" s="76"/>
      <c r="T882" s="76"/>
      <c r="U882" s="76"/>
      <c r="V882" s="76"/>
      <c r="W882" s="76"/>
      <c r="X882" s="76"/>
      <c r="Y882" s="76"/>
      <c r="Z882" s="76"/>
    </row>
    <row r="883" spans="1:26" ht="17.25" customHeight="1">
      <c r="A883" s="76"/>
      <c r="B883" s="76"/>
      <c r="C883" s="76"/>
      <c r="D883" s="76"/>
      <c r="E883" s="76"/>
      <c r="F883" s="789"/>
      <c r="G883" s="76"/>
      <c r="H883" s="76"/>
      <c r="I883" s="76"/>
      <c r="J883" s="76"/>
      <c r="K883" s="76"/>
      <c r="L883" s="76"/>
      <c r="M883" s="76"/>
      <c r="N883" s="76"/>
      <c r="O883" s="76"/>
      <c r="P883" s="76"/>
      <c r="Q883" s="76"/>
      <c r="R883" s="76"/>
      <c r="S883" s="76"/>
      <c r="T883" s="76"/>
      <c r="U883" s="76"/>
      <c r="V883" s="76"/>
      <c r="W883" s="76"/>
      <c r="X883" s="76"/>
      <c r="Y883" s="76"/>
      <c r="Z883" s="76"/>
    </row>
    <row r="884" spans="1:26" ht="17.25" customHeight="1">
      <c r="A884" s="76"/>
      <c r="B884" s="76"/>
      <c r="C884" s="76"/>
      <c r="D884" s="76"/>
      <c r="E884" s="76"/>
      <c r="F884" s="789"/>
      <c r="G884" s="76"/>
      <c r="H884" s="76"/>
      <c r="I884" s="76"/>
      <c r="J884" s="76"/>
      <c r="K884" s="76"/>
      <c r="L884" s="76"/>
      <c r="M884" s="76"/>
      <c r="N884" s="76"/>
      <c r="O884" s="76"/>
      <c r="P884" s="76"/>
      <c r="Q884" s="76"/>
      <c r="R884" s="76"/>
      <c r="S884" s="76"/>
      <c r="T884" s="76"/>
      <c r="U884" s="76"/>
      <c r="V884" s="76"/>
      <c r="W884" s="76"/>
      <c r="X884" s="76"/>
      <c r="Y884" s="76"/>
      <c r="Z884" s="76"/>
    </row>
    <row r="885" spans="1:26" ht="17.25" customHeight="1">
      <c r="A885" s="76"/>
      <c r="B885" s="76"/>
      <c r="C885" s="76"/>
      <c r="D885" s="76"/>
      <c r="E885" s="76"/>
      <c r="F885" s="789"/>
      <c r="G885" s="76"/>
      <c r="H885" s="76"/>
      <c r="I885" s="76"/>
      <c r="J885" s="76"/>
      <c r="K885" s="76"/>
      <c r="L885" s="76"/>
      <c r="M885" s="76"/>
      <c r="N885" s="76"/>
      <c r="O885" s="76"/>
      <c r="P885" s="76"/>
      <c r="Q885" s="76"/>
      <c r="R885" s="76"/>
      <c r="S885" s="76"/>
      <c r="T885" s="76"/>
      <c r="U885" s="76"/>
      <c r="V885" s="76"/>
      <c r="W885" s="76"/>
      <c r="X885" s="76"/>
      <c r="Y885" s="76"/>
      <c r="Z885" s="76"/>
    </row>
    <row r="886" spans="1:26" ht="17.25" customHeight="1">
      <c r="A886" s="76"/>
      <c r="B886" s="76"/>
      <c r="C886" s="76"/>
      <c r="D886" s="76"/>
      <c r="E886" s="76"/>
      <c r="F886" s="789"/>
      <c r="G886" s="76"/>
      <c r="H886" s="76"/>
      <c r="I886" s="76"/>
      <c r="J886" s="76"/>
      <c r="K886" s="76"/>
      <c r="L886" s="76"/>
      <c r="M886" s="76"/>
      <c r="N886" s="76"/>
      <c r="O886" s="76"/>
      <c r="P886" s="76"/>
      <c r="Q886" s="76"/>
      <c r="R886" s="76"/>
      <c r="S886" s="76"/>
      <c r="T886" s="76"/>
      <c r="U886" s="76"/>
      <c r="V886" s="76"/>
      <c r="W886" s="76"/>
      <c r="X886" s="76"/>
      <c r="Y886" s="76"/>
      <c r="Z886" s="76"/>
    </row>
    <row r="887" spans="1:26" ht="17.25" customHeight="1">
      <c r="A887" s="76"/>
      <c r="B887" s="76"/>
      <c r="C887" s="76"/>
      <c r="D887" s="76"/>
      <c r="E887" s="76"/>
      <c r="F887" s="789"/>
      <c r="G887" s="76"/>
      <c r="H887" s="76"/>
      <c r="I887" s="76"/>
      <c r="J887" s="76"/>
      <c r="K887" s="76"/>
      <c r="L887" s="76"/>
      <c r="M887" s="76"/>
      <c r="N887" s="76"/>
      <c r="O887" s="76"/>
      <c r="P887" s="76"/>
      <c r="Q887" s="76"/>
      <c r="R887" s="76"/>
      <c r="S887" s="76"/>
      <c r="T887" s="76"/>
      <c r="U887" s="76"/>
      <c r="V887" s="76"/>
      <c r="W887" s="76"/>
      <c r="X887" s="76"/>
      <c r="Y887" s="76"/>
      <c r="Z887" s="76"/>
    </row>
    <row r="888" spans="1:26" ht="17.25" customHeight="1">
      <c r="A888" s="76"/>
      <c r="B888" s="76"/>
      <c r="C888" s="76"/>
      <c r="D888" s="76"/>
      <c r="E888" s="76"/>
      <c r="F888" s="789"/>
      <c r="G888" s="76"/>
      <c r="H888" s="76"/>
      <c r="I888" s="76"/>
      <c r="J888" s="76"/>
      <c r="K888" s="76"/>
      <c r="L888" s="76"/>
      <c r="M888" s="76"/>
      <c r="N888" s="76"/>
      <c r="O888" s="76"/>
      <c r="P888" s="76"/>
      <c r="Q888" s="76"/>
      <c r="R888" s="76"/>
      <c r="S888" s="76"/>
      <c r="T888" s="76"/>
      <c r="U888" s="76"/>
      <c r="V888" s="76"/>
      <c r="W888" s="76"/>
      <c r="X888" s="76"/>
      <c r="Y888" s="76"/>
      <c r="Z888" s="76"/>
    </row>
    <row r="889" spans="1:26" ht="17.25" customHeight="1">
      <c r="A889" s="76"/>
      <c r="B889" s="76"/>
      <c r="C889" s="76"/>
      <c r="D889" s="76"/>
      <c r="E889" s="76"/>
      <c r="F889" s="789"/>
      <c r="G889" s="76"/>
      <c r="H889" s="76"/>
      <c r="I889" s="76"/>
      <c r="J889" s="76"/>
      <c r="K889" s="76"/>
      <c r="L889" s="76"/>
      <c r="M889" s="76"/>
      <c r="N889" s="76"/>
      <c r="O889" s="76"/>
      <c r="P889" s="76"/>
      <c r="Q889" s="76"/>
      <c r="R889" s="76"/>
      <c r="S889" s="76"/>
      <c r="T889" s="76"/>
      <c r="U889" s="76"/>
      <c r="V889" s="76"/>
      <c r="W889" s="76"/>
      <c r="X889" s="76"/>
      <c r="Y889" s="76"/>
      <c r="Z889" s="76"/>
    </row>
    <row r="890" spans="1:26" ht="17.25" customHeight="1">
      <c r="A890" s="76"/>
      <c r="B890" s="76"/>
      <c r="C890" s="76"/>
      <c r="D890" s="76"/>
      <c r="E890" s="76"/>
      <c r="F890" s="789"/>
      <c r="G890" s="76"/>
      <c r="H890" s="76"/>
      <c r="I890" s="76"/>
      <c r="J890" s="76"/>
      <c r="K890" s="76"/>
      <c r="L890" s="76"/>
      <c r="M890" s="76"/>
      <c r="N890" s="76"/>
      <c r="O890" s="76"/>
      <c r="P890" s="76"/>
      <c r="Q890" s="76"/>
      <c r="R890" s="76"/>
      <c r="S890" s="76"/>
      <c r="T890" s="76"/>
      <c r="U890" s="76"/>
      <c r="V890" s="76"/>
      <c r="W890" s="76"/>
      <c r="X890" s="76"/>
      <c r="Y890" s="76"/>
      <c r="Z890" s="76"/>
    </row>
    <row r="891" spans="1:26" ht="17.25" customHeight="1">
      <c r="A891" s="76"/>
      <c r="B891" s="76"/>
      <c r="C891" s="76"/>
      <c r="D891" s="76"/>
      <c r="E891" s="76"/>
      <c r="F891" s="789"/>
      <c r="G891" s="76"/>
      <c r="H891" s="76"/>
      <c r="I891" s="76"/>
      <c r="J891" s="76"/>
      <c r="K891" s="76"/>
      <c r="L891" s="76"/>
      <c r="M891" s="76"/>
      <c r="N891" s="76"/>
      <c r="O891" s="76"/>
      <c r="P891" s="76"/>
      <c r="Q891" s="76"/>
      <c r="R891" s="76"/>
      <c r="S891" s="76"/>
      <c r="T891" s="76"/>
      <c r="U891" s="76"/>
      <c r="V891" s="76"/>
      <c r="W891" s="76"/>
      <c r="X891" s="76"/>
      <c r="Y891" s="76"/>
      <c r="Z891" s="76"/>
    </row>
    <row r="892" spans="1:26" ht="17.25" customHeight="1">
      <c r="A892" s="76"/>
      <c r="B892" s="76"/>
      <c r="C892" s="76"/>
      <c r="D892" s="76"/>
      <c r="E892" s="76"/>
      <c r="F892" s="789"/>
      <c r="G892" s="76"/>
      <c r="H892" s="76"/>
      <c r="I892" s="76"/>
      <c r="J892" s="76"/>
      <c r="K892" s="76"/>
      <c r="L892" s="76"/>
      <c r="M892" s="76"/>
      <c r="N892" s="76"/>
      <c r="O892" s="76"/>
      <c r="P892" s="76"/>
      <c r="Q892" s="76"/>
      <c r="R892" s="76"/>
      <c r="S892" s="76"/>
      <c r="T892" s="76"/>
      <c r="U892" s="76"/>
      <c r="V892" s="76"/>
      <c r="W892" s="76"/>
      <c r="X892" s="76"/>
      <c r="Y892" s="76"/>
      <c r="Z892" s="76"/>
    </row>
    <row r="893" spans="1:26" ht="17.25" customHeight="1">
      <c r="A893" s="76"/>
      <c r="B893" s="76"/>
      <c r="C893" s="76"/>
      <c r="D893" s="76"/>
      <c r="E893" s="76"/>
      <c r="F893" s="789"/>
      <c r="G893" s="76"/>
      <c r="H893" s="76"/>
      <c r="I893" s="76"/>
      <c r="J893" s="76"/>
      <c r="K893" s="76"/>
      <c r="L893" s="76"/>
      <c r="M893" s="76"/>
      <c r="N893" s="76"/>
      <c r="O893" s="76"/>
      <c r="P893" s="76"/>
      <c r="Q893" s="76"/>
      <c r="R893" s="76"/>
      <c r="S893" s="76"/>
      <c r="T893" s="76"/>
      <c r="U893" s="76"/>
      <c r="V893" s="76"/>
      <c r="W893" s="76"/>
      <c r="X893" s="76"/>
      <c r="Y893" s="76"/>
      <c r="Z893" s="76"/>
    </row>
    <row r="894" spans="1:26" ht="17.25" customHeight="1">
      <c r="A894" s="76"/>
      <c r="B894" s="76"/>
      <c r="C894" s="76"/>
      <c r="D894" s="76"/>
      <c r="E894" s="76"/>
      <c r="F894" s="789"/>
      <c r="G894" s="76"/>
      <c r="H894" s="76"/>
      <c r="I894" s="76"/>
      <c r="J894" s="76"/>
      <c r="K894" s="76"/>
      <c r="L894" s="76"/>
      <c r="M894" s="76"/>
      <c r="N894" s="76"/>
      <c r="O894" s="76"/>
      <c r="P894" s="76"/>
      <c r="Q894" s="76"/>
      <c r="R894" s="76"/>
      <c r="S894" s="76"/>
      <c r="T894" s="76"/>
      <c r="U894" s="76"/>
      <c r="V894" s="76"/>
      <c r="W894" s="76"/>
      <c r="X894" s="76"/>
      <c r="Y894" s="76"/>
      <c r="Z894" s="76"/>
    </row>
    <row r="895" spans="1:26" ht="17.25" customHeight="1">
      <c r="A895" s="76"/>
      <c r="B895" s="76"/>
      <c r="C895" s="76"/>
      <c r="D895" s="76"/>
      <c r="E895" s="76"/>
      <c r="F895" s="789"/>
      <c r="G895" s="76"/>
      <c r="H895" s="76"/>
      <c r="I895" s="76"/>
      <c r="J895" s="76"/>
      <c r="K895" s="76"/>
      <c r="L895" s="76"/>
      <c r="M895" s="76"/>
      <c r="N895" s="76"/>
      <c r="O895" s="76"/>
      <c r="P895" s="76"/>
      <c r="Q895" s="76"/>
      <c r="R895" s="76"/>
      <c r="S895" s="76"/>
      <c r="T895" s="76"/>
      <c r="U895" s="76"/>
      <c r="V895" s="76"/>
      <c r="W895" s="76"/>
      <c r="X895" s="76"/>
      <c r="Y895" s="76"/>
      <c r="Z895" s="76"/>
    </row>
    <row r="896" spans="1:26" ht="17.25" customHeight="1">
      <c r="A896" s="76"/>
      <c r="B896" s="76"/>
      <c r="C896" s="76"/>
      <c r="D896" s="76"/>
      <c r="E896" s="76"/>
      <c r="F896" s="789"/>
      <c r="G896" s="76"/>
      <c r="H896" s="76"/>
      <c r="I896" s="76"/>
      <c r="J896" s="76"/>
      <c r="K896" s="76"/>
      <c r="L896" s="76"/>
      <c r="M896" s="76"/>
      <c r="N896" s="76"/>
      <c r="O896" s="76"/>
      <c r="P896" s="76"/>
      <c r="Q896" s="76"/>
      <c r="R896" s="76"/>
      <c r="S896" s="76"/>
      <c r="T896" s="76"/>
      <c r="U896" s="76"/>
      <c r="V896" s="76"/>
      <c r="W896" s="76"/>
      <c r="X896" s="76"/>
      <c r="Y896" s="76"/>
      <c r="Z896" s="76"/>
    </row>
    <row r="897" spans="1:26" ht="17.25" customHeight="1">
      <c r="A897" s="76"/>
      <c r="B897" s="76"/>
      <c r="C897" s="76"/>
      <c r="D897" s="76"/>
      <c r="E897" s="76"/>
      <c r="F897" s="789"/>
      <c r="G897" s="76"/>
      <c r="H897" s="76"/>
      <c r="I897" s="76"/>
      <c r="J897" s="76"/>
      <c r="K897" s="76"/>
      <c r="L897" s="76"/>
      <c r="M897" s="76"/>
      <c r="N897" s="76"/>
      <c r="O897" s="76"/>
      <c r="P897" s="76"/>
      <c r="Q897" s="76"/>
      <c r="R897" s="76"/>
      <c r="S897" s="76"/>
      <c r="T897" s="76"/>
      <c r="U897" s="76"/>
      <c r="V897" s="76"/>
      <c r="W897" s="76"/>
      <c r="X897" s="76"/>
      <c r="Y897" s="76"/>
      <c r="Z897" s="76"/>
    </row>
    <row r="898" spans="1:26" ht="17.25" customHeight="1">
      <c r="A898" s="76"/>
      <c r="B898" s="76"/>
      <c r="C898" s="76"/>
      <c r="D898" s="76"/>
      <c r="E898" s="76"/>
      <c r="F898" s="789"/>
      <c r="G898" s="76"/>
      <c r="H898" s="76"/>
      <c r="I898" s="76"/>
      <c r="J898" s="76"/>
      <c r="K898" s="76"/>
      <c r="L898" s="76"/>
      <c r="M898" s="76"/>
      <c r="N898" s="76"/>
      <c r="O898" s="76"/>
      <c r="P898" s="76"/>
      <c r="Q898" s="76"/>
      <c r="R898" s="76"/>
      <c r="S898" s="76"/>
      <c r="T898" s="76"/>
      <c r="U898" s="76"/>
      <c r="V898" s="76"/>
      <c r="W898" s="76"/>
      <c r="X898" s="76"/>
      <c r="Y898" s="76"/>
      <c r="Z898" s="76"/>
    </row>
    <row r="899" spans="1:26" ht="17.25" customHeight="1">
      <c r="A899" s="76"/>
      <c r="B899" s="76"/>
      <c r="C899" s="76"/>
      <c r="D899" s="76"/>
      <c r="E899" s="76"/>
      <c r="F899" s="789"/>
      <c r="G899" s="76"/>
      <c r="H899" s="76"/>
      <c r="I899" s="76"/>
      <c r="J899" s="76"/>
      <c r="K899" s="76"/>
      <c r="L899" s="76"/>
      <c r="M899" s="76"/>
      <c r="N899" s="76"/>
      <c r="O899" s="76"/>
      <c r="P899" s="76"/>
      <c r="Q899" s="76"/>
      <c r="R899" s="76"/>
      <c r="S899" s="76"/>
      <c r="T899" s="76"/>
      <c r="U899" s="76"/>
      <c r="V899" s="76"/>
      <c r="W899" s="76"/>
      <c r="X899" s="76"/>
      <c r="Y899" s="76"/>
      <c r="Z899" s="76"/>
    </row>
    <row r="900" spans="1:26" ht="17.25" customHeight="1">
      <c r="A900" s="76"/>
      <c r="B900" s="76"/>
      <c r="C900" s="76"/>
      <c r="D900" s="76"/>
      <c r="E900" s="76"/>
      <c r="F900" s="789"/>
      <c r="G900" s="76"/>
      <c r="H900" s="76"/>
      <c r="I900" s="76"/>
      <c r="J900" s="76"/>
      <c r="K900" s="76"/>
      <c r="L900" s="76"/>
      <c r="M900" s="76"/>
      <c r="N900" s="76"/>
      <c r="O900" s="76"/>
      <c r="P900" s="76"/>
      <c r="Q900" s="76"/>
      <c r="R900" s="76"/>
      <c r="S900" s="76"/>
      <c r="T900" s="76"/>
      <c r="U900" s="76"/>
      <c r="V900" s="76"/>
      <c r="W900" s="76"/>
      <c r="X900" s="76"/>
      <c r="Y900" s="76"/>
      <c r="Z900" s="76"/>
    </row>
    <row r="901" spans="1:26" ht="17.25" customHeight="1">
      <c r="A901" s="76"/>
      <c r="B901" s="76"/>
      <c r="C901" s="76"/>
      <c r="D901" s="76"/>
      <c r="E901" s="76"/>
      <c r="F901" s="789"/>
      <c r="G901" s="76"/>
      <c r="H901" s="76"/>
      <c r="I901" s="76"/>
      <c r="J901" s="76"/>
      <c r="K901" s="76"/>
      <c r="L901" s="76"/>
      <c r="M901" s="76"/>
      <c r="N901" s="76"/>
      <c r="O901" s="76"/>
      <c r="P901" s="76"/>
      <c r="Q901" s="76"/>
      <c r="R901" s="76"/>
      <c r="S901" s="76"/>
      <c r="T901" s="76"/>
      <c r="U901" s="76"/>
      <c r="V901" s="76"/>
      <c r="W901" s="76"/>
      <c r="X901" s="76"/>
      <c r="Y901" s="76"/>
      <c r="Z901" s="76"/>
    </row>
    <row r="902" spans="1:26" ht="17.25" customHeight="1">
      <c r="A902" s="76"/>
      <c r="B902" s="76"/>
      <c r="C902" s="76"/>
      <c r="D902" s="76"/>
      <c r="E902" s="76"/>
      <c r="F902" s="789"/>
      <c r="G902" s="76"/>
      <c r="H902" s="76"/>
      <c r="I902" s="76"/>
      <c r="J902" s="76"/>
      <c r="K902" s="76"/>
      <c r="L902" s="76"/>
      <c r="M902" s="76"/>
      <c r="N902" s="76"/>
      <c r="O902" s="76"/>
      <c r="P902" s="76"/>
      <c r="Q902" s="76"/>
      <c r="R902" s="76"/>
      <c r="S902" s="76"/>
      <c r="T902" s="76"/>
      <c r="U902" s="76"/>
      <c r="V902" s="76"/>
      <c r="W902" s="76"/>
      <c r="X902" s="76"/>
      <c r="Y902" s="76"/>
      <c r="Z902" s="76"/>
    </row>
    <row r="903" spans="1:26" ht="17.25" customHeight="1">
      <c r="A903" s="76"/>
      <c r="B903" s="76"/>
      <c r="C903" s="76"/>
      <c r="D903" s="76"/>
      <c r="E903" s="76"/>
      <c r="F903" s="789"/>
      <c r="G903" s="76"/>
      <c r="H903" s="76"/>
      <c r="I903" s="76"/>
      <c r="J903" s="76"/>
      <c r="K903" s="76"/>
      <c r="L903" s="76"/>
      <c r="M903" s="76"/>
      <c r="N903" s="76"/>
      <c r="O903" s="76"/>
      <c r="P903" s="76"/>
      <c r="Q903" s="76"/>
      <c r="R903" s="76"/>
      <c r="S903" s="76"/>
      <c r="T903" s="76"/>
      <c r="U903" s="76"/>
      <c r="V903" s="76"/>
      <c r="W903" s="76"/>
      <c r="X903" s="76"/>
      <c r="Y903" s="76"/>
      <c r="Z903" s="76"/>
    </row>
    <row r="904" spans="1:26" ht="17.25" customHeight="1">
      <c r="A904" s="76"/>
      <c r="B904" s="76"/>
      <c r="C904" s="76"/>
      <c r="D904" s="76"/>
      <c r="E904" s="76"/>
      <c r="F904" s="789"/>
      <c r="G904" s="76"/>
      <c r="H904" s="76"/>
      <c r="I904" s="76"/>
      <c r="J904" s="76"/>
      <c r="K904" s="76"/>
      <c r="L904" s="76"/>
      <c r="M904" s="76"/>
      <c r="N904" s="76"/>
      <c r="O904" s="76"/>
      <c r="P904" s="76"/>
      <c r="Q904" s="76"/>
      <c r="R904" s="76"/>
      <c r="S904" s="76"/>
      <c r="T904" s="76"/>
      <c r="U904" s="76"/>
      <c r="V904" s="76"/>
      <c r="W904" s="76"/>
      <c r="X904" s="76"/>
      <c r="Y904" s="76"/>
      <c r="Z904" s="76"/>
    </row>
    <row r="905" spans="1:26" ht="17.25" customHeight="1">
      <c r="A905" s="76"/>
      <c r="B905" s="76"/>
      <c r="C905" s="76"/>
      <c r="D905" s="76"/>
      <c r="E905" s="76"/>
      <c r="F905" s="789"/>
      <c r="G905" s="76"/>
      <c r="H905" s="76"/>
      <c r="I905" s="76"/>
      <c r="J905" s="76"/>
      <c r="K905" s="76"/>
      <c r="L905" s="76"/>
      <c r="M905" s="76"/>
      <c r="N905" s="76"/>
      <c r="O905" s="76"/>
      <c r="P905" s="76"/>
      <c r="Q905" s="76"/>
      <c r="R905" s="76"/>
      <c r="S905" s="76"/>
      <c r="T905" s="76"/>
      <c r="U905" s="76"/>
      <c r="V905" s="76"/>
      <c r="W905" s="76"/>
      <c r="X905" s="76"/>
      <c r="Y905" s="76"/>
      <c r="Z905" s="76"/>
    </row>
    <row r="906" spans="1:26" ht="17.25" customHeight="1">
      <c r="A906" s="76"/>
      <c r="B906" s="76"/>
      <c r="C906" s="76"/>
      <c r="D906" s="76"/>
      <c r="E906" s="76"/>
      <c r="F906" s="789"/>
      <c r="G906" s="76"/>
      <c r="H906" s="76"/>
      <c r="I906" s="76"/>
      <c r="J906" s="76"/>
      <c r="K906" s="76"/>
      <c r="L906" s="76"/>
      <c r="M906" s="76"/>
      <c r="N906" s="76"/>
      <c r="O906" s="76"/>
      <c r="P906" s="76"/>
      <c r="Q906" s="76"/>
      <c r="R906" s="76"/>
      <c r="S906" s="76"/>
      <c r="T906" s="76"/>
      <c r="U906" s="76"/>
      <c r="V906" s="76"/>
      <c r="W906" s="76"/>
      <c r="X906" s="76"/>
      <c r="Y906" s="76"/>
      <c r="Z906" s="76"/>
    </row>
    <row r="907" spans="1:26" ht="17.25" customHeight="1">
      <c r="A907" s="76"/>
      <c r="B907" s="76"/>
      <c r="C907" s="76"/>
      <c r="D907" s="76"/>
      <c r="E907" s="76"/>
      <c r="F907" s="789"/>
      <c r="G907" s="76"/>
      <c r="H907" s="76"/>
      <c r="I907" s="76"/>
      <c r="J907" s="76"/>
      <c r="K907" s="76"/>
      <c r="L907" s="76"/>
      <c r="M907" s="76"/>
      <c r="N907" s="76"/>
      <c r="O907" s="76"/>
      <c r="P907" s="76"/>
      <c r="Q907" s="76"/>
      <c r="R907" s="76"/>
      <c r="S907" s="76"/>
      <c r="T907" s="76"/>
      <c r="U907" s="76"/>
      <c r="V907" s="76"/>
      <c r="W907" s="76"/>
      <c r="X907" s="76"/>
      <c r="Y907" s="76"/>
      <c r="Z907" s="76"/>
    </row>
    <row r="908" spans="1:26" ht="17.25" customHeight="1">
      <c r="A908" s="76"/>
      <c r="B908" s="76"/>
      <c r="C908" s="76"/>
      <c r="D908" s="76"/>
      <c r="E908" s="76"/>
      <c r="F908" s="789"/>
      <c r="G908" s="76"/>
      <c r="H908" s="76"/>
      <c r="I908" s="76"/>
      <c r="J908" s="76"/>
      <c r="K908" s="76"/>
      <c r="L908" s="76"/>
      <c r="M908" s="76"/>
      <c r="N908" s="76"/>
      <c r="O908" s="76"/>
      <c r="P908" s="76"/>
      <c r="Q908" s="76"/>
      <c r="R908" s="76"/>
      <c r="S908" s="76"/>
      <c r="T908" s="76"/>
      <c r="U908" s="76"/>
      <c r="V908" s="76"/>
      <c r="W908" s="76"/>
      <c r="X908" s="76"/>
      <c r="Y908" s="76"/>
      <c r="Z908" s="76"/>
    </row>
    <row r="909" spans="1:26" ht="17.25" customHeight="1">
      <c r="A909" s="76"/>
      <c r="B909" s="76"/>
      <c r="C909" s="76"/>
      <c r="D909" s="76"/>
      <c r="E909" s="76"/>
      <c r="F909" s="789"/>
      <c r="G909" s="76"/>
      <c r="H909" s="76"/>
      <c r="I909" s="76"/>
      <c r="J909" s="76"/>
      <c r="K909" s="76"/>
      <c r="L909" s="76"/>
      <c r="M909" s="76"/>
      <c r="N909" s="76"/>
      <c r="O909" s="76"/>
      <c r="P909" s="76"/>
      <c r="Q909" s="76"/>
      <c r="R909" s="76"/>
      <c r="S909" s="76"/>
      <c r="T909" s="76"/>
      <c r="U909" s="76"/>
      <c r="V909" s="76"/>
      <c r="W909" s="76"/>
      <c r="X909" s="76"/>
      <c r="Y909" s="76"/>
      <c r="Z909" s="76"/>
    </row>
    <row r="910" spans="1:26" ht="17.25" customHeight="1">
      <c r="A910" s="76"/>
      <c r="B910" s="76"/>
      <c r="C910" s="76"/>
      <c r="D910" s="76"/>
      <c r="E910" s="76"/>
      <c r="F910" s="789"/>
      <c r="G910" s="76"/>
      <c r="H910" s="76"/>
      <c r="I910" s="76"/>
      <c r="J910" s="76"/>
      <c r="K910" s="76"/>
      <c r="L910" s="76"/>
      <c r="M910" s="76"/>
      <c r="N910" s="76"/>
      <c r="O910" s="76"/>
      <c r="P910" s="76"/>
      <c r="Q910" s="76"/>
      <c r="R910" s="76"/>
      <c r="S910" s="76"/>
      <c r="T910" s="76"/>
      <c r="U910" s="76"/>
      <c r="V910" s="76"/>
      <c r="W910" s="76"/>
      <c r="X910" s="76"/>
      <c r="Y910" s="76"/>
      <c r="Z910" s="76"/>
    </row>
    <row r="911" spans="1:26" ht="17.25" customHeight="1">
      <c r="A911" s="76"/>
      <c r="B911" s="76"/>
      <c r="C911" s="76"/>
      <c r="D911" s="76"/>
      <c r="E911" s="76"/>
      <c r="F911" s="789"/>
      <c r="G911" s="76"/>
      <c r="H911" s="76"/>
      <c r="I911" s="76"/>
      <c r="J911" s="76"/>
      <c r="K911" s="76"/>
      <c r="L911" s="76"/>
      <c r="M911" s="76"/>
      <c r="N911" s="76"/>
      <c r="O911" s="76"/>
      <c r="P911" s="76"/>
      <c r="Q911" s="76"/>
      <c r="R911" s="76"/>
      <c r="S911" s="76"/>
      <c r="T911" s="76"/>
      <c r="U911" s="76"/>
      <c r="V911" s="76"/>
      <c r="W911" s="76"/>
      <c r="X911" s="76"/>
      <c r="Y911" s="76"/>
      <c r="Z911" s="76"/>
    </row>
    <row r="912" spans="1:26" ht="17.25" customHeight="1">
      <c r="A912" s="76"/>
      <c r="B912" s="76"/>
      <c r="C912" s="76"/>
      <c r="D912" s="76"/>
      <c r="E912" s="76"/>
      <c r="F912" s="789"/>
      <c r="G912" s="76"/>
      <c r="H912" s="76"/>
      <c r="I912" s="76"/>
      <c r="J912" s="76"/>
      <c r="K912" s="76"/>
      <c r="L912" s="76"/>
      <c r="M912" s="76"/>
      <c r="N912" s="76"/>
      <c r="O912" s="76"/>
      <c r="P912" s="76"/>
      <c r="Q912" s="76"/>
      <c r="R912" s="76"/>
      <c r="S912" s="76"/>
      <c r="T912" s="76"/>
      <c r="U912" s="76"/>
      <c r="V912" s="76"/>
      <c r="W912" s="76"/>
      <c r="X912" s="76"/>
      <c r="Y912" s="76"/>
      <c r="Z912" s="76"/>
    </row>
    <row r="913" spans="1:26" ht="17.25" customHeight="1">
      <c r="A913" s="76"/>
      <c r="B913" s="76"/>
      <c r="C913" s="76"/>
      <c r="D913" s="76"/>
      <c r="E913" s="76"/>
      <c r="F913" s="789"/>
      <c r="G913" s="76"/>
      <c r="H913" s="76"/>
      <c r="I913" s="76"/>
      <c r="J913" s="76"/>
      <c r="K913" s="76"/>
      <c r="L913" s="76"/>
      <c r="M913" s="76"/>
      <c r="N913" s="76"/>
      <c r="O913" s="76"/>
      <c r="P913" s="76"/>
      <c r="Q913" s="76"/>
      <c r="R913" s="76"/>
      <c r="S913" s="76"/>
      <c r="T913" s="76"/>
      <c r="U913" s="76"/>
      <c r="V913" s="76"/>
      <c r="W913" s="76"/>
      <c r="X913" s="76"/>
      <c r="Y913" s="76"/>
      <c r="Z913" s="76"/>
    </row>
    <row r="914" spans="1:26" ht="17.25" customHeight="1">
      <c r="A914" s="76"/>
      <c r="B914" s="76"/>
      <c r="C914" s="76"/>
      <c r="D914" s="76"/>
      <c r="E914" s="76"/>
      <c r="F914" s="789"/>
      <c r="G914" s="76"/>
      <c r="H914" s="76"/>
      <c r="I914" s="76"/>
      <c r="J914" s="76"/>
      <c r="K914" s="76"/>
      <c r="L914" s="76"/>
      <c r="M914" s="76"/>
      <c r="N914" s="76"/>
      <c r="O914" s="76"/>
      <c r="P914" s="76"/>
      <c r="Q914" s="76"/>
      <c r="R914" s="76"/>
      <c r="S914" s="76"/>
      <c r="T914" s="76"/>
      <c r="U914" s="76"/>
      <c r="V914" s="76"/>
      <c r="W914" s="76"/>
      <c r="X914" s="76"/>
      <c r="Y914" s="76"/>
      <c r="Z914" s="76"/>
    </row>
    <row r="915" spans="1:26" ht="17.25" customHeight="1">
      <c r="A915" s="76"/>
      <c r="B915" s="76"/>
      <c r="C915" s="76"/>
      <c r="D915" s="76"/>
      <c r="E915" s="76"/>
      <c r="F915" s="789"/>
      <c r="G915" s="76"/>
      <c r="H915" s="76"/>
      <c r="I915" s="76"/>
      <c r="J915" s="76"/>
      <c r="K915" s="76"/>
      <c r="L915" s="76"/>
      <c r="M915" s="76"/>
      <c r="N915" s="76"/>
      <c r="O915" s="76"/>
      <c r="P915" s="76"/>
      <c r="Q915" s="76"/>
      <c r="R915" s="76"/>
      <c r="S915" s="76"/>
      <c r="T915" s="76"/>
      <c r="U915" s="76"/>
      <c r="V915" s="76"/>
      <c r="W915" s="76"/>
      <c r="X915" s="76"/>
      <c r="Y915" s="76"/>
      <c r="Z915" s="76"/>
    </row>
    <row r="916" spans="1:26" ht="17.25" customHeight="1">
      <c r="A916" s="76"/>
      <c r="B916" s="76"/>
      <c r="C916" s="76"/>
      <c r="D916" s="76"/>
      <c r="E916" s="76"/>
      <c r="F916" s="789"/>
      <c r="G916" s="76"/>
      <c r="H916" s="76"/>
      <c r="I916" s="76"/>
      <c r="J916" s="76"/>
      <c r="K916" s="76"/>
      <c r="L916" s="76"/>
      <c r="M916" s="76"/>
      <c r="N916" s="76"/>
      <c r="O916" s="76"/>
      <c r="P916" s="76"/>
      <c r="Q916" s="76"/>
      <c r="R916" s="76"/>
      <c r="S916" s="76"/>
      <c r="T916" s="76"/>
      <c r="U916" s="76"/>
      <c r="V916" s="76"/>
      <c r="W916" s="76"/>
      <c r="X916" s="76"/>
      <c r="Y916" s="76"/>
      <c r="Z916" s="76"/>
    </row>
    <row r="917" spans="1:26" ht="17.25" customHeight="1">
      <c r="A917" s="76"/>
      <c r="B917" s="76"/>
      <c r="C917" s="76"/>
      <c r="D917" s="76"/>
      <c r="E917" s="76"/>
      <c r="F917" s="789"/>
      <c r="G917" s="76"/>
      <c r="H917" s="76"/>
      <c r="I917" s="76"/>
      <c r="J917" s="76"/>
      <c r="K917" s="76"/>
      <c r="L917" s="76"/>
      <c r="M917" s="76"/>
      <c r="N917" s="76"/>
      <c r="O917" s="76"/>
      <c r="P917" s="76"/>
      <c r="Q917" s="76"/>
      <c r="R917" s="76"/>
      <c r="S917" s="76"/>
      <c r="T917" s="76"/>
      <c r="U917" s="76"/>
      <c r="V917" s="76"/>
      <c r="W917" s="76"/>
      <c r="X917" s="76"/>
      <c r="Y917" s="76"/>
      <c r="Z917" s="76"/>
    </row>
    <row r="918" spans="1:26" ht="17.25" customHeight="1">
      <c r="A918" s="76"/>
      <c r="B918" s="76"/>
      <c r="C918" s="76"/>
      <c r="D918" s="76"/>
      <c r="E918" s="76"/>
      <c r="F918" s="789"/>
      <c r="G918" s="76"/>
      <c r="H918" s="76"/>
      <c r="I918" s="76"/>
      <c r="J918" s="76"/>
      <c r="K918" s="76"/>
      <c r="L918" s="76"/>
      <c r="M918" s="76"/>
      <c r="N918" s="76"/>
      <c r="O918" s="76"/>
      <c r="P918" s="76"/>
      <c r="Q918" s="76"/>
      <c r="R918" s="76"/>
      <c r="S918" s="76"/>
      <c r="T918" s="76"/>
      <c r="U918" s="76"/>
      <c r="V918" s="76"/>
      <c r="W918" s="76"/>
      <c r="X918" s="76"/>
      <c r="Y918" s="76"/>
      <c r="Z918" s="76"/>
    </row>
    <row r="919" spans="1:26" ht="17.25" customHeight="1">
      <c r="A919" s="76"/>
      <c r="B919" s="76"/>
      <c r="C919" s="76"/>
      <c r="D919" s="76"/>
      <c r="E919" s="76"/>
      <c r="F919" s="789"/>
      <c r="G919" s="76"/>
      <c r="H919" s="76"/>
      <c r="I919" s="76"/>
      <c r="J919" s="76"/>
      <c r="K919" s="76"/>
      <c r="L919" s="76"/>
      <c r="M919" s="76"/>
      <c r="N919" s="76"/>
      <c r="O919" s="76"/>
      <c r="P919" s="76"/>
      <c r="Q919" s="76"/>
      <c r="R919" s="76"/>
      <c r="S919" s="76"/>
      <c r="T919" s="76"/>
      <c r="U919" s="76"/>
      <c r="V919" s="76"/>
      <c r="W919" s="76"/>
      <c r="X919" s="76"/>
      <c r="Y919" s="76"/>
      <c r="Z919" s="76"/>
    </row>
    <row r="920" spans="1:26" ht="17.25" customHeight="1">
      <c r="A920" s="76"/>
      <c r="B920" s="76"/>
      <c r="C920" s="76"/>
      <c r="D920" s="76"/>
      <c r="E920" s="76"/>
      <c r="F920" s="789"/>
      <c r="G920" s="76"/>
      <c r="H920" s="76"/>
      <c r="I920" s="76"/>
      <c r="J920" s="76"/>
      <c r="K920" s="76"/>
      <c r="L920" s="76"/>
      <c r="M920" s="76"/>
      <c r="N920" s="76"/>
      <c r="O920" s="76"/>
      <c r="P920" s="76"/>
      <c r="Q920" s="76"/>
      <c r="R920" s="76"/>
      <c r="S920" s="76"/>
      <c r="T920" s="76"/>
      <c r="U920" s="76"/>
      <c r="V920" s="76"/>
      <c r="W920" s="76"/>
      <c r="X920" s="76"/>
      <c r="Y920" s="76"/>
      <c r="Z920" s="76"/>
    </row>
    <row r="921" spans="1:26" ht="17.25" customHeight="1">
      <c r="A921" s="76"/>
      <c r="B921" s="76"/>
      <c r="C921" s="76"/>
      <c r="D921" s="76"/>
      <c r="E921" s="76"/>
      <c r="F921" s="789"/>
      <c r="G921" s="76"/>
      <c r="H921" s="76"/>
      <c r="I921" s="76"/>
      <c r="J921" s="76"/>
      <c r="K921" s="76"/>
      <c r="L921" s="76"/>
      <c r="M921" s="76"/>
      <c r="N921" s="76"/>
      <c r="O921" s="76"/>
      <c r="P921" s="76"/>
      <c r="Q921" s="76"/>
      <c r="R921" s="76"/>
      <c r="S921" s="76"/>
      <c r="T921" s="76"/>
      <c r="U921" s="76"/>
      <c r="V921" s="76"/>
      <c r="W921" s="76"/>
      <c r="X921" s="76"/>
      <c r="Y921" s="76"/>
      <c r="Z921" s="76"/>
    </row>
    <row r="922" spans="1:26" ht="17.25" customHeight="1">
      <c r="A922" s="76"/>
      <c r="B922" s="76"/>
      <c r="C922" s="76"/>
      <c r="D922" s="76"/>
      <c r="E922" s="76"/>
      <c r="F922" s="789"/>
      <c r="G922" s="76"/>
      <c r="H922" s="76"/>
      <c r="I922" s="76"/>
      <c r="J922" s="76"/>
      <c r="K922" s="76"/>
      <c r="L922" s="76"/>
      <c r="M922" s="76"/>
      <c r="N922" s="76"/>
      <c r="O922" s="76"/>
      <c r="P922" s="76"/>
      <c r="Q922" s="76"/>
      <c r="R922" s="76"/>
      <c r="S922" s="76"/>
      <c r="T922" s="76"/>
      <c r="U922" s="76"/>
      <c r="V922" s="76"/>
      <c r="W922" s="76"/>
      <c r="X922" s="76"/>
      <c r="Y922" s="76"/>
      <c r="Z922" s="76"/>
    </row>
    <row r="923" spans="1:26" ht="17.25" customHeight="1">
      <c r="A923" s="76"/>
      <c r="B923" s="76"/>
      <c r="C923" s="76"/>
      <c r="D923" s="76"/>
      <c r="E923" s="76"/>
      <c r="F923" s="789"/>
      <c r="G923" s="76"/>
      <c r="H923" s="76"/>
      <c r="I923" s="76"/>
      <c r="J923" s="76"/>
      <c r="K923" s="76"/>
      <c r="L923" s="76"/>
      <c r="M923" s="76"/>
      <c r="N923" s="76"/>
      <c r="O923" s="76"/>
      <c r="P923" s="76"/>
      <c r="Q923" s="76"/>
      <c r="R923" s="76"/>
      <c r="S923" s="76"/>
      <c r="T923" s="76"/>
      <c r="U923" s="76"/>
      <c r="V923" s="76"/>
      <c r="W923" s="76"/>
      <c r="X923" s="76"/>
      <c r="Y923" s="76"/>
      <c r="Z923" s="76"/>
    </row>
    <row r="924" spans="1:26" ht="17.25" customHeight="1">
      <c r="A924" s="76"/>
      <c r="B924" s="76"/>
      <c r="C924" s="76"/>
      <c r="D924" s="76"/>
      <c r="E924" s="76"/>
      <c r="F924" s="789"/>
      <c r="G924" s="76"/>
      <c r="H924" s="76"/>
      <c r="I924" s="76"/>
      <c r="J924" s="76"/>
      <c r="K924" s="76"/>
      <c r="L924" s="76"/>
      <c r="M924" s="76"/>
      <c r="N924" s="76"/>
      <c r="O924" s="76"/>
      <c r="P924" s="76"/>
      <c r="Q924" s="76"/>
      <c r="R924" s="76"/>
      <c r="S924" s="76"/>
      <c r="T924" s="76"/>
      <c r="U924" s="76"/>
      <c r="V924" s="76"/>
      <c r="W924" s="76"/>
      <c r="X924" s="76"/>
      <c r="Y924" s="76"/>
      <c r="Z924" s="76"/>
    </row>
    <row r="925" spans="1:26" ht="17.25" customHeight="1">
      <c r="A925" s="76"/>
      <c r="B925" s="76"/>
      <c r="C925" s="76"/>
      <c r="D925" s="76"/>
      <c r="E925" s="76"/>
      <c r="F925" s="789"/>
      <c r="G925" s="76"/>
      <c r="H925" s="76"/>
      <c r="I925" s="76"/>
      <c r="J925" s="76"/>
      <c r="K925" s="76"/>
      <c r="L925" s="76"/>
      <c r="M925" s="76"/>
      <c r="N925" s="76"/>
      <c r="O925" s="76"/>
      <c r="P925" s="76"/>
      <c r="Q925" s="76"/>
      <c r="R925" s="76"/>
      <c r="S925" s="76"/>
      <c r="T925" s="76"/>
      <c r="U925" s="76"/>
      <c r="V925" s="76"/>
      <c r="W925" s="76"/>
      <c r="X925" s="76"/>
      <c r="Y925" s="76"/>
      <c r="Z925" s="76"/>
    </row>
    <row r="926" spans="1:26" ht="17.25" customHeight="1">
      <c r="A926" s="76"/>
      <c r="B926" s="76"/>
      <c r="C926" s="76"/>
      <c r="D926" s="76"/>
      <c r="E926" s="76"/>
      <c r="F926" s="789"/>
      <c r="G926" s="76"/>
      <c r="H926" s="76"/>
      <c r="I926" s="76"/>
      <c r="J926" s="76"/>
      <c r="K926" s="76"/>
      <c r="L926" s="76"/>
      <c r="M926" s="76"/>
      <c r="N926" s="76"/>
      <c r="O926" s="76"/>
      <c r="P926" s="76"/>
      <c r="Q926" s="76"/>
      <c r="R926" s="76"/>
      <c r="S926" s="76"/>
      <c r="T926" s="76"/>
      <c r="U926" s="76"/>
      <c r="V926" s="76"/>
      <c r="W926" s="76"/>
      <c r="X926" s="76"/>
      <c r="Y926" s="76"/>
      <c r="Z926" s="76"/>
    </row>
    <row r="927" spans="1:26" ht="17.25" customHeight="1">
      <c r="A927" s="76"/>
      <c r="B927" s="76"/>
      <c r="C927" s="76"/>
      <c r="D927" s="76"/>
      <c r="E927" s="76"/>
      <c r="F927" s="789"/>
      <c r="G927" s="76"/>
      <c r="H927" s="76"/>
      <c r="I927" s="76"/>
      <c r="J927" s="76"/>
      <c r="K927" s="76"/>
      <c r="L927" s="76"/>
      <c r="M927" s="76"/>
      <c r="N927" s="76"/>
      <c r="O927" s="76"/>
      <c r="P927" s="76"/>
      <c r="Q927" s="76"/>
      <c r="R927" s="76"/>
      <c r="S927" s="76"/>
      <c r="T927" s="76"/>
      <c r="U927" s="76"/>
      <c r="V927" s="76"/>
      <c r="W927" s="76"/>
      <c r="X927" s="76"/>
      <c r="Y927" s="76"/>
      <c r="Z927" s="76"/>
    </row>
    <row r="928" spans="1:26" ht="17.25" customHeight="1">
      <c r="A928" s="76"/>
      <c r="B928" s="76"/>
      <c r="C928" s="76"/>
      <c r="D928" s="76"/>
      <c r="E928" s="76"/>
      <c r="F928" s="789"/>
      <c r="G928" s="76"/>
      <c r="H928" s="76"/>
      <c r="I928" s="76"/>
      <c r="J928" s="76"/>
      <c r="K928" s="76"/>
      <c r="L928" s="76"/>
      <c r="M928" s="76"/>
      <c r="N928" s="76"/>
      <c r="O928" s="76"/>
      <c r="P928" s="76"/>
      <c r="Q928" s="76"/>
      <c r="R928" s="76"/>
      <c r="S928" s="76"/>
      <c r="T928" s="76"/>
      <c r="U928" s="76"/>
      <c r="V928" s="76"/>
      <c r="W928" s="76"/>
      <c r="X928" s="76"/>
      <c r="Y928" s="76"/>
      <c r="Z928" s="76"/>
    </row>
    <row r="929" spans="1:26" ht="17.25" customHeight="1">
      <c r="A929" s="76"/>
      <c r="B929" s="76"/>
      <c r="C929" s="76"/>
      <c r="D929" s="76"/>
      <c r="E929" s="76"/>
      <c r="F929" s="789"/>
      <c r="G929" s="76"/>
      <c r="H929" s="76"/>
      <c r="I929" s="76"/>
      <c r="J929" s="76"/>
      <c r="K929" s="76"/>
      <c r="L929" s="76"/>
      <c r="M929" s="76"/>
      <c r="N929" s="76"/>
      <c r="O929" s="76"/>
      <c r="P929" s="76"/>
      <c r="Q929" s="76"/>
      <c r="R929" s="76"/>
      <c r="S929" s="76"/>
      <c r="T929" s="76"/>
      <c r="U929" s="76"/>
      <c r="V929" s="76"/>
      <c r="W929" s="76"/>
      <c r="X929" s="76"/>
      <c r="Y929" s="76"/>
      <c r="Z929" s="76"/>
    </row>
    <row r="930" spans="1:26" ht="17.25" customHeight="1">
      <c r="A930" s="76"/>
      <c r="B930" s="76"/>
      <c r="C930" s="76"/>
      <c r="D930" s="76"/>
      <c r="E930" s="76"/>
      <c r="F930" s="789"/>
      <c r="G930" s="76"/>
      <c r="H930" s="76"/>
      <c r="I930" s="76"/>
      <c r="J930" s="76"/>
      <c r="K930" s="76"/>
      <c r="L930" s="76"/>
      <c r="M930" s="76"/>
      <c r="N930" s="76"/>
      <c r="O930" s="76"/>
      <c r="P930" s="76"/>
      <c r="Q930" s="76"/>
      <c r="R930" s="76"/>
      <c r="S930" s="76"/>
      <c r="T930" s="76"/>
      <c r="U930" s="76"/>
      <c r="V930" s="76"/>
      <c r="W930" s="76"/>
      <c r="X930" s="76"/>
      <c r="Y930" s="76"/>
      <c r="Z930" s="76"/>
    </row>
    <row r="931" spans="1:26" ht="17.25" customHeight="1">
      <c r="A931" s="76"/>
      <c r="B931" s="76"/>
      <c r="C931" s="76"/>
      <c r="D931" s="76"/>
      <c r="E931" s="76"/>
      <c r="F931" s="789"/>
      <c r="G931" s="76"/>
      <c r="H931" s="76"/>
      <c r="I931" s="76"/>
      <c r="J931" s="76"/>
      <c r="K931" s="76"/>
      <c r="L931" s="76"/>
      <c r="M931" s="76"/>
      <c r="N931" s="76"/>
      <c r="O931" s="76"/>
      <c r="P931" s="76"/>
      <c r="Q931" s="76"/>
      <c r="R931" s="76"/>
      <c r="S931" s="76"/>
      <c r="T931" s="76"/>
      <c r="U931" s="76"/>
      <c r="V931" s="76"/>
      <c r="W931" s="76"/>
      <c r="X931" s="76"/>
      <c r="Y931" s="76"/>
      <c r="Z931" s="76"/>
    </row>
    <row r="932" spans="1:26" ht="17.25" customHeight="1">
      <c r="A932" s="76"/>
      <c r="B932" s="76"/>
      <c r="C932" s="76"/>
      <c r="D932" s="76"/>
      <c r="E932" s="76"/>
      <c r="F932" s="789"/>
      <c r="G932" s="76"/>
      <c r="H932" s="76"/>
      <c r="I932" s="76"/>
      <c r="J932" s="76"/>
      <c r="K932" s="76"/>
      <c r="L932" s="76"/>
      <c r="M932" s="76"/>
      <c r="N932" s="76"/>
      <c r="O932" s="76"/>
      <c r="P932" s="76"/>
      <c r="Q932" s="76"/>
      <c r="R932" s="76"/>
      <c r="S932" s="76"/>
      <c r="T932" s="76"/>
      <c r="U932" s="76"/>
      <c r="V932" s="76"/>
      <c r="W932" s="76"/>
      <c r="X932" s="76"/>
      <c r="Y932" s="76"/>
      <c r="Z932" s="76"/>
    </row>
    <row r="933" spans="1:26" ht="17.25" customHeight="1">
      <c r="A933" s="76"/>
      <c r="B933" s="76"/>
      <c r="C933" s="76"/>
      <c r="D933" s="76"/>
      <c r="E933" s="76"/>
      <c r="F933" s="789"/>
      <c r="G933" s="76"/>
      <c r="H933" s="76"/>
      <c r="I933" s="76"/>
      <c r="J933" s="76"/>
      <c r="K933" s="76"/>
      <c r="L933" s="76"/>
      <c r="M933" s="76"/>
      <c r="N933" s="76"/>
      <c r="O933" s="76"/>
      <c r="P933" s="76"/>
      <c r="Q933" s="76"/>
      <c r="R933" s="76"/>
      <c r="S933" s="76"/>
      <c r="T933" s="76"/>
      <c r="U933" s="76"/>
      <c r="V933" s="76"/>
      <c r="W933" s="76"/>
      <c r="X933" s="76"/>
      <c r="Y933" s="76"/>
      <c r="Z933" s="76"/>
    </row>
    <row r="934" spans="1:26" ht="17.25" customHeight="1">
      <c r="A934" s="76"/>
      <c r="B934" s="76"/>
      <c r="C934" s="76"/>
      <c r="D934" s="76"/>
      <c r="E934" s="76"/>
      <c r="F934" s="789"/>
      <c r="G934" s="76"/>
      <c r="H934" s="76"/>
      <c r="I934" s="76"/>
      <c r="J934" s="76"/>
      <c r="K934" s="76"/>
      <c r="L934" s="76"/>
      <c r="M934" s="76"/>
      <c r="N934" s="76"/>
      <c r="O934" s="76"/>
      <c r="P934" s="76"/>
      <c r="Q934" s="76"/>
      <c r="R934" s="76"/>
      <c r="S934" s="76"/>
      <c r="T934" s="76"/>
      <c r="U934" s="76"/>
      <c r="V934" s="76"/>
      <c r="W934" s="76"/>
      <c r="X934" s="76"/>
      <c r="Y934" s="76"/>
      <c r="Z934" s="76"/>
    </row>
    <row r="935" spans="1:26" ht="17.25" customHeight="1">
      <c r="A935" s="76"/>
      <c r="B935" s="76"/>
      <c r="C935" s="76"/>
      <c r="D935" s="76"/>
      <c r="E935" s="76"/>
      <c r="F935" s="789"/>
      <c r="G935" s="76"/>
      <c r="H935" s="76"/>
      <c r="I935" s="76"/>
      <c r="J935" s="76"/>
      <c r="K935" s="76"/>
      <c r="L935" s="76"/>
      <c r="M935" s="76"/>
      <c r="N935" s="76"/>
      <c r="O935" s="76"/>
      <c r="P935" s="76"/>
      <c r="Q935" s="76"/>
      <c r="R935" s="76"/>
      <c r="S935" s="76"/>
      <c r="T935" s="76"/>
      <c r="U935" s="76"/>
      <c r="V935" s="76"/>
      <c r="W935" s="76"/>
      <c r="X935" s="76"/>
      <c r="Y935" s="76"/>
      <c r="Z935" s="76"/>
    </row>
    <row r="936" spans="1:26" ht="17.25" customHeight="1">
      <c r="A936" s="76"/>
      <c r="B936" s="76"/>
      <c r="C936" s="76"/>
      <c r="D936" s="76"/>
      <c r="E936" s="76"/>
      <c r="F936" s="789"/>
      <c r="G936" s="76"/>
      <c r="H936" s="76"/>
      <c r="I936" s="76"/>
      <c r="J936" s="76"/>
      <c r="K936" s="76"/>
      <c r="L936" s="76"/>
      <c r="M936" s="76"/>
      <c r="N936" s="76"/>
      <c r="O936" s="76"/>
      <c r="P936" s="76"/>
      <c r="Q936" s="76"/>
      <c r="R936" s="76"/>
      <c r="S936" s="76"/>
      <c r="T936" s="76"/>
      <c r="U936" s="76"/>
      <c r="V936" s="76"/>
      <c r="W936" s="76"/>
      <c r="X936" s="76"/>
      <c r="Y936" s="76"/>
      <c r="Z936" s="76"/>
    </row>
    <row r="937" spans="1:26" ht="17.25" customHeight="1">
      <c r="A937" s="76"/>
      <c r="B937" s="76"/>
      <c r="C937" s="76"/>
      <c r="D937" s="76"/>
      <c r="E937" s="76"/>
      <c r="F937" s="789"/>
      <c r="G937" s="76"/>
      <c r="H937" s="76"/>
      <c r="I937" s="76"/>
      <c r="J937" s="76"/>
      <c r="K937" s="76"/>
      <c r="L937" s="76"/>
      <c r="M937" s="76"/>
      <c r="N937" s="76"/>
      <c r="O937" s="76"/>
      <c r="P937" s="76"/>
      <c r="Q937" s="76"/>
      <c r="R937" s="76"/>
      <c r="S937" s="76"/>
      <c r="T937" s="76"/>
      <c r="U937" s="76"/>
      <c r="V937" s="76"/>
      <c r="W937" s="76"/>
      <c r="X937" s="76"/>
      <c r="Y937" s="76"/>
      <c r="Z937" s="76"/>
    </row>
    <row r="938" spans="1:26" ht="17.25" customHeight="1">
      <c r="A938" s="76"/>
      <c r="B938" s="76"/>
      <c r="C938" s="76"/>
      <c r="D938" s="76"/>
      <c r="E938" s="76"/>
      <c r="F938" s="789"/>
      <c r="G938" s="76"/>
      <c r="H938" s="76"/>
      <c r="I938" s="76"/>
      <c r="J938" s="76"/>
      <c r="K938" s="76"/>
      <c r="L938" s="76"/>
      <c r="M938" s="76"/>
      <c r="N938" s="76"/>
      <c r="O938" s="76"/>
      <c r="P938" s="76"/>
      <c r="Q938" s="76"/>
      <c r="R938" s="76"/>
      <c r="S938" s="76"/>
      <c r="T938" s="76"/>
      <c r="U938" s="76"/>
      <c r="V938" s="76"/>
      <c r="W938" s="76"/>
      <c r="X938" s="76"/>
      <c r="Y938" s="76"/>
      <c r="Z938" s="76"/>
    </row>
    <row r="939" spans="1:26" ht="17.25" customHeight="1">
      <c r="A939" s="76"/>
      <c r="B939" s="76"/>
      <c r="C939" s="76"/>
      <c r="D939" s="76"/>
      <c r="E939" s="76"/>
      <c r="F939" s="789"/>
      <c r="G939" s="76"/>
      <c r="H939" s="76"/>
      <c r="I939" s="76"/>
      <c r="J939" s="76"/>
      <c r="K939" s="76"/>
      <c r="L939" s="76"/>
      <c r="M939" s="76"/>
      <c r="N939" s="76"/>
      <c r="O939" s="76"/>
      <c r="P939" s="76"/>
      <c r="Q939" s="76"/>
      <c r="R939" s="76"/>
      <c r="S939" s="76"/>
      <c r="T939" s="76"/>
      <c r="U939" s="76"/>
      <c r="V939" s="76"/>
      <c r="W939" s="76"/>
      <c r="X939" s="76"/>
      <c r="Y939" s="76"/>
      <c r="Z939" s="76"/>
    </row>
    <row r="940" spans="1:26" ht="17.25" customHeight="1">
      <c r="A940" s="76"/>
      <c r="B940" s="76"/>
      <c r="C940" s="76"/>
      <c r="D940" s="76"/>
      <c r="E940" s="76"/>
      <c r="F940" s="789"/>
      <c r="G940" s="76"/>
      <c r="H940" s="76"/>
      <c r="I940" s="76"/>
      <c r="J940" s="76"/>
      <c r="K940" s="76"/>
      <c r="L940" s="76"/>
      <c r="M940" s="76"/>
      <c r="N940" s="76"/>
      <c r="O940" s="76"/>
      <c r="P940" s="76"/>
      <c r="Q940" s="76"/>
      <c r="R940" s="76"/>
      <c r="S940" s="76"/>
      <c r="T940" s="76"/>
      <c r="U940" s="76"/>
      <c r="V940" s="76"/>
      <c r="W940" s="76"/>
      <c r="X940" s="76"/>
      <c r="Y940" s="76"/>
      <c r="Z940" s="76"/>
    </row>
    <row r="941" spans="1:26" ht="17.25" customHeight="1">
      <c r="A941" s="76"/>
      <c r="B941" s="76"/>
      <c r="C941" s="76"/>
      <c r="D941" s="76"/>
      <c r="E941" s="76"/>
      <c r="F941" s="789"/>
      <c r="G941" s="76"/>
      <c r="H941" s="76"/>
      <c r="I941" s="76"/>
      <c r="J941" s="76"/>
      <c r="K941" s="76"/>
      <c r="L941" s="76"/>
      <c r="M941" s="76"/>
      <c r="N941" s="76"/>
      <c r="O941" s="76"/>
      <c r="P941" s="76"/>
      <c r="Q941" s="76"/>
      <c r="R941" s="76"/>
      <c r="S941" s="76"/>
      <c r="T941" s="76"/>
      <c r="U941" s="76"/>
      <c r="V941" s="76"/>
      <c r="W941" s="76"/>
      <c r="X941" s="76"/>
      <c r="Y941" s="76"/>
      <c r="Z941" s="76"/>
    </row>
    <row r="942" spans="1:26" ht="17.25" customHeight="1">
      <c r="A942" s="76"/>
      <c r="B942" s="76"/>
      <c r="C942" s="76"/>
      <c r="D942" s="76"/>
      <c r="E942" s="76"/>
      <c r="F942" s="789"/>
      <c r="G942" s="76"/>
      <c r="H942" s="76"/>
      <c r="I942" s="76"/>
      <c r="J942" s="76"/>
      <c r="K942" s="76"/>
      <c r="L942" s="76"/>
      <c r="M942" s="76"/>
      <c r="N942" s="76"/>
      <c r="O942" s="76"/>
      <c r="P942" s="76"/>
      <c r="Q942" s="76"/>
      <c r="R942" s="76"/>
      <c r="S942" s="76"/>
      <c r="T942" s="76"/>
      <c r="U942" s="76"/>
      <c r="V942" s="76"/>
      <c r="W942" s="76"/>
      <c r="X942" s="76"/>
      <c r="Y942" s="76"/>
      <c r="Z942" s="76"/>
    </row>
    <row r="943" spans="1:26" ht="17.25" customHeight="1">
      <c r="A943" s="76"/>
      <c r="B943" s="76"/>
      <c r="C943" s="76"/>
      <c r="D943" s="76"/>
      <c r="E943" s="76"/>
      <c r="F943" s="789"/>
      <c r="G943" s="76"/>
      <c r="H943" s="76"/>
      <c r="I943" s="76"/>
      <c r="J943" s="76"/>
      <c r="K943" s="76"/>
      <c r="L943" s="76"/>
      <c r="M943" s="76"/>
      <c r="N943" s="76"/>
      <c r="O943" s="76"/>
      <c r="P943" s="76"/>
      <c r="Q943" s="76"/>
      <c r="R943" s="76"/>
      <c r="S943" s="76"/>
      <c r="T943" s="76"/>
      <c r="U943" s="76"/>
      <c r="V943" s="76"/>
      <c r="W943" s="76"/>
      <c r="X943" s="76"/>
      <c r="Y943" s="76"/>
      <c r="Z943" s="76"/>
    </row>
    <row r="944" spans="1:26" ht="17.25" customHeight="1">
      <c r="A944" s="76"/>
      <c r="B944" s="76"/>
      <c r="C944" s="76"/>
      <c r="D944" s="76"/>
      <c r="E944" s="76"/>
      <c r="F944" s="789"/>
      <c r="G944" s="76"/>
      <c r="H944" s="76"/>
      <c r="I944" s="76"/>
      <c r="J944" s="76"/>
      <c r="K944" s="76"/>
      <c r="L944" s="76"/>
      <c r="M944" s="76"/>
      <c r="N944" s="76"/>
      <c r="O944" s="76"/>
      <c r="P944" s="76"/>
      <c r="Q944" s="76"/>
      <c r="R944" s="76"/>
      <c r="S944" s="76"/>
      <c r="T944" s="76"/>
      <c r="U944" s="76"/>
      <c r="V944" s="76"/>
      <c r="W944" s="76"/>
      <c r="X944" s="76"/>
      <c r="Y944" s="76"/>
      <c r="Z944" s="76"/>
    </row>
    <row r="945" spans="1:26" ht="17.25" customHeight="1">
      <c r="A945" s="76"/>
      <c r="B945" s="76"/>
      <c r="C945" s="76"/>
      <c r="D945" s="76"/>
      <c r="E945" s="76"/>
      <c r="F945" s="789"/>
      <c r="G945" s="76"/>
      <c r="H945" s="76"/>
      <c r="I945" s="76"/>
      <c r="J945" s="76"/>
      <c r="K945" s="76"/>
      <c r="L945" s="76"/>
      <c r="M945" s="76"/>
      <c r="N945" s="76"/>
      <c r="O945" s="76"/>
      <c r="P945" s="76"/>
      <c r="Q945" s="76"/>
      <c r="R945" s="76"/>
      <c r="S945" s="76"/>
      <c r="T945" s="76"/>
      <c r="U945" s="76"/>
      <c r="V945" s="76"/>
      <c r="W945" s="76"/>
      <c r="X945" s="76"/>
      <c r="Y945" s="76"/>
      <c r="Z945" s="76"/>
    </row>
    <row r="946" spans="1:26" ht="17.25" customHeight="1">
      <c r="A946" s="76"/>
      <c r="B946" s="76"/>
      <c r="C946" s="76"/>
      <c r="D946" s="76"/>
      <c r="E946" s="76"/>
      <c r="F946" s="789"/>
      <c r="G946" s="76"/>
      <c r="H946" s="76"/>
      <c r="I946" s="76"/>
      <c r="J946" s="76"/>
      <c r="K946" s="76"/>
      <c r="L946" s="76"/>
      <c r="M946" s="76"/>
      <c r="N946" s="76"/>
      <c r="O946" s="76"/>
      <c r="P946" s="76"/>
      <c r="Q946" s="76"/>
      <c r="R946" s="76"/>
      <c r="S946" s="76"/>
      <c r="T946" s="76"/>
      <c r="U946" s="76"/>
      <c r="V946" s="76"/>
      <c r="W946" s="76"/>
      <c r="X946" s="76"/>
      <c r="Y946" s="76"/>
      <c r="Z946" s="76"/>
    </row>
    <row r="947" spans="1:26" ht="17.25" customHeight="1">
      <c r="A947" s="76"/>
      <c r="B947" s="76"/>
      <c r="C947" s="76"/>
      <c r="D947" s="76"/>
      <c r="E947" s="76"/>
      <c r="F947" s="789"/>
      <c r="G947" s="76"/>
      <c r="H947" s="76"/>
      <c r="I947" s="76"/>
      <c r="J947" s="76"/>
      <c r="K947" s="76"/>
      <c r="L947" s="76"/>
      <c r="M947" s="76"/>
      <c r="N947" s="76"/>
      <c r="O947" s="76"/>
      <c r="P947" s="76"/>
      <c r="Q947" s="76"/>
      <c r="R947" s="76"/>
      <c r="S947" s="76"/>
      <c r="T947" s="76"/>
      <c r="U947" s="76"/>
      <c r="V947" s="76"/>
      <c r="W947" s="76"/>
      <c r="X947" s="76"/>
      <c r="Y947" s="76"/>
      <c r="Z947" s="76"/>
    </row>
    <row r="948" spans="1:26" ht="17.25" customHeight="1">
      <c r="A948" s="76"/>
      <c r="B948" s="76"/>
      <c r="C948" s="76"/>
      <c r="D948" s="76"/>
      <c r="E948" s="76"/>
      <c r="F948" s="789"/>
      <c r="G948" s="76"/>
      <c r="H948" s="76"/>
      <c r="I948" s="76"/>
      <c r="J948" s="76"/>
      <c r="K948" s="76"/>
      <c r="L948" s="76"/>
      <c r="M948" s="76"/>
      <c r="N948" s="76"/>
      <c r="O948" s="76"/>
      <c r="P948" s="76"/>
      <c r="Q948" s="76"/>
      <c r="R948" s="76"/>
      <c r="S948" s="76"/>
      <c r="T948" s="76"/>
      <c r="U948" s="76"/>
      <c r="V948" s="76"/>
      <c r="W948" s="76"/>
      <c r="X948" s="76"/>
      <c r="Y948" s="76"/>
      <c r="Z948" s="76"/>
    </row>
    <row r="949" spans="1:26" ht="17.25" customHeight="1">
      <c r="A949" s="76"/>
      <c r="B949" s="76"/>
      <c r="C949" s="76"/>
      <c r="D949" s="76"/>
      <c r="E949" s="76"/>
      <c r="F949" s="789"/>
      <c r="G949" s="76"/>
      <c r="H949" s="76"/>
      <c r="I949" s="76"/>
      <c r="J949" s="76"/>
      <c r="K949" s="76"/>
      <c r="L949" s="76"/>
      <c r="M949" s="76"/>
      <c r="N949" s="76"/>
      <c r="O949" s="76"/>
      <c r="P949" s="76"/>
      <c r="Q949" s="76"/>
      <c r="R949" s="76"/>
      <c r="S949" s="76"/>
      <c r="T949" s="76"/>
      <c r="U949" s="76"/>
      <c r="V949" s="76"/>
      <c r="W949" s="76"/>
      <c r="X949" s="76"/>
      <c r="Y949" s="76"/>
      <c r="Z949" s="76"/>
    </row>
    <row r="950" spans="1:26" ht="17.25" customHeight="1">
      <c r="A950" s="76"/>
      <c r="B950" s="76"/>
      <c r="C950" s="76"/>
      <c r="D950" s="76"/>
      <c r="E950" s="76"/>
      <c r="F950" s="789"/>
      <c r="G950" s="76"/>
      <c r="H950" s="76"/>
      <c r="I950" s="76"/>
      <c r="J950" s="76"/>
      <c r="K950" s="76"/>
      <c r="L950" s="76"/>
      <c r="M950" s="76"/>
      <c r="N950" s="76"/>
      <c r="O950" s="76"/>
      <c r="P950" s="76"/>
      <c r="Q950" s="76"/>
      <c r="R950" s="76"/>
      <c r="S950" s="76"/>
      <c r="T950" s="76"/>
      <c r="U950" s="76"/>
      <c r="V950" s="76"/>
      <c r="W950" s="76"/>
      <c r="X950" s="76"/>
      <c r="Y950" s="76"/>
      <c r="Z950" s="76"/>
    </row>
    <row r="951" spans="1:26" ht="17.25" customHeight="1">
      <c r="A951" s="76"/>
      <c r="B951" s="76"/>
      <c r="C951" s="76"/>
      <c r="D951" s="76"/>
      <c r="E951" s="76"/>
      <c r="F951" s="789"/>
      <c r="G951" s="76"/>
      <c r="H951" s="76"/>
      <c r="I951" s="76"/>
      <c r="J951" s="76"/>
      <c r="K951" s="76"/>
      <c r="L951" s="76"/>
      <c r="M951" s="76"/>
      <c r="N951" s="76"/>
      <c r="O951" s="76"/>
      <c r="P951" s="76"/>
      <c r="Q951" s="76"/>
      <c r="R951" s="76"/>
      <c r="S951" s="76"/>
      <c r="T951" s="76"/>
      <c r="U951" s="76"/>
      <c r="V951" s="76"/>
      <c r="W951" s="76"/>
      <c r="X951" s="76"/>
      <c r="Y951" s="76"/>
      <c r="Z951" s="76"/>
    </row>
    <row r="952" spans="1:26" ht="17.25" customHeight="1">
      <c r="A952" s="76"/>
      <c r="B952" s="76"/>
      <c r="C952" s="76"/>
      <c r="D952" s="76"/>
      <c r="E952" s="76"/>
      <c r="F952" s="789"/>
      <c r="G952" s="76"/>
      <c r="H952" s="76"/>
      <c r="I952" s="76"/>
      <c r="J952" s="76"/>
      <c r="K952" s="76"/>
      <c r="L952" s="76"/>
      <c r="M952" s="76"/>
      <c r="N952" s="76"/>
      <c r="O952" s="76"/>
      <c r="P952" s="76"/>
      <c r="Q952" s="76"/>
      <c r="R952" s="76"/>
      <c r="S952" s="76"/>
      <c r="T952" s="76"/>
      <c r="U952" s="76"/>
      <c r="V952" s="76"/>
      <c r="W952" s="76"/>
      <c r="X952" s="76"/>
      <c r="Y952" s="76"/>
      <c r="Z952" s="76"/>
    </row>
    <row r="953" spans="1:26" ht="17.25" customHeight="1">
      <c r="A953" s="76"/>
      <c r="B953" s="76"/>
      <c r="C953" s="76"/>
      <c r="D953" s="76"/>
      <c r="E953" s="76"/>
      <c r="F953" s="789"/>
      <c r="G953" s="76"/>
      <c r="H953" s="76"/>
      <c r="I953" s="76"/>
      <c r="J953" s="76"/>
      <c r="K953" s="76"/>
      <c r="L953" s="76"/>
      <c r="M953" s="76"/>
      <c r="N953" s="76"/>
      <c r="O953" s="76"/>
      <c r="P953" s="76"/>
      <c r="Q953" s="76"/>
      <c r="R953" s="76"/>
      <c r="S953" s="76"/>
      <c r="T953" s="76"/>
      <c r="U953" s="76"/>
      <c r="V953" s="76"/>
      <c r="W953" s="76"/>
      <c r="X953" s="76"/>
      <c r="Y953" s="76"/>
      <c r="Z953" s="76"/>
    </row>
    <row r="954" spans="1:26" ht="17.25" customHeight="1">
      <c r="A954" s="76"/>
      <c r="B954" s="76"/>
      <c r="C954" s="76"/>
      <c r="D954" s="76"/>
      <c r="E954" s="76"/>
      <c r="F954" s="789"/>
      <c r="G954" s="76"/>
      <c r="H954" s="76"/>
      <c r="I954" s="76"/>
      <c r="J954" s="76"/>
      <c r="K954" s="76"/>
      <c r="L954" s="76"/>
      <c r="M954" s="76"/>
      <c r="N954" s="76"/>
      <c r="O954" s="76"/>
      <c r="P954" s="76"/>
      <c r="Q954" s="76"/>
      <c r="R954" s="76"/>
      <c r="S954" s="76"/>
      <c r="T954" s="76"/>
      <c r="U954" s="76"/>
      <c r="V954" s="76"/>
      <c r="W954" s="76"/>
      <c r="X954" s="76"/>
      <c r="Y954" s="76"/>
      <c r="Z954" s="76"/>
    </row>
    <row r="955" spans="1:26" ht="17.25" customHeight="1">
      <c r="A955" s="76"/>
      <c r="B955" s="76"/>
      <c r="C955" s="76"/>
      <c r="D955" s="76"/>
      <c r="E955" s="76"/>
      <c r="F955" s="789"/>
      <c r="G955" s="76"/>
      <c r="H955" s="76"/>
      <c r="I955" s="76"/>
      <c r="J955" s="76"/>
      <c r="K955" s="76"/>
      <c r="L955" s="76"/>
      <c r="M955" s="76"/>
      <c r="N955" s="76"/>
      <c r="O955" s="76"/>
      <c r="P955" s="76"/>
      <c r="Q955" s="76"/>
      <c r="R955" s="76"/>
      <c r="S955" s="76"/>
      <c r="T955" s="76"/>
      <c r="U955" s="76"/>
      <c r="V955" s="76"/>
      <c r="W955" s="76"/>
      <c r="X955" s="76"/>
      <c r="Y955" s="76"/>
      <c r="Z955" s="76"/>
    </row>
    <row r="956" spans="1:26" ht="17.25" customHeight="1">
      <c r="A956" s="76"/>
      <c r="B956" s="76"/>
      <c r="C956" s="76"/>
      <c r="D956" s="76"/>
      <c r="E956" s="76"/>
      <c r="F956" s="789"/>
      <c r="G956" s="76"/>
      <c r="H956" s="76"/>
      <c r="I956" s="76"/>
      <c r="J956" s="76"/>
      <c r="K956" s="76"/>
      <c r="L956" s="76"/>
      <c r="M956" s="76"/>
      <c r="N956" s="76"/>
      <c r="O956" s="76"/>
      <c r="P956" s="76"/>
      <c r="Q956" s="76"/>
      <c r="R956" s="76"/>
      <c r="S956" s="76"/>
      <c r="T956" s="76"/>
      <c r="U956" s="76"/>
      <c r="V956" s="76"/>
      <c r="W956" s="76"/>
      <c r="X956" s="76"/>
      <c r="Y956" s="76"/>
      <c r="Z956" s="76"/>
    </row>
    <row r="957" spans="1:26" ht="17.25" customHeight="1">
      <c r="A957" s="76"/>
      <c r="B957" s="76"/>
      <c r="C957" s="76"/>
      <c r="D957" s="76"/>
      <c r="E957" s="76"/>
      <c r="F957" s="789"/>
      <c r="G957" s="76"/>
      <c r="H957" s="76"/>
      <c r="I957" s="76"/>
      <c r="J957" s="76"/>
      <c r="K957" s="76"/>
      <c r="L957" s="76"/>
      <c r="M957" s="76"/>
      <c r="N957" s="76"/>
      <c r="O957" s="76"/>
      <c r="P957" s="76"/>
      <c r="Q957" s="76"/>
      <c r="R957" s="76"/>
      <c r="S957" s="76"/>
      <c r="T957" s="76"/>
      <c r="U957" s="76"/>
      <c r="V957" s="76"/>
      <c r="W957" s="76"/>
      <c r="X957" s="76"/>
      <c r="Y957" s="76"/>
      <c r="Z957" s="76"/>
    </row>
    <row r="958" spans="1:26" ht="17.25" customHeight="1">
      <c r="A958" s="76"/>
      <c r="B958" s="76"/>
      <c r="C958" s="76"/>
      <c r="D958" s="76"/>
      <c r="E958" s="76"/>
      <c r="F958" s="789"/>
      <c r="G958" s="76"/>
      <c r="H958" s="76"/>
      <c r="I958" s="76"/>
      <c r="J958" s="76"/>
      <c r="K958" s="76"/>
      <c r="L958" s="76"/>
      <c r="M958" s="76"/>
      <c r="N958" s="76"/>
      <c r="O958" s="76"/>
      <c r="P958" s="76"/>
      <c r="Q958" s="76"/>
      <c r="R958" s="76"/>
      <c r="S958" s="76"/>
      <c r="T958" s="76"/>
      <c r="U958" s="76"/>
      <c r="V958" s="76"/>
      <c r="W958" s="76"/>
      <c r="X958" s="76"/>
      <c r="Y958" s="76"/>
      <c r="Z958" s="76"/>
    </row>
    <row r="959" spans="1:26" ht="17.25" customHeight="1">
      <c r="A959" s="76"/>
      <c r="B959" s="76"/>
      <c r="C959" s="76"/>
      <c r="D959" s="76"/>
      <c r="E959" s="76"/>
      <c r="F959" s="789"/>
      <c r="G959" s="76"/>
      <c r="H959" s="76"/>
      <c r="I959" s="76"/>
      <c r="J959" s="76"/>
      <c r="K959" s="76"/>
      <c r="L959" s="76"/>
      <c r="M959" s="76"/>
      <c r="N959" s="76"/>
      <c r="O959" s="76"/>
      <c r="P959" s="76"/>
      <c r="Q959" s="76"/>
      <c r="R959" s="76"/>
      <c r="S959" s="76"/>
      <c r="T959" s="76"/>
      <c r="U959" s="76"/>
      <c r="V959" s="76"/>
      <c r="W959" s="76"/>
      <c r="X959" s="76"/>
      <c r="Y959" s="76"/>
      <c r="Z959" s="76"/>
    </row>
    <row r="960" spans="1:26" ht="17.25" customHeight="1">
      <c r="A960" s="76"/>
      <c r="B960" s="76"/>
      <c r="C960" s="76"/>
      <c r="D960" s="76"/>
      <c r="E960" s="76"/>
      <c r="F960" s="789"/>
      <c r="G960" s="76"/>
      <c r="H960" s="76"/>
      <c r="I960" s="76"/>
      <c r="J960" s="76"/>
      <c r="K960" s="76"/>
      <c r="L960" s="76"/>
      <c r="M960" s="76"/>
      <c r="N960" s="76"/>
      <c r="O960" s="76"/>
      <c r="P960" s="76"/>
      <c r="Q960" s="76"/>
      <c r="R960" s="76"/>
      <c r="S960" s="76"/>
      <c r="T960" s="76"/>
      <c r="U960" s="76"/>
      <c r="V960" s="76"/>
      <c r="W960" s="76"/>
      <c r="X960" s="76"/>
      <c r="Y960" s="76"/>
      <c r="Z960" s="76"/>
    </row>
    <row r="961" spans="1:26" ht="17.25" customHeight="1">
      <c r="A961" s="76"/>
      <c r="B961" s="76"/>
      <c r="C961" s="76"/>
      <c r="D961" s="76"/>
      <c r="E961" s="76"/>
      <c r="F961" s="789"/>
      <c r="G961" s="76"/>
      <c r="H961" s="76"/>
      <c r="I961" s="76"/>
      <c r="J961" s="76"/>
      <c r="K961" s="76"/>
      <c r="L961" s="76"/>
      <c r="M961" s="76"/>
      <c r="N961" s="76"/>
      <c r="O961" s="76"/>
      <c r="P961" s="76"/>
      <c r="Q961" s="76"/>
      <c r="R961" s="76"/>
      <c r="S961" s="76"/>
      <c r="T961" s="76"/>
      <c r="U961" s="76"/>
      <c r="V961" s="76"/>
      <c r="W961" s="76"/>
      <c r="X961" s="76"/>
      <c r="Y961" s="76"/>
      <c r="Z961" s="76"/>
    </row>
    <row r="962" spans="1:26" ht="17.25" customHeight="1">
      <c r="A962" s="76"/>
      <c r="B962" s="76"/>
      <c r="C962" s="76"/>
      <c r="D962" s="76"/>
      <c r="E962" s="76"/>
      <c r="F962" s="789"/>
      <c r="G962" s="76"/>
      <c r="H962" s="76"/>
      <c r="I962" s="76"/>
      <c r="J962" s="76"/>
      <c r="K962" s="76"/>
      <c r="L962" s="76"/>
      <c r="M962" s="76"/>
      <c r="N962" s="76"/>
      <c r="O962" s="76"/>
      <c r="P962" s="76"/>
      <c r="Q962" s="76"/>
      <c r="R962" s="76"/>
      <c r="S962" s="76"/>
      <c r="T962" s="76"/>
      <c r="U962" s="76"/>
      <c r="V962" s="76"/>
      <c r="W962" s="76"/>
      <c r="X962" s="76"/>
      <c r="Y962" s="76"/>
      <c r="Z962" s="76"/>
    </row>
    <row r="963" spans="1:26" ht="17.25" customHeight="1">
      <c r="A963" s="76"/>
      <c r="B963" s="76"/>
      <c r="C963" s="76"/>
      <c r="D963" s="76"/>
      <c r="E963" s="76"/>
      <c r="F963" s="789"/>
      <c r="G963" s="76"/>
      <c r="H963" s="76"/>
      <c r="I963" s="76"/>
      <c r="J963" s="76"/>
      <c r="K963" s="76"/>
      <c r="L963" s="76"/>
      <c r="M963" s="76"/>
      <c r="N963" s="76"/>
      <c r="O963" s="76"/>
      <c r="P963" s="76"/>
      <c r="Q963" s="76"/>
      <c r="R963" s="76"/>
      <c r="S963" s="76"/>
      <c r="T963" s="76"/>
      <c r="U963" s="76"/>
      <c r="V963" s="76"/>
      <c r="W963" s="76"/>
      <c r="X963" s="76"/>
      <c r="Y963" s="76"/>
      <c r="Z963" s="76"/>
    </row>
    <row r="964" spans="1:26" ht="17.25" customHeight="1">
      <c r="A964" s="76"/>
      <c r="B964" s="76"/>
      <c r="C964" s="76"/>
      <c r="D964" s="76"/>
      <c r="E964" s="76"/>
      <c r="F964" s="789"/>
      <c r="G964" s="76"/>
      <c r="H964" s="76"/>
      <c r="I964" s="76"/>
      <c r="J964" s="76"/>
      <c r="K964" s="76"/>
      <c r="L964" s="76"/>
      <c r="M964" s="76"/>
      <c r="N964" s="76"/>
      <c r="O964" s="76"/>
      <c r="P964" s="76"/>
      <c r="Q964" s="76"/>
      <c r="R964" s="76"/>
      <c r="S964" s="76"/>
      <c r="T964" s="76"/>
      <c r="U964" s="76"/>
      <c r="V964" s="76"/>
      <c r="W964" s="76"/>
      <c r="X964" s="76"/>
      <c r="Y964" s="76"/>
      <c r="Z964" s="76"/>
    </row>
    <row r="965" spans="1:26" ht="17.25" customHeight="1">
      <c r="A965" s="76"/>
      <c r="B965" s="76"/>
      <c r="C965" s="76"/>
      <c r="D965" s="76"/>
      <c r="E965" s="76"/>
      <c r="F965" s="789"/>
      <c r="G965" s="76"/>
      <c r="H965" s="76"/>
      <c r="I965" s="76"/>
      <c r="J965" s="76"/>
      <c r="K965" s="76"/>
      <c r="L965" s="76"/>
      <c r="M965" s="76"/>
      <c r="N965" s="76"/>
      <c r="O965" s="76"/>
      <c r="P965" s="76"/>
      <c r="Q965" s="76"/>
      <c r="R965" s="76"/>
      <c r="S965" s="76"/>
      <c r="T965" s="76"/>
      <c r="U965" s="76"/>
      <c r="V965" s="76"/>
      <c r="W965" s="76"/>
      <c r="X965" s="76"/>
      <c r="Y965" s="76"/>
      <c r="Z965" s="76"/>
    </row>
    <row r="966" spans="1:26" ht="17.25" customHeight="1">
      <c r="A966" s="76"/>
      <c r="B966" s="76"/>
      <c r="C966" s="76"/>
      <c r="D966" s="76"/>
      <c r="E966" s="76"/>
      <c r="F966" s="789"/>
      <c r="G966" s="76"/>
      <c r="H966" s="76"/>
      <c r="I966" s="76"/>
      <c r="J966" s="76"/>
      <c r="K966" s="76"/>
      <c r="L966" s="76"/>
      <c r="M966" s="76"/>
      <c r="N966" s="76"/>
      <c r="O966" s="76"/>
      <c r="P966" s="76"/>
      <c r="Q966" s="76"/>
      <c r="R966" s="76"/>
      <c r="S966" s="76"/>
      <c r="T966" s="76"/>
      <c r="U966" s="76"/>
      <c r="V966" s="76"/>
      <c r="W966" s="76"/>
      <c r="X966" s="76"/>
      <c r="Y966" s="76"/>
      <c r="Z966" s="76"/>
    </row>
    <row r="967" spans="1:26" ht="17.25" customHeight="1">
      <c r="A967" s="76"/>
      <c r="B967" s="76"/>
      <c r="C967" s="76"/>
      <c r="D967" s="76"/>
      <c r="E967" s="76"/>
      <c r="F967" s="789"/>
      <c r="G967" s="76"/>
      <c r="H967" s="76"/>
      <c r="I967" s="76"/>
      <c r="J967" s="76"/>
      <c r="K967" s="76"/>
      <c r="L967" s="76"/>
      <c r="M967" s="76"/>
      <c r="N967" s="76"/>
      <c r="O967" s="76"/>
      <c r="P967" s="76"/>
      <c r="Q967" s="76"/>
      <c r="R967" s="76"/>
      <c r="S967" s="76"/>
      <c r="T967" s="76"/>
      <c r="U967" s="76"/>
      <c r="V967" s="76"/>
      <c r="W967" s="76"/>
      <c r="X967" s="76"/>
      <c r="Y967" s="76"/>
      <c r="Z967" s="76"/>
    </row>
    <row r="968" spans="1:26" ht="17.25" customHeight="1">
      <c r="A968" s="76"/>
      <c r="B968" s="76"/>
      <c r="C968" s="76"/>
      <c r="D968" s="76"/>
      <c r="E968" s="76"/>
      <c r="F968" s="789"/>
      <c r="G968" s="76"/>
      <c r="H968" s="76"/>
      <c r="I968" s="76"/>
      <c r="J968" s="76"/>
      <c r="K968" s="76"/>
      <c r="L968" s="76"/>
      <c r="M968" s="76"/>
      <c r="N968" s="76"/>
      <c r="O968" s="76"/>
      <c r="P968" s="76"/>
      <c r="Q968" s="76"/>
      <c r="R968" s="76"/>
      <c r="S968" s="76"/>
      <c r="T968" s="76"/>
      <c r="U968" s="76"/>
      <c r="V968" s="76"/>
      <c r="W968" s="76"/>
      <c r="X968" s="76"/>
      <c r="Y968" s="76"/>
      <c r="Z968" s="76"/>
    </row>
    <row r="969" spans="1:26" ht="17.25" customHeight="1">
      <c r="A969" s="76"/>
      <c r="B969" s="76"/>
      <c r="C969" s="76"/>
      <c r="D969" s="76"/>
      <c r="E969" s="76"/>
      <c r="F969" s="789"/>
      <c r="G969" s="76"/>
      <c r="H969" s="76"/>
      <c r="I969" s="76"/>
      <c r="J969" s="76"/>
      <c r="K969" s="76"/>
      <c r="L969" s="76"/>
      <c r="M969" s="76"/>
      <c r="N969" s="76"/>
      <c r="O969" s="76"/>
      <c r="P969" s="76"/>
      <c r="Q969" s="76"/>
      <c r="R969" s="76"/>
      <c r="S969" s="76"/>
      <c r="T969" s="76"/>
      <c r="U969" s="76"/>
      <c r="V969" s="76"/>
      <c r="W969" s="76"/>
      <c r="X969" s="76"/>
      <c r="Y969" s="76"/>
      <c r="Z969" s="76"/>
    </row>
    <row r="970" spans="1:26" ht="17.25" customHeight="1">
      <c r="A970" s="76"/>
      <c r="B970" s="76"/>
      <c r="C970" s="76"/>
      <c r="D970" s="76"/>
      <c r="E970" s="76"/>
      <c r="F970" s="789"/>
      <c r="G970" s="76"/>
      <c r="H970" s="76"/>
      <c r="I970" s="76"/>
      <c r="J970" s="76"/>
      <c r="K970" s="76"/>
      <c r="L970" s="76"/>
      <c r="M970" s="76"/>
      <c r="N970" s="76"/>
      <c r="O970" s="76"/>
      <c r="P970" s="76"/>
      <c r="Q970" s="76"/>
      <c r="R970" s="76"/>
      <c r="S970" s="76"/>
      <c r="T970" s="76"/>
      <c r="U970" s="76"/>
      <c r="V970" s="76"/>
      <c r="W970" s="76"/>
      <c r="X970" s="76"/>
      <c r="Y970" s="76"/>
      <c r="Z970" s="76"/>
    </row>
    <row r="971" spans="1:26" ht="17.25" customHeight="1">
      <c r="A971" s="76"/>
      <c r="B971" s="76"/>
      <c r="C971" s="76"/>
      <c r="D971" s="76"/>
      <c r="E971" s="76"/>
      <c r="F971" s="789"/>
      <c r="G971" s="76"/>
      <c r="H971" s="76"/>
      <c r="I971" s="76"/>
      <c r="J971" s="76"/>
      <c r="K971" s="76"/>
      <c r="L971" s="76"/>
      <c r="M971" s="76"/>
      <c r="N971" s="76"/>
      <c r="O971" s="76"/>
      <c r="P971" s="76"/>
      <c r="Q971" s="76"/>
      <c r="R971" s="76"/>
      <c r="S971" s="76"/>
      <c r="T971" s="76"/>
      <c r="U971" s="76"/>
      <c r="V971" s="76"/>
      <c r="W971" s="76"/>
      <c r="X971" s="76"/>
      <c r="Y971" s="76"/>
      <c r="Z971" s="76"/>
    </row>
    <row r="972" spans="1:26" ht="17.25" customHeight="1">
      <c r="A972" s="76"/>
      <c r="B972" s="76"/>
      <c r="C972" s="76"/>
      <c r="D972" s="76"/>
      <c r="E972" s="76"/>
      <c r="F972" s="789"/>
      <c r="G972" s="76"/>
      <c r="H972" s="76"/>
      <c r="I972" s="76"/>
      <c r="J972" s="76"/>
      <c r="K972" s="76"/>
      <c r="L972" s="76"/>
      <c r="M972" s="76"/>
      <c r="N972" s="76"/>
      <c r="O972" s="76"/>
      <c r="P972" s="76"/>
      <c r="Q972" s="76"/>
      <c r="R972" s="76"/>
      <c r="S972" s="76"/>
      <c r="T972" s="76"/>
      <c r="U972" s="76"/>
      <c r="V972" s="76"/>
      <c r="W972" s="76"/>
      <c r="X972" s="76"/>
      <c r="Y972" s="76"/>
      <c r="Z972" s="76"/>
    </row>
    <row r="973" spans="1:26" ht="17.25" customHeight="1">
      <c r="A973" s="76"/>
      <c r="B973" s="76"/>
      <c r="C973" s="76"/>
      <c r="D973" s="76"/>
      <c r="E973" s="76"/>
      <c r="F973" s="789"/>
      <c r="G973" s="76"/>
      <c r="H973" s="76"/>
      <c r="I973" s="76"/>
      <c r="J973" s="76"/>
      <c r="K973" s="76"/>
      <c r="L973" s="76"/>
      <c r="M973" s="76"/>
      <c r="N973" s="76"/>
      <c r="O973" s="76"/>
      <c r="P973" s="76"/>
      <c r="Q973" s="76"/>
      <c r="R973" s="76"/>
      <c r="S973" s="76"/>
      <c r="T973" s="76"/>
      <c r="U973" s="76"/>
      <c r="V973" s="76"/>
      <c r="W973" s="76"/>
      <c r="X973" s="76"/>
      <c r="Y973" s="76"/>
      <c r="Z973" s="76"/>
    </row>
    <row r="974" spans="1:26" ht="17.25" customHeight="1">
      <c r="A974" s="76"/>
      <c r="B974" s="76"/>
      <c r="C974" s="76"/>
      <c r="D974" s="76"/>
      <c r="E974" s="76"/>
      <c r="F974" s="789"/>
      <c r="G974" s="76"/>
      <c r="H974" s="76"/>
      <c r="I974" s="76"/>
      <c r="J974" s="76"/>
      <c r="K974" s="76"/>
      <c r="L974" s="76"/>
      <c r="M974" s="76"/>
      <c r="N974" s="76"/>
      <c r="O974" s="76"/>
      <c r="P974" s="76"/>
      <c r="Q974" s="76"/>
      <c r="R974" s="76"/>
      <c r="S974" s="76"/>
      <c r="T974" s="76"/>
      <c r="U974" s="76"/>
      <c r="V974" s="76"/>
      <c r="W974" s="76"/>
      <c r="X974" s="76"/>
      <c r="Y974" s="76"/>
      <c r="Z974" s="76"/>
    </row>
    <row r="975" spans="1:26" ht="17.25" customHeight="1">
      <c r="A975" s="76"/>
      <c r="B975" s="76"/>
      <c r="C975" s="76"/>
      <c r="D975" s="76"/>
      <c r="E975" s="76"/>
      <c r="F975" s="789"/>
      <c r="G975" s="76"/>
      <c r="H975" s="76"/>
      <c r="I975" s="76"/>
      <c r="J975" s="76"/>
      <c r="K975" s="76"/>
      <c r="L975" s="76"/>
      <c r="M975" s="76"/>
      <c r="N975" s="76"/>
      <c r="O975" s="76"/>
      <c r="P975" s="76"/>
      <c r="Q975" s="76"/>
      <c r="R975" s="76"/>
      <c r="S975" s="76"/>
      <c r="T975" s="76"/>
      <c r="U975" s="76"/>
      <c r="V975" s="76"/>
      <c r="W975" s="76"/>
      <c r="X975" s="76"/>
      <c r="Y975" s="76"/>
      <c r="Z975" s="76"/>
    </row>
    <row r="976" spans="1:26" ht="17.25" customHeight="1">
      <c r="A976" s="76"/>
      <c r="B976" s="76"/>
      <c r="C976" s="76"/>
      <c r="D976" s="76"/>
      <c r="E976" s="76"/>
      <c r="F976" s="789"/>
      <c r="G976" s="76"/>
      <c r="H976" s="76"/>
      <c r="I976" s="76"/>
      <c r="J976" s="76"/>
      <c r="K976" s="76"/>
      <c r="L976" s="76"/>
      <c r="M976" s="76"/>
      <c r="N976" s="76"/>
      <c r="O976" s="76"/>
      <c r="P976" s="76"/>
      <c r="Q976" s="76"/>
      <c r="R976" s="76"/>
      <c r="S976" s="76"/>
      <c r="T976" s="76"/>
      <c r="U976" s="76"/>
      <c r="V976" s="76"/>
      <c r="W976" s="76"/>
      <c r="X976" s="76"/>
      <c r="Y976" s="76"/>
      <c r="Z976" s="76"/>
    </row>
    <row r="977" spans="1:26" ht="17.25" customHeight="1">
      <c r="A977" s="76"/>
      <c r="B977" s="76"/>
      <c r="C977" s="76"/>
      <c r="D977" s="76"/>
      <c r="E977" s="76"/>
      <c r="F977" s="789"/>
      <c r="G977" s="76"/>
      <c r="H977" s="76"/>
      <c r="I977" s="76"/>
      <c r="J977" s="76"/>
      <c r="K977" s="76"/>
      <c r="L977" s="76"/>
      <c r="M977" s="76"/>
      <c r="N977" s="76"/>
      <c r="O977" s="76"/>
      <c r="P977" s="76"/>
      <c r="Q977" s="76"/>
      <c r="R977" s="76"/>
      <c r="S977" s="76"/>
      <c r="T977" s="76"/>
      <c r="U977" s="76"/>
      <c r="V977" s="76"/>
      <c r="W977" s="76"/>
      <c r="X977" s="76"/>
      <c r="Y977" s="76"/>
      <c r="Z977" s="76"/>
    </row>
    <row r="978" spans="1:26" ht="17.25" customHeight="1">
      <c r="A978" s="76"/>
      <c r="B978" s="76"/>
      <c r="C978" s="76"/>
      <c r="D978" s="76"/>
      <c r="E978" s="76"/>
      <c r="F978" s="789"/>
      <c r="G978" s="76"/>
      <c r="H978" s="76"/>
      <c r="I978" s="76"/>
      <c r="J978" s="76"/>
      <c r="K978" s="76"/>
      <c r="L978" s="76"/>
      <c r="M978" s="76"/>
      <c r="N978" s="76"/>
      <c r="O978" s="76"/>
      <c r="P978" s="76"/>
      <c r="Q978" s="76"/>
      <c r="R978" s="76"/>
      <c r="S978" s="76"/>
      <c r="T978" s="76"/>
      <c r="U978" s="76"/>
      <c r="V978" s="76"/>
      <c r="W978" s="76"/>
      <c r="X978" s="76"/>
      <c r="Y978" s="76"/>
      <c r="Z978" s="76"/>
    </row>
    <row r="979" spans="1:26" ht="17.25" customHeight="1">
      <c r="A979" s="76"/>
      <c r="B979" s="76"/>
      <c r="C979" s="76"/>
      <c r="D979" s="76"/>
      <c r="E979" s="76"/>
      <c r="F979" s="789"/>
      <c r="G979" s="76"/>
      <c r="H979" s="76"/>
      <c r="I979" s="76"/>
      <c r="J979" s="76"/>
      <c r="K979" s="76"/>
      <c r="L979" s="76"/>
      <c r="M979" s="76"/>
      <c r="N979" s="76"/>
      <c r="O979" s="76"/>
      <c r="P979" s="76"/>
      <c r="Q979" s="76"/>
      <c r="R979" s="76"/>
      <c r="S979" s="76"/>
      <c r="T979" s="76"/>
      <c r="U979" s="76"/>
      <c r="V979" s="76"/>
      <c r="W979" s="76"/>
      <c r="X979" s="76"/>
      <c r="Y979" s="76"/>
      <c r="Z979" s="76"/>
    </row>
    <row r="980" spans="1:26" ht="17.25" customHeight="1">
      <c r="A980" s="76"/>
      <c r="B980" s="76"/>
      <c r="C980" s="76"/>
      <c r="D980" s="76"/>
      <c r="E980" s="76"/>
      <c r="F980" s="789"/>
      <c r="G980" s="76"/>
      <c r="H980" s="76"/>
      <c r="I980" s="76"/>
      <c r="J980" s="76"/>
      <c r="K980" s="76"/>
      <c r="L980" s="76"/>
      <c r="M980" s="76"/>
      <c r="N980" s="76"/>
      <c r="O980" s="76"/>
      <c r="P980" s="76"/>
      <c r="Q980" s="76"/>
      <c r="R980" s="76"/>
      <c r="S980" s="76"/>
      <c r="T980" s="76"/>
      <c r="U980" s="76"/>
      <c r="V980" s="76"/>
      <c r="W980" s="76"/>
      <c r="X980" s="76"/>
      <c r="Y980" s="76"/>
      <c r="Z980" s="76"/>
    </row>
    <row r="981" spans="1:26" ht="17.25" customHeight="1">
      <c r="A981" s="76"/>
      <c r="B981" s="76"/>
      <c r="C981" s="76"/>
      <c r="D981" s="76"/>
      <c r="E981" s="76"/>
      <c r="F981" s="789"/>
      <c r="G981" s="76"/>
      <c r="H981" s="76"/>
      <c r="I981" s="76"/>
      <c r="J981" s="76"/>
      <c r="K981" s="76"/>
      <c r="L981" s="76"/>
      <c r="M981" s="76"/>
      <c r="N981" s="76"/>
      <c r="O981" s="76"/>
      <c r="P981" s="76"/>
      <c r="Q981" s="76"/>
      <c r="R981" s="76"/>
      <c r="S981" s="76"/>
      <c r="T981" s="76"/>
      <c r="U981" s="76"/>
      <c r="V981" s="76"/>
      <c r="W981" s="76"/>
      <c r="X981" s="76"/>
      <c r="Y981" s="76"/>
      <c r="Z981" s="76"/>
    </row>
    <row r="982" spans="1:26" ht="17.25" customHeight="1">
      <c r="A982" s="76"/>
      <c r="B982" s="76"/>
      <c r="C982" s="76"/>
      <c r="D982" s="76"/>
      <c r="E982" s="76"/>
      <c r="F982" s="789"/>
      <c r="G982" s="76"/>
      <c r="H982" s="76"/>
      <c r="I982" s="76"/>
      <c r="J982" s="76"/>
      <c r="K982" s="76"/>
      <c r="L982" s="76"/>
      <c r="M982" s="76"/>
      <c r="N982" s="76"/>
      <c r="O982" s="76"/>
      <c r="P982" s="76"/>
      <c r="Q982" s="76"/>
      <c r="R982" s="76"/>
      <c r="S982" s="76"/>
      <c r="T982" s="76"/>
      <c r="U982" s="76"/>
      <c r="V982" s="76"/>
      <c r="W982" s="76"/>
      <c r="X982" s="76"/>
      <c r="Y982" s="76"/>
      <c r="Z982" s="76"/>
    </row>
    <row r="983" spans="1:26" ht="17.25" customHeight="1">
      <c r="A983" s="76"/>
      <c r="B983" s="76"/>
      <c r="C983" s="76"/>
      <c r="D983" s="76"/>
      <c r="E983" s="76"/>
      <c r="F983" s="789"/>
      <c r="G983" s="76"/>
      <c r="H983" s="76"/>
      <c r="I983" s="76"/>
      <c r="J983" s="76"/>
      <c r="K983" s="76"/>
      <c r="L983" s="76"/>
      <c r="M983" s="76"/>
      <c r="N983" s="76"/>
      <c r="O983" s="76"/>
      <c r="P983" s="76"/>
      <c r="Q983" s="76"/>
      <c r="R983" s="76"/>
      <c r="S983" s="76"/>
      <c r="T983" s="76"/>
      <c r="U983" s="76"/>
      <c r="V983" s="76"/>
      <c r="W983" s="76"/>
      <c r="X983" s="76"/>
      <c r="Y983" s="76"/>
      <c r="Z983" s="76"/>
    </row>
    <row r="984" spans="1:26" ht="17.25" customHeight="1">
      <c r="A984" s="76"/>
      <c r="B984" s="76"/>
      <c r="C984" s="76"/>
      <c r="D984" s="76"/>
      <c r="E984" s="76"/>
      <c r="F984" s="789"/>
      <c r="G984" s="76"/>
      <c r="H984" s="76"/>
      <c r="I984" s="76"/>
      <c r="J984" s="76"/>
      <c r="K984" s="76"/>
      <c r="L984" s="76"/>
      <c r="M984" s="76"/>
      <c r="N984" s="76"/>
      <c r="O984" s="76"/>
      <c r="P984" s="76"/>
      <c r="Q984" s="76"/>
      <c r="R984" s="76"/>
      <c r="S984" s="76"/>
      <c r="T984" s="76"/>
      <c r="U984" s="76"/>
      <c r="V984" s="76"/>
      <c r="W984" s="76"/>
      <c r="X984" s="76"/>
      <c r="Y984" s="76"/>
      <c r="Z984" s="76"/>
    </row>
    <row r="985" spans="1:26" ht="17.25" customHeight="1">
      <c r="A985" s="76"/>
      <c r="B985" s="76"/>
      <c r="C985" s="76"/>
      <c r="D985" s="76"/>
      <c r="E985" s="76"/>
      <c r="F985" s="789"/>
      <c r="G985" s="76"/>
      <c r="H985" s="76"/>
      <c r="I985" s="76"/>
      <c r="J985" s="76"/>
      <c r="K985" s="76"/>
      <c r="L985" s="76"/>
      <c r="M985" s="76"/>
      <c r="N985" s="76"/>
      <c r="O985" s="76"/>
      <c r="P985" s="76"/>
      <c r="Q985" s="76"/>
      <c r="R985" s="76"/>
      <c r="S985" s="76"/>
      <c r="T985" s="76"/>
      <c r="U985" s="76"/>
      <c r="V985" s="76"/>
      <c r="W985" s="76"/>
      <c r="X985" s="76"/>
      <c r="Y985" s="76"/>
      <c r="Z985" s="76"/>
    </row>
    <row r="986" spans="1:26" ht="17.25" customHeight="1">
      <c r="A986" s="76"/>
      <c r="B986" s="76"/>
      <c r="C986" s="76"/>
      <c r="D986" s="76"/>
      <c r="E986" s="76"/>
      <c r="F986" s="789"/>
      <c r="G986" s="76"/>
      <c r="H986" s="76"/>
      <c r="I986" s="76"/>
      <c r="J986" s="76"/>
      <c r="K986" s="76"/>
      <c r="L986" s="76"/>
      <c r="M986" s="76"/>
      <c r="N986" s="76"/>
      <c r="O986" s="76"/>
      <c r="P986" s="76"/>
      <c r="Q986" s="76"/>
      <c r="R986" s="76"/>
      <c r="S986" s="76"/>
      <c r="T986" s="76"/>
      <c r="U986" s="76"/>
      <c r="V986" s="76"/>
      <c r="W986" s="76"/>
      <c r="X986" s="76"/>
      <c r="Y986" s="76"/>
      <c r="Z986" s="76"/>
    </row>
    <row r="987" spans="1:26" ht="17.25" customHeight="1">
      <c r="A987" s="76"/>
      <c r="B987" s="76"/>
      <c r="C987" s="76"/>
      <c r="D987" s="76"/>
      <c r="E987" s="76"/>
      <c r="F987" s="789"/>
      <c r="G987" s="76"/>
      <c r="H987" s="76"/>
      <c r="I987" s="76"/>
      <c r="J987" s="76"/>
      <c r="K987" s="76"/>
      <c r="L987" s="76"/>
      <c r="M987" s="76"/>
      <c r="N987" s="76"/>
      <c r="O987" s="76"/>
      <c r="P987" s="76"/>
      <c r="Q987" s="76"/>
      <c r="R987" s="76"/>
      <c r="S987" s="76"/>
      <c r="T987" s="76"/>
      <c r="U987" s="76"/>
      <c r="V987" s="76"/>
      <c r="W987" s="76"/>
      <c r="X987" s="76"/>
      <c r="Y987" s="76"/>
      <c r="Z987" s="76"/>
    </row>
    <row r="988" spans="1:26" ht="17.25" customHeight="1">
      <c r="A988" s="76"/>
      <c r="B988" s="76"/>
      <c r="C988" s="76"/>
      <c r="D988" s="76"/>
      <c r="E988" s="76"/>
      <c r="F988" s="789"/>
      <c r="G988" s="76"/>
      <c r="H988" s="76"/>
      <c r="I988" s="76"/>
      <c r="J988" s="76"/>
      <c r="K988" s="76"/>
      <c r="L988" s="76"/>
      <c r="M988" s="76"/>
      <c r="N988" s="76"/>
      <c r="O988" s="76"/>
      <c r="P988" s="76"/>
      <c r="Q988" s="76"/>
      <c r="R988" s="76"/>
      <c r="S988" s="76"/>
      <c r="T988" s="76"/>
      <c r="U988" s="76"/>
      <c r="V988" s="76"/>
      <c r="W988" s="76"/>
      <c r="X988" s="76"/>
      <c r="Y988" s="76"/>
      <c r="Z988" s="76"/>
    </row>
    <row r="989" spans="1:26" ht="17.25" customHeight="1">
      <c r="A989" s="76"/>
      <c r="B989" s="76"/>
      <c r="C989" s="76"/>
      <c r="D989" s="76"/>
      <c r="E989" s="76"/>
      <c r="F989" s="789"/>
      <c r="G989" s="76"/>
      <c r="H989" s="76"/>
      <c r="I989" s="76"/>
      <c r="J989" s="76"/>
      <c r="K989" s="76"/>
      <c r="L989" s="76"/>
      <c r="M989" s="76"/>
      <c r="N989" s="76"/>
      <c r="O989" s="76"/>
      <c r="P989" s="76"/>
      <c r="Q989" s="76"/>
      <c r="R989" s="76"/>
      <c r="S989" s="76"/>
      <c r="T989" s="76"/>
      <c r="U989" s="76"/>
      <c r="V989" s="76"/>
      <c r="W989" s="76"/>
      <c r="X989" s="76"/>
      <c r="Y989" s="76"/>
      <c r="Z989" s="76"/>
    </row>
    <row r="990" spans="1:26" ht="17.25" customHeight="1">
      <c r="A990" s="76"/>
      <c r="B990" s="76"/>
      <c r="C990" s="76"/>
      <c r="D990" s="76"/>
      <c r="E990" s="76"/>
      <c r="F990" s="789"/>
      <c r="G990" s="76"/>
      <c r="H990" s="76"/>
      <c r="I990" s="76"/>
      <c r="J990" s="76"/>
      <c r="K990" s="76"/>
      <c r="L990" s="76"/>
      <c r="M990" s="76"/>
      <c r="N990" s="76"/>
      <c r="O990" s="76"/>
      <c r="P990" s="76"/>
      <c r="Q990" s="76"/>
      <c r="R990" s="76"/>
      <c r="S990" s="76"/>
      <c r="T990" s="76"/>
      <c r="U990" s="76"/>
      <c r="V990" s="76"/>
      <c r="W990" s="76"/>
      <c r="X990" s="76"/>
      <c r="Y990" s="76"/>
      <c r="Z990" s="76"/>
    </row>
    <row r="991" spans="1:26" ht="17.25" customHeight="1">
      <c r="A991" s="76"/>
      <c r="B991" s="76"/>
      <c r="C991" s="76"/>
      <c r="D991" s="76"/>
      <c r="E991" s="76"/>
      <c r="F991" s="789"/>
      <c r="G991" s="76"/>
      <c r="H991" s="76"/>
      <c r="I991" s="76"/>
      <c r="J991" s="76"/>
      <c r="K991" s="76"/>
      <c r="L991" s="76"/>
      <c r="M991" s="76"/>
      <c r="N991" s="76"/>
      <c r="O991" s="76"/>
      <c r="P991" s="76"/>
      <c r="Q991" s="76"/>
      <c r="R991" s="76"/>
      <c r="S991" s="76"/>
      <c r="T991" s="76"/>
      <c r="U991" s="76"/>
      <c r="V991" s="76"/>
      <c r="W991" s="76"/>
      <c r="X991" s="76"/>
      <c r="Y991" s="76"/>
      <c r="Z991" s="76"/>
    </row>
    <row r="992" spans="1:26" ht="17.25" customHeight="1">
      <c r="A992" s="76"/>
      <c r="B992" s="76"/>
      <c r="C992" s="76"/>
      <c r="D992" s="76"/>
      <c r="E992" s="76"/>
      <c r="F992" s="789"/>
      <c r="G992" s="76"/>
      <c r="H992" s="76"/>
      <c r="I992" s="76"/>
      <c r="J992" s="76"/>
      <c r="K992" s="76"/>
      <c r="L992" s="76"/>
      <c r="M992" s="76"/>
      <c r="N992" s="76"/>
      <c r="O992" s="76"/>
      <c r="P992" s="76"/>
      <c r="Q992" s="76"/>
      <c r="R992" s="76"/>
      <c r="S992" s="76"/>
      <c r="T992" s="76"/>
      <c r="U992" s="76"/>
      <c r="V992" s="76"/>
      <c r="W992" s="76"/>
      <c r="X992" s="76"/>
      <c r="Y992" s="76"/>
      <c r="Z992" s="76"/>
    </row>
    <row r="993" spans="1:26" ht="17.25" customHeight="1">
      <c r="A993" s="76"/>
      <c r="B993" s="76"/>
      <c r="C993" s="76"/>
      <c r="D993" s="76"/>
      <c r="E993" s="76"/>
      <c r="F993" s="789"/>
      <c r="G993" s="76"/>
      <c r="H993" s="76"/>
      <c r="I993" s="76"/>
      <c r="J993" s="76"/>
      <c r="K993" s="76"/>
      <c r="L993" s="76"/>
      <c r="M993" s="76"/>
      <c r="N993" s="76"/>
      <c r="O993" s="76"/>
      <c r="P993" s="76"/>
      <c r="Q993" s="76"/>
      <c r="R993" s="76"/>
      <c r="S993" s="76"/>
      <c r="T993" s="76"/>
      <c r="U993" s="76"/>
      <c r="V993" s="76"/>
      <c r="W993" s="76"/>
      <c r="X993" s="76"/>
      <c r="Y993" s="76"/>
      <c r="Z993" s="76"/>
    </row>
    <row r="994" spans="1:26" ht="17.25" customHeight="1">
      <c r="A994" s="76"/>
      <c r="B994" s="76"/>
      <c r="C994" s="76"/>
      <c r="D994" s="76"/>
      <c r="E994" s="76"/>
      <c r="F994" s="789"/>
      <c r="G994" s="76"/>
      <c r="H994" s="76"/>
      <c r="I994" s="76"/>
      <c r="J994" s="76"/>
      <c r="K994" s="76"/>
      <c r="L994" s="76"/>
      <c r="M994" s="76"/>
      <c r="N994" s="76"/>
      <c r="O994" s="76"/>
      <c r="P994" s="76"/>
      <c r="Q994" s="76"/>
      <c r="R994" s="76"/>
      <c r="S994" s="76"/>
      <c r="T994" s="76"/>
      <c r="U994" s="76"/>
      <c r="V994" s="76"/>
      <c r="W994" s="76"/>
      <c r="X994" s="76"/>
      <c r="Y994" s="76"/>
      <c r="Z994" s="76"/>
    </row>
    <row r="995" spans="1:26" ht="17.25" customHeight="1">
      <c r="A995" s="76"/>
      <c r="B995" s="76"/>
      <c r="C995" s="76"/>
      <c r="D995" s="76"/>
      <c r="E995" s="76"/>
      <c r="F995" s="789"/>
      <c r="G995" s="76"/>
      <c r="H995" s="76"/>
      <c r="I995" s="76"/>
      <c r="J995" s="76"/>
      <c r="K995" s="76"/>
      <c r="L995" s="76"/>
      <c r="M995" s="76"/>
      <c r="N995" s="76"/>
      <c r="O995" s="76"/>
      <c r="P995" s="76"/>
      <c r="Q995" s="76"/>
      <c r="R995" s="76"/>
      <c r="S995" s="76"/>
      <c r="T995" s="76"/>
      <c r="U995" s="76"/>
      <c r="V995" s="76"/>
      <c r="W995" s="76"/>
      <c r="X995" s="76"/>
      <c r="Y995" s="76"/>
      <c r="Z995" s="76"/>
    </row>
    <row r="996" spans="1:26" ht="17.25" customHeight="1">
      <c r="A996" s="76"/>
      <c r="B996" s="76"/>
      <c r="C996" s="76"/>
      <c r="D996" s="76"/>
      <c r="E996" s="76"/>
      <c r="F996" s="789"/>
      <c r="G996" s="76"/>
      <c r="H996" s="76"/>
      <c r="I996" s="76"/>
      <c r="J996" s="76"/>
      <c r="K996" s="76"/>
      <c r="L996" s="76"/>
      <c r="M996" s="76"/>
      <c r="N996" s="76"/>
      <c r="O996" s="76"/>
      <c r="P996" s="76"/>
      <c r="Q996" s="76"/>
      <c r="R996" s="76"/>
      <c r="S996" s="76"/>
      <c r="T996" s="76"/>
      <c r="U996" s="76"/>
      <c r="V996" s="76"/>
      <c r="W996" s="76"/>
      <c r="X996" s="76"/>
      <c r="Y996" s="76"/>
      <c r="Z996" s="76"/>
    </row>
    <row r="997" spans="1:26" ht="17.25" customHeight="1">
      <c r="A997" s="76"/>
      <c r="B997" s="76"/>
      <c r="C997" s="76"/>
      <c r="D997" s="76"/>
      <c r="E997" s="76"/>
      <c r="F997" s="789"/>
      <c r="G997" s="76"/>
      <c r="H997" s="76"/>
      <c r="I997" s="76"/>
      <c r="J997" s="76"/>
      <c r="K997" s="76"/>
      <c r="L997" s="76"/>
      <c r="M997" s="76"/>
      <c r="N997" s="76"/>
      <c r="O997" s="76"/>
      <c r="P997" s="76"/>
      <c r="Q997" s="76"/>
      <c r="R997" s="76"/>
      <c r="S997" s="76"/>
      <c r="T997" s="76"/>
      <c r="U997" s="76"/>
      <c r="V997" s="76"/>
      <c r="W997" s="76"/>
      <c r="X997" s="76"/>
      <c r="Y997" s="76"/>
      <c r="Z997" s="76"/>
    </row>
    <row r="998" spans="1:26" ht="17.25" customHeight="1">
      <c r="A998" s="76"/>
      <c r="B998" s="76"/>
      <c r="C998" s="76"/>
      <c r="D998" s="76"/>
      <c r="E998" s="76"/>
      <c r="F998" s="789"/>
      <c r="G998" s="76"/>
      <c r="H998" s="76"/>
      <c r="I998" s="76"/>
      <c r="J998" s="76"/>
      <c r="K998" s="76"/>
      <c r="L998" s="76"/>
      <c r="M998" s="76"/>
      <c r="N998" s="76"/>
      <c r="O998" s="76"/>
      <c r="P998" s="76"/>
      <c r="Q998" s="76"/>
      <c r="R998" s="76"/>
      <c r="S998" s="76"/>
      <c r="T998" s="76"/>
      <c r="U998" s="76"/>
      <c r="V998" s="76"/>
      <c r="W998" s="76"/>
      <c r="X998" s="76"/>
      <c r="Y998" s="76"/>
      <c r="Z998" s="76"/>
    </row>
    <row r="999" spans="1:26" ht="17.25" customHeight="1">
      <c r="A999" s="76"/>
      <c r="B999" s="76"/>
      <c r="C999" s="76"/>
      <c r="D999" s="76"/>
      <c r="E999" s="76"/>
      <c r="F999" s="789"/>
      <c r="G999" s="76"/>
      <c r="H999" s="76"/>
      <c r="I999" s="76"/>
      <c r="J999" s="76"/>
      <c r="K999" s="76"/>
      <c r="L999" s="76"/>
      <c r="M999" s="76"/>
      <c r="N999" s="76"/>
      <c r="O999" s="76"/>
      <c r="P999" s="76"/>
      <c r="Q999" s="76"/>
      <c r="R999" s="76"/>
      <c r="S999" s="76"/>
      <c r="T999" s="76"/>
      <c r="U999" s="76"/>
      <c r="V999" s="76"/>
      <c r="W999" s="76"/>
      <c r="X999" s="76"/>
      <c r="Y999" s="76"/>
      <c r="Z999" s="76"/>
    </row>
    <row r="1000" spans="1:26" ht="17.25" customHeight="1">
      <c r="A1000" s="76"/>
      <c r="B1000" s="76"/>
      <c r="C1000" s="76"/>
      <c r="D1000" s="76"/>
      <c r="E1000" s="76"/>
      <c r="F1000" s="789"/>
      <c r="G1000" s="76"/>
      <c r="H1000" s="76"/>
      <c r="I1000" s="76"/>
      <c r="J1000" s="76"/>
      <c r="K1000" s="76"/>
      <c r="L1000" s="76"/>
      <c r="M1000" s="76"/>
      <c r="N1000" s="76"/>
      <c r="O1000" s="76"/>
      <c r="P1000" s="76"/>
      <c r="Q1000" s="76"/>
      <c r="R1000" s="76"/>
      <c r="S1000" s="76"/>
      <c r="T1000" s="76"/>
      <c r="U1000" s="76"/>
      <c r="V1000" s="76"/>
      <c r="W1000" s="76"/>
      <c r="X1000" s="76"/>
      <c r="Y1000" s="76"/>
      <c r="Z1000" s="76"/>
    </row>
  </sheetData>
  <mergeCells count="1">
    <mergeCell ref="B2:H2"/>
  </mergeCells>
  <phoneticPr fontId="100" type="noConversion"/>
  <pageMargins left="0.7" right="0.7" top="0.75" bottom="0.75" header="0" footer="0"/>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87"/>
  <sheetViews>
    <sheetView workbookViewId="0"/>
  </sheetViews>
  <sheetFormatPr defaultColWidth="14.44140625" defaultRowHeight="15" customHeight="1"/>
  <cols>
    <col min="1" max="1" width="8.6640625" customWidth="1"/>
    <col min="2" max="2" width="11.6640625" customWidth="1"/>
    <col min="3" max="3" width="13.44140625" customWidth="1"/>
    <col min="4" max="4" width="15.109375" customWidth="1"/>
    <col min="5" max="5" width="39.5546875" customWidth="1"/>
    <col min="6" max="11" width="8.6640625" customWidth="1"/>
  </cols>
  <sheetData>
    <row r="1" spans="2:11" ht="17.25" customHeight="1"/>
    <row r="2" spans="2:11" ht="48" customHeight="1">
      <c r="B2" s="1398" t="s">
        <v>11086</v>
      </c>
      <c r="C2" s="1393"/>
      <c r="D2" s="1393"/>
      <c r="E2" s="1394"/>
      <c r="F2" s="774"/>
      <c r="G2" s="775"/>
      <c r="H2" s="775"/>
      <c r="I2" s="775"/>
      <c r="J2" s="775"/>
      <c r="K2" s="775"/>
    </row>
    <row r="3" spans="2:11" ht="17.25" customHeight="1"/>
    <row r="4" spans="2:11" ht="17.25" customHeight="1">
      <c r="B4" s="1399" t="s">
        <v>9550</v>
      </c>
      <c r="C4" s="1104"/>
      <c r="D4" s="776" t="s">
        <v>9551</v>
      </c>
      <c r="E4" s="777"/>
      <c r="F4" s="777"/>
      <c r="G4" s="777"/>
      <c r="H4" s="777"/>
      <c r="I4" s="777"/>
      <c r="J4" s="777"/>
      <c r="K4" s="777"/>
    </row>
    <row r="5" spans="2:11" ht="17.25" customHeight="1">
      <c r="B5" s="1400">
        <v>44354</v>
      </c>
      <c r="C5" s="1104"/>
      <c r="D5" s="778">
        <v>6</v>
      </c>
    </row>
    <row r="6" spans="2:11" ht="17.25" customHeight="1">
      <c r="B6" s="1400">
        <v>44355</v>
      </c>
      <c r="C6" s="1104"/>
      <c r="D6" s="778">
        <v>8</v>
      </c>
    </row>
    <row r="7" spans="2:11" ht="17.25" customHeight="1">
      <c r="B7" s="1400">
        <v>44356</v>
      </c>
      <c r="C7" s="1104"/>
      <c r="D7" s="778">
        <v>5</v>
      </c>
    </row>
    <row r="8" spans="2:11" ht="17.25" customHeight="1">
      <c r="B8" s="1400">
        <v>44358</v>
      </c>
      <c r="C8" s="1104"/>
      <c r="D8" s="778">
        <v>3</v>
      </c>
    </row>
    <row r="9" spans="2:11" ht="17.25" customHeight="1">
      <c r="B9" s="1400">
        <v>44359</v>
      </c>
      <c r="C9" s="1104"/>
      <c r="D9" s="778">
        <v>0</v>
      </c>
    </row>
    <row r="10" spans="2:11" ht="17.25" customHeight="1">
      <c r="B10" s="1400">
        <v>44360</v>
      </c>
      <c r="C10" s="1104"/>
      <c r="D10" s="778">
        <v>2</v>
      </c>
    </row>
    <row r="11" spans="2:11" ht="17.25" customHeight="1">
      <c r="B11" s="1400">
        <v>44361</v>
      </c>
      <c r="C11" s="1104"/>
      <c r="D11" s="778">
        <v>3</v>
      </c>
    </row>
    <row r="12" spans="2:11" ht="17.25" customHeight="1">
      <c r="B12" s="1400">
        <v>44362</v>
      </c>
      <c r="C12" s="1104"/>
      <c r="D12" s="778">
        <v>2</v>
      </c>
    </row>
    <row r="13" spans="2:11" ht="17.25" customHeight="1">
      <c r="B13" s="1400">
        <v>44363</v>
      </c>
      <c r="C13" s="1104"/>
      <c r="D13" s="778">
        <v>0</v>
      </c>
    </row>
    <row r="14" spans="2:11" ht="17.25" customHeight="1">
      <c r="B14" s="1400">
        <v>44364</v>
      </c>
      <c r="C14" s="1104"/>
      <c r="D14" s="778">
        <v>2</v>
      </c>
    </row>
    <row r="15" spans="2:11" ht="17.25" customHeight="1">
      <c r="B15" s="1400">
        <v>44365</v>
      </c>
      <c r="C15" s="1104"/>
      <c r="D15" s="778">
        <v>2</v>
      </c>
    </row>
    <row r="16" spans="2:11" ht="17.25" customHeight="1">
      <c r="B16" s="1400">
        <v>44366</v>
      </c>
      <c r="C16" s="1104"/>
      <c r="D16" s="778">
        <v>2</v>
      </c>
    </row>
    <row r="17" spans="2:4" ht="17.25" customHeight="1">
      <c r="B17" s="1400">
        <v>44367</v>
      </c>
      <c r="C17" s="1104"/>
      <c r="D17" s="778">
        <v>3</v>
      </c>
    </row>
    <row r="18" spans="2:4" ht="17.25" customHeight="1">
      <c r="B18" s="1400">
        <v>44368</v>
      </c>
      <c r="C18" s="1104"/>
      <c r="D18" s="778">
        <v>0</v>
      </c>
    </row>
    <row r="19" spans="2:4" ht="17.25" customHeight="1">
      <c r="B19" s="1400">
        <v>44369</v>
      </c>
      <c r="C19" s="1104"/>
      <c r="D19" s="778">
        <v>0</v>
      </c>
    </row>
    <row r="20" spans="2:4" ht="17.25" customHeight="1">
      <c r="B20" s="1400">
        <v>44370</v>
      </c>
      <c r="C20" s="1104"/>
      <c r="D20" s="778">
        <v>0</v>
      </c>
    </row>
    <row r="21" spans="2:4" ht="17.25" customHeight="1">
      <c r="B21" s="1400">
        <v>44371</v>
      </c>
      <c r="C21" s="1104"/>
      <c r="D21" s="778">
        <v>0</v>
      </c>
    </row>
    <row r="22" spans="2:4" ht="17.25" customHeight="1">
      <c r="B22" s="1400">
        <v>44372</v>
      </c>
      <c r="C22" s="1104"/>
      <c r="D22" s="778">
        <v>1</v>
      </c>
    </row>
    <row r="23" spans="2:4" ht="17.25" customHeight="1">
      <c r="B23" s="1400">
        <v>44376</v>
      </c>
      <c r="C23" s="1104"/>
      <c r="D23" s="778">
        <v>3</v>
      </c>
    </row>
    <row r="24" spans="2:4" ht="17.25" customHeight="1">
      <c r="B24" s="1400">
        <v>44377</v>
      </c>
      <c r="C24" s="1104"/>
      <c r="D24" s="778">
        <v>3</v>
      </c>
    </row>
    <row r="25" spans="2:4" ht="17.25" customHeight="1">
      <c r="B25" s="1400">
        <v>44378</v>
      </c>
      <c r="C25" s="1104"/>
      <c r="D25" s="778">
        <v>3</v>
      </c>
    </row>
    <row r="26" spans="2:4" ht="17.25" customHeight="1">
      <c r="B26" s="1400">
        <v>44379</v>
      </c>
      <c r="C26" s="1104"/>
      <c r="D26" s="778">
        <v>5</v>
      </c>
    </row>
    <row r="27" spans="2:4" ht="17.25" customHeight="1">
      <c r="B27" s="1400">
        <v>44382</v>
      </c>
      <c r="C27" s="1104"/>
      <c r="D27" s="778">
        <v>3</v>
      </c>
    </row>
    <row r="28" spans="2:4" ht="17.25" customHeight="1">
      <c r="B28" s="1400">
        <v>44386</v>
      </c>
      <c r="C28" s="1104"/>
      <c r="D28" s="778">
        <v>2</v>
      </c>
    </row>
    <row r="29" spans="2:4" ht="17.25" customHeight="1">
      <c r="B29" s="1400">
        <v>44388</v>
      </c>
      <c r="C29" s="1104"/>
      <c r="D29" s="778">
        <v>7</v>
      </c>
    </row>
    <row r="30" spans="2:4" ht="17.25" customHeight="1">
      <c r="B30" s="1400">
        <v>44389</v>
      </c>
      <c r="C30" s="1104"/>
      <c r="D30" s="778">
        <v>8</v>
      </c>
    </row>
    <row r="31" spans="2:4" ht="17.25" customHeight="1">
      <c r="B31" s="1400">
        <v>44390</v>
      </c>
      <c r="C31" s="1104"/>
      <c r="D31" s="778">
        <v>3</v>
      </c>
    </row>
    <row r="32" spans="2:4" ht="17.25" customHeight="1">
      <c r="B32" s="1400">
        <v>44391</v>
      </c>
      <c r="C32" s="1104"/>
      <c r="D32" s="778">
        <v>2</v>
      </c>
    </row>
    <row r="33" spans="1:4" ht="17.25" customHeight="1">
      <c r="B33" s="1400">
        <v>44392</v>
      </c>
      <c r="C33" s="1104"/>
      <c r="D33" s="778">
        <v>2</v>
      </c>
    </row>
    <row r="34" spans="1:4" ht="17.25" customHeight="1">
      <c r="B34" s="1400">
        <v>44393</v>
      </c>
      <c r="C34" s="1104"/>
      <c r="D34" s="778">
        <v>3</v>
      </c>
    </row>
    <row r="35" spans="1:4" ht="17.25" customHeight="1">
      <c r="B35" s="1400">
        <v>44395</v>
      </c>
      <c r="C35" s="1104"/>
      <c r="D35" s="778">
        <v>1</v>
      </c>
    </row>
    <row r="36" spans="1:4" ht="17.25" customHeight="1">
      <c r="A36" s="1"/>
      <c r="B36" s="1400">
        <v>44396</v>
      </c>
      <c r="C36" s="1104"/>
      <c r="D36" s="778">
        <v>5</v>
      </c>
    </row>
    <row r="37" spans="1:4" ht="17.25" customHeight="1">
      <c r="B37" s="1400">
        <v>44398</v>
      </c>
      <c r="C37" s="1104"/>
      <c r="D37" s="778">
        <v>5</v>
      </c>
    </row>
    <row r="38" spans="1:4" ht="17.25" customHeight="1">
      <c r="B38" s="1400">
        <v>44399</v>
      </c>
      <c r="C38" s="1104"/>
      <c r="D38" s="778">
        <v>1</v>
      </c>
    </row>
    <row r="39" spans="1:4" ht="17.25" customHeight="1">
      <c r="B39" s="1400">
        <v>44400</v>
      </c>
      <c r="C39" s="1104"/>
      <c r="D39" s="778">
        <v>3</v>
      </c>
    </row>
    <row r="40" spans="1:4" ht="17.25" customHeight="1">
      <c r="B40" s="1400">
        <v>44401</v>
      </c>
      <c r="C40" s="1104"/>
      <c r="D40" s="778">
        <v>5</v>
      </c>
    </row>
    <row r="41" spans="1:4" ht="17.25" customHeight="1">
      <c r="B41" s="1400">
        <v>44402</v>
      </c>
      <c r="C41" s="1104"/>
      <c r="D41" s="778">
        <v>2</v>
      </c>
    </row>
    <row r="42" spans="1:4" ht="17.25" customHeight="1">
      <c r="B42" s="1400">
        <v>44403</v>
      </c>
      <c r="C42" s="1104"/>
      <c r="D42" s="778">
        <v>7</v>
      </c>
    </row>
    <row r="43" spans="1:4" ht="17.25" customHeight="1">
      <c r="B43" s="1400">
        <v>44404</v>
      </c>
      <c r="C43" s="1104"/>
      <c r="D43" s="778">
        <v>4</v>
      </c>
    </row>
    <row r="44" spans="1:4" ht="17.25" customHeight="1">
      <c r="B44" s="1400">
        <v>44405</v>
      </c>
      <c r="C44" s="1104"/>
      <c r="D44" s="778">
        <v>3</v>
      </c>
    </row>
    <row r="45" spans="1:4" ht="17.25" customHeight="1">
      <c r="B45" s="1400">
        <v>44406</v>
      </c>
      <c r="C45" s="1104"/>
      <c r="D45" s="778">
        <v>1</v>
      </c>
    </row>
    <row r="46" spans="1:4" ht="17.25" customHeight="1">
      <c r="B46" s="1400">
        <v>44407</v>
      </c>
      <c r="C46" s="1104"/>
      <c r="D46" s="778">
        <v>0</v>
      </c>
    </row>
    <row r="47" spans="1:4" ht="17.25" customHeight="1">
      <c r="B47" s="1400">
        <v>44408</v>
      </c>
      <c r="C47" s="1104"/>
      <c r="D47" s="778">
        <v>1</v>
      </c>
    </row>
    <row r="48" spans="1:4" ht="17.25" customHeight="1">
      <c r="B48" s="1400">
        <v>44409</v>
      </c>
      <c r="C48" s="1104"/>
      <c r="D48" s="778">
        <v>1</v>
      </c>
    </row>
    <row r="49" spans="2:4" ht="17.25" customHeight="1">
      <c r="B49" s="1400">
        <v>44410</v>
      </c>
      <c r="C49" s="1104"/>
      <c r="D49" s="778">
        <v>3</v>
      </c>
    </row>
    <row r="50" spans="2:4" ht="17.25" customHeight="1">
      <c r="B50" s="1400">
        <v>44411</v>
      </c>
      <c r="C50" s="1104"/>
      <c r="D50" s="778">
        <v>1</v>
      </c>
    </row>
    <row r="51" spans="2:4" ht="17.25" customHeight="1">
      <c r="B51" s="1400">
        <v>44412</v>
      </c>
      <c r="C51" s="1104"/>
      <c r="D51" s="778">
        <v>1</v>
      </c>
    </row>
    <row r="52" spans="2:4" ht="17.25" customHeight="1">
      <c r="B52" s="1400">
        <v>44413</v>
      </c>
      <c r="C52" s="1104"/>
      <c r="D52" s="778">
        <v>1</v>
      </c>
    </row>
    <row r="53" spans="2:4" ht="17.25" customHeight="1">
      <c r="B53" s="1400">
        <v>44414</v>
      </c>
      <c r="C53" s="1104"/>
      <c r="D53" s="778">
        <v>0</v>
      </c>
    </row>
    <row r="54" spans="2:4" ht="17.25" customHeight="1">
      <c r="B54" s="1400">
        <v>44416</v>
      </c>
      <c r="C54" s="1104"/>
      <c r="D54" s="778">
        <v>2</v>
      </c>
    </row>
    <row r="55" spans="2:4" ht="17.25" customHeight="1">
      <c r="B55" s="1400">
        <v>44417</v>
      </c>
      <c r="C55" s="1104"/>
      <c r="D55" s="778">
        <v>5</v>
      </c>
    </row>
    <row r="56" spans="2:4" ht="17.25" customHeight="1">
      <c r="B56" s="1400">
        <v>44418</v>
      </c>
      <c r="C56" s="1104"/>
      <c r="D56" s="778">
        <v>0</v>
      </c>
    </row>
    <row r="57" spans="2:4" ht="17.25" customHeight="1">
      <c r="B57" s="1400">
        <v>44427</v>
      </c>
      <c r="C57" s="1104"/>
      <c r="D57" s="778">
        <v>1</v>
      </c>
    </row>
    <row r="58" spans="2:4" ht="17.25" customHeight="1">
      <c r="B58" s="1400">
        <v>44428</v>
      </c>
      <c r="C58" s="1104"/>
      <c r="D58" s="778">
        <v>2</v>
      </c>
    </row>
    <row r="59" spans="2:4" ht="17.25" customHeight="1">
      <c r="B59" s="1400">
        <v>44429</v>
      </c>
      <c r="C59" s="1104"/>
      <c r="D59" s="778">
        <v>0</v>
      </c>
    </row>
    <row r="60" spans="2:4" ht="17.25" customHeight="1">
      <c r="B60" s="1400">
        <v>44430</v>
      </c>
      <c r="C60" s="1104"/>
      <c r="D60" s="778">
        <v>0</v>
      </c>
    </row>
    <row r="61" spans="2:4" ht="17.25" customHeight="1">
      <c r="B61" s="1400">
        <v>44431</v>
      </c>
      <c r="C61" s="1104"/>
      <c r="D61" s="778">
        <v>0</v>
      </c>
    </row>
    <row r="62" spans="2:4" ht="17.25" customHeight="1">
      <c r="B62" s="1400">
        <v>44432</v>
      </c>
      <c r="C62" s="1104"/>
      <c r="D62" s="778">
        <v>0</v>
      </c>
    </row>
    <row r="63" spans="2:4" ht="17.25" customHeight="1">
      <c r="B63" s="1400">
        <v>44433</v>
      </c>
      <c r="C63" s="1104"/>
      <c r="D63" s="778">
        <v>0</v>
      </c>
    </row>
    <row r="64" spans="2:4" ht="17.25" customHeight="1">
      <c r="B64" s="1400">
        <v>44433</v>
      </c>
      <c r="C64" s="1104"/>
      <c r="D64" s="778">
        <v>0</v>
      </c>
    </row>
    <row r="65" spans="2:4" ht="17.25" customHeight="1">
      <c r="B65" s="1400">
        <v>44441</v>
      </c>
      <c r="C65" s="1104"/>
      <c r="D65" s="778">
        <v>1</v>
      </c>
    </row>
    <row r="66" spans="2:4" ht="17.25" customHeight="1">
      <c r="B66" s="1400">
        <v>44483</v>
      </c>
      <c r="C66" s="1104"/>
      <c r="D66" s="778">
        <v>1</v>
      </c>
    </row>
    <row r="67" spans="2:4" ht="17.25" customHeight="1">
      <c r="B67" s="1400">
        <v>44652</v>
      </c>
      <c r="C67" s="1104"/>
      <c r="D67" s="778">
        <v>1</v>
      </c>
    </row>
    <row r="68" spans="2:4" ht="17.25" customHeight="1">
      <c r="B68" s="1400">
        <v>44672</v>
      </c>
      <c r="C68" s="1104"/>
      <c r="D68" s="778">
        <v>1</v>
      </c>
    </row>
    <row r="69" spans="2:4" ht="17.25" customHeight="1">
      <c r="B69" s="1399" t="s">
        <v>9551</v>
      </c>
      <c r="C69" s="1401"/>
      <c r="D69" s="779">
        <f>SUM(D5:D68)</f>
        <v>142</v>
      </c>
    </row>
    <row r="70" spans="2:4" ht="17.25" customHeight="1"/>
    <row r="71" spans="2:4" ht="17.25" customHeight="1"/>
    <row r="72" spans="2:4" ht="17.25" customHeight="1"/>
    <row r="73" spans="2:4" ht="17.25" customHeight="1"/>
    <row r="74" spans="2:4" ht="17.25" customHeight="1"/>
    <row r="75" spans="2:4" ht="17.25" customHeight="1"/>
    <row r="76" spans="2:4" ht="17.25" customHeight="1"/>
    <row r="77" spans="2:4" ht="17.25" customHeight="1"/>
    <row r="78" spans="2:4" ht="17.25" customHeight="1"/>
    <row r="79" spans="2:4" ht="17.25" customHeight="1"/>
    <row r="80" spans="2:4" ht="17.25" customHeight="1"/>
    <row r="81" ht="17.25" customHeight="1"/>
    <row r="82" ht="17.25" customHeight="1"/>
    <row r="83" ht="17.25" customHeight="1"/>
    <row r="84" ht="17.25" customHeight="1"/>
    <row r="85" ht="17.25" customHeight="1"/>
    <row r="86" ht="17.25" customHeight="1"/>
    <row r="87" ht="17.25" customHeight="1"/>
    <row r="88" ht="17.25" customHeight="1"/>
    <row r="89" ht="17.25" customHeight="1"/>
    <row r="90" ht="17.25" customHeight="1"/>
    <row r="91" ht="17.25" customHeight="1"/>
    <row r="92" ht="17.25" customHeight="1"/>
    <row r="93" ht="17.25" customHeight="1"/>
    <row r="94" ht="17.25" customHeight="1"/>
    <row r="95" ht="17.25" customHeight="1"/>
    <row r="96" ht="17.25" customHeight="1"/>
    <row r="97" ht="17.25" customHeight="1"/>
    <row r="98" ht="17.25" customHeight="1"/>
    <row r="99" ht="17.25" customHeight="1"/>
    <row r="100" ht="17.25" customHeight="1"/>
    <row r="101" ht="17.25" customHeight="1"/>
    <row r="102" ht="17.25" customHeight="1"/>
    <row r="103" ht="17.25" customHeight="1"/>
    <row r="104" ht="17.25" customHeight="1"/>
    <row r="105" ht="17.25" customHeight="1"/>
    <row r="106" ht="17.25" customHeight="1"/>
    <row r="107" ht="17.25" customHeight="1"/>
    <row r="108" ht="17.25" customHeight="1"/>
    <row r="109" ht="17.25" customHeight="1"/>
    <row r="110" ht="17.25" customHeight="1"/>
    <row r="111" ht="17.25" customHeight="1"/>
    <row r="112" ht="17.25" customHeight="1"/>
    <row r="113" ht="17.25" customHeight="1"/>
    <row r="114" ht="17.25" customHeight="1"/>
    <row r="115" ht="17.25" customHeight="1"/>
    <row r="116" ht="17.25" customHeight="1"/>
    <row r="117" ht="17.25" customHeight="1"/>
    <row r="118" ht="17.25" customHeight="1"/>
    <row r="119" ht="17.25" customHeight="1"/>
    <row r="120" ht="17.25" customHeight="1"/>
    <row r="121" ht="17.25" customHeight="1"/>
    <row r="122" ht="17.25" customHeight="1"/>
    <row r="123" ht="17.25" customHeight="1"/>
    <row r="124" ht="17.25" customHeight="1"/>
    <row r="125" ht="17.25" customHeight="1"/>
    <row r="126" ht="17.25" customHeight="1"/>
    <row r="127" ht="17.25" customHeight="1"/>
    <row r="128" ht="17.25" customHeight="1"/>
    <row r="129" ht="17.25" customHeight="1"/>
    <row r="130" ht="17.25" customHeight="1"/>
    <row r="131" ht="17.25" customHeight="1"/>
    <row r="132" ht="17.25" customHeight="1"/>
    <row r="133" ht="17.25" customHeight="1"/>
    <row r="134" ht="17.25" customHeight="1"/>
    <row r="135" ht="17.25" customHeight="1"/>
    <row r="136" ht="17.25" customHeight="1"/>
    <row r="137" ht="17.25" customHeight="1"/>
    <row r="138" ht="17.25" customHeight="1"/>
    <row r="139" ht="17.25" customHeight="1"/>
    <row r="140" ht="17.25" customHeight="1"/>
    <row r="141" ht="17.25" customHeight="1"/>
    <row r="142" ht="17.25" customHeight="1"/>
    <row r="143" ht="17.25" customHeight="1"/>
    <row r="144"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row r="1000" ht="17.25" customHeight="1"/>
    <row r="1001" ht="17.25" customHeight="1"/>
    <row r="1002" ht="17.25" customHeight="1"/>
    <row r="1003" ht="17.25" customHeight="1"/>
    <row r="1004" ht="17.25" customHeight="1"/>
    <row r="1005" ht="17.25" customHeight="1"/>
    <row r="1006" ht="17.25" customHeight="1"/>
    <row r="1007" ht="17.25" customHeight="1"/>
    <row r="1008" ht="17.25" customHeight="1"/>
    <row r="1009" ht="17.25" customHeight="1"/>
    <row r="1010" ht="17.25" customHeight="1"/>
    <row r="1011" ht="17.25" customHeight="1"/>
    <row r="1012" ht="17.25" customHeight="1"/>
    <row r="1013" ht="17.25" customHeight="1"/>
    <row r="1014" ht="17.25" customHeight="1"/>
    <row r="1015" ht="17.25" customHeight="1"/>
    <row r="1016" ht="17.25" customHeight="1"/>
    <row r="1017" ht="17.25" customHeight="1"/>
    <row r="1018" ht="17.25" customHeight="1"/>
    <row r="1019" ht="17.25" customHeight="1"/>
    <row r="1020" ht="17.25" customHeight="1"/>
    <row r="1021" ht="17.25" customHeight="1"/>
    <row r="1022" ht="17.25" customHeight="1"/>
    <row r="1023" ht="17.25" customHeight="1"/>
    <row r="1024" ht="17.25" customHeight="1"/>
    <row r="1025" ht="17.25" customHeight="1"/>
    <row r="1026" ht="17.25" customHeight="1"/>
    <row r="1027" ht="17.25" customHeight="1"/>
    <row r="1028" ht="17.25" customHeight="1"/>
    <row r="1029" ht="17.25" customHeight="1"/>
    <row r="1030" ht="17.25" customHeight="1"/>
    <row r="1031" ht="17.25" customHeight="1"/>
    <row r="1032" ht="17.25" customHeight="1"/>
    <row r="1033" ht="17.25" customHeight="1"/>
    <row r="1034" ht="17.25" customHeight="1"/>
    <row r="1035" ht="17.25" customHeight="1"/>
    <row r="1036" ht="17.25" customHeight="1"/>
    <row r="1037" ht="17.25" customHeight="1"/>
    <row r="1038" ht="17.25" customHeight="1"/>
    <row r="1039" ht="17.25" customHeight="1"/>
    <row r="1040" ht="17.25" customHeight="1"/>
    <row r="1041" ht="17.25" customHeight="1"/>
    <row r="1042" ht="17.25" customHeight="1"/>
    <row r="1043" ht="17.25" customHeight="1"/>
    <row r="1044" ht="17.25" customHeight="1"/>
    <row r="1045" ht="17.25" customHeight="1"/>
    <row r="1046" ht="17.25" customHeight="1"/>
    <row r="1047" ht="17.25" customHeight="1"/>
    <row r="1048" ht="17.25" customHeight="1"/>
    <row r="1049" ht="17.25" customHeight="1"/>
    <row r="1050" ht="17.25" customHeight="1"/>
    <row r="1051" ht="17.25" customHeight="1"/>
    <row r="1052" ht="17.25" customHeight="1"/>
    <row r="1053" ht="17.25" customHeight="1"/>
    <row r="1054" ht="17.25" customHeight="1"/>
    <row r="1055" ht="17.25" customHeight="1"/>
    <row r="1056" ht="17.25" customHeight="1"/>
    <row r="1057" ht="17.25" customHeight="1"/>
    <row r="1058" ht="17.25" customHeight="1"/>
    <row r="1059" ht="17.25" customHeight="1"/>
    <row r="1060" ht="17.25" customHeight="1"/>
    <row r="1061" ht="17.25" customHeight="1"/>
    <row r="1062" ht="17.25" customHeight="1"/>
    <row r="1063" ht="17.25" customHeight="1"/>
    <row r="1064" ht="17.25" customHeight="1"/>
    <row r="1065" ht="17.25" customHeight="1"/>
    <row r="1066" ht="17.25" customHeight="1"/>
    <row r="1067" ht="17.25" customHeight="1"/>
    <row r="1068" ht="17.25" customHeight="1"/>
    <row r="1069" ht="17.25" customHeight="1"/>
    <row r="1070" ht="17.25" customHeight="1"/>
    <row r="1071" ht="17.25" customHeight="1"/>
    <row r="1072" ht="17.25" customHeight="1"/>
    <row r="1073" ht="17.25" customHeight="1"/>
    <row r="1074" ht="17.25" customHeight="1"/>
    <row r="1075" ht="17.25" customHeight="1"/>
    <row r="1076" ht="17.25" customHeight="1"/>
    <row r="1077" ht="17.25" customHeight="1"/>
    <row r="1078" ht="17.25" customHeight="1"/>
    <row r="1079" ht="17.25" customHeight="1"/>
    <row r="1080" ht="17.25" customHeight="1"/>
    <row r="1081" ht="17.25" customHeight="1"/>
    <row r="1082" ht="17.25" customHeight="1"/>
    <row r="1083" ht="17.25" customHeight="1"/>
    <row r="1084" ht="17.25" customHeight="1"/>
    <row r="1085" ht="17.25" customHeight="1"/>
    <row r="1086" ht="17.25" customHeight="1"/>
    <row r="1087" ht="17.25" customHeight="1"/>
    <row r="1088" ht="17.25" customHeight="1"/>
    <row r="1089" ht="17.25" customHeight="1"/>
    <row r="1090" ht="17.25" customHeight="1"/>
    <row r="1091" ht="17.25" customHeight="1"/>
    <row r="1092" ht="17.25" customHeight="1"/>
    <row r="1093" ht="17.25" customHeight="1"/>
    <row r="1094" ht="17.25" customHeight="1"/>
    <row r="1095" ht="17.25" customHeight="1"/>
    <row r="1096" ht="17.25" customHeight="1"/>
    <row r="1097" ht="17.25" customHeight="1"/>
    <row r="1098" ht="17.25" customHeight="1"/>
    <row r="1099" ht="17.25" customHeight="1"/>
    <row r="1100" ht="17.25" customHeight="1"/>
    <row r="1101" ht="17.25" customHeight="1"/>
    <row r="1102" ht="17.25" customHeight="1"/>
    <row r="1103" ht="17.25" customHeight="1"/>
    <row r="1104" ht="17.25" customHeight="1"/>
    <row r="1105" ht="17.25" customHeight="1"/>
    <row r="1106" ht="17.25" customHeight="1"/>
    <row r="1107" ht="17.25" customHeight="1"/>
    <row r="1108" ht="17.25" customHeight="1"/>
    <row r="1109" ht="17.25" customHeight="1"/>
    <row r="1110" ht="17.25" customHeight="1"/>
    <row r="1111" ht="17.25" customHeight="1"/>
    <row r="1112" ht="17.25" customHeight="1"/>
    <row r="1113" ht="17.25" customHeight="1"/>
    <row r="1114" ht="17.25" customHeight="1"/>
    <row r="1115" ht="17.25" customHeight="1"/>
    <row r="1116" ht="17.25" customHeight="1"/>
    <row r="1117" ht="17.25" customHeight="1"/>
    <row r="1118" ht="17.25" customHeight="1"/>
    <row r="1119" ht="17.25" customHeight="1"/>
    <row r="1120" ht="17.25" customHeight="1"/>
    <row r="1121" ht="17.25" customHeight="1"/>
    <row r="1122" ht="17.25" customHeight="1"/>
    <row r="1123" ht="17.25" customHeight="1"/>
    <row r="1124" ht="17.25" customHeight="1"/>
    <row r="1125" ht="17.25" customHeight="1"/>
    <row r="1126" ht="17.25" customHeight="1"/>
    <row r="1127" ht="17.25" customHeight="1"/>
    <row r="1128" ht="17.25" customHeight="1"/>
    <row r="1129" ht="17.25" customHeight="1"/>
    <row r="1130" ht="17.25" customHeight="1"/>
    <row r="1131" ht="17.25" customHeight="1"/>
    <row r="1132" ht="17.25" customHeight="1"/>
    <row r="1133" ht="17.25" customHeight="1"/>
    <row r="1134" ht="17.25" customHeight="1"/>
    <row r="1135" ht="17.25" customHeight="1"/>
    <row r="1136" ht="17.25" customHeight="1"/>
    <row r="1137" ht="17.25" customHeight="1"/>
    <row r="1138" ht="17.25" customHeight="1"/>
    <row r="1139" ht="17.25" customHeight="1"/>
    <row r="1140" ht="17.25" customHeight="1"/>
    <row r="1141" ht="17.25" customHeight="1"/>
    <row r="1142" ht="17.25" customHeight="1"/>
    <row r="1143" ht="17.25" customHeight="1"/>
    <row r="1144" ht="17.25" customHeight="1"/>
    <row r="1145" ht="17.25" customHeight="1"/>
    <row r="1146" ht="17.25" customHeight="1"/>
    <row r="1147" ht="17.25" customHeight="1"/>
    <row r="1148" ht="17.25" customHeight="1"/>
    <row r="1149" ht="17.25" customHeight="1"/>
    <row r="1150" ht="17.25" customHeight="1"/>
    <row r="1151" ht="17.25" customHeight="1"/>
    <row r="1152" ht="17.25" customHeight="1"/>
    <row r="1153" ht="17.25" customHeight="1"/>
    <row r="1154" ht="17.25" customHeight="1"/>
    <row r="1155" ht="17.25" customHeight="1"/>
    <row r="1156" ht="17.25" customHeight="1"/>
    <row r="1157" ht="17.25" customHeight="1"/>
    <row r="1158" ht="17.25" customHeight="1"/>
    <row r="1159" ht="17.25" customHeight="1"/>
    <row r="1160" ht="17.25" customHeight="1"/>
    <row r="1161" ht="17.25" customHeight="1"/>
    <row r="1162" ht="17.25" customHeight="1"/>
    <row r="1163" ht="17.25" customHeight="1"/>
    <row r="1164" ht="17.25" customHeight="1"/>
    <row r="1165" ht="17.25" customHeight="1"/>
    <row r="1166" ht="17.25" customHeight="1"/>
    <row r="1167" ht="17.25" customHeight="1"/>
    <row r="1168" ht="17.25" customHeight="1"/>
    <row r="1169" ht="17.25" customHeight="1"/>
    <row r="1170" ht="17.25" customHeight="1"/>
    <row r="1171" ht="17.25" customHeight="1"/>
    <row r="1172" ht="17.25" customHeight="1"/>
    <row r="1173" ht="17.25" customHeight="1"/>
    <row r="1174" ht="17.25" customHeight="1"/>
    <row r="1175" ht="17.25" customHeight="1"/>
    <row r="1176" ht="17.25" customHeight="1"/>
    <row r="1177" ht="17.25" customHeight="1"/>
    <row r="1178" ht="17.25" customHeight="1"/>
    <row r="1179" ht="17.25" customHeight="1"/>
    <row r="1180" ht="17.25" customHeight="1"/>
    <row r="1181" ht="17.25" customHeight="1"/>
    <row r="1182" ht="17.25" customHeight="1"/>
    <row r="1183" ht="17.25" customHeight="1"/>
    <row r="1184" ht="17.25" customHeight="1"/>
    <row r="1185" ht="17.25" customHeight="1"/>
    <row r="1186" ht="17.25" customHeight="1"/>
    <row r="1187" ht="17.25" customHeight="1"/>
    <row r="1188" ht="17.25" customHeight="1"/>
    <row r="1189" ht="17.25" customHeight="1"/>
    <row r="1190" ht="17.25" customHeight="1"/>
    <row r="1191" ht="17.25" customHeight="1"/>
    <row r="1192" ht="17.25" customHeight="1"/>
    <row r="1193" ht="17.25" customHeight="1"/>
    <row r="1194" ht="17.25" customHeight="1"/>
    <row r="1195" ht="17.25" customHeight="1"/>
    <row r="1196" ht="17.25" customHeight="1"/>
    <row r="1197" ht="17.25" customHeight="1"/>
    <row r="1198" ht="17.25" customHeight="1"/>
    <row r="1199" ht="17.25" customHeight="1"/>
    <row r="1200" ht="17.25" customHeight="1"/>
    <row r="1201" ht="17.25" customHeight="1"/>
    <row r="1202" ht="17.25" customHeight="1"/>
    <row r="1203" ht="17.25" customHeight="1"/>
    <row r="1204" ht="17.25" customHeight="1"/>
    <row r="1205" ht="17.25" customHeight="1"/>
    <row r="1206" ht="17.25" customHeight="1"/>
    <row r="1207" ht="17.25" customHeight="1"/>
    <row r="1208" ht="17.25" customHeight="1"/>
    <row r="1209" ht="17.25" customHeight="1"/>
    <row r="1210" ht="17.25" customHeight="1"/>
    <row r="1211" ht="17.25" customHeight="1"/>
    <row r="1212" ht="17.25" customHeight="1"/>
    <row r="1213" ht="17.25" customHeight="1"/>
    <row r="1214" ht="17.25" customHeight="1"/>
    <row r="1215" ht="17.25" customHeight="1"/>
    <row r="1216" ht="17.25" customHeight="1"/>
    <row r="1217" ht="17.25" customHeight="1"/>
    <row r="1218" ht="17.25" customHeight="1"/>
    <row r="1219" ht="17.25" customHeight="1"/>
    <row r="1220" ht="17.25" customHeight="1"/>
    <row r="1221" ht="17.25" customHeight="1"/>
    <row r="1222" ht="17.25" customHeight="1"/>
    <row r="1223" ht="17.25" customHeight="1"/>
    <row r="1224" ht="17.25" customHeight="1"/>
    <row r="1225" ht="17.25" customHeight="1"/>
    <row r="1226" ht="17.25" customHeight="1"/>
    <row r="1227" ht="17.25" customHeight="1"/>
    <row r="1228" ht="17.25" customHeight="1"/>
    <row r="1229" ht="17.25" customHeight="1"/>
    <row r="1230" ht="17.25" customHeight="1"/>
    <row r="1231" ht="17.25" customHeight="1"/>
    <row r="1232" ht="17.25" customHeight="1"/>
    <row r="1233" ht="17.25" customHeight="1"/>
    <row r="1234" ht="17.25" customHeight="1"/>
    <row r="1235" ht="17.25" customHeight="1"/>
    <row r="1236" ht="17.25" customHeight="1"/>
    <row r="1237" ht="17.25" customHeight="1"/>
    <row r="1238" ht="17.25" customHeight="1"/>
    <row r="1239" ht="17.25" customHeight="1"/>
    <row r="1240" ht="17.25" customHeight="1"/>
    <row r="1241" ht="17.25" customHeight="1"/>
    <row r="1242" ht="17.25" customHeight="1"/>
    <row r="1243" ht="17.25" customHeight="1"/>
    <row r="1244" ht="17.25" customHeight="1"/>
    <row r="1245" ht="17.25" customHeight="1"/>
    <row r="1246" ht="17.25" customHeight="1"/>
    <row r="1247" ht="17.25" customHeight="1"/>
    <row r="1248" ht="17.25" customHeight="1"/>
    <row r="1249" ht="17.25" customHeight="1"/>
    <row r="1250" ht="17.25" customHeight="1"/>
    <row r="1251" ht="17.25" customHeight="1"/>
    <row r="1252" ht="17.25" customHeight="1"/>
    <row r="1253" ht="17.25" customHeight="1"/>
    <row r="1254" ht="17.25" customHeight="1"/>
    <row r="1255" ht="17.25" customHeight="1"/>
    <row r="1256" ht="17.25" customHeight="1"/>
    <row r="1257" ht="17.25" customHeight="1"/>
    <row r="1258" ht="17.25" customHeight="1"/>
    <row r="1259" ht="17.25" customHeight="1"/>
    <row r="1260" ht="17.25" customHeight="1"/>
    <row r="1261" ht="17.25" customHeight="1"/>
    <row r="1262" ht="17.25" customHeight="1"/>
    <row r="1263" ht="17.25" customHeight="1"/>
    <row r="1264" ht="17.25" customHeight="1"/>
    <row r="1265" ht="17.25" customHeight="1"/>
    <row r="1266" ht="17.25" customHeight="1"/>
    <row r="1267" ht="17.25" customHeight="1"/>
    <row r="1268" ht="17.25" customHeight="1"/>
    <row r="1269" ht="17.25" customHeight="1"/>
    <row r="1270" ht="17.25" customHeight="1"/>
    <row r="1271" ht="17.25" customHeight="1"/>
    <row r="1272" ht="17.25" customHeight="1"/>
    <row r="1273" ht="17.25" customHeight="1"/>
    <row r="1274" ht="17.25" customHeight="1"/>
    <row r="1275" ht="17.25" customHeight="1"/>
    <row r="1276" ht="17.25" customHeight="1"/>
    <row r="1277" ht="17.25" customHeight="1"/>
    <row r="1278" ht="17.25" customHeight="1"/>
    <row r="1279" ht="17.25" customHeight="1"/>
    <row r="1280" ht="17.25" customHeight="1"/>
    <row r="1281" ht="17.25" customHeight="1"/>
    <row r="1282" ht="17.25" customHeight="1"/>
    <row r="1283" ht="17.25" customHeight="1"/>
    <row r="1284" ht="17.25" customHeight="1"/>
    <row r="1285" ht="17.25" customHeight="1"/>
    <row r="1286" ht="17.25" customHeight="1"/>
    <row r="1287" ht="17.25" customHeight="1"/>
    <row r="1288" ht="17.25" customHeight="1"/>
    <row r="1289" ht="17.25" customHeight="1"/>
    <row r="1290" ht="17.25" customHeight="1"/>
    <row r="1291" ht="17.25" customHeight="1"/>
    <row r="1292" ht="17.25" customHeight="1"/>
    <row r="1293" ht="17.25" customHeight="1"/>
    <row r="1294" ht="17.25" customHeight="1"/>
    <row r="1295" ht="17.25" customHeight="1"/>
    <row r="1296" ht="17.25" customHeight="1"/>
    <row r="1297" ht="17.25" customHeight="1"/>
    <row r="1298" ht="17.25" customHeight="1"/>
    <row r="1299" ht="17.25" customHeight="1"/>
    <row r="1300" ht="17.25" customHeight="1"/>
    <row r="1301" ht="17.25" customHeight="1"/>
    <row r="1302" ht="17.25" customHeight="1"/>
    <row r="1303" ht="17.25" customHeight="1"/>
    <row r="1304" ht="17.25" customHeight="1"/>
    <row r="1305" ht="17.25" customHeight="1"/>
    <row r="1306" ht="17.25" customHeight="1"/>
    <row r="1307" ht="17.25" customHeight="1"/>
    <row r="1308" ht="17.25" customHeight="1"/>
    <row r="1309" ht="17.25" customHeight="1"/>
    <row r="1310" ht="17.25" customHeight="1"/>
    <row r="1311" ht="17.25" customHeight="1"/>
    <row r="1312" ht="17.25" customHeight="1"/>
    <row r="1313" ht="17.25" customHeight="1"/>
    <row r="1314" ht="17.25" customHeight="1"/>
    <row r="1315" ht="17.25" customHeight="1"/>
    <row r="1316" ht="17.25" customHeight="1"/>
    <row r="1317" ht="17.25" customHeight="1"/>
    <row r="1318" ht="17.25" customHeight="1"/>
    <row r="1319" ht="17.25" customHeight="1"/>
    <row r="1320" ht="17.25" customHeight="1"/>
    <row r="1321" ht="17.25" customHeight="1"/>
    <row r="1322" ht="17.25" customHeight="1"/>
    <row r="1323" ht="17.25" customHeight="1"/>
    <row r="1324" ht="17.25" customHeight="1"/>
    <row r="1325" ht="17.25" customHeight="1"/>
    <row r="1326" ht="17.25" customHeight="1"/>
    <row r="1327" ht="17.25" customHeight="1"/>
    <row r="1328" ht="17.25" customHeight="1"/>
    <row r="1329" ht="17.25" customHeight="1"/>
    <row r="1330" ht="17.25" customHeight="1"/>
    <row r="1331" ht="17.25" customHeight="1"/>
    <row r="1332" ht="17.25" customHeight="1"/>
    <row r="1333" ht="17.25" customHeight="1"/>
    <row r="1334" ht="17.25" customHeight="1"/>
    <row r="1335" ht="17.25" customHeight="1"/>
    <row r="1336" ht="17.25" customHeight="1"/>
    <row r="1337" ht="17.25" customHeight="1"/>
    <row r="1338" ht="17.25" customHeight="1"/>
    <row r="1339" ht="17.25" customHeight="1"/>
    <row r="1340" ht="17.25" customHeight="1"/>
    <row r="1341" ht="17.25" customHeight="1"/>
    <row r="1342" ht="17.25" customHeight="1"/>
    <row r="1343" ht="17.25" customHeight="1"/>
    <row r="1344" ht="17.25" customHeight="1"/>
    <row r="1345" ht="17.25" customHeight="1"/>
    <row r="1346" ht="17.25" customHeight="1"/>
    <row r="1347" ht="17.25" customHeight="1"/>
    <row r="1348" ht="17.25" customHeight="1"/>
    <row r="1349" ht="17.25" customHeight="1"/>
    <row r="1350" ht="17.25" customHeight="1"/>
    <row r="1351" ht="17.25" customHeight="1"/>
    <row r="1352" ht="17.25" customHeight="1"/>
    <row r="1353" ht="17.25" customHeight="1"/>
    <row r="1354" ht="17.25" customHeight="1"/>
    <row r="1355" ht="17.25" customHeight="1"/>
    <row r="1356" ht="17.25" customHeight="1"/>
    <row r="1357" ht="17.25" customHeight="1"/>
    <row r="1358" ht="17.25" customHeight="1"/>
    <row r="1359" ht="17.25" customHeight="1"/>
    <row r="1360" ht="17.25" customHeight="1"/>
    <row r="1361" ht="17.25" customHeight="1"/>
    <row r="1362" ht="17.25" customHeight="1"/>
    <row r="1363" ht="17.25" customHeight="1"/>
    <row r="1364" ht="17.25" customHeight="1"/>
    <row r="1365" ht="17.25" customHeight="1"/>
    <row r="1366" ht="17.25" customHeight="1"/>
    <row r="1367" ht="17.25" customHeight="1"/>
    <row r="1368" ht="17.25" customHeight="1"/>
    <row r="1369" ht="17.25" customHeight="1"/>
    <row r="1370" ht="17.25" customHeight="1"/>
    <row r="1371" ht="17.25" customHeight="1"/>
    <row r="1372" ht="17.25" customHeight="1"/>
    <row r="1373" ht="17.25" customHeight="1"/>
    <row r="1374" ht="17.25" customHeight="1"/>
    <row r="1375" ht="17.25" customHeight="1"/>
    <row r="1376" ht="17.25" customHeight="1"/>
    <row r="1377" ht="17.25" customHeight="1"/>
    <row r="1378" ht="17.25" customHeight="1"/>
    <row r="1379" ht="17.25" customHeight="1"/>
    <row r="1380" ht="17.25" customHeight="1"/>
    <row r="1381" ht="17.25" customHeight="1"/>
    <row r="1382" ht="17.25" customHeight="1"/>
    <row r="1383" ht="17.25" customHeight="1"/>
    <row r="1384" ht="17.25" customHeight="1"/>
    <row r="1385" ht="17.25" customHeight="1"/>
    <row r="1386" ht="17.25" customHeight="1"/>
    <row r="1387" ht="17.25" customHeight="1"/>
    <row r="1388" ht="17.25" customHeight="1"/>
    <row r="1389" ht="17.25" customHeight="1"/>
    <row r="1390" ht="17.25" customHeight="1"/>
    <row r="1391" ht="17.25" customHeight="1"/>
    <row r="1392" ht="17.25" customHeight="1"/>
    <row r="1393" ht="17.25" customHeight="1"/>
    <row r="1394" ht="17.25" customHeight="1"/>
    <row r="1395" ht="17.25" customHeight="1"/>
    <row r="1396" ht="17.25" customHeight="1"/>
    <row r="1397" ht="17.25" customHeight="1"/>
    <row r="1398" ht="17.25" customHeight="1"/>
    <row r="1399" ht="17.25" customHeight="1"/>
    <row r="1400" ht="17.25" customHeight="1"/>
    <row r="1401" ht="17.25" customHeight="1"/>
    <row r="1402" ht="17.25" customHeight="1"/>
    <row r="1403" ht="17.25" customHeight="1"/>
    <row r="1404" ht="17.25" customHeight="1"/>
    <row r="1405" ht="17.25" customHeight="1"/>
    <row r="1406" ht="17.25" customHeight="1"/>
    <row r="1407" ht="17.25" customHeight="1"/>
    <row r="1408" ht="17.25" customHeight="1"/>
    <row r="1409" ht="17.25" customHeight="1"/>
    <row r="1410" ht="17.25" customHeight="1"/>
    <row r="1411" ht="17.25" customHeight="1"/>
    <row r="1412" ht="17.25" customHeight="1"/>
    <row r="1413" ht="17.25" customHeight="1"/>
    <row r="1414" ht="17.25" customHeight="1"/>
    <row r="1415" ht="17.25" customHeight="1"/>
    <row r="1416" ht="17.25" customHeight="1"/>
    <row r="1417" ht="17.25" customHeight="1"/>
    <row r="1418" ht="17.25" customHeight="1"/>
    <row r="1419" ht="17.25" customHeight="1"/>
    <row r="1420" ht="17.25" customHeight="1"/>
    <row r="1421" ht="17.25" customHeight="1"/>
    <row r="1422" ht="17.25" customHeight="1"/>
    <row r="1423" ht="17.25" customHeight="1"/>
    <row r="1424" ht="17.25" customHeight="1"/>
    <row r="1425" ht="17.25" customHeight="1"/>
    <row r="1426" ht="17.25" customHeight="1"/>
    <row r="1427" ht="17.25" customHeight="1"/>
    <row r="1428" ht="17.25" customHeight="1"/>
    <row r="1429" ht="17.25" customHeight="1"/>
    <row r="1430" ht="17.25" customHeight="1"/>
    <row r="1431" ht="17.25" customHeight="1"/>
    <row r="1432" ht="17.25" customHeight="1"/>
    <row r="1433" ht="17.25" customHeight="1"/>
    <row r="1434" ht="17.25" customHeight="1"/>
    <row r="1435" ht="17.25" customHeight="1"/>
    <row r="1436" ht="17.25" customHeight="1"/>
    <row r="1437" ht="17.25" customHeight="1"/>
    <row r="1438" ht="17.25" customHeight="1"/>
    <row r="1439" ht="17.25" customHeight="1"/>
    <row r="1440" ht="17.25" customHeight="1"/>
    <row r="1441" ht="17.25" customHeight="1"/>
    <row r="1442" ht="17.25" customHeight="1"/>
    <row r="1443" ht="17.25" customHeight="1"/>
    <row r="1444" ht="17.25" customHeight="1"/>
    <row r="1445" ht="17.25" customHeight="1"/>
    <row r="1446" ht="17.25" customHeight="1"/>
    <row r="1447" ht="17.25" customHeight="1"/>
    <row r="1448" ht="17.25" customHeight="1"/>
    <row r="1449" ht="17.25" customHeight="1"/>
    <row r="1450" ht="17.25" customHeight="1"/>
    <row r="1451" ht="17.25" customHeight="1"/>
    <row r="1452" ht="17.25" customHeight="1"/>
    <row r="1453" ht="17.25" customHeight="1"/>
    <row r="1454" ht="17.25" customHeight="1"/>
    <row r="1455" ht="17.25" customHeight="1"/>
    <row r="1456" ht="17.25" customHeight="1"/>
    <row r="1457" ht="17.25" customHeight="1"/>
    <row r="1458" ht="17.25" customHeight="1"/>
    <row r="1459" ht="17.25" customHeight="1"/>
    <row r="1460" ht="17.25" customHeight="1"/>
    <row r="1461" ht="17.25" customHeight="1"/>
    <row r="1462" ht="17.25" customHeight="1"/>
    <row r="1463" ht="17.25" customHeight="1"/>
    <row r="1464" ht="17.25" customHeight="1"/>
    <row r="1465" ht="17.25" customHeight="1"/>
    <row r="1466" ht="17.25" customHeight="1"/>
    <row r="1467" ht="17.25" customHeight="1"/>
    <row r="1468" ht="17.25" customHeight="1"/>
    <row r="1469" ht="17.25" customHeight="1"/>
    <row r="1470" ht="17.25" customHeight="1"/>
    <row r="1471" ht="17.25" customHeight="1"/>
    <row r="1472" ht="17.25" customHeight="1"/>
    <row r="1473" ht="17.25" customHeight="1"/>
    <row r="1474" ht="17.25" customHeight="1"/>
    <row r="1475" ht="17.25" customHeight="1"/>
    <row r="1476" ht="17.25" customHeight="1"/>
    <row r="1477" ht="17.25" customHeight="1"/>
    <row r="1478" ht="17.25" customHeight="1"/>
    <row r="1479" ht="17.25" customHeight="1"/>
    <row r="1480" ht="17.25" customHeight="1"/>
    <row r="1481" ht="17.25" customHeight="1"/>
    <row r="1482" ht="17.25" customHeight="1"/>
    <row r="1483" ht="17.25" customHeight="1"/>
    <row r="1484" ht="17.25" customHeight="1"/>
    <row r="1485" ht="17.25" customHeight="1"/>
    <row r="1486" ht="17.25" customHeight="1"/>
    <row r="1487" ht="17.25" customHeight="1"/>
    <row r="1488" ht="17.25" customHeight="1"/>
    <row r="1489" ht="17.25" customHeight="1"/>
    <row r="1490" ht="17.25" customHeight="1"/>
    <row r="1491" ht="17.25" customHeight="1"/>
    <row r="1492" ht="17.25" customHeight="1"/>
    <row r="1493" ht="17.25" customHeight="1"/>
    <row r="1494" ht="17.25" customHeight="1"/>
    <row r="1495" ht="17.25" customHeight="1"/>
    <row r="1496" ht="17.25" customHeight="1"/>
    <row r="1497" ht="17.25" customHeight="1"/>
    <row r="1498" ht="17.25" customHeight="1"/>
    <row r="1499" ht="17.25" customHeight="1"/>
    <row r="1500" ht="17.25" customHeight="1"/>
    <row r="1501" ht="17.25" customHeight="1"/>
    <row r="1502" ht="17.25" customHeight="1"/>
    <row r="1503" ht="17.25" customHeight="1"/>
    <row r="1504" ht="17.25" customHeight="1"/>
    <row r="1505" ht="17.25" customHeight="1"/>
    <row r="1506" ht="17.25" customHeight="1"/>
    <row r="1507" ht="17.25" customHeight="1"/>
    <row r="1508" ht="17.25" customHeight="1"/>
    <row r="1509" ht="17.25" customHeight="1"/>
    <row r="1510" ht="17.25" customHeight="1"/>
    <row r="1511" ht="17.25" customHeight="1"/>
    <row r="1512" ht="17.25" customHeight="1"/>
    <row r="1513" ht="17.25" customHeight="1"/>
    <row r="1514" ht="17.25" customHeight="1"/>
    <row r="1515" ht="17.25" customHeight="1"/>
    <row r="1516" ht="17.25" customHeight="1"/>
    <row r="1517" ht="17.25" customHeight="1"/>
    <row r="1518" ht="17.25" customHeight="1"/>
    <row r="1519" ht="17.25" customHeight="1"/>
    <row r="1520" ht="17.25" customHeight="1"/>
    <row r="1521" ht="17.25" customHeight="1"/>
    <row r="1522" ht="17.25" customHeight="1"/>
    <row r="1523" ht="17.25" customHeight="1"/>
    <row r="1524" ht="17.25" customHeight="1"/>
    <row r="1525" ht="17.25" customHeight="1"/>
    <row r="1526" ht="17.25" customHeight="1"/>
    <row r="1527" ht="17.25" customHeight="1"/>
    <row r="1528" ht="17.25" customHeight="1"/>
    <row r="1529" ht="17.25" customHeight="1"/>
    <row r="1530" ht="17.25" customHeight="1"/>
    <row r="1531" ht="17.25" customHeight="1"/>
    <row r="1532" ht="17.25" customHeight="1"/>
    <row r="1533" ht="17.25" customHeight="1"/>
    <row r="1534" ht="17.25" customHeight="1"/>
    <row r="1535" ht="17.25" customHeight="1"/>
    <row r="1536" ht="17.25" customHeight="1"/>
    <row r="1537" ht="17.25" customHeight="1"/>
    <row r="1538" ht="17.25" customHeight="1"/>
    <row r="1539" ht="17.25" customHeight="1"/>
    <row r="1540" ht="17.25" customHeight="1"/>
    <row r="1541" ht="17.25" customHeight="1"/>
    <row r="1542" ht="17.25" customHeight="1"/>
    <row r="1543" ht="17.25" customHeight="1"/>
    <row r="1544" ht="17.25" customHeight="1"/>
    <row r="1545" ht="17.25" customHeight="1"/>
    <row r="1546" ht="17.25" customHeight="1"/>
    <row r="1547" ht="17.25" customHeight="1"/>
    <row r="1548" ht="17.25" customHeight="1"/>
    <row r="1549" ht="17.25" customHeight="1"/>
    <row r="1550" ht="17.25" customHeight="1"/>
    <row r="1551" ht="17.25" customHeight="1"/>
    <row r="1552" ht="17.25" customHeight="1"/>
    <row r="1553" ht="17.25" customHeight="1"/>
    <row r="1554" ht="17.25" customHeight="1"/>
    <row r="1555" ht="17.25" customHeight="1"/>
    <row r="1556" ht="17.25" customHeight="1"/>
    <row r="1557" ht="17.25" customHeight="1"/>
    <row r="1558" ht="17.25" customHeight="1"/>
    <row r="1559" ht="17.25" customHeight="1"/>
    <row r="1560" ht="17.25" customHeight="1"/>
    <row r="1561" ht="17.25" customHeight="1"/>
    <row r="1562" ht="17.25" customHeight="1"/>
    <row r="1563" ht="17.25" customHeight="1"/>
    <row r="1564" ht="17.25" customHeight="1"/>
    <row r="1565" ht="17.25" customHeight="1"/>
    <row r="1566" ht="17.25" customHeight="1"/>
    <row r="1567" ht="17.25" customHeight="1"/>
    <row r="1568" ht="17.25" customHeight="1"/>
    <row r="1569" ht="17.25" customHeight="1"/>
    <row r="1570" ht="17.25" customHeight="1"/>
    <row r="1571" ht="17.25" customHeight="1"/>
    <row r="1572" ht="17.25" customHeight="1"/>
    <row r="1573" ht="17.25" customHeight="1"/>
    <row r="1574" ht="17.25" customHeight="1"/>
    <row r="1575" ht="17.25" customHeight="1"/>
    <row r="1576" ht="17.25" customHeight="1"/>
    <row r="1577" ht="17.25" customHeight="1"/>
    <row r="1578" ht="17.25" customHeight="1"/>
    <row r="1579" ht="17.25" customHeight="1"/>
    <row r="1580" ht="17.25" customHeight="1"/>
    <row r="1581" ht="17.25" customHeight="1"/>
    <row r="1582" ht="17.25" customHeight="1"/>
    <row r="1583" ht="17.25" customHeight="1"/>
    <row r="1584" ht="17.25" customHeight="1"/>
    <row r="1585" ht="17.25" customHeight="1"/>
    <row r="1586" ht="17.25" customHeight="1"/>
    <row r="1587" ht="17.25" customHeight="1"/>
    <row r="1588" ht="17.25" customHeight="1"/>
    <row r="1589" ht="17.25" customHeight="1"/>
    <row r="1590" ht="17.25" customHeight="1"/>
    <row r="1591" ht="17.25" customHeight="1"/>
    <row r="1592" ht="17.25" customHeight="1"/>
    <row r="1593" ht="17.25" customHeight="1"/>
    <row r="1594" ht="17.25" customHeight="1"/>
    <row r="1595" ht="17.25" customHeight="1"/>
    <row r="1596" ht="17.25" customHeight="1"/>
    <row r="1597" ht="17.25" customHeight="1"/>
    <row r="1598" ht="17.25" customHeight="1"/>
    <row r="1599" ht="17.25" customHeight="1"/>
    <row r="1600" ht="17.25" customHeight="1"/>
    <row r="1601" ht="17.25" customHeight="1"/>
    <row r="1602" ht="17.25" customHeight="1"/>
    <row r="1603" ht="17.25" customHeight="1"/>
    <row r="1604" ht="17.25" customHeight="1"/>
    <row r="1605" ht="17.25" customHeight="1"/>
    <row r="1606" ht="17.25" customHeight="1"/>
    <row r="1607" ht="17.25" customHeight="1"/>
    <row r="1608" ht="17.25" customHeight="1"/>
    <row r="1609" ht="17.25" customHeight="1"/>
    <row r="1610" ht="17.25" customHeight="1"/>
    <row r="1611" ht="17.25" customHeight="1"/>
    <row r="1612" ht="17.25" customHeight="1"/>
    <row r="1613" ht="17.25" customHeight="1"/>
    <row r="1614" ht="17.25" customHeight="1"/>
    <row r="1615" ht="17.25" customHeight="1"/>
    <row r="1616" ht="17.25" customHeight="1"/>
    <row r="1617" ht="17.25" customHeight="1"/>
    <row r="1618" ht="17.25" customHeight="1"/>
    <row r="1619" ht="17.25" customHeight="1"/>
    <row r="1620" ht="17.25" customHeight="1"/>
    <row r="1621" ht="17.25" customHeight="1"/>
    <row r="1622" ht="17.25" customHeight="1"/>
    <row r="1623" ht="17.25" customHeight="1"/>
    <row r="1624" ht="17.25" customHeight="1"/>
    <row r="1625" ht="17.25" customHeight="1"/>
    <row r="1626" ht="17.25" customHeight="1"/>
    <row r="1627" ht="17.25" customHeight="1"/>
    <row r="1628" ht="17.25" customHeight="1"/>
    <row r="1629" ht="17.25" customHeight="1"/>
    <row r="1630" ht="17.25" customHeight="1"/>
    <row r="1631" ht="17.25" customHeight="1"/>
    <row r="1632" ht="17.25" customHeight="1"/>
    <row r="1633" ht="17.25" customHeight="1"/>
    <row r="1634" ht="17.25" customHeight="1"/>
    <row r="1635" ht="17.25" customHeight="1"/>
    <row r="1636" ht="17.25" customHeight="1"/>
    <row r="1637" ht="17.25" customHeight="1"/>
    <row r="1638" ht="17.25" customHeight="1"/>
    <row r="1639" ht="17.25" customHeight="1"/>
    <row r="1640" ht="17.25" customHeight="1"/>
    <row r="1641" ht="17.25" customHeight="1"/>
    <row r="1642" ht="17.25" customHeight="1"/>
    <row r="1643" ht="17.25" customHeight="1"/>
    <row r="1644" ht="17.25" customHeight="1"/>
    <row r="1645" ht="17.25" customHeight="1"/>
    <row r="1646" ht="17.25" customHeight="1"/>
    <row r="1647" ht="17.25" customHeight="1"/>
    <row r="1648" ht="17.25" customHeight="1"/>
    <row r="1649" ht="17.25" customHeight="1"/>
    <row r="1650" ht="17.25" customHeight="1"/>
    <row r="1651" ht="17.25" customHeight="1"/>
    <row r="1652" ht="17.25" customHeight="1"/>
    <row r="1653" ht="17.25" customHeight="1"/>
    <row r="1654" ht="17.25" customHeight="1"/>
    <row r="1655" ht="17.25" customHeight="1"/>
    <row r="1656" ht="17.25" customHeight="1"/>
    <row r="1657" ht="17.25" customHeight="1"/>
    <row r="1658" ht="17.25" customHeight="1"/>
    <row r="1659" ht="17.25" customHeight="1"/>
    <row r="1660" ht="17.25" customHeight="1"/>
    <row r="1661" ht="17.25" customHeight="1"/>
    <row r="1662" ht="17.25" customHeight="1"/>
    <row r="1663" ht="17.25" customHeight="1"/>
    <row r="1664" ht="17.25" customHeight="1"/>
    <row r="1665" ht="17.25" customHeight="1"/>
    <row r="1666" ht="17.25" customHeight="1"/>
    <row r="1667" ht="17.25" customHeight="1"/>
    <row r="1668" ht="17.25" customHeight="1"/>
    <row r="1669" ht="17.25" customHeight="1"/>
    <row r="1670" ht="17.25" customHeight="1"/>
    <row r="1671" ht="17.25" customHeight="1"/>
    <row r="1672" ht="17.25" customHeight="1"/>
    <row r="1673" ht="17.25" customHeight="1"/>
    <row r="1674" ht="17.25" customHeight="1"/>
    <row r="1675" ht="17.25" customHeight="1"/>
    <row r="1676" ht="17.25" customHeight="1"/>
    <row r="1677" ht="17.25" customHeight="1"/>
    <row r="1678" ht="17.25" customHeight="1"/>
    <row r="1679" ht="17.25" customHeight="1"/>
    <row r="1680" ht="17.25" customHeight="1"/>
    <row r="1681" ht="17.25" customHeight="1"/>
    <row r="1682" ht="17.25" customHeight="1"/>
    <row r="1683" ht="17.25" customHeight="1"/>
    <row r="1684" ht="17.25" customHeight="1"/>
    <row r="1685" ht="17.25" customHeight="1"/>
    <row r="1686" ht="17.25" customHeight="1"/>
    <row r="1687" ht="17.25" customHeight="1"/>
    <row r="1688" ht="17.25" customHeight="1"/>
    <row r="1689" ht="17.25" customHeight="1"/>
    <row r="1690" ht="17.25" customHeight="1"/>
    <row r="1691" ht="17.25" customHeight="1"/>
    <row r="1692" ht="17.25" customHeight="1"/>
    <row r="1693" ht="17.25" customHeight="1"/>
    <row r="1694" ht="17.25" customHeight="1"/>
    <row r="1695" ht="17.25" customHeight="1"/>
    <row r="1696" ht="17.25" customHeight="1"/>
    <row r="1697" ht="17.25" customHeight="1"/>
    <row r="1698" ht="17.25" customHeight="1"/>
    <row r="1699" ht="17.25" customHeight="1"/>
    <row r="1700" ht="17.25" customHeight="1"/>
    <row r="1701" ht="17.25" customHeight="1"/>
    <row r="1702" ht="17.25" customHeight="1"/>
    <row r="1703" ht="17.25" customHeight="1"/>
    <row r="1704" ht="17.25" customHeight="1"/>
    <row r="1705" ht="17.25" customHeight="1"/>
    <row r="1706" ht="17.25" customHeight="1"/>
    <row r="1707" ht="17.25" customHeight="1"/>
    <row r="1708" ht="17.25" customHeight="1"/>
    <row r="1709" ht="17.25" customHeight="1"/>
    <row r="1710" ht="17.25" customHeight="1"/>
    <row r="1711" ht="17.25" customHeight="1"/>
    <row r="1712" ht="17.25" customHeight="1"/>
    <row r="1713" ht="17.25" customHeight="1"/>
    <row r="1714" ht="17.25" customHeight="1"/>
    <row r="1715" ht="17.25" customHeight="1"/>
    <row r="1716" ht="17.25" customHeight="1"/>
    <row r="1717" ht="17.25" customHeight="1"/>
    <row r="1718" ht="17.25" customHeight="1"/>
    <row r="1719" ht="17.25" customHeight="1"/>
    <row r="1720" ht="17.25" customHeight="1"/>
    <row r="1721" ht="17.25" customHeight="1"/>
    <row r="1722" ht="17.25" customHeight="1"/>
    <row r="1723" ht="17.25" customHeight="1"/>
    <row r="1724" ht="17.25" customHeight="1"/>
    <row r="1725" ht="17.25" customHeight="1"/>
    <row r="1726" ht="17.25" customHeight="1"/>
    <row r="1727" ht="17.25" customHeight="1"/>
    <row r="1728" ht="17.25" customHeight="1"/>
    <row r="1729" ht="17.25" customHeight="1"/>
    <row r="1730" ht="17.25" customHeight="1"/>
    <row r="1731" ht="17.25" customHeight="1"/>
    <row r="1732" ht="17.25" customHeight="1"/>
    <row r="1733" ht="17.25" customHeight="1"/>
    <row r="1734" ht="17.25" customHeight="1"/>
    <row r="1735" ht="17.25" customHeight="1"/>
    <row r="1736" ht="17.25" customHeight="1"/>
    <row r="1737" ht="17.25" customHeight="1"/>
    <row r="1738" ht="17.25" customHeight="1"/>
    <row r="1739" ht="17.25" customHeight="1"/>
    <row r="1740" ht="17.25" customHeight="1"/>
    <row r="1741" ht="17.25" customHeight="1"/>
    <row r="1742" ht="17.25" customHeight="1"/>
    <row r="1743" ht="17.25" customHeight="1"/>
    <row r="1744" ht="17.25" customHeight="1"/>
    <row r="1745" ht="17.25" customHeight="1"/>
    <row r="1746" ht="17.25" customHeight="1"/>
    <row r="1747" ht="17.25" customHeight="1"/>
    <row r="1748" ht="17.25" customHeight="1"/>
    <row r="1749" ht="17.25" customHeight="1"/>
    <row r="1750" ht="17.25" customHeight="1"/>
    <row r="1751" ht="17.25" customHeight="1"/>
    <row r="1752" ht="17.25" customHeight="1"/>
    <row r="1753" ht="17.25" customHeight="1"/>
    <row r="1754" ht="17.25" customHeight="1"/>
    <row r="1755" ht="17.25" customHeight="1"/>
    <row r="1756" ht="17.25" customHeight="1"/>
    <row r="1757" ht="17.25" customHeight="1"/>
    <row r="1758" ht="17.25" customHeight="1"/>
    <row r="1759" ht="17.25" customHeight="1"/>
    <row r="1760" ht="17.25" customHeight="1"/>
    <row r="1761" ht="17.25" customHeight="1"/>
    <row r="1762" ht="17.25" customHeight="1"/>
    <row r="1763" ht="17.25" customHeight="1"/>
    <row r="1764" ht="17.25" customHeight="1"/>
    <row r="1765" ht="17.25" customHeight="1"/>
    <row r="1766" ht="17.25" customHeight="1"/>
    <row r="1767" ht="17.25" customHeight="1"/>
    <row r="1768" ht="17.25" customHeight="1"/>
    <row r="1769" ht="17.25" customHeight="1"/>
    <row r="1770" ht="17.25" customHeight="1"/>
    <row r="1771" ht="17.25" customHeight="1"/>
    <row r="1772" ht="17.25" customHeight="1"/>
    <row r="1773" ht="17.25" customHeight="1"/>
    <row r="1774" ht="17.25" customHeight="1"/>
    <row r="1775" ht="17.25" customHeight="1"/>
    <row r="1776" ht="17.25" customHeight="1"/>
    <row r="1777" ht="17.25" customHeight="1"/>
    <row r="1778" ht="17.25" customHeight="1"/>
    <row r="1779" ht="17.25" customHeight="1"/>
    <row r="1780" ht="17.25" customHeight="1"/>
    <row r="1781" ht="17.25" customHeight="1"/>
    <row r="1782" ht="17.25" customHeight="1"/>
    <row r="1783" ht="17.25" customHeight="1"/>
    <row r="1784" ht="17.25" customHeight="1"/>
    <row r="1785" ht="17.25" customHeight="1"/>
    <row r="1786" ht="17.25" customHeight="1"/>
    <row r="1787" ht="17.25" customHeight="1"/>
    <row r="1788" ht="17.25" customHeight="1"/>
    <row r="1789" ht="17.25" customHeight="1"/>
    <row r="1790" ht="17.25" customHeight="1"/>
    <row r="1791" ht="17.25" customHeight="1"/>
    <row r="1792" ht="17.25" customHeight="1"/>
    <row r="1793" ht="17.25" customHeight="1"/>
    <row r="1794" ht="17.25" customHeight="1"/>
    <row r="1795" ht="17.25" customHeight="1"/>
    <row r="1796" ht="17.25" customHeight="1"/>
    <row r="1797" ht="17.25" customHeight="1"/>
    <row r="1798" ht="17.25" customHeight="1"/>
    <row r="1799" ht="17.25" customHeight="1"/>
    <row r="1800" ht="17.25" customHeight="1"/>
    <row r="1801" ht="17.25" customHeight="1"/>
    <row r="1802" ht="17.25" customHeight="1"/>
    <row r="1803" ht="17.25" customHeight="1"/>
    <row r="1804" ht="17.25" customHeight="1"/>
    <row r="1805" ht="17.25" customHeight="1"/>
    <row r="1806" ht="17.25" customHeight="1"/>
    <row r="1807" ht="17.25" customHeight="1"/>
    <row r="1808" ht="17.25" customHeight="1"/>
    <row r="1809" ht="17.25" customHeight="1"/>
    <row r="1810" ht="17.25" customHeight="1"/>
    <row r="1811" ht="17.25" customHeight="1"/>
    <row r="1812" ht="17.25" customHeight="1"/>
    <row r="1813" ht="17.25" customHeight="1"/>
    <row r="1814" ht="17.25" customHeight="1"/>
    <row r="1815" ht="17.25" customHeight="1"/>
    <row r="1816" ht="17.25" customHeight="1"/>
    <row r="1817" ht="17.25" customHeight="1"/>
    <row r="1818" ht="17.25" customHeight="1"/>
    <row r="1819" ht="17.25" customHeight="1"/>
    <row r="1820" ht="17.25" customHeight="1"/>
    <row r="1821" ht="17.25" customHeight="1"/>
    <row r="1822" ht="17.25" customHeight="1"/>
    <row r="1823" ht="17.25" customHeight="1"/>
    <row r="1824" ht="17.25" customHeight="1"/>
    <row r="1825" ht="17.25" customHeight="1"/>
    <row r="1826" ht="17.25" customHeight="1"/>
    <row r="1827" ht="17.25" customHeight="1"/>
    <row r="1828" ht="17.25" customHeight="1"/>
    <row r="1829" ht="17.25" customHeight="1"/>
    <row r="1830" ht="17.25" customHeight="1"/>
    <row r="1831" ht="17.25" customHeight="1"/>
    <row r="1832" ht="17.25" customHeight="1"/>
    <row r="1833" ht="17.25" customHeight="1"/>
    <row r="1834" ht="17.25" customHeight="1"/>
    <row r="1835" ht="17.25" customHeight="1"/>
    <row r="1836" ht="17.25" customHeight="1"/>
    <row r="1837" ht="17.25" customHeight="1"/>
    <row r="1838" ht="17.25" customHeight="1"/>
    <row r="1839" ht="17.25" customHeight="1"/>
    <row r="1840" ht="17.25" customHeight="1"/>
    <row r="1841" ht="17.25" customHeight="1"/>
    <row r="1842" ht="17.25" customHeight="1"/>
    <row r="1843" ht="17.25" customHeight="1"/>
    <row r="1844" ht="17.25" customHeight="1"/>
    <row r="1845" ht="17.25" customHeight="1"/>
    <row r="1846" ht="17.25" customHeight="1"/>
    <row r="1847" ht="17.25" customHeight="1"/>
    <row r="1848" ht="17.25" customHeight="1"/>
    <row r="1849" ht="17.25" customHeight="1"/>
    <row r="1850" ht="17.25" customHeight="1"/>
    <row r="1851" ht="17.25" customHeight="1"/>
    <row r="1852" ht="17.25" customHeight="1"/>
    <row r="1853" ht="17.25" customHeight="1"/>
    <row r="1854" ht="17.25" customHeight="1"/>
    <row r="1855" ht="17.25" customHeight="1"/>
    <row r="1856" ht="17.25" customHeight="1"/>
    <row r="1857" ht="17.25" customHeight="1"/>
    <row r="1858" ht="17.25" customHeight="1"/>
    <row r="1859" ht="17.25" customHeight="1"/>
    <row r="1860" ht="17.25" customHeight="1"/>
    <row r="1861" ht="17.25" customHeight="1"/>
    <row r="1862" ht="17.25" customHeight="1"/>
    <row r="1863" ht="17.25" customHeight="1"/>
    <row r="1864" ht="17.25" customHeight="1"/>
    <row r="1865" ht="17.25" customHeight="1"/>
    <row r="1866" ht="17.25" customHeight="1"/>
    <row r="1867" ht="17.25" customHeight="1"/>
    <row r="1868" ht="17.25" customHeight="1"/>
    <row r="1869" ht="17.25" customHeight="1"/>
    <row r="1870" ht="17.25" customHeight="1"/>
    <row r="1871" ht="17.25" customHeight="1"/>
    <row r="1872" ht="17.25" customHeight="1"/>
    <row r="1873" ht="17.25" customHeight="1"/>
    <row r="1874" ht="17.25" customHeight="1"/>
    <row r="1875" ht="17.25" customHeight="1"/>
    <row r="1876" ht="17.25" customHeight="1"/>
    <row r="1877" ht="17.25" customHeight="1"/>
    <row r="1878" ht="17.25" customHeight="1"/>
    <row r="1879" ht="17.25" customHeight="1"/>
    <row r="1880" ht="17.25" customHeight="1"/>
    <row r="1881" ht="17.25" customHeight="1"/>
    <row r="1882" ht="17.25" customHeight="1"/>
    <row r="1883" ht="17.25" customHeight="1"/>
    <row r="1884" ht="17.25" customHeight="1"/>
    <row r="1885" ht="17.25" customHeight="1"/>
    <row r="1886" ht="17.25" customHeight="1"/>
    <row r="1887" ht="17.25" customHeight="1"/>
    <row r="1888" ht="17.25" customHeight="1"/>
    <row r="1889" ht="17.25" customHeight="1"/>
    <row r="1890" ht="17.25" customHeight="1"/>
    <row r="1891" ht="17.25" customHeight="1"/>
    <row r="1892" ht="17.25" customHeight="1"/>
    <row r="1893" ht="17.25" customHeight="1"/>
    <row r="1894" ht="17.25" customHeight="1"/>
    <row r="1895" ht="17.25" customHeight="1"/>
    <row r="1896" ht="17.25" customHeight="1"/>
    <row r="1897" ht="17.25" customHeight="1"/>
    <row r="1898" ht="17.25" customHeight="1"/>
    <row r="1899" ht="17.25" customHeight="1"/>
    <row r="1900" ht="17.25" customHeight="1"/>
    <row r="1901" ht="17.25" customHeight="1"/>
    <row r="1902" ht="17.25" customHeight="1"/>
    <row r="1903" ht="17.25" customHeight="1"/>
    <row r="1904" ht="17.25" customHeight="1"/>
    <row r="1905" ht="17.25" customHeight="1"/>
    <row r="1906" ht="17.25" customHeight="1"/>
    <row r="1907" ht="17.25" customHeight="1"/>
    <row r="1908" ht="17.25" customHeight="1"/>
    <row r="1909" ht="17.25" customHeight="1"/>
    <row r="1910" ht="17.25" customHeight="1"/>
    <row r="1911" ht="17.25" customHeight="1"/>
    <row r="1912" ht="17.25" customHeight="1"/>
    <row r="1913" ht="17.25" customHeight="1"/>
    <row r="1914" ht="17.25" customHeight="1"/>
    <row r="1915" ht="17.25" customHeight="1"/>
    <row r="1916" ht="17.25" customHeight="1"/>
    <row r="1917" ht="17.25" customHeight="1"/>
    <row r="1918" ht="17.25" customHeight="1"/>
    <row r="1919" ht="17.25" customHeight="1"/>
    <row r="1920" ht="17.25" customHeight="1"/>
    <row r="1921" ht="17.25" customHeight="1"/>
    <row r="1922" ht="17.25" customHeight="1"/>
    <row r="1923" ht="17.25" customHeight="1"/>
    <row r="1924" ht="17.25" customHeight="1"/>
    <row r="1925" ht="17.25" customHeight="1"/>
    <row r="1926" ht="17.25" customHeight="1"/>
    <row r="1927" ht="17.25" customHeight="1"/>
    <row r="1928" ht="17.25" customHeight="1"/>
    <row r="1929" ht="17.25" customHeight="1"/>
    <row r="1930" ht="17.25" customHeight="1"/>
    <row r="1931" ht="17.25" customHeight="1"/>
    <row r="1932" ht="17.25" customHeight="1"/>
    <row r="1933" ht="17.25" customHeight="1"/>
    <row r="1934" ht="17.25" customHeight="1"/>
    <row r="1935" ht="17.25" customHeight="1"/>
    <row r="1936" ht="17.25" customHeight="1"/>
    <row r="1937" ht="17.25" customHeight="1"/>
    <row r="1938" ht="17.25" customHeight="1"/>
    <row r="1939" ht="17.25" customHeight="1"/>
    <row r="1940" ht="17.25" customHeight="1"/>
    <row r="1941" ht="17.25" customHeight="1"/>
    <row r="1942" ht="17.25" customHeight="1"/>
    <row r="1943" ht="17.25" customHeight="1"/>
    <row r="1944" ht="17.25" customHeight="1"/>
    <row r="1945" ht="17.25" customHeight="1"/>
    <row r="1946" ht="17.25" customHeight="1"/>
    <row r="1947" ht="17.25" customHeight="1"/>
    <row r="1948" ht="17.25" customHeight="1"/>
    <row r="1949" ht="17.25" customHeight="1"/>
    <row r="1950" ht="17.25" customHeight="1"/>
    <row r="1951" ht="17.25" customHeight="1"/>
    <row r="1952" ht="17.25" customHeight="1"/>
    <row r="1953" ht="17.25" customHeight="1"/>
    <row r="1954" ht="17.25" customHeight="1"/>
    <row r="1955" ht="17.25" customHeight="1"/>
    <row r="1956" ht="17.25" customHeight="1"/>
    <row r="1957" ht="17.25" customHeight="1"/>
    <row r="1958" ht="17.25" customHeight="1"/>
    <row r="1959" ht="17.25" customHeight="1"/>
    <row r="1960" ht="17.25" customHeight="1"/>
    <row r="1961" ht="17.25" customHeight="1"/>
    <row r="1962" ht="17.25" customHeight="1"/>
    <row r="1963" ht="17.25" customHeight="1"/>
    <row r="1964" ht="17.25" customHeight="1"/>
    <row r="1965" ht="17.25" customHeight="1"/>
    <row r="1966" ht="17.25" customHeight="1"/>
    <row r="1967" ht="17.25" customHeight="1"/>
    <row r="1968" ht="17.25" customHeight="1"/>
    <row r="1969" ht="17.25" customHeight="1"/>
    <row r="1970" ht="17.25" customHeight="1"/>
    <row r="1971" ht="17.25" customHeight="1"/>
    <row r="1972" ht="17.25" customHeight="1"/>
    <row r="1973" ht="17.25" customHeight="1"/>
    <row r="1974" ht="17.25" customHeight="1"/>
    <row r="1975" ht="17.25" customHeight="1"/>
    <row r="1976" ht="17.25" customHeight="1"/>
    <row r="1977" ht="17.25" customHeight="1"/>
    <row r="1978" ht="17.25" customHeight="1"/>
    <row r="1979" ht="17.25" customHeight="1"/>
    <row r="1980" ht="17.25" customHeight="1"/>
    <row r="1981" ht="17.25" customHeight="1"/>
    <row r="1982" ht="17.25" customHeight="1"/>
    <row r="1983" ht="17.25" customHeight="1"/>
    <row r="1984" ht="17.25" customHeight="1"/>
    <row r="1985" ht="17.25" customHeight="1"/>
    <row r="1986" ht="17.25" customHeight="1"/>
    <row r="1987" ht="17.25" customHeight="1"/>
    <row r="1988" ht="17.25" customHeight="1"/>
    <row r="1989" ht="17.25" customHeight="1"/>
    <row r="1990" ht="17.25" customHeight="1"/>
    <row r="1991" ht="17.25" customHeight="1"/>
    <row r="1992" ht="17.25" customHeight="1"/>
    <row r="1993" ht="17.25" customHeight="1"/>
    <row r="1994" ht="17.25" customHeight="1"/>
    <row r="1995" ht="17.25" customHeight="1"/>
    <row r="1996" ht="17.25" customHeight="1"/>
    <row r="1997" ht="17.25" customHeight="1"/>
    <row r="1998" ht="17.25" customHeight="1"/>
    <row r="1999" ht="17.25" customHeight="1"/>
    <row r="2000" ht="17.25" customHeight="1"/>
    <row r="2001" ht="17.25" customHeight="1"/>
    <row r="2002" ht="17.25" customHeight="1"/>
    <row r="2003" ht="17.25" customHeight="1"/>
    <row r="2004" ht="17.25" customHeight="1"/>
    <row r="2005" ht="17.25" customHeight="1"/>
    <row r="2006" ht="17.25" customHeight="1"/>
    <row r="2007" ht="17.25" customHeight="1"/>
    <row r="2008" ht="17.25" customHeight="1"/>
    <row r="2009" ht="17.25" customHeight="1"/>
    <row r="2010" ht="17.25" customHeight="1"/>
    <row r="2011" ht="17.25" customHeight="1"/>
    <row r="2012" ht="17.25" customHeight="1"/>
    <row r="2013" ht="17.25" customHeight="1"/>
    <row r="2014" ht="17.25" customHeight="1"/>
    <row r="2015" ht="17.25" customHeight="1"/>
    <row r="2016" ht="17.25" customHeight="1"/>
    <row r="2017" ht="17.25" customHeight="1"/>
    <row r="2018" ht="17.25" customHeight="1"/>
    <row r="2019" ht="17.25" customHeight="1"/>
    <row r="2020" ht="17.25" customHeight="1"/>
    <row r="2021" ht="17.25" customHeight="1"/>
    <row r="2022" ht="17.25" customHeight="1"/>
    <row r="2023" ht="17.25" customHeight="1"/>
    <row r="2024" ht="17.25" customHeight="1"/>
    <row r="2025" ht="17.25" customHeight="1"/>
    <row r="2026" ht="17.25" customHeight="1"/>
    <row r="2027" ht="17.25" customHeight="1"/>
    <row r="2028" ht="17.25" customHeight="1"/>
    <row r="2029" ht="17.25" customHeight="1"/>
    <row r="2030" ht="17.25" customHeight="1"/>
    <row r="2031" ht="17.25" customHeight="1"/>
    <row r="2032" ht="17.25" customHeight="1"/>
    <row r="2033" ht="17.25" customHeight="1"/>
    <row r="2034" ht="17.25" customHeight="1"/>
    <row r="2035" ht="17.25" customHeight="1"/>
    <row r="2036" ht="17.25" customHeight="1"/>
    <row r="2037" ht="17.25" customHeight="1"/>
    <row r="2038" ht="17.25" customHeight="1"/>
    <row r="2039" ht="17.25" customHeight="1"/>
    <row r="2040" ht="17.25" customHeight="1"/>
    <row r="2041" ht="17.25" customHeight="1"/>
    <row r="2042" ht="17.25" customHeight="1"/>
    <row r="2043" ht="17.25" customHeight="1"/>
    <row r="2044" ht="17.25" customHeight="1"/>
    <row r="2045" ht="17.25" customHeight="1"/>
    <row r="2046" ht="17.25" customHeight="1"/>
    <row r="2047" ht="17.25" customHeight="1"/>
    <row r="2048" ht="17.25" customHeight="1"/>
    <row r="2049" ht="17.25" customHeight="1"/>
    <row r="2050" ht="17.25" customHeight="1"/>
    <row r="2051" ht="17.25" customHeight="1"/>
    <row r="2052" ht="17.25" customHeight="1"/>
    <row r="2053" ht="17.25" customHeight="1"/>
    <row r="2054" ht="17.25" customHeight="1"/>
    <row r="2055" ht="17.25" customHeight="1"/>
    <row r="2056" ht="17.25" customHeight="1"/>
    <row r="2057" ht="17.25" customHeight="1"/>
    <row r="2058" ht="17.25" customHeight="1"/>
    <row r="2059" ht="17.25" customHeight="1"/>
    <row r="2060" ht="17.25" customHeight="1"/>
    <row r="2061" ht="17.25" customHeight="1"/>
    <row r="2062" ht="17.25" customHeight="1"/>
    <row r="2063" ht="17.25" customHeight="1"/>
    <row r="2064" ht="17.25" customHeight="1"/>
    <row r="2065" ht="17.25" customHeight="1"/>
    <row r="2066" ht="17.25" customHeight="1"/>
    <row r="2067" ht="17.25" customHeight="1"/>
    <row r="2068" ht="17.25" customHeight="1"/>
    <row r="2069" ht="17.25" customHeight="1"/>
    <row r="2070" ht="17.25" customHeight="1"/>
    <row r="2071" ht="17.25" customHeight="1"/>
    <row r="2072" ht="17.25" customHeight="1"/>
    <row r="2073" ht="17.25" customHeight="1"/>
    <row r="2074" ht="17.25" customHeight="1"/>
    <row r="2075" ht="17.25" customHeight="1"/>
    <row r="2076" ht="17.25" customHeight="1"/>
    <row r="2077" ht="17.25" customHeight="1"/>
    <row r="2078" ht="17.25" customHeight="1"/>
    <row r="2079" ht="17.25" customHeight="1"/>
    <row r="2080" ht="17.25" customHeight="1"/>
    <row r="2081" ht="17.25" customHeight="1"/>
    <row r="2082" ht="17.25" customHeight="1"/>
    <row r="2083" ht="17.25" customHeight="1"/>
    <row r="2084" ht="17.25" customHeight="1"/>
    <row r="2085" ht="17.25" customHeight="1"/>
    <row r="2086" ht="17.25" customHeight="1"/>
    <row r="2087" ht="17.25" customHeight="1"/>
    <row r="2088" ht="17.25" customHeight="1"/>
    <row r="2089" ht="17.25" customHeight="1"/>
    <row r="2090" ht="17.25" customHeight="1"/>
    <row r="2091" ht="17.25" customHeight="1"/>
    <row r="2092" ht="17.25" customHeight="1"/>
    <row r="2093" ht="17.25" customHeight="1"/>
    <row r="2094" ht="17.25" customHeight="1"/>
    <row r="2095" ht="17.25" customHeight="1"/>
    <row r="2096" ht="17.25" customHeight="1"/>
    <row r="2097" ht="17.25" customHeight="1"/>
    <row r="2098" ht="17.25" customHeight="1"/>
    <row r="2099" ht="17.25" customHeight="1"/>
    <row r="2100" ht="17.25" customHeight="1"/>
    <row r="2101" ht="17.25" customHeight="1"/>
    <row r="2102" ht="17.25" customHeight="1"/>
    <row r="2103" ht="17.25" customHeight="1"/>
    <row r="2104" ht="17.25" customHeight="1"/>
    <row r="2105" ht="17.25" customHeight="1"/>
    <row r="2106" ht="17.25" customHeight="1"/>
    <row r="2107" ht="17.25" customHeight="1"/>
    <row r="2108" ht="17.25" customHeight="1"/>
    <row r="2109" ht="17.25" customHeight="1"/>
    <row r="2110" ht="17.25" customHeight="1"/>
    <row r="2111" ht="17.25" customHeight="1"/>
    <row r="2112" ht="17.25" customHeight="1"/>
    <row r="2113" ht="17.25" customHeight="1"/>
    <row r="2114" ht="17.25" customHeight="1"/>
    <row r="2115" ht="17.25" customHeight="1"/>
    <row r="2116" ht="17.25" customHeight="1"/>
    <row r="2117" ht="17.25" customHeight="1"/>
    <row r="2118" ht="17.25" customHeight="1"/>
    <row r="2119" ht="17.25" customHeight="1"/>
    <row r="2120" ht="17.25" customHeight="1"/>
    <row r="2121" ht="17.25" customHeight="1"/>
    <row r="2122" ht="17.25" customHeight="1"/>
    <row r="2123" ht="17.25" customHeight="1"/>
    <row r="2124" ht="17.25" customHeight="1"/>
    <row r="2125" ht="17.25" customHeight="1"/>
    <row r="2126" ht="17.25" customHeight="1"/>
    <row r="2127" ht="17.25" customHeight="1"/>
    <row r="2128" ht="17.25" customHeight="1"/>
    <row r="2129" ht="17.25" customHeight="1"/>
    <row r="2130" ht="17.25" customHeight="1"/>
    <row r="2131" ht="17.25" customHeight="1"/>
    <row r="2132" ht="17.25" customHeight="1"/>
    <row r="2133" ht="17.25" customHeight="1"/>
    <row r="2134" ht="17.25" customHeight="1"/>
    <row r="2135" ht="17.25" customHeight="1"/>
    <row r="2136" ht="17.25" customHeight="1"/>
    <row r="2137" ht="17.25" customHeight="1"/>
    <row r="2138" ht="17.25" customHeight="1"/>
    <row r="2139" ht="17.25" customHeight="1"/>
    <row r="2140" ht="17.25" customHeight="1"/>
    <row r="2141" ht="17.25" customHeight="1"/>
    <row r="2142" ht="17.25" customHeight="1"/>
    <row r="2143" ht="17.25" customHeight="1"/>
    <row r="2144" ht="17.25" customHeight="1"/>
    <row r="2145" ht="17.25" customHeight="1"/>
    <row r="2146" ht="17.25" customHeight="1"/>
    <row r="2147" ht="17.25" customHeight="1"/>
    <row r="2148" ht="17.25" customHeight="1"/>
    <row r="2149" ht="17.25" customHeight="1"/>
    <row r="2150" ht="17.25" customHeight="1"/>
    <row r="2151" ht="17.25" customHeight="1"/>
    <row r="2152" ht="17.25" customHeight="1"/>
    <row r="2153" ht="17.25" customHeight="1"/>
    <row r="2154" ht="17.25" customHeight="1"/>
    <row r="2155" ht="17.25" customHeight="1"/>
    <row r="2156" ht="17.25" customHeight="1"/>
    <row r="2157" ht="17.25" customHeight="1"/>
    <row r="2158" ht="17.25" customHeight="1"/>
    <row r="2159" ht="17.25" customHeight="1"/>
    <row r="2160" ht="17.25" customHeight="1"/>
    <row r="2161" ht="17.25" customHeight="1"/>
    <row r="2162" ht="17.25" customHeight="1"/>
    <row r="2163" ht="17.25" customHeight="1"/>
    <row r="2164" ht="17.25" customHeight="1"/>
    <row r="2165" ht="17.25" customHeight="1"/>
    <row r="2166" ht="17.25" customHeight="1"/>
    <row r="2167" ht="17.25" customHeight="1"/>
    <row r="2168" ht="17.25" customHeight="1"/>
    <row r="2169" ht="17.25" customHeight="1"/>
    <row r="2170" ht="17.25" customHeight="1"/>
    <row r="2171" ht="17.25" customHeight="1"/>
    <row r="2172" ht="17.25" customHeight="1"/>
    <row r="2173" ht="17.25" customHeight="1"/>
    <row r="2174" ht="17.25" customHeight="1"/>
    <row r="2175" ht="17.25" customHeight="1"/>
    <row r="2176" ht="17.25" customHeight="1"/>
    <row r="2177" ht="17.25" customHeight="1"/>
    <row r="2178" ht="17.25" customHeight="1"/>
    <row r="2179" ht="17.25" customHeight="1"/>
    <row r="2180" ht="17.25" customHeight="1"/>
    <row r="2181" ht="17.25" customHeight="1"/>
    <row r="2182" ht="17.25" customHeight="1"/>
    <row r="2183" ht="17.25" customHeight="1"/>
    <row r="2184" ht="17.25" customHeight="1"/>
    <row r="2185" ht="17.25" customHeight="1"/>
    <row r="2186" ht="17.25" customHeight="1"/>
    <row r="2187" ht="17.25" customHeight="1"/>
    <row r="2188" ht="17.25" customHeight="1"/>
    <row r="2189" ht="17.25" customHeight="1"/>
    <row r="2190" ht="17.25" customHeight="1"/>
    <row r="2191" ht="17.25" customHeight="1"/>
    <row r="2192" ht="17.25" customHeight="1"/>
    <row r="2193" ht="17.25" customHeight="1"/>
    <row r="2194" ht="17.25" customHeight="1"/>
    <row r="2195" ht="17.25" customHeight="1"/>
    <row r="2196" ht="17.25" customHeight="1"/>
    <row r="2197" ht="17.25" customHeight="1"/>
    <row r="2198" ht="17.25" customHeight="1"/>
    <row r="2199" ht="17.25" customHeight="1"/>
    <row r="2200" ht="17.25" customHeight="1"/>
    <row r="2201" ht="17.25" customHeight="1"/>
    <row r="2202" ht="17.25" customHeight="1"/>
    <row r="2203" ht="17.25" customHeight="1"/>
    <row r="2204" ht="17.25" customHeight="1"/>
    <row r="2205" ht="17.25" customHeight="1"/>
    <row r="2206" ht="17.25" customHeight="1"/>
    <row r="2207" ht="17.25" customHeight="1"/>
    <row r="2208" ht="17.25" customHeight="1"/>
    <row r="2209" ht="17.25" customHeight="1"/>
    <row r="2210" ht="17.25" customHeight="1"/>
    <row r="2211" ht="17.25" customHeight="1"/>
    <row r="2212" ht="17.25" customHeight="1"/>
    <row r="2213" ht="17.25" customHeight="1"/>
    <row r="2214" ht="17.25" customHeight="1"/>
    <row r="2215" ht="17.25" customHeight="1"/>
    <row r="2216" ht="17.25" customHeight="1"/>
    <row r="2217" ht="17.25" customHeight="1"/>
    <row r="2218" ht="17.25" customHeight="1"/>
    <row r="2219" ht="17.25" customHeight="1"/>
    <row r="2220" ht="17.25" customHeight="1"/>
    <row r="2221" ht="17.25" customHeight="1"/>
    <row r="2222" ht="17.25" customHeight="1"/>
    <row r="2223" ht="17.25" customHeight="1"/>
    <row r="2224" ht="17.25" customHeight="1"/>
    <row r="2225" ht="17.25" customHeight="1"/>
    <row r="2226" ht="17.25" customHeight="1"/>
    <row r="2227" ht="17.25" customHeight="1"/>
    <row r="2228" ht="17.25" customHeight="1"/>
    <row r="2229" ht="17.25" customHeight="1"/>
    <row r="2230" ht="17.25" customHeight="1"/>
    <row r="2231" ht="17.25" customHeight="1"/>
    <row r="2232" ht="17.25" customHeight="1"/>
    <row r="2233" ht="17.25" customHeight="1"/>
    <row r="2234" ht="17.25" customHeight="1"/>
    <row r="2235" ht="17.25" customHeight="1"/>
    <row r="2236" ht="17.25" customHeight="1"/>
    <row r="2237" ht="17.25" customHeight="1"/>
    <row r="2238" ht="17.25" customHeight="1"/>
    <row r="2239" ht="17.25" customHeight="1"/>
    <row r="2240" ht="17.25" customHeight="1"/>
    <row r="2241" ht="17.25" customHeight="1"/>
    <row r="2242" ht="17.25" customHeight="1"/>
    <row r="2243" ht="17.25" customHeight="1"/>
    <row r="2244" ht="17.25" customHeight="1"/>
    <row r="2245" ht="17.25" customHeight="1"/>
    <row r="2246" ht="17.25" customHeight="1"/>
    <row r="2247" ht="17.25" customHeight="1"/>
    <row r="2248" ht="17.25" customHeight="1"/>
    <row r="2249" ht="17.25" customHeight="1"/>
    <row r="2250" ht="17.25" customHeight="1"/>
    <row r="2251" ht="17.25" customHeight="1"/>
    <row r="2252" ht="17.25" customHeight="1"/>
    <row r="2253" ht="17.25" customHeight="1"/>
    <row r="2254" ht="17.25" customHeight="1"/>
    <row r="2255" ht="17.25" customHeight="1"/>
    <row r="2256" ht="17.25" customHeight="1"/>
    <row r="2257" ht="17.25" customHeight="1"/>
    <row r="2258" ht="17.25" customHeight="1"/>
    <row r="2259" ht="17.25" customHeight="1"/>
    <row r="2260" ht="17.25" customHeight="1"/>
    <row r="2261" ht="17.25" customHeight="1"/>
    <row r="2262" ht="17.25" customHeight="1"/>
    <row r="2263" ht="17.25" customHeight="1"/>
    <row r="2264" ht="17.25" customHeight="1"/>
    <row r="2265" ht="17.25" customHeight="1"/>
    <row r="2266" ht="17.25" customHeight="1"/>
    <row r="2267" ht="17.25" customHeight="1"/>
    <row r="2268" ht="17.25" customHeight="1"/>
    <row r="2269" ht="17.25" customHeight="1"/>
    <row r="2270" ht="17.25" customHeight="1"/>
    <row r="2271" ht="17.25" customHeight="1"/>
    <row r="2272" ht="17.25" customHeight="1"/>
    <row r="2273" ht="17.25" customHeight="1"/>
    <row r="2274" ht="17.25" customHeight="1"/>
    <row r="2275" ht="17.25" customHeight="1"/>
    <row r="2276" ht="17.25" customHeight="1"/>
    <row r="2277" ht="17.25" customHeight="1"/>
    <row r="2278" ht="17.25" customHeight="1"/>
    <row r="2279" ht="17.25" customHeight="1"/>
    <row r="2280" ht="17.25" customHeight="1"/>
    <row r="2281" ht="17.25" customHeight="1"/>
    <row r="2282" ht="17.25" customHeight="1"/>
    <row r="2283" ht="17.25" customHeight="1"/>
    <row r="2284" ht="17.25" customHeight="1"/>
    <row r="2285" ht="17.25" customHeight="1"/>
    <row r="2286" ht="17.25" customHeight="1"/>
    <row r="2287" ht="17.25" customHeight="1"/>
    <row r="2288" ht="17.25" customHeight="1"/>
    <row r="2289" ht="17.25" customHeight="1"/>
    <row r="2290" ht="17.25" customHeight="1"/>
    <row r="2291" ht="17.25" customHeight="1"/>
    <row r="2292" ht="17.25" customHeight="1"/>
    <row r="2293" ht="17.25" customHeight="1"/>
    <row r="2294" ht="17.25" customHeight="1"/>
    <row r="2295" ht="17.25" customHeight="1"/>
    <row r="2296" ht="17.25" customHeight="1"/>
    <row r="2297" ht="17.25" customHeight="1"/>
    <row r="2298" ht="17.25" customHeight="1"/>
    <row r="2299" ht="17.25" customHeight="1"/>
    <row r="2300" ht="17.25" customHeight="1"/>
    <row r="2301" ht="17.25" customHeight="1"/>
    <row r="2302" ht="17.25" customHeight="1"/>
    <row r="2303" ht="17.25" customHeight="1"/>
    <row r="2304" ht="17.25" customHeight="1"/>
    <row r="2305" ht="17.25" customHeight="1"/>
    <row r="2306" ht="17.25" customHeight="1"/>
    <row r="2307" ht="17.25" customHeight="1"/>
    <row r="2308" ht="17.25" customHeight="1"/>
    <row r="2309" ht="17.25" customHeight="1"/>
    <row r="2310" ht="17.25" customHeight="1"/>
    <row r="2311" ht="17.25" customHeight="1"/>
    <row r="2312" ht="17.25" customHeight="1"/>
    <row r="2313" ht="17.25" customHeight="1"/>
    <row r="2314" ht="17.25" customHeight="1"/>
    <row r="2315" ht="17.25" customHeight="1"/>
    <row r="2316" ht="17.25" customHeight="1"/>
    <row r="2317" ht="17.25" customHeight="1"/>
    <row r="2318" ht="17.25" customHeight="1"/>
    <row r="2319" ht="17.25" customHeight="1"/>
    <row r="2320" ht="17.25" customHeight="1"/>
    <row r="2321" ht="17.25" customHeight="1"/>
    <row r="2322" ht="17.25" customHeight="1"/>
    <row r="2323" ht="17.25" customHeight="1"/>
    <row r="2324" ht="17.25" customHeight="1"/>
    <row r="2325" ht="17.25" customHeight="1"/>
    <row r="2326" ht="17.25" customHeight="1"/>
    <row r="2327" ht="17.25" customHeight="1"/>
    <row r="2328" ht="17.25" customHeight="1"/>
    <row r="2329" ht="17.25" customHeight="1"/>
    <row r="2330" ht="17.25" customHeight="1"/>
    <row r="2331" ht="17.25" customHeight="1"/>
    <row r="2332" ht="17.25" customHeight="1"/>
    <row r="2333" ht="17.25" customHeight="1"/>
    <row r="2334" ht="17.25" customHeight="1"/>
    <row r="2335" ht="17.25" customHeight="1"/>
    <row r="2336" ht="17.25" customHeight="1"/>
    <row r="2337" ht="17.25" customHeight="1"/>
    <row r="2338" ht="17.25" customHeight="1"/>
    <row r="2339" ht="17.25" customHeight="1"/>
    <row r="2340" ht="17.25" customHeight="1"/>
    <row r="2341" ht="17.25" customHeight="1"/>
    <row r="2342" ht="17.25" customHeight="1"/>
    <row r="2343" ht="17.25" customHeight="1"/>
    <row r="2344" ht="17.25" customHeight="1"/>
    <row r="2345" ht="17.25" customHeight="1"/>
    <row r="2346" ht="17.25" customHeight="1"/>
    <row r="2347" ht="17.25" customHeight="1"/>
    <row r="2348" ht="17.25" customHeight="1"/>
    <row r="2349" ht="17.25" customHeight="1"/>
    <row r="2350" ht="17.25" customHeight="1"/>
    <row r="2351" ht="17.25" customHeight="1"/>
    <row r="2352" ht="17.25" customHeight="1"/>
    <row r="2353" ht="17.25" customHeight="1"/>
    <row r="2354" ht="17.25" customHeight="1"/>
    <row r="2355" ht="17.25" customHeight="1"/>
    <row r="2356" ht="17.25" customHeight="1"/>
    <row r="2357" ht="17.25" customHeight="1"/>
    <row r="2358" ht="17.25" customHeight="1"/>
    <row r="2359" ht="17.25" customHeight="1"/>
    <row r="2360" ht="17.25" customHeight="1"/>
    <row r="2361" ht="17.25" customHeight="1"/>
    <row r="2362" ht="17.25" customHeight="1"/>
    <row r="2363" ht="17.25" customHeight="1"/>
    <row r="2364" ht="17.25" customHeight="1"/>
    <row r="2365" ht="17.25" customHeight="1"/>
    <row r="2366" ht="17.25" customHeight="1"/>
    <row r="2367" ht="17.25" customHeight="1"/>
    <row r="2368" ht="17.25" customHeight="1"/>
    <row r="2369" ht="17.25" customHeight="1"/>
    <row r="2370" ht="17.25" customHeight="1"/>
    <row r="2371" ht="17.25" customHeight="1"/>
    <row r="2372" ht="17.25" customHeight="1"/>
    <row r="2373" ht="17.25" customHeight="1"/>
    <row r="2374" ht="17.25" customHeight="1"/>
    <row r="2375" ht="17.25" customHeight="1"/>
    <row r="2376" ht="17.25" customHeight="1"/>
    <row r="2377" ht="17.25" customHeight="1"/>
    <row r="2378" ht="17.25" customHeight="1"/>
    <row r="2379" ht="17.25" customHeight="1"/>
    <row r="2380" ht="17.25" customHeight="1"/>
    <row r="2381" ht="17.25" customHeight="1"/>
    <row r="2382" ht="17.25" customHeight="1"/>
    <row r="2383" ht="17.25" customHeight="1"/>
    <row r="2384" ht="17.25" customHeight="1"/>
    <row r="2385" ht="17.25" customHeight="1"/>
    <row r="2386" ht="17.25" customHeight="1"/>
    <row r="2387" ht="17.25" customHeight="1"/>
    <row r="2388" ht="17.25" customHeight="1"/>
    <row r="2389" ht="17.25" customHeight="1"/>
    <row r="2390" ht="17.25" customHeight="1"/>
    <row r="2391" ht="17.25" customHeight="1"/>
    <row r="2392" ht="17.25" customHeight="1"/>
    <row r="2393" ht="17.25" customHeight="1"/>
    <row r="2394" ht="17.25" customHeight="1"/>
    <row r="2395" ht="17.25" customHeight="1"/>
    <row r="2396" ht="17.25" customHeight="1"/>
    <row r="2397" ht="17.25" customHeight="1"/>
    <row r="2398" ht="17.25" customHeight="1"/>
    <row r="2399" ht="17.25" customHeight="1"/>
    <row r="2400" ht="17.25" customHeight="1"/>
    <row r="2401" ht="17.25" customHeight="1"/>
    <row r="2402" ht="17.25" customHeight="1"/>
    <row r="2403" ht="17.25" customHeight="1"/>
    <row r="2404" ht="17.25" customHeight="1"/>
    <row r="2405" ht="17.25" customHeight="1"/>
    <row r="2406" ht="17.25" customHeight="1"/>
    <row r="2407" ht="17.25" customHeight="1"/>
    <row r="2408" ht="17.25" customHeight="1"/>
    <row r="2409" ht="17.25" customHeight="1"/>
    <row r="2410" ht="17.25" customHeight="1"/>
    <row r="2411" ht="17.25" customHeight="1"/>
    <row r="2412" ht="17.25" customHeight="1"/>
    <row r="2413" ht="17.25" customHeight="1"/>
    <row r="2414" ht="17.25" customHeight="1"/>
    <row r="2415" ht="17.25" customHeight="1"/>
    <row r="2416" ht="17.25" customHeight="1"/>
    <row r="2417" ht="17.25" customHeight="1"/>
    <row r="2418" ht="17.25" customHeight="1"/>
    <row r="2419" ht="17.25" customHeight="1"/>
    <row r="2420" ht="17.25" customHeight="1"/>
    <row r="2421" ht="17.25" customHeight="1"/>
    <row r="2422" ht="17.25" customHeight="1"/>
    <row r="2423" ht="17.25" customHeight="1"/>
    <row r="2424" ht="17.25" customHeight="1"/>
    <row r="2425" ht="17.25" customHeight="1"/>
    <row r="2426" ht="17.25" customHeight="1"/>
    <row r="2427" ht="17.25" customHeight="1"/>
    <row r="2428" ht="17.25" customHeight="1"/>
    <row r="2429" ht="17.25" customHeight="1"/>
    <row r="2430" ht="17.25" customHeight="1"/>
    <row r="2431" ht="17.25" customHeight="1"/>
    <row r="2432" ht="17.25" customHeight="1"/>
    <row r="2433" ht="17.25" customHeight="1"/>
    <row r="2434" ht="17.25" customHeight="1"/>
    <row r="2435" ht="17.25" customHeight="1"/>
    <row r="2436" ht="17.25" customHeight="1"/>
    <row r="2437" ht="17.25" customHeight="1"/>
    <row r="2438" ht="17.25" customHeight="1"/>
    <row r="2439" ht="17.25" customHeight="1"/>
    <row r="2440" ht="17.25" customHeight="1"/>
    <row r="2441" ht="17.25" customHeight="1"/>
    <row r="2442" ht="17.25" customHeight="1"/>
    <row r="2443" ht="17.25" customHeight="1"/>
    <row r="2444" ht="17.25" customHeight="1"/>
    <row r="2445" ht="17.25" customHeight="1"/>
    <row r="2446" ht="17.25" customHeight="1"/>
    <row r="2447" ht="17.25" customHeight="1"/>
    <row r="2448" ht="17.25" customHeight="1"/>
    <row r="2449" ht="17.25" customHeight="1"/>
    <row r="2450" ht="17.25" customHeight="1"/>
    <row r="2451" ht="17.25" customHeight="1"/>
    <row r="2452" ht="17.25" customHeight="1"/>
    <row r="2453" ht="17.25" customHeight="1"/>
    <row r="2454" ht="17.25" customHeight="1"/>
    <row r="2455" ht="17.25" customHeight="1"/>
    <row r="2456" ht="17.25" customHeight="1"/>
    <row r="2457" ht="17.25" customHeight="1"/>
    <row r="2458" ht="17.25" customHeight="1"/>
    <row r="2459" ht="17.25" customHeight="1"/>
    <row r="2460" ht="17.25" customHeight="1"/>
    <row r="2461" ht="17.25" customHeight="1"/>
    <row r="2462" ht="17.25" customHeight="1"/>
    <row r="2463" ht="17.25" customHeight="1"/>
    <row r="2464" ht="17.25" customHeight="1"/>
    <row r="2465" ht="17.25" customHeight="1"/>
    <row r="2466" ht="17.25" customHeight="1"/>
    <row r="2467" ht="17.25" customHeight="1"/>
    <row r="2468" ht="17.25" customHeight="1"/>
    <row r="2469" ht="17.25" customHeight="1"/>
    <row r="2470" ht="17.25" customHeight="1"/>
    <row r="2471" ht="17.25" customHeight="1"/>
    <row r="2472" ht="17.25" customHeight="1"/>
    <row r="2473" ht="17.25" customHeight="1"/>
    <row r="2474" ht="17.25" customHeight="1"/>
    <row r="2475" ht="17.25" customHeight="1"/>
    <row r="2476" ht="17.25" customHeight="1"/>
    <row r="2477" ht="17.25" customHeight="1"/>
    <row r="2478" ht="17.25" customHeight="1"/>
    <row r="2479" ht="17.25" customHeight="1"/>
    <row r="2480" ht="17.25" customHeight="1"/>
    <row r="2481" ht="17.25" customHeight="1"/>
    <row r="2482" ht="17.25" customHeight="1"/>
    <row r="2483" ht="17.25" customHeight="1"/>
    <row r="2484" ht="17.25" customHeight="1"/>
    <row r="2485" ht="17.25" customHeight="1"/>
    <row r="2486" ht="17.25" customHeight="1"/>
    <row r="2487" ht="17.25" customHeight="1"/>
    <row r="2488" ht="17.25" customHeight="1"/>
    <row r="2489" ht="17.25" customHeight="1"/>
    <row r="2490" ht="17.25" customHeight="1"/>
    <row r="2491" ht="17.25" customHeight="1"/>
    <row r="2492" ht="17.25" customHeight="1"/>
    <row r="2493" ht="17.25" customHeight="1"/>
    <row r="2494" ht="17.25" customHeight="1"/>
    <row r="2495" ht="17.25" customHeight="1"/>
    <row r="2496" ht="17.25" customHeight="1"/>
    <row r="2497" ht="17.25" customHeight="1"/>
    <row r="2498" ht="17.25" customHeight="1"/>
    <row r="2499" ht="17.25" customHeight="1"/>
    <row r="2500" ht="17.25" customHeight="1"/>
    <row r="2501" ht="17.25" customHeight="1"/>
    <row r="2502" ht="17.25" customHeight="1"/>
    <row r="2503" ht="17.25" customHeight="1"/>
    <row r="2504" ht="17.25" customHeight="1"/>
    <row r="2505" ht="17.25" customHeight="1"/>
    <row r="2506" ht="17.25" customHeight="1"/>
    <row r="2507" ht="17.25" customHeight="1"/>
    <row r="2508" ht="17.25" customHeight="1"/>
    <row r="2509" ht="17.25" customHeight="1"/>
    <row r="2510" ht="17.25" customHeight="1"/>
    <row r="2511" ht="17.25" customHeight="1"/>
    <row r="2512" ht="17.25" customHeight="1"/>
    <row r="2513" ht="17.25" customHeight="1"/>
    <row r="2514" ht="17.25" customHeight="1"/>
    <row r="2515" ht="17.25" customHeight="1"/>
    <row r="2516" ht="17.25" customHeight="1"/>
    <row r="2517" ht="17.25" customHeight="1"/>
    <row r="2518" ht="17.25" customHeight="1"/>
    <row r="2519" ht="17.25" customHeight="1"/>
    <row r="2520" ht="17.25" customHeight="1"/>
    <row r="2521" ht="17.25" customHeight="1"/>
    <row r="2522" ht="17.25" customHeight="1"/>
    <row r="2523" ht="17.25" customHeight="1"/>
    <row r="2524" ht="17.25" customHeight="1"/>
    <row r="2525" ht="17.25" customHeight="1"/>
    <row r="2526" ht="17.25" customHeight="1"/>
    <row r="2527" ht="17.25" customHeight="1"/>
    <row r="2528" ht="17.25" customHeight="1"/>
    <row r="2529" spans="5:5" ht="17.25" customHeight="1"/>
    <row r="2530" spans="5:5" ht="17.25" customHeight="1"/>
    <row r="2531" spans="5:5" ht="17.25" customHeight="1"/>
    <row r="2532" spans="5:5" ht="17.25" customHeight="1">
      <c r="E2532" s="31" t="s">
        <v>9552</v>
      </c>
    </row>
    <row r="2533" spans="5:5" ht="17.25" customHeight="1"/>
    <row r="2534" spans="5:5" ht="17.25" customHeight="1"/>
    <row r="2535" spans="5:5" ht="17.25" customHeight="1"/>
    <row r="2536" spans="5:5" ht="17.25" customHeight="1"/>
    <row r="2537" spans="5:5" ht="17.25" customHeight="1"/>
    <row r="2538" spans="5:5" ht="17.25" customHeight="1"/>
    <row r="2539" spans="5:5" ht="17.25" customHeight="1"/>
    <row r="2540" spans="5:5" ht="17.25" customHeight="1"/>
    <row r="2541" spans="5:5" ht="17.25" customHeight="1"/>
    <row r="2542" spans="5:5" ht="17.25" customHeight="1"/>
    <row r="2543" spans="5:5" ht="17.25" customHeight="1"/>
    <row r="2544" spans="5:5" ht="17.25" customHeight="1"/>
    <row r="2545" ht="17.25" customHeight="1"/>
    <row r="2546" ht="17.25" customHeight="1"/>
    <row r="2547" ht="17.25" customHeight="1"/>
    <row r="2548" ht="17.25" customHeight="1"/>
    <row r="2549" ht="17.25" customHeight="1"/>
    <row r="2550" ht="17.25" customHeight="1"/>
    <row r="2551" ht="17.25" customHeight="1"/>
    <row r="2552" ht="17.25" customHeight="1"/>
    <row r="2553" ht="17.25" customHeight="1"/>
    <row r="2554" ht="17.25" customHeight="1"/>
    <row r="2555" ht="17.25" customHeight="1"/>
    <row r="2556" ht="17.25" customHeight="1"/>
    <row r="2557" ht="17.25" customHeight="1"/>
    <row r="2558" ht="17.25" customHeight="1"/>
    <row r="2559" ht="17.25" customHeight="1"/>
    <row r="2560" ht="17.25" customHeight="1"/>
    <row r="2561" ht="17.25" customHeight="1"/>
    <row r="2562" ht="17.25" customHeight="1"/>
    <row r="2563" ht="17.25" customHeight="1"/>
    <row r="2564" ht="17.25" customHeight="1"/>
    <row r="2565" ht="17.25" customHeight="1"/>
    <row r="2566" ht="17.25" customHeight="1"/>
    <row r="2567" ht="17.25" customHeight="1"/>
    <row r="2568" ht="17.25" customHeight="1"/>
    <row r="2569" ht="17.25" customHeight="1"/>
    <row r="2570" ht="17.25" customHeight="1"/>
    <row r="2571" ht="17.25" customHeight="1"/>
    <row r="2572" ht="17.25" customHeight="1"/>
    <row r="2573" ht="17.25" customHeight="1"/>
    <row r="2574" ht="17.25" customHeight="1"/>
    <row r="2575" ht="17.25" customHeight="1"/>
    <row r="2576" ht="17.25" customHeight="1"/>
    <row r="2577" ht="17.25" customHeight="1"/>
    <row r="2578" ht="17.25" customHeight="1"/>
    <row r="2579" ht="17.25" customHeight="1"/>
    <row r="2580" ht="17.25" customHeight="1"/>
    <row r="2581" ht="17.25" customHeight="1"/>
    <row r="2582" ht="17.25" customHeight="1"/>
    <row r="2583" ht="17.25" customHeight="1"/>
    <row r="2584" ht="17.25" customHeight="1"/>
    <row r="2585" ht="17.25" customHeight="1"/>
    <row r="2586" ht="17.25" customHeight="1"/>
    <row r="2587" ht="17.25" customHeight="1"/>
    <row r="2588" ht="17.25" customHeight="1"/>
    <row r="2589" ht="17.25" customHeight="1"/>
    <row r="2590" ht="17.25" customHeight="1"/>
    <row r="2591" ht="17.25" customHeight="1"/>
    <row r="2592" ht="17.25" customHeight="1"/>
    <row r="2593" ht="17.25" customHeight="1"/>
    <row r="2594" ht="17.25" customHeight="1"/>
    <row r="2595" ht="17.25" customHeight="1"/>
    <row r="2596" ht="17.25" customHeight="1"/>
    <row r="2597" ht="17.25" customHeight="1"/>
    <row r="2598" ht="17.25" customHeight="1"/>
    <row r="2599" ht="17.25" customHeight="1"/>
    <row r="2600" ht="17.25" customHeight="1"/>
    <row r="2601" ht="17.25" customHeight="1"/>
    <row r="2602" ht="17.25" customHeight="1"/>
    <row r="2603" ht="17.25" customHeight="1"/>
    <row r="2604" ht="17.25" customHeight="1"/>
    <row r="2605" ht="17.25" customHeight="1"/>
    <row r="2606" ht="17.25" customHeight="1"/>
    <row r="2607" ht="17.25" customHeight="1"/>
    <row r="2608" ht="17.25" customHeight="1"/>
    <row r="2609" ht="17.25" customHeight="1"/>
    <row r="2610" ht="17.25" customHeight="1"/>
    <row r="2611" ht="17.25" customHeight="1"/>
    <row r="2612" ht="17.25" customHeight="1"/>
    <row r="2613" ht="17.25" customHeight="1"/>
    <row r="2614" ht="17.25" customHeight="1"/>
    <row r="2615" ht="17.25" customHeight="1"/>
    <row r="2616" ht="17.25" customHeight="1"/>
    <row r="2617" ht="17.25" customHeight="1"/>
    <row r="2618" ht="17.25" customHeight="1"/>
    <row r="2619" ht="17.25" customHeight="1"/>
    <row r="2620" ht="17.25" customHeight="1"/>
    <row r="2621" ht="17.25" customHeight="1"/>
    <row r="2622" ht="17.25" customHeight="1"/>
    <row r="2623" ht="17.25" customHeight="1"/>
    <row r="2624" ht="17.25" customHeight="1"/>
    <row r="2625" ht="17.25" customHeight="1"/>
    <row r="2626" ht="17.25" customHeight="1"/>
    <row r="2627" ht="17.25" customHeight="1"/>
    <row r="2628" ht="17.25" customHeight="1"/>
    <row r="2629" ht="17.25" customHeight="1"/>
    <row r="2630" ht="17.25" customHeight="1"/>
    <row r="2631" ht="17.25" customHeight="1"/>
    <row r="2632" ht="17.25" customHeight="1"/>
    <row r="2633" ht="17.25" customHeight="1"/>
    <row r="2634" ht="17.25" customHeight="1"/>
    <row r="2635" ht="17.25" customHeight="1"/>
    <row r="2636" ht="17.25" customHeight="1"/>
    <row r="2637" ht="17.25" customHeight="1"/>
    <row r="2638" ht="17.25" customHeight="1"/>
    <row r="2639" ht="17.25" customHeight="1"/>
    <row r="2640" ht="17.25" customHeight="1"/>
    <row r="2641" ht="17.25" customHeight="1"/>
    <row r="2642" ht="17.25" customHeight="1"/>
    <row r="2643" ht="17.25" customHeight="1"/>
    <row r="2644" ht="17.25" customHeight="1"/>
    <row r="2645" ht="17.25" customHeight="1"/>
    <row r="2646" ht="17.25" customHeight="1"/>
    <row r="2647" ht="17.25" customHeight="1"/>
    <row r="2648" ht="17.25" customHeight="1"/>
    <row r="2649" ht="17.25" customHeight="1"/>
    <row r="2650" ht="17.25" customHeight="1"/>
    <row r="2651" ht="17.25" customHeight="1"/>
    <row r="2652" ht="17.25" customHeight="1"/>
    <row r="2653" ht="17.25" customHeight="1"/>
    <row r="2654" ht="17.25" customHeight="1"/>
    <row r="2655" ht="17.25" customHeight="1"/>
    <row r="2656" ht="17.25" customHeight="1"/>
    <row r="2657" ht="17.25" customHeight="1"/>
    <row r="2658" ht="17.25" customHeight="1"/>
    <row r="2659" ht="17.25" customHeight="1"/>
    <row r="2660" ht="17.25" customHeight="1"/>
    <row r="2661" ht="17.25" customHeight="1"/>
    <row r="2662" ht="17.25" customHeight="1"/>
    <row r="2663" ht="17.25" customHeight="1"/>
    <row r="2664" ht="17.25" customHeight="1"/>
    <row r="2665" ht="17.25" customHeight="1"/>
    <row r="2666" ht="17.25" customHeight="1"/>
    <row r="2667" ht="17.25" customHeight="1"/>
    <row r="2668" ht="17.25" customHeight="1"/>
    <row r="2669" ht="17.25" customHeight="1"/>
    <row r="2670" ht="17.25" customHeight="1"/>
    <row r="2671" ht="17.25" customHeight="1"/>
    <row r="2672" ht="17.25" customHeight="1"/>
    <row r="2673" ht="17.25" customHeight="1"/>
    <row r="2674" ht="17.25" customHeight="1"/>
    <row r="2675" ht="17.25" customHeight="1"/>
    <row r="2676" ht="17.25" customHeight="1"/>
    <row r="2677" ht="17.25" customHeight="1"/>
    <row r="2678" ht="17.25" customHeight="1"/>
    <row r="2679" ht="17.25" customHeight="1"/>
    <row r="2680" ht="17.25" customHeight="1"/>
    <row r="2681" ht="17.25" customHeight="1"/>
    <row r="2682" ht="17.25" customHeight="1"/>
    <row r="2683" ht="17.25" customHeight="1"/>
    <row r="2684" ht="17.25" customHeight="1"/>
    <row r="2685" ht="17.25" customHeight="1"/>
    <row r="2686" ht="17.25" customHeight="1"/>
    <row r="2687" ht="17.25" customHeight="1"/>
    <row r="2688" ht="17.25" customHeight="1"/>
    <row r="2689" ht="17.25" customHeight="1"/>
    <row r="2690" ht="17.25" customHeight="1"/>
    <row r="2691" ht="17.25" customHeight="1"/>
    <row r="2692" ht="17.25" customHeight="1"/>
    <row r="2693" ht="17.25" customHeight="1"/>
    <row r="2694" ht="17.25" customHeight="1"/>
    <row r="2695" ht="17.25" customHeight="1"/>
    <row r="2696" ht="17.25" customHeight="1"/>
    <row r="2697" ht="17.25" customHeight="1"/>
    <row r="2698" ht="17.25" customHeight="1"/>
    <row r="2699" ht="17.25" customHeight="1"/>
    <row r="2700" ht="17.25" customHeight="1"/>
    <row r="2701" ht="17.25" customHeight="1"/>
    <row r="2702" ht="17.25" customHeight="1"/>
    <row r="2703" ht="17.25" customHeight="1"/>
    <row r="2704" ht="17.25" customHeight="1"/>
    <row r="2705" ht="17.25" customHeight="1"/>
    <row r="2706" ht="17.25" customHeight="1"/>
    <row r="2707" ht="17.25" customHeight="1"/>
    <row r="2708" ht="17.25" customHeight="1"/>
    <row r="2709" ht="17.25" customHeight="1"/>
    <row r="2710" ht="17.25" customHeight="1"/>
    <row r="2711" ht="17.25" customHeight="1"/>
    <row r="2712" ht="17.25" customHeight="1"/>
    <row r="2713" ht="17.25" customHeight="1"/>
    <row r="2714" ht="17.25" customHeight="1"/>
    <row r="2715" ht="17.25" customHeight="1"/>
    <row r="2716" ht="17.25" customHeight="1"/>
    <row r="2717" ht="17.25" customHeight="1"/>
    <row r="2718" ht="17.25" customHeight="1"/>
    <row r="2719" ht="17.25" customHeight="1"/>
    <row r="2720" ht="17.25" customHeight="1"/>
    <row r="2721" ht="17.25" customHeight="1"/>
    <row r="2722" ht="17.25" customHeight="1"/>
    <row r="2723" ht="17.25" customHeight="1"/>
    <row r="2724" ht="17.25" customHeight="1"/>
    <row r="2725" ht="17.25" customHeight="1"/>
    <row r="2726" ht="17.25" customHeight="1"/>
    <row r="2727" ht="17.25" customHeight="1"/>
    <row r="2728" ht="17.25" customHeight="1"/>
    <row r="2729" ht="17.25" customHeight="1"/>
    <row r="2730" ht="17.25" customHeight="1"/>
    <row r="2731" ht="17.25" customHeight="1"/>
    <row r="2732" ht="17.25" customHeight="1"/>
    <row r="2733" ht="17.25" customHeight="1"/>
    <row r="2734" ht="17.25" customHeight="1"/>
    <row r="2735" ht="17.25" customHeight="1"/>
    <row r="2736" ht="17.25" customHeight="1"/>
    <row r="2737" ht="17.25" customHeight="1"/>
    <row r="2738" ht="17.25" customHeight="1"/>
    <row r="2739" ht="17.25" customHeight="1"/>
    <row r="2740" ht="17.25" customHeight="1"/>
    <row r="2741" ht="17.25" customHeight="1"/>
    <row r="2742" ht="17.25" customHeight="1"/>
    <row r="2743" ht="17.25" customHeight="1"/>
    <row r="2744" ht="17.25" customHeight="1"/>
    <row r="2745" ht="17.25" customHeight="1"/>
    <row r="2746" ht="17.25" customHeight="1"/>
    <row r="2747" ht="17.25" customHeight="1"/>
    <row r="2748" ht="17.25" customHeight="1"/>
    <row r="2749" ht="17.25" customHeight="1"/>
    <row r="2750" ht="17.25" customHeight="1"/>
    <row r="2751" ht="17.25" customHeight="1"/>
    <row r="2752" ht="17.25" customHeight="1"/>
    <row r="2753" ht="17.25" customHeight="1"/>
    <row r="2754" ht="17.25" customHeight="1"/>
    <row r="2755" ht="17.25" customHeight="1"/>
    <row r="2756" ht="17.25" customHeight="1"/>
    <row r="2757" ht="17.25" customHeight="1"/>
    <row r="2758" ht="17.25" customHeight="1"/>
    <row r="2759" ht="17.25" customHeight="1"/>
    <row r="2760" ht="17.25" customHeight="1"/>
    <row r="2761" ht="17.25" customHeight="1"/>
    <row r="2762" ht="17.25" customHeight="1"/>
    <row r="2763" ht="17.25" customHeight="1"/>
    <row r="2764" ht="17.25" customHeight="1"/>
    <row r="2765" ht="17.25" customHeight="1"/>
    <row r="2766" ht="17.25" customHeight="1"/>
    <row r="2767" ht="17.25" customHeight="1"/>
    <row r="2768" ht="17.25" customHeight="1"/>
    <row r="2769" ht="17.25" customHeight="1"/>
    <row r="2770" ht="17.25" customHeight="1"/>
    <row r="2771" ht="17.25" customHeight="1"/>
    <row r="2772" ht="17.25" customHeight="1"/>
    <row r="2773" ht="17.25" customHeight="1"/>
    <row r="2774" ht="17.25" customHeight="1"/>
    <row r="2775" ht="17.25" customHeight="1"/>
    <row r="2776" ht="17.25" customHeight="1"/>
    <row r="2777" ht="17.25" customHeight="1"/>
    <row r="2778" ht="17.25" customHeight="1"/>
    <row r="2779" ht="17.25" customHeight="1"/>
    <row r="2780" ht="17.25" customHeight="1"/>
    <row r="2781" ht="17.25" customHeight="1"/>
    <row r="2782" ht="17.25" customHeight="1"/>
    <row r="2783" ht="17.25" customHeight="1"/>
    <row r="2784" ht="17.25" customHeight="1"/>
    <row r="2785" ht="17.25" customHeight="1"/>
    <row r="2786" ht="17.25" customHeight="1"/>
    <row r="2787" ht="17.25" customHeight="1"/>
    <row r="2788" ht="17.25" customHeight="1"/>
    <row r="2789" ht="17.25" customHeight="1"/>
    <row r="2790" ht="17.25" customHeight="1"/>
    <row r="2791" ht="17.25" customHeight="1"/>
    <row r="2792" ht="17.25" customHeight="1"/>
    <row r="2793" ht="17.25" customHeight="1"/>
    <row r="2794" ht="17.25" customHeight="1"/>
    <row r="2795" ht="17.25" customHeight="1"/>
    <row r="2796" ht="17.25" customHeight="1"/>
    <row r="2797" ht="17.25" customHeight="1"/>
    <row r="2798" ht="17.25" customHeight="1"/>
    <row r="2799" ht="17.25" customHeight="1"/>
    <row r="2800" ht="17.25" customHeight="1"/>
    <row r="2801" ht="17.25" customHeight="1"/>
    <row r="2802" ht="17.25" customHeight="1"/>
    <row r="2803" ht="17.25" customHeight="1"/>
    <row r="2804" ht="17.25" customHeight="1"/>
    <row r="2805" ht="17.25" customHeight="1"/>
    <row r="2806" ht="17.25" customHeight="1"/>
    <row r="2807" ht="17.25" customHeight="1"/>
    <row r="2808" ht="17.25" customHeight="1"/>
    <row r="2809" ht="17.25" customHeight="1"/>
    <row r="2810" ht="17.25" customHeight="1"/>
    <row r="2811" ht="17.25" customHeight="1"/>
    <row r="2812" ht="17.25" customHeight="1"/>
    <row r="2813" ht="17.25" customHeight="1"/>
    <row r="2814" ht="17.25" customHeight="1"/>
    <row r="2815" ht="17.25" customHeight="1"/>
    <row r="2816" ht="17.25" customHeight="1"/>
    <row r="2817" ht="17.25" customHeight="1"/>
    <row r="2818" ht="17.25" customHeight="1"/>
    <row r="2819" ht="17.25" customHeight="1"/>
    <row r="2820" ht="17.25" customHeight="1"/>
    <row r="2821" ht="17.25" customHeight="1"/>
    <row r="2822" ht="17.25" customHeight="1"/>
    <row r="2823" ht="17.25" customHeight="1"/>
    <row r="2824" ht="17.25" customHeight="1"/>
    <row r="2825" ht="17.25" customHeight="1"/>
    <row r="2826" ht="17.25" customHeight="1"/>
    <row r="2827" ht="17.25" customHeight="1"/>
    <row r="2828" ht="17.25" customHeight="1"/>
    <row r="2829" ht="17.25" customHeight="1"/>
    <row r="2830" ht="17.25" customHeight="1"/>
    <row r="2831" ht="17.25" customHeight="1"/>
    <row r="2832" ht="17.25" customHeight="1"/>
    <row r="2833" ht="17.25" customHeight="1"/>
    <row r="2834" ht="17.25" customHeight="1"/>
    <row r="2835" ht="17.25" customHeight="1"/>
    <row r="2836" ht="17.25" customHeight="1"/>
    <row r="2837" ht="17.25" customHeight="1"/>
    <row r="2838" ht="17.25" customHeight="1"/>
    <row r="2839" ht="17.25" customHeight="1"/>
    <row r="2840" ht="17.25" customHeight="1"/>
    <row r="2841" ht="17.25" customHeight="1"/>
    <row r="2842" ht="17.25" customHeight="1"/>
    <row r="2843" ht="17.25" customHeight="1"/>
    <row r="2844" ht="17.25" customHeight="1"/>
    <row r="2845" ht="17.25" customHeight="1"/>
    <row r="2846" ht="17.25" customHeight="1"/>
    <row r="2847" ht="17.25" customHeight="1"/>
    <row r="2848" ht="17.25" customHeight="1"/>
    <row r="2849" ht="17.25" customHeight="1"/>
    <row r="2850" ht="17.25" customHeight="1"/>
    <row r="2851" ht="17.25" customHeight="1"/>
    <row r="2852" ht="17.25" customHeight="1"/>
    <row r="2853" ht="17.25" customHeight="1"/>
    <row r="2854" ht="17.25" customHeight="1"/>
    <row r="2855" ht="17.25" customHeight="1"/>
    <row r="2856" ht="17.25" customHeight="1"/>
    <row r="2857" ht="17.25" customHeight="1"/>
    <row r="2858" ht="17.25" customHeight="1"/>
    <row r="2859" ht="17.25" customHeight="1"/>
    <row r="2860" ht="17.25" customHeight="1"/>
    <row r="2861" ht="17.25" customHeight="1"/>
    <row r="2862" ht="17.25" customHeight="1"/>
    <row r="2863" ht="17.25" customHeight="1"/>
    <row r="2864" ht="17.25" customHeight="1"/>
    <row r="2865" ht="17.25" customHeight="1"/>
    <row r="2866" ht="17.25" customHeight="1"/>
    <row r="2867" ht="17.25" customHeight="1"/>
    <row r="2868" ht="17.25" customHeight="1"/>
    <row r="2869" ht="17.25" customHeight="1"/>
    <row r="2870" ht="17.25" customHeight="1"/>
    <row r="2871" ht="17.25" customHeight="1"/>
    <row r="2872" ht="17.25" customHeight="1"/>
    <row r="2873" ht="17.25" customHeight="1"/>
    <row r="2874" ht="17.25" customHeight="1"/>
    <row r="2875" ht="17.25" customHeight="1"/>
    <row r="2876" ht="17.25" customHeight="1"/>
    <row r="2877" ht="17.25" customHeight="1"/>
    <row r="2878" ht="17.25" customHeight="1"/>
    <row r="2879" ht="17.25" customHeight="1"/>
    <row r="2880" ht="17.25" customHeight="1"/>
    <row r="2881" ht="17.25" customHeight="1"/>
    <row r="2882" ht="17.25" customHeight="1"/>
    <row r="2883" ht="17.25" customHeight="1"/>
    <row r="2884" ht="17.25" customHeight="1"/>
    <row r="2885" ht="17.25" customHeight="1"/>
    <row r="2886" ht="17.25" customHeight="1"/>
    <row r="2887" ht="17.25" customHeight="1"/>
    <row r="2888" ht="17.25" customHeight="1"/>
    <row r="2889" ht="17.25" customHeight="1"/>
    <row r="2890" ht="17.25" customHeight="1"/>
    <row r="2891" ht="17.25" customHeight="1"/>
    <row r="2892" ht="17.25" customHeight="1"/>
    <row r="2893" ht="17.25" customHeight="1"/>
    <row r="2894" ht="17.25" customHeight="1"/>
    <row r="2895" ht="17.25" customHeight="1"/>
    <row r="2896" ht="17.25" customHeight="1"/>
    <row r="2897" ht="17.25" customHeight="1"/>
    <row r="2898" ht="17.25" customHeight="1"/>
    <row r="2899" ht="17.25" customHeight="1"/>
    <row r="2900" ht="17.25" customHeight="1"/>
    <row r="2901" ht="17.25" customHeight="1"/>
    <row r="2902" ht="17.25" customHeight="1"/>
    <row r="2903" ht="17.25" customHeight="1"/>
    <row r="2904" ht="17.25" customHeight="1"/>
    <row r="2905" ht="17.25" customHeight="1"/>
    <row r="2906" ht="17.25" customHeight="1"/>
    <row r="2907" ht="17.25" customHeight="1"/>
    <row r="2908" ht="17.25" customHeight="1"/>
    <row r="2909" ht="17.25" customHeight="1"/>
    <row r="2910" ht="17.25" customHeight="1"/>
    <row r="2911" ht="17.25" customHeight="1"/>
    <row r="2912" ht="17.25" customHeight="1"/>
    <row r="2913" ht="17.25" customHeight="1"/>
    <row r="2914" ht="17.25" customHeight="1"/>
    <row r="2915" ht="17.25" customHeight="1"/>
    <row r="2916" ht="17.25" customHeight="1"/>
    <row r="2917" ht="17.25" customHeight="1"/>
    <row r="2918" ht="17.25" customHeight="1"/>
    <row r="2919" ht="17.25" customHeight="1"/>
    <row r="2920" ht="17.25" customHeight="1"/>
    <row r="2921" ht="17.25" customHeight="1"/>
    <row r="2922" ht="17.25" customHeight="1"/>
    <row r="2923" ht="17.25" customHeight="1"/>
    <row r="2924" ht="17.25" customHeight="1"/>
    <row r="2925" ht="17.25" customHeight="1"/>
    <row r="2926" ht="17.25" customHeight="1"/>
    <row r="2927" ht="17.25" customHeight="1"/>
    <row r="2928" ht="17.25" customHeight="1"/>
    <row r="2929" ht="17.25" customHeight="1"/>
    <row r="2930" ht="17.25" customHeight="1"/>
    <row r="2931" ht="17.25" customHeight="1"/>
    <row r="2932" ht="17.25" customHeight="1"/>
    <row r="2933" ht="17.25" customHeight="1"/>
    <row r="2934" ht="17.25" customHeight="1"/>
    <row r="2935" ht="17.25" customHeight="1"/>
    <row r="2936" ht="17.25" customHeight="1"/>
    <row r="2937" ht="17.25" customHeight="1"/>
    <row r="2938" ht="17.25" customHeight="1"/>
    <row r="2939" ht="17.25" customHeight="1"/>
    <row r="2940" ht="17.25" customHeight="1"/>
    <row r="2941" ht="17.25" customHeight="1"/>
    <row r="2942" ht="17.25" customHeight="1"/>
    <row r="2943" ht="17.25" customHeight="1"/>
    <row r="2944" ht="17.25" customHeight="1"/>
    <row r="2945" ht="17.25" customHeight="1"/>
    <row r="2946" ht="17.25" customHeight="1"/>
    <row r="2947" ht="17.25" customHeight="1"/>
    <row r="2948" ht="17.25" customHeight="1"/>
    <row r="2949" ht="17.25" customHeight="1"/>
    <row r="2950" ht="17.25" customHeight="1"/>
    <row r="2951" ht="17.25" customHeight="1"/>
    <row r="2952" ht="17.25" customHeight="1"/>
    <row r="2953" ht="17.25" customHeight="1"/>
    <row r="2954" ht="17.25" customHeight="1"/>
    <row r="2955" ht="17.25" customHeight="1"/>
    <row r="2956" ht="17.25" customHeight="1"/>
    <row r="2957" ht="17.25" customHeight="1"/>
    <row r="2958" ht="17.25" customHeight="1"/>
    <row r="2959" ht="17.25" customHeight="1"/>
    <row r="2960" ht="17.25" customHeight="1"/>
    <row r="2961" ht="17.25" customHeight="1"/>
    <row r="2962" ht="17.25" customHeight="1"/>
    <row r="2963" ht="17.25" customHeight="1"/>
    <row r="2964" ht="17.25" customHeight="1"/>
    <row r="2965" ht="17.25" customHeight="1"/>
    <row r="2966" ht="17.25" customHeight="1"/>
    <row r="2967" ht="17.25" customHeight="1"/>
    <row r="2968" ht="17.25" customHeight="1"/>
    <row r="2969" ht="17.25" customHeight="1"/>
    <row r="2970" ht="17.25" customHeight="1"/>
    <row r="2971" ht="17.25" customHeight="1"/>
    <row r="2972" ht="17.25" customHeight="1"/>
    <row r="2973" ht="17.25" customHeight="1"/>
    <row r="2974" ht="17.25" customHeight="1"/>
    <row r="2975" ht="17.25" customHeight="1"/>
    <row r="2976" ht="17.25" customHeight="1"/>
    <row r="2977" ht="17.25" customHeight="1"/>
    <row r="2978" ht="17.25" customHeight="1"/>
    <row r="2979" ht="17.25" customHeight="1"/>
    <row r="2980" ht="17.25" customHeight="1"/>
    <row r="2981" ht="17.25" customHeight="1"/>
    <row r="2982" ht="17.25" customHeight="1"/>
    <row r="2983" ht="17.25" customHeight="1"/>
    <row r="2984" ht="17.25" customHeight="1"/>
    <row r="2985" ht="17.25" customHeight="1"/>
    <row r="2986" ht="17.25" customHeight="1"/>
    <row r="2987" ht="17.25" customHeight="1"/>
    <row r="2988" ht="17.25" customHeight="1"/>
    <row r="2989" ht="17.25" customHeight="1"/>
    <row r="2990" ht="17.25" customHeight="1"/>
    <row r="2991" ht="17.25" customHeight="1"/>
    <row r="2992" ht="17.25" customHeight="1"/>
    <row r="2993" ht="17.25" customHeight="1"/>
    <row r="2994" ht="17.25" customHeight="1"/>
    <row r="2995" ht="17.25" customHeight="1"/>
    <row r="2996" ht="17.25" customHeight="1"/>
    <row r="2997" ht="17.25" customHeight="1"/>
    <row r="2998" ht="17.25" customHeight="1"/>
    <row r="2999" ht="17.25" customHeight="1"/>
    <row r="3000" ht="17.25" customHeight="1"/>
    <row r="3001" ht="17.25" customHeight="1"/>
    <row r="3002" ht="17.25" customHeight="1"/>
    <row r="3003" ht="17.25" customHeight="1"/>
    <row r="3004" ht="17.25" customHeight="1"/>
    <row r="3005" ht="17.25" customHeight="1"/>
    <row r="3006" ht="17.25" customHeight="1"/>
    <row r="3007" ht="17.25" customHeight="1"/>
    <row r="3008" ht="17.25" customHeight="1"/>
    <row r="3009" ht="17.25" customHeight="1"/>
    <row r="3010" ht="17.25" customHeight="1"/>
    <row r="3011" ht="17.25" customHeight="1"/>
    <row r="3012" ht="17.25" customHeight="1"/>
    <row r="3013" ht="17.25" customHeight="1"/>
    <row r="3014" ht="17.25" customHeight="1"/>
    <row r="3015" ht="17.25" customHeight="1"/>
    <row r="3016" ht="17.25" customHeight="1"/>
    <row r="3017" ht="17.25" customHeight="1"/>
    <row r="3018" ht="17.25" customHeight="1"/>
    <row r="3019" ht="17.25" customHeight="1"/>
    <row r="3020" ht="17.25" customHeight="1"/>
    <row r="3021" ht="17.25" customHeight="1"/>
    <row r="3022" ht="17.25" customHeight="1"/>
    <row r="3023" ht="17.25" customHeight="1"/>
    <row r="3024" ht="17.25" customHeight="1"/>
    <row r="3025" ht="17.25" customHeight="1"/>
    <row r="3026" ht="17.25" customHeight="1"/>
    <row r="3027" ht="17.25" customHeight="1"/>
    <row r="3028" ht="17.25" customHeight="1"/>
    <row r="3029" ht="17.25" customHeight="1"/>
    <row r="3030" ht="17.25" customHeight="1"/>
    <row r="3031" ht="17.25" customHeight="1"/>
    <row r="3032" ht="17.25" customHeight="1"/>
    <row r="3033" ht="17.25" customHeight="1"/>
    <row r="3034" ht="17.25" customHeight="1"/>
    <row r="3035" ht="17.25" customHeight="1"/>
    <row r="3036" ht="17.25" customHeight="1"/>
    <row r="3037" ht="17.25" customHeight="1"/>
    <row r="3038" ht="17.25" customHeight="1"/>
    <row r="3039" ht="17.25" customHeight="1"/>
    <row r="3040" ht="17.25" customHeight="1"/>
    <row r="3041" ht="17.25" customHeight="1"/>
    <row r="3042" ht="17.25" customHeight="1"/>
    <row r="3043" ht="17.25" customHeight="1"/>
    <row r="3044" ht="17.25" customHeight="1"/>
    <row r="3045" ht="17.25" customHeight="1"/>
    <row r="3046" ht="17.25" customHeight="1"/>
    <row r="3047" ht="17.25" customHeight="1"/>
    <row r="3048" ht="17.25" customHeight="1"/>
    <row r="3049" ht="17.25" customHeight="1"/>
    <row r="3050" ht="17.25" customHeight="1"/>
    <row r="3051" ht="17.25" customHeight="1"/>
    <row r="3052" ht="17.25" customHeight="1"/>
    <row r="3053" ht="17.25" customHeight="1"/>
    <row r="3054" ht="17.25" customHeight="1"/>
    <row r="3055" ht="17.25" customHeight="1"/>
    <row r="3056" ht="17.25" customHeight="1"/>
    <row r="3057" ht="17.25" customHeight="1"/>
    <row r="3058" ht="17.25" customHeight="1"/>
    <row r="3059" ht="17.25" customHeight="1"/>
    <row r="3060" ht="17.25" customHeight="1"/>
    <row r="3061" ht="17.25" customHeight="1"/>
    <row r="3062" ht="17.25" customHeight="1"/>
    <row r="3063" ht="17.25" customHeight="1"/>
    <row r="3064" ht="17.25" customHeight="1"/>
    <row r="3065" ht="17.25" customHeight="1"/>
    <row r="3066" ht="17.25" customHeight="1"/>
    <row r="3067" ht="17.25" customHeight="1"/>
    <row r="3068" ht="17.25" customHeight="1"/>
    <row r="3069" ht="17.25" customHeight="1"/>
    <row r="3070" ht="17.25" customHeight="1"/>
    <row r="3071" ht="17.25" customHeight="1"/>
    <row r="3072" ht="17.25" customHeight="1"/>
    <row r="3073" spans="2:7" ht="17.25" customHeight="1"/>
    <row r="3074" spans="2:7" ht="17.25" customHeight="1"/>
    <row r="3075" spans="2:7" ht="17.25" customHeight="1"/>
    <row r="3076" spans="2:7" ht="17.25" customHeight="1"/>
    <row r="3077" spans="2:7" ht="17.25" customHeight="1"/>
    <row r="3078" spans="2:7" ht="17.25" customHeight="1"/>
    <row r="3079" spans="2:7" ht="17.25" customHeight="1"/>
    <row r="3080" spans="2:7" ht="17.25" customHeight="1"/>
    <row r="3081" spans="2:7" ht="17.25" customHeight="1"/>
    <row r="3082" spans="2:7" ht="17.25" customHeight="1"/>
    <row r="3083" spans="2:7" ht="17.25" customHeight="1"/>
    <row r="3084" spans="2:7" ht="17.25" customHeight="1"/>
    <row r="3085" spans="2:7" ht="17.25" customHeight="1">
      <c r="B3085" s="780">
        <v>44469</v>
      </c>
      <c r="C3085" s="781"/>
      <c r="D3085" s="781"/>
      <c r="E3085" s="781"/>
      <c r="F3085" s="781"/>
      <c r="G3085" s="782"/>
    </row>
    <row r="3086" spans="2:7" ht="17.25" customHeight="1">
      <c r="B3086" s="783">
        <v>44469</v>
      </c>
      <c r="C3086" s="784"/>
      <c r="D3086" s="784" t="s">
        <v>9553</v>
      </c>
      <c r="E3086" s="784" t="s">
        <v>9554</v>
      </c>
      <c r="F3086" s="784"/>
      <c r="G3086" s="785"/>
    </row>
    <row r="3087" spans="2:7" ht="17.25" customHeight="1">
      <c r="B3087" s="786">
        <v>44469</v>
      </c>
      <c r="C3087" s="787"/>
      <c r="D3087" s="787" t="s">
        <v>9555</v>
      </c>
      <c r="E3087" s="787" t="s">
        <v>9556</v>
      </c>
      <c r="F3087" s="787" t="s">
        <v>9557</v>
      </c>
      <c r="G3087" s="788"/>
    </row>
  </sheetData>
  <mergeCells count="67">
    <mergeCell ref="B48:C48"/>
    <mergeCell ref="B49:C49"/>
    <mergeCell ref="B50:C50"/>
    <mergeCell ref="B51:C51"/>
    <mergeCell ref="B43:C43"/>
    <mergeCell ref="B44:C44"/>
    <mergeCell ref="B45:C45"/>
    <mergeCell ref="B46:C46"/>
    <mergeCell ref="B47:C47"/>
    <mergeCell ref="B38:C38"/>
    <mergeCell ref="B39:C39"/>
    <mergeCell ref="B40:C40"/>
    <mergeCell ref="B41:C41"/>
    <mergeCell ref="B42:C42"/>
    <mergeCell ref="B33:C33"/>
    <mergeCell ref="B34:C34"/>
    <mergeCell ref="B35:C35"/>
    <mergeCell ref="B36:C36"/>
    <mergeCell ref="B37:C37"/>
    <mergeCell ref="B28:C28"/>
    <mergeCell ref="B29:C29"/>
    <mergeCell ref="B30:C30"/>
    <mergeCell ref="B31:C31"/>
    <mergeCell ref="B32:C32"/>
    <mergeCell ref="B23:C23"/>
    <mergeCell ref="B24:C24"/>
    <mergeCell ref="B25:C25"/>
    <mergeCell ref="B26:C26"/>
    <mergeCell ref="B27:C27"/>
    <mergeCell ref="B18:C18"/>
    <mergeCell ref="B19:C19"/>
    <mergeCell ref="B20:C20"/>
    <mergeCell ref="B21:C21"/>
    <mergeCell ref="B22:C22"/>
    <mergeCell ref="B13:C13"/>
    <mergeCell ref="B14:C14"/>
    <mergeCell ref="B15:C15"/>
    <mergeCell ref="B16:C16"/>
    <mergeCell ref="B17:C17"/>
    <mergeCell ref="B8:C8"/>
    <mergeCell ref="B9:C9"/>
    <mergeCell ref="B10:C10"/>
    <mergeCell ref="B11:C11"/>
    <mergeCell ref="B12:C12"/>
    <mergeCell ref="B2:E2"/>
    <mergeCell ref="B4:C4"/>
    <mergeCell ref="B5:C5"/>
    <mergeCell ref="B6:C6"/>
    <mergeCell ref="B7:C7"/>
    <mergeCell ref="B69:C69"/>
    <mergeCell ref="B59:C59"/>
    <mergeCell ref="B60:C60"/>
    <mergeCell ref="B61:C61"/>
    <mergeCell ref="B62:C62"/>
    <mergeCell ref="B63:C63"/>
    <mergeCell ref="B64:C64"/>
    <mergeCell ref="B65:C65"/>
    <mergeCell ref="B57:C57"/>
    <mergeCell ref="B58:C58"/>
    <mergeCell ref="B66:C66"/>
    <mergeCell ref="B67:C67"/>
    <mergeCell ref="B68:C68"/>
    <mergeCell ref="B52:C52"/>
    <mergeCell ref="B53:C53"/>
    <mergeCell ref="B54:C54"/>
    <mergeCell ref="B55:C55"/>
    <mergeCell ref="B56:C56"/>
  </mergeCells>
  <phoneticPr fontId="100" type="noConversion"/>
  <pageMargins left="0.7" right="0.7" top="0.75" bottom="0.75"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4140625" defaultRowHeight="15" customHeight="1"/>
  <cols>
    <col min="1" max="1" width="3.44140625" customWidth="1"/>
    <col min="2" max="2" width="5.44140625" customWidth="1"/>
    <col min="3" max="3" width="18.6640625" customWidth="1"/>
    <col min="4" max="4" width="28.6640625" customWidth="1"/>
    <col min="5" max="5" width="16" customWidth="1"/>
    <col min="6" max="6" width="76.5546875" customWidth="1"/>
    <col min="7" max="7" width="9.6640625" customWidth="1"/>
    <col min="8" max="8" width="11.109375" customWidth="1"/>
    <col min="9" max="26" width="8.6640625" customWidth="1"/>
  </cols>
  <sheetData>
    <row r="1" spans="1:26" ht="17.25" customHeight="1">
      <c r="A1" s="76"/>
      <c r="B1" s="76"/>
      <c r="C1" s="76"/>
      <c r="D1" s="76"/>
      <c r="E1" s="76"/>
      <c r="F1" s="76"/>
      <c r="G1" s="76"/>
      <c r="H1" s="76"/>
      <c r="I1" s="76"/>
      <c r="J1" s="76"/>
      <c r="K1" s="76"/>
      <c r="L1" s="76"/>
      <c r="M1" s="76"/>
      <c r="N1" s="76"/>
      <c r="O1" s="76"/>
      <c r="P1" s="76"/>
      <c r="Q1" s="76"/>
      <c r="R1" s="76"/>
      <c r="S1" s="76"/>
      <c r="T1" s="76"/>
      <c r="U1" s="76"/>
      <c r="V1" s="76"/>
      <c r="W1" s="76"/>
      <c r="X1" s="76"/>
      <c r="Y1" s="76"/>
      <c r="Z1" s="76"/>
    </row>
    <row r="2" spans="1:26" ht="17.25" customHeight="1">
      <c r="A2" s="76"/>
      <c r="B2" s="1402" t="s">
        <v>11087</v>
      </c>
      <c r="C2" s="1393"/>
      <c r="D2" s="1393"/>
      <c r="E2" s="1393"/>
      <c r="F2" s="1393"/>
      <c r="G2" s="1393"/>
      <c r="H2" s="1394"/>
      <c r="I2" s="76"/>
      <c r="J2" s="76"/>
      <c r="K2" s="76"/>
      <c r="L2" s="76"/>
      <c r="M2" s="76"/>
      <c r="N2" s="76"/>
      <c r="O2" s="76"/>
      <c r="P2" s="76"/>
      <c r="Q2" s="76"/>
      <c r="R2" s="76"/>
      <c r="S2" s="76"/>
      <c r="T2" s="76"/>
      <c r="U2" s="76"/>
      <c r="V2" s="76"/>
      <c r="W2" s="76"/>
      <c r="X2" s="76"/>
      <c r="Y2" s="76"/>
      <c r="Z2" s="76"/>
    </row>
    <row r="3" spans="1:26" ht="17.25" customHeight="1">
      <c r="A3" s="76"/>
      <c r="B3" s="76"/>
      <c r="C3" s="790"/>
      <c r="D3" s="76"/>
      <c r="E3" s="76"/>
      <c r="F3" s="789"/>
      <c r="G3" s="76"/>
      <c r="H3" s="76"/>
      <c r="I3" s="76"/>
      <c r="J3" s="76"/>
      <c r="K3" s="76"/>
      <c r="L3" s="76"/>
      <c r="M3" s="76"/>
      <c r="N3" s="76"/>
      <c r="O3" s="76"/>
      <c r="P3" s="76"/>
      <c r="Q3" s="76"/>
      <c r="R3" s="76"/>
      <c r="S3" s="76"/>
      <c r="T3" s="76"/>
      <c r="U3" s="76"/>
      <c r="V3" s="76"/>
      <c r="W3" s="76"/>
      <c r="X3" s="76"/>
      <c r="Y3" s="76"/>
      <c r="Z3" s="76"/>
    </row>
    <row r="4" spans="1:26" ht="17.25" customHeight="1">
      <c r="A4" s="76"/>
      <c r="B4" s="791" t="s">
        <v>9559</v>
      </c>
      <c r="C4" s="791" t="s">
        <v>9560</v>
      </c>
      <c r="D4" s="791" t="s">
        <v>9561</v>
      </c>
      <c r="E4" s="791" t="s">
        <v>9562</v>
      </c>
      <c r="F4" s="792" t="s">
        <v>9563</v>
      </c>
      <c r="G4" s="791" t="s">
        <v>9564</v>
      </c>
      <c r="H4" s="791" t="s">
        <v>1208</v>
      </c>
      <c r="I4" s="76"/>
      <c r="J4" s="76"/>
      <c r="K4" s="76"/>
      <c r="L4" s="76"/>
      <c r="M4" s="76"/>
      <c r="N4" s="76"/>
      <c r="O4" s="76"/>
      <c r="P4" s="76"/>
      <c r="Q4" s="76"/>
      <c r="R4" s="76"/>
      <c r="S4" s="76"/>
      <c r="T4" s="76"/>
      <c r="U4" s="76"/>
      <c r="V4" s="76"/>
      <c r="W4" s="76"/>
      <c r="X4" s="76"/>
      <c r="Y4" s="76"/>
      <c r="Z4" s="76"/>
    </row>
    <row r="5" spans="1:26" ht="17.25" customHeight="1">
      <c r="A5" s="76"/>
      <c r="B5" s="236">
        <v>1</v>
      </c>
      <c r="C5" s="793">
        <v>44354</v>
      </c>
      <c r="D5" s="794" t="s">
        <v>11088</v>
      </c>
      <c r="E5" s="795" t="s">
        <v>11089</v>
      </c>
      <c r="F5" s="795" t="s">
        <v>11090</v>
      </c>
      <c r="G5" s="795" t="s">
        <v>9568</v>
      </c>
      <c r="H5" s="794"/>
      <c r="I5" s="76"/>
      <c r="J5" s="76"/>
      <c r="K5" s="76"/>
      <c r="L5" s="76"/>
      <c r="M5" s="76"/>
      <c r="N5" s="76"/>
      <c r="O5" s="76"/>
      <c r="P5" s="76"/>
      <c r="Q5" s="76"/>
      <c r="R5" s="76"/>
      <c r="S5" s="76"/>
      <c r="T5" s="76"/>
      <c r="U5" s="76"/>
      <c r="V5" s="76"/>
      <c r="W5" s="76"/>
      <c r="X5" s="76"/>
      <c r="Y5" s="76"/>
      <c r="Z5" s="76"/>
    </row>
    <row r="6" spans="1:26" ht="17.25" customHeight="1">
      <c r="A6" s="76"/>
      <c r="B6" s="236">
        <v>2</v>
      </c>
      <c r="C6" s="793">
        <v>44354</v>
      </c>
      <c r="D6" s="794" t="s">
        <v>11088</v>
      </c>
      <c r="E6" s="795" t="s">
        <v>11091</v>
      </c>
      <c r="F6" s="795" t="s">
        <v>11092</v>
      </c>
      <c r="G6" s="795" t="s">
        <v>9568</v>
      </c>
      <c r="H6" s="794"/>
      <c r="I6" s="76"/>
      <c r="J6" s="76"/>
      <c r="K6" s="76"/>
      <c r="L6" s="76"/>
      <c r="M6" s="76"/>
      <c r="N6" s="76"/>
      <c r="O6" s="76"/>
      <c r="P6" s="76"/>
      <c r="Q6" s="76"/>
      <c r="R6" s="76"/>
      <c r="S6" s="76"/>
      <c r="T6" s="76"/>
      <c r="U6" s="76"/>
      <c r="V6" s="76"/>
      <c r="W6" s="76"/>
      <c r="X6" s="76"/>
      <c r="Y6" s="76"/>
      <c r="Z6" s="76"/>
    </row>
    <row r="7" spans="1:26" ht="17.25" customHeight="1">
      <c r="A7" s="76"/>
      <c r="B7" s="236">
        <v>3</v>
      </c>
      <c r="C7" s="793">
        <v>44354</v>
      </c>
      <c r="D7" s="794" t="s">
        <v>11088</v>
      </c>
      <c r="E7" s="795" t="s">
        <v>11093</v>
      </c>
      <c r="F7" s="795" t="s">
        <v>11094</v>
      </c>
      <c r="G7" s="795" t="s">
        <v>9568</v>
      </c>
      <c r="H7" s="794"/>
      <c r="I7" s="76"/>
      <c r="J7" s="76"/>
      <c r="K7" s="76"/>
      <c r="L7" s="76"/>
      <c r="M7" s="76"/>
      <c r="N7" s="76"/>
      <c r="O7" s="76"/>
      <c r="P7" s="76"/>
      <c r="Q7" s="76"/>
      <c r="R7" s="76"/>
      <c r="S7" s="76"/>
      <c r="T7" s="76"/>
      <c r="U7" s="76"/>
      <c r="V7" s="76"/>
      <c r="W7" s="76"/>
      <c r="X7" s="76"/>
      <c r="Y7" s="76"/>
      <c r="Z7" s="76"/>
    </row>
    <row r="8" spans="1:26" ht="17.25" customHeight="1">
      <c r="A8" s="76"/>
      <c r="B8" s="236">
        <v>4</v>
      </c>
      <c r="C8" s="793">
        <v>44354</v>
      </c>
      <c r="D8" s="794" t="s">
        <v>11088</v>
      </c>
      <c r="E8" s="795" t="s">
        <v>11095</v>
      </c>
      <c r="F8" s="795" t="s">
        <v>11096</v>
      </c>
      <c r="G8" s="795" t="s">
        <v>9568</v>
      </c>
      <c r="H8" s="794"/>
      <c r="I8" s="76"/>
      <c r="J8" s="76"/>
      <c r="K8" s="76"/>
      <c r="L8" s="76"/>
      <c r="M8" s="76"/>
      <c r="N8" s="76"/>
      <c r="O8" s="76"/>
      <c r="P8" s="76"/>
      <c r="Q8" s="76"/>
      <c r="R8" s="76"/>
      <c r="S8" s="76"/>
      <c r="T8" s="76"/>
      <c r="U8" s="76"/>
      <c r="V8" s="76"/>
      <c r="W8" s="76"/>
      <c r="X8" s="76"/>
      <c r="Y8" s="76"/>
      <c r="Z8" s="76"/>
    </row>
    <row r="9" spans="1:26" ht="17.25" customHeight="1">
      <c r="A9" s="76"/>
      <c r="B9" s="236">
        <v>5</v>
      </c>
      <c r="C9" s="793">
        <v>44354</v>
      </c>
      <c r="D9" s="794" t="s">
        <v>11088</v>
      </c>
      <c r="E9" s="795" t="s">
        <v>11097</v>
      </c>
      <c r="F9" s="795" t="s">
        <v>11098</v>
      </c>
      <c r="G9" s="795" t="s">
        <v>9568</v>
      </c>
      <c r="H9" s="794"/>
      <c r="I9" s="76"/>
      <c r="J9" s="76"/>
      <c r="K9" s="76"/>
      <c r="L9" s="76"/>
      <c r="M9" s="76"/>
      <c r="N9" s="76"/>
      <c r="O9" s="76"/>
      <c r="P9" s="76"/>
      <c r="Q9" s="76"/>
      <c r="R9" s="76"/>
      <c r="S9" s="76"/>
      <c r="T9" s="76"/>
      <c r="U9" s="76"/>
      <c r="V9" s="76"/>
      <c r="W9" s="76"/>
      <c r="X9" s="76"/>
      <c r="Y9" s="76"/>
      <c r="Z9" s="76"/>
    </row>
    <row r="10" spans="1:26" ht="17.25" customHeight="1">
      <c r="A10" s="76"/>
      <c r="B10" s="796">
        <v>6</v>
      </c>
      <c r="C10" s="793">
        <v>44355</v>
      </c>
      <c r="D10" s="810" t="s">
        <v>11088</v>
      </c>
      <c r="E10" s="797" t="s">
        <v>11099</v>
      </c>
      <c r="F10" s="797" t="s">
        <v>11100</v>
      </c>
      <c r="G10" s="797" t="s">
        <v>9568</v>
      </c>
      <c r="H10" s="810"/>
      <c r="I10" s="76"/>
      <c r="J10" s="76"/>
      <c r="K10" s="76"/>
      <c r="L10" s="76"/>
      <c r="M10" s="76"/>
      <c r="N10" s="76"/>
      <c r="O10" s="76"/>
      <c r="P10" s="76"/>
      <c r="Q10" s="76"/>
      <c r="R10" s="76"/>
      <c r="S10" s="76"/>
      <c r="T10" s="76"/>
      <c r="U10" s="76"/>
      <c r="V10" s="76"/>
      <c r="W10" s="76"/>
      <c r="X10" s="76"/>
      <c r="Y10" s="76"/>
      <c r="Z10" s="76"/>
    </row>
    <row r="11" spans="1:26" ht="17.25" customHeight="1">
      <c r="A11" s="76"/>
      <c r="B11" s="236">
        <v>7</v>
      </c>
      <c r="C11" s="793">
        <v>44355</v>
      </c>
      <c r="D11" s="794" t="s">
        <v>11088</v>
      </c>
      <c r="E11" s="236" t="s">
        <v>11101</v>
      </c>
      <c r="F11" s="121" t="s">
        <v>11102</v>
      </c>
      <c r="G11" s="795" t="s">
        <v>9568</v>
      </c>
      <c r="H11" s="236"/>
      <c r="I11" s="76"/>
      <c r="J11" s="76"/>
      <c r="K11" s="76"/>
      <c r="L11" s="76"/>
      <c r="M11" s="76"/>
      <c r="N11" s="76"/>
      <c r="O11" s="76"/>
      <c r="P11" s="76"/>
      <c r="Q11" s="76"/>
      <c r="R11" s="76"/>
      <c r="S11" s="76"/>
      <c r="T11" s="76"/>
      <c r="U11" s="76"/>
      <c r="V11" s="76"/>
      <c r="W11" s="76"/>
      <c r="X11" s="76"/>
      <c r="Y11" s="76"/>
      <c r="Z11" s="76"/>
    </row>
    <row r="12" spans="1:26" ht="17.25" customHeight="1">
      <c r="A12" s="76"/>
      <c r="B12" s="236">
        <v>8</v>
      </c>
      <c r="C12" s="793">
        <v>44355</v>
      </c>
      <c r="D12" s="794" t="s">
        <v>11088</v>
      </c>
      <c r="E12" s="236" t="s">
        <v>11103</v>
      </c>
      <c r="F12" s="121" t="s">
        <v>11104</v>
      </c>
      <c r="G12" s="795" t="s">
        <v>9568</v>
      </c>
      <c r="H12" s="236"/>
      <c r="I12" s="76"/>
      <c r="J12" s="76"/>
      <c r="K12" s="76"/>
      <c r="L12" s="76"/>
      <c r="M12" s="76"/>
      <c r="N12" s="76"/>
      <c r="O12" s="76"/>
      <c r="P12" s="76"/>
      <c r="Q12" s="76"/>
      <c r="R12" s="76"/>
      <c r="S12" s="76"/>
      <c r="T12" s="76"/>
      <c r="U12" s="76"/>
      <c r="V12" s="76"/>
      <c r="W12" s="76"/>
      <c r="X12" s="76"/>
      <c r="Y12" s="76"/>
      <c r="Z12" s="76"/>
    </row>
    <row r="13" spans="1:26" ht="17.25" customHeight="1">
      <c r="A13" s="76"/>
      <c r="B13" s="236">
        <v>10</v>
      </c>
      <c r="C13" s="793">
        <v>44355</v>
      </c>
      <c r="D13" s="794" t="s">
        <v>11088</v>
      </c>
      <c r="E13" s="236" t="s">
        <v>11105</v>
      </c>
      <c r="F13" s="121" t="s">
        <v>11106</v>
      </c>
      <c r="G13" s="795" t="s">
        <v>9568</v>
      </c>
      <c r="H13" s="236"/>
      <c r="I13" s="76"/>
      <c r="J13" s="76"/>
      <c r="K13" s="76"/>
      <c r="L13" s="76"/>
      <c r="M13" s="76"/>
      <c r="N13" s="76"/>
      <c r="O13" s="76"/>
      <c r="P13" s="76"/>
      <c r="Q13" s="76"/>
      <c r="R13" s="76"/>
      <c r="S13" s="76"/>
      <c r="T13" s="76"/>
      <c r="U13" s="76"/>
      <c r="V13" s="76"/>
      <c r="W13" s="76"/>
      <c r="X13" s="76"/>
      <c r="Y13" s="76"/>
      <c r="Z13" s="76"/>
    </row>
    <row r="14" spans="1:26" ht="17.25" customHeight="1">
      <c r="A14" s="76"/>
      <c r="B14" s="236">
        <v>11</v>
      </c>
      <c r="C14" s="793">
        <v>44355</v>
      </c>
      <c r="D14" s="794" t="s">
        <v>11088</v>
      </c>
      <c r="E14" s="236" t="s">
        <v>11091</v>
      </c>
      <c r="F14" s="121" t="s">
        <v>11107</v>
      </c>
      <c r="G14" s="795" t="s">
        <v>9568</v>
      </c>
      <c r="H14" s="236"/>
      <c r="I14" s="76"/>
      <c r="J14" s="76"/>
      <c r="K14" s="76"/>
      <c r="L14" s="76"/>
      <c r="M14" s="76"/>
      <c r="N14" s="76"/>
      <c r="O14" s="76"/>
      <c r="P14" s="76"/>
      <c r="Q14" s="76"/>
      <c r="R14" s="76"/>
      <c r="S14" s="76"/>
      <c r="T14" s="76"/>
      <c r="U14" s="76"/>
      <c r="V14" s="76"/>
      <c r="W14" s="76"/>
      <c r="X14" s="76"/>
      <c r="Y14" s="76"/>
      <c r="Z14" s="76"/>
    </row>
    <row r="15" spans="1:26" ht="17.25" customHeight="1">
      <c r="A15" s="76"/>
      <c r="B15" s="236">
        <v>12</v>
      </c>
      <c r="C15" s="793">
        <v>44355</v>
      </c>
      <c r="D15" s="794" t="s">
        <v>11088</v>
      </c>
      <c r="E15" s="236" t="s">
        <v>11108</v>
      </c>
      <c r="F15" s="121" t="s">
        <v>11109</v>
      </c>
      <c r="G15" s="795" t="s">
        <v>9568</v>
      </c>
      <c r="H15" s="236"/>
      <c r="I15" s="76"/>
      <c r="J15" s="76"/>
      <c r="K15" s="76"/>
      <c r="L15" s="76"/>
      <c r="M15" s="76"/>
      <c r="N15" s="76"/>
      <c r="O15" s="76"/>
      <c r="P15" s="76"/>
      <c r="Q15" s="76"/>
      <c r="R15" s="76"/>
      <c r="S15" s="76"/>
      <c r="T15" s="76"/>
      <c r="U15" s="76"/>
      <c r="V15" s="76"/>
      <c r="W15" s="76"/>
      <c r="X15" s="76"/>
      <c r="Y15" s="76"/>
      <c r="Z15" s="76"/>
    </row>
    <row r="16" spans="1:26" ht="17.25" customHeight="1">
      <c r="A16" s="76"/>
      <c r="B16" s="236">
        <v>13</v>
      </c>
      <c r="C16" s="793">
        <v>44355</v>
      </c>
      <c r="D16" s="794" t="s">
        <v>11088</v>
      </c>
      <c r="E16" s="236" t="s">
        <v>11110</v>
      </c>
      <c r="F16" s="121" t="s">
        <v>11111</v>
      </c>
      <c r="G16" s="795" t="s">
        <v>9568</v>
      </c>
      <c r="H16" s="236"/>
      <c r="I16" s="76"/>
      <c r="J16" s="76"/>
      <c r="K16" s="76"/>
      <c r="L16" s="76"/>
      <c r="M16" s="76"/>
      <c r="N16" s="76"/>
      <c r="O16" s="76"/>
      <c r="P16" s="76"/>
      <c r="Q16" s="76"/>
      <c r="R16" s="76"/>
      <c r="S16" s="76"/>
      <c r="T16" s="76"/>
      <c r="U16" s="76"/>
      <c r="V16" s="76"/>
      <c r="W16" s="76"/>
      <c r="X16" s="76"/>
      <c r="Y16" s="76"/>
      <c r="Z16" s="76"/>
    </row>
    <row r="17" spans="1:26" ht="17.25" customHeight="1">
      <c r="A17" s="76"/>
      <c r="B17" s="796">
        <v>14</v>
      </c>
      <c r="C17" s="809">
        <v>44355</v>
      </c>
      <c r="D17" s="810" t="s">
        <v>11088</v>
      </c>
      <c r="E17" s="796" t="s">
        <v>11112</v>
      </c>
      <c r="F17" s="796" t="s">
        <v>11113</v>
      </c>
      <c r="G17" s="797" t="s">
        <v>9568</v>
      </c>
      <c r="H17" s="796"/>
      <c r="I17" s="76"/>
      <c r="J17" s="76"/>
      <c r="K17" s="76"/>
      <c r="L17" s="76"/>
      <c r="M17" s="76"/>
      <c r="N17" s="76"/>
      <c r="O17" s="76"/>
      <c r="P17" s="76"/>
      <c r="Q17" s="76"/>
      <c r="R17" s="76"/>
      <c r="S17" s="76"/>
      <c r="T17" s="76"/>
      <c r="U17" s="76"/>
      <c r="V17" s="76"/>
      <c r="W17" s="76"/>
      <c r="X17" s="76"/>
      <c r="Y17" s="76"/>
      <c r="Z17" s="76"/>
    </row>
    <row r="18" spans="1:26" ht="17.25" customHeight="1">
      <c r="A18" s="76"/>
      <c r="B18" s="236">
        <v>15</v>
      </c>
      <c r="C18" s="793">
        <v>44356</v>
      </c>
      <c r="D18" s="794" t="s">
        <v>11088</v>
      </c>
      <c r="E18" s="236" t="s">
        <v>11114</v>
      </c>
      <c r="F18" s="236" t="s">
        <v>11115</v>
      </c>
      <c r="G18" s="795" t="s">
        <v>9568</v>
      </c>
      <c r="H18" s="236"/>
      <c r="I18" s="76"/>
      <c r="J18" s="76"/>
      <c r="K18" s="76"/>
      <c r="L18" s="76"/>
      <c r="M18" s="76"/>
      <c r="N18" s="76"/>
      <c r="O18" s="76"/>
      <c r="P18" s="76"/>
      <c r="Q18" s="76"/>
      <c r="R18" s="76"/>
      <c r="S18" s="76"/>
      <c r="T18" s="76"/>
      <c r="U18" s="76"/>
      <c r="V18" s="76"/>
      <c r="W18" s="76"/>
      <c r="X18" s="76"/>
      <c r="Y18" s="76"/>
      <c r="Z18" s="76"/>
    </row>
    <row r="19" spans="1:26" ht="17.25" customHeight="1">
      <c r="A19" s="76"/>
      <c r="B19" s="236">
        <v>16</v>
      </c>
      <c r="C19" s="793">
        <v>44356</v>
      </c>
      <c r="D19" s="794" t="s">
        <v>11088</v>
      </c>
      <c r="E19" s="236" t="s">
        <v>11116</v>
      </c>
      <c r="F19" s="236" t="s">
        <v>11117</v>
      </c>
      <c r="G19" s="795" t="s">
        <v>9568</v>
      </c>
      <c r="H19" s="236"/>
      <c r="I19" s="76"/>
      <c r="J19" s="76"/>
      <c r="K19" s="76"/>
      <c r="L19" s="76"/>
      <c r="M19" s="76"/>
      <c r="N19" s="76"/>
      <c r="O19" s="76"/>
      <c r="P19" s="76"/>
      <c r="Q19" s="76"/>
      <c r="R19" s="76"/>
      <c r="S19" s="76"/>
      <c r="T19" s="76"/>
      <c r="U19" s="76"/>
      <c r="V19" s="76"/>
      <c r="W19" s="76"/>
      <c r="X19" s="76"/>
      <c r="Y19" s="76"/>
      <c r="Z19" s="76"/>
    </row>
    <row r="20" spans="1:26" ht="17.25" customHeight="1">
      <c r="A20" s="76"/>
      <c r="B20" s="236">
        <v>17</v>
      </c>
      <c r="C20" s="793">
        <v>44356</v>
      </c>
      <c r="D20" s="794" t="s">
        <v>11088</v>
      </c>
      <c r="E20" s="236" t="s">
        <v>11118</v>
      </c>
      <c r="F20" s="236" t="s">
        <v>11119</v>
      </c>
      <c r="G20" s="795" t="s">
        <v>9568</v>
      </c>
      <c r="H20" s="236"/>
      <c r="I20" s="76"/>
      <c r="J20" s="76"/>
      <c r="K20" s="76"/>
      <c r="L20" s="76"/>
      <c r="M20" s="76"/>
      <c r="N20" s="76"/>
      <c r="O20" s="76"/>
      <c r="P20" s="76"/>
      <c r="Q20" s="76"/>
      <c r="R20" s="76"/>
      <c r="S20" s="76"/>
      <c r="T20" s="76"/>
      <c r="U20" s="76"/>
      <c r="V20" s="76"/>
      <c r="W20" s="76"/>
      <c r="X20" s="76"/>
      <c r="Y20" s="76"/>
      <c r="Z20" s="76"/>
    </row>
    <row r="21" spans="1:26" ht="17.25" customHeight="1">
      <c r="A21" s="76"/>
      <c r="B21" s="236">
        <v>18</v>
      </c>
      <c r="C21" s="793">
        <v>44356</v>
      </c>
      <c r="D21" s="794" t="s">
        <v>11088</v>
      </c>
      <c r="E21" s="236" t="s">
        <v>11120</v>
      </c>
      <c r="F21" s="236" t="s">
        <v>11121</v>
      </c>
      <c r="G21" s="795" t="s">
        <v>9568</v>
      </c>
      <c r="H21" s="236"/>
      <c r="I21" s="76"/>
      <c r="J21" s="76"/>
      <c r="K21" s="76"/>
      <c r="L21" s="76"/>
      <c r="M21" s="76"/>
      <c r="N21" s="76"/>
      <c r="O21" s="76"/>
      <c r="P21" s="76"/>
      <c r="Q21" s="76"/>
      <c r="R21" s="76"/>
      <c r="S21" s="76"/>
      <c r="T21" s="76"/>
      <c r="U21" s="76"/>
      <c r="V21" s="76"/>
      <c r="W21" s="76"/>
      <c r="X21" s="76"/>
      <c r="Y21" s="76"/>
      <c r="Z21" s="76"/>
    </row>
    <row r="22" spans="1:26" ht="17.25" customHeight="1">
      <c r="A22" s="76"/>
      <c r="B22" s="796">
        <v>19</v>
      </c>
      <c r="C22" s="809">
        <v>44356</v>
      </c>
      <c r="D22" s="810" t="s">
        <v>11088</v>
      </c>
      <c r="E22" s="796" t="s">
        <v>11122</v>
      </c>
      <c r="F22" s="796" t="s">
        <v>11123</v>
      </c>
      <c r="G22" s="797" t="s">
        <v>9568</v>
      </c>
      <c r="H22" s="796"/>
      <c r="I22" s="76"/>
      <c r="J22" s="76"/>
      <c r="K22" s="76"/>
      <c r="L22" s="76"/>
      <c r="M22" s="76"/>
      <c r="N22" s="76"/>
      <c r="O22" s="76"/>
      <c r="P22" s="76"/>
      <c r="Q22" s="76"/>
      <c r="R22" s="76"/>
      <c r="S22" s="76"/>
      <c r="T22" s="76"/>
      <c r="U22" s="76"/>
      <c r="V22" s="76"/>
      <c r="W22" s="76"/>
      <c r="X22" s="76"/>
      <c r="Y22" s="76"/>
      <c r="Z22" s="76"/>
    </row>
    <row r="23" spans="1:26" ht="17.25" customHeight="1">
      <c r="A23" s="76"/>
      <c r="B23" s="236">
        <v>20</v>
      </c>
      <c r="C23" s="793">
        <v>44358</v>
      </c>
      <c r="D23" s="794" t="s">
        <v>11124</v>
      </c>
      <c r="E23" s="236" t="s">
        <v>11125</v>
      </c>
      <c r="F23" s="236" t="s">
        <v>11126</v>
      </c>
      <c r="G23" s="795" t="s">
        <v>9568</v>
      </c>
      <c r="H23" s="236"/>
      <c r="I23" s="76"/>
      <c r="J23" s="76"/>
      <c r="K23" s="76"/>
      <c r="L23" s="76"/>
      <c r="M23" s="76"/>
      <c r="N23" s="76"/>
      <c r="O23" s="76"/>
      <c r="P23" s="76"/>
      <c r="Q23" s="76"/>
      <c r="R23" s="76"/>
      <c r="S23" s="76"/>
      <c r="T23" s="76"/>
      <c r="U23" s="76"/>
      <c r="V23" s="76"/>
      <c r="W23" s="76"/>
      <c r="X23" s="76"/>
      <c r="Y23" s="76"/>
      <c r="Z23" s="76"/>
    </row>
    <row r="24" spans="1:26" ht="17.25" customHeight="1">
      <c r="A24" s="76"/>
      <c r="B24" s="236">
        <v>21</v>
      </c>
      <c r="C24" s="793">
        <v>44358</v>
      </c>
      <c r="D24" s="794" t="s">
        <v>11124</v>
      </c>
      <c r="E24" s="236" t="s">
        <v>11091</v>
      </c>
      <c r="F24" s="236" t="s">
        <v>11127</v>
      </c>
      <c r="G24" s="795" t="s">
        <v>9568</v>
      </c>
      <c r="H24" s="236"/>
      <c r="I24" s="76"/>
      <c r="J24" s="76"/>
      <c r="K24" s="76"/>
      <c r="L24" s="76"/>
      <c r="M24" s="76"/>
      <c r="N24" s="76"/>
      <c r="O24" s="76"/>
      <c r="P24" s="76"/>
      <c r="Q24" s="76"/>
      <c r="R24" s="76"/>
      <c r="S24" s="76"/>
      <c r="T24" s="76"/>
      <c r="U24" s="76"/>
      <c r="V24" s="76"/>
      <c r="W24" s="76"/>
      <c r="X24" s="76"/>
      <c r="Y24" s="76"/>
      <c r="Z24" s="76"/>
    </row>
    <row r="25" spans="1:26" ht="17.25" customHeight="1">
      <c r="A25" s="76"/>
      <c r="B25" s="796">
        <v>22</v>
      </c>
      <c r="C25" s="809">
        <v>44358</v>
      </c>
      <c r="D25" s="794" t="s">
        <v>11124</v>
      </c>
      <c r="E25" s="796" t="s">
        <v>11122</v>
      </c>
      <c r="F25" s="796" t="s">
        <v>11128</v>
      </c>
      <c r="G25" s="797" t="s">
        <v>9568</v>
      </c>
      <c r="H25" s="796"/>
      <c r="I25" s="76"/>
      <c r="J25" s="76"/>
      <c r="K25" s="76"/>
      <c r="L25" s="76"/>
      <c r="M25" s="76"/>
      <c r="N25" s="76"/>
      <c r="O25" s="76"/>
      <c r="P25" s="76"/>
      <c r="Q25" s="76"/>
      <c r="R25" s="76"/>
      <c r="S25" s="76"/>
      <c r="T25" s="76"/>
      <c r="U25" s="76"/>
      <c r="V25" s="76"/>
      <c r="W25" s="76"/>
      <c r="X25" s="76"/>
      <c r="Y25" s="76"/>
      <c r="Z25" s="76"/>
    </row>
    <row r="26" spans="1:26" ht="17.25" customHeight="1">
      <c r="A26" s="76"/>
      <c r="B26" s="818">
        <v>23</v>
      </c>
      <c r="C26" s="819">
        <v>44360</v>
      </c>
      <c r="D26" s="820" t="s">
        <v>11124</v>
      </c>
      <c r="E26" s="818" t="s">
        <v>11129</v>
      </c>
      <c r="F26" s="818" t="s">
        <v>11130</v>
      </c>
      <c r="G26" s="818" t="s">
        <v>9597</v>
      </c>
      <c r="H26" s="818"/>
      <c r="I26" s="76"/>
      <c r="J26" s="76"/>
      <c r="K26" s="76"/>
      <c r="L26" s="76"/>
      <c r="M26" s="76"/>
      <c r="N26" s="76"/>
      <c r="O26" s="76"/>
      <c r="P26" s="76"/>
      <c r="Q26" s="76"/>
      <c r="R26" s="76"/>
      <c r="S26" s="76"/>
      <c r="T26" s="76"/>
      <c r="U26" s="76"/>
      <c r="V26" s="76"/>
      <c r="W26" s="76"/>
      <c r="X26" s="76"/>
      <c r="Y26" s="76"/>
      <c r="Z26" s="76"/>
    </row>
    <row r="27" spans="1:26" ht="17.25" customHeight="1">
      <c r="A27" s="76"/>
      <c r="B27" s="236">
        <v>24</v>
      </c>
      <c r="C27" s="793">
        <v>44360</v>
      </c>
      <c r="D27" s="794" t="s">
        <v>11124</v>
      </c>
      <c r="E27" s="236" t="s">
        <v>11131</v>
      </c>
      <c r="F27" s="795" t="s">
        <v>11132</v>
      </c>
      <c r="G27" s="795" t="s">
        <v>9568</v>
      </c>
      <c r="H27" s="236"/>
      <c r="I27" s="76"/>
      <c r="J27" s="76"/>
      <c r="K27" s="76"/>
      <c r="L27" s="76"/>
      <c r="M27" s="76"/>
      <c r="N27" s="76"/>
      <c r="O27" s="76"/>
      <c r="P27" s="76"/>
      <c r="Q27" s="76"/>
      <c r="R27" s="76"/>
      <c r="S27" s="76"/>
      <c r="T27" s="76"/>
      <c r="U27" s="76"/>
      <c r="V27" s="76"/>
      <c r="W27" s="76"/>
      <c r="X27" s="76"/>
      <c r="Y27" s="76"/>
      <c r="Z27" s="76"/>
    </row>
    <row r="28" spans="1:26" ht="17.25" customHeight="1">
      <c r="A28" s="76"/>
      <c r="B28" s="236">
        <v>25</v>
      </c>
      <c r="C28" s="793">
        <v>44361</v>
      </c>
      <c r="D28" s="794" t="s">
        <v>11124</v>
      </c>
      <c r="E28" s="236" t="s">
        <v>11133</v>
      </c>
      <c r="F28" s="236" t="s">
        <v>11134</v>
      </c>
      <c r="G28" s="795" t="s">
        <v>9568</v>
      </c>
      <c r="H28" s="236"/>
      <c r="I28" s="76"/>
      <c r="J28" s="76"/>
      <c r="K28" s="76"/>
      <c r="L28" s="76"/>
      <c r="M28" s="76"/>
      <c r="N28" s="76"/>
      <c r="O28" s="76"/>
      <c r="P28" s="76"/>
      <c r="Q28" s="76"/>
      <c r="R28" s="76"/>
      <c r="S28" s="76"/>
      <c r="T28" s="76"/>
      <c r="U28" s="76"/>
      <c r="V28" s="76"/>
      <c r="W28" s="76"/>
      <c r="X28" s="76"/>
      <c r="Y28" s="76"/>
      <c r="Z28" s="76"/>
    </row>
    <row r="29" spans="1:26" ht="17.25" customHeight="1">
      <c r="A29" s="76"/>
      <c r="B29" s="236">
        <v>26</v>
      </c>
      <c r="C29" s="793">
        <v>44361</v>
      </c>
      <c r="D29" s="794" t="s">
        <v>11124</v>
      </c>
      <c r="E29" s="236" t="s">
        <v>11101</v>
      </c>
      <c r="F29" s="236" t="s">
        <v>11135</v>
      </c>
      <c r="G29" s="795" t="s">
        <v>9568</v>
      </c>
      <c r="H29" s="236"/>
      <c r="I29" s="76"/>
      <c r="J29" s="76"/>
      <c r="K29" s="76"/>
      <c r="L29" s="76"/>
      <c r="M29" s="76"/>
      <c r="N29" s="76"/>
      <c r="O29" s="76"/>
      <c r="P29" s="76"/>
      <c r="Q29" s="76"/>
      <c r="R29" s="76"/>
      <c r="S29" s="76"/>
      <c r="T29" s="76"/>
      <c r="U29" s="76"/>
      <c r="V29" s="76"/>
      <c r="W29" s="76"/>
      <c r="X29" s="76"/>
      <c r="Y29" s="76"/>
      <c r="Z29" s="76"/>
    </row>
    <row r="30" spans="1:26" ht="17.25" customHeight="1">
      <c r="A30" s="76"/>
      <c r="B30" s="796">
        <v>27</v>
      </c>
      <c r="C30" s="809">
        <v>44361</v>
      </c>
      <c r="D30" s="794" t="s">
        <v>11124</v>
      </c>
      <c r="E30" s="796" t="s">
        <v>11136</v>
      </c>
      <c r="F30" s="796" t="s">
        <v>11137</v>
      </c>
      <c r="G30" s="797" t="s">
        <v>9568</v>
      </c>
      <c r="H30" s="796"/>
      <c r="I30" s="76"/>
      <c r="J30" s="76"/>
      <c r="K30" s="76"/>
      <c r="L30" s="76"/>
      <c r="M30" s="76"/>
      <c r="N30" s="76"/>
      <c r="O30" s="76"/>
      <c r="P30" s="76"/>
      <c r="Q30" s="76"/>
      <c r="R30" s="76"/>
      <c r="S30" s="76"/>
      <c r="T30" s="76"/>
      <c r="U30" s="76"/>
      <c r="V30" s="76"/>
      <c r="W30" s="76"/>
      <c r="X30" s="76"/>
      <c r="Y30" s="76"/>
      <c r="Z30" s="76"/>
    </row>
    <row r="31" spans="1:26" ht="17.25" customHeight="1">
      <c r="A31" s="76"/>
      <c r="B31" s="236">
        <v>28</v>
      </c>
      <c r="C31" s="793">
        <v>44362</v>
      </c>
      <c r="D31" s="794" t="s">
        <v>11124</v>
      </c>
      <c r="E31" s="236" t="s">
        <v>11138</v>
      </c>
      <c r="F31" s="236" t="s">
        <v>11139</v>
      </c>
      <c r="G31" s="795" t="s">
        <v>9568</v>
      </c>
      <c r="H31" s="236"/>
      <c r="I31" s="76"/>
      <c r="J31" s="76"/>
      <c r="K31" s="76"/>
      <c r="L31" s="76"/>
      <c r="M31" s="76"/>
      <c r="N31" s="76"/>
      <c r="O31" s="76"/>
      <c r="P31" s="76"/>
      <c r="Q31" s="76"/>
      <c r="R31" s="76"/>
      <c r="S31" s="76"/>
      <c r="T31" s="76"/>
      <c r="U31" s="76"/>
      <c r="V31" s="76"/>
      <c r="W31" s="76"/>
      <c r="X31" s="76"/>
      <c r="Y31" s="76"/>
      <c r="Z31" s="76"/>
    </row>
    <row r="32" spans="1:26" ht="17.25" customHeight="1">
      <c r="A32" s="76"/>
      <c r="B32" s="796">
        <v>29</v>
      </c>
      <c r="C32" s="809">
        <v>44362</v>
      </c>
      <c r="D32" s="810" t="s">
        <v>11124</v>
      </c>
      <c r="E32" s="797" t="s">
        <v>11140</v>
      </c>
      <c r="F32" s="796" t="s">
        <v>11141</v>
      </c>
      <c r="G32" s="797" t="s">
        <v>9568</v>
      </c>
      <c r="H32" s="796"/>
      <c r="I32" s="76"/>
      <c r="J32" s="76"/>
      <c r="K32" s="76"/>
      <c r="L32" s="76"/>
      <c r="M32" s="76"/>
      <c r="N32" s="76"/>
      <c r="O32" s="76"/>
      <c r="P32" s="76"/>
      <c r="Q32" s="76"/>
      <c r="R32" s="76"/>
      <c r="S32" s="76"/>
      <c r="T32" s="76"/>
      <c r="U32" s="76"/>
      <c r="V32" s="76"/>
      <c r="W32" s="76"/>
      <c r="X32" s="76"/>
      <c r="Y32" s="76"/>
      <c r="Z32" s="76"/>
    </row>
    <row r="33" spans="1:26" ht="17.25" customHeight="1">
      <c r="A33" s="76"/>
      <c r="B33" s="236">
        <v>30</v>
      </c>
      <c r="C33" s="793">
        <v>44364</v>
      </c>
      <c r="D33" s="794" t="s">
        <v>11124</v>
      </c>
      <c r="E33" s="795" t="s">
        <v>11108</v>
      </c>
      <c r="F33" s="236" t="s">
        <v>11142</v>
      </c>
      <c r="G33" s="795" t="s">
        <v>9568</v>
      </c>
      <c r="H33" s="236"/>
      <c r="I33" s="76"/>
      <c r="J33" s="76"/>
      <c r="K33" s="76"/>
      <c r="L33" s="76"/>
      <c r="M33" s="76"/>
      <c r="N33" s="76"/>
      <c r="O33" s="76"/>
      <c r="P33" s="76"/>
      <c r="Q33" s="76"/>
      <c r="R33" s="76"/>
      <c r="S33" s="76"/>
      <c r="T33" s="76"/>
      <c r="U33" s="76"/>
      <c r="V33" s="76"/>
      <c r="W33" s="76"/>
      <c r="X33" s="76"/>
      <c r="Y33" s="76"/>
      <c r="Z33" s="76"/>
    </row>
    <row r="34" spans="1:26" ht="17.25" customHeight="1">
      <c r="A34" s="76"/>
      <c r="B34" s="821">
        <v>31</v>
      </c>
      <c r="C34" s="822">
        <v>44364</v>
      </c>
      <c r="D34" s="823" t="s">
        <v>11124</v>
      </c>
      <c r="E34" s="824" t="s">
        <v>11143</v>
      </c>
      <c r="F34" s="824" t="s">
        <v>11144</v>
      </c>
      <c r="G34" s="824" t="s">
        <v>9597</v>
      </c>
      <c r="H34" s="821" t="s">
        <v>10524</v>
      </c>
      <c r="I34" s="76"/>
      <c r="J34" s="76"/>
      <c r="K34" s="76"/>
      <c r="L34" s="76"/>
      <c r="M34" s="76"/>
      <c r="N34" s="76"/>
      <c r="O34" s="76"/>
      <c r="P34" s="76"/>
      <c r="Q34" s="76"/>
      <c r="R34" s="76"/>
      <c r="S34" s="76"/>
      <c r="T34" s="76"/>
      <c r="U34" s="76"/>
      <c r="V34" s="76"/>
      <c r="W34" s="76"/>
      <c r="X34" s="76"/>
      <c r="Y34" s="76"/>
      <c r="Z34" s="76"/>
    </row>
    <row r="35" spans="1:26" ht="17.25" customHeight="1">
      <c r="A35" s="76"/>
      <c r="B35" s="236">
        <v>32</v>
      </c>
      <c r="C35" s="793">
        <v>44365</v>
      </c>
      <c r="D35" s="794" t="s">
        <v>11145</v>
      </c>
      <c r="E35" s="795" t="s">
        <v>11146</v>
      </c>
      <c r="F35" s="236" t="s">
        <v>11147</v>
      </c>
      <c r="G35" s="795" t="s">
        <v>9568</v>
      </c>
      <c r="H35" s="236"/>
      <c r="I35" s="76"/>
      <c r="J35" s="76"/>
      <c r="K35" s="76"/>
      <c r="L35" s="76"/>
      <c r="M35" s="76"/>
      <c r="N35" s="76"/>
      <c r="O35" s="76"/>
      <c r="P35" s="76"/>
      <c r="Q35" s="76"/>
      <c r="R35" s="76"/>
      <c r="S35" s="76"/>
      <c r="T35" s="76"/>
      <c r="U35" s="76"/>
      <c r="V35" s="76"/>
      <c r="W35" s="76"/>
      <c r="X35" s="76"/>
      <c r="Y35" s="76"/>
      <c r="Z35" s="76"/>
    </row>
    <row r="36" spans="1:26" ht="17.25" customHeight="1">
      <c r="A36" s="76"/>
      <c r="B36" s="236">
        <v>33</v>
      </c>
      <c r="C36" s="793">
        <v>44365</v>
      </c>
      <c r="D36" s="794" t="s">
        <v>11145</v>
      </c>
      <c r="E36" s="795" t="s">
        <v>11148</v>
      </c>
      <c r="F36" s="236" t="s">
        <v>11149</v>
      </c>
      <c r="G36" s="795" t="s">
        <v>9568</v>
      </c>
      <c r="H36" s="236"/>
      <c r="I36" s="76"/>
      <c r="J36" s="76"/>
      <c r="K36" s="76"/>
      <c r="L36" s="76"/>
      <c r="M36" s="76"/>
      <c r="N36" s="76"/>
      <c r="O36" s="76"/>
      <c r="P36" s="76"/>
      <c r="Q36" s="76"/>
      <c r="R36" s="76"/>
      <c r="S36" s="76"/>
      <c r="T36" s="76"/>
      <c r="U36" s="76"/>
      <c r="V36" s="76"/>
      <c r="W36" s="76"/>
      <c r="X36" s="76"/>
      <c r="Y36" s="76"/>
      <c r="Z36" s="76"/>
    </row>
    <row r="37" spans="1:26" ht="17.25" customHeight="1">
      <c r="A37" s="76"/>
      <c r="B37" s="236">
        <v>34</v>
      </c>
      <c r="C37" s="793">
        <v>44366</v>
      </c>
      <c r="D37" s="794" t="s">
        <v>11145</v>
      </c>
      <c r="E37" s="795" t="s">
        <v>11146</v>
      </c>
      <c r="F37" s="236" t="s">
        <v>11150</v>
      </c>
      <c r="G37" s="795" t="s">
        <v>9568</v>
      </c>
      <c r="H37" s="236"/>
      <c r="I37" s="76"/>
      <c r="J37" s="76"/>
      <c r="K37" s="76"/>
      <c r="L37" s="76"/>
      <c r="M37" s="76"/>
      <c r="N37" s="76"/>
      <c r="O37" s="76"/>
      <c r="P37" s="76"/>
      <c r="Q37" s="76"/>
      <c r="R37" s="76"/>
      <c r="S37" s="76"/>
      <c r="T37" s="76"/>
      <c r="U37" s="76"/>
      <c r="V37" s="76"/>
      <c r="W37" s="76"/>
      <c r="X37" s="76"/>
      <c r="Y37" s="76"/>
      <c r="Z37" s="76"/>
    </row>
    <row r="38" spans="1:26" ht="17.25" customHeight="1">
      <c r="A38" s="76"/>
      <c r="B38" s="818">
        <v>35</v>
      </c>
      <c r="C38" s="819">
        <v>44366</v>
      </c>
      <c r="D38" s="820" t="s">
        <v>11124</v>
      </c>
      <c r="E38" s="825" t="s">
        <v>11151</v>
      </c>
      <c r="F38" s="818" t="s">
        <v>11152</v>
      </c>
      <c r="G38" s="825" t="s">
        <v>9597</v>
      </c>
      <c r="H38" s="818" t="s">
        <v>10524</v>
      </c>
      <c r="I38" s="76"/>
      <c r="J38" s="76"/>
      <c r="K38" s="76"/>
      <c r="L38" s="76"/>
      <c r="M38" s="76"/>
      <c r="N38" s="76"/>
      <c r="O38" s="76"/>
      <c r="P38" s="76"/>
      <c r="Q38" s="76"/>
      <c r="R38" s="76"/>
      <c r="S38" s="76"/>
      <c r="T38" s="76"/>
      <c r="U38" s="76"/>
      <c r="V38" s="76"/>
      <c r="W38" s="76"/>
      <c r="X38" s="76"/>
      <c r="Y38" s="76"/>
      <c r="Z38" s="76"/>
    </row>
    <row r="39" spans="1:26" ht="17.25" customHeight="1">
      <c r="A39" s="76"/>
      <c r="B39" s="818">
        <v>36</v>
      </c>
      <c r="C39" s="819">
        <v>44367</v>
      </c>
      <c r="D39" s="820" t="s">
        <v>11124</v>
      </c>
      <c r="E39" s="825" t="s">
        <v>11153</v>
      </c>
      <c r="F39" s="818" t="s">
        <v>11154</v>
      </c>
      <c r="G39" s="825" t="s">
        <v>9597</v>
      </c>
      <c r="H39" s="818" t="s">
        <v>10524</v>
      </c>
      <c r="I39" s="76"/>
      <c r="J39" s="76"/>
      <c r="K39" s="76"/>
      <c r="L39" s="76"/>
      <c r="M39" s="76"/>
      <c r="N39" s="76"/>
      <c r="O39" s="76"/>
      <c r="P39" s="76"/>
      <c r="Q39" s="76"/>
      <c r="R39" s="76"/>
      <c r="S39" s="76"/>
      <c r="T39" s="76"/>
      <c r="U39" s="76"/>
      <c r="V39" s="76"/>
      <c r="W39" s="76"/>
      <c r="X39" s="76"/>
      <c r="Y39" s="76"/>
      <c r="Z39" s="76"/>
    </row>
    <row r="40" spans="1:26" ht="17.25" customHeight="1">
      <c r="A40" s="76"/>
      <c r="B40" s="818">
        <v>37</v>
      </c>
      <c r="C40" s="819">
        <v>44367</v>
      </c>
      <c r="D40" s="820" t="s">
        <v>11124</v>
      </c>
      <c r="E40" s="825" t="s">
        <v>11155</v>
      </c>
      <c r="F40" s="825" t="s">
        <v>11156</v>
      </c>
      <c r="G40" s="825" t="s">
        <v>9597</v>
      </c>
      <c r="H40" s="818" t="s">
        <v>10524</v>
      </c>
      <c r="I40" s="76"/>
      <c r="J40" s="76"/>
      <c r="K40" s="76"/>
      <c r="L40" s="76"/>
      <c r="M40" s="76"/>
      <c r="N40" s="76"/>
      <c r="O40" s="76"/>
      <c r="P40" s="76"/>
      <c r="Q40" s="76"/>
      <c r="R40" s="76"/>
      <c r="S40" s="76"/>
      <c r="T40" s="76"/>
      <c r="U40" s="76"/>
      <c r="V40" s="76"/>
      <c r="W40" s="76"/>
      <c r="X40" s="76"/>
      <c r="Y40" s="76"/>
      <c r="Z40" s="76"/>
    </row>
    <row r="41" spans="1:26" ht="17.25" customHeight="1">
      <c r="A41" s="76"/>
      <c r="B41" s="818">
        <v>38</v>
      </c>
      <c r="C41" s="819">
        <v>44367</v>
      </c>
      <c r="D41" s="820" t="s">
        <v>11124</v>
      </c>
      <c r="E41" s="825" t="s">
        <v>11157</v>
      </c>
      <c r="F41" s="825" t="s">
        <v>11158</v>
      </c>
      <c r="G41" s="825" t="s">
        <v>9597</v>
      </c>
      <c r="H41" s="818" t="s">
        <v>10524</v>
      </c>
      <c r="I41" s="76"/>
      <c r="J41" s="76"/>
      <c r="K41" s="76"/>
      <c r="L41" s="76"/>
      <c r="M41" s="76"/>
      <c r="N41" s="76"/>
      <c r="O41" s="76"/>
      <c r="P41" s="76"/>
      <c r="Q41" s="76"/>
      <c r="R41" s="76"/>
      <c r="S41" s="76"/>
      <c r="T41" s="76"/>
      <c r="U41" s="76"/>
      <c r="V41" s="76"/>
      <c r="W41" s="76"/>
      <c r="X41" s="76"/>
      <c r="Y41" s="76"/>
      <c r="Z41" s="76"/>
    </row>
    <row r="42" spans="1:26" ht="17.25" customHeight="1">
      <c r="A42" s="76"/>
      <c r="B42" s="818">
        <v>39</v>
      </c>
      <c r="C42" s="819">
        <v>44367</v>
      </c>
      <c r="D42" s="820" t="s">
        <v>11124</v>
      </c>
      <c r="E42" s="825" t="s">
        <v>11159</v>
      </c>
      <c r="F42" s="825" t="s">
        <v>11160</v>
      </c>
      <c r="G42" s="825" t="s">
        <v>9597</v>
      </c>
      <c r="H42" s="818" t="s">
        <v>10524</v>
      </c>
      <c r="I42" s="76"/>
      <c r="J42" s="76"/>
      <c r="K42" s="76"/>
      <c r="L42" s="76"/>
      <c r="M42" s="76"/>
      <c r="N42" s="76"/>
      <c r="O42" s="76"/>
      <c r="P42" s="76"/>
      <c r="Q42" s="76"/>
      <c r="R42" s="76"/>
      <c r="S42" s="76"/>
      <c r="T42" s="76"/>
      <c r="U42" s="76"/>
      <c r="V42" s="76"/>
      <c r="W42" s="76"/>
      <c r="X42" s="76"/>
      <c r="Y42" s="76"/>
      <c r="Z42" s="76"/>
    </row>
    <row r="43" spans="1:26" ht="17.25" customHeight="1">
      <c r="A43" s="76"/>
      <c r="B43" s="236">
        <v>40</v>
      </c>
      <c r="C43" s="793">
        <v>44372</v>
      </c>
      <c r="D43" s="794" t="s">
        <v>11124</v>
      </c>
      <c r="E43" s="795" t="s">
        <v>11161</v>
      </c>
      <c r="F43" s="236" t="s">
        <v>11162</v>
      </c>
      <c r="G43" s="795" t="s">
        <v>9568</v>
      </c>
      <c r="H43" s="795" t="s">
        <v>11163</v>
      </c>
      <c r="I43" s="76"/>
      <c r="J43" s="76"/>
      <c r="K43" s="76"/>
      <c r="L43" s="76"/>
      <c r="M43" s="76"/>
      <c r="N43" s="76"/>
      <c r="O43" s="76"/>
      <c r="P43" s="76"/>
      <c r="Q43" s="76"/>
      <c r="R43" s="76"/>
      <c r="S43" s="76"/>
      <c r="T43" s="76"/>
      <c r="U43" s="76"/>
      <c r="V43" s="76"/>
      <c r="W43" s="76"/>
      <c r="X43" s="76"/>
      <c r="Y43" s="76"/>
      <c r="Z43" s="76"/>
    </row>
    <row r="44" spans="1:26" ht="17.25" customHeight="1">
      <c r="A44" s="76"/>
      <c r="B44" s="824">
        <v>41</v>
      </c>
      <c r="C44" s="826">
        <v>44376</v>
      </c>
      <c r="D44" s="823" t="s">
        <v>11164</v>
      </c>
      <c r="E44" s="823" t="s">
        <v>11165</v>
      </c>
      <c r="F44" s="823" t="s">
        <v>11166</v>
      </c>
      <c r="G44" s="823" t="s">
        <v>9597</v>
      </c>
      <c r="H44" s="823" t="s">
        <v>10524</v>
      </c>
      <c r="I44" s="76"/>
      <c r="J44" s="76"/>
      <c r="K44" s="76"/>
      <c r="L44" s="76"/>
      <c r="M44" s="76"/>
      <c r="N44" s="76"/>
      <c r="O44" s="76"/>
      <c r="P44" s="76"/>
      <c r="Q44" s="76"/>
      <c r="R44" s="76"/>
      <c r="S44" s="76"/>
      <c r="T44" s="76"/>
      <c r="U44" s="76"/>
      <c r="V44" s="76"/>
      <c r="W44" s="76"/>
      <c r="X44" s="76"/>
      <c r="Y44" s="76"/>
      <c r="Z44" s="76"/>
    </row>
    <row r="45" spans="1:26" ht="17.25" customHeight="1">
      <c r="A45" s="76"/>
      <c r="B45" s="795">
        <v>42</v>
      </c>
      <c r="C45" s="827">
        <v>44376</v>
      </c>
      <c r="D45" s="795" t="s">
        <v>11167</v>
      </c>
      <c r="E45" s="795" t="s">
        <v>11168</v>
      </c>
      <c r="F45" s="795" t="s">
        <v>11169</v>
      </c>
      <c r="G45" s="795" t="s">
        <v>9568</v>
      </c>
      <c r="H45" s="795" t="s">
        <v>11163</v>
      </c>
      <c r="I45" s="76"/>
      <c r="J45" s="76"/>
      <c r="K45" s="76"/>
      <c r="L45" s="76"/>
      <c r="M45" s="76"/>
      <c r="N45" s="76"/>
      <c r="O45" s="76"/>
      <c r="P45" s="76"/>
      <c r="Q45" s="76"/>
      <c r="R45" s="76"/>
      <c r="S45" s="76"/>
      <c r="T45" s="76"/>
      <c r="U45" s="76"/>
      <c r="V45" s="76"/>
      <c r="W45" s="76"/>
      <c r="X45" s="76"/>
      <c r="Y45" s="76"/>
      <c r="Z45" s="76"/>
    </row>
    <row r="46" spans="1:26" ht="17.25" customHeight="1">
      <c r="A46" s="76"/>
      <c r="B46" s="795">
        <v>43</v>
      </c>
      <c r="C46" s="827">
        <v>44376</v>
      </c>
      <c r="D46" s="795" t="s">
        <v>11170</v>
      </c>
      <c r="E46" s="795" t="s">
        <v>11171</v>
      </c>
      <c r="F46" s="795" t="s">
        <v>11172</v>
      </c>
      <c r="G46" s="795" t="s">
        <v>9568</v>
      </c>
      <c r="H46" s="795" t="s">
        <v>11163</v>
      </c>
      <c r="I46" s="76"/>
      <c r="J46" s="76"/>
      <c r="K46" s="76"/>
      <c r="L46" s="76"/>
      <c r="M46" s="76"/>
      <c r="N46" s="76"/>
      <c r="O46" s="76"/>
      <c r="P46" s="76"/>
      <c r="Q46" s="76"/>
      <c r="R46" s="76"/>
      <c r="S46" s="76"/>
      <c r="T46" s="76"/>
      <c r="U46" s="76"/>
      <c r="V46" s="76"/>
      <c r="W46" s="76"/>
      <c r="X46" s="76"/>
      <c r="Y46" s="76"/>
      <c r="Z46" s="76"/>
    </row>
    <row r="47" spans="1:26" ht="17.25" customHeight="1">
      <c r="A47" s="76"/>
      <c r="B47" s="825">
        <v>44</v>
      </c>
      <c r="C47" s="828">
        <v>44377</v>
      </c>
      <c r="D47" s="825" t="s">
        <v>11173</v>
      </c>
      <c r="E47" s="825" t="s">
        <v>11174</v>
      </c>
      <c r="F47" s="825" t="s">
        <v>11175</v>
      </c>
      <c r="G47" s="820" t="s">
        <v>9597</v>
      </c>
      <c r="H47" s="820" t="s">
        <v>10524</v>
      </c>
      <c r="I47" s="76"/>
      <c r="J47" s="76"/>
      <c r="K47" s="76"/>
      <c r="L47" s="76"/>
      <c r="M47" s="76"/>
      <c r="N47" s="76"/>
      <c r="O47" s="76"/>
      <c r="P47" s="76"/>
      <c r="Q47" s="76"/>
      <c r="R47" s="76"/>
      <c r="S47" s="76"/>
      <c r="T47" s="76"/>
      <c r="U47" s="76"/>
      <c r="V47" s="76"/>
      <c r="W47" s="76"/>
      <c r="X47" s="76"/>
      <c r="Y47" s="76"/>
      <c r="Z47" s="76"/>
    </row>
    <row r="48" spans="1:26" ht="17.25" customHeight="1">
      <c r="A48" s="76"/>
      <c r="B48" s="824">
        <v>45</v>
      </c>
      <c r="C48" s="826">
        <v>44377</v>
      </c>
      <c r="D48" s="824" t="s">
        <v>11170</v>
      </c>
      <c r="E48" s="824" t="s">
        <v>11176</v>
      </c>
      <c r="F48" s="824" t="s">
        <v>11177</v>
      </c>
      <c r="G48" s="823" t="s">
        <v>9597</v>
      </c>
      <c r="H48" s="823" t="s">
        <v>10524</v>
      </c>
      <c r="I48" s="76"/>
      <c r="J48" s="76"/>
      <c r="K48" s="76"/>
      <c r="L48" s="76"/>
      <c r="M48" s="76"/>
      <c r="N48" s="76"/>
      <c r="O48" s="76"/>
      <c r="P48" s="76"/>
      <c r="Q48" s="76"/>
      <c r="R48" s="76"/>
      <c r="S48" s="76"/>
      <c r="T48" s="76"/>
      <c r="U48" s="76"/>
      <c r="V48" s="76"/>
      <c r="W48" s="76"/>
      <c r="X48" s="76"/>
      <c r="Y48" s="76"/>
      <c r="Z48" s="76"/>
    </row>
    <row r="49" spans="1:26" ht="17.25" customHeight="1">
      <c r="A49" s="76"/>
      <c r="B49" s="795">
        <v>46</v>
      </c>
      <c r="C49" s="827">
        <v>44378</v>
      </c>
      <c r="D49" s="795" t="s">
        <v>11173</v>
      </c>
      <c r="E49" s="795" t="s">
        <v>11178</v>
      </c>
      <c r="F49" s="795" t="s">
        <v>11179</v>
      </c>
      <c r="G49" s="795" t="s">
        <v>9568</v>
      </c>
      <c r="H49" s="795"/>
      <c r="I49" s="76"/>
      <c r="J49" s="76"/>
      <c r="K49" s="76"/>
      <c r="L49" s="76"/>
      <c r="M49" s="76"/>
      <c r="N49" s="76"/>
      <c r="O49" s="76"/>
      <c r="P49" s="76"/>
      <c r="Q49" s="76"/>
      <c r="R49" s="76"/>
      <c r="S49" s="76"/>
      <c r="T49" s="76"/>
      <c r="U49" s="76"/>
      <c r="V49" s="76"/>
      <c r="W49" s="76"/>
      <c r="X49" s="76"/>
      <c r="Y49" s="76"/>
      <c r="Z49" s="76"/>
    </row>
    <row r="50" spans="1:26" ht="17.25" customHeight="1">
      <c r="A50" s="76"/>
      <c r="B50" s="795">
        <v>47</v>
      </c>
      <c r="C50" s="827">
        <v>44378</v>
      </c>
      <c r="D50" s="795" t="s">
        <v>11167</v>
      </c>
      <c r="E50" s="795" t="s">
        <v>11122</v>
      </c>
      <c r="F50" s="795" t="s">
        <v>11180</v>
      </c>
      <c r="G50" s="795" t="s">
        <v>9568</v>
      </c>
      <c r="H50" s="795"/>
      <c r="I50" s="76"/>
      <c r="J50" s="76"/>
      <c r="K50" s="76"/>
      <c r="L50" s="76"/>
      <c r="M50" s="76"/>
      <c r="N50" s="76"/>
      <c r="O50" s="76"/>
      <c r="P50" s="76"/>
      <c r="Q50" s="76"/>
      <c r="R50" s="76"/>
      <c r="S50" s="76"/>
      <c r="T50" s="76"/>
      <c r="U50" s="76"/>
      <c r="V50" s="76"/>
      <c r="W50" s="76"/>
      <c r="X50" s="76"/>
      <c r="Y50" s="76"/>
      <c r="Z50" s="76"/>
    </row>
    <row r="51" spans="1:26" ht="17.25" customHeight="1">
      <c r="A51" s="76"/>
      <c r="B51" s="795">
        <v>48</v>
      </c>
      <c r="C51" s="827">
        <v>44378</v>
      </c>
      <c r="D51" s="795" t="s">
        <v>11170</v>
      </c>
      <c r="E51" s="795" t="s">
        <v>11181</v>
      </c>
      <c r="F51" s="795" t="s">
        <v>11182</v>
      </c>
      <c r="G51" s="795" t="s">
        <v>9568</v>
      </c>
      <c r="H51" s="795"/>
      <c r="I51" s="76"/>
      <c r="J51" s="76"/>
      <c r="K51" s="76"/>
      <c r="L51" s="76"/>
      <c r="M51" s="76"/>
      <c r="N51" s="76"/>
      <c r="O51" s="76"/>
      <c r="P51" s="76"/>
      <c r="Q51" s="76"/>
      <c r="R51" s="76"/>
      <c r="S51" s="76"/>
      <c r="T51" s="76"/>
      <c r="U51" s="76"/>
      <c r="V51" s="76"/>
      <c r="W51" s="76"/>
      <c r="X51" s="76"/>
      <c r="Y51" s="76"/>
      <c r="Z51" s="76"/>
    </row>
    <row r="52" spans="1:26" ht="17.25" customHeight="1">
      <c r="A52" s="76"/>
      <c r="B52" s="795">
        <v>49</v>
      </c>
      <c r="C52" s="827">
        <v>44379</v>
      </c>
      <c r="D52" s="795" t="s">
        <v>11167</v>
      </c>
      <c r="E52" s="795" t="s">
        <v>11091</v>
      </c>
      <c r="F52" s="795" t="s">
        <v>11183</v>
      </c>
      <c r="G52" s="795" t="s">
        <v>9568</v>
      </c>
      <c r="H52" s="795"/>
      <c r="I52" s="76"/>
      <c r="J52" s="76"/>
      <c r="K52" s="76"/>
      <c r="L52" s="76"/>
      <c r="M52" s="76"/>
      <c r="N52" s="76"/>
      <c r="O52" s="76"/>
      <c r="P52" s="76"/>
      <c r="Q52" s="76"/>
      <c r="R52" s="76"/>
      <c r="S52" s="76"/>
      <c r="T52" s="76"/>
      <c r="U52" s="76"/>
      <c r="V52" s="76"/>
      <c r="W52" s="76"/>
      <c r="X52" s="76"/>
      <c r="Y52" s="76"/>
      <c r="Z52" s="76"/>
    </row>
    <row r="53" spans="1:26" ht="17.25" customHeight="1">
      <c r="A53" s="76"/>
      <c r="B53" s="236">
        <v>50</v>
      </c>
      <c r="C53" s="827">
        <v>44379</v>
      </c>
      <c r="D53" s="795" t="s">
        <v>11167</v>
      </c>
      <c r="E53" s="236" t="s">
        <v>11101</v>
      </c>
      <c r="F53" s="236" t="s">
        <v>11184</v>
      </c>
      <c r="G53" s="795" t="s">
        <v>9568</v>
      </c>
      <c r="H53" s="236"/>
      <c r="I53" s="76"/>
      <c r="J53" s="76"/>
      <c r="K53" s="76"/>
      <c r="L53" s="76"/>
      <c r="M53" s="76"/>
      <c r="N53" s="76"/>
      <c r="O53" s="76"/>
      <c r="P53" s="76"/>
      <c r="Q53" s="76"/>
      <c r="R53" s="76"/>
      <c r="S53" s="76"/>
      <c r="T53" s="76"/>
      <c r="U53" s="76"/>
      <c r="V53" s="76"/>
      <c r="W53" s="76"/>
      <c r="X53" s="76"/>
      <c r="Y53" s="76"/>
      <c r="Z53" s="76"/>
    </row>
    <row r="54" spans="1:26" ht="17.25" customHeight="1">
      <c r="A54" s="76"/>
      <c r="B54" s="236">
        <v>51</v>
      </c>
      <c r="C54" s="827">
        <v>44379</v>
      </c>
      <c r="D54" s="795" t="s">
        <v>11173</v>
      </c>
      <c r="E54" s="236" t="s">
        <v>11091</v>
      </c>
      <c r="F54" s="236" t="s">
        <v>11185</v>
      </c>
      <c r="G54" s="795" t="s">
        <v>9568</v>
      </c>
      <c r="H54" s="236"/>
      <c r="I54" s="76"/>
      <c r="J54" s="76"/>
      <c r="K54" s="76"/>
      <c r="L54" s="76"/>
      <c r="M54" s="76"/>
      <c r="N54" s="76"/>
      <c r="O54" s="76"/>
      <c r="P54" s="76"/>
      <c r="Q54" s="76"/>
      <c r="R54" s="76"/>
      <c r="S54" s="76"/>
      <c r="T54" s="76"/>
      <c r="U54" s="76"/>
      <c r="V54" s="76"/>
      <c r="W54" s="76"/>
      <c r="X54" s="76"/>
      <c r="Y54" s="76"/>
      <c r="Z54" s="76"/>
    </row>
    <row r="55" spans="1:26" ht="17.25" customHeight="1">
      <c r="A55" s="76"/>
      <c r="B55" s="236">
        <v>52</v>
      </c>
      <c r="C55" s="827">
        <v>44379</v>
      </c>
      <c r="D55" s="795" t="s">
        <v>11167</v>
      </c>
      <c r="E55" s="236" t="s">
        <v>11186</v>
      </c>
      <c r="F55" s="236" t="s">
        <v>11187</v>
      </c>
      <c r="G55" s="795" t="s">
        <v>9568</v>
      </c>
      <c r="H55" s="236"/>
      <c r="I55" s="76"/>
      <c r="J55" s="76"/>
      <c r="K55" s="76"/>
      <c r="L55" s="76"/>
      <c r="M55" s="76"/>
      <c r="N55" s="76"/>
      <c r="O55" s="76"/>
      <c r="P55" s="76"/>
      <c r="Q55" s="76"/>
      <c r="R55" s="76"/>
      <c r="S55" s="76"/>
      <c r="T55" s="76"/>
      <c r="U55" s="76"/>
      <c r="V55" s="76"/>
      <c r="W55" s="76"/>
      <c r="X55" s="76"/>
      <c r="Y55" s="76"/>
      <c r="Z55" s="76"/>
    </row>
    <row r="56" spans="1:26" ht="17.25" customHeight="1">
      <c r="A56" s="76"/>
      <c r="B56" s="796">
        <v>53</v>
      </c>
      <c r="C56" s="829">
        <v>44379</v>
      </c>
      <c r="D56" s="797" t="s">
        <v>11170</v>
      </c>
      <c r="E56" s="796" t="s">
        <v>11118</v>
      </c>
      <c r="F56" s="796" t="s">
        <v>11188</v>
      </c>
      <c r="G56" s="796" t="s">
        <v>9568</v>
      </c>
      <c r="H56" s="796"/>
      <c r="I56" s="76"/>
      <c r="J56" s="76"/>
      <c r="K56" s="76"/>
      <c r="L56" s="76"/>
      <c r="M56" s="76"/>
      <c r="N56" s="76"/>
      <c r="O56" s="76"/>
      <c r="P56" s="76"/>
      <c r="Q56" s="76"/>
      <c r="R56" s="76"/>
      <c r="S56" s="76"/>
      <c r="T56" s="76"/>
      <c r="U56" s="76"/>
      <c r="V56" s="76"/>
      <c r="W56" s="76"/>
      <c r="X56" s="76"/>
      <c r="Y56" s="76"/>
      <c r="Z56" s="76"/>
    </row>
    <row r="57" spans="1:26" ht="17.25" customHeight="1">
      <c r="A57" s="76"/>
      <c r="B57" s="236">
        <v>54</v>
      </c>
      <c r="C57" s="827">
        <v>44382</v>
      </c>
      <c r="D57" s="795" t="s">
        <v>11170</v>
      </c>
      <c r="E57" s="236" t="s">
        <v>11189</v>
      </c>
      <c r="F57" s="236" t="s">
        <v>11190</v>
      </c>
      <c r="G57" s="236" t="s">
        <v>9568</v>
      </c>
      <c r="H57" s="236"/>
      <c r="I57" s="76"/>
      <c r="J57" s="76"/>
      <c r="K57" s="76"/>
      <c r="L57" s="76"/>
      <c r="M57" s="76"/>
      <c r="N57" s="76"/>
      <c r="O57" s="76"/>
      <c r="P57" s="76"/>
      <c r="Q57" s="76"/>
      <c r="R57" s="76"/>
      <c r="S57" s="76"/>
      <c r="T57" s="76"/>
      <c r="U57" s="76"/>
      <c r="V57" s="76"/>
      <c r="W57" s="76"/>
      <c r="X57" s="76"/>
      <c r="Y57" s="76"/>
      <c r="Z57" s="76"/>
    </row>
    <row r="58" spans="1:26" ht="17.25" customHeight="1">
      <c r="A58" s="76"/>
      <c r="B58" s="236">
        <v>55</v>
      </c>
      <c r="C58" s="827">
        <v>44382</v>
      </c>
      <c r="D58" s="795" t="s">
        <v>11170</v>
      </c>
      <c r="E58" s="236" t="s">
        <v>11191</v>
      </c>
      <c r="F58" s="236" t="s">
        <v>11192</v>
      </c>
      <c r="G58" s="236" t="s">
        <v>9568</v>
      </c>
      <c r="H58" s="236"/>
      <c r="I58" s="76"/>
      <c r="J58" s="76"/>
      <c r="K58" s="76"/>
      <c r="L58" s="76"/>
      <c r="M58" s="76"/>
      <c r="N58" s="76"/>
      <c r="O58" s="76"/>
      <c r="P58" s="76"/>
      <c r="Q58" s="76"/>
      <c r="R58" s="76"/>
      <c r="S58" s="76"/>
      <c r="T58" s="76"/>
      <c r="U58" s="76"/>
      <c r="V58" s="76"/>
      <c r="W58" s="76"/>
      <c r="X58" s="76"/>
      <c r="Y58" s="76"/>
      <c r="Z58" s="76"/>
    </row>
    <row r="59" spans="1:26" ht="17.25" customHeight="1">
      <c r="A59" s="76"/>
      <c r="B59" s="796">
        <v>56</v>
      </c>
      <c r="C59" s="829">
        <v>44382</v>
      </c>
      <c r="D59" s="797" t="s">
        <v>11170</v>
      </c>
      <c r="E59" s="796" t="s">
        <v>11191</v>
      </c>
      <c r="F59" s="796" t="s">
        <v>11193</v>
      </c>
      <c r="G59" s="796" t="s">
        <v>9568</v>
      </c>
      <c r="H59" s="796"/>
      <c r="I59" s="76"/>
      <c r="J59" s="76"/>
      <c r="K59" s="76"/>
      <c r="L59" s="76"/>
      <c r="M59" s="76"/>
      <c r="N59" s="76"/>
      <c r="O59" s="76"/>
      <c r="P59" s="76"/>
      <c r="Q59" s="76"/>
      <c r="R59" s="76"/>
      <c r="S59" s="76"/>
      <c r="T59" s="76"/>
      <c r="U59" s="76"/>
      <c r="V59" s="76"/>
      <c r="W59" s="76"/>
      <c r="X59" s="76"/>
      <c r="Y59" s="76"/>
      <c r="Z59" s="76"/>
    </row>
    <row r="60" spans="1:26" ht="17.25" customHeight="1">
      <c r="A60" s="76"/>
      <c r="B60" s="236">
        <v>57</v>
      </c>
      <c r="C60" s="793">
        <v>44385</v>
      </c>
      <c r="D60" s="795" t="s">
        <v>11173</v>
      </c>
      <c r="E60" s="795" t="s">
        <v>11194</v>
      </c>
      <c r="F60" s="236" t="s">
        <v>11195</v>
      </c>
      <c r="G60" s="236" t="s">
        <v>9568</v>
      </c>
      <c r="H60" s="236"/>
      <c r="I60" s="76"/>
      <c r="J60" s="76"/>
      <c r="K60" s="76"/>
      <c r="L60" s="76"/>
      <c r="M60" s="76"/>
      <c r="N60" s="76"/>
      <c r="O60" s="76"/>
      <c r="P60" s="76"/>
      <c r="Q60" s="76"/>
      <c r="R60" s="76"/>
      <c r="S60" s="76"/>
      <c r="T60" s="76"/>
      <c r="U60" s="76"/>
      <c r="V60" s="76"/>
      <c r="W60" s="76"/>
      <c r="X60" s="76"/>
      <c r="Y60" s="76"/>
      <c r="Z60" s="76"/>
    </row>
    <row r="61" spans="1:26" ht="17.25" customHeight="1">
      <c r="A61" s="76"/>
      <c r="B61" s="796">
        <v>58</v>
      </c>
      <c r="C61" s="809">
        <v>44385</v>
      </c>
      <c r="D61" s="797" t="s">
        <v>11167</v>
      </c>
      <c r="E61" s="797" t="s">
        <v>11196</v>
      </c>
      <c r="F61" s="796" t="s">
        <v>11197</v>
      </c>
      <c r="G61" s="796" t="s">
        <v>9568</v>
      </c>
      <c r="H61" s="796"/>
      <c r="I61" s="76"/>
      <c r="J61" s="76"/>
      <c r="K61" s="76"/>
      <c r="L61" s="76"/>
      <c r="M61" s="76"/>
      <c r="N61" s="76"/>
      <c r="O61" s="76"/>
      <c r="P61" s="76"/>
      <c r="Q61" s="76"/>
      <c r="R61" s="76"/>
      <c r="S61" s="76"/>
      <c r="T61" s="76"/>
      <c r="U61" s="76"/>
      <c r="V61" s="76"/>
      <c r="W61" s="76"/>
      <c r="X61" s="76"/>
      <c r="Y61" s="76"/>
      <c r="Z61" s="76"/>
    </row>
    <row r="62" spans="1:26" ht="17.25" customHeight="1">
      <c r="A62" s="76"/>
      <c r="B62" s="236">
        <v>59</v>
      </c>
      <c r="C62" s="793">
        <v>44388</v>
      </c>
      <c r="D62" s="795" t="s">
        <v>11173</v>
      </c>
      <c r="E62" s="795" t="s">
        <v>11198</v>
      </c>
      <c r="F62" s="236" t="s">
        <v>11199</v>
      </c>
      <c r="G62" s="236" t="s">
        <v>9568</v>
      </c>
      <c r="H62" s="236"/>
      <c r="I62" s="76"/>
      <c r="J62" s="76"/>
      <c r="K62" s="76"/>
      <c r="L62" s="76"/>
      <c r="M62" s="76"/>
      <c r="N62" s="76"/>
      <c r="O62" s="76"/>
      <c r="P62" s="76"/>
      <c r="Q62" s="76"/>
      <c r="R62" s="76"/>
      <c r="S62" s="76"/>
      <c r="T62" s="76"/>
      <c r="U62" s="76"/>
      <c r="V62" s="76"/>
      <c r="W62" s="76"/>
      <c r="X62" s="76"/>
      <c r="Y62" s="76"/>
      <c r="Z62" s="76"/>
    </row>
    <row r="63" spans="1:26" ht="17.25" customHeight="1">
      <c r="A63" s="76"/>
      <c r="B63" s="236">
        <v>60</v>
      </c>
      <c r="C63" s="793">
        <v>44388</v>
      </c>
      <c r="D63" s="795" t="s">
        <v>11173</v>
      </c>
      <c r="E63" s="795" t="s">
        <v>11200</v>
      </c>
      <c r="F63" s="830">
        <v>2.6388888888888889E-2</v>
      </c>
      <c r="G63" s="236" t="s">
        <v>9568</v>
      </c>
      <c r="H63" s="236"/>
      <c r="I63" s="76"/>
      <c r="J63" s="76"/>
      <c r="K63" s="76"/>
      <c r="L63" s="76"/>
      <c r="M63" s="76"/>
      <c r="N63" s="76"/>
      <c r="O63" s="76"/>
      <c r="P63" s="76"/>
      <c r="Q63" s="76"/>
      <c r="R63" s="76"/>
      <c r="S63" s="76"/>
      <c r="T63" s="76"/>
      <c r="U63" s="76"/>
      <c r="V63" s="76"/>
      <c r="W63" s="76"/>
      <c r="X63" s="76"/>
      <c r="Y63" s="76"/>
      <c r="Z63" s="76"/>
    </row>
    <row r="64" spans="1:26" ht="17.25" customHeight="1">
      <c r="A64" s="76"/>
      <c r="B64" s="236">
        <v>61</v>
      </c>
      <c r="C64" s="793">
        <v>44388</v>
      </c>
      <c r="D64" s="795" t="s">
        <v>11170</v>
      </c>
      <c r="E64" s="795" t="s">
        <v>11200</v>
      </c>
      <c r="F64" s="831" t="s">
        <v>11201</v>
      </c>
      <c r="G64" s="236" t="s">
        <v>9568</v>
      </c>
      <c r="H64" s="236"/>
      <c r="I64" s="76"/>
      <c r="J64" s="76"/>
      <c r="K64" s="76"/>
      <c r="L64" s="76"/>
      <c r="M64" s="76"/>
      <c r="N64" s="76"/>
      <c r="O64" s="76"/>
      <c r="P64" s="76"/>
      <c r="Q64" s="76"/>
      <c r="R64" s="76"/>
      <c r="S64" s="76"/>
      <c r="T64" s="76"/>
      <c r="U64" s="76"/>
      <c r="V64" s="76"/>
      <c r="W64" s="76"/>
      <c r="X64" s="76"/>
      <c r="Y64" s="76"/>
      <c r="Z64" s="76"/>
    </row>
    <row r="65" spans="1:26" ht="17.25" customHeight="1">
      <c r="A65" s="76"/>
      <c r="B65" s="236">
        <v>62</v>
      </c>
      <c r="C65" s="793">
        <v>44388</v>
      </c>
      <c r="D65" s="795" t="s">
        <v>11170</v>
      </c>
      <c r="E65" s="795" t="s">
        <v>11200</v>
      </c>
      <c r="F65" s="831" t="s">
        <v>11202</v>
      </c>
      <c r="G65" s="236" t="s">
        <v>9568</v>
      </c>
      <c r="H65" s="236"/>
      <c r="I65" s="76"/>
      <c r="J65" s="76"/>
      <c r="K65" s="76"/>
      <c r="L65" s="76"/>
      <c r="M65" s="76"/>
      <c r="N65" s="76"/>
      <c r="O65" s="76"/>
      <c r="P65" s="76"/>
      <c r="Q65" s="76"/>
      <c r="R65" s="76"/>
      <c r="S65" s="76"/>
      <c r="T65" s="76"/>
      <c r="U65" s="76"/>
      <c r="V65" s="76"/>
      <c r="W65" s="76"/>
      <c r="X65" s="76"/>
      <c r="Y65" s="76"/>
      <c r="Z65" s="76"/>
    </row>
    <row r="66" spans="1:26" ht="17.25" customHeight="1">
      <c r="A66" s="76"/>
      <c r="B66" s="236">
        <v>63</v>
      </c>
      <c r="C66" s="793">
        <v>44388</v>
      </c>
      <c r="D66" s="795" t="s">
        <v>11167</v>
      </c>
      <c r="E66" s="795" t="s">
        <v>11203</v>
      </c>
      <c r="F66" s="831" t="s">
        <v>11204</v>
      </c>
      <c r="G66" s="236" t="s">
        <v>9568</v>
      </c>
      <c r="H66" s="236"/>
      <c r="I66" s="76"/>
      <c r="J66" s="76"/>
      <c r="K66" s="76"/>
      <c r="L66" s="76"/>
      <c r="M66" s="76"/>
      <c r="N66" s="76"/>
      <c r="O66" s="76"/>
      <c r="P66" s="76"/>
      <c r="Q66" s="76"/>
      <c r="R66" s="76"/>
      <c r="S66" s="76"/>
      <c r="T66" s="76"/>
      <c r="U66" s="76"/>
      <c r="V66" s="76"/>
      <c r="W66" s="76"/>
      <c r="X66" s="76"/>
      <c r="Y66" s="76"/>
      <c r="Z66" s="76"/>
    </row>
    <row r="67" spans="1:26" ht="17.25" customHeight="1">
      <c r="A67" s="76"/>
      <c r="B67" s="236">
        <v>64</v>
      </c>
      <c r="C67" s="793">
        <v>44388</v>
      </c>
      <c r="D67" s="795" t="s">
        <v>11167</v>
      </c>
      <c r="E67" s="795" t="s">
        <v>11200</v>
      </c>
      <c r="F67" s="831" t="s">
        <v>11205</v>
      </c>
      <c r="G67" s="236" t="s">
        <v>9568</v>
      </c>
      <c r="H67" s="236"/>
      <c r="I67" s="76"/>
      <c r="J67" s="76"/>
      <c r="K67" s="76"/>
      <c r="L67" s="76"/>
      <c r="M67" s="76"/>
      <c r="N67" s="76"/>
      <c r="O67" s="76"/>
      <c r="P67" s="76"/>
      <c r="Q67" s="76"/>
      <c r="R67" s="76"/>
      <c r="S67" s="76"/>
      <c r="T67" s="76"/>
      <c r="U67" s="76"/>
      <c r="V67" s="76"/>
      <c r="W67" s="76"/>
      <c r="X67" s="76"/>
      <c r="Y67" s="76"/>
      <c r="Z67" s="76"/>
    </row>
    <row r="68" spans="1:26" ht="17.25" customHeight="1">
      <c r="A68" s="76"/>
      <c r="B68" s="236">
        <v>65</v>
      </c>
      <c r="C68" s="793">
        <v>44388</v>
      </c>
      <c r="D68" s="795" t="s">
        <v>11167</v>
      </c>
      <c r="E68" s="795" t="s">
        <v>11206</v>
      </c>
      <c r="F68" s="831" t="s">
        <v>11207</v>
      </c>
      <c r="G68" s="236" t="s">
        <v>9568</v>
      </c>
      <c r="H68" s="236"/>
      <c r="I68" s="76"/>
      <c r="J68" s="76"/>
      <c r="K68" s="76"/>
      <c r="L68" s="76"/>
      <c r="M68" s="76"/>
      <c r="N68" s="76"/>
      <c r="O68" s="76"/>
      <c r="P68" s="76"/>
      <c r="Q68" s="76"/>
      <c r="R68" s="76"/>
      <c r="S68" s="76"/>
      <c r="T68" s="76"/>
      <c r="U68" s="76"/>
      <c r="V68" s="76"/>
      <c r="W68" s="76"/>
      <c r="X68" s="76"/>
      <c r="Y68" s="76"/>
      <c r="Z68" s="76"/>
    </row>
    <row r="69" spans="1:26" ht="17.25" customHeight="1">
      <c r="A69" s="76"/>
      <c r="B69" s="236">
        <v>66</v>
      </c>
      <c r="C69" s="793">
        <v>44389</v>
      </c>
      <c r="D69" s="795" t="s">
        <v>11170</v>
      </c>
      <c r="E69" s="795" t="s">
        <v>11208</v>
      </c>
      <c r="F69" s="831" t="s">
        <v>11209</v>
      </c>
      <c r="G69" s="236" t="s">
        <v>9568</v>
      </c>
      <c r="H69" s="236"/>
      <c r="I69" s="76"/>
      <c r="J69" s="76"/>
      <c r="K69" s="76"/>
      <c r="L69" s="76"/>
      <c r="M69" s="76"/>
      <c r="N69" s="76"/>
      <c r="O69" s="76"/>
      <c r="P69" s="76"/>
      <c r="Q69" s="76"/>
      <c r="R69" s="76"/>
      <c r="S69" s="76"/>
      <c r="T69" s="76"/>
      <c r="U69" s="76"/>
      <c r="V69" s="76"/>
      <c r="W69" s="76"/>
      <c r="X69" s="76"/>
      <c r="Y69" s="76"/>
      <c r="Z69" s="76"/>
    </row>
    <row r="70" spans="1:26" ht="17.25" customHeight="1">
      <c r="A70" s="76"/>
      <c r="B70" s="236">
        <v>67</v>
      </c>
      <c r="C70" s="793">
        <v>44389</v>
      </c>
      <c r="D70" s="795" t="s">
        <v>11173</v>
      </c>
      <c r="E70" s="795" t="s">
        <v>11210</v>
      </c>
      <c r="F70" s="831" t="s">
        <v>11211</v>
      </c>
      <c r="G70" s="236" t="s">
        <v>9568</v>
      </c>
      <c r="H70" s="236"/>
      <c r="I70" s="76"/>
      <c r="J70" s="76"/>
      <c r="K70" s="76"/>
      <c r="L70" s="76"/>
      <c r="M70" s="76"/>
      <c r="N70" s="76"/>
      <c r="O70" s="76"/>
      <c r="P70" s="76"/>
      <c r="Q70" s="76"/>
      <c r="R70" s="76"/>
      <c r="S70" s="76"/>
      <c r="T70" s="76"/>
      <c r="U70" s="76"/>
      <c r="V70" s="76"/>
      <c r="W70" s="76"/>
      <c r="X70" s="76"/>
      <c r="Y70" s="76"/>
      <c r="Z70" s="76"/>
    </row>
    <row r="71" spans="1:26" ht="17.25" customHeight="1">
      <c r="A71" s="76"/>
      <c r="B71" s="236">
        <v>68</v>
      </c>
      <c r="C71" s="793">
        <v>44389</v>
      </c>
      <c r="D71" s="795" t="s">
        <v>11167</v>
      </c>
      <c r="E71" s="795" t="s">
        <v>11212</v>
      </c>
      <c r="F71" s="831" t="s">
        <v>11213</v>
      </c>
      <c r="G71" s="236" t="s">
        <v>9568</v>
      </c>
      <c r="H71" s="236"/>
      <c r="I71" s="76"/>
      <c r="J71" s="76"/>
      <c r="K71" s="76"/>
      <c r="L71" s="76"/>
      <c r="M71" s="76"/>
      <c r="N71" s="76"/>
      <c r="O71" s="76"/>
      <c r="P71" s="76"/>
      <c r="Q71" s="76"/>
      <c r="R71" s="76"/>
      <c r="S71" s="76"/>
      <c r="T71" s="76"/>
      <c r="U71" s="76"/>
      <c r="V71" s="76"/>
      <c r="W71" s="76"/>
      <c r="X71" s="76"/>
      <c r="Y71" s="76"/>
      <c r="Z71" s="76"/>
    </row>
    <row r="72" spans="1:26" ht="17.25" customHeight="1">
      <c r="A72" s="76"/>
      <c r="B72" s="236">
        <v>69</v>
      </c>
      <c r="C72" s="793">
        <v>44389</v>
      </c>
      <c r="D72" s="795" t="s">
        <v>11170</v>
      </c>
      <c r="E72" s="795" t="s">
        <v>11214</v>
      </c>
      <c r="F72" s="831" t="s">
        <v>11215</v>
      </c>
      <c r="G72" s="236" t="s">
        <v>9568</v>
      </c>
      <c r="H72" s="236"/>
      <c r="I72" s="76"/>
      <c r="J72" s="76"/>
      <c r="K72" s="76"/>
      <c r="L72" s="76"/>
      <c r="M72" s="76"/>
      <c r="N72" s="76"/>
      <c r="O72" s="76"/>
      <c r="P72" s="76"/>
      <c r="Q72" s="76"/>
      <c r="R72" s="76"/>
      <c r="S72" s="76"/>
      <c r="T72" s="76"/>
      <c r="U72" s="76"/>
      <c r="V72" s="76"/>
      <c r="W72" s="76"/>
      <c r="X72" s="76"/>
      <c r="Y72" s="76"/>
      <c r="Z72" s="76"/>
    </row>
    <row r="73" spans="1:26" ht="17.25" customHeight="1">
      <c r="A73" s="76"/>
      <c r="B73" s="236">
        <v>70</v>
      </c>
      <c r="C73" s="793">
        <v>44389</v>
      </c>
      <c r="D73" s="795" t="s">
        <v>11170</v>
      </c>
      <c r="E73" s="795" t="s">
        <v>11216</v>
      </c>
      <c r="F73" s="831" t="s">
        <v>11217</v>
      </c>
      <c r="G73" s="236" t="s">
        <v>9568</v>
      </c>
      <c r="H73" s="236"/>
      <c r="I73" s="76"/>
      <c r="J73" s="76"/>
      <c r="K73" s="76"/>
      <c r="L73" s="76"/>
      <c r="M73" s="76"/>
      <c r="N73" s="76"/>
      <c r="O73" s="76"/>
      <c r="P73" s="76"/>
      <c r="Q73" s="76"/>
      <c r="R73" s="76"/>
      <c r="S73" s="76"/>
      <c r="T73" s="76"/>
      <c r="U73" s="76"/>
      <c r="V73" s="76"/>
      <c r="W73" s="76"/>
      <c r="X73" s="76"/>
      <c r="Y73" s="76"/>
      <c r="Z73" s="76"/>
    </row>
    <row r="74" spans="1:26" ht="17.25" customHeight="1">
      <c r="A74" s="76"/>
      <c r="B74" s="236">
        <v>71</v>
      </c>
      <c r="C74" s="793">
        <v>44389</v>
      </c>
      <c r="D74" s="795" t="s">
        <v>11167</v>
      </c>
      <c r="E74" s="795" t="s">
        <v>11218</v>
      </c>
      <c r="F74" s="831" t="s">
        <v>11219</v>
      </c>
      <c r="G74" s="236" t="s">
        <v>9568</v>
      </c>
      <c r="H74" s="236"/>
      <c r="I74" s="76"/>
      <c r="J74" s="76"/>
      <c r="K74" s="76"/>
      <c r="L74" s="76"/>
      <c r="M74" s="76"/>
      <c r="N74" s="76"/>
      <c r="O74" s="76"/>
      <c r="P74" s="76"/>
      <c r="Q74" s="76"/>
      <c r="R74" s="76"/>
      <c r="S74" s="76"/>
      <c r="T74" s="76"/>
      <c r="U74" s="76"/>
      <c r="V74" s="76"/>
      <c r="W74" s="76"/>
      <c r="X74" s="76"/>
      <c r="Y74" s="76"/>
      <c r="Z74" s="76"/>
    </row>
    <row r="75" spans="1:26" ht="17.25" customHeight="1">
      <c r="A75" s="76"/>
      <c r="B75" s="236">
        <v>72</v>
      </c>
      <c r="C75" s="793">
        <v>44389</v>
      </c>
      <c r="D75" s="795" t="s">
        <v>11173</v>
      </c>
      <c r="E75" s="795" t="s">
        <v>11220</v>
      </c>
      <c r="F75" s="831" t="s">
        <v>11221</v>
      </c>
      <c r="G75" s="236" t="s">
        <v>9568</v>
      </c>
      <c r="H75" s="236"/>
      <c r="I75" s="76"/>
      <c r="J75" s="76"/>
      <c r="K75" s="76"/>
      <c r="L75" s="76"/>
      <c r="M75" s="76"/>
      <c r="N75" s="76"/>
      <c r="O75" s="76"/>
      <c r="P75" s="76"/>
      <c r="Q75" s="76"/>
      <c r="R75" s="76"/>
      <c r="S75" s="76"/>
      <c r="T75" s="76"/>
      <c r="U75" s="76"/>
      <c r="V75" s="76"/>
      <c r="W75" s="76"/>
      <c r="X75" s="76"/>
      <c r="Y75" s="76"/>
      <c r="Z75" s="76"/>
    </row>
    <row r="76" spans="1:26" ht="17.25" customHeight="1">
      <c r="A76" s="76"/>
      <c r="B76" s="236">
        <v>72</v>
      </c>
      <c r="C76" s="793">
        <v>44389</v>
      </c>
      <c r="D76" s="795" t="s">
        <v>11173</v>
      </c>
      <c r="E76" s="795" t="s">
        <v>11222</v>
      </c>
      <c r="F76" s="831" t="s">
        <v>11223</v>
      </c>
      <c r="G76" s="236" t="s">
        <v>9568</v>
      </c>
      <c r="H76" s="236"/>
      <c r="I76" s="76"/>
      <c r="J76" s="76"/>
      <c r="K76" s="76"/>
      <c r="L76" s="76"/>
      <c r="M76" s="76"/>
      <c r="N76" s="76"/>
      <c r="O76" s="76"/>
      <c r="P76" s="76"/>
      <c r="Q76" s="76"/>
      <c r="R76" s="76"/>
      <c r="S76" s="76"/>
      <c r="T76" s="76"/>
      <c r="U76" s="76"/>
      <c r="V76" s="76"/>
      <c r="W76" s="76"/>
      <c r="X76" s="76"/>
      <c r="Y76" s="76"/>
      <c r="Z76" s="76"/>
    </row>
    <row r="77" spans="1:26" ht="17.25" customHeight="1">
      <c r="A77" s="76"/>
      <c r="B77" s="821">
        <v>73</v>
      </c>
      <c r="C77" s="822">
        <v>44389</v>
      </c>
      <c r="D77" s="824" t="s">
        <v>11173</v>
      </c>
      <c r="E77" s="824" t="s">
        <v>11224</v>
      </c>
      <c r="F77" s="832" t="s">
        <v>11225</v>
      </c>
      <c r="G77" s="821" t="s">
        <v>9597</v>
      </c>
      <c r="H77" s="821" t="s">
        <v>10524</v>
      </c>
      <c r="I77" s="76"/>
      <c r="J77" s="76"/>
      <c r="K77" s="76"/>
      <c r="L77" s="76"/>
      <c r="M77" s="76"/>
      <c r="N77" s="76"/>
      <c r="O77" s="76"/>
      <c r="P77" s="76"/>
      <c r="Q77" s="76"/>
      <c r="R77" s="76"/>
      <c r="S77" s="76"/>
      <c r="T77" s="76"/>
      <c r="U77" s="76"/>
      <c r="V77" s="76"/>
      <c r="W77" s="76"/>
      <c r="X77" s="76"/>
      <c r="Y77" s="76"/>
      <c r="Z77" s="76"/>
    </row>
    <row r="78" spans="1:26" ht="17.25" customHeight="1">
      <c r="A78" s="76"/>
      <c r="B78" s="818">
        <v>74</v>
      </c>
      <c r="C78" s="819">
        <v>44390</v>
      </c>
      <c r="D78" s="825" t="s">
        <v>11173</v>
      </c>
      <c r="E78" s="825" t="s">
        <v>11226</v>
      </c>
      <c r="F78" s="833" t="s">
        <v>11227</v>
      </c>
      <c r="G78" s="818" t="s">
        <v>9597</v>
      </c>
      <c r="H78" s="818" t="s">
        <v>10524</v>
      </c>
      <c r="I78" s="76"/>
      <c r="J78" s="76"/>
      <c r="K78" s="76"/>
      <c r="L78" s="76"/>
      <c r="M78" s="76"/>
      <c r="N78" s="76"/>
      <c r="O78" s="76"/>
      <c r="P78" s="76"/>
      <c r="Q78" s="76"/>
      <c r="R78" s="76"/>
      <c r="S78" s="76"/>
      <c r="T78" s="76"/>
      <c r="U78" s="76"/>
      <c r="V78" s="76"/>
      <c r="W78" s="76"/>
      <c r="X78" s="76"/>
      <c r="Y78" s="76"/>
      <c r="Z78" s="76"/>
    </row>
    <row r="79" spans="1:26" ht="17.25" customHeight="1">
      <c r="A79" s="76"/>
      <c r="B79" s="236">
        <v>75</v>
      </c>
      <c r="C79" s="793">
        <v>44390</v>
      </c>
      <c r="D79" s="795" t="s">
        <v>11173</v>
      </c>
      <c r="E79" s="795" t="s">
        <v>11228</v>
      </c>
      <c r="F79" s="831" t="s">
        <v>11229</v>
      </c>
      <c r="G79" s="236" t="s">
        <v>9568</v>
      </c>
      <c r="H79" s="236"/>
      <c r="I79" s="76"/>
      <c r="J79" s="76"/>
      <c r="K79" s="76"/>
      <c r="L79" s="76"/>
      <c r="M79" s="76"/>
      <c r="N79" s="76"/>
      <c r="O79" s="76"/>
      <c r="P79" s="76"/>
      <c r="Q79" s="76"/>
      <c r="R79" s="76"/>
      <c r="S79" s="76"/>
      <c r="T79" s="76"/>
      <c r="U79" s="76"/>
      <c r="V79" s="76"/>
      <c r="W79" s="76"/>
      <c r="X79" s="76"/>
      <c r="Y79" s="76"/>
      <c r="Z79" s="76"/>
    </row>
    <row r="80" spans="1:26" ht="17.25" customHeight="1">
      <c r="A80" s="76"/>
      <c r="B80" s="796">
        <v>76</v>
      </c>
      <c r="C80" s="809">
        <v>44390</v>
      </c>
      <c r="D80" s="797" t="s">
        <v>11167</v>
      </c>
      <c r="E80" s="797" t="s">
        <v>11230</v>
      </c>
      <c r="F80" s="834" t="s">
        <v>11231</v>
      </c>
      <c r="G80" s="796" t="s">
        <v>9568</v>
      </c>
      <c r="H80" s="796"/>
      <c r="I80" s="76"/>
      <c r="J80" s="76"/>
      <c r="K80" s="76"/>
      <c r="L80" s="76"/>
      <c r="M80" s="76"/>
      <c r="N80" s="76"/>
      <c r="O80" s="76"/>
      <c r="P80" s="76"/>
      <c r="Q80" s="76"/>
      <c r="R80" s="76"/>
      <c r="S80" s="76"/>
      <c r="T80" s="76"/>
      <c r="U80" s="76"/>
      <c r="V80" s="76"/>
      <c r="W80" s="76"/>
      <c r="X80" s="76"/>
      <c r="Y80" s="76"/>
      <c r="Z80" s="76"/>
    </row>
    <row r="81" spans="1:26" ht="17.25" customHeight="1">
      <c r="A81" s="76"/>
      <c r="B81" s="236">
        <v>77</v>
      </c>
      <c r="C81" s="793">
        <v>44391</v>
      </c>
      <c r="D81" s="795" t="s">
        <v>11170</v>
      </c>
      <c r="E81" s="795" t="s">
        <v>11232</v>
      </c>
      <c r="F81" s="831" t="s">
        <v>11233</v>
      </c>
      <c r="G81" s="236" t="s">
        <v>9568</v>
      </c>
      <c r="H81" s="236"/>
      <c r="I81" s="76"/>
      <c r="J81" s="76"/>
      <c r="K81" s="76"/>
      <c r="L81" s="76"/>
      <c r="M81" s="76"/>
      <c r="N81" s="76"/>
      <c r="O81" s="76"/>
      <c r="P81" s="76"/>
      <c r="Q81" s="76"/>
      <c r="R81" s="76"/>
      <c r="S81" s="76"/>
      <c r="T81" s="76"/>
      <c r="U81" s="76"/>
      <c r="V81" s="76"/>
      <c r="W81" s="76"/>
      <c r="X81" s="76"/>
      <c r="Y81" s="76"/>
      <c r="Z81" s="76"/>
    </row>
    <row r="82" spans="1:26" ht="17.25" customHeight="1">
      <c r="A82" s="76"/>
      <c r="B82" s="796">
        <v>78</v>
      </c>
      <c r="C82" s="809">
        <v>44391</v>
      </c>
      <c r="D82" s="797" t="s">
        <v>11167</v>
      </c>
      <c r="E82" s="797" t="s">
        <v>11234</v>
      </c>
      <c r="F82" s="834" t="s">
        <v>11235</v>
      </c>
      <c r="G82" s="796" t="s">
        <v>9568</v>
      </c>
      <c r="H82" s="796"/>
      <c r="I82" s="76"/>
      <c r="J82" s="76"/>
      <c r="K82" s="76"/>
      <c r="L82" s="76"/>
      <c r="M82" s="76"/>
      <c r="N82" s="76"/>
      <c r="O82" s="76"/>
      <c r="P82" s="76"/>
      <c r="Q82" s="76"/>
      <c r="R82" s="76"/>
      <c r="S82" s="76"/>
      <c r="T82" s="76"/>
      <c r="U82" s="76"/>
      <c r="V82" s="76"/>
      <c r="W82" s="76"/>
      <c r="X82" s="76"/>
      <c r="Y82" s="76"/>
      <c r="Z82" s="76"/>
    </row>
    <row r="83" spans="1:26" ht="17.25" customHeight="1">
      <c r="A83" s="76"/>
      <c r="B83" s="236">
        <v>79</v>
      </c>
      <c r="C83" s="793">
        <v>44392</v>
      </c>
      <c r="D83" s="795" t="s">
        <v>11173</v>
      </c>
      <c r="E83" s="795" t="s">
        <v>11236</v>
      </c>
      <c r="F83" s="831" t="s">
        <v>11237</v>
      </c>
      <c r="G83" s="236" t="s">
        <v>9568</v>
      </c>
      <c r="H83" s="236"/>
      <c r="I83" s="76"/>
      <c r="J83" s="76"/>
      <c r="K83" s="76"/>
      <c r="L83" s="76"/>
      <c r="M83" s="76"/>
      <c r="N83" s="76"/>
      <c r="O83" s="76"/>
      <c r="P83" s="76"/>
      <c r="Q83" s="76"/>
      <c r="R83" s="76"/>
      <c r="S83" s="76"/>
      <c r="T83" s="76"/>
      <c r="U83" s="76"/>
      <c r="V83" s="76"/>
      <c r="W83" s="76"/>
      <c r="X83" s="76"/>
      <c r="Y83" s="76"/>
      <c r="Z83" s="76"/>
    </row>
    <row r="84" spans="1:26" ht="17.25" customHeight="1">
      <c r="A84" s="76"/>
      <c r="B84" s="796">
        <v>80</v>
      </c>
      <c r="C84" s="809">
        <v>44392</v>
      </c>
      <c r="D84" s="797" t="s">
        <v>11124</v>
      </c>
      <c r="E84" s="797" t="s">
        <v>11238</v>
      </c>
      <c r="F84" s="831" t="s">
        <v>11239</v>
      </c>
      <c r="G84" s="236" t="s">
        <v>9568</v>
      </c>
      <c r="H84" s="236"/>
      <c r="I84" s="76"/>
      <c r="J84" s="76"/>
      <c r="K84" s="76"/>
      <c r="L84" s="76"/>
      <c r="M84" s="76"/>
      <c r="N84" s="76"/>
      <c r="O84" s="76"/>
      <c r="P84" s="76"/>
      <c r="Q84" s="76"/>
      <c r="R84" s="76"/>
      <c r="S84" s="76"/>
      <c r="T84" s="76"/>
      <c r="U84" s="76"/>
      <c r="V84" s="76"/>
      <c r="W84" s="76"/>
      <c r="X84" s="76"/>
      <c r="Y84" s="76"/>
      <c r="Z84" s="76"/>
    </row>
    <row r="85" spans="1:26" ht="17.25" customHeight="1">
      <c r="A85" s="76"/>
      <c r="B85" s="818">
        <v>81</v>
      </c>
      <c r="C85" s="819">
        <v>44393</v>
      </c>
      <c r="D85" s="825" t="s">
        <v>11170</v>
      </c>
      <c r="E85" s="825" t="s">
        <v>11240</v>
      </c>
      <c r="F85" s="833" t="s">
        <v>11241</v>
      </c>
      <c r="G85" s="818" t="s">
        <v>9597</v>
      </c>
      <c r="H85" s="818" t="s">
        <v>10524</v>
      </c>
      <c r="I85" s="76"/>
      <c r="J85" s="76"/>
      <c r="K85" s="76"/>
      <c r="L85" s="76"/>
      <c r="M85" s="76"/>
      <c r="N85" s="76"/>
      <c r="O85" s="76"/>
      <c r="P85" s="76"/>
      <c r="Q85" s="76"/>
      <c r="R85" s="76"/>
      <c r="S85" s="76"/>
      <c r="T85" s="76"/>
      <c r="U85" s="76"/>
      <c r="V85" s="76"/>
      <c r="W85" s="76"/>
      <c r="X85" s="76"/>
      <c r="Y85" s="76"/>
      <c r="Z85" s="76"/>
    </row>
    <row r="86" spans="1:26" ht="17.25" customHeight="1">
      <c r="A86" s="76"/>
      <c r="B86" s="818">
        <v>82</v>
      </c>
      <c r="C86" s="819">
        <v>44393</v>
      </c>
      <c r="D86" s="825" t="s">
        <v>11167</v>
      </c>
      <c r="E86" s="825" t="s">
        <v>11240</v>
      </c>
      <c r="F86" s="833" t="s">
        <v>11242</v>
      </c>
      <c r="G86" s="818" t="s">
        <v>9597</v>
      </c>
      <c r="H86" s="818" t="s">
        <v>10524</v>
      </c>
      <c r="I86" s="76"/>
      <c r="J86" s="76"/>
      <c r="K86" s="76"/>
      <c r="L86" s="76"/>
      <c r="M86" s="76"/>
      <c r="N86" s="76"/>
      <c r="O86" s="76"/>
      <c r="P86" s="76"/>
      <c r="Q86" s="76"/>
      <c r="R86" s="76"/>
      <c r="S86" s="76"/>
      <c r="T86" s="76"/>
      <c r="U86" s="76"/>
      <c r="V86" s="76"/>
      <c r="W86" s="76"/>
      <c r="X86" s="76"/>
      <c r="Y86" s="76"/>
      <c r="Z86" s="76"/>
    </row>
    <row r="87" spans="1:26" ht="17.25" customHeight="1">
      <c r="A87" s="76"/>
      <c r="B87" s="796">
        <v>83</v>
      </c>
      <c r="C87" s="809">
        <v>44393</v>
      </c>
      <c r="D87" s="797" t="s">
        <v>11173</v>
      </c>
      <c r="E87" s="797" t="s">
        <v>11243</v>
      </c>
      <c r="F87" s="834" t="s">
        <v>11244</v>
      </c>
      <c r="G87" s="796" t="s">
        <v>9568</v>
      </c>
      <c r="H87" s="796"/>
      <c r="I87" s="76"/>
      <c r="J87" s="76"/>
      <c r="K87" s="76"/>
      <c r="L87" s="76"/>
      <c r="M87" s="76"/>
      <c r="N87" s="76"/>
      <c r="O87" s="76"/>
      <c r="P87" s="76"/>
      <c r="Q87" s="76"/>
      <c r="R87" s="76"/>
      <c r="S87" s="76"/>
      <c r="T87" s="76"/>
      <c r="U87" s="76"/>
      <c r="V87" s="76"/>
      <c r="W87" s="76"/>
      <c r="X87" s="76"/>
      <c r="Y87" s="76"/>
      <c r="Z87" s="76"/>
    </row>
    <row r="88" spans="1:26" ht="17.25" customHeight="1">
      <c r="A88" s="76"/>
      <c r="B88" s="236">
        <v>84</v>
      </c>
      <c r="C88" s="793">
        <v>44395</v>
      </c>
      <c r="D88" s="795" t="s">
        <v>11173</v>
      </c>
      <c r="E88" s="795" t="s">
        <v>11245</v>
      </c>
      <c r="F88" s="236" t="s">
        <v>11246</v>
      </c>
      <c r="G88" s="236" t="s">
        <v>9568</v>
      </c>
      <c r="H88" s="236"/>
      <c r="I88" s="76"/>
      <c r="J88" s="76"/>
      <c r="K88" s="76"/>
      <c r="L88" s="76"/>
      <c r="M88" s="76"/>
      <c r="N88" s="76"/>
      <c r="O88" s="76"/>
      <c r="P88" s="76"/>
      <c r="Q88" s="76"/>
      <c r="R88" s="76"/>
      <c r="S88" s="76"/>
      <c r="T88" s="76"/>
      <c r="U88" s="76"/>
      <c r="V88" s="76"/>
      <c r="W88" s="76"/>
      <c r="X88" s="76"/>
      <c r="Y88" s="76"/>
      <c r="Z88" s="76"/>
    </row>
    <row r="89" spans="1:26" ht="17.25" customHeight="1">
      <c r="A89" s="76"/>
      <c r="B89" s="236">
        <v>85</v>
      </c>
      <c r="C89" s="793">
        <v>44396</v>
      </c>
      <c r="D89" s="794" t="s">
        <v>11124</v>
      </c>
      <c r="E89" s="236" t="s">
        <v>11247</v>
      </c>
      <c r="F89" s="236" t="s">
        <v>11248</v>
      </c>
      <c r="G89" s="236" t="s">
        <v>9568</v>
      </c>
      <c r="H89" s="236"/>
      <c r="I89" s="76"/>
      <c r="J89" s="76"/>
      <c r="K89" s="76"/>
      <c r="L89" s="76"/>
      <c r="M89" s="76"/>
      <c r="N89" s="76"/>
      <c r="O89" s="76"/>
      <c r="P89" s="76"/>
      <c r="Q89" s="76"/>
      <c r="R89" s="76"/>
      <c r="S89" s="76"/>
      <c r="T89" s="76"/>
      <c r="U89" s="76"/>
      <c r="V89" s="76"/>
      <c r="W89" s="76"/>
      <c r="X89" s="76"/>
      <c r="Y89" s="76"/>
      <c r="Z89" s="76"/>
    </row>
    <row r="90" spans="1:26" ht="17.25" customHeight="1">
      <c r="A90" s="76"/>
      <c r="B90" s="818">
        <v>86</v>
      </c>
      <c r="C90" s="819">
        <v>44396</v>
      </c>
      <c r="D90" s="825" t="s">
        <v>11167</v>
      </c>
      <c r="E90" s="818" t="s">
        <v>11249</v>
      </c>
      <c r="F90" s="818" t="s">
        <v>11250</v>
      </c>
      <c r="G90" s="818" t="s">
        <v>9597</v>
      </c>
      <c r="H90" s="818" t="s">
        <v>10524</v>
      </c>
      <c r="I90" s="76"/>
      <c r="J90" s="76"/>
      <c r="K90" s="76"/>
      <c r="L90" s="76"/>
      <c r="M90" s="76"/>
      <c r="N90" s="76"/>
      <c r="O90" s="76"/>
      <c r="P90" s="76"/>
      <c r="Q90" s="76"/>
      <c r="R90" s="76"/>
      <c r="S90" s="76"/>
      <c r="T90" s="76"/>
      <c r="U90" s="76"/>
      <c r="V90" s="76"/>
      <c r="W90" s="76"/>
      <c r="X90" s="76"/>
      <c r="Y90" s="76"/>
      <c r="Z90" s="76"/>
    </row>
    <row r="91" spans="1:26" ht="17.25" customHeight="1">
      <c r="A91" s="76"/>
      <c r="B91" s="821">
        <v>87</v>
      </c>
      <c r="C91" s="822">
        <v>44396</v>
      </c>
      <c r="D91" s="824" t="s">
        <v>11170</v>
      </c>
      <c r="E91" s="821" t="s">
        <v>11249</v>
      </c>
      <c r="F91" s="821" t="s">
        <v>11251</v>
      </c>
      <c r="G91" s="821" t="s">
        <v>9597</v>
      </c>
      <c r="H91" s="821" t="s">
        <v>10524</v>
      </c>
      <c r="I91" s="76"/>
      <c r="J91" s="76"/>
      <c r="K91" s="76"/>
      <c r="L91" s="76"/>
      <c r="M91" s="76"/>
      <c r="N91" s="76"/>
      <c r="O91" s="76"/>
      <c r="P91" s="76"/>
      <c r="Q91" s="76"/>
      <c r="R91" s="76"/>
      <c r="S91" s="76"/>
      <c r="T91" s="76"/>
      <c r="U91" s="76"/>
      <c r="V91" s="76"/>
      <c r="W91" s="76"/>
      <c r="X91" s="76"/>
      <c r="Y91" s="76"/>
      <c r="Z91" s="76"/>
    </row>
    <row r="92" spans="1:26" ht="17.25" customHeight="1">
      <c r="A92" s="76"/>
      <c r="B92" s="236">
        <v>88</v>
      </c>
      <c r="C92" s="793">
        <v>44396</v>
      </c>
      <c r="D92" s="795" t="s">
        <v>11173</v>
      </c>
      <c r="E92" s="795" t="s">
        <v>11252</v>
      </c>
      <c r="F92" s="831" t="s">
        <v>11253</v>
      </c>
      <c r="G92" s="236" t="s">
        <v>9568</v>
      </c>
      <c r="H92" s="236"/>
      <c r="I92" s="76"/>
      <c r="J92" s="76"/>
      <c r="K92" s="76"/>
      <c r="L92" s="76"/>
      <c r="M92" s="76"/>
      <c r="N92" s="76"/>
      <c r="O92" s="76"/>
      <c r="P92" s="76"/>
      <c r="Q92" s="76"/>
      <c r="R92" s="76"/>
      <c r="S92" s="76"/>
      <c r="T92" s="76"/>
      <c r="U92" s="76"/>
      <c r="V92" s="76"/>
      <c r="W92" s="76"/>
      <c r="X92" s="76"/>
      <c r="Y92" s="76"/>
      <c r="Z92" s="76"/>
    </row>
    <row r="93" spans="1:26" ht="17.25" customHeight="1">
      <c r="A93" s="76"/>
      <c r="B93" s="796">
        <v>89</v>
      </c>
      <c r="C93" s="809">
        <v>44396</v>
      </c>
      <c r="D93" s="797" t="s">
        <v>11167</v>
      </c>
      <c r="E93" s="797" t="s">
        <v>11254</v>
      </c>
      <c r="F93" s="796" t="s">
        <v>11255</v>
      </c>
      <c r="G93" s="796" t="s">
        <v>9568</v>
      </c>
      <c r="H93" s="796"/>
      <c r="I93" s="76"/>
      <c r="J93" s="76"/>
      <c r="K93" s="76"/>
      <c r="L93" s="76"/>
      <c r="M93" s="76"/>
      <c r="N93" s="76"/>
      <c r="O93" s="76"/>
      <c r="P93" s="76"/>
      <c r="Q93" s="76"/>
      <c r="R93" s="76"/>
      <c r="S93" s="76"/>
      <c r="T93" s="76"/>
      <c r="U93" s="76"/>
      <c r="V93" s="76"/>
      <c r="W93" s="76"/>
      <c r="X93" s="76"/>
      <c r="Y93" s="76"/>
      <c r="Z93" s="76"/>
    </row>
    <row r="94" spans="1:26" ht="17.25" customHeight="1">
      <c r="A94" s="76"/>
      <c r="B94" s="796">
        <v>90</v>
      </c>
      <c r="C94" s="809">
        <v>44398</v>
      </c>
      <c r="D94" s="797" t="s">
        <v>11167</v>
      </c>
      <c r="E94" s="797" t="s">
        <v>11256</v>
      </c>
      <c r="F94" s="796" t="s">
        <v>11257</v>
      </c>
      <c r="G94" s="796" t="s">
        <v>9568</v>
      </c>
      <c r="H94" s="796"/>
      <c r="I94" s="76"/>
      <c r="J94" s="76"/>
      <c r="K94" s="76"/>
      <c r="L94" s="76"/>
      <c r="M94" s="76"/>
      <c r="N94" s="76"/>
      <c r="O94" s="76"/>
      <c r="P94" s="76"/>
      <c r="Q94" s="76"/>
      <c r="R94" s="76"/>
      <c r="S94" s="76"/>
      <c r="T94" s="76"/>
      <c r="U94" s="76"/>
      <c r="V94" s="76"/>
      <c r="W94" s="76"/>
      <c r="X94" s="76"/>
      <c r="Y94" s="76"/>
      <c r="Z94" s="76"/>
    </row>
    <row r="95" spans="1:26" ht="17.25" customHeight="1">
      <c r="A95" s="76"/>
      <c r="B95" s="811">
        <v>91</v>
      </c>
      <c r="C95" s="812">
        <v>44398</v>
      </c>
      <c r="D95" s="813" t="s">
        <v>11167</v>
      </c>
      <c r="E95" s="811" t="s">
        <v>11258</v>
      </c>
      <c r="F95" s="811" t="s">
        <v>11259</v>
      </c>
      <c r="G95" s="811" t="s">
        <v>9568</v>
      </c>
      <c r="H95" s="811"/>
      <c r="I95" s="76"/>
      <c r="J95" s="76"/>
      <c r="K95" s="76"/>
      <c r="L95" s="76"/>
      <c r="M95" s="76"/>
      <c r="N95" s="76"/>
      <c r="O95" s="76"/>
      <c r="P95" s="76"/>
      <c r="Q95" s="76"/>
      <c r="R95" s="76"/>
      <c r="S95" s="76"/>
      <c r="T95" s="76"/>
      <c r="U95" s="76"/>
      <c r="V95" s="76"/>
      <c r="W95" s="76"/>
      <c r="X95" s="76"/>
      <c r="Y95" s="76"/>
      <c r="Z95" s="76"/>
    </row>
    <row r="96" spans="1:26" ht="112.5" customHeight="1">
      <c r="A96" s="76"/>
      <c r="B96" s="815">
        <v>92</v>
      </c>
      <c r="C96" s="814">
        <v>44398</v>
      </c>
      <c r="D96" s="816" t="s">
        <v>11167</v>
      </c>
      <c r="E96" s="816" t="s">
        <v>11260</v>
      </c>
      <c r="F96" s="815" t="s">
        <v>11261</v>
      </c>
      <c r="G96" s="815" t="s">
        <v>9568</v>
      </c>
      <c r="H96" s="815"/>
      <c r="I96" s="76"/>
      <c r="J96" s="76"/>
      <c r="K96" s="76"/>
      <c r="L96" s="76"/>
      <c r="M96" s="76"/>
      <c r="N96" s="76"/>
      <c r="O96" s="76"/>
      <c r="P96" s="76"/>
      <c r="Q96" s="76"/>
      <c r="R96" s="76"/>
      <c r="S96" s="76"/>
      <c r="T96" s="76"/>
      <c r="U96" s="76"/>
      <c r="V96" s="76"/>
      <c r="W96" s="76"/>
      <c r="X96" s="76"/>
      <c r="Y96" s="76"/>
      <c r="Z96" s="76"/>
    </row>
    <row r="97" spans="1:26" ht="17.25" customHeight="1">
      <c r="A97" s="76"/>
      <c r="B97" s="236">
        <v>93</v>
      </c>
      <c r="C97" s="793">
        <v>44398</v>
      </c>
      <c r="D97" s="795" t="s">
        <v>11173</v>
      </c>
      <c r="E97" s="795" t="s">
        <v>11262</v>
      </c>
      <c r="F97" s="236" t="s">
        <v>11263</v>
      </c>
      <c r="G97" s="236" t="s">
        <v>9568</v>
      </c>
      <c r="H97" s="236"/>
      <c r="I97" s="76"/>
      <c r="J97" s="76"/>
      <c r="K97" s="76"/>
      <c r="L97" s="76"/>
      <c r="M97" s="76"/>
      <c r="N97" s="76"/>
      <c r="O97" s="76"/>
      <c r="P97" s="76"/>
      <c r="Q97" s="76"/>
      <c r="R97" s="76"/>
      <c r="S97" s="76"/>
      <c r="T97" s="76"/>
      <c r="U97" s="76"/>
      <c r="V97" s="76"/>
      <c r="W97" s="76"/>
      <c r="X97" s="76"/>
      <c r="Y97" s="76"/>
      <c r="Z97" s="76"/>
    </row>
    <row r="98" spans="1:26" ht="17.25" customHeight="1">
      <c r="A98" s="76"/>
      <c r="B98" s="236">
        <v>94</v>
      </c>
      <c r="C98" s="793">
        <v>44398</v>
      </c>
      <c r="D98" s="795" t="s">
        <v>11173</v>
      </c>
      <c r="E98" s="795" t="s">
        <v>11264</v>
      </c>
      <c r="F98" s="236" t="s">
        <v>11265</v>
      </c>
      <c r="G98" s="236" t="s">
        <v>9568</v>
      </c>
      <c r="H98" s="236"/>
      <c r="I98" s="76"/>
      <c r="J98" s="76"/>
      <c r="K98" s="76"/>
      <c r="L98" s="76"/>
      <c r="M98" s="76"/>
      <c r="N98" s="76"/>
      <c r="O98" s="76"/>
      <c r="P98" s="76"/>
      <c r="Q98" s="76"/>
      <c r="R98" s="76"/>
      <c r="S98" s="76"/>
      <c r="T98" s="76"/>
      <c r="U98" s="76"/>
      <c r="V98" s="76"/>
      <c r="W98" s="76"/>
      <c r="X98" s="76"/>
      <c r="Y98" s="76"/>
      <c r="Z98" s="76"/>
    </row>
    <row r="99" spans="1:26" ht="17.25" customHeight="1">
      <c r="A99" s="76"/>
      <c r="B99" s="236">
        <v>95</v>
      </c>
      <c r="C99" s="793">
        <v>44399</v>
      </c>
      <c r="D99" s="795" t="s">
        <v>11173</v>
      </c>
      <c r="E99" s="795" t="s">
        <v>11266</v>
      </c>
      <c r="F99" s="236" t="s">
        <v>11267</v>
      </c>
      <c r="G99" s="236" t="s">
        <v>9568</v>
      </c>
      <c r="H99" s="236"/>
      <c r="I99" s="76"/>
      <c r="J99" s="76"/>
      <c r="K99" s="76"/>
      <c r="L99" s="76"/>
      <c r="M99" s="76"/>
      <c r="N99" s="76"/>
      <c r="O99" s="76"/>
      <c r="P99" s="76"/>
      <c r="Q99" s="76"/>
      <c r="R99" s="76"/>
      <c r="S99" s="76"/>
      <c r="T99" s="76"/>
      <c r="U99" s="76"/>
      <c r="V99" s="76"/>
      <c r="W99" s="76"/>
      <c r="X99" s="76"/>
      <c r="Y99" s="76"/>
      <c r="Z99" s="76"/>
    </row>
    <row r="100" spans="1:26" ht="17.25" customHeight="1">
      <c r="A100" s="76"/>
      <c r="B100" s="236">
        <v>96</v>
      </c>
      <c r="C100" s="793">
        <v>44400</v>
      </c>
      <c r="D100" s="795" t="s">
        <v>11167</v>
      </c>
      <c r="E100" s="236" t="s">
        <v>11268</v>
      </c>
      <c r="F100" s="236" t="s">
        <v>11269</v>
      </c>
      <c r="G100" s="236" t="s">
        <v>9568</v>
      </c>
      <c r="H100" s="236"/>
      <c r="I100" s="76"/>
      <c r="J100" s="76"/>
      <c r="K100" s="76"/>
      <c r="L100" s="76"/>
      <c r="M100" s="76"/>
      <c r="N100" s="76"/>
      <c r="O100" s="76"/>
      <c r="P100" s="76"/>
      <c r="Q100" s="76"/>
      <c r="R100" s="76"/>
      <c r="S100" s="76"/>
      <c r="T100" s="76"/>
      <c r="U100" s="76"/>
      <c r="V100" s="76"/>
      <c r="W100" s="76"/>
      <c r="X100" s="76"/>
      <c r="Y100" s="76"/>
      <c r="Z100" s="76"/>
    </row>
    <row r="101" spans="1:26" ht="17.25" customHeight="1">
      <c r="A101" s="76"/>
      <c r="B101" s="236">
        <v>97</v>
      </c>
      <c r="C101" s="793">
        <v>44400</v>
      </c>
      <c r="D101" s="795" t="s">
        <v>11167</v>
      </c>
      <c r="E101" s="236" t="s">
        <v>11270</v>
      </c>
      <c r="F101" s="236" t="s">
        <v>11271</v>
      </c>
      <c r="G101" s="236" t="s">
        <v>9568</v>
      </c>
      <c r="H101" s="236"/>
      <c r="I101" s="76"/>
      <c r="J101" s="76"/>
      <c r="K101" s="76"/>
      <c r="L101" s="76"/>
      <c r="M101" s="76"/>
      <c r="N101" s="76"/>
      <c r="O101" s="76"/>
      <c r="P101" s="76"/>
      <c r="Q101" s="76"/>
      <c r="R101" s="76"/>
      <c r="S101" s="76"/>
      <c r="T101" s="76"/>
      <c r="U101" s="76"/>
      <c r="V101" s="76"/>
      <c r="W101" s="76"/>
      <c r="X101" s="76"/>
      <c r="Y101" s="76"/>
      <c r="Z101" s="76"/>
    </row>
    <row r="102" spans="1:26" ht="17.25" customHeight="1">
      <c r="A102" s="76"/>
      <c r="B102" s="796">
        <v>98</v>
      </c>
      <c r="C102" s="809">
        <v>44400</v>
      </c>
      <c r="D102" s="797" t="s">
        <v>11167</v>
      </c>
      <c r="E102" s="796" t="s">
        <v>11272</v>
      </c>
      <c r="F102" s="796" t="s">
        <v>11273</v>
      </c>
      <c r="G102" s="796" t="s">
        <v>9568</v>
      </c>
      <c r="H102" s="796"/>
      <c r="I102" s="76"/>
      <c r="J102" s="76"/>
      <c r="K102" s="76"/>
      <c r="L102" s="76"/>
      <c r="M102" s="76"/>
      <c r="N102" s="76"/>
      <c r="O102" s="76"/>
      <c r="P102" s="76"/>
      <c r="Q102" s="76"/>
      <c r="R102" s="76"/>
      <c r="S102" s="76"/>
      <c r="T102" s="76"/>
      <c r="U102" s="76"/>
      <c r="V102" s="76"/>
      <c r="W102" s="76"/>
      <c r="X102" s="76"/>
      <c r="Y102" s="76"/>
      <c r="Z102" s="76"/>
    </row>
    <row r="103" spans="1:26" ht="17.25" customHeight="1">
      <c r="A103" s="76"/>
      <c r="B103" s="236">
        <v>99</v>
      </c>
      <c r="C103" s="793">
        <v>44401</v>
      </c>
      <c r="D103" s="795" t="s">
        <v>11173</v>
      </c>
      <c r="E103" s="236" t="s">
        <v>11274</v>
      </c>
      <c r="F103" s="236" t="s">
        <v>11275</v>
      </c>
      <c r="G103" s="236" t="s">
        <v>9568</v>
      </c>
      <c r="H103" s="236"/>
      <c r="I103" s="76"/>
      <c r="J103" s="76"/>
      <c r="K103" s="76"/>
      <c r="L103" s="76"/>
      <c r="M103" s="76"/>
      <c r="N103" s="76"/>
      <c r="O103" s="76"/>
      <c r="P103" s="76"/>
      <c r="Q103" s="76"/>
      <c r="R103" s="76"/>
      <c r="S103" s="76"/>
      <c r="T103" s="76"/>
      <c r="U103" s="76"/>
      <c r="V103" s="76"/>
      <c r="W103" s="76"/>
      <c r="X103" s="76"/>
      <c r="Y103" s="76"/>
      <c r="Z103" s="76"/>
    </row>
    <row r="104" spans="1:26" ht="17.25" customHeight="1">
      <c r="A104" s="76"/>
      <c r="B104" s="236">
        <v>100</v>
      </c>
      <c r="C104" s="793">
        <v>44401</v>
      </c>
      <c r="D104" s="795" t="s">
        <v>11173</v>
      </c>
      <c r="E104" s="236" t="s">
        <v>11276</v>
      </c>
      <c r="F104" s="236" t="s">
        <v>11277</v>
      </c>
      <c r="G104" s="236" t="s">
        <v>9568</v>
      </c>
      <c r="H104" s="236"/>
      <c r="I104" s="76"/>
      <c r="J104" s="76"/>
      <c r="K104" s="76"/>
      <c r="L104" s="76"/>
      <c r="M104" s="76"/>
      <c r="N104" s="76"/>
      <c r="O104" s="76"/>
      <c r="P104" s="76"/>
      <c r="Q104" s="76"/>
      <c r="R104" s="76"/>
      <c r="S104" s="76"/>
      <c r="T104" s="76"/>
      <c r="U104" s="76"/>
      <c r="V104" s="76"/>
      <c r="W104" s="76"/>
      <c r="X104" s="76"/>
      <c r="Y104" s="76"/>
      <c r="Z104" s="76"/>
    </row>
    <row r="105" spans="1:26" ht="17.25" customHeight="1">
      <c r="A105" s="76"/>
      <c r="B105" s="236">
        <v>101</v>
      </c>
      <c r="C105" s="793">
        <v>44401</v>
      </c>
      <c r="D105" s="795" t="s">
        <v>11145</v>
      </c>
      <c r="E105" s="795" t="s">
        <v>11278</v>
      </c>
      <c r="F105" s="795" t="s">
        <v>11279</v>
      </c>
      <c r="G105" s="795" t="s">
        <v>9568</v>
      </c>
      <c r="H105" s="795"/>
      <c r="I105" s="76"/>
      <c r="J105" s="76"/>
      <c r="K105" s="76"/>
      <c r="L105" s="76"/>
      <c r="M105" s="76"/>
      <c r="N105" s="76"/>
      <c r="O105" s="76"/>
      <c r="P105" s="76"/>
      <c r="Q105" s="76"/>
      <c r="R105" s="76"/>
      <c r="S105" s="76"/>
      <c r="T105" s="76"/>
      <c r="U105" s="76"/>
      <c r="V105" s="76"/>
      <c r="W105" s="76"/>
      <c r="X105" s="76"/>
      <c r="Y105" s="76"/>
      <c r="Z105" s="76"/>
    </row>
    <row r="106" spans="1:26" ht="17.25" customHeight="1">
      <c r="A106" s="76"/>
      <c r="B106" s="795">
        <v>102</v>
      </c>
      <c r="C106" s="793">
        <v>44401</v>
      </c>
      <c r="D106" s="795" t="s">
        <v>11170</v>
      </c>
      <c r="E106" s="795" t="s">
        <v>11280</v>
      </c>
      <c r="F106" s="795" t="s">
        <v>11281</v>
      </c>
      <c r="G106" s="795" t="s">
        <v>9568</v>
      </c>
      <c r="H106" s="795"/>
      <c r="I106" s="76"/>
      <c r="J106" s="76"/>
      <c r="K106" s="76"/>
      <c r="L106" s="76"/>
      <c r="M106" s="76"/>
      <c r="N106" s="76"/>
      <c r="O106" s="76"/>
      <c r="P106" s="76"/>
      <c r="Q106" s="76"/>
      <c r="R106" s="76"/>
      <c r="S106" s="76"/>
      <c r="T106" s="76"/>
      <c r="U106" s="76"/>
      <c r="V106" s="76"/>
      <c r="W106" s="76"/>
      <c r="X106" s="76"/>
      <c r="Y106" s="76"/>
      <c r="Z106" s="76"/>
    </row>
    <row r="107" spans="1:26" ht="17.25" customHeight="1">
      <c r="A107" s="76"/>
      <c r="B107" s="795">
        <v>103</v>
      </c>
      <c r="C107" s="793">
        <v>44401</v>
      </c>
      <c r="D107" s="795" t="s">
        <v>11167</v>
      </c>
      <c r="E107" s="795" t="s">
        <v>11282</v>
      </c>
      <c r="F107" s="795" t="s">
        <v>11283</v>
      </c>
      <c r="G107" s="795" t="s">
        <v>9568</v>
      </c>
      <c r="H107" s="795"/>
      <c r="I107" s="76"/>
      <c r="J107" s="76"/>
      <c r="K107" s="76"/>
      <c r="L107" s="76"/>
      <c r="M107" s="76"/>
      <c r="N107" s="76"/>
      <c r="O107" s="76"/>
      <c r="P107" s="76"/>
      <c r="Q107" s="76"/>
      <c r="R107" s="76"/>
      <c r="S107" s="76"/>
      <c r="T107" s="76"/>
      <c r="U107" s="76"/>
      <c r="V107" s="76"/>
      <c r="W107" s="76"/>
      <c r="X107" s="76"/>
      <c r="Y107" s="76"/>
      <c r="Z107" s="76"/>
    </row>
    <row r="108" spans="1:26" ht="17.25" customHeight="1">
      <c r="A108" s="76"/>
      <c r="B108" s="795">
        <v>104</v>
      </c>
      <c r="C108" s="793">
        <v>44402</v>
      </c>
      <c r="D108" s="795" t="s">
        <v>11167</v>
      </c>
      <c r="E108" s="795" t="s">
        <v>11284</v>
      </c>
      <c r="F108" s="795" t="s">
        <v>11285</v>
      </c>
      <c r="G108" s="795" t="s">
        <v>9568</v>
      </c>
      <c r="H108" s="795"/>
      <c r="I108" s="76"/>
      <c r="J108" s="76"/>
      <c r="K108" s="76"/>
      <c r="L108" s="76"/>
      <c r="M108" s="76"/>
      <c r="N108" s="76"/>
      <c r="O108" s="76"/>
      <c r="P108" s="76"/>
      <c r="Q108" s="76"/>
      <c r="R108" s="76"/>
      <c r="S108" s="76"/>
      <c r="T108" s="76"/>
      <c r="U108" s="76"/>
      <c r="V108" s="76"/>
      <c r="W108" s="76"/>
      <c r="X108" s="76"/>
      <c r="Y108" s="76"/>
      <c r="Z108" s="76"/>
    </row>
    <row r="109" spans="1:26" ht="17.25" customHeight="1">
      <c r="A109" s="76"/>
      <c r="B109" s="795">
        <v>105</v>
      </c>
      <c r="C109" s="793">
        <v>44402</v>
      </c>
      <c r="D109" s="795" t="s">
        <v>11173</v>
      </c>
      <c r="E109" s="795" t="s">
        <v>11286</v>
      </c>
      <c r="F109" s="795" t="s">
        <v>11287</v>
      </c>
      <c r="G109" s="795" t="s">
        <v>9568</v>
      </c>
      <c r="H109" s="795"/>
      <c r="I109" s="76"/>
      <c r="J109" s="76"/>
      <c r="K109" s="76"/>
      <c r="L109" s="76"/>
      <c r="M109" s="76"/>
      <c r="N109" s="76"/>
      <c r="O109" s="76"/>
      <c r="P109" s="76"/>
      <c r="Q109" s="76"/>
      <c r="R109" s="76"/>
      <c r="S109" s="76"/>
      <c r="T109" s="76"/>
      <c r="U109" s="76"/>
      <c r="V109" s="76"/>
      <c r="W109" s="76"/>
      <c r="X109" s="76"/>
      <c r="Y109" s="76"/>
      <c r="Z109" s="76"/>
    </row>
    <row r="110" spans="1:26" ht="17.25" customHeight="1">
      <c r="A110" s="76"/>
      <c r="B110" s="795">
        <v>106</v>
      </c>
      <c r="C110" s="827">
        <v>44403</v>
      </c>
      <c r="D110" s="795" t="s">
        <v>11167</v>
      </c>
      <c r="E110" s="795" t="s">
        <v>11288</v>
      </c>
      <c r="F110" s="795" t="s">
        <v>11289</v>
      </c>
      <c r="G110" s="795" t="s">
        <v>9568</v>
      </c>
      <c r="H110" s="795"/>
      <c r="I110" s="76"/>
      <c r="J110" s="76"/>
      <c r="K110" s="76"/>
      <c r="L110" s="76"/>
      <c r="M110" s="76"/>
      <c r="N110" s="76"/>
      <c r="O110" s="76"/>
      <c r="P110" s="76"/>
      <c r="Q110" s="76"/>
      <c r="R110" s="76"/>
      <c r="S110" s="76"/>
      <c r="T110" s="76"/>
      <c r="U110" s="76"/>
      <c r="V110" s="76"/>
      <c r="W110" s="76"/>
      <c r="X110" s="76"/>
      <c r="Y110" s="76"/>
      <c r="Z110" s="76"/>
    </row>
    <row r="111" spans="1:26" ht="17.25" customHeight="1">
      <c r="A111" s="76"/>
      <c r="B111" s="795">
        <v>107</v>
      </c>
      <c r="C111" s="827">
        <v>44403</v>
      </c>
      <c r="D111" s="795" t="s">
        <v>11173</v>
      </c>
      <c r="E111" s="795" t="s">
        <v>11290</v>
      </c>
      <c r="F111" s="795" t="s">
        <v>11291</v>
      </c>
      <c r="G111" s="795" t="s">
        <v>9568</v>
      </c>
      <c r="H111" s="795"/>
      <c r="I111" s="76"/>
      <c r="J111" s="76"/>
      <c r="K111" s="76"/>
      <c r="L111" s="76"/>
      <c r="M111" s="76"/>
      <c r="N111" s="76"/>
      <c r="O111" s="76"/>
      <c r="P111" s="76"/>
      <c r="Q111" s="76"/>
      <c r="R111" s="76"/>
      <c r="S111" s="76"/>
      <c r="T111" s="76"/>
      <c r="U111" s="76"/>
      <c r="V111" s="76"/>
      <c r="W111" s="76"/>
      <c r="X111" s="76"/>
      <c r="Y111" s="76"/>
      <c r="Z111" s="76"/>
    </row>
    <row r="112" spans="1:26" ht="17.25" customHeight="1">
      <c r="A112" s="76"/>
      <c r="B112" s="795">
        <v>108</v>
      </c>
      <c r="C112" s="827">
        <v>44403</v>
      </c>
      <c r="D112" s="795" t="s">
        <v>11167</v>
      </c>
      <c r="E112" s="795" t="s">
        <v>11292</v>
      </c>
      <c r="F112" s="795" t="s">
        <v>11293</v>
      </c>
      <c r="G112" s="795" t="s">
        <v>9568</v>
      </c>
      <c r="H112" s="795"/>
      <c r="I112" s="76"/>
      <c r="J112" s="76"/>
      <c r="K112" s="76"/>
      <c r="L112" s="76"/>
      <c r="M112" s="76"/>
      <c r="N112" s="76"/>
      <c r="O112" s="76"/>
      <c r="P112" s="76"/>
      <c r="Q112" s="76"/>
      <c r="R112" s="76"/>
      <c r="S112" s="76"/>
      <c r="T112" s="76"/>
      <c r="U112" s="76"/>
      <c r="V112" s="76"/>
      <c r="W112" s="76"/>
      <c r="X112" s="76"/>
      <c r="Y112" s="76"/>
      <c r="Z112" s="76"/>
    </row>
    <row r="113" spans="1:26" ht="17.25" customHeight="1">
      <c r="A113" s="76"/>
      <c r="B113" s="795">
        <v>109</v>
      </c>
      <c r="C113" s="827">
        <v>44403</v>
      </c>
      <c r="D113" s="795" t="s">
        <v>11173</v>
      </c>
      <c r="E113" s="795" t="s">
        <v>11294</v>
      </c>
      <c r="F113" s="795" t="s">
        <v>11295</v>
      </c>
      <c r="G113" s="795" t="s">
        <v>9568</v>
      </c>
      <c r="H113" s="795"/>
      <c r="I113" s="76"/>
      <c r="J113" s="76"/>
      <c r="K113" s="76"/>
      <c r="L113" s="76"/>
      <c r="M113" s="76"/>
      <c r="N113" s="76"/>
      <c r="O113" s="76"/>
      <c r="P113" s="76"/>
      <c r="Q113" s="76"/>
      <c r="R113" s="76"/>
      <c r="S113" s="76"/>
      <c r="T113" s="76"/>
      <c r="U113" s="76"/>
      <c r="V113" s="76"/>
      <c r="W113" s="76"/>
      <c r="X113" s="76"/>
      <c r="Y113" s="76"/>
      <c r="Z113" s="76"/>
    </row>
    <row r="114" spans="1:26" ht="17.25" customHeight="1">
      <c r="A114" s="76"/>
      <c r="B114" s="795">
        <v>110</v>
      </c>
      <c r="C114" s="827">
        <v>44403</v>
      </c>
      <c r="D114" s="795" t="s">
        <v>11296</v>
      </c>
      <c r="E114" s="795" t="s">
        <v>11297</v>
      </c>
      <c r="F114" s="795" t="s">
        <v>11298</v>
      </c>
      <c r="G114" s="795" t="s">
        <v>9568</v>
      </c>
      <c r="H114" s="795"/>
      <c r="I114" s="76"/>
      <c r="J114" s="76"/>
      <c r="K114" s="76"/>
      <c r="L114" s="76"/>
      <c r="M114" s="76"/>
      <c r="N114" s="76"/>
      <c r="O114" s="76"/>
      <c r="P114" s="76"/>
      <c r="Q114" s="76"/>
      <c r="R114" s="76"/>
      <c r="S114" s="76"/>
      <c r="T114" s="76"/>
      <c r="U114" s="76"/>
      <c r="V114" s="76"/>
      <c r="W114" s="76"/>
      <c r="X114" s="76"/>
      <c r="Y114" s="76"/>
      <c r="Z114" s="76"/>
    </row>
    <row r="115" spans="1:26" ht="17.25" customHeight="1">
      <c r="A115" s="76"/>
      <c r="B115" s="797">
        <v>111</v>
      </c>
      <c r="C115" s="829">
        <v>44403</v>
      </c>
      <c r="D115" s="797" t="s">
        <v>11173</v>
      </c>
      <c r="E115" s="797" t="s">
        <v>11299</v>
      </c>
      <c r="F115" s="835" t="s">
        <v>11300</v>
      </c>
      <c r="G115" s="797" t="s">
        <v>9568</v>
      </c>
      <c r="H115" s="797"/>
      <c r="I115" s="76"/>
      <c r="J115" s="76"/>
      <c r="K115" s="76"/>
      <c r="L115" s="76"/>
      <c r="M115" s="76"/>
      <c r="N115" s="76"/>
      <c r="O115" s="76"/>
      <c r="P115" s="76"/>
      <c r="Q115" s="76"/>
      <c r="R115" s="76"/>
      <c r="S115" s="76"/>
      <c r="T115" s="76"/>
      <c r="U115" s="76"/>
      <c r="V115" s="76"/>
      <c r="W115" s="76"/>
      <c r="X115" s="76"/>
      <c r="Y115" s="76"/>
      <c r="Z115" s="76"/>
    </row>
    <row r="116" spans="1:26" ht="17.25" customHeight="1">
      <c r="A116" s="76"/>
      <c r="B116" s="795">
        <v>112</v>
      </c>
      <c r="C116" s="827">
        <v>44403</v>
      </c>
      <c r="D116" s="795" t="s">
        <v>11170</v>
      </c>
      <c r="E116" s="795" t="s">
        <v>11301</v>
      </c>
      <c r="F116" s="836" t="s">
        <v>11302</v>
      </c>
      <c r="G116" s="795" t="s">
        <v>9568</v>
      </c>
      <c r="H116" s="795"/>
      <c r="I116" s="76"/>
      <c r="J116" s="76"/>
      <c r="K116" s="76"/>
      <c r="L116" s="76"/>
      <c r="M116" s="76"/>
      <c r="N116" s="76"/>
      <c r="O116" s="76"/>
      <c r="P116" s="76"/>
      <c r="Q116" s="76"/>
      <c r="R116" s="76"/>
      <c r="S116" s="76"/>
      <c r="T116" s="76"/>
      <c r="U116" s="76"/>
      <c r="V116" s="76"/>
      <c r="W116" s="76"/>
      <c r="X116" s="76"/>
      <c r="Y116" s="76"/>
      <c r="Z116" s="76"/>
    </row>
    <row r="117" spans="1:26" ht="17.25" customHeight="1">
      <c r="A117" s="76"/>
      <c r="B117" s="795">
        <v>113</v>
      </c>
      <c r="C117" s="827">
        <v>44404</v>
      </c>
      <c r="D117" s="795" t="s">
        <v>11170</v>
      </c>
      <c r="E117" s="795" t="s">
        <v>11303</v>
      </c>
      <c r="F117" s="795" t="s">
        <v>11304</v>
      </c>
      <c r="G117" s="795" t="s">
        <v>9568</v>
      </c>
      <c r="H117" s="795"/>
      <c r="I117" s="76"/>
      <c r="J117" s="76"/>
      <c r="K117" s="76"/>
      <c r="L117" s="76"/>
      <c r="M117" s="76"/>
      <c r="N117" s="76"/>
      <c r="O117" s="76"/>
      <c r="P117" s="76"/>
      <c r="Q117" s="76"/>
      <c r="R117" s="76"/>
      <c r="S117" s="76"/>
      <c r="T117" s="76"/>
      <c r="U117" s="76"/>
      <c r="V117" s="76"/>
      <c r="W117" s="76"/>
      <c r="X117" s="76"/>
      <c r="Y117" s="76"/>
      <c r="Z117" s="76"/>
    </row>
    <row r="118" spans="1:26" ht="17.25" customHeight="1">
      <c r="A118" s="76"/>
      <c r="B118" s="795">
        <v>114</v>
      </c>
      <c r="C118" s="827">
        <v>44404</v>
      </c>
      <c r="D118" s="795" t="s">
        <v>11305</v>
      </c>
      <c r="E118" s="236" t="s">
        <v>11306</v>
      </c>
      <c r="F118" s="236" t="s">
        <v>11307</v>
      </c>
      <c r="G118" s="795" t="s">
        <v>9568</v>
      </c>
      <c r="H118" s="236"/>
      <c r="I118" s="76"/>
      <c r="J118" s="76"/>
      <c r="K118" s="76"/>
      <c r="L118" s="76"/>
      <c r="M118" s="76"/>
      <c r="N118" s="76"/>
      <c r="O118" s="76"/>
      <c r="P118" s="76"/>
      <c r="Q118" s="76"/>
      <c r="R118" s="76"/>
      <c r="S118" s="76"/>
      <c r="T118" s="76"/>
      <c r="U118" s="76"/>
      <c r="V118" s="76"/>
      <c r="W118" s="76"/>
      <c r="X118" s="76"/>
      <c r="Y118" s="76"/>
      <c r="Z118" s="76"/>
    </row>
    <row r="119" spans="1:26" ht="17.25" customHeight="1">
      <c r="A119" s="76"/>
      <c r="B119" s="795">
        <v>115</v>
      </c>
      <c r="C119" s="827">
        <v>44404</v>
      </c>
      <c r="D119" s="795" t="s">
        <v>11305</v>
      </c>
      <c r="E119" s="795" t="s">
        <v>11308</v>
      </c>
      <c r="F119" s="236" t="s">
        <v>11309</v>
      </c>
      <c r="G119" s="795" t="s">
        <v>9568</v>
      </c>
      <c r="H119" s="236"/>
      <c r="I119" s="76"/>
      <c r="J119" s="76"/>
      <c r="K119" s="76"/>
      <c r="L119" s="76"/>
      <c r="M119" s="76"/>
      <c r="N119" s="76"/>
      <c r="O119" s="76"/>
      <c r="P119" s="76"/>
      <c r="Q119" s="76"/>
      <c r="R119" s="76"/>
      <c r="S119" s="76"/>
      <c r="T119" s="76"/>
      <c r="U119" s="76"/>
      <c r="V119" s="76"/>
      <c r="W119" s="76"/>
      <c r="X119" s="76"/>
      <c r="Y119" s="76"/>
      <c r="Z119" s="76"/>
    </row>
    <row r="120" spans="1:26" ht="17.25" customHeight="1">
      <c r="A120" s="76"/>
      <c r="B120" s="824">
        <v>116</v>
      </c>
      <c r="C120" s="826">
        <v>44404</v>
      </c>
      <c r="D120" s="824" t="s">
        <v>11305</v>
      </c>
      <c r="E120" s="821" t="s">
        <v>11310</v>
      </c>
      <c r="F120" s="821" t="s">
        <v>11311</v>
      </c>
      <c r="G120" s="824" t="s">
        <v>9597</v>
      </c>
      <c r="H120" s="821" t="s">
        <v>10524</v>
      </c>
      <c r="I120" s="76"/>
      <c r="J120" s="76"/>
      <c r="K120" s="76"/>
      <c r="L120" s="76"/>
      <c r="M120" s="76"/>
      <c r="N120" s="76"/>
      <c r="O120" s="76"/>
      <c r="P120" s="76"/>
      <c r="Q120" s="76"/>
      <c r="R120" s="76"/>
      <c r="S120" s="76"/>
      <c r="T120" s="76"/>
      <c r="U120" s="76"/>
      <c r="V120" s="76"/>
      <c r="W120" s="76"/>
      <c r="X120" s="76"/>
      <c r="Y120" s="76"/>
      <c r="Z120" s="76"/>
    </row>
    <row r="121" spans="1:26" ht="17.25" customHeight="1">
      <c r="A121" s="76"/>
      <c r="B121" s="236">
        <v>117</v>
      </c>
      <c r="C121" s="793">
        <v>44405</v>
      </c>
      <c r="D121" s="795" t="s">
        <v>11167</v>
      </c>
      <c r="E121" s="236" t="s">
        <v>11312</v>
      </c>
      <c r="F121" s="795" t="s">
        <v>11313</v>
      </c>
      <c r="G121" s="795" t="s">
        <v>9568</v>
      </c>
      <c r="H121" s="236"/>
      <c r="I121" s="76"/>
      <c r="J121" s="76"/>
      <c r="K121" s="76"/>
      <c r="L121" s="76"/>
      <c r="M121" s="76"/>
      <c r="N121" s="76"/>
      <c r="O121" s="76"/>
      <c r="P121" s="76"/>
      <c r="Q121" s="76"/>
      <c r="R121" s="76"/>
      <c r="S121" s="76"/>
      <c r="T121" s="76"/>
      <c r="U121" s="76"/>
      <c r="V121" s="76"/>
      <c r="W121" s="76"/>
      <c r="X121" s="76"/>
      <c r="Y121" s="76"/>
      <c r="Z121" s="76"/>
    </row>
    <row r="122" spans="1:26" ht="17.25" customHeight="1">
      <c r="A122" s="76"/>
      <c r="B122" s="236">
        <v>118</v>
      </c>
      <c r="C122" s="793">
        <v>44405</v>
      </c>
      <c r="D122" s="795" t="s">
        <v>11305</v>
      </c>
      <c r="E122" s="795" t="s">
        <v>11314</v>
      </c>
      <c r="F122" s="795" t="s">
        <v>11315</v>
      </c>
      <c r="G122" s="795" t="s">
        <v>9568</v>
      </c>
      <c r="H122" s="236"/>
      <c r="I122" s="76"/>
      <c r="J122" s="76"/>
      <c r="K122" s="76"/>
      <c r="L122" s="76"/>
      <c r="M122" s="76"/>
      <c r="N122" s="76"/>
      <c r="O122" s="76"/>
      <c r="P122" s="76"/>
      <c r="Q122" s="76"/>
      <c r="R122" s="76"/>
      <c r="S122" s="76"/>
      <c r="T122" s="76"/>
      <c r="U122" s="76"/>
      <c r="V122" s="76"/>
      <c r="W122" s="76"/>
      <c r="X122" s="76"/>
      <c r="Y122" s="76"/>
      <c r="Z122" s="76"/>
    </row>
    <row r="123" spans="1:26" ht="17.25" customHeight="1">
      <c r="A123" s="76"/>
      <c r="B123" s="796">
        <v>119</v>
      </c>
      <c r="C123" s="809">
        <v>44405</v>
      </c>
      <c r="D123" s="797" t="s">
        <v>11173</v>
      </c>
      <c r="E123" s="796" t="s">
        <v>11312</v>
      </c>
      <c r="F123" s="796" t="s">
        <v>11316</v>
      </c>
      <c r="G123" s="797" t="s">
        <v>9568</v>
      </c>
      <c r="H123" s="796"/>
      <c r="I123" s="76"/>
      <c r="J123" s="76"/>
      <c r="K123" s="76"/>
      <c r="L123" s="76"/>
      <c r="M123" s="76"/>
      <c r="N123" s="76"/>
      <c r="O123" s="76"/>
      <c r="P123" s="76"/>
      <c r="Q123" s="76"/>
      <c r="R123" s="76"/>
      <c r="S123" s="76"/>
      <c r="T123" s="76"/>
      <c r="U123" s="76"/>
      <c r="V123" s="76"/>
      <c r="W123" s="76"/>
      <c r="X123" s="76"/>
      <c r="Y123" s="76"/>
      <c r="Z123" s="76"/>
    </row>
    <row r="124" spans="1:26" ht="17.25" customHeight="1">
      <c r="A124" s="76"/>
      <c r="B124" s="796">
        <v>120</v>
      </c>
      <c r="C124" s="809">
        <v>44406</v>
      </c>
      <c r="D124" s="797" t="s">
        <v>11167</v>
      </c>
      <c r="E124" s="797" t="s">
        <v>11317</v>
      </c>
      <c r="F124" s="797" t="s">
        <v>11318</v>
      </c>
      <c r="G124" s="797" t="s">
        <v>9568</v>
      </c>
      <c r="H124" s="796"/>
      <c r="I124" s="76"/>
      <c r="J124" s="76"/>
      <c r="K124" s="76"/>
      <c r="L124" s="76"/>
      <c r="M124" s="76"/>
      <c r="N124" s="76"/>
      <c r="O124" s="76"/>
      <c r="P124" s="76"/>
      <c r="Q124" s="76"/>
      <c r="R124" s="76"/>
      <c r="S124" s="76"/>
      <c r="T124" s="76"/>
      <c r="U124" s="76"/>
      <c r="V124" s="76"/>
      <c r="W124" s="76"/>
      <c r="X124" s="76"/>
      <c r="Y124" s="76"/>
      <c r="Z124" s="76"/>
    </row>
    <row r="125" spans="1:26" ht="17.25" customHeight="1">
      <c r="A125" s="76"/>
      <c r="B125" s="236">
        <v>121</v>
      </c>
      <c r="C125" s="793">
        <v>44406</v>
      </c>
      <c r="D125" s="795" t="s">
        <v>11170</v>
      </c>
      <c r="E125" s="795" t="s">
        <v>11319</v>
      </c>
      <c r="F125" s="795" t="s">
        <v>11320</v>
      </c>
      <c r="G125" s="795" t="s">
        <v>9568</v>
      </c>
      <c r="H125" s="236"/>
      <c r="I125" s="76"/>
      <c r="J125" s="76"/>
      <c r="K125" s="76"/>
      <c r="L125" s="76"/>
      <c r="M125" s="76"/>
      <c r="N125" s="76"/>
      <c r="O125" s="76"/>
      <c r="P125" s="76"/>
      <c r="Q125" s="76"/>
      <c r="R125" s="76"/>
      <c r="S125" s="76"/>
      <c r="T125" s="76"/>
      <c r="U125" s="76"/>
      <c r="V125" s="76"/>
      <c r="W125" s="76"/>
      <c r="X125" s="76"/>
      <c r="Y125" s="76"/>
      <c r="Z125" s="76"/>
    </row>
    <row r="126" spans="1:26" ht="17.25" customHeight="1">
      <c r="A126" s="76"/>
      <c r="B126" s="236">
        <v>122</v>
      </c>
      <c r="C126" s="793">
        <v>44406</v>
      </c>
      <c r="D126" s="795" t="s">
        <v>11167</v>
      </c>
      <c r="E126" s="795" t="s">
        <v>11321</v>
      </c>
      <c r="F126" s="795" t="s">
        <v>11322</v>
      </c>
      <c r="G126" s="795" t="s">
        <v>9568</v>
      </c>
      <c r="H126" s="236"/>
      <c r="I126" s="76"/>
      <c r="J126" s="76"/>
      <c r="K126" s="76"/>
      <c r="L126" s="76"/>
      <c r="M126" s="76"/>
      <c r="N126" s="76"/>
      <c r="O126" s="76"/>
      <c r="P126" s="76"/>
      <c r="Q126" s="76"/>
      <c r="R126" s="76"/>
      <c r="S126" s="76"/>
      <c r="T126" s="76"/>
      <c r="U126" s="76"/>
      <c r="V126" s="76"/>
      <c r="W126" s="76"/>
      <c r="X126" s="76"/>
      <c r="Y126" s="76"/>
      <c r="Z126" s="76"/>
    </row>
    <row r="127" spans="1:26" ht="17.25" customHeight="1">
      <c r="A127" s="76"/>
      <c r="B127" s="236">
        <v>123</v>
      </c>
      <c r="C127" s="793">
        <v>44410</v>
      </c>
      <c r="D127" s="795" t="s">
        <v>11170</v>
      </c>
      <c r="E127" s="795" t="s">
        <v>11323</v>
      </c>
      <c r="F127" s="795" t="s">
        <v>11324</v>
      </c>
      <c r="G127" s="795" t="s">
        <v>9568</v>
      </c>
      <c r="H127" s="236"/>
      <c r="I127" s="76"/>
      <c r="J127" s="76"/>
      <c r="K127" s="76"/>
      <c r="L127" s="76"/>
      <c r="M127" s="76"/>
      <c r="N127" s="76"/>
      <c r="O127" s="76"/>
      <c r="P127" s="76"/>
      <c r="Q127" s="76"/>
      <c r="R127" s="76"/>
      <c r="S127" s="76"/>
      <c r="T127" s="76"/>
      <c r="U127" s="76"/>
      <c r="V127" s="76"/>
      <c r="W127" s="76"/>
      <c r="X127" s="76"/>
      <c r="Y127" s="76"/>
      <c r="Z127" s="76"/>
    </row>
    <row r="128" spans="1:26" ht="17.25" customHeight="1">
      <c r="A128" s="76"/>
      <c r="B128" s="236">
        <v>124</v>
      </c>
      <c r="C128" s="793">
        <v>44410</v>
      </c>
      <c r="D128" s="795" t="s">
        <v>11325</v>
      </c>
      <c r="E128" s="795" t="s">
        <v>11323</v>
      </c>
      <c r="F128" s="795" t="s">
        <v>11326</v>
      </c>
      <c r="G128" s="795" t="s">
        <v>9568</v>
      </c>
      <c r="H128" s="236"/>
      <c r="I128" s="76"/>
      <c r="J128" s="76"/>
      <c r="K128" s="76"/>
      <c r="L128" s="76"/>
      <c r="M128" s="76"/>
      <c r="N128" s="76"/>
      <c r="O128" s="76"/>
      <c r="P128" s="76"/>
      <c r="Q128" s="76"/>
      <c r="R128" s="76"/>
      <c r="S128" s="76"/>
      <c r="T128" s="76"/>
      <c r="U128" s="76"/>
      <c r="V128" s="76"/>
      <c r="W128" s="76"/>
      <c r="X128" s="76"/>
      <c r="Y128" s="76"/>
      <c r="Z128" s="76"/>
    </row>
    <row r="129" spans="1:26" ht="17.25" customHeight="1">
      <c r="A129" s="76"/>
      <c r="B129" s="821">
        <v>125</v>
      </c>
      <c r="C129" s="822">
        <v>44410</v>
      </c>
      <c r="D129" s="824" t="s">
        <v>11305</v>
      </c>
      <c r="E129" s="824" t="s">
        <v>11327</v>
      </c>
      <c r="F129" s="824" t="s">
        <v>11328</v>
      </c>
      <c r="G129" s="824" t="s">
        <v>9597</v>
      </c>
      <c r="H129" s="821" t="s">
        <v>10524</v>
      </c>
      <c r="I129" s="76"/>
      <c r="J129" s="76"/>
      <c r="K129" s="76"/>
      <c r="L129" s="76"/>
      <c r="M129" s="76"/>
      <c r="N129" s="76"/>
      <c r="O129" s="76"/>
      <c r="P129" s="76"/>
      <c r="Q129" s="76"/>
      <c r="R129" s="76"/>
      <c r="S129" s="76"/>
      <c r="T129" s="76"/>
      <c r="U129" s="76"/>
      <c r="V129" s="76"/>
      <c r="W129" s="76"/>
      <c r="X129" s="76"/>
      <c r="Y129" s="76"/>
      <c r="Z129" s="76"/>
    </row>
    <row r="130" spans="1:26" ht="17.25" customHeight="1">
      <c r="A130" s="76"/>
      <c r="B130" s="796">
        <v>126</v>
      </c>
      <c r="C130" s="809">
        <v>44411</v>
      </c>
      <c r="D130" s="797" t="s">
        <v>11305</v>
      </c>
      <c r="E130" s="797" t="s">
        <v>11329</v>
      </c>
      <c r="F130" s="797" t="s">
        <v>11330</v>
      </c>
      <c r="G130" s="797" t="s">
        <v>9568</v>
      </c>
      <c r="H130" s="796"/>
      <c r="I130" s="76"/>
      <c r="J130" s="76"/>
      <c r="K130" s="76"/>
      <c r="L130" s="76"/>
      <c r="M130" s="76"/>
      <c r="N130" s="76"/>
      <c r="O130" s="76"/>
      <c r="P130" s="76"/>
      <c r="Q130" s="76"/>
      <c r="R130" s="76"/>
      <c r="S130" s="76"/>
      <c r="T130" s="76"/>
      <c r="U130" s="76"/>
      <c r="V130" s="76"/>
      <c r="W130" s="76"/>
      <c r="X130" s="76"/>
      <c r="Y130" s="76"/>
      <c r="Z130" s="76"/>
    </row>
    <row r="131" spans="1:26" ht="17.25" customHeight="1">
      <c r="A131" s="76"/>
      <c r="B131" s="796">
        <v>127</v>
      </c>
      <c r="C131" s="809">
        <v>44412</v>
      </c>
      <c r="D131" s="797" t="s">
        <v>11305</v>
      </c>
      <c r="E131" s="797" t="s">
        <v>11331</v>
      </c>
      <c r="F131" s="797" t="s">
        <v>11332</v>
      </c>
      <c r="G131" s="797" t="s">
        <v>9568</v>
      </c>
      <c r="H131" s="796"/>
      <c r="I131" s="76"/>
      <c r="J131" s="76"/>
      <c r="K131" s="76"/>
      <c r="L131" s="76"/>
      <c r="M131" s="76"/>
      <c r="N131" s="76"/>
      <c r="O131" s="76"/>
      <c r="P131" s="76"/>
      <c r="Q131" s="76"/>
      <c r="R131" s="76"/>
      <c r="S131" s="76"/>
      <c r="T131" s="76"/>
      <c r="U131" s="76"/>
      <c r="V131" s="76"/>
      <c r="W131" s="76"/>
      <c r="X131" s="76"/>
      <c r="Y131" s="76"/>
      <c r="Z131" s="76"/>
    </row>
    <row r="132" spans="1:26" ht="17.25" customHeight="1">
      <c r="A132" s="76"/>
      <c r="B132" s="796">
        <v>128</v>
      </c>
      <c r="C132" s="809">
        <v>44413</v>
      </c>
      <c r="D132" s="797" t="s">
        <v>11305</v>
      </c>
      <c r="E132" s="797" t="s">
        <v>11333</v>
      </c>
      <c r="F132" s="797" t="s">
        <v>11334</v>
      </c>
      <c r="G132" s="797" t="s">
        <v>9568</v>
      </c>
      <c r="H132" s="796"/>
      <c r="I132" s="76"/>
      <c r="J132" s="76"/>
      <c r="K132" s="76"/>
      <c r="L132" s="76"/>
      <c r="M132" s="76"/>
      <c r="N132" s="76"/>
      <c r="O132" s="76"/>
      <c r="P132" s="76"/>
      <c r="Q132" s="76"/>
      <c r="R132" s="76"/>
      <c r="S132" s="76"/>
      <c r="T132" s="76"/>
      <c r="U132" s="76"/>
      <c r="V132" s="76"/>
      <c r="W132" s="76"/>
      <c r="X132" s="76"/>
      <c r="Y132" s="76"/>
      <c r="Z132" s="76"/>
    </row>
    <row r="133" spans="1:26" ht="17.25" customHeight="1">
      <c r="A133" s="76"/>
      <c r="B133" s="236">
        <v>129</v>
      </c>
      <c r="C133" s="793">
        <v>44416</v>
      </c>
      <c r="D133" s="795" t="s">
        <v>11305</v>
      </c>
      <c r="E133" s="795" t="s">
        <v>11335</v>
      </c>
      <c r="F133" s="795" t="s">
        <v>11336</v>
      </c>
      <c r="G133" s="795" t="s">
        <v>9568</v>
      </c>
      <c r="H133" s="236"/>
      <c r="I133" s="76"/>
      <c r="J133" s="76"/>
      <c r="K133" s="76"/>
      <c r="L133" s="76"/>
      <c r="M133" s="76"/>
      <c r="N133" s="76"/>
      <c r="O133" s="76"/>
      <c r="P133" s="76"/>
      <c r="Q133" s="76"/>
      <c r="R133" s="76"/>
      <c r="S133" s="76"/>
      <c r="T133" s="76"/>
      <c r="U133" s="76"/>
      <c r="V133" s="76"/>
      <c r="W133" s="76"/>
      <c r="X133" s="76"/>
      <c r="Y133" s="76"/>
      <c r="Z133" s="76"/>
    </row>
    <row r="134" spans="1:26" ht="17.25" customHeight="1">
      <c r="A134" s="76"/>
      <c r="B134" s="236">
        <v>130</v>
      </c>
      <c r="C134" s="793">
        <v>44416</v>
      </c>
      <c r="D134" s="795" t="s">
        <v>11305</v>
      </c>
      <c r="E134" s="795" t="s">
        <v>11337</v>
      </c>
      <c r="F134" s="795" t="s">
        <v>11338</v>
      </c>
      <c r="G134" s="795" t="s">
        <v>9568</v>
      </c>
      <c r="H134" s="236"/>
      <c r="I134" s="76"/>
      <c r="J134" s="76"/>
      <c r="K134" s="76"/>
      <c r="L134" s="76"/>
      <c r="M134" s="76"/>
      <c r="N134" s="76"/>
      <c r="O134" s="76"/>
      <c r="P134" s="76"/>
      <c r="Q134" s="76"/>
      <c r="R134" s="76"/>
      <c r="S134" s="76"/>
      <c r="T134" s="76"/>
      <c r="U134" s="76"/>
      <c r="V134" s="76"/>
      <c r="W134" s="76"/>
      <c r="X134" s="76"/>
      <c r="Y134" s="76"/>
      <c r="Z134" s="76"/>
    </row>
    <row r="135" spans="1:26" ht="17.25" customHeight="1">
      <c r="A135" s="76"/>
      <c r="B135" s="818">
        <v>131</v>
      </c>
      <c r="C135" s="819">
        <v>44417</v>
      </c>
      <c r="D135" s="825" t="s">
        <v>11305</v>
      </c>
      <c r="E135" s="825" t="s">
        <v>11339</v>
      </c>
      <c r="F135" s="825" t="s">
        <v>11340</v>
      </c>
      <c r="G135" s="825" t="s">
        <v>9597</v>
      </c>
      <c r="H135" s="818" t="s">
        <v>10524</v>
      </c>
      <c r="I135" s="76"/>
      <c r="J135" s="76"/>
      <c r="K135" s="76"/>
      <c r="L135" s="76"/>
      <c r="M135" s="76"/>
      <c r="N135" s="76"/>
      <c r="O135" s="76"/>
      <c r="P135" s="76"/>
      <c r="Q135" s="76"/>
      <c r="R135" s="76"/>
      <c r="S135" s="76"/>
      <c r="T135" s="76"/>
      <c r="U135" s="76"/>
      <c r="V135" s="76"/>
      <c r="W135" s="76"/>
      <c r="X135" s="76"/>
      <c r="Y135" s="76"/>
      <c r="Z135" s="76"/>
    </row>
    <row r="136" spans="1:26" ht="17.25" customHeight="1">
      <c r="A136" s="76"/>
      <c r="B136" s="818">
        <v>132</v>
      </c>
      <c r="C136" s="819">
        <v>44417</v>
      </c>
      <c r="D136" s="825" t="s">
        <v>11305</v>
      </c>
      <c r="E136" s="825" t="s">
        <v>11341</v>
      </c>
      <c r="F136" s="825" t="s">
        <v>11342</v>
      </c>
      <c r="G136" s="825" t="s">
        <v>9597</v>
      </c>
      <c r="H136" s="818" t="s">
        <v>10524</v>
      </c>
      <c r="I136" s="76"/>
      <c r="J136" s="76"/>
      <c r="K136" s="76"/>
      <c r="L136" s="76"/>
      <c r="M136" s="76"/>
      <c r="N136" s="76"/>
      <c r="O136" s="76"/>
      <c r="P136" s="76"/>
      <c r="Q136" s="76"/>
      <c r="R136" s="76"/>
      <c r="S136" s="76"/>
      <c r="T136" s="76"/>
      <c r="U136" s="76"/>
      <c r="V136" s="76"/>
      <c r="W136" s="76"/>
      <c r="X136" s="76"/>
      <c r="Y136" s="76"/>
      <c r="Z136" s="76"/>
    </row>
    <row r="137" spans="1:26" ht="17.25" customHeight="1">
      <c r="A137" s="76"/>
      <c r="B137" s="818">
        <v>133</v>
      </c>
      <c r="C137" s="819">
        <v>44417</v>
      </c>
      <c r="D137" s="825" t="s">
        <v>11305</v>
      </c>
      <c r="E137" s="825" t="s">
        <v>11343</v>
      </c>
      <c r="F137" s="825" t="s">
        <v>11344</v>
      </c>
      <c r="G137" s="825" t="s">
        <v>9597</v>
      </c>
      <c r="H137" s="818" t="s">
        <v>10524</v>
      </c>
      <c r="I137" s="76"/>
      <c r="J137" s="76"/>
      <c r="K137" s="76"/>
      <c r="L137" s="76"/>
      <c r="M137" s="76"/>
      <c r="N137" s="76"/>
      <c r="O137" s="76"/>
      <c r="P137" s="76"/>
      <c r="Q137" s="76"/>
      <c r="R137" s="76"/>
      <c r="S137" s="76"/>
      <c r="T137" s="76"/>
      <c r="U137" s="76"/>
      <c r="V137" s="76"/>
      <c r="W137" s="76"/>
      <c r="X137" s="76"/>
      <c r="Y137" s="76"/>
      <c r="Z137" s="76"/>
    </row>
    <row r="138" spans="1:26" ht="17.25" customHeight="1">
      <c r="A138" s="76"/>
      <c r="B138" s="818">
        <v>134</v>
      </c>
      <c r="C138" s="819">
        <v>44417</v>
      </c>
      <c r="D138" s="825" t="s">
        <v>11305</v>
      </c>
      <c r="E138" s="825" t="s">
        <v>11345</v>
      </c>
      <c r="F138" s="825" t="s">
        <v>11346</v>
      </c>
      <c r="G138" s="825" t="s">
        <v>9597</v>
      </c>
      <c r="H138" s="818" t="s">
        <v>10524</v>
      </c>
      <c r="I138" s="76"/>
      <c r="J138" s="76"/>
      <c r="K138" s="76"/>
      <c r="L138" s="76"/>
      <c r="M138" s="76"/>
      <c r="N138" s="76"/>
      <c r="O138" s="76"/>
      <c r="P138" s="76"/>
      <c r="Q138" s="76"/>
      <c r="R138" s="76"/>
      <c r="S138" s="76"/>
      <c r="T138" s="76"/>
      <c r="U138" s="76"/>
      <c r="V138" s="76"/>
      <c r="W138" s="76"/>
      <c r="X138" s="76"/>
      <c r="Y138" s="76"/>
      <c r="Z138" s="76"/>
    </row>
    <row r="139" spans="1:26" ht="17.25" customHeight="1">
      <c r="A139" s="76"/>
      <c r="B139" s="821">
        <v>135</v>
      </c>
      <c r="C139" s="822">
        <v>44417</v>
      </c>
      <c r="D139" s="824" t="s">
        <v>11305</v>
      </c>
      <c r="E139" s="824" t="s">
        <v>11345</v>
      </c>
      <c r="F139" s="824" t="s">
        <v>11347</v>
      </c>
      <c r="G139" s="824" t="s">
        <v>9597</v>
      </c>
      <c r="H139" s="821" t="s">
        <v>10524</v>
      </c>
      <c r="I139" s="76"/>
      <c r="J139" s="76"/>
      <c r="K139" s="76"/>
      <c r="L139" s="76"/>
      <c r="M139" s="76"/>
      <c r="N139" s="76"/>
      <c r="O139" s="76"/>
      <c r="P139" s="76"/>
      <c r="Q139" s="76"/>
      <c r="R139" s="76"/>
      <c r="S139" s="76"/>
      <c r="T139" s="76"/>
      <c r="U139" s="76"/>
      <c r="V139" s="76"/>
      <c r="W139" s="76"/>
      <c r="X139" s="76"/>
      <c r="Y139" s="76"/>
      <c r="Z139" s="76"/>
    </row>
    <row r="140" spans="1:26" ht="17.25" customHeight="1">
      <c r="A140" s="76"/>
      <c r="B140" s="821">
        <v>136</v>
      </c>
      <c r="C140" s="822">
        <v>44427</v>
      </c>
      <c r="D140" s="824" t="s">
        <v>11305</v>
      </c>
      <c r="E140" s="824" t="s">
        <v>11348</v>
      </c>
      <c r="F140" s="821" t="s">
        <v>11349</v>
      </c>
      <c r="G140" s="824" t="s">
        <v>9597</v>
      </c>
      <c r="H140" s="821" t="s">
        <v>10524</v>
      </c>
      <c r="I140" s="76"/>
      <c r="J140" s="76"/>
      <c r="K140" s="76"/>
      <c r="L140" s="76"/>
      <c r="M140" s="76"/>
      <c r="N140" s="76"/>
      <c r="O140" s="76"/>
      <c r="P140" s="76"/>
      <c r="Q140" s="76"/>
      <c r="R140" s="76"/>
      <c r="S140" s="76"/>
      <c r="T140" s="76"/>
      <c r="U140" s="76"/>
      <c r="V140" s="76"/>
      <c r="W140" s="76"/>
      <c r="X140" s="76"/>
      <c r="Y140" s="76"/>
      <c r="Z140" s="76"/>
    </row>
    <row r="141" spans="1:26" ht="17.25" customHeight="1">
      <c r="A141" s="76"/>
      <c r="B141" s="818">
        <v>137</v>
      </c>
      <c r="C141" s="819">
        <v>44428</v>
      </c>
      <c r="D141" s="825" t="s">
        <v>11305</v>
      </c>
      <c r="E141" s="825" t="s">
        <v>11350</v>
      </c>
      <c r="F141" s="818" t="s">
        <v>11351</v>
      </c>
      <c r="G141" s="825" t="s">
        <v>9597</v>
      </c>
      <c r="H141" s="818" t="s">
        <v>10524</v>
      </c>
      <c r="I141" s="76"/>
      <c r="J141" s="76"/>
      <c r="K141" s="76"/>
      <c r="L141" s="76"/>
      <c r="M141" s="76"/>
      <c r="N141" s="76"/>
      <c r="O141" s="76"/>
      <c r="P141" s="76"/>
      <c r="Q141" s="76"/>
      <c r="R141" s="76"/>
      <c r="S141" s="76"/>
      <c r="T141" s="76"/>
      <c r="U141" s="76"/>
      <c r="V141" s="76"/>
      <c r="W141" s="76"/>
      <c r="X141" s="76"/>
      <c r="Y141" s="76"/>
      <c r="Z141" s="76"/>
    </row>
    <row r="142" spans="1:26" ht="17.25" customHeight="1">
      <c r="A142" s="76"/>
      <c r="B142" s="796">
        <v>138</v>
      </c>
      <c r="C142" s="809">
        <v>44428</v>
      </c>
      <c r="D142" s="797" t="s">
        <v>11305</v>
      </c>
      <c r="E142" s="797" t="s">
        <v>11352</v>
      </c>
      <c r="F142" s="797" t="s">
        <v>11353</v>
      </c>
      <c r="G142" s="797" t="s">
        <v>9568</v>
      </c>
      <c r="H142" s="796"/>
      <c r="I142" s="76"/>
      <c r="J142" s="76"/>
      <c r="K142" s="76"/>
      <c r="L142" s="76"/>
      <c r="M142" s="76"/>
      <c r="N142" s="76"/>
      <c r="O142" s="76"/>
      <c r="P142" s="76"/>
      <c r="Q142" s="76"/>
      <c r="R142" s="76"/>
      <c r="S142" s="76"/>
      <c r="T142" s="76"/>
      <c r="U142" s="76"/>
      <c r="V142" s="76"/>
      <c r="W142" s="76"/>
      <c r="X142" s="76"/>
      <c r="Y142" s="76"/>
      <c r="Z142" s="76"/>
    </row>
    <row r="143" spans="1:26" ht="17.25" customHeight="1">
      <c r="A143" s="76"/>
      <c r="B143" s="796">
        <v>139</v>
      </c>
      <c r="C143" s="809">
        <v>44441</v>
      </c>
      <c r="D143" s="797" t="s">
        <v>11305</v>
      </c>
      <c r="E143" s="797" t="s">
        <v>11354</v>
      </c>
      <c r="F143" s="797" t="s">
        <v>11355</v>
      </c>
      <c r="G143" s="797" t="s">
        <v>9568</v>
      </c>
      <c r="H143" s="796"/>
      <c r="I143" s="76"/>
      <c r="J143" s="76"/>
      <c r="K143" s="76"/>
      <c r="L143" s="76"/>
      <c r="M143" s="76"/>
      <c r="N143" s="76"/>
      <c r="O143" s="76"/>
      <c r="P143" s="76"/>
      <c r="Q143" s="76"/>
      <c r="R143" s="76"/>
      <c r="S143" s="76"/>
      <c r="T143" s="76"/>
      <c r="U143" s="76"/>
      <c r="V143" s="76"/>
      <c r="W143" s="76"/>
      <c r="X143" s="76"/>
      <c r="Y143" s="76"/>
      <c r="Z143" s="76"/>
    </row>
    <row r="144" spans="1:26" ht="17.25" customHeight="1">
      <c r="A144" s="76"/>
      <c r="B144" s="837">
        <v>140</v>
      </c>
      <c r="C144" s="838">
        <v>44483</v>
      </c>
      <c r="D144" s="839" t="s">
        <v>11124</v>
      </c>
      <c r="E144" s="839" t="s">
        <v>11356</v>
      </c>
      <c r="F144" s="839" t="s">
        <v>11357</v>
      </c>
      <c r="G144" s="839" t="s">
        <v>9597</v>
      </c>
      <c r="H144" s="837"/>
      <c r="I144" s="76"/>
      <c r="J144" s="76"/>
      <c r="K144" s="76"/>
      <c r="L144" s="76"/>
      <c r="M144" s="76"/>
      <c r="N144" s="76"/>
      <c r="O144" s="76"/>
      <c r="P144" s="76"/>
      <c r="Q144" s="76"/>
      <c r="R144" s="76"/>
      <c r="S144" s="76"/>
      <c r="T144" s="76"/>
      <c r="U144" s="76"/>
      <c r="V144" s="76"/>
      <c r="W144" s="76"/>
      <c r="X144" s="76"/>
      <c r="Y144" s="76"/>
      <c r="Z144" s="76"/>
    </row>
    <row r="145" spans="1:26" ht="17.25" customHeight="1">
      <c r="A145" s="76"/>
      <c r="B145" s="236">
        <v>141</v>
      </c>
      <c r="C145" s="793">
        <v>44652</v>
      </c>
      <c r="D145" s="795" t="s">
        <v>11170</v>
      </c>
      <c r="E145" s="795" t="s">
        <v>11358</v>
      </c>
      <c r="F145" s="795" t="s">
        <v>11359</v>
      </c>
      <c r="G145" s="795" t="s">
        <v>9568</v>
      </c>
      <c r="H145" s="236"/>
      <c r="I145" s="76"/>
      <c r="J145" s="76"/>
      <c r="K145" s="76"/>
      <c r="L145" s="76"/>
      <c r="M145" s="76"/>
      <c r="N145" s="76"/>
      <c r="O145" s="76"/>
      <c r="P145" s="76"/>
      <c r="Q145" s="76"/>
      <c r="R145" s="76"/>
      <c r="S145" s="76"/>
      <c r="T145" s="76"/>
      <c r="U145" s="76"/>
      <c r="V145" s="76"/>
      <c r="W145" s="76"/>
      <c r="X145" s="76"/>
      <c r="Y145" s="76"/>
      <c r="Z145" s="76"/>
    </row>
    <row r="146" spans="1:26" ht="17.25" customHeight="1">
      <c r="A146" s="76"/>
      <c r="B146" s="236">
        <v>142</v>
      </c>
      <c r="C146" s="793">
        <v>44672</v>
      </c>
      <c r="D146" s="795" t="s">
        <v>11167</v>
      </c>
      <c r="E146" s="795" t="s">
        <v>11360</v>
      </c>
      <c r="F146" s="795" t="s">
        <v>11361</v>
      </c>
      <c r="G146" s="795" t="s">
        <v>9568</v>
      </c>
      <c r="H146" s="236"/>
      <c r="I146" s="76"/>
      <c r="J146" s="76"/>
      <c r="K146" s="76"/>
      <c r="L146" s="76"/>
      <c r="M146" s="76"/>
      <c r="N146" s="76"/>
      <c r="O146" s="76"/>
      <c r="P146" s="76"/>
      <c r="Q146" s="76"/>
      <c r="R146" s="76"/>
      <c r="S146" s="76"/>
      <c r="T146" s="76"/>
      <c r="U146" s="76"/>
      <c r="V146" s="76"/>
      <c r="W146" s="76"/>
      <c r="X146" s="76"/>
      <c r="Y146" s="76"/>
      <c r="Z146" s="76"/>
    </row>
    <row r="147" spans="1:26" ht="17.25" customHeight="1">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spans="1:26" ht="17.25" customHeight="1">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spans="1:26" ht="17.25" customHeight="1">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spans="1:26" ht="17.25" customHeight="1">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spans="1:26" ht="17.25" customHeight="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spans="1:26" ht="17.25" customHeight="1">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spans="1:26" ht="17.25" customHeight="1">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spans="1:26" ht="17.25" customHeight="1">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spans="1:26" ht="17.25" customHeight="1">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spans="1:26" ht="17.25" customHeight="1">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spans="1:26" ht="17.25" customHeight="1">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spans="1:26" ht="17.25" customHeight="1">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spans="1:26" ht="17.25" customHeight="1">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spans="1:26" ht="17.25" customHeight="1">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spans="1:26" ht="17.25" customHeight="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spans="1:26" ht="17.25" customHeight="1">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spans="1:26" ht="17.25" customHeight="1">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spans="1:26" ht="17.25" customHeight="1">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spans="1:26" ht="17.25" customHeight="1">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spans="1:26" ht="17.25" customHeight="1">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spans="1:26" ht="17.25" customHeight="1">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spans="1:26" ht="17.25" customHeight="1">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spans="1:26" ht="17.25" customHeight="1">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spans="1:26" ht="17.25" customHeight="1">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spans="1:26" ht="17.25" customHeight="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spans="1:26" ht="17.25" customHeight="1">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spans="1:26" ht="17.25" customHeight="1">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spans="1:26" ht="17.25" customHeight="1">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spans="1:26" ht="17.25" customHeight="1">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spans="1:26" ht="17.25" customHeight="1">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spans="1:26" ht="17.25" customHeight="1">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spans="1:26" ht="17.25" customHeight="1">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spans="1:26" ht="17.25" customHeight="1">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spans="1:26" ht="17.25" customHeight="1">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spans="1:26" ht="17.25" customHeight="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spans="1:26" ht="17.25" customHeight="1">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spans="1:26" ht="17.25" customHeight="1">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spans="1:26" ht="17.25" customHeight="1">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spans="1:26" ht="17.25" customHeight="1">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spans="1:26" ht="17.25" customHeight="1">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spans="1:26" ht="17.25" customHeight="1">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spans="1:26" ht="17.25" customHeight="1">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spans="1:26" ht="17.25" customHeight="1">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spans="1:26" ht="17.25" customHeight="1">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spans="1:26" ht="17.25" customHeight="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spans="1:26" ht="17.25" customHeight="1">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spans="1:26" ht="17.25" customHeight="1">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spans="1:26" ht="17.25" customHeight="1">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spans="1:26" ht="17.25" customHeight="1">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spans="1:26" ht="17.25" customHeight="1">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spans="1:26" ht="17.25" customHeight="1">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spans="1:26" ht="17.25" customHeight="1">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spans="1:26" ht="17.25" customHeight="1">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spans="1:26" ht="17.25" customHeight="1">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spans="1:26" ht="17.25" customHeight="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spans="1:26" ht="17.25" customHeight="1">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spans="1:26" ht="17.25" customHeight="1">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spans="1:26" ht="17.25" customHeight="1">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spans="1:26" ht="17.25" customHeight="1">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spans="1:26" ht="17.25" customHeight="1">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spans="1:26" ht="17.25" customHeight="1">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spans="1:26" ht="17.25" customHeight="1">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spans="1:26" ht="17.25" customHeight="1">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spans="1:26" ht="17.25" customHeight="1">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spans="1:26" ht="17.25" customHeight="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spans="1:26" ht="17.25" customHeight="1">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spans="1:26" ht="17.25" customHeight="1">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spans="1:26" ht="17.25" customHeight="1">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spans="1:26" ht="17.25" customHeight="1">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spans="1:26" ht="17.25" customHeight="1">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spans="1:26" ht="17.25" customHeight="1">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spans="1:26" ht="17.25" customHeight="1">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spans="1:26" ht="17.25" customHeight="1">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spans="1:26" ht="17.25" customHeight="1">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spans="1:26" ht="17.25" customHeight="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spans="1:26" ht="17.25" customHeight="1">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spans="1:26" ht="17.25" customHeight="1">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spans="1:26" ht="17.25" customHeight="1">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spans="1:26" ht="17.25" customHeight="1">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spans="1:26" ht="17.25" customHeight="1">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spans="1:26" ht="17.25" customHeight="1">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spans="1:26" ht="17.25" customHeight="1">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spans="1:26" ht="17.25" customHeight="1">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spans="1:26" ht="17.25" customHeight="1">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spans="1:26" ht="17.25" customHeight="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spans="1:26" ht="17.25" customHeight="1">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spans="1:26" ht="17.25" customHeight="1">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spans="1:26" ht="17.25" customHeight="1">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spans="1:26" ht="17.25" customHeight="1">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spans="1:26" ht="17.25" customHeight="1">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spans="1:26" ht="17.25" customHeight="1">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spans="1:26" ht="17.25" customHeight="1">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spans="1:26" ht="17.25" customHeight="1">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spans="1:26" ht="17.25" customHeight="1">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spans="1:26" ht="17.25" customHeight="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spans="1:26" ht="17.25" customHeight="1">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spans="1:26" ht="17.25" customHeight="1">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spans="1:26" ht="17.25" customHeight="1">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spans="1:26" ht="17.25" customHeight="1">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spans="1:26" ht="17.25" customHeight="1">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spans="1:26" ht="17.25" customHeight="1">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spans="1:26" ht="17.25" customHeight="1">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spans="1:26" ht="17.25" customHeight="1">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spans="1:26" ht="17.25" customHeight="1">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spans="1:26" ht="17.25" customHeight="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spans="1:26" ht="17.25" customHeight="1">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spans="1:26" ht="17.25" customHeight="1">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spans="1:26" ht="17.25" customHeight="1">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spans="1:26" ht="17.25" customHeight="1">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spans="1:26" ht="17.25" customHeight="1">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spans="1:26" ht="17.25" customHeight="1">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spans="1:26" ht="17.25" customHeight="1">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spans="1:26" ht="17.25" customHeight="1">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spans="1:26" ht="17.25" customHeight="1">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spans="1:26" ht="17.25" customHeight="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spans="1:26" ht="17.25" customHeight="1">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spans="1:26" ht="17.25" customHeight="1">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spans="1:26" ht="17.25" customHeight="1">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spans="1:26" ht="17.25" customHeight="1">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spans="1:26" ht="17.25" customHeight="1">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spans="1:26" ht="17.25" customHeight="1">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spans="1:26" ht="17.25" customHeight="1">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spans="1:26" ht="17.25" customHeight="1">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spans="1:26" ht="17.25" customHeight="1">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spans="1:26" ht="17.25" customHeight="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spans="1:26" ht="17.25" customHeight="1">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spans="1:26" ht="17.25" customHeight="1">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spans="1:26" ht="17.25" customHeight="1">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spans="1:26" ht="17.25" customHeight="1">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spans="1:26" ht="17.25" customHeight="1">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spans="1:26" ht="17.25" customHeight="1">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spans="1:26" ht="17.25" customHeight="1">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spans="1:26" ht="17.25" customHeight="1">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spans="1:26" ht="17.25" customHeight="1">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spans="1:26" ht="17.25" customHeight="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spans="1:26" ht="17.25" customHeight="1">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spans="1:26" ht="17.25" customHeight="1">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spans="1:26" ht="17.25" customHeight="1">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spans="1:26" ht="17.25" customHeight="1">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spans="1:26" ht="17.25" customHeight="1">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spans="1:26" ht="17.25" customHeight="1">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spans="1:26" ht="17.25" customHeight="1">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spans="1:26" ht="17.25" customHeight="1">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spans="1:26" ht="17.25" customHeight="1">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spans="1:26" ht="17.25" customHeight="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spans="1:26" ht="17.25" customHeight="1">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spans="1:26" ht="17.25" customHeight="1">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spans="1:26" ht="17.25" customHeight="1">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spans="1:26" ht="17.25" customHeight="1">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spans="1:26" ht="17.25" customHeight="1">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spans="1:26" ht="17.25" customHeight="1">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spans="1:26" ht="17.25" customHeight="1">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spans="1:26" ht="17.25" customHeight="1">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spans="1:26" ht="17.25" customHeight="1">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spans="1:26" ht="17.25" customHeight="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spans="1:26" ht="17.25" customHeight="1">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spans="1:26" ht="17.25" customHeight="1">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spans="1:26" ht="17.25" customHeight="1">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spans="1:26" ht="17.25" customHeight="1">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spans="1:26" ht="17.25" customHeight="1">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spans="1:26" ht="17.25" customHeight="1">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spans="1:26" ht="17.25" customHeight="1">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spans="1:26" ht="17.25" customHeight="1">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spans="1:26" ht="17.25" customHeight="1">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spans="1:26" ht="17.25" customHeight="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spans="1:26" ht="17.25" customHeight="1">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spans="1:26" ht="17.25" customHeight="1">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spans="1:26" ht="17.25" customHeight="1">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spans="1:26" ht="17.25" customHeight="1">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spans="1:26" ht="17.25" customHeight="1">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spans="1:26" ht="17.25" customHeight="1">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spans="1:26" ht="17.25" customHeight="1">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spans="1:26" ht="17.25" customHeight="1">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spans="1:26" ht="17.25" customHeight="1">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spans="1:26" ht="17.25" customHeight="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spans="1:26" ht="17.25" customHeight="1">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spans="1:26" ht="17.25" customHeight="1">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spans="1:26" ht="17.25" customHeight="1">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spans="1:26" ht="17.25" customHeight="1">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spans="1:26" ht="17.25" customHeight="1">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spans="1:26" ht="17.25" customHeight="1">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spans="1:26" ht="17.25" customHeight="1">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spans="1:26" ht="17.25" customHeight="1">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spans="1:26" ht="17.25" customHeight="1">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spans="1:26" ht="17.25" customHeight="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spans="1:26" ht="17.25" customHeight="1">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spans="1:26" ht="17.25" customHeight="1">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spans="1:26" ht="17.25" customHeight="1">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spans="1:26" ht="17.25" customHeight="1">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spans="1:26" ht="17.25" customHeight="1">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spans="1:26" ht="17.25" customHeight="1">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spans="1:26" ht="17.25" customHeight="1">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spans="1:26" ht="17.25" customHeight="1">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spans="1:26" ht="17.25" customHeight="1">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spans="1:26" ht="17.25" customHeight="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spans="1:26" ht="17.25" customHeight="1">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spans="1:26" ht="17.25" customHeight="1">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spans="1:26" ht="17.25" customHeight="1">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spans="1:26" ht="17.25" customHeight="1">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spans="1:26" ht="17.25" customHeight="1">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spans="1:26" ht="15.75" customHeight="1"/>
    <row r="348" spans="1:26" ht="15.75" customHeight="1"/>
    <row r="349" spans="1:26" ht="15.75" customHeight="1"/>
    <row r="350" spans="1:26" ht="15.75" customHeight="1"/>
    <row r="351" spans="1:26" ht="15.75" customHeight="1"/>
    <row r="352" spans="1:26"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H2"/>
  </mergeCells>
  <phoneticPr fontId="100" type="noConversion"/>
  <pageMargins left="0.7" right="0.7" top="0.75" bottom="0.75" header="0" footer="0"/>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05"/>
  <sheetViews>
    <sheetView workbookViewId="0"/>
  </sheetViews>
  <sheetFormatPr defaultColWidth="14.44140625" defaultRowHeight="15" customHeight="1"/>
  <cols>
    <col min="1" max="1" width="14.109375" customWidth="1"/>
    <col min="2" max="2" width="14.6640625" customWidth="1"/>
    <col min="3" max="4" width="29.6640625" customWidth="1"/>
    <col min="5" max="5" width="99.44140625" customWidth="1"/>
    <col min="6" max="6" width="44.5546875" customWidth="1"/>
    <col min="7" max="9" width="8.6640625" customWidth="1"/>
  </cols>
  <sheetData>
    <row r="1" spans="1:6" ht="17.25" customHeight="1">
      <c r="A1" s="1403" t="s">
        <v>11362</v>
      </c>
      <c r="B1" s="1404"/>
      <c r="C1" s="1404"/>
      <c r="D1" s="1404"/>
      <c r="E1" s="1404"/>
      <c r="F1" s="1405"/>
    </row>
    <row r="2" spans="1:6" ht="17.25" customHeight="1">
      <c r="A2" s="1406"/>
      <c r="B2" s="1407"/>
      <c r="C2" s="1407"/>
      <c r="D2" s="1407"/>
      <c r="E2" s="1407"/>
      <c r="F2" s="1408"/>
    </row>
    <row r="3" spans="1:6" ht="17.25" customHeight="1">
      <c r="A3" s="840" t="s">
        <v>9559</v>
      </c>
      <c r="B3" s="841" t="s">
        <v>9560</v>
      </c>
      <c r="C3" s="841" t="s">
        <v>9562</v>
      </c>
      <c r="D3" s="842" t="s">
        <v>9563</v>
      </c>
      <c r="E3" s="841" t="s">
        <v>9564</v>
      </c>
      <c r="F3" s="843" t="s">
        <v>1208</v>
      </c>
    </row>
    <row r="4" spans="1:6" ht="17.25" customHeight="1">
      <c r="A4" s="844">
        <v>1</v>
      </c>
      <c r="B4" s="793">
        <v>43704</v>
      </c>
      <c r="C4" s="236" t="s">
        <v>11363</v>
      </c>
      <c r="D4" s="845" t="s">
        <v>11364</v>
      </c>
      <c r="E4" s="236" t="s">
        <v>9568</v>
      </c>
      <c r="F4" s="846" t="s">
        <v>11365</v>
      </c>
    </row>
    <row r="5" spans="1:6" ht="17.25" customHeight="1">
      <c r="A5" s="844">
        <v>2</v>
      </c>
      <c r="B5" s="793">
        <v>43704</v>
      </c>
      <c r="C5" s="236" t="s">
        <v>11366</v>
      </c>
      <c r="D5" s="795" t="s">
        <v>11367</v>
      </c>
      <c r="E5" s="236" t="s">
        <v>9568</v>
      </c>
      <c r="F5" s="846" t="s">
        <v>11365</v>
      </c>
    </row>
    <row r="6" spans="1:6" ht="17.25" customHeight="1">
      <c r="A6" s="844">
        <v>3</v>
      </c>
      <c r="B6" s="793">
        <v>43704</v>
      </c>
      <c r="C6" s="236" t="s">
        <v>11368</v>
      </c>
      <c r="D6" s="795" t="s">
        <v>11369</v>
      </c>
      <c r="E6" s="236" t="s">
        <v>9568</v>
      </c>
      <c r="F6" s="846" t="s">
        <v>11365</v>
      </c>
    </row>
    <row r="7" spans="1:6" ht="17.25" customHeight="1">
      <c r="A7" s="844">
        <v>4</v>
      </c>
      <c r="B7" s="793">
        <v>43704</v>
      </c>
      <c r="C7" s="236" t="s">
        <v>11370</v>
      </c>
      <c r="D7" s="795" t="s">
        <v>11371</v>
      </c>
      <c r="E7" s="236" t="s">
        <v>9568</v>
      </c>
      <c r="F7" s="846" t="s">
        <v>11365</v>
      </c>
    </row>
    <row r="8" spans="1:6" ht="17.25" customHeight="1">
      <c r="A8" s="844">
        <v>5</v>
      </c>
      <c r="B8" s="793">
        <v>43704</v>
      </c>
      <c r="C8" s="236" t="s">
        <v>11372</v>
      </c>
      <c r="D8" s="795" t="s">
        <v>11373</v>
      </c>
      <c r="E8" s="236" t="s">
        <v>9568</v>
      </c>
      <c r="F8" s="846" t="s">
        <v>11365</v>
      </c>
    </row>
    <row r="9" spans="1:6" ht="17.25" customHeight="1">
      <c r="A9" s="844">
        <v>6</v>
      </c>
      <c r="B9" s="793">
        <v>43704</v>
      </c>
      <c r="C9" s="236" t="s">
        <v>11374</v>
      </c>
      <c r="D9" s="795" t="s">
        <v>11375</v>
      </c>
      <c r="E9" s="236" t="s">
        <v>9568</v>
      </c>
      <c r="F9" s="846" t="s">
        <v>11365</v>
      </c>
    </row>
    <row r="10" spans="1:6" ht="17.25" customHeight="1">
      <c r="A10" s="844">
        <v>7</v>
      </c>
      <c r="B10" s="793">
        <v>43704</v>
      </c>
      <c r="C10" s="236" t="s">
        <v>11376</v>
      </c>
      <c r="D10" s="795" t="s">
        <v>11377</v>
      </c>
      <c r="E10" s="236" t="s">
        <v>9568</v>
      </c>
      <c r="F10" s="846" t="s">
        <v>11365</v>
      </c>
    </row>
    <row r="11" spans="1:6" ht="17.25" customHeight="1">
      <c r="A11" s="844">
        <v>8</v>
      </c>
      <c r="B11" s="793">
        <v>43704</v>
      </c>
      <c r="C11" s="236" t="s">
        <v>11378</v>
      </c>
      <c r="D11" s="795" t="s">
        <v>11379</v>
      </c>
      <c r="E11" s="236" t="s">
        <v>9568</v>
      </c>
      <c r="F11" s="846" t="s">
        <v>11365</v>
      </c>
    </row>
    <row r="12" spans="1:6" ht="17.25" customHeight="1">
      <c r="A12" s="844">
        <v>9</v>
      </c>
      <c r="B12" s="793">
        <v>43704</v>
      </c>
      <c r="C12" s="236" t="s">
        <v>11372</v>
      </c>
      <c r="D12" s="795" t="s">
        <v>11380</v>
      </c>
      <c r="E12" s="236" t="s">
        <v>9568</v>
      </c>
      <c r="F12" s="846" t="s">
        <v>11365</v>
      </c>
    </row>
    <row r="13" spans="1:6" ht="17.25" customHeight="1">
      <c r="A13" s="844">
        <v>10</v>
      </c>
      <c r="B13" s="793">
        <v>43704</v>
      </c>
      <c r="C13" s="236" t="s">
        <v>9983</v>
      </c>
      <c r="D13" s="795" t="s">
        <v>11381</v>
      </c>
      <c r="E13" s="236" t="s">
        <v>9568</v>
      </c>
      <c r="F13" s="846" t="s">
        <v>11365</v>
      </c>
    </row>
    <row r="14" spans="1:6" ht="17.25" customHeight="1">
      <c r="A14" s="844">
        <v>11</v>
      </c>
      <c r="B14" s="793">
        <v>43704</v>
      </c>
      <c r="C14" s="236" t="s">
        <v>11382</v>
      </c>
      <c r="D14" s="795" t="s">
        <v>11383</v>
      </c>
      <c r="E14" s="236" t="s">
        <v>9568</v>
      </c>
      <c r="F14" s="846" t="s">
        <v>11365</v>
      </c>
    </row>
    <row r="15" spans="1:6" ht="17.25" customHeight="1">
      <c r="A15" s="844">
        <v>12</v>
      </c>
      <c r="B15" s="793">
        <v>43704</v>
      </c>
      <c r="C15" s="236" t="s">
        <v>11384</v>
      </c>
      <c r="D15" s="795" t="s">
        <v>11385</v>
      </c>
      <c r="E15" s="236" t="s">
        <v>9568</v>
      </c>
      <c r="F15" s="846" t="s">
        <v>11365</v>
      </c>
    </row>
    <row r="16" spans="1:6" ht="17.25" customHeight="1">
      <c r="A16" s="844">
        <v>13</v>
      </c>
      <c r="B16" s="793">
        <v>43704</v>
      </c>
      <c r="C16" s="236" t="s">
        <v>11386</v>
      </c>
      <c r="D16" s="795" t="s">
        <v>11387</v>
      </c>
      <c r="E16" s="236" t="s">
        <v>9568</v>
      </c>
      <c r="F16" s="846" t="s">
        <v>11365</v>
      </c>
    </row>
    <row r="17" spans="1:6" ht="17.25" customHeight="1">
      <c r="A17" s="844">
        <v>14</v>
      </c>
      <c r="B17" s="793">
        <v>43704</v>
      </c>
      <c r="C17" s="236" t="s">
        <v>11388</v>
      </c>
      <c r="D17" s="795" t="s">
        <v>11389</v>
      </c>
      <c r="E17" s="236" t="s">
        <v>9568</v>
      </c>
      <c r="F17" s="846" t="s">
        <v>11365</v>
      </c>
    </row>
    <row r="18" spans="1:6" ht="17.25" customHeight="1">
      <c r="A18" s="844">
        <v>15</v>
      </c>
      <c r="B18" s="793">
        <v>43704</v>
      </c>
      <c r="C18" s="236" t="s">
        <v>11390</v>
      </c>
      <c r="D18" s="795" t="s">
        <v>11391</v>
      </c>
      <c r="E18" s="236" t="s">
        <v>9568</v>
      </c>
      <c r="F18" s="846" t="s">
        <v>11365</v>
      </c>
    </row>
    <row r="19" spans="1:6" ht="17.25" customHeight="1">
      <c r="A19" s="844">
        <v>16</v>
      </c>
      <c r="B19" s="793">
        <v>43704</v>
      </c>
      <c r="C19" s="236" t="s">
        <v>11392</v>
      </c>
      <c r="D19" s="795" t="s">
        <v>11393</v>
      </c>
      <c r="E19" s="236" t="s">
        <v>9568</v>
      </c>
      <c r="F19" s="846" t="s">
        <v>11365</v>
      </c>
    </row>
    <row r="20" spans="1:6" ht="17.25" customHeight="1">
      <c r="A20" s="844">
        <v>17</v>
      </c>
      <c r="B20" s="793">
        <v>43704</v>
      </c>
      <c r="C20" s="236" t="s">
        <v>11394</v>
      </c>
      <c r="D20" s="795" t="s">
        <v>11391</v>
      </c>
      <c r="E20" s="236" t="s">
        <v>9568</v>
      </c>
      <c r="F20" s="846" t="s">
        <v>11365</v>
      </c>
    </row>
    <row r="21" spans="1:6" ht="17.25" customHeight="1">
      <c r="A21" s="844">
        <v>18</v>
      </c>
      <c r="B21" s="793">
        <v>43704</v>
      </c>
      <c r="C21" s="236" t="s">
        <v>11395</v>
      </c>
      <c r="D21" s="795" t="s">
        <v>11396</v>
      </c>
      <c r="E21" s="236" t="s">
        <v>9568</v>
      </c>
      <c r="F21" s="846" t="s">
        <v>11365</v>
      </c>
    </row>
    <row r="22" spans="1:6" ht="17.25" customHeight="1">
      <c r="A22" s="844">
        <v>19</v>
      </c>
      <c r="B22" s="793">
        <v>43704</v>
      </c>
      <c r="C22" s="236" t="s">
        <v>11397</v>
      </c>
      <c r="D22" s="795" t="s">
        <v>11398</v>
      </c>
      <c r="E22" s="236" t="s">
        <v>9568</v>
      </c>
      <c r="F22" s="846" t="s">
        <v>11365</v>
      </c>
    </row>
    <row r="23" spans="1:6" ht="17.25" customHeight="1">
      <c r="A23" s="844">
        <v>20</v>
      </c>
      <c r="B23" s="793">
        <v>43704</v>
      </c>
      <c r="C23" s="236" t="s">
        <v>10441</v>
      </c>
      <c r="D23" s="795" t="s">
        <v>11399</v>
      </c>
      <c r="E23" s="236" t="s">
        <v>9568</v>
      </c>
      <c r="F23" s="846" t="s">
        <v>11365</v>
      </c>
    </row>
    <row r="24" spans="1:6" ht="17.25" customHeight="1">
      <c r="A24" s="844">
        <v>21</v>
      </c>
      <c r="B24" s="793">
        <v>43704</v>
      </c>
      <c r="C24" s="236" t="s">
        <v>11400</v>
      </c>
      <c r="D24" s="795" t="s">
        <v>11401</v>
      </c>
      <c r="E24" s="236" t="s">
        <v>9568</v>
      </c>
      <c r="F24" s="846" t="s">
        <v>11365</v>
      </c>
    </row>
    <row r="25" spans="1:6" ht="17.25" customHeight="1">
      <c r="A25" s="844">
        <v>22</v>
      </c>
      <c r="B25" s="793">
        <v>43704</v>
      </c>
      <c r="C25" s="236" t="s">
        <v>11402</v>
      </c>
      <c r="D25" s="795" t="s">
        <v>11403</v>
      </c>
      <c r="E25" s="236" t="s">
        <v>9568</v>
      </c>
      <c r="F25" s="846" t="s">
        <v>11365</v>
      </c>
    </row>
    <row r="26" spans="1:6" ht="17.25" customHeight="1">
      <c r="A26" s="844">
        <v>23</v>
      </c>
      <c r="B26" s="793">
        <v>43704</v>
      </c>
      <c r="C26" s="236" t="s">
        <v>11404</v>
      </c>
      <c r="D26" s="795" t="s">
        <v>11405</v>
      </c>
      <c r="E26" s="236" t="s">
        <v>9568</v>
      </c>
      <c r="F26" s="846" t="s">
        <v>11365</v>
      </c>
    </row>
    <row r="27" spans="1:6" ht="17.25" customHeight="1">
      <c r="A27" s="844">
        <v>24</v>
      </c>
      <c r="B27" s="793">
        <v>43704</v>
      </c>
      <c r="C27" s="236" t="s">
        <v>11406</v>
      </c>
      <c r="D27" s="795" t="s">
        <v>11407</v>
      </c>
      <c r="E27" s="236" t="s">
        <v>9568</v>
      </c>
      <c r="F27" s="846" t="s">
        <v>11365</v>
      </c>
    </row>
    <row r="28" spans="1:6" ht="17.25" customHeight="1">
      <c r="A28" s="844">
        <v>25</v>
      </c>
      <c r="B28" s="793">
        <v>43704</v>
      </c>
      <c r="C28" s="236" t="s">
        <v>11408</v>
      </c>
      <c r="D28" s="795" t="s">
        <v>11409</v>
      </c>
      <c r="E28" s="236" t="s">
        <v>9568</v>
      </c>
      <c r="F28" s="846" t="s">
        <v>11365</v>
      </c>
    </row>
    <row r="29" spans="1:6" ht="17.25" customHeight="1">
      <c r="A29" s="844">
        <v>26</v>
      </c>
      <c r="B29" s="793">
        <v>43704</v>
      </c>
      <c r="C29" s="236" t="s">
        <v>11410</v>
      </c>
      <c r="D29" s="795" t="s">
        <v>11411</v>
      </c>
      <c r="E29" s="236" t="s">
        <v>9568</v>
      </c>
      <c r="F29" s="846" t="s">
        <v>11365</v>
      </c>
    </row>
    <row r="30" spans="1:6" ht="17.25" customHeight="1">
      <c r="A30" s="844">
        <v>27</v>
      </c>
      <c r="B30" s="793">
        <v>43704</v>
      </c>
      <c r="C30" s="236" t="s">
        <v>11412</v>
      </c>
      <c r="D30" s="795" t="s">
        <v>11413</v>
      </c>
      <c r="E30" s="236" t="s">
        <v>9568</v>
      </c>
      <c r="F30" s="846" t="s">
        <v>11365</v>
      </c>
    </row>
    <row r="31" spans="1:6" ht="17.25" customHeight="1">
      <c r="A31" s="844">
        <v>28</v>
      </c>
      <c r="B31" s="793">
        <v>43704</v>
      </c>
      <c r="C31" s="236" t="s">
        <v>11414</v>
      </c>
      <c r="D31" s="795" t="s">
        <v>11415</v>
      </c>
      <c r="E31" s="236" t="s">
        <v>9568</v>
      </c>
      <c r="F31" s="846" t="s">
        <v>11365</v>
      </c>
    </row>
    <row r="32" spans="1:6" ht="17.25" customHeight="1">
      <c r="A32" s="844">
        <v>29</v>
      </c>
      <c r="B32" s="793">
        <v>43704</v>
      </c>
      <c r="C32" s="236" t="s">
        <v>11416</v>
      </c>
      <c r="D32" s="795" t="s">
        <v>11417</v>
      </c>
      <c r="E32" s="236" t="s">
        <v>9568</v>
      </c>
      <c r="F32" s="846" t="s">
        <v>11365</v>
      </c>
    </row>
    <row r="33" spans="1:6" ht="17.25" customHeight="1">
      <c r="A33" s="844">
        <v>30</v>
      </c>
      <c r="B33" s="793">
        <v>43704</v>
      </c>
      <c r="C33" s="236" t="s">
        <v>11418</v>
      </c>
      <c r="D33" s="795" t="s">
        <v>11419</v>
      </c>
      <c r="E33" s="236" t="s">
        <v>9568</v>
      </c>
      <c r="F33" s="846" t="s">
        <v>11365</v>
      </c>
    </row>
    <row r="34" spans="1:6" ht="17.25" customHeight="1">
      <c r="A34" s="844">
        <v>31</v>
      </c>
      <c r="B34" s="793">
        <v>43704</v>
      </c>
      <c r="C34" s="236" t="s">
        <v>11420</v>
      </c>
      <c r="D34" s="795" t="s">
        <v>11421</v>
      </c>
      <c r="E34" s="236" t="s">
        <v>9568</v>
      </c>
      <c r="F34" s="846" t="s">
        <v>11365</v>
      </c>
    </row>
    <row r="35" spans="1:6" ht="17.25" customHeight="1">
      <c r="A35" s="844">
        <v>32</v>
      </c>
      <c r="B35" s="793">
        <v>43704</v>
      </c>
      <c r="C35" s="236" t="s">
        <v>11422</v>
      </c>
      <c r="D35" s="795" t="s">
        <v>11423</v>
      </c>
      <c r="E35" s="236" t="s">
        <v>9568</v>
      </c>
      <c r="F35" s="846" t="s">
        <v>11365</v>
      </c>
    </row>
    <row r="36" spans="1:6" ht="17.25" customHeight="1">
      <c r="A36" s="844">
        <v>33</v>
      </c>
      <c r="B36" s="793">
        <v>43704</v>
      </c>
      <c r="C36" s="236" t="s">
        <v>11424</v>
      </c>
      <c r="D36" s="795" t="s">
        <v>11425</v>
      </c>
      <c r="E36" s="236" t="s">
        <v>9568</v>
      </c>
      <c r="F36" s="846" t="s">
        <v>11365</v>
      </c>
    </row>
    <row r="37" spans="1:6" ht="17.25" customHeight="1">
      <c r="A37" s="844">
        <v>34</v>
      </c>
      <c r="B37" s="793">
        <v>43704</v>
      </c>
      <c r="C37" s="236" t="s">
        <v>11426</v>
      </c>
      <c r="D37" s="795" t="s">
        <v>11427</v>
      </c>
      <c r="E37" s="236" t="s">
        <v>9568</v>
      </c>
      <c r="F37" s="846" t="s">
        <v>11365</v>
      </c>
    </row>
    <row r="38" spans="1:6" ht="17.25" customHeight="1">
      <c r="A38" s="844">
        <v>35</v>
      </c>
      <c r="B38" s="793">
        <v>43704</v>
      </c>
      <c r="C38" s="236" t="s">
        <v>11428</v>
      </c>
      <c r="D38" s="795" t="s">
        <v>11429</v>
      </c>
      <c r="E38" s="236" t="s">
        <v>9568</v>
      </c>
      <c r="F38" s="846" t="s">
        <v>11365</v>
      </c>
    </row>
    <row r="39" spans="1:6" ht="17.25" customHeight="1">
      <c r="A39" s="844">
        <v>36</v>
      </c>
      <c r="B39" s="793">
        <v>43704</v>
      </c>
      <c r="C39" s="236" t="s">
        <v>11428</v>
      </c>
      <c r="D39" s="795" t="s">
        <v>11430</v>
      </c>
      <c r="E39" s="236" t="s">
        <v>9568</v>
      </c>
      <c r="F39" s="846" t="s">
        <v>11365</v>
      </c>
    </row>
    <row r="40" spans="1:6" ht="17.25" customHeight="1">
      <c r="A40" s="844">
        <v>37</v>
      </c>
      <c r="B40" s="793">
        <v>43704</v>
      </c>
      <c r="C40" s="236" t="s">
        <v>11431</v>
      </c>
      <c r="D40" s="795" t="s">
        <v>11432</v>
      </c>
      <c r="E40" s="236" t="s">
        <v>9568</v>
      </c>
      <c r="F40" s="846" t="s">
        <v>11365</v>
      </c>
    </row>
    <row r="41" spans="1:6" ht="17.25" customHeight="1">
      <c r="A41" s="844">
        <v>38</v>
      </c>
      <c r="B41" s="793">
        <v>43704</v>
      </c>
      <c r="C41" s="236" t="s">
        <v>11433</v>
      </c>
      <c r="D41" s="795" t="s">
        <v>11434</v>
      </c>
      <c r="E41" s="236" t="s">
        <v>9568</v>
      </c>
      <c r="F41" s="846" t="s">
        <v>11365</v>
      </c>
    </row>
    <row r="42" spans="1:6" ht="17.25" customHeight="1">
      <c r="A42" s="844">
        <v>39</v>
      </c>
      <c r="B42" s="793">
        <v>43704</v>
      </c>
      <c r="C42" s="236" t="s">
        <v>11435</v>
      </c>
      <c r="D42" s="795" t="s">
        <v>11436</v>
      </c>
      <c r="E42" s="236" t="s">
        <v>9568</v>
      </c>
      <c r="F42" s="846" t="s">
        <v>11365</v>
      </c>
    </row>
    <row r="43" spans="1:6" ht="17.25" customHeight="1">
      <c r="A43" s="844">
        <v>40</v>
      </c>
      <c r="B43" s="793">
        <v>43704</v>
      </c>
      <c r="C43" s="236" t="s">
        <v>9680</v>
      </c>
      <c r="D43" s="795" t="s">
        <v>11437</v>
      </c>
      <c r="E43" s="236" t="s">
        <v>9568</v>
      </c>
      <c r="F43" s="846" t="s">
        <v>11365</v>
      </c>
    </row>
    <row r="44" spans="1:6" ht="17.25" customHeight="1">
      <c r="A44" s="844">
        <v>41</v>
      </c>
      <c r="B44" s="793">
        <v>43704</v>
      </c>
      <c r="C44" s="236" t="s">
        <v>11438</v>
      </c>
      <c r="D44" s="795" t="s">
        <v>11439</v>
      </c>
      <c r="E44" s="236" t="s">
        <v>9568</v>
      </c>
      <c r="F44" s="846" t="s">
        <v>11365</v>
      </c>
    </row>
    <row r="45" spans="1:6" ht="17.25" customHeight="1">
      <c r="A45" s="844">
        <v>42</v>
      </c>
      <c r="B45" s="793">
        <v>43704</v>
      </c>
      <c r="C45" s="236" t="s">
        <v>11440</v>
      </c>
      <c r="D45" s="795" t="s">
        <v>11441</v>
      </c>
      <c r="E45" s="236" t="s">
        <v>9568</v>
      </c>
      <c r="F45" s="846" t="s">
        <v>11365</v>
      </c>
    </row>
    <row r="46" spans="1:6" ht="17.25" customHeight="1">
      <c r="A46" s="844">
        <v>43</v>
      </c>
      <c r="B46" s="793">
        <v>43704</v>
      </c>
      <c r="C46" s="236" t="s">
        <v>11442</v>
      </c>
      <c r="D46" s="795" t="s">
        <v>11443</v>
      </c>
      <c r="E46" s="236" t="s">
        <v>9568</v>
      </c>
      <c r="F46" s="846" t="s">
        <v>11365</v>
      </c>
    </row>
    <row r="47" spans="1:6" ht="17.25" customHeight="1">
      <c r="A47" s="844">
        <v>44</v>
      </c>
      <c r="B47" s="793">
        <v>43704</v>
      </c>
      <c r="C47" s="236" t="s">
        <v>11444</v>
      </c>
      <c r="D47" s="795" t="s">
        <v>11445</v>
      </c>
      <c r="E47" s="236" t="s">
        <v>9568</v>
      </c>
      <c r="F47" s="846" t="s">
        <v>11365</v>
      </c>
    </row>
    <row r="48" spans="1:6" ht="17.25" customHeight="1">
      <c r="A48" s="844">
        <v>45</v>
      </c>
      <c r="B48" s="793">
        <v>43704</v>
      </c>
      <c r="C48" s="236" t="s">
        <v>11446</v>
      </c>
      <c r="D48" s="795" t="s">
        <v>11447</v>
      </c>
      <c r="E48" s="236" t="s">
        <v>9568</v>
      </c>
      <c r="F48" s="846" t="s">
        <v>11365</v>
      </c>
    </row>
    <row r="49" spans="1:6" ht="17.25" customHeight="1">
      <c r="A49" s="844">
        <v>46</v>
      </c>
      <c r="B49" s="793">
        <v>43704</v>
      </c>
      <c r="C49" s="236" t="s">
        <v>11448</v>
      </c>
      <c r="D49" s="795" t="s">
        <v>11449</v>
      </c>
      <c r="E49" s="236" t="s">
        <v>9568</v>
      </c>
      <c r="F49" s="846" t="s">
        <v>11365</v>
      </c>
    </row>
    <row r="50" spans="1:6" ht="17.25" customHeight="1">
      <c r="A50" s="844">
        <v>47</v>
      </c>
      <c r="B50" s="793">
        <v>43704</v>
      </c>
      <c r="C50" s="236" t="s">
        <v>11450</v>
      </c>
      <c r="D50" s="795" t="s">
        <v>11451</v>
      </c>
      <c r="E50" s="236" t="s">
        <v>9568</v>
      </c>
      <c r="F50" s="846" t="s">
        <v>11365</v>
      </c>
    </row>
    <row r="51" spans="1:6" ht="17.25" customHeight="1">
      <c r="A51" s="844">
        <v>48</v>
      </c>
      <c r="B51" s="793">
        <v>43704</v>
      </c>
      <c r="C51" s="236" t="s">
        <v>11452</v>
      </c>
      <c r="D51" s="795" t="s">
        <v>11453</v>
      </c>
      <c r="E51" s="236" t="s">
        <v>9568</v>
      </c>
      <c r="F51" s="846" t="s">
        <v>11365</v>
      </c>
    </row>
    <row r="52" spans="1:6" ht="17.25" customHeight="1">
      <c r="A52" s="844">
        <v>49</v>
      </c>
      <c r="B52" s="793">
        <v>43704</v>
      </c>
      <c r="C52" s="236" t="s">
        <v>11454</v>
      </c>
      <c r="D52" s="795" t="s">
        <v>11455</v>
      </c>
      <c r="E52" s="236" t="s">
        <v>9568</v>
      </c>
      <c r="F52" s="846" t="s">
        <v>11365</v>
      </c>
    </row>
    <row r="53" spans="1:6" ht="17.25" customHeight="1">
      <c r="A53" s="844">
        <v>50</v>
      </c>
      <c r="B53" s="793">
        <v>43704</v>
      </c>
      <c r="C53" s="236" t="s">
        <v>11456</v>
      </c>
      <c r="D53" s="795" t="s">
        <v>11457</v>
      </c>
      <c r="E53" s="236" t="s">
        <v>9568</v>
      </c>
      <c r="F53" s="846" t="s">
        <v>11365</v>
      </c>
    </row>
    <row r="54" spans="1:6" ht="17.25" customHeight="1">
      <c r="A54" s="844">
        <v>51</v>
      </c>
      <c r="B54" s="793">
        <v>43704</v>
      </c>
      <c r="C54" s="236" t="s">
        <v>11458</v>
      </c>
      <c r="D54" s="795" t="s">
        <v>11459</v>
      </c>
      <c r="E54" s="236" t="s">
        <v>9568</v>
      </c>
      <c r="F54" s="846" t="s">
        <v>11365</v>
      </c>
    </row>
    <row r="55" spans="1:6" ht="17.25" customHeight="1">
      <c r="A55" s="844">
        <v>52</v>
      </c>
      <c r="B55" s="793">
        <v>43704</v>
      </c>
      <c r="C55" s="236" t="s">
        <v>11460</v>
      </c>
      <c r="D55" s="795" t="s">
        <v>11461</v>
      </c>
      <c r="E55" s="236" t="s">
        <v>9568</v>
      </c>
      <c r="F55" s="846" t="s">
        <v>11365</v>
      </c>
    </row>
    <row r="56" spans="1:6" ht="17.25" customHeight="1">
      <c r="A56" s="844">
        <v>53</v>
      </c>
      <c r="B56" s="793">
        <v>43704</v>
      </c>
      <c r="C56" s="236" t="s">
        <v>11462</v>
      </c>
      <c r="D56" s="795" t="s">
        <v>11463</v>
      </c>
      <c r="E56" s="236" t="s">
        <v>9568</v>
      </c>
      <c r="F56" s="846" t="s">
        <v>11365</v>
      </c>
    </row>
    <row r="57" spans="1:6" ht="17.25" customHeight="1">
      <c r="A57" s="844">
        <v>54</v>
      </c>
      <c r="B57" s="793">
        <v>43704</v>
      </c>
      <c r="C57" s="236" t="s">
        <v>11464</v>
      </c>
      <c r="D57" s="795" t="s">
        <v>11465</v>
      </c>
      <c r="E57" s="236" t="s">
        <v>9568</v>
      </c>
      <c r="F57" s="846" t="s">
        <v>11365</v>
      </c>
    </row>
    <row r="58" spans="1:6" ht="17.25" customHeight="1">
      <c r="A58" s="844">
        <v>55</v>
      </c>
      <c r="B58" s="793">
        <v>43704</v>
      </c>
      <c r="C58" s="236" t="s">
        <v>11466</v>
      </c>
      <c r="D58" s="795" t="s">
        <v>11467</v>
      </c>
      <c r="E58" s="236" t="s">
        <v>9568</v>
      </c>
      <c r="F58" s="846" t="s">
        <v>11365</v>
      </c>
    </row>
    <row r="59" spans="1:6" ht="17.25" customHeight="1">
      <c r="A59" s="844">
        <v>56</v>
      </c>
      <c r="B59" s="793">
        <v>43704</v>
      </c>
      <c r="C59" s="236" t="s">
        <v>11468</v>
      </c>
      <c r="D59" s="795" t="s">
        <v>11469</v>
      </c>
      <c r="E59" s="236" t="s">
        <v>9568</v>
      </c>
      <c r="F59" s="846" t="s">
        <v>11365</v>
      </c>
    </row>
    <row r="60" spans="1:6" ht="17.25" customHeight="1">
      <c r="A60" s="844">
        <v>57</v>
      </c>
      <c r="B60" s="793">
        <v>43704</v>
      </c>
      <c r="C60" s="236" t="s">
        <v>11470</v>
      </c>
      <c r="D60" s="795" t="s">
        <v>11471</v>
      </c>
      <c r="E60" s="236" t="s">
        <v>9568</v>
      </c>
      <c r="F60" s="846" t="s">
        <v>11365</v>
      </c>
    </row>
    <row r="61" spans="1:6" ht="17.25" customHeight="1">
      <c r="A61" s="844">
        <v>58</v>
      </c>
      <c r="B61" s="793">
        <v>43704</v>
      </c>
      <c r="C61" s="236" t="s">
        <v>11472</v>
      </c>
      <c r="D61" s="795" t="s">
        <v>11471</v>
      </c>
      <c r="E61" s="236" t="s">
        <v>9568</v>
      </c>
      <c r="F61" s="846" t="s">
        <v>11365</v>
      </c>
    </row>
    <row r="62" spans="1:6" ht="17.25" customHeight="1">
      <c r="A62" s="844">
        <v>59</v>
      </c>
      <c r="B62" s="793">
        <v>43704</v>
      </c>
      <c r="C62" s="236" t="s">
        <v>11473</v>
      </c>
      <c r="D62" s="795" t="s">
        <v>11474</v>
      </c>
      <c r="E62" s="236" t="s">
        <v>9568</v>
      </c>
      <c r="F62" s="846" t="s">
        <v>11365</v>
      </c>
    </row>
    <row r="63" spans="1:6" ht="17.25" customHeight="1">
      <c r="A63" s="844">
        <v>60</v>
      </c>
      <c r="B63" s="793">
        <v>43704</v>
      </c>
      <c r="C63" s="236" t="s">
        <v>11475</v>
      </c>
      <c r="D63" s="795" t="s">
        <v>11476</v>
      </c>
      <c r="E63" s="236" t="s">
        <v>9568</v>
      </c>
      <c r="F63" s="846" t="s">
        <v>11365</v>
      </c>
    </row>
    <row r="64" spans="1:6" ht="17.25" customHeight="1">
      <c r="A64" s="844">
        <v>61</v>
      </c>
      <c r="B64" s="793">
        <v>43704</v>
      </c>
      <c r="C64" s="236" t="s">
        <v>11477</v>
      </c>
      <c r="D64" s="795" t="s">
        <v>11478</v>
      </c>
      <c r="E64" s="236" t="s">
        <v>9568</v>
      </c>
      <c r="F64" s="846" t="s">
        <v>11365</v>
      </c>
    </row>
    <row r="65" spans="1:6" ht="17.25" customHeight="1">
      <c r="A65" s="844">
        <v>62</v>
      </c>
      <c r="B65" s="793">
        <v>43704</v>
      </c>
      <c r="C65" s="236" t="s">
        <v>11479</v>
      </c>
      <c r="D65" s="795" t="s">
        <v>11480</v>
      </c>
      <c r="E65" s="236" t="s">
        <v>9568</v>
      </c>
      <c r="F65" s="846" t="s">
        <v>11365</v>
      </c>
    </row>
    <row r="66" spans="1:6" ht="17.25" customHeight="1">
      <c r="A66" s="844">
        <v>63</v>
      </c>
      <c r="B66" s="793">
        <v>43704</v>
      </c>
      <c r="C66" s="236" t="s">
        <v>11481</v>
      </c>
      <c r="D66" s="795" t="s">
        <v>11482</v>
      </c>
      <c r="E66" s="236" t="s">
        <v>9568</v>
      </c>
      <c r="F66" s="846" t="s">
        <v>11365</v>
      </c>
    </row>
    <row r="67" spans="1:6" ht="17.25" customHeight="1">
      <c r="A67" s="844">
        <v>64</v>
      </c>
      <c r="B67" s="793">
        <v>43704</v>
      </c>
      <c r="C67" s="236" t="s">
        <v>11483</v>
      </c>
      <c r="D67" s="795" t="s">
        <v>11484</v>
      </c>
      <c r="E67" s="236" t="s">
        <v>9568</v>
      </c>
      <c r="F67" s="846" t="s">
        <v>11365</v>
      </c>
    </row>
    <row r="68" spans="1:6" ht="17.25" customHeight="1">
      <c r="A68" s="844">
        <v>65</v>
      </c>
      <c r="B68" s="793">
        <v>43704</v>
      </c>
      <c r="C68" s="236" t="s">
        <v>11485</v>
      </c>
      <c r="D68" s="795" t="s">
        <v>11486</v>
      </c>
      <c r="E68" s="236" t="s">
        <v>9568</v>
      </c>
      <c r="F68" s="846" t="s">
        <v>11365</v>
      </c>
    </row>
    <row r="69" spans="1:6" ht="17.25" customHeight="1">
      <c r="A69" s="844">
        <v>66</v>
      </c>
      <c r="B69" s="793">
        <v>43704</v>
      </c>
      <c r="C69" s="236" t="s">
        <v>11487</v>
      </c>
      <c r="D69" s="795" t="s">
        <v>11488</v>
      </c>
      <c r="E69" s="236" t="s">
        <v>9568</v>
      </c>
      <c r="F69" s="846" t="s">
        <v>11365</v>
      </c>
    </row>
    <row r="70" spans="1:6" ht="17.25" customHeight="1">
      <c r="A70" s="844">
        <v>67</v>
      </c>
      <c r="B70" s="793">
        <v>43704</v>
      </c>
      <c r="C70" s="236" t="s">
        <v>11489</v>
      </c>
      <c r="D70" s="795" t="s">
        <v>11490</v>
      </c>
      <c r="E70" s="236" t="s">
        <v>9568</v>
      </c>
      <c r="F70" s="846" t="s">
        <v>11365</v>
      </c>
    </row>
    <row r="71" spans="1:6" ht="17.25" customHeight="1">
      <c r="A71" s="844">
        <v>68</v>
      </c>
      <c r="B71" s="793">
        <v>43704</v>
      </c>
      <c r="C71" s="236" t="s">
        <v>11491</v>
      </c>
      <c r="D71" s="795" t="s">
        <v>11492</v>
      </c>
      <c r="E71" s="236" t="s">
        <v>9568</v>
      </c>
      <c r="F71" s="846" t="s">
        <v>11365</v>
      </c>
    </row>
    <row r="72" spans="1:6" ht="17.25" customHeight="1">
      <c r="A72" s="844">
        <v>69</v>
      </c>
      <c r="B72" s="793">
        <v>43704</v>
      </c>
      <c r="C72" s="236" t="s">
        <v>11493</v>
      </c>
      <c r="D72" s="795" t="s">
        <v>11494</v>
      </c>
      <c r="E72" s="236" t="s">
        <v>9568</v>
      </c>
      <c r="F72" s="846" t="s">
        <v>11365</v>
      </c>
    </row>
    <row r="73" spans="1:6" ht="17.25" customHeight="1">
      <c r="A73" s="844">
        <v>70</v>
      </c>
      <c r="B73" s="793">
        <v>43704</v>
      </c>
      <c r="C73" s="236" t="s">
        <v>11495</v>
      </c>
      <c r="D73" s="795" t="s">
        <v>11496</v>
      </c>
      <c r="E73" s="236" t="s">
        <v>9568</v>
      </c>
      <c r="F73" s="846" t="s">
        <v>11365</v>
      </c>
    </row>
    <row r="74" spans="1:6" ht="17.25" customHeight="1">
      <c r="A74" s="844">
        <v>71</v>
      </c>
      <c r="B74" s="793">
        <v>43704</v>
      </c>
      <c r="C74" s="236" t="s">
        <v>11497</v>
      </c>
      <c r="D74" s="795" t="s">
        <v>11498</v>
      </c>
      <c r="E74" s="236" t="s">
        <v>9568</v>
      </c>
      <c r="F74" s="846" t="s">
        <v>11365</v>
      </c>
    </row>
    <row r="75" spans="1:6" ht="17.25" customHeight="1">
      <c r="A75" s="844">
        <v>72</v>
      </c>
      <c r="B75" s="793">
        <v>43704</v>
      </c>
      <c r="C75" s="236" t="s">
        <v>11499</v>
      </c>
      <c r="D75" s="795" t="s">
        <v>11500</v>
      </c>
      <c r="E75" s="236" t="s">
        <v>9568</v>
      </c>
      <c r="F75" s="846" t="s">
        <v>11365</v>
      </c>
    </row>
    <row r="76" spans="1:6" ht="17.25" customHeight="1">
      <c r="A76" s="844">
        <v>73</v>
      </c>
      <c r="B76" s="793">
        <v>43704</v>
      </c>
      <c r="C76" s="236" t="s">
        <v>11501</v>
      </c>
      <c r="D76" s="795" t="s">
        <v>11502</v>
      </c>
      <c r="E76" s="236" t="s">
        <v>9568</v>
      </c>
      <c r="F76" s="846" t="s">
        <v>11365</v>
      </c>
    </row>
    <row r="77" spans="1:6" ht="17.25" customHeight="1">
      <c r="A77" s="844">
        <v>74</v>
      </c>
      <c r="B77" s="793">
        <v>43704</v>
      </c>
      <c r="C77" s="236" t="s">
        <v>11503</v>
      </c>
      <c r="D77" s="795" t="s">
        <v>11504</v>
      </c>
      <c r="E77" s="236" t="s">
        <v>9568</v>
      </c>
      <c r="F77" s="846" t="s">
        <v>11365</v>
      </c>
    </row>
    <row r="78" spans="1:6" ht="17.25" customHeight="1">
      <c r="A78" s="844">
        <v>75</v>
      </c>
      <c r="B78" s="793">
        <v>43705</v>
      </c>
      <c r="C78" s="236" t="s">
        <v>11505</v>
      </c>
      <c r="D78" s="795" t="s">
        <v>11506</v>
      </c>
      <c r="E78" s="236" t="s">
        <v>9568</v>
      </c>
      <c r="F78" s="846" t="s">
        <v>11365</v>
      </c>
    </row>
    <row r="79" spans="1:6" ht="17.25" customHeight="1">
      <c r="A79" s="844">
        <v>76</v>
      </c>
      <c r="B79" s="793">
        <v>43705</v>
      </c>
      <c r="C79" s="236" t="s">
        <v>11507</v>
      </c>
      <c r="D79" s="795" t="s">
        <v>11508</v>
      </c>
      <c r="E79" s="236" t="s">
        <v>9568</v>
      </c>
      <c r="F79" s="846" t="s">
        <v>11365</v>
      </c>
    </row>
    <row r="80" spans="1:6" ht="17.25" customHeight="1">
      <c r="A80" s="844">
        <v>77</v>
      </c>
      <c r="B80" s="793">
        <v>43705</v>
      </c>
      <c r="C80" s="236" t="s">
        <v>11509</v>
      </c>
      <c r="D80" s="795" t="s">
        <v>11510</v>
      </c>
      <c r="E80" s="236" t="s">
        <v>9568</v>
      </c>
      <c r="F80" s="846" t="s">
        <v>11365</v>
      </c>
    </row>
    <row r="81" spans="1:6" ht="17.25" customHeight="1">
      <c r="A81" s="844">
        <v>78</v>
      </c>
      <c r="B81" s="793">
        <v>43705</v>
      </c>
      <c r="C81" s="236" t="s">
        <v>11511</v>
      </c>
      <c r="D81" s="795" t="s">
        <v>11512</v>
      </c>
      <c r="E81" s="236" t="s">
        <v>9568</v>
      </c>
      <c r="F81" s="846" t="s">
        <v>11365</v>
      </c>
    </row>
    <row r="82" spans="1:6" ht="17.25" customHeight="1">
      <c r="A82" s="844">
        <v>79</v>
      </c>
      <c r="B82" s="793">
        <v>43705</v>
      </c>
      <c r="C82" s="236" t="s">
        <v>11513</v>
      </c>
      <c r="D82" s="795" t="s">
        <v>11514</v>
      </c>
      <c r="E82" s="236" t="s">
        <v>9568</v>
      </c>
      <c r="F82" s="846" t="s">
        <v>11365</v>
      </c>
    </row>
    <row r="83" spans="1:6" ht="17.25" customHeight="1">
      <c r="A83" s="844">
        <v>80</v>
      </c>
      <c r="B83" s="793">
        <v>43705</v>
      </c>
      <c r="C83" s="236" t="s">
        <v>11444</v>
      </c>
      <c r="D83" s="795" t="s">
        <v>11515</v>
      </c>
      <c r="E83" s="236" t="s">
        <v>9568</v>
      </c>
      <c r="F83" s="846" t="s">
        <v>11365</v>
      </c>
    </row>
    <row r="84" spans="1:6" ht="17.25" customHeight="1">
      <c r="A84" s="844">
        <v>81</v>
      </c>
      <c r="B84" s="793">
        <v>43705</v>
      </c>
      <c r="C84" s="236" t="s">
        <v>11516</v>
      </c>
      <c r="D84" s="795" t="s">
        <v>11517</v>
      </c>
      <c r="E84" s="236" t="s">
        <v>9568</v>
      </c>
      <c r="F84" s="846" t="s">
        <v>11365</v>
      </c>
    </row>
    <row r="85" spans="1:6" ht="17.25" customHeight="1">
      <c r="A85" s="844">
        <v>82</v>
      </c>
      <c r="B85" s="793">
        <v>43705</v>
      </c>
      <c r="C85" s="236" t="s">
        <v>11518</v>
      </c>
      <c r="D85" s="795" t="s">
        <v>11519</v>
      </c>
      <c r="E85" s="236" t="s">
        <v>9568</v>
      </c>
      <c r="F85" s="846" t="s">
        <v>11365</v>
      </c>
    </row>
    <row r="86" spans="1:6" ht="17.25" customHeight="1">
      <c r="A86" s="844">
        <v>83</v>
      </c>
      <c r="B86" s="793">
        <v>43705</v>
      </c>
      <c r="C86" s="236" t="s">
        <v>11520</v>
      </c>
      <c r="D86" s="795" t="s">
        <v>11521</v>
      </c>
      <c r="E86" s="236" t="s">
        <v>9568</v>
      </c>
      <c r="F86" s="846" t="s">
        <v>11365</v>
      </c>
    </row>
    <row r="87" spans="1:6" ht="17.25" customHeight="1">
      <c r="A87" s="844">
        <v>84</v>
      </c>
      <c r="B87" s="793">
        <v>43705</v>
      </c>
      <c r="C87" s="236" t="s">
        <v>11522</v>
      </c>
      <c r="D87" s="795" t="s">
        <v>11523</v>
      </c>
      <c r="E87" s="236" t="s">
        <v>9568</v>
      </c>
      <c r="F87" s="846" t="s">
        <v>11365</v>
      </c>
    </row>
    <row r="88" spans="1:6" ht="17.25" customHeight="1">
      <c r="A88" s="844">
        <v>85</v>
      </c>
      <c r="B88" s="793">
        <v>43705</v>
      </c>
      <c r="C88" s="236" t="s">
        <v>11524</v>
      </c>
      <c r="D88" s="795" t="s">
        <v>11525</v>
      </c>
      <c r="E88" s="236" t="s">
        <v>9568</v>
      </c>
      <c r="F88" s="846" t="s">
        <v>11365</v>
      </c>
    </row>
    <row r="89" spans="1:6" ht="17.25" customHeight="1">
      <c r="A89" s="844">
        <v>86</v>
      </c>
      <c r="B89" s="793">
        <v>43705</v>
      </c>
      <c r="C89" s="236" t="s">
        <v>11526</v>
      </c>
      <c r="D89" s="795" t="s">
        <v>11527</v>
      </c>
      <c r="E89" s="236" t="s">
        <v>9568</v>
      </c>
      <c r="F89" s="846" t="s">
        <v>11365</v>
      </c>
    </row>
    <row r="90" spans="1:6" ht="17.25" customHeight="1">
      <c r="A90" s="844">
        <v>87</v>
      </c>
      <c r="B90" s="793">
        <v>43705</v>
      </c>
      <c r="C90" s="236" t="s">
        <v>11528</v>
      </c>
      <c r="D90" s="795" t="s">
        <v>11529</v>
      </c>
      <c r="E90" s="236" t="s">
        <v>9568</v>
      </c>
      <c r="F90" s="846" t="s">
        <v>11365</v>
      </c>
    </row>
    <row r="91" spans="1:6" ht="17.25" customHeight="1">
      <c r="A91" s="844">
        <v>88</v>
      </c>
      <c r="B91" s="793">
        <v>43705</v>
      </c>
      <c r="C91" s="236" t="s">
        <v>11530</v>
      </c>
      <c r="D91" s="795" t="s">
        <v>11531</v>
      </c>
      <c r="E91" s="236" t="s">
        <v>9568</v>
      </c>
      <c r="F91" s="846" t="s">
        <v>11365</v>
      </c>
    </row>
    <row r="92" spans="1:6" ht="17.25" customHeight="1">
      <c r="A92" s="844">
        <v>89</v>
      </c>
      <c r="B92" s="793">
        <v>43705</v>
      </c>
      <c r="C92" s="236" t="s">
        <v>11420</v>
      </c>
      <c r="D92" s="795" t="s">
        <v>11532</v>
      </c>
      <c r="E92" s="236" t="s">
        <v>9568</v>
      </c>
      <c r="F92" s="846" t="s">
        <v>11365</v>
      </c>
    </row>
    <row r="93" spans="1:6" ht="17.25" customHeight="1">
      <c r="A93" s="844">
        <v>90</v>
      </c>
      <c r="B93" s="793">
        <v>43705</v>
      </c>
      <c r="C93" s="236" t="s">
        <v>11533</v>
      </c>
      <c r="D93" s="795" t="s">
        <v>11534</v>
      </c>
      <c r="E93" s="236" t="s">
        <v>9568</v>
      </c>
      <c r="F93" s="846" t="s">
        <v>11365</v>
      </c>
    </row>
    <row r="94" spans="1:6" ht="17.25" customHeight="1">
      <c r="A94" s="844">
        <v>91</v>
      </c>
      <c r="B94" s="793">
        <v>43705</v>
      </c>
      <c r="C94" s="236" t="s">
        <v>11535</v>
      </c>
      <c r="D94" s="795" t="s">
        <v>11536</v>
      </c>
      <c r="E94" s="236" t="s">
        <v>9568</v>
      </c>
      <c r="F94" s="846" t="s">
        <v>11365</v>
      </c>
    </row>
    <row r="95" spans="1:6" ht="17.25" customHeight="1">
      <c r="A95" s="844">
        <v>92</v>
      </c>
      <c r="B95" s="793">
        <v>43705</v>
      </c>
      <c r="C95" s="236" t="s">
        <v>11537</v>
      </c>
      <c r="D95" s="795" t="s">
        <v>11538</v>
      </c>
      <c r="E95" s="236" t="s">
        <v>9568</v>
      </c>
      <c r="F95" s="846" t="s">
        <v>11365</v>
      </c>
    </row>
    <row r="96" spans="1:6" ht="17.25" customHeight="1">
      <c r="A96" s="844">
        <v>93</v>
      </c>
      <c r="B96" s="793">
        <v>43705</v>
      </c>
      <c r="C96" s="236" t="s">
        <v>11539</v>
      </c>
      <c r="D96" s="795" t="s">
        <v>11540</v>
      </c>
      <c r="E96" s="236" t="s">
        <v>9568</v>
      </c>
      <c r="F96" s="846" t="s">
        <v>11365</v>
      </c>
    </row>
    <row r="97" spans="1:6" ht="17.25" customHeight="1">
      <c r="A97" s="844">
        <v>94</v>
      </c>
      <c r="B97" s="793">
        <v>43705</v>
      </c>
      <c r="C97" s="236" t="s">
        <v>11541</v>
      </c>
      <c r="D97" s="795" t="s">
        <v>11542</v>
      </c>
      <c r="E97" s="236" t="s">
        <v>9568</v>
      </c>
      <c r="F97" s="846" t="s">
        <v>11365</v>
      </c>
    </row>
    <row r="98" spans="1:6" ht="17.25" customHeight="1">
      <c r="A98" s="844">
        <v>95</v>
      </c>
      <c r="B98" s="793">
        <v>43705</v>
      </c>
      <c r="C98" s="236" t="s">
        <v>11543</v>
      </c>
      <c r="D98" s="795" t="s">
        <v>11544</v>
      </c>
      <c r="E98" s="236" t="s">
        <v>9568</v>
      </c>
      <c r="F98" s="846" t="s">
        <v>11365</v>
      </c>
    </row>
    <row r="99" spans="1:6" ht="17.25" customHeight="1">
      <c r="A99" s="844">
        <v>96</v>
      </c>
      <c r="B99" s="793">
        <v>43705</v>
      </c>
      <c r="C99" s="236" t="s">
        <v>11545</v>
      </c>
      <c r="D99" s="795" t="s">
        <v>11546</v>
      </c>
      <c r="E99" s="236" t="s">
        <v>9568</v>
      </c>
      <c r="F99" s="846" t="s">
        <v>11365</v>
      </c>
    </row>
    <row r="100" spans="1:6" ht="17.25" customHeight="1">
      <c r="A100" s="844">
        <v>97</v>
      </c>
      <c r="B100" s="793">
        <v>43705</v>
      </c>
      <c r="C100" s="236" t="s">
        <v>11547</v>
      </c>
      <c r="D100" s="795" t="s">
        <v>11548</v>
      </c>
      <c r="E100" s="236" t="s">
        <v>9568</v>
      </c>
      <c r="F100" s="846" t="s">
        <v>11365</v>
      </c>
    </row>
    <row r="101" spans="1:6" ht="17.25" customHeight="1">
      <c r="A101" s="844">
        <v>98</v>
      </c>
      <c r="B101" s="793">
        <v>43705</v>
      </c>
      <c r="C101" s="236" t="s">
        <v>11549</v>
      </c>
      <c r="D101" s="795" t="s">
        <v>11550</v>
      </c>
      <c r="E101" s="236" t="s">
        <v>9568</v>
      </c>
      <c r="F101" s="846" t="s">
        <v>11365</v>
      </c>
    </row>
    <row r="102" spans="1:6" ht="17.25" customHeight="1">
      <c r="A102" s="844">
        <v>99</v>
      </c>
      <c r="B102" s="793">
        <v>43705</v>
      </c>
      <c r="C102" s="236" t="s">
        <v>11551</v>
      </c>
      <c r="D102" s="795" t="s">
        <v>11552</v>
      </c>
      <c r="E102" s="236" t="s">
        <v>9568</v>
      </c>
      <c r="F102" s="846" t="s">
        <v>11365</v>
      </c>
    </row>
    <row r="103" spans="1:6" ht="17.25" customHeight="1">
      <c r="A103" s="844">
        <v>100</v>
      </c>
      <c r="B103" s="793">
        <v>43705</v>
      </c>
      <c r="C103" s="236" t="s">
        <v>11553</v>
      </c>
      <c r="D103" s="795" t="s">
        <v>11554</v>
      </c>
      <c r="E103" s="236" t="s">
        <v>9568</v>
      </c>
      <c r="F103" s="846" t="s">
        <v>11365</v>
      </c>
    </row>
    <row r="104" spans="1:6" ht="17.25" customHeight="1">
      <c r="A104" s="844">
        <v>101</v>
      </c>
      <c r="B104" s="793">
        <v>43705</v>
      </c>
      <c r="C104" s="236" t="s">
        <v>11555</v>
      </c>
      <c r="D104" s="795" t="s">
        <v>11556</v>
      </c>
      <c r="E104" s="236" t="s">
        <v>9568</v>
      </c>
      <c r="F104" s="846" t="s">
        <v>11365</v>
      </c>
    </row>
    <row r="105" spans="1:6" ht="17.25" customHeight="1">
      <c r="A105" s="844">
        <v>102</v>
      </c>
      <c r="B105" s="793">
        <v>43705</v>
      </c>
      <c r="C105" s="236" t="s">
        <v>11557</v>
      </c>
      <c r="D105" s="795" t="s">
        <v>11558</v>
      </c>
      <c r="E105" s="236" t="s">
        <v>9568</v>
      </c>
      <c r="F105" s="846" t="s">
        <v>11365</v>
      </c>
    </row>
    <row r="106" spans="1:6" ht="17.25" customHeight="1">
      <c r="A106" s="844">
        <v>103</v>
      </c>
      <c r="B106" s="793">
        <v>43706</v>
      </c>
      <c r="C106" s="236" t="s">
        <v>11559</v>
      </c>
      <c r="D106" s="795" t="s">
        <v>11560</v>
      </c>
      <c r="E106" s="236" t="s">
        <v>9568</v>
      </c>
      <c r="F106" s="846" t="s">
        <v>11365</v>
      </c>
    </row>
    <row r="107" spans="1:6" ht="17.25" customHeight="1">
      <c r="A107" s="844">
        <v>104</v>
      </c>
      <c r="B107" s="793">
        <v>43706</v>
      </c>
      <c r="C107" s="236" t="s">
        <v>11561</v>
      </c>
      <c r="D107" s="795" t="s">
        <v>11562</v>
      </c>
      <c r="E107" s="236" t="s">
        <v>9568</v>
      </c>
      <c r="F107" s="846" t="s">
        <v>11365</v>
      </c>
    </row>
    <row r="108" spans="1:6" ht="17.25" customHeight="1">
      <c r="A108" s="844">
        <v>105</v>
      </c>
      <c r="B108" s="793">
        <v>43706</v>
      </c>
      <c r="C108" s="236" t="s">
        <v>11563</v>
      </c>
      <c r="D108" s="795" t="s">
        <v>11564</v>
      </c>
      <c r="E108" s="236" t="s">
        <v>9568</v>
      </c>
      <c r="F108" s="846" t="s">
        <v>11365</v>
      </c>
    </row>
    <row r="109" spans="1:6" ht="17.25" customHeight="1">
      <c r="A109" s="844">
        <v>106</v>
      </c>
      <c r="B109" s="793">
        <v>43706</v>
      </c>
      <c r="C109" s="236" t="s">
        <v>11565</v>
      </c>
      <c r="D109" s="795" t="s">
        <v>11566</v>
      </c>
      <c r="E109" s="236" t="s">
        <v>9568</v>
      </c>
      <c r="F109" s="846" t="s">
        <v>11365</v>
      </c>
    </row>
    <row r="110" spans="1:6" ht="17.25" customHeight="1">
      <c r="A110" s="844">
        <v>107</v>
      </c>
      <c r="B110" s="793">
        <v>43706</v>
      </c>
      <c r="C110" s="236" t="s">
        <v>11567</v>
      </c>
      <c r="D110" s="795" t="s">
        <v>11568</v>
      </c>
      <c r="E110" s="236" t="s">
        <v>9568</v>
      </c>
      <c r="F110" s="846" t="s">
        <v>11365</v>
      </c>
    </row>
    <row r="111" spans="1:6" ht="17.25" customHeight="1">
      <c r="A111" s="844">
        <v>108</v>
      </c>
      <c r="B111" s="793">
        <v>43706</v>
      </c>
      <c r="C111" s="236" t="s">
        <v>11569</v>
      </c>
      <c r="D111" s="795" t="s">
        <v>11570</v>
      </c>
      <c r="E111" s="236" t="s">
        <v>9568</v>
      </c>
      <c r="F111" s="846" t="s">
        <v>11365</v>
      </c>
    </row>
    <row r="112" spans="1:6" ht="17.25" customHeight="1">
      <c r="A112" s="844">
        <v>109</v>
      </c>
      <c r="B112" s="793">
        <v>43706</v>
      </c>
      <c r="C112" s="236" t="s">
        <v>11571</v>
      </c>
      <c r="D112" s="795" t="s">
        <v>11572</v>
      </c>
      <c r="E112" s="236" t="s">
        <v>9568</v>
      </c>
      <c r="F112" s="846" t="s">
        <v>11365</v>
      </c>
    </row>
    <row r="113" spans="1:6" ht="17.25" customHeight="1">
      <c r="A113" s="844">
        <v>110</v>
      </c>
      <c r="B113" s="793">
        <v>43706</v>
      </c>
      <c r="C113" s="236" t="s">
        <v>11573</v>
      </c>
      <c r="D113" s="795" t="s">
        <v>11574</v>
      </c>
      <c r="E113" s="236" t="s">
        <v>9568</v>
      </c>
      <c r="F113" s="846" t="s">
        <v>11365</v>
      </c>
    </row>
    <row r="114" spans="1:6" ht="17.25" customHeight="1">
      <c r="A114" s="844">
        <v>111</v>
      </c>
      <c r="B114" s="793">
        <v>43706</v>
      </c>
      <c r="C114" s="236" t="s">
        <v>11575</v>
      </c>
      <c r="D114" s="795" t="s">
        <v>11576</v>
      </c>
      <c r="E114" s="236" t="s">
        <v>9568</v>
      </c>
      <c r="F114" s="846" t="s">
        <v>11365</v>
      </c>
    </row>
    <row r="115" spans="1:6" ht="17.25" customHeight="1">
      <c r="A115" s="844">
        <v>112</v>
      </c>
      <c r="B115" s="793">
        <v>43707</v>
      </c>
      <c r="C115" s="236" t="s">
        <v>11577</v>
      </c>
      <c r="D115" s="795" t="s">
        <v>11578</v>
      </c>
      <c r="E115" s="236" t="s">
        <v>9568</v>
      </c>
      <c r="F115" s="846" t="s">
        <v>11365</v>
      </c>
    </row>
    <row r="116" spans="1:6" ht="17.25" customHeight="1">
      <c r="A116" s="847">
        <v>113</v>
      </c>
      <c r="B116" s="809">
        <v>43707</v>
      </c>
      <c r="C116" s="796" t="s">
        <v>11579</v>
      </c>
      <c r="D116" s="797" t="s">
        <v>11580</v>
      </c>
      <c r="E116" s="796" t="s">
        <v>9568</v>
      </c>
      <c r="F116" s="848" t="s">
        <v>11365</v>
      </c>
    </row>
    <row r="117" spans="1:6" ht="17.25" customHeight="1">
      <c r="A117" s="844">
        <v>114</v>
      </c>
      <c r="B117" s="793">
        <v>43708</v>
      </c>
      <c r="C117" s="236" t="s">
        <v>11581</v>
      </c>
      <c r="D117" s="795" t="s">
        <v>11582</v>
      </c>
      <c r="E117" s="236" t="s">
        <v>9568</v>
      </c>
      <c r="F117" s="846" t="s">
        <v>11365</v>
      </c>
    </row>
    <row r="118" spans="1:6" ht="17.25" customHeight="1">
      <c r="A118" s="844">
        <v>115</v>
      </c>
      <c r="B118" s="793">
        <v>43708</v>
      </c>
      <c r="C118" s="236" t="s">
        <v>11583</v>
      </c>
      <c r="D118" s="795" t="s">
        <v>11584</v>
      </c>
      <c r="E118" s="236" t="s">
        <v>9568</v>
      </c>
      <c r="F118" s="846" t="s">
        <v>11365</v>
      </c>
    </row>
    <row r="119" spans="1:6" ht="17.25" customHeight="1">
      <c r="A119" s="844">
        <v>116</v>
      </c>
      <c r="B119" s="793">
        <v>43708</v>
      </c>
      <c r="C119" s="236" t="s">
        <v>11585</v>
      </c>
      <c r="D119" s="795" t="s">
        <v>11586</v>
      </c>
      <c r="E119" s="236" t="s">
        <v>9568</v>
      </c>
      <c r="F119" s="846" t="s">
        <v>11365</v>
      </c>
    </row>
    <row r="120" spans="1:6" ht="17.25" customHeight="1">
      <c r="A120" s="844">
        <v>117</v>
      </c>
      <c r="B120" s="793">
        <v>43709</v>
      </c>
      <c r="C120" s="236" t="s">
        <v>11587</v>
      </c>
      <c r="D120" s="795" t="s">
        <v>11588</v>
      </c>
      <c r="E120" s="236" t="s">
        <v>9568</v>
      </c>
      <c r="F120" s="846" t="s">
        <v>11365</v>
      </c>
    </row>
    <row r="121" spans="1:6" ht="17.25" customHeight="1">
      <c r="A121" s="844">
        <v>118</v>
      </c>
      <c r="B121" s="793">
        <v>43709</v>
      </c>
      <c r="C121" s="236" t="s">
        <v>11589</v>
      </c>
      <c r="D121" s="795" t="s">
        <v>11590</v>
      </c>
      <c r="E121" s="236" t="s">
        <v>9568</v>
      </c>
      <c r="F121" s="846" t="s">
        <v>11365</v>
      </c>
    </row>
    <row r="122" spans="1:6" ht="17.25" customHeight="1">
      <c r="A122" s="844">
        <v>119</v>
      </c>
      <c r="B122" s="793">
        <v>43710</v>
      </c>
      <c r="C122" s="236" t="s">
        <v>11591</v>
      </c>
      <c r="D122" s="795" t="s">
        <v>11592</v>
      </c>
      <c r="E122" s="236" t="s">
        <v>9568</v>
      </c>
      <c r="F122" s="846" t="s">
        <v>11365</v>
      </c>
    </row>
    <row r="123" spans="1:6" ht="17.25" customHeight="1">
      <c r="A123" s="844">
        <v>120</v>
      </c>
      <c r="B123" s="793">
        <v>43710</v>
      </c>
      <c r="C123" s="236" t="s">
        <v>11593</v>
      </c>
      <c r="D123" s="795" t="s">
        <v>11594</v>
      </c>
      <c r="E123" s="236" t="s">
        <v>9568</v>
      </c>
      <c r="F123" s="846" t="s">
        <v>11365</v>
      </c>
    </row>
    <row r="124" spans="1:6" ht="17.25" customHeight="1">
      <c r="A124" s="847">
        <v>121</v>
      </c>
      <c r="B124" s="809">
        <v>43710</v>
      </c>
      <c r="C124" s="796" t="s">
        <v>11595</v>
      </c>
      <c r="D124" s="797" t="s">
        <v>11596</v>
      </c>
      <c r="E124" s="796" t="s">
        <v>9568</v>
      </c>
      <c r="F124" s="848" t="s">
        <v>11365</v>
      </c>
    </row>
    <row r="125" spans="1:6" ht="17.25" customHeight="1">
      <c r="A125" s="844">
        <v>122</v>
      </c>
      <c r="B125" s="793">
        <v>43710</v>
      </c>
      <c r="C125" s="236" t="s">
        <v>11597</v>
      </c>
      <c r="D125" s="795" t="s">
        <v>11598</v>
      </c>
      <c r="E125" s="236" t="s">
        <v>9568</v>
      </c>
      <c r="F125" s="846" t="s">
        <v>11365</v>
      </c>
    </row>
    <row r="126" spans="1:6" ht="17.25" customHeight="1">
      <c r="A126" s="844">
        <v>123</v>
      </c>
      <c r="B126" s="793">
        <v>43710</v>
      </c>
      <c r="C126" s="795" t="s">
        <v>11599</v>
      </c>
      <c r="D126" s="795" t="s">
        <v>11600</v>
      </c>
      <c r="E126" s="236" t="s">
        <v>9568</v>
      </c>
      <c r="F126" s="846" t="s">
        <v>11365</v>
      </c>
    </row>
    <row r="127" spans="1:6" ht="17.25" customHeight="1">
      <c r="A127" s="847">
        <v>124</v>
      </c>
      <c r="B127" s="809">
        <v>43710</v>
      </c>
      <c r="C127" s="796" t="s">
        <v>11601</v>
      </c>
      <c r="D127" s="797" t="s">
        <v>11602</v>
      </c>
      <c r="E127" s="796" t="s">
        <v>9568</v>
      </c>
      <c r="F127" s="848" t="s">
        <v>11365</v>
      </c>
    </row>
    <row r="128" spans="1:6" ht="17.25" customHeight="1">
      <c r="A128" s="844">
        <v>125</v>
      </c>
      <c r="B128" s="793">
        <v>43713</v>
      </c>
      <c r="C128" s="236" t="s">
        <v>11603</v>
      </c>
      <c r="D128" s="795" t="s">
        <v>11604</v>
      </c>
      <c r="E128" s="236" t="s">
        <v>9568</v>
      </c>
      <c r="F128" s="848" t="s">
        <v>11365</v>
      </c>
    </row>
    <row r="129" spans="1:6" ht="17.25" customHeight="1">
      <c r="A129" s="847">
        <v>126</v>
      </c>
      <c r="B129" s="809">
        <v>43713</v>
      </c>
      <c r="C129" s="796" t="s">
        <v>11589</v>
      </c>
      <c r="D129" s="797" t="s">
        <v>11605</v>
      </c>
      <c r="E129" s="796" t="s">
        <v>9568</v>
      </c>
      <c r="F129" s="848" t="s">
        <v>11365</v>
      </c>
    </row>
    <row r="130" spans="1:6" ht="17.25" customHeight="1">
      <c r="A130" s="847">
        <v>127</v>
      </c>
      <c r="B130" s="809">
        <v>43715</v>
      </c>
      <c r="C130" s="796" t="s">
        <v>11606</v>
      </c>
      <c r="D130" s="797" t="s">
        <v>11607</v>
      </c>
      <c r="E130" s="796" t="s">
        <v>9568</v>
      </c>
      <c r="F130" s="848" t="s">
        <v>11365</v>
      </c>
    </row>
    <row r="131" spans="1:6" ht="17.25" customHeight="1">
      <c r="A131" s="844">
        <v>128</v>
      </c>
      <c r="B131" s="793">
        <v>43730</v>
      </c>
      <c r="C131" s="236" t="s">
        <v>11608</v>
      </c>
      <c r="D131" s="795" t="s">
        <v>11609</v>
      </c>
      <c r="E131" s="236" t="s">
        <v>9568</v>
      </c>
      <c r="F131" s="846" t="s">
        <v>11365</v>
      </c>
    </row>
    <row r="132" spans="1:6" ht="17.25" customHeight="1">
      <c r="A132" s="844">
        <v>129</v>
      </c>
      <c r="B132" s="793">
        <v>43730</v>
      </c>
      <c r="C132" s="236" t="s">
        <v>11610</v>
      </c>
      <c r="D132" s="795" t="s">
        <v>11611</v>
      </c>
      <c r="E132" s="236" t="s">
        <v>9568</v>
      </c>
      <c r="F132" s="846" t="s">
        <v>11365</v>
      </c>
    </row>
    <row r="133" spans="1:6" ht="17.25" customHeight="1">
      <c r="A133" s="847">
        <v>130</v>
      </c>
      <c r="B133" s="809">
        <v>43731</v>
      </c>
      <c r="C133" s="796" t="s">
        <v>11612</v>
      </c>
      <c r="D133" s="797" t="s">
        <v>11613</v>
      </c>
      <c r="E133" s="796" t="s">
        <v>9568</v>
      </c>
      <c r="F133" s="848" t="s">
        <v>11365</v>
      </c>
    </row>
    <row r="134" spans="1:6" ht="17.25" customHeight="1">
      <c r="A134" s="847">
        <v>131</v>
      </c>
      <c r="B134" s="809">
        <v>43796</v>
      </c>
      <c r="C134" s="796" t="s">
        <v>11614</v>
      </c>
      <c r="D134" s="797" t="s">
        <v>11615</v>
      </c>
      <c r="E134" s="796" t="s">
        <v>9568</v>
      </c>
      <c r="F134" s="848" t="s">
        <v>11365</v>
      </c>
    </row>
    <row r="135" spans="1:6" ht="17.25" customHeight="1">
      <c r="A135" s="847">
        <v>132</v>
      </c>
      <c r="B135" s="809">
        <v>43815</v>
      </c>
      <c r="C135" s="796" t="s">
        <v>11616</v>
      </c>
      <c r="D135" s="797" t="s">
        <v>11617</v>
      </c>
      <c r="E135" s="796" t="s">
        <v>52</v>
      </c>
      <c r="F135" s="848" t="s">
        <v>11365</v>
      </c>
    </row>
    <row r="136" spans="1:6" ht="17.25" customHeight="1">
      <c r="A136" s="847">
        <v>133</v>
      </c>
      <c r="B136" s="809">
        <v>43822</v>
      </c>
      <c r="C136" s="797" t="s">
        <v>11618</v>
      </c>
      <c r="D136" s="797" t="s">
        <v>11619</v>
      </c>
      <c r="E136" s="796" t="s">
        <v>9568</v>
      </c>
      <c r="F136" s="848" t="s">
        <v>11620</v>
      </c>
    </row>
    <row r="137" spans="1:6" ht="17.25" customHeight="1">
      <c r="A137" s="847">
        <v>134</v>
      </c>
      <c r="B137" s="809">
        <v>43940</v>
      </c>
      <c r="C137" s="797" t="s">
        <v>11621</v>
      </c>
      <c r="D137" s="797" t="s">
        <v>11622</v>
      </c>
      <c r="E137" s="796" t="s">
        <v>9568</v>
      </c>
      <c r="F137" s="848" t="s">
        <v>11365</v>
      </c>
    </row>
    <row r="138" spans="1:6" ht="17.25" customHeight="1">
      <c r="A138" s="849">
        <v>135</v>
      </c>
      <c r="B138" s="850">
        <v>43954</v>
      </c>
      <c r="C138" s="851" t="s">
        <v>11623</v>
      </c>
      <c r="D138" s="851" t="s">
        <v>11624</v>
      </c>
      <c r="E138" s="852" t="s">
        <v>9568</v>
      </c>
      <c r="F138" s="853" t="s">
        <v>11620</v>
      </c>
    </row>
    <row r="139" spans="1:6" ht="17.25" customHeight="1">
      <c r="A139" s="1403" t="s">
        <v>11625</v>
      </c>
      <c r="B139" s="1404"/>
      <c r="C139" s="1404"/>
      <c r="D139" s="1404"/>
      <c r="E139" s="1404"/>
      <c r="F139" s="1405"/>
    </row>
    <row r="140" spans="1:6" ht="17.25" customHeight="1">
      <c r="A140" s="1406"/>
      <c r="B140" s="1407"/>
      <c r="C140" s="1407"/>
      <c r="D140" s="1407"/>
      <c r="E140" s="1407"/>
      <c r="F140" s="1408"/>
    </row>
    <row r="141" spans="1:6" ht="17.25" customHeight="1">
      <c r="A141" s="840" t="s">
        <v>9559</v>
      </c>
      <c r="B141" s="841" t="s">
        <v>9560</v>
      </c>
      <c r="C141" s="841" t="s">
        <v>9562</v>
      </c>
      <c r="D141" s="842" t="s">
        <v>9563</v>
      </c>
      <c r="E141" s="841" t="s">
        <v>9564</v>
      </c>
      <c r="F141" s="843" t="s">
        <v>1208</v>
      </c>
    </row>
    <row r="142" spans="1:6" ht="17.25" customHeight="1">
      <c r="A142" s="844">
        <v>1</v>
      </c>
      <c r="B142" s="793">
        <v>43696</v>
      </c>
      <c r="C142" s="236" t="s">
        <v>11626</v>
      </c>
      <c r="D142" s="854">
        <v>1</v>
      </c>
      <c r="E142" s="236" t="s">
        <v>9568</v>
      </c>
      <c r="F142" s="855"/>
    </row>
    <row r="143" spans="1:6" ht="17.25" customHeight="1">
      <c r="A143" s="844">
        <v>2</v>
      </c>
      <c r="B143" s="793">
        <v>43696</v>
      </c>
      <c r="C143" s="236" t="s">
        <v>11627</v>
      </c>
      <c r="D143" s="795" t="s">
        <v>11628</v>
      </c>
      <c r="E143" s="236" t="s">
        <v>9568</v>
      </c>
      <c r="F143" s="855"/>
    </row>
    <row r="144" spans="1:6" ht="17.25" customHeight="1">
      <c r="A144" s="844">
        <v>3</v>
      </c>
      <c r="B144" s="793">
        <v>43696</v>
      </c>
      <c r="C144" s="236" t="s">
        <v>11629</v>
      </c>
      <c r="D144" s="795" t="s">
        <v>11630</v>
      </c>
      <c r="E144" s="236" t="s">
        <v>9568</v>
      </c>
      <c r="F144" s="855"/>
    </row>
    <row r="145" spans="1:6" ht="17.25" customHeight="1">
      <c r="A145" s="844">
        <v>4</v>
      </c>
      <c r="B145" s="793">
        <v>43696</v>
      </c>
      <c r="C145" s="236" t="s">
        <v>11631</v>
      </c>
      <c r="D145" s="795" t="s">
        <v>11632</v>
      </c>
      <c r="E145" s="236" t="s">
        <v>9568</v>
      </c>
      <c r="F145" s="855"/>
    </row>
    <row r="146" spans="1:6" ht="17.25" customHeight="1">
      <c r="A146" s="844">
        <v>5</v>
      </c>
      <c r="B146" s="793">
        <v>43696</v>
      </c>
      <c r="C146" s="236" t="s">
        <v>11633</v>
      </c>
      <c r="D146" s="795" t="s">
        <v>11634</v>
      </c>
      <c r="E146" s="236" t="s">
        <v>9568</v>
      </c>
      <c r="F146" s="855"/>
    </row>
    <row r="147" spans="1:6" ht="17.25" customHeight="1">
      <c r="A147" s="844">
        <v>6</v>
      </c>
      <c r="B147" s="793">
        <v>43696</v>
      </c>
      <c r="C147" s="236" t="s">
        <v>9581</v>
      </c>
      <c r="D147" s="795" t="s">
        <v>11635</v>
      </c>
      <c r="E147" s="236" t="s">
        <v>9568</v>
      </c>
      <c r="F147" s="855"/>
    </row>
    <row r="148" spans="1:6" ht="17.25" customHeight="1">
      <c r="A148" s="844">
        <v>7</v>
      </c>
      <c r="B148" s="793">
        <v>43696</v>
      </c>
      <c r="C148" s="236" t="s">
        <v>11636</v>
      </c>
      <c r="D148" s="795" t="s">
        <v>11637</v>
      </c>
      <c r="E148" s="236" t="s">
        <v>9568</v>
      </c>
      <c r="F148" s="855"/>
    </row>
    <row r="149" spans="1:6" ht="17.25" customHeight="1">
      <c r="A149" s="844">
        <v>8</v>
      </c>
      <c r="B149" s="793">
        <v>43696</v>
      </c>
      <c r="C149" s="236" t="s">
        <v>11638</v>
      </c>
      <c r="D149" s="795" t="s">
        <v>11639</v>
      </c>
      <c r="E149" s="236" t="s">
        <v>9568</v>
      </c>
      <c r="F149" s="855"/>
    </row>
    <row r="150" spans="1:6" ht="17.25" customHeight="1">
      <c r="A150" s="844">
        <v>9</v>
      </c>
      <c r="B150" s="793">
        <v>43696</v>
      </c>
      <c r="C150" s="236" t="s">
        <v>11640</v>
      </c>
      <c r="D150" s="795" t="s">
        <v>11641</v>
      </c>
      <c r="E150" s="236" t="s">
        <v>9568</v>
      </c>
      <c r="F150" s="855"/>
    </row>
    <row r="151" spans="1:6" ht="17.25" customHeight="1">
      <c r="A151" s="844">
        <v>10</v>
      </c>
      <c r="B151" s="793">
        <v>43696</v>
      </c>
      <c r="C151" s="236" t="s">
        <v>11642</v>
      </c>
      <c r="D151" s="795" t="s">
        <v>11643</v>
      </c>
      <c r="E151" s="236" t="s">
        <v>9568</v>
      </c>
      <c r="F151" s="855"/>
    </row>
    <row r="152" spans="1:6" ht="17.25" customHeight="1">
      <c r="A152" s="844">
        <v>11</v>
      </c>
      <c r="B152" s="793">
        <v>43696</v>
      </c>
      <c r="C152" s="236" t="s">
        <v>11644</v>
      </c>
      <c r="D152" s="795" t="s">
        <v>11645</v>
      </c>
      <c r="E152" s="236" t="s">
        <v>9568</v>
      </c>
      <c r="F152" s="855"/>
    </row>
    <row r="153" spans="1:6" ht="17.25" customHeight="1">
      <c r="A153" s="844">
        <v>12</v>
      </c>
      <c r="B153" s="793">
        <v>43696</v>
      </c>
      <c r="C153" s="236" t="s">
        <v>11646</v>
      </c>
      <c r="D153" s="795" t="s">
        <v>11647</v>
      </c>
      <c r="E153" s="236" t="s">
        <v>9568</v>
      </c>
      <c r="F153" s="855"/>
    </row>
    <row r="154" spans="1:6" ht="17.25" customHeight="1">
      <c r="A154" s="844">
        <v>13</v>
      </c>
      <c r="B154" s="793">
        <v>43696</v>
      </c>
      <c r="C154" s="236" t="s">
        <v>11648</v>
      </c>
      <c r="D154" s="795" t="s">
        <v>11649</v>
      </c>
      <c r="E154" s="236" t="s">
        <v>9568</v>
      </c>
      <c r="F154" s="855"/>
    </row>
    <row r="155" spans="1:6" ht="17.25" customHeight="1">
      <c r="A155" s="844">
        <v>14</v>
      </c>
      <c r="B155" s="793">
        <v>43696</v>
      </c>
      <c r="C155" s="236" t="s">
        <v>11650</v>
      </c>
      <c r="D155" s="795" t="s">
        <v>11651</v>
      </c>
      <c r="E155" s="236" t="s">
        <v>9568</v>
      </c>
      <c r="F155" s="855"/>
    </row>
    <row r="156" spans="1:6" ht="17.25" customHeight="1">
      <c r="A156" s="844">
        <v>15</v>
      </c>
      <c r="B156" s="793">
        <v>43696</v>
      </c>
      <c r="C156" s="236" t="s">
        <v>11652</v>
      </c>
      <c r="D156" s="795" t="s">
        <v>11653</v>
      </c>
      <c r="E156" s="236" t="s">
        <v>9568</v>
      </c>
      <c r="F156" s="855"/>
    </row>
    <row r="157" spans="1:6" ht="17.25" customHeight="1">
      <c r="A157" s="844">
        <v>16</v>
      </c>
      <c r="B157" s="793">
        <v>43696</v>
      </c>
      <c r="C157" s="236" t="s">
        <v>11654</v>
      </c>
      <c r="D157" s="795" t="s">
        <v>11655</v>
      </c>
      <c r="E157" s="236" t="s">
        <v>9568</v>
      </c>
      <c r="F157" s="855"/>
    </row>
    <row r="158" spans="1:6" ht="17.25" customHeight="1">
      <c r="A158" s="844">
        <v>17</v>
      </c>
      <c r="B158" s="793">
        <v>43696</v>
      </c>
      <c r="C158" s="236" t="s">
        <v>11656</v>
      </c>
      <c r="D158" s="795" t="s">
        <v>11657</v>
      </c>
      <c r="E158" s="236" t="s">
        <v>9568</v>
      </c>
      <c r="F158" s="855"/>
    </row>
    <row r="159" spans="1:6" ht="17.25" customHeight="1">
      <c r="A159" s="844">
        <v>18</v>
      </c>
      <c r="B159" s="793">
        <v>43696</v>
      </c>
      <c r="C159" s="236" t="s">
        <v>11658</v>
      </c>
      <c r="D159" s="795" t="s">
        <v>11659</v>
      </c>
      <c r="E159" s="236" t="s">
        <v>9568</v>
      </c>
      <c r="F159" s="855"/>
    </row>
    <row r="160" spans="1:6" ht="17.25" customHeight="1">
      <c r="A160" s="844">
        <v>19</v>
      </c>
      <c r="B160" s="793">
        <v>43696</v>
      </c>
      <c r="C160" s="236" t="s">
        <v>11660</v>
      </c>
      <c r="D160" s="795" t="s">
        <v>11661</v>
      </c>
      <c r="E160" s="236" t="s">
        <v>9568</v>
      </c>
      <c r="F160" s="855"/>
    </row>
    <row r="161" spans="1:6" ht="17.25" customHeight="1">
      <c r="A161" s="844">
        <v>20</v>
      </c>
      <c r="B161" s="793">
        <v>43696</v>
      </c>
      <c r="C161" s="236" t="s">
        <v>11662</v>
      </c>
      <c r="D161" s="795" t="s">
        <v>11663</v>
      </c>
      <c r="E161" s="236" t="s">
        <v>9568</v>
      </c>
      <c r="F161" s="855"/>
    </row>
    <row r="162" spans="1:6" ht="17.25" customHeight="1">
      <c r="A162" s="844">
        <v>21</v>
      </c>
      <c r="B162" s="793">
        <v>43696</v>
      </c>
      <c r="C162" s="236" t="s">
        <v>11664</v>
      </c>
      <c r="D162" s="795" t="s">
        <v>11665</v>
      </c>
      <c r="E162" s="236" t="s">
        <v>9568</v>
      </c>
      <c r="F162" s="855"/>
    </row>
    <row r="163" spans="1:6" ht="17.25" customHeight="1">
      <c r="A163" s="844">
        <v>22</v>
      </c>
      <c r="B163" s="793">
        <v>43696</v>
      </c>
      <c r="C163" s="236" t="s">
        <v>11666</v>
      </c>
      <c r="D163" s="795" t="s">
        <v>11667</v>
      </c>
      <c r="E163" s="236" t="s">
        <v>9568</v>
      </c>
      <c r="F163" s="855"/>
    </row>
    <row r="164" spans="1:6" ht="17.25" customHeight="1">
      <c r="A164" s="844">
        <v>23</v>
      </c>
      <c r="B164" s="793">
        <v>43696</v>
      </c>
      <c r="C164" s="236" t="s">
        <v>11668</v>
      </c>
      <c r="D164" s="795" t="s">
        <v>11669</v>
      </c>
      <c r="E164" s="236" t="s">
        <v>9568</v>
      </c>
      <c r="F164" s="855"/>
    </row>
    <row r="165" spans="1:6" ht="17.25" customHeight="1">
      <c r="A165" s="844">
        <v>24</v>
      </c>
      <c r="B165" s="793">
        <v>43696</v>
      </c>
      <c r="C165" s="236" t="s">
        <v>11670</v>
      </c>
      <c r="D165" s="795" t="s">
        <v>11671</v>
      </c>
      <c r="E165" s="236" t="s">
        <v>9568</v>
      </c>
      <c r="F165" s="855"/>
    </row>
    <row r="166" spans="1:6" ht="17.25" customHeight="1">
      <c r="A166" s="844">
        <v>25</v>
      </c>
      <c r="B166" s="793">
        <v>43696</v>
      </c>
      <c r="C166" s="236" t="s">
        <v>11672</v>
      </c>
      <c r="D166" s="795" t="s">
        <v>11673</v>
      </c>
      <c r="E166" s="236" t="s">
        <v>9568</v>
      </c>
      <c r="F166" s="855"/>
    </row>
    <row r="167" spans="1:6" ht="17.25" customHeight="1">
      <c r="A167" s="844">
        <v>26</v>
      </c>
      <c r="B167" s="793">
        <v>43696</v>
      </c>
      <c r="C167" s="236" t="s">
        <v>11674</v>
      </c>
      <c r="D167" s="795" t="s">
        <v>11675</v>
      </c>
      <c r="E167" s="236" t="s">
        <v>9568</v>
      </c>
      <c r="F167" s="855"/>
    </row>
    <row r="168" spans="1:6" ht="17.25" customHeight="1">
      <c r="A168" s="844">
        <v>27</v>
      </c>
      <c r="B168" s="793">
        <v>43696</v>
      </c>
      <c r="C168" s="236" t="s">
        <v>11676</v>
      </c>
      <c r="D168" s="795" t="s">
        <v>11677</v>
      </c>
      <c r="E168" s="236" t="s">
        <v>9568</v>
      </c>
      <c r="F168" s="855"/>
    </row>
    <row r="169" spans="1:6" ht="17.25" customHeight="1">
      <c r="A169" s="844">
        <v>28</v>
      </c>
      <c r="B169" s="793">
        <v>43696</v>
      </c>
      <c r="C169" s="236" t="s">
        <v>11678</v>
      </c>
      <c r="D169" s="795" t="s">
        <v>11679</v>
      </c>
      <c r="E169" s="236" t="s">
        <v>9568</v>
      </c>
      <c r="F169" s="855"/>
    </row>
    <row r="170" spans="1:6" ht="17.25" customHeight="1">
      <c r="A170" s="844">
        <v>29</v>
      </c>
      <c r="B170" s="793">
        <v>43696</v>
      </c>
      <c r="C170" s="236" t="s">
        <v>11680</v>
      </c>
      <c r="D170" s="795" t="s">
        <v>11681</v>
      </c>
      <c r="E170" s="236" t="s">
        <v>9568</v>
      </c>
      <c r="F170" s="855"/>
    </row>
    <row r="171" spans="1:6" ht="17.25" customHeight="1">
      <c r="A171" s="844">
        <v>30</v>
      </c>
      <c r="B171" s="793">
        <v>43696</v>
      </c>
      <c r="C171" s="236" t="s">
        <v>11682</v>
      </c>
      <c r="D171" s="795" t="s">
        <v>11683</v>
      </c>
      <c r="E171" s="236" t="s">
        <v>9568</v>
      </c>
      <c r="F171" s="855"/>
    </row>
    <row r="172" spans="1:6" ht="17.25" customHeight="1">
      <c r="A172" s="844">
        <v>31</v>
      </c>
      <c r="B172" s="793">
        <v>43696</v>
      </c>
      <c r="C172" s="236" t="s">
        <v>11684</v>
      </c>
      <c r="D172" s="795" t="s">
        <v>11685</v>
      </c>
      <c r="E172" s="236" t="s">
        <v>9568</v>
      </c>
      <c r="F172" s="855"/>
    </row>
    <row r="173" spans="1:6" ht="17.25" customHeight="1">
      <c r="A173" s="844">
        <v>32</v>
      </c>
      <c r="B173" s="793">
        <v>43696</v>
      </c>
      <c r="C173" s="236" t="s">
        <v>11686</v>
      </c>
      <c r="D173" s="795" t="s">
        <v>11687</v>
      </c>
      <c r="E173" s="236" t="s">
        <v>9568</v>
      </c>
      <c r="F173" s="855"/>
    </row>
    <row r="174" spans="1:6" ht="17.25" customHeight="1">
      <c r="A174" s="844">
        <v>33</v>
      </c>
      <c r="B174" s="793">
        <v>43696</v>
      </c>
      <c r="C174" s="236" t="s">
        <v>11688</v>
      </c>
      <c r="D174" s="856" t="s">
        <v>11689</v>
      </c>
      <c r="E174" s="236" t="s">
        <v>52</v>
      </c>
      <c r="F174" s="857" t="s">
        <v>11690</v>
      </c>
    </row>
    <row r="175" spans="1:6" ht="17.25" customHeight="1">
      <c r="A175" s="844">
        <v>34</v>
      </c>
      <c r="B175" s="793">
        <v>43696</v>
      </c>
      <c r="C175" s="236" t="s">
        <v>11691</v>
      </c>
      <c r="D175" s="795" t="s">
        <v>11692</v>
      </c>
      <c r="E175" s="236" t="s">
        <v>9568</v>
      </c>
      <c r="F175" s="855"/>
    </row>
    <row r="176" spans="1:6" ht="17.25" customHeight="1">
      <c r="A176" s="844">
        <v>35</v>
      </c>
      <c r="B176" s="793">
        <v>43696</v>
      </c>
      <c r="C176" s="236" t="s">
        <v>11693</v>
      </c>
      <c r="D176" s="795" t="s">
        <v>11694</v>
      </c>
      <c r="E176" s="236" t="s">
        <v>9568</v>
      </c>
      <c r="F176" s="855"/>
    </row>
    <row r="177" spans="1:6" ht="17.25" customHeight="1">
      <c r="A177" s="844">
        <v>36</v>
      </c>
      <c r="B177" s="793">
        <v>43696</v>
      </c>
      <c r="C177" s="236" t="s">
        <v>11695</v>
      </c>
      <c r="D177" s="795" t="s">
        <v>11696</v>
      </c>
      <c r="E177" s="236" t="s">
        <v>9568</v>
      </c>
      <c r="F177" s="855"/>
    </row>
    <row r="178" spans="1:6" ht="17.25" customHeight="1">
      <c r="A178" s="844">
        <v>37</v>
      </c>
      <c r="B178" s="793">
        <v>43696</v>
      </c>
      <c r="C178" s="236" t="s">
        <v>11697</v>
      </c>
      <c r="D178" s="795" t="s">
        <v>11698</v>
      </c>
      <c r="E178" s="236" t="s">
        <v>9568</v>
      </c>
      <c r="F178" s="855"/>
    </row>
    <row r="179" spans="1:6" ht="17.25" customHeight="1">
      <c r="A179" s="844">
        <v>38</v>
      </c>
      <c r="B179" s="793">
        <v>43697</v>
      </c>
      <c r="C179" s="236" t="s">
        <v>11699</v>
      </c>
      <c r="D179" s="795" t="s">
        <v>11700</v>
      </c>
      <c r="E179" s="236" t="s">
        <v>9568</v>
      </c>
      <c r="F179" s="855"/>
    </row>
    <row r="180" spans="1:6" ht="17.25" customHeight="1">
      <c r="A180" s="844">
        <v>39</v>
      </c>
      <c r="B180" s="793">
        <v>43697</v>
      </c>
      <c r="C180" s="236" t="s">
        <v>11701</v>
      </c>
      <c r="D180" s="795" t="s">
        <v>11702</v>
      </c>
      <c r="E180" s="236" t="s">
        <v>52</v>
      </c>
      <c r="F180" s="857" t="s">
        <v>11703</v>
      </c>
    </row>
    <row r="181" spans="1:6" ht="17.25" customHeight="1">
      <c r="A181" s="844">
        <v>40</v>
      </c>
      <c r="B181" s="793">
        <v>43697</v>
      </c>
      <c r="C181" s="236" t="s">
        <v>11704</v>
      </c>
      <c r="D181" s="795" t="s">
        <v>11705</v>
      </c>
      <c r="E181" s="236" t="s">
        <v>9568</v>
      </c>
      <c r="F181" s="855"/>
    </row>
    <row r="182" spans="1:6" ht="17.25" customHeight="1">
      <c r="A182" s="844">
        <v>41</v>
      </c>
      <c r="B182" s="793">
        <v>43697</v>
      </c>
      <c r="C182" s="236" t="s">
        <v>11706</v>
      </c>
      <c r="D182" s="795" t="s">
        <v>11707</v>
      </c>
      <c r="E182" s="236" t="s">
        <v>9568</v>
      </c>
      <c r="F182" s="855"/>
    </row>
    <row r="183" spans="1:6" ht="17.25" customHeight="1">
      <c r="A183" s="844">
        <v>42</v>
      </c>
      <c r="B183" s="793">
        <v>43697</v>
      </c>
      <c r="C183" s="236" t="s">
        <v>11708</v>
      </c>
      <c r="D183" s="795" t="s">
        <v>11709</v>
      </c>
      <c r="E183" s="236" t="s">
        <v>9568</v>
      </c>
      <c r="F183" s="855"/>
    </row>
    <row r="184" spans="1:6" ht="17.25" customHeight="1">
      <c r="A184" s="844">
        <v>43</v>
      </c>
      <c r="B184" s="793">
        <v>43697</v>
      </c>
      <c r="C184" s="236" t="s">
        <v>11710</v>
      </c>
      <c r="D184" s="795" t="s">
        <v>11711</v>
      </c>
      <c r="E184" s="236" t="s">
        <v>9568</v>
      </c>
      <c r="F184" s="855"/>
    </row>
    <row r="185" spans="1:6" ht="17.25" customHeight="1">
      <c r="A185" s="844">
        <v>44</v>
      </c>
      <c r="B185" s="793">
        <v>43697</v>
      </c>
      <c r="C185" s="236" t="s">
        <v>11712</v>
      </c>
      <c r="D185" s="795" t="s">
        <v>11713</v>
      </c>
      <c r="E185" s="236" t="s">
        <v>9568</v>
      </c>
      <c r="F185" s="855"/>
    </row>
    <row r="186" spans="1:6" ht="17.25" customHeight="1">
      <c r="A186" s="844">
        <v>45</v>
      </c>
      <c r="B186" s="793">
        <v>43697</v>
      </c>
      <c r="C186" s="236" t="s">
        <v>11714</v>
      </c>
      <c r="D186" s="236" t="s">
        <v>11715</v>
      </c>
      <c r="E186" s="236" t="s">
        <v>9568</v>
      </c>
      <c r="F186" s="855"/>
    </row>
    <row r="187" spans="1:6" ht="17.25" customHeight="1">
      <c r="A187" s="844">
        <v>46</v>
      </c>
      <c r="B187" s="793">
        <v>43697</v>
      </c>
      <c r="C187" s="236" t="s">
        <v>11716</v>
      </c>
      <c r="D187" s="795" t="s">
        <v>11717</v>
      </c>
      <c r="E187" s="236" t="s">
        <v>52</v>
      </c>
      <c r="F187" s="855" t="s">
        <v>11718</v>
      </c>
    </row>
    <row r="188" spans="1:6" ht="17.25" customHeight="1">
      <c r="A188" s="844">
        <v>47</v>
      </c>
      <c r="B188" s="793">
        <v>43698</v>
      </c>
      <c r="C188" s="236" t="s">
        <v>11719</v>
      </c>
      <c r="D188" s="795" t="s">
        <v>11720</v>
      </c>
      <c r="E188" s="236" t="s">
        <v>9568</v>
      </c>
      <c r="F188" s="855"/>
    </row>
    <row r="189" spans="1:6" ht="17.25" customHeight="1">
      <c r="A189" s="844">
        <v>48</v>
      </c>
      <c r="B189" s="793">
        <v>43698</v>
      </c>
      <c r="C189" s="236" t="s">
        <v>11721</v>
      </c>
      <c r="D189" s="795" t="s">
        <v>11722</v>
      </c>
      <c r="E189" s="236" t="s">
        <v>9568</v>
      </c>
      <c r="F189" s="855"/>
    </row>
    <row r="190" spans="1:6" ht="17.25" customHeight="1">
      <c r="A190" s="844">
        <v>49</v>
      </c>
      <c r="B190" s="793">
        <v>43698</v>
      </c>
      <c r="C190" s="236" t="s">
        <v>11723</v>
      </c>
      <c r="D190" s="795" t="s">
        <v>11724</v>
      </c>
      <c r="E190" s="236" t="s">
        <v>9568</v>
      </c>
      <c r="F190" s="855"/>
    </row>
    <row r="191" spans="1:6" ht="17.25" customHeight="1">
      <c r="A191" s="844">
        <v>50</v>
      </c>
      <c r="B191" s="793">
        <v>43698</v>
      </c>
      <c r="C191" s="236" t="s">
        <v>11725</v>
      </c>
      <c r="D191" s="795" t="s">
        <v>11726</v>
      </c>
      <c r="E191" s="236" t="s">
        <v>9568</v>
      </c>
      <c r="F191" s="855"/>
    </row>
    <row r="192" spans="1:6" ht="17.25" customHeight="1">
      <c r="A192" s="844">
        <v>51</v>
      </c>
      <c r="B192" s="799">
        <v>43698</v>
      </c>
      <c r="C192" s="798" t="s">
        <v>11727</v>
      </c>
      <c r="D192" s="801" t="s">
        <v>11728</v>
      </c>
      <c r="E192" s="798" t="s">
        <v>9597</v>
      </c>
      <c r="F192" s="858"/>
    </row>
    <row r="193" spans="1:6" ht="17.25" customHeight="1">
      <c r="A193" s="844">
        <v>52</v>
      </c>
      <c r="B193" s="793">
        <v>43699</v>
      </c>
      <c r="C193" s="236" t="s">
        <v>11729</v>
      </c>
      <c r="D193" s="795" t="s">
        <v>11730</v>
      </c>
      <c r="E193" s="236" t="s">
        <v>9568</v>
      </c>
      <c r="F193" s="855"/>
    </row>
    <row r="194" spans="1:6" ht="17.25" customHeight="1">
      <c r="A194" s="844">
        <v>53</v>
      </c>
      <c r="B194" s="793">
        <v>43699</v>
      </c>
      <c r="C194" s="236" t="s">
        <v>11731</v>
      </c>
      <c r="D194" s="795" t="s">
        <v>11732</v>
      </c>
      <c r="E194" s="236" t="s">
        <v>9568</v>
      </c>
      <c r="F194" s="855"/>
    </row>
    <row r="195" spans="1:6" ht="17.25" customHeight="1">
      <c r="A195" s="844">
        <v>54</v>
      </c>
      <c r="B195" s="793">
        <v>43699</v>
      </c>
      <c r="C195" s="796" t="s">
        <v>11733</v>
      </c>
      <c r="D195" s="797" t="s">
        <v>11734</v>
      </c>
      <c r="E195" s="796" t="s">
        <v>9568</v>
      </c>
      <c r="F195" s="859"/>
    </row>
    <row r="196" spans="1:6" ht="17.25" customHeight="1">
      <c r="A196" s="844">
        <v>55</v>
      </c>
      <c r="B196" s="793">
        <v>43699</v>
      </c>
      <c r="C196" s="236" t="s">
        <v>11735</v>
      </c>
      <c r="D196" s="795" t="s">
        <v>11736</v>
      </c>
      <c r="E196" s="236" t="s">
        <v>9568</v>
      </c>
      <c r="F196" s="855"/>
    </row>
    <row r="197" spans="1:6" ht="17.25" customHeight="1">
      <c r="A197" s="844">
        <v>56</v>
      </c>
      <c r="B197" s="793">
        <v>43699</v>
      </c>
      <c r="C197" s="236" t="s">
        <v>11737</v>
      </c>
      <c r="D197" s="795" t="s">
        <v>11738</v>
      </c>
      <c r="E197" s="236" t="s">
        <v>9568</v>
      </c>
      <c r="F197" s="855"/>
    </row>
    <row r="198" spans="1:6" ht="17.25" customHeight="1">
      <c r="A198" s="844">
        <v>57</v>
      </c>
      <c r="B198" s="809">
        <v>43699</v>
      </c>
      <c r="C198" s="796" t="s">
        <v>11739</v>
      </c>
      <c r="D198" s="797" t="s">
        <v>11740</v>
      </c>
      <c r="E198" s="796" t="s">
        <v>9568</v>
      </c>
      <c r="F198" s="859"/>
    </row>
    <row r="199" spans="1:6" ht="17.25" customHeight="1">
      <c r="A199" s="844">
        <v>58</v>
      </c>
      <c r="B199" s="809">
        <v>43700</v>
      </c>
      <c r="C199" s="796" t="s">
        <v>11741</v>
      </c>
      <c r="D199" s="797" t="s">
        <v>11742</v>
      </c>
      <c r="E199" s="796" t="s">
        <v>9568</v>
      </c>
      <c r="F199" s="859"/>
    </row>
    <row r="200" spans="1:6" ht="17.25" customHeight="1">
      <c r="A200" s="844">
        <v>59</v>
      </c>
      <c r="B200" s="793">
        <v>43701</v>
      </c>
      <c r="C200" s="236" t="s">
        <v>11743</v>
      </c>
      <c r="D200" s="795" t="s">
        <v>11744</v>
      </c>
      <c r="E200" s="236" t="s">
        <v>9568</v>
      </c>
      <c r="F200" s="855"/>
    </row>
    <row r="201" spans="1:6" ht="17.25" customHeight="1">
      <c r="A201" s="844">
        <v>60</v>
      </c>
      <c r="B201" s="793">
        <v>43701</v>
      </c>
      <c r="C201" s="236" t="s">
        <v>11745</v>
      </c>
      <c r="D201" s="795" t="s">
        <v>11746</v>
      </c>
      <c r="E201" s="236" t="s">
        <v>9568</v>
      </c>
      <c r="F201" s="855"/>
    </row>
    <row r="202" spans="1:6" ht="17.25" customHeight="1">
      <c r="A202" s="844">
        <v>61</v>
      </c>
      <c r="B202" s="793">
        <v>43701</v>
      </c>
      <c r="C202" s="795" t="s">
        <v>11747</v>
      </c>
      <c r="D202" s="795" t="s">
        <v>11748</v>
      </c>
      <c r="E202" s="236" t="s">
        <v>9568</v>
      </c>
      <c r="F202" s="855"/>
    </row>
    <row r="203" spans="1:6" ht="17.25" customHeight="1">
      <c r="A203" s="844">
        <v>62</v>
      </c>
      <c r="B203" s="793">
        <v>43701</v>
      </c>
      <c r="C203" s="795" t="s">
        <v>11749</v>
      </c>
      <c r="D203" s="795" t="s">
        <v>11750</v>
      </c>
      <c r="E203" s="236" t="s">
        <v>9568</v>
      </c>
      <c r="F203" s="855"/>
    </row>
    <row r="204" spans="1:6" ht="17.25" customHeight="1">
      <c r="A204" s="844">
        <v>63</v>
      </c>
      <c r="B204" s="793">
        <v>43702</v>
      </c>
      <c r="C204" s="795" t="s">
        <v>11751</v>
      </c>
      <c r="D204" s="795" t="s">
        <v>11752</v>
      </c>
      <c r="E204" s="236" t="s">
        <v>9568</v>
      </c>
      <c r="F204" s="855"/>
    </row>
    <row r="205" spans="1:6" ht="17.25" customHeight="1">
      <c r="A205" s="844">
        <v>64</v>
      </c>
      <c r="B205" s="793">
        <v>43702</v>
      </c>
      <c r="C205" s="236" t="s">
        <v>11751</v>
      </c>
      <c r="D205" s="795" t="s">
        <v>11753</v>
      </c>
      <c r="E205" s="236" t="s">
        <v>9568</v>
      </c>
      <c r="F205" s="855"/>
    </row>
    <row r="206" spans="1:6" ht="17.25" customHeight="1">
      <c r="A206" s="844">
        <v>65</v>
      </c>
      <c r="B206" s="793">
        <v>43702</v>
      </c>
      <c r="C206" s="236" t="s">
        <v>11754</v>
      </c>
      <c r="D206" s="795" t="s">
        <v>11755</v>
      </c>
      <c r="E206" s="236" t="s">
        <v>9568</v>
      </c>
      <c r="F206" s="855"/>
    </row>
    <row r="207" spans="1:6" ht="17.25" customHeight="1">
      <c r="A207" s="844">
        <v>66</v>
      </c>
      <c r="B207" s="793">
        <v>43702</v>
      </c>
      <c r="C207" s="236" t="s">
        <v>11756</v>
      </c>
      <c r="D207" s="795" t="s">
        <v>11757</v>
      </c>
      <c r="E207" s="236" t="s">
        <v>9568</v>
      </c>
      <c r="F207" s="855"/>
    </row>
    <row r="208" spans="1:6" ht="17.25" customHeight="1">
      <c r="A208" s="844">
        <v>67</v>
      </c>
      <c r="B208" s="793">
        <v>43702</v>
      </c>
      <c r="C208" s="236" t="s">
        <v>11758</v>
      </c>
      <c r="D208" s="795" t="s">
        <v>11759</v>
      </c>
      <c r="E208" s="236" t="s">
        <v>9568</v>
      </c>
      <c r="F208" s="855"/>
    </row>
    <row r="209" spans="1:6" ht="17.25" customHeight="1">
      <c r="A209" s="844">
        <v>68</v>
      </c>
      <c r="B209" s="793">
        <v>43702</v>
      </c>
      <c r="C209" s="236" t="s">
        <v>11760</v>
      </c>
      <c r="D209" s="795" t="s">
        <v>11761</v>
      </c>
      <c r="E209" s="236" t="s">
        <v>9568</v>
      </c>
      <c r="F209" s="855"/>
    </row>
    <row r="210" spans="1:6" ht="17.25" customHeight="1">
      <c r="A210" s="844">
        <v>69</v>
      </c>
      <c r="B210" s="793">
        <v>43703</v>
      </c>
      <c r="C210" s="795" t="s">
        <v>11762</v>
      </c>
      <c r="D210" s="795" t="s">
        <v>11763</v>
      </c>
      <c r="E210" s="236" t="s">
        <v>9568</v>
      </c>
      <c r="F210" s="855"/>
    </row>
    <row r="211" spans="1:6" ht="17.25" customHeight="1">
      <c r="A211" s="844">
        <v>70</v>
      </c>
      <c r="B211" s="793">
        <v>43703</v>
      </c>
      <c r="C211" s="795" t="s">
        <v>11764</v>
      </c>
      <c r="D211" s="795" t="s">
        <v>11765</v>
      </c>
      <c r="E211" s="236" t="s">
        <v>9568</v>
      </c>
      <c r="F211" s="855"/>
    </row>
    <row r="212" spans="1:6" ht="17.25" customHeight="1">
      <c r="A212" s="844">
        <v>71</v>
      </c>
      <c r="B212" s="793">
        <v>43703</v>
      </c>
      <c r="C212" s="860" t="s">
        <v>11766</v>
      </c>
      <c r="D212" s="856" t="s">
        <v>11767</v>
      </c>
      <c r="E212" s="236" t="s">
        <v>9568</v>
      </c>
      <c r="F212" s="855"/>
    </row>
    <row r="213" spans="1:6" ht="17.25" customHeight="1">
      <c r="A213" s="844">
        <v>72</v>
      </c>
      <c r="B213" s="809">
        <v>43703</v>
      </c>
      <c r="C213" s="796" t="s">
        <v>11768</v>
      </c>
      <c r="D213" s="797" t="s">
        <v>11769</v>
      </c>
      <c r="E213" s="796" t="s">
        <v>9568</v>
      </c>
      <c r="F213" s="859"/>
    </row>
    <row r="214" spans="1:6" ht="17.25" customHeight="1">
      <c r="A214" s="844">
        <v>73</v>
      </c>
      <c r="B214" s="793">
        <v>43704</v>
      </c>
      <c r="C214" s="795" t="s">
        <v>11770</v>
      </c>
      <c r="D214" s="795" t="s">
        <v>11771</v>
      </c>
      <c r="E214" s="236" t="s">
        <v>9568</v>
      </c>
      <c r="F214" s="855"/>
    </row>
    <row r="215" spans="1:6" ht="17.25" customHeight="1">
      <c r="A215" s="844">
        <v>74</v>
      </c>
      <c r="B215" s="793">
        <v>43704</v>
      </c>
      <c r="C215" s="795" t="s">
        <v>11772</v>
      </c>
      <c r="D215" s="795" t="s">
        <v>11773</v>
      </c>
      <c r="E215" s="236" t="s">
        <v>9568</v>
      </c>
      <c r="F215" s="855"/>
    </row>
    <row r="216" spans="1:6" ht="17.25" customHeight="1">
      <c r="A216" s="844">
        <v>75</v>
      </c>
      <c r="B216" s="793">
        <v>43704</v>
      </c>
      <c r="C216" s="795" t="s">
        <v>11774</v>
      </c>
      <c r="D216" s="795" t="s">
        <v>11775</v>
      </c>
      <c r="E216" s="236" t="s">
        <v>9568</v>
      </c>
      <c r="F216" s="855"/>
    </row>
    <row r="217" spans="1:6" ht="17.25" customHeight="1">
      <c r="A217" s="844">
        <v>76</v>
      </c>
      <c r="B217" s="793">
        <v>43704</v>
      </c>
      <c r="C217" s="795" t="s">
        <v>11776</v>
      </c>
      <c r="D217" s="795" t="s">
        <v>11777</v>
      </c>
      <c r="E217" s="236" t="s">
        <v>9568</v>
      </c>
      <c r="F217" s="855"/>
    </row>
    <row r="218" spans="1:6" ht="17.25" customHeight="1">
      <c r="A218" s="844">
        <v>77</v>
      </c>
      <c r="B218" s="793">
        <v>43704</v>
      </c>
      <c r="C218" s="236" t="s">
        <v>11778</v>
      </c>
      <c r="D218" s="795" t="s">
        <v>11779</v>
      </c>
      <c r="E218" s="236" t="s">
        <v>9568</v>
      </c>
      <c r="F218" s="855"/>
    </row>
    <row r="219" spans="1:6" ht="17.25" customHeight="1">
      <c r="A219" s="844">
        <v>78</v>
      </c>
      <c r="B219" s="793">
        <v>43704</v>
      </c>
      <c r="C219" s="236" t="s">
        <v>11780</v>
      </c>
      <c r="D219" s="795" t="s">
        <v>11781</v>
      </c>
      <c r="E219" s="236" t="s">
        <v>9568</v>
      </c>
      <c r="F219" s="855"/>
    </row>
    <row r="220" spans="1:6" ht="17.25" customHeight="1">
      <c r="A220" s="844">
        <v>79</v>
      </c>
      <c r="B220" s="793">
        <v>43704</v>
      </c>
      <c r="C220" s="236" t="s">
        <v>11782</v>
      </c>
      <c r="D220" s="795" t="s">
        <v>11783</v>
      </c>
      <c r="E220" s="236" t="s">
        <v>9568</v>
      </c>
      <c r="F220" s="855"/>
    </row>
    <row r="221" spans="1:6" ht="17.25" customHeight="1">
      <c r="A221" s="847">
        <v>80</v>
      </c>
      <c r="B221" s="809">
        <v>43704</v>
      </c>
      <c r="C221" s="796" t="s">
        <v>11784</v>
      </c>
      <c r="D221" s="797" t="s">
        <v>11785</v>
      </c>
      <c r="E221" s="796" t="s">
        <v>9568</v>
      </c>
      <c r="F221" s="859"/>
    </row>
    <row r="222" spans="1:6" ht="17.25" customHeight="1">
      <c r="A222" s="844">
        <v>81</v>
      </c>
      <c r="B222" s="793">
        <v>43704</v>
      </c>
      <c r="C222" s="236" t="s">
        <v>11786</v>
      </c>
      <c r="D222" s="795" t="s">
        <v>11787</v>
      </c>
      <c r="E222" s="236" t="s">
        <v>9568</v>
      </c>
      <c r="F222" s="855"/>
    </row>
    <row r="223" spans="1:6" ht="17.25" customHeight="1">
      <c r="A223" s="844">
        <v>82</v>
      </c>
      <c r="B223" s="793">
        <v>43705</v>
      </c>
      <c r="C223" s="236" t="s">
        <v>11788</v>
      </c>
      <c r="D223" s="795" t="s">
        <v>11789</v>
      </c>
      <c r="E223" s="236" t="s">
        <v>9568</v>
      </c>
      <c r="F223" s="855"/>
    </row>
    <row r="224" spans="1:6" ht="17.25" customHeight="1">
      <c r="A224" s="844">
        <v>83</v>
      </c>
      <c r="B224" s="793">
        <v>43705</v>
      </c>
      <c r="C224" s="236" t="s">
        <v>11790</v>
      </c>
      <c r="D224" s="795" t="s">
        <v>11791</v>
      </c>
      <c r="E224" s="236" t="s">
        <v>9568</v>
      </c>
      <c r="F224" s="855"/>
    </row>
    <row r="225" spans="1:6" ht="17.25" customHeight="1">
      <c r="A225" s="844">
        <v>84</v>
      </c>
      <c r="B225" s="793">
        <v>43705</v>
      </c>
      <c r="C225" s="236" t="s">
        <v>11792</v>
      </c>
      <c r="D225" s="795" t="s">
        <v>11793</v>
      </c>
      <c r="E225" s="236" t="s">
        <v>9568</v>
      </c>
      <c r="F225" s="855"/>
    </row>
    <row r="226" spans="1:6" ht="17.25" customHeight="1">
      <c r="A226" s="847">
        <v>85</v>
      </c>
      <c r="B226" s="809">
        <v>43705</v>
      </c>
      <c r="C226" s="796" t="s">
        <v>11794</v>
      </c>
      <c r="D226" s="797" t="s">
        <v>11795</v>
      </c>
      <c r="E226" s="796" t="s">
        <v>9568</v>
      </c>
      <c r="F226" s="859"/>
    </row>
    <row r="227" spans="1:6" ht="17.25" customHeight="1">
      <c r="A227" s="861">
        <v>86</v>
      </c>
      <c r="B227" s="862">
        <v>43706</v>
      </c>
      <c r="C227" s="863" t="s">
        <v>11796</v>
      </c>
      <c r="D227" s="864" t="s">
        <v>11797</v>
      </c>
      <c r="E227" s="863" t="s">
        <v>9597</v>
      </c>
      <c r="F227" s="865" t="s">
        <v>11798</v>
      </c>
    </row>
    <row r="228" spans="1:6" ht="17.25" customHeight="1">
      <c r="A228" s="844">
        <v>87</v>
      </c>
      <c r="B228" s="793">
        <v>43706</v>
      </c>
      <c r="C228" s="795" t="s">
        <v>11799</v>
      </c>
      <c r="D228" s="795" t="s">
        <v>11800</v>
      </c>
      <c r="E228" s="236" t="s">
        <v>9568</v>
      </c>
      <c r="F228" s="855"/>
    </row>
    <row r="229" spans="1:6" ht="17.25" customHeight="1">
      <c r="A229" s="844">
        <v>88</v>
      </c>
      <c r="B229" s="793">
        <v>43707</v>
      </c>
      <c r="C229" s="795" t="s">
        <v>11801</v>
      </c>
      <c r="D229" s="795" t="s">
        <v>11802</v>
      </c>
      <c r="E229" s="236" t="s">
        <v>9568</v>
      </c>
      <c r="F229" s="855"/>
    </row>
    <row r="230" spans="1:6" ht="17.25" customHeight="1">
      <c r="A230" s="844">
        <v>89</v>
      </c>
      <c r="B230" s="793">
        <v>43707</v>
      </c>
      <c r="C230" s="795" t="s">
        <v>11803</v>
      </c>
      <c r="D230" s="795" t="s">
        <v>11804</v>
      </c>
      <c r="E230" s="236" t="s">
        <v>9568</v>
      </c>
      <c r="F230" s="855"/>
    </row>
    <row r="231" spans="1:6" ht="17.25" customHeight="1">
      <c r="A231" s="844">
        <v>90</v>
      </c>
      <c r="B231" s="793">
        <v>43707</v>
      </c>
      <c r="C231" s="795" t="s">
        <v>11805</v>
      </c>
      <c r="D231" s="795" t="s">
        <v>11806</v>
      </c>
      <c r="E231" s="236" t="s">
        <v>9568</v>
      </c>
      <c r="F231" s="855"/>
    </row>
    <row r="232" spans="1:6" ht="17.25" customHeight="1">
      <c r="A232" s="866">
        <v>91</v>
      </c>
      <c r="B232" s="799">
        <v>43707</v>
      </c>
      <c r="C232" s="801" t="s">
        <v>11807</v>
      </c>
      <c r="D232" s="801" t="s">
        <v>11808</v>
      </c>
      <c r="E232" s="798" t="s">
        <v>9597</v>
      </c>
      <c r="F232" s="858"/>
    </row>
    <row r="233" spans="1:6" ht="17.25" customHeight="1">
      <c r="A233" s="847">
        <v>92</v>
      </c>
      <c r="B233" s="809">
        <v>43707</v>
      </c>
      <c r="C233" s="797" t="s">
        <v>11809</v>
      </c>
      <c r="D233" s="797" t="s">
        <v>11810</v>
      </c>
      <c r="E233" s="796" t="s">
        <v>9568</v>
      </c>
      <c r="F233" s="859"/>
    </row>
    <row r="234" spans="1:6" ht="17.25" customHeight="1">
      <c r="A234" s="844">
        <v>93</v>
      </c>
      <c r="B234" s="793">
        <v>43708</v>
      </c>
      <c r="C234" s="795" t="s">
        <v>11811</v>
      </c>
      <c r="D234" s="795" t="s">
        <v>11812</v>
      </c>
      <c r="E234" s="236" t="s">
        <v>9568</v>
      </c>
      <c r="F234" s="855"/>
    </row>
    <row r="235" spans="1:6" ht="17.25" customHeight="1">
      <c r="A235" s="844">
        <v>94</v>
      </c>
      <c r="B235" s="793">
        <v>43708</v>
      </c>
      <c r="C235" s="795" t="s">
        <v>11813</v>
      </c>
      <c r="D235" s="795" t="s">
        <v>11814</v>
      </c>
      <c r="E235" s="236" t="s">
        <v>9568</v>
      </c>
      <c r="F235" s="855"/>
    </row>
    <row r="236" spans="1:6" ht="17.25" customHeight="1">
      <c r="A236" s="844">
        <v>95</v>
      </c>
      <c r="B236" s="793">
        <v>43709</v>
      </c>
      <c r="C236" s="795" t="s">
        <v>11815</v>
      </c>
      <c r="D236" s="795" t="s">
        <v>11816</v>
      </c>
      <c r="E236" s="236" t="s">
        <v>9568</v>
      </c>
      <c r="F236" s="855"/>
    </row>
    <row r="237" spans="1:6" ht="17.25" customHeight="1">
      <c r="A237" s="844">
        <v>96</v>
      </c>
      <c r="B237" s="793">
        <v>43709</v>
      </c>
      <c r="C237" s="795" t="s">
        <v>11817</v>
      </c>
      <c r="D237" s="795" t="s">
        <v>11818</v>
      </c>
      <c r="E237" s="236" t="s">
        <v>9568</v>
      </c>
      <c r="F237" s="855"/>
    </row>
    <row r="238" spans="1:6" ht="17.25" customHeight="1">
      <c r="A238" s="866">
        <v>97</v>
      </c>
      <c r="B238" s="799">
        <v>43710</v>
      </c>
      <c r="C238" s="801" t="s">
        <v>11819</v>
      </c>
      <c r="D238" s="801" t="s">
        <v>11820</v>
      </c>
      <c r="E238" s="798" t="s">
        <v>9597</v>
      </c>
      <c r="F238" s="858"/>
    </row>
    <row r="239" spans="1:6" ht="17.25" customHeight="1">
      <c r="A239" s="844">
        <v>98</v>
      </c>
      <c r="B239" s="793">
        <v>43710</v>
      </c>
      <c r="C239" s="795" t="s">
        <v>11821</v>
      </c>
      <c r="D239" s="795" t="s">
        <v>11822</v>
      </c>
      <c r="E239" s="236" t="s">
        <v>9568</v>
      </c>
      <c r="F239" s="855"/>
    </row>
    <row r="240" spans="1:6" ht="17.25" customHeight="1">
      <c r="A240" s="847">
        <v>99</v>
      </c>
      <c r="B240" s="809">
        <v>43710</v>
      </c>
      <c r="C240" s="797" t="s">
        <v>11823</v>
      </c>
      <c r="D240" s="797" t="s">
        <v>11824</v>
      </c>
      <c r="E240" s="796" t="s">
        <v>9568</v>
      </c>
      <c r="F240" s="859"/>
    </row>
    <row r="241" spans="1:6" ht="17.25" customHeight="1">
      <c r="A241" s="844">
        <v>100</v>
      </c>
      <c r="B241" s="793">
        <v>43710</v>
      </c>
      <c r="C241" s="795" t="s">
        <v>11825</v>
      </c>
      <c r="D241" s="795" t="s">
        <v>11826</v>
      </c>
      <c r="E241" s="236" t="s">
        <v>9568</v>
      </c>
      <c r="F241" s="855"/>
    </row>
    <row r="242" spans="1:6" ht="17.25" customHeight="1">
      <c r="A242" s="844">
        <v>101</v>
      </c>
      <c r="B242" s="793">
        <v>43710</v>
      </c>
      <c r="C242" s="795" t="s">
        <v>11827</v>
      </c>
      <c r="D242" s="795" t="s">
        <v>11828</v>
      </c>
      <c r="E242" s="236" t="s">
        <v>9568</v>
      </c>
      <c r="F242" s="855"/>
    </row>
    <row r="243" spans="1:6" ht="17.25" customHeight="1">
      <c r="A243" s="844">
        <v>102</v>
      </c>
      <c r="B243" s="793">
        <v>43710</v>
      </c>
      <c r="C243" s="795" t="s">
        <v>11829</v>
      </c>
      <c r="D243" s="795" t="s">
        <v>11830</v>
      </c>
      <c r="E243" s="236" t="s">
        <v>9568</v>
      </c>
      <c r="F243" s="855"/>
    </row>
    <row r="244" spans="1:6" ht="17.25" customHeight="1">
      <c r="A244" s="844">
        <v>103</v>
      </c>
      <c r="B244" s="793">
        <v>43710</v>
      </c>
      <c r="C244" s="795" t="s">
        <v>11831</v>
      </c>
      <c r="D244" s="795" t="s">
        <v>11832</v>
      </c>
      <c r="E244" s="236" t="s">
        <v>9568</v>
      </c>
      <c r="F244" s="855"/>
    </row>
    <row r="245" spans="1:6" ht="17.25" customHeight="1">
      <c r="A245" s="844">
        <v>104</v>
      </c>
      <c r="B245" s="793">
        <v>43711</v>
      </c>
      <c r="C245" s="795" t="s">
        <v>11833</v>
      </c>
      <c r="D245" s="795" t="s">
        <v>11834</v>
      </c>
      <c r="E245" s="236" t="s">
        <v>9568</v>
      </c>
      <c r="F245" s="855"/>
    </row>
    <row r="246" spans="1:6" ht="17.25" customHeight="1">
      <c r="A246" s="844">
        <v>105</v>
      </c>
      <c r="B246" s="793">
        <v>43711</v>
      </c>
      <c r="C246" s="795" t="s">
        <v>11835</v>
      </c>
      <c r="D246" s="795" t="s">
        <v>11836</v>
      </c>
      <c r="E246" s="236" t="s">
        <v>9568</v>
      </c>
      <c r="F246" s="855"/>
    </row>
    <row r="247" spans="1:6" ht="17.25" customHeight="1">
      <c r="A247" s="844">
        <v>106</v>
      </c>
      <c r="B247" s="793">
        <v>43711</v>
      </c>
      <c r="C247" s="795" t="s">
        <v>11837</v>
      </c>
      <c r="D247" s="795" t="s">
        <v>11838</v>
      </c>
      <c r="E247" s="236" t="s">
        <v>9568</v>
      </c>
      <c r="F247" s="855"/>
    </row>
    <row r="248" spans="1:6" ht="17.25" customHeight="1">
      <c r="A248" s="844">
        <v>107</v>
      </c>
      <c r="B248" s="793">
        <v>43711</v>
      </c>
      <c r="C248" s="795" t="s">
        <v>11839</v>
      </c>
      <c r="D248" s="795" t="s">
        <v>11840</v>
      </c>
      <c r="E248" s="236" t="s">
        <v>9568</v>
      </c>
      <c r="F248" s="855"/>
    </row>
    <row r="249" spans="1:6" ht="17.25" customHeight="1">
      <c r="A249" s="844">
        <v>108</v>
      </c>
      <c r="B249" s="793">
        <v>43711</v>
      </c>
      <c r="C249" s="795" t="s">
        <v>11841</v>
      </c>
      <c r="D249" s="795" t="s">
        <v>11842</v>
      </c>
      <c r="E249" s="236" t="s">
        <v>9568</v>
      </c>
      <c r="F249" s="855"/>
    </row>
    <row r="250" spans="1:6" ht="17.25" customHeight="1">
      <c r="A250" s="844">
        <v>109</v>
      </c>
      <c r="B250" s="793">
        <v>43711</v>
      </c>
      <c r="C250" s="795" t="s">
        <v>11843</v>
      </c>
      <c r="D250" s="795" t="s">
        <v>11844</v>
      </c>
      <c r="E250" s="236" t="s">
        <v>9568</v>
      </c>
      <c r="F250" s="855"/>
    </row>
    <row r="251" spans="1:6" ht="17.25" customHeight="1">
      <c r="A251" s="844">
        <v>110</v>
      </c>
      <c r="B251" s="793">
        <v>43711</v>
      </c>
      <c r="C251" s="795" t="s">
        <v>11845</v>
      </c>
      <c r="D251" s="795" t="s">
        <v>11846</v>
      </c>
      <c r="E251" s="236" t="s">
        <v>9568</v>
      </c>
      <c r="F251" s="855"/>
    </row>
    <row r="252" spans="1:6" ht="17.25" customHeight="1">
      <c r="A252" s="844">
        <v>111</v>
      </c>
      <c r="B252" s="793">
        <v>43711</v>
      </c>
      <c r="C252" s="795" t="s">
        <v>11847</v>
      </c>
      <c r="D252" s="795" t="s">
        <v>11848</v>
      </c>
      <c r="E252" s="236" t="s">
        <v>11849</v>
      </c>
      <c r="F252" s="855"/>
    </row>
    <row r="253" spans="1:6" ht="17.25" customHeight="1">
      <c r="A253" s="866">
        <v>112</v>
      </c>
      <c r="B253" s="799">
        <v>43711</v>
      </c>
      <c r="C253" s="801" t="s">
        <v>11850</v>
      </c>
      <c r="D253" s="801" t="s">
        <v>11851</v>
      </c>
      <c r="E253" s="798" t="s">
        <v>9597</v>
      </c>
      <c r="F253" s="858"/>
    </row>
    <row r="254" spans="1:6" ht="17.25" customHeight="1">
      <c r="A254" s="847">
        <v>113</v>
      </c>
      <c r="B254" s="809">
        <v>43711</v>
      </c>
      <c r="C254" s="797" t="s">
        <v>11852</v>
      </c>
      <c r="D254" s="797" t="s">
        <v>11853</v>
      </c>
      <c r="E254" s="796" t="s">
        <v>9568</v>
      </c>
      <c r="F254" s="859"/>
    </row>
    <row r="255" spans="1:6" ht="17.25" customHeight="1">
      <c r="A255" s="844">
        <v>114</v>
      </c>
      <c r="B255" s="793">
        <v>43711</v>
      </c>
      <c r="C255" s="795" t="s">
        <v>11854</v>
      </c>
      <c r="D255" s="795" t="s">
        <v>11855</v>
      </c>
      <c r="E255" s="236" t="s">
        <v>9568</v>
      </c>
      <c r="F255" s="855"/>
    </row>
    <row r="256" spans="1:6" ht="17.25" customHeight="1">
      <c r="A256" s="844">
        <v>115</v>
      </c>
      <c r="B256" s="793">
        <v>43711</v>
      </c>
      <c r="C256" s="795" t="s">
        <v>11856</v>
      </c>
      <c r="D256" s="795" t="s">
        <v>11857</v>
      </c>
      <c r="E256" s="236" t="s">
        <v>9568</v>
      </c>
      <c r="F256" s="855" t="s">
        <v>11858</v>
      </c>
    </row>
    <row r="257" spans="1:6" ht="17.25" customHeight="1">
      <c r="A257" s="844">
        <v>116</v>
      </c>
      <c r="B257" s="793">
        <v>43711</v>
      </c>
      <c r="C257" s="795" t="s">
        <v>11859</v>
      </c>
      <c r="D257" s="795" t="s">
        <v>11860</v>
      </c>
      <c r="E257" s="236" t="s">
        <v>9568</v>
      </c>
      <c r="F257" s="855"/>
    </row>
    <row r="258" spans="1:6" ht="17.25" customHeight="1">
      <c r="A258" s="844">
        <v>117</v>
      </c>
      <c r="B258" s="793">
        <v>43712</v>
      </c>
      <c r="C258" s="795" t="s">
        <v>11861</v>
      </c>
      <c r="D258" s="795" t="s">
        <v>11862</v>
      </c>
      <c r="E258" s="236" t="s">
        <v>9568</v>
      </c>
      <c r="F258" s="855"/>
    </row>
    <row r="259" spans="1:6" ht="17.25" customHeight="1">
      <c r="A259" s="847">
        <v>118</v>
      </c>
      <c r="B259" s="809">
        <v>43712</v>
      </c>
      <c r="C259" s="797" t="s">
        <v>11863</v>
      </c>
      <c r="D259" s="797" t="s">
        <v>11864</v>
      </c>
      <c r="E259" s="796" t="s">
        <v>9568</v>
      </c>
      <c r="F259" s="859"/>
    </row>
    <row r="260" spans="1:6" ht="17.25" customHeight="1">
      <c r="A260" s="844">
        <v>119</v>
      </c>
      <c r="B260" s="793">
        <v>43712</v>
      </c>
      <c r="C260" s="236" t="s">
        <v>11865</v>
      </c>
      <c r="D260" s="795" t="s">
        <v>11866</v>
      </c>
      <c r="E260" s="236" t="s">
        <v>9568</v>
      </c>
      <c r="F260" s="855"/>
    </row>
    <row r="261" spans="1:6" ht="17.25" customHeight="1">
      <c r="A261" s="866">
        <v>120</v>
      </c>
      <c r="B261" s="799">
        <v>43713</v>
      </c>
      <c r="C261" s="798" t="s">
        <v>11867</v>
      </c>
      <c r="D261" s="801" t="s">
        <v>11868</v>
      </c>
      <c r="E261" s="798" t="s">
        <v>9597</v>
      </c>
      <c r="F261" s="858"/>
    </row>
    <row r="262" spans="1:6" ht="17.25" customHeight="1">
      <c r="A262" s="866">
        <v>121</v>
      </c>
      <c r="B262" s="799">
        <v>43713</v>
      </c>
      <c r="C262" s="798" t="s">
        <v>11869</v>
      </c>
      <c r="D262" s="801" t="s">
        <v>11870</v>
      </c>
      <c r="E262" s="798" t="s">
        <v>9597</v>
      </c>
      <c r="F262" s="858"/>
    </row>
    <row r="263" spans="1:6" ht="17.25" customHeight="1">
      <c r="A263" s="847">
        <v>122</v>
      </c>
      <c r="B263" s="809">
        <v>43713</v>
      </c>
      <c r="C263" s="796" t="s">
        <v>11871</v>
      </c>
      <c r="D263" s="797" t="s">
        <v>11872</v>
      </c>
      <c r="E263" s="796" t="s">
        <v>9568</v>
      </c>
      <c r="F263" s="859"/>
    </row>
    <row r="264" spans="1:6" ht="17.25" customHeight="1">
      <c r="A264" s="844">
        <v>123</v>
      </c>
      <c r="B264" s="793">
        <v>43713</v>
      </c>
      <c r="C264" s="236" t="s">
        <v>11873</v>
      </c>
      <c r="D264" s="795" t="s">
        <v>11874</v>
      </c>
      <c r="E264" s="236" t="s">
        <v>9568</v>
      </c>
      <c r="F264" s="855"/>
    </row>
    <row r="265" spans="1:6" ht="17.25" customHeight="1">
      <c r="A265" s="844">
        <v>124</v>
      </c>
      <c r="B265" s="793">
        <v>43713</v>
      </c>
      <c r="C265" s="236" t="s">
        <v>11875</v>
      </c>
      <c r="D265" s="795" t="s">
        <v>11876</v>
      </c>
      <c r="E265" s="236" t="s">
        <v>9568</v>
      </c>
      <c r="F265" s="855"/>
    </row>
    <row r="266" spans="1:6" ht="17.25" customHeight="1">
      <c r="A266" s="844">
        <v>125</v>
      </c>
      <c r="B266" s="793">
        <v>43713</v>
      </c>
      <c r="C266" s="236" t="s">
        <v>10053</v>
      </c>
      <c r="D266" s="795" t="s">
        <v>11877</v>
      </c>
      <c r="E266" s="236" t="s">
        <v>9568</v>
      </c>
      <c r="F266" s="855"/>
    </row>
    <row r="267" spans="1:6" ht="17.25" customHeight="1">
      <c r="A267" s="844">
        <v>126</v>
      </c>
      <c r="B267" s="793">
        <v>43713</v>
      </c>
      <c r="C267" s="236" t="s">
        <v>11878</v>
      </c>
      <c r="D267" s="795" t="s">
        <v>11879</v>
      </c>
      <c r="E267" s="236" t="s">
        <v>9568</v>
      </c>
      <c r="F267" s="855"/>
    </row>
    <row r="268" spans="1:6" ht="17.25" customHeight="1">
      <c r="A268" s="844">
        <v>127</v>
      </c>
      <c r="B268" s="793">
        <v>43713</v>
      </c>
      <c r="C268" s="236" t="s">
        <v>10013</v>
      </c>
      <c r="D268" s="795" t="s">
        <v>11880</v>
      </c>
      <c r="E268" s="236" t="s">
        <v>9568</v>
      </c>
      <c r="F268" s="855"/>
    </row>
    <row r="269" spans="1:6" ht="17.25" customHeight="1">
      <c r="A269" s="844">
        <v>128</v>
      </c>
      <c r="B269" s="793">
        <v>43713</v>
      </c>
      <c r="C269" s="236" t="s">
        <v>11881</v>
      </c>
      <c r="D269" s="795" t="s">
        <v>11882</v>
      </c>
      <c r="E269" s="236" t="s">
        <v>9568</v>
      </c>
      <c r="F269" s="855"/>
    </row>
    <row r="270" spans="1:6" ht="17.25" customHeight="1">
      <c r="A270" s="844">
        <v>129</v>
      </c>
      <c r="B270" s="793">
        <v>43713</v>
      </c>
      <c r="C270" s="236" t="s">
        <v>9747</v>
      </c>
      <c r="D270" s="795" t="s">
        <v>11883</v>
      </c>
      <c r="E270" s="236" t="s">
        <v>9568</v>
      </c>
      <c r="F270" s="855"/>
    </row>
    <row r="271" spans="1:6" ht="17.25" customHeight="1">
      <c r="A271" s="844">
        <v>130</v>
      </c>
      <c r="B271" s="793">
        <v>43713</v>
      </c>
      <c r="C271" s="236" t="s">
        <v>11884</v>
      </c>
      <c r="D271" s="795" t="s">
        <v>11885</v>
      </c>
      <c r="E271" s="236" t="s">
        <v>9568</v>
      </c>
      <c r="F271" s="855"/>
    </row>
    <row r="272" spans="1:6" ht="17.25" customHeight="1">
      <c r="A272" s="844">
        <v>131</v>
      </c>
      <c r="B272" s="793">
        <v>43713</v>
      </c>
      <c r="C272" s="236" t="s">
        <v>11886</v>
      </c>
      <c r="D272" s="795" t="s">
        <v>11887</v>
      </c>
      <c r="E272" s="236" t="s">
        <v>9568</v>
      </c>
      <c r="F272" s="855"/>
    </row>
    <row r="273" spans="1:6" ht="17.25" customHeight="1">
      <c r="A273" s="844">
        <v>132</v>
      </c>
      <c r="B273" s="793">
        <v>43713</v>
      </c>
      <c r="C273" s="236" t="s">
        <v>11888</v>
      </c>
      <c r="D273" s="795" t="s">
        <v>11889</v>
      </c>
      <c r="E273" s="236" t="s">
        <v>9568</v>
      </c>
      <c r="F273" s="855"/>
    </row>
    <row r="274" spans="1:6" ht="17.25" customHeight="1">
      <c r="A274" s="844">
        <v>133</v>
      </c>
      <c r="B274" s="793">
        <v>43713</v>
      </c>
      <c r="C274" s="236" t="s">
        <v>11890</v>
      </c>
      <c r="D274" s="795" t="s">
        <v>11891</v>
      </c>
      <c r="E274" s="236" t="s">
        <v>9568</v>
      </c>
      <c r="F274" s="855"/>
    </row>
    <row r="275" spans="1:6" ht="17.25" customHeight="1">
      <c r="A275" s="844">
        <v>134</v>
      </c>
      <c r="B275" s="793">
        <v>43713</v>
      </c>
      <c r="C275" s="236" t="s">
        <v>11892</v>
      </c>
      <c r="D275" s="795" t="s">
        <v>11893</v>
      </c>
      <c r="E275" s="236" t="s">
        <v>9568</v>
      </c>
      <c r="F275" s="855"/>
    </row>
    <row r="276" spans="1:6" ht="17.25" customHeight="1">
      <c r="A276" s="844">
        <v>135</v>
      </c>
      <c r="B276" s="793">
        <v>43713</v>
      </c>
      <c r="C276" s="236" t="s">
        <v>11894</v>
      </c>
      <c r="D276" s="795" t="s">
        <v>11895</v>
      </c>
      <c r="E276" s="236" t="s">
        <v>9568</v>
      </c>
      <c r="F276" s="855"/>
    </row>
    <row r="277" spans="1:6" ht="17.25" customHeight="1">
      <c r="A277" s="844">
        <v>136</v>
      </c>
      <c r="B277" s="793">
        <v>43713</v>
      </c>
      <c r="C277" s="236" t="s">
        <v>11896</v>
      </c>
      <c r="D277" s="795" t="s">
        <v>11897</v>
      </c>
      <c r="E277" s="236" t="s">
        <v>9568</v>
      </c>
      <c r="F277" s="855"/>
    </row>
    <row r="278" spans="1:6" ht="17.25" customHeight="1">
      <c r="A278" s="844">
        <v>137</v>
      </c>
      <c r="B278" s="793">
        <v>43713</v>
      </c>
      <c r="C278" s="236" t="s">
        <v>11898</v>
      </c>
      <c r="D278" s="795" t="s">
        <v>11899</v>
      </c>
      <c r="E278" s="236" t="s">
        <v>9568</v>
      </c>
      <c r="F278" s="855"/>
    </row>
    <row r="279" spans="1:6" ht="17.25" customHeight="1">
      <c r="A279" s="844">
        <v>138</v>
      </c>
      <c r="B279" s="793">
        <v>43713</v>
      </c>
      <c r="C279" s="236" t="s">
        <v>11900</v>
      </c>
      <c r="D279" s="795" t="s">
        <v>11901</v>
      </c>
      <c r="E279" s="236" t="s">
        <v>9568</v>
      </c>
      <c r="F279" s="855"/>
    </row>
    <row r="280" spans="1:6" ht="17.25" customHeight="1">
      <c r="A280" s="844">
        <v>139</v>
      </c>
      <c r="B280" s="793">
        <v>43713</v>
      </c>
      <c r="C280" s="236" t="s">
        <v>11902</v>
      </c>
      <c r="D280" s="795" t="s">
        <v>11903</v>
      </c>
      <c r="E280" s="236" t="s">
        <v>9568</v>
      </c>
      <c r="F280" s="855"/>
    </row>
    <row r="281" spans="1:6" ht="17.25" customHeight="1">
      <c r="A281" s="844">
        <v>140</v>
      </c>
      <c r="B281" s="793">
        <v>43713</v>
      </c>
      <c r="C281" s="236" t="s">
        <v>11904</v>
      </c>
      <c r="D281" s="795" t="s">
        <v>11905</v>
      </c>
      <c r="E281" s="236" t="s">
        <v>9568</v>
      </c>
      <c r="F281" s="855"/>
    </row>
    <row r="282" spans="1:6" ht="17.25" customHeight="1">
      <c r="A282" s="844">
        <v>141</v>
      </c>
      <c r="B282" s="793">
        <v>43713</v>
      </c>
      <c r="C282" s="236" t="s">
        <v>11906</v>
      </c>
      <c r="D282" s="795" t="s">
        <v>11907</v>
      </c>
      <c r="E282" s="236" t="s">
        <v>9568</v>
      </c>
      <c r="F282" s="855"/>
    </row>
    <row r="283" spans="1:6" ht="17.25" customHeight="1">
      <c r="A283" s="844">
        <v>142</v>
      </c>
      <c r="B283" s="793">
        <v>43713</v>
      </c>
      <c r="C283" s="236" t="s">
        <v>11908</v>
      </c>
      <c r="D283" s="795" t="s">
        <v>11909</v>
      </c>
      <c r="E283" s="236" t="s">
        <v>9568</v>
      </c>
      <c r="F283" s="855"/>
    </row>
    <row r="284" spans="1:6" ht="17.25" customHeight="1">
      <c r="A284" s="844">
        <v>143</v>
      </c>
      <c r="B284" s="793">
        <v>43713</v>
      </c>
      <c r="C284" s="236" t="s">
        <v>11910</v>
      </c>
      <c r="D284" s="795" t="s">
        <v>11911</v>
      </c>
      <c r="E284" s="236" t="s">
        <v>9568</v>
      </c>
      <c r="F284" s="855"/>
    </row>
    <row r="285" spans="1:6" ht="17.25" customHeight="1">
      <c r="A285" s="844">
        <v>144</v>
      </c>
      <c r="B285" s="793">
        <v>43713</v>
      </c>
      <c r="C285" s="236" t="s">
        <v>11912</v>
      </c>
      <c r="D285" s="795" t="s">
        <v>11913</v>
      </c>
      <c r="E285" s="236" t="s">
        <v>9568</v>
      </c>
      <c r="F285" s="855"/>
    </row>
    <row r="286" spans="1:6" ht="17.25" customHeight="1">
      <c r="A286" s="844">
        <v>145</v>
      </c>
      <c r="B286" s="793">
        <v>43713</v>
      </c>
      <c r="C286" s="236" t="s">
        <v>11914</v>
      </c>
      <c r="D286" s="795" t="s">
        <v>11915</v>
      </c>
      <c r="E286" s="236" t="s">
        <v>9568</v>
      </c>
      <c r="F286" s="855"/>
    </row>
    <row r="287" spans="1:6" ht="17.25" customHeight="1">
      <c r="A287" s="844">
        <v>146</v>
      </c>
      <c r="B287" s="793">
        <v>43713</v>
      </c>
      <c r="C287" s="236" t="s">
        <v>11916</v>
      </c>
      <c r="D287" s="795" t="s">
        <v>11917</v>
      </c>
      <c r="E287" s="236" t="s">
        <v>9568</v>
      </c>
      <c r="F287" s="855"/>
    </row>
    <row r="288" spans="1:6" ht="17.25" customHeight="1">
      <c r="A288" s="844">
        <v>147</v>
      </c>
      <c r="B288" s="793">
        <v>43713</v>
      </c>
      <c r="C288" s="236" t="s">
        <v>11918</v>
      </c>
      <c r="D288" s="795" t="s">
        <v>11919</v>
      </c>
      <c r="E288" s="236" t="s">
        <v>9568</v>
      </c>
      <c r="F288" s="855"/>
    </row>
    <row r="289" spans="1:6" ht="17.25" customHeight="1">
      <c r="A289" s="844">
        <v>148</v>
      </c>
      <c r="B289" s="793">
        <v>43713</v>
      </c>
      <c r="C289" s="236" t="s">
        <v>11920</v>
      </c>
      <c r="D289" s="795" t="s">
        <v>11921</v>
      </c>
      <c r="E289" s="236" t="s">
        <v>9568</v>
      </c>
      <c r="F289" s="855"/>
    </row>
    <row r="290" spans="1:6" ht="17.25" customHeight="1">
      <c r="A290" s="844">
        <v>149</v>
      </c>
      <c r="B290" s="793">
        <v>43713</v>
      </c>
      <c r="C290" s="236" t="s">
        <v>10335</v>
      </c>
      <c r="D290" s="795" t="s">
        <v>11922</v>
      </c>
      <c r="E290" s="236" t="s">
        <v>9568</v>
      </c>
      <c r="F290" s="855"/>
    </row>
    <row r="291" spans="1:6" ht="17.25" customHeight="1">
      <c r="A291" s="844">
        <v>150</v>
      </c>
      <c r="B291" s="793">
        <v>43713</v>
      </c>
      <c r="C291" s="236" t="s">
        <v>11923</v>
      </c>
      <c r="D291" s="795" t="s">
        <v>11924</v>
      </c>
      <c r="E291" s="236" t="s">
        <v>9568</v>
      </c>
      <c r="F291" s="855"/>
    </row>
    <row r="292" spans="1:6" ht="17.25" customHeight="1">
      <c r="A292" s="844">
        <v>151</v>
      </c>
      <c r="B292" s="793">
        <v>43713</v>
      </c>
      <c r="C292" s="236" t="s">
        <v>11925</v>
      </c>
      <c r="D292" s="795" t="s">
        <v>11926</v>
      </c>
      <c r="E292" s="236" t="s">
        <v>9568</v>
      </c>
      <c r="F292" s="855"/>
    </row>
    <row r="293" spans="1:6" ht="17.25" customHeight="1">
      <c r="A293" s="844">
        <v>152</v>
      </c>
      <c r="B293" s="793">
        <v>43713</v>
      </c>
      <c r="C293" s="236" t="s">
        <v>11927</v>
      </c>
      <c r="D293" s="795" t="s">
        <v>11928</v>
      </c>
      <c r="E293" s="236" t="s">
        <v>9568</v>
      </c>
      <c r="F293" s="855"/>
    </row>
    <row r="294" spans="1:6" ht="17.25" customHeight="1">
      <c r="A294" s="844">
        <v>153</v>
      </c>
      <c r="B294" s="793">
        <v>43713</v>
      </c>
      <c r="C294" s="236" t="s">
        <v>11929</v>
      </c>
      <c r="D294" s="795" t="s">
        <v>11930</v>
      </c>
      <c r="E294" s="236" t="s">
        <v>9568</v>
      </c>
      <c r="F294" s="855"/>
    </row>
    <row r="295" spans="1:6" ht="17.25" customHeight="1">
      <c r="A295" s="844">
        <v>154</v>
      </c>
      <c r="B295" s="793">
        <v>43713</v>
      </c>
      <c r="C295" s="236" t="s">
        <v>11931</v>
      </c>
      <c r="D295" s="795" t="s">
        <v>11932</v>
      </c>
      <c r="E295" s="236" t="s">
        <v>9568</v>
      </c>
      <c r="F295" s="855"/>
    </row>
    <row r="296" spans="1:6" ht="17.25" customHeight="1">
      <c r="A296" s="844">
        <v>155</v>
      </c>
      <c r="B296" s="793">
        <v>43713</v>
      </c>
      <c r="C296" s="236" t="s">
        <v>11933</v>
      </c>
      <c r="D296" s="795" t="s">
        <v>11934</v>
      </c>
      <c r="E296" s="236" t="s">
        <v>9568</v>
      </c>
      <c r="F296" s="855"/>
    </row>
    <row r="297" spans="1:6" ht="17.25" customHeight="1">
      <c r="A297" s="844">
        <v>156</v>
      </c>
      <c r="B297" s="793">
        <v>43713</v>
      </c>
      <c r="C297" s="236" t="s">
        <v>11935</v>
      </c>
      <c r="D297" s="795" t="s">
        <v>11936</v>
      </c>
      <c r="E297" s="236" t="s">
        <v>9568</v>
      </c>
      <c r="F297" s="855"/>
    </row>
    <row r="298" spans="1:6" ht="17.25" customHeight="1">
      <c r="A298" s="844">
        <v>157</v>
      </c>
      <c r="B298" s="793">
        <v>43713</v>
      </c>
      <c r="C298" s="236" t="s">
        <v>11937</v>
      </c>
      <c r="D298" s="795" t="s">
        <v>11938</v>
      </c>
      <c r="E298" s="236" t="s">
        <v>9568</v>
      </c>
      <c r="F298" s="855"/>
    </row>
    <row r="299" spans="1:6" ht="17.25" customHeight="1">
      <c r="A299" s="844">
        <v>158</v>
      </c>
      <c r="B299" s="793">
        <v>43713</v>
      </c>
      <c r="C299" s="236" t="s">
        <v>11939</v>
      </c>
      <c r="D299" s="795" t="s">
        <v>11940</v>
      </c>
      <c r="E299" s="236" t="s">
        <v>9568</v>
      </c>
      <c r="F299" s="855"/>
    </row>
    <row r="300" spans="1:6" ht="17.25" customHeight="1">
      <c r="A300" s="844">
        <v>159</v>
      </c>
      <c r="B300" s="793">
        <v>43713</v>
      </c>
      <c r="C300" s="236" t="s">
        <v>9783</v>
      </c>
      <c r="D300" s="795" t="s">
        <v>11941</v>
      </c>
      <c r="E300" s="236" t="s">
        <v>9568</v>
      </c>
      <c r="F300" s="855"/>
    </row>
    <row r="301" spans="1:6" ht="17.25" customHeight="1">
      <c r="A301" s="844">
        <v>160</v>
      </c>
      <c r="B301" s="793">
        <v>43713</v>
      </c>
      <c r="C301" s="236" t="s">
        <v>11942</v>
      </c>
      <c r="D301" s="867" t="s">
        <v>11943</v>
      </c>
      <c r="E301" s="236" t="s">
        <v>9568</v>
      </c>
      <c r="F301" s="855"/>
    </row>
    <row r="302" spans="1:6" ht="17.25" customHeight="1">
      <c r="A302" s="844">
        <v>161</v>
      </c>
      <c r="B302" s="793">
        <v>43713</v>
      </c>
      <c r="C302" s="236" t="s">
        <v>11944</v>
      </c>
      <c r="D302" s="795" t="s">
        <v>11945</v>
      </c>
      <c r="E302" s="236" t="s">
        <v>9568</v>
      </c>
      <c r="F302" s="855"/>
    </row>
    <row r="303" spans="1:6" ht="17.25" customHeight="1">
      <c r="A303" s="844">
        <v>162</v>
      </c>
      <c r="B303" s="793">
        <v>43713</v>
      </c>
      <c r="C303" s="236" t="s">
        <v>11946</v>
      </c>
      <c r="D303" s="795" t="s">
        <v>11947</v>
      </c>
      <c r="E303" s="236" t="s">
        <v>9568</v>
      </c>
      <c r="F303" s="855"/>
    </row>
    <row r="304" spans="1:6" ht="17.25" customHeight="1">
      <c r="A304" s="844">
        <v>163</v>
      </c>
      <c r="B304" s="793">
        <v>43713</v>
      </c>
      <c r="C304" s="236" t="s">
        <v>11948</v>
      </c>
      <c r="D304" s="795" t="s">
        <v>11949</v>
      </c>
      <c r="E304" s="236" t="s">
        <v>9568</v>
      </c>
      <c r="F304" s="855"/>
    </row>
    <row r="305" spans="1:6" ht="17.25" customHeight="1">
      <c r="A305" s="844">
        <v>164</v>
      </c>
      <c r="B305" s="793">
        <v>43713</v>
      </c>
      <c r="C305" s="236" t="s">
        <v>11950</v>
      </c>
      <c r="D305" s="795" t="s">
        <v>11951</v>
      </c>
      <c r="E305" s="236" t="s">
        <v>9568</v>
      </c>
      <c r="F305" s="855"/>
    </row>
    <row r="306" spans="1:6" ht="17.25" customHeight="1">
      <c r="A306" s="844">
        <v>165</v>
      </c>
      <c r="B306" s="793">
        <v>43713</v>
      </c>
      <c r="C306" s="236" t="s">
        <v>11952</v>
      </c>
      <c r="D306" s="795" t="s">
        <v>11953</v>
      </c>
      <c r="E306" s="236" t="s">
        <v>9568</v>
      </c>
      <c r="F306" s="855"/>
    </row>
    <row r="307" spans="1:6" ht="17.25" customHeight="1">
      <c r="A307" s="844">
        <v>166</v>
      </c>
      <c r="B307" s="793">
        <v>43713</v>
      </c>
      <c r="C307" s="236" t="s">
        <v>10282</v>
      </c>
      <c r="D307" s="795" t="s">
        <v>11954</v>
      </c>
      <c r="E307" s="236" t="s">
        <v>9568</v>
      </c>
      <c r="F307" s="855"/>
    </row>
    <row r="308" spans="1:6" ht="17.25" customHeight="1">
      <c r="A308" s="844">
        <v>167</v>
      </c>
      <c r="B308" s="793">
        <v>43713</v>
      </c>
      <c r="C308" s="236" t="s">
        <v>11955</v>
      </c>
      <c r="D308" s="795" t="s">
        <v>11956</v>
      </c>
      <c r="E308" s="236" t="s">
        <v>9568</v>
      </c>
      <c r="F308" s="855"/>
    </row>
    <row r="309" spans="1:6" ht="17.25" customHeight="1">
      <c r="A309" s="844">
        <v>168</v>
      </c>
      <c r="B309" s="793">
        <v>43713</v>
      </c>
      <c r="C309" s="236" t="s">
        <v>11957</v>
      </c>
      <c r="D309" s="795" t="s">
        <v>11958</v>
      </c>
      <c r="E309" s="236" t="s">
        <v>9568</v>
      </c>
      <c r="F309" s="855"/>
    </row>
    <row r="310" spans="1:6" ht="17.25" customHeight="1">
      <c r="A310" s="844">
        <v>169</v>
      </c>
      <c r="B310" s="793">
        <v>43713</v>
      </c>
      <c r="C310" s="236" t="s">
        <v>11959</v>
      </c>
      <c r="D310" s="795" t="s">
        <v>11960</v>
      </c>
      <c r="E310" s="236" t="s">
        <v>9568</v>
      </c>
      <c r="F310" s="855"/>
    </row>
    <row r="311" spans="1:6" ht="17.25" customHeight="1">
      <c r="A311" s="844">
        <v>170</v>
      </c>
      <c r="B311" s="793">
        <v>43713</v>
      </c>
      <c r="C311" s="236" t="s">
        <v>11961</v>
      </c>
      <c r="D311" s="795" t="s">
        <v>11962</v>
      </c>
      <c r="E311" s="236" t="s">
        <v>9568</v>
      </c>
      <c r="F311" s="855"/>
    </row>
    <row r="312" spans="1:6" ht="17.25" customHeight="1">
      <c r="A312" s="844">
        <v>171</v>
      </c>
      <c r="B312" s="793">
        <v>43713</v>
      </c>
      <c r="C312" s="236" t="s">
        <v>11963</v>
      </c>
      <c r="D312" s="795" t="s">
        <v>11964</v>
      </c>
      <c r="E312" s="236" t="s">
        <v>9568</v>
      </c>
      <c r="F312" s="855"/>
    </row>
    <row r="313" spans="1:6" ht="17.25" customHeight="1">
      <c r="A313" s="844">
        <v>172</v>
      </c>
      <c r="B313" s="793">
        <v>43713</v>
      </c>
      <c r="C313" s="236" t="s">
        <v>11965</v>
      </c>
      <c r="D313" s="795" t="s">
        <v>11966</v>
      </c>
      <c r="E313" s="236" t="s">
        <v>9568</v>
      </c>
      <c r="F313" s="855"/>
    </row>
    <row r="314" spans="1:6" ht="17.25" customHeight="1">
      <c r="A314" s="844">
        <v>173</v>
      </c>
      <c r="B314" s="793">
        <v>43713</v>
      </c>
      <c r="C314" s="236" t="s">
        <v>11967</v>
      </c>
      <c r="D314" s="795" t="s">
        <v>11968</v>
      </c>
      <c r="E314" s="236" t="s">
        <v>9568</v>
      </c>
      <c r="F314" s="855"/>
    </row>
    <row r="315" spans="1:6" ht="17.25" customHeight="1">
      <c r="A315" s="844">
        <v>174</v>
      </c>
      <c r="B315" s="793">
        <v>43713</v>
      </c>
      <c r="C315" s="236" t="s">
        <v>11969</v>
      </c>
      <c r="D315" s="795" t="s">
        <v>11970</v>
      </c>
      <c r="E315" s="236" t="s">
        <v>9568</v>
      </c>
      <c r="F315" s="855"/>
    </row>
    <row r="316" spans="1:6" ht="17.25" customHeight="1">
      <c r="A316" s="844">
        <v>175</v>
      </c>
      <c r="B316" s="793">
        <v>43713</v>
      </c>
      <c r="C316" s="236" t="s">
        <v>11971</v>
      </c>
      <c r="D316" s="795" t="s">
        <v>11972</v>
      </c>
      <c r="E316" s="236" t="s">
        <v>9568</v>
      </c>
      <c r="F316" s="855"/>
    </row>
    <row r="317" spans="1:6" ht="17.25" customHeight="1">
      <c r="A317" s="844">
        <v>176</v>
      </c>
      <c r="B317" s="793">
        <v>43713</v>
      </c>
      <c r="C317" s="236" t="s">
        <v>11973</v>
      </c>
      <c r="D317" s="795" t="s">
        <v>11974</v>
      </c>
      <c r="E317" s="236" t="s">
        <v>9568</v>
      </c>
      <c r="F317" s="855"/>
    </row>
    <row r="318" spans="1:6" ht="17.25" customHeight="1">
      <c r="A318" s="844">
        <v>177</v>
      </c>
      <c r="B318" s="793">
        <v>43713</v>
      </c>
      <c r="C318" s="236" t="s">
        <v>11975</v>
      </c>
      <c r="D318" s="795" t="s">
        <v>11976</v>
      </c>
      <c r="E318" s="236" t="s">
        <v>9568</v>
      </c>
      <c r="F318" s="855"/>
    </row>
    <row r="319" spans="1:6" ht="17.25" customHeight="1">
      <c r="A319" s="844">
        <v>178</v>
      </c>
      <c r="B319" s="793">
        <v>43713</v>
      </c>
      <c r="C319" s="236" t="s">
        <v>11977</v>
      </c>
      <c r="D319" s="795" t="s">
        <v>11978</v>
      </c>
      <c r="E319" s="236" t="s">
        <v>9568</v>
      </c>
      <c r="F319" s="855"/>
    </row>
    <row r="320" spans="1:6" ht="17.25" customHeight="1">
      <c r="A320" s="844">
        <v>179</v>
      </c>
      <c r="B320" s="793">
        <v>43713</v>
      </c>
      <c r="C320" s="236" t="s">
        <v>11979</v>
      </c>
      <c r="D320" s="795" t="s">
        <v>11980</v>
      </c>
      <c r="E320" s="236" t="s">
        <v>9568</v>
      </c>
      <c r="F320" s="855"/>
    </row>
    <row r="321" spans="1:6" ht="17.25" customHeight="1">
      <c r="A321" s="844">
        <v>180</v>
      </c>
      <c r="B321" s="793">
        <v>43713</v>
      </c>
      <c r="C321" s="236" t="s">
        <v>11981</v>
      </c>
      <c r="D321" s="795" t="s">
        <v>11982</v>
      </c>
      <c r="E321" s="236" t="s">
        <v>9568</v>
      </c>
      <c r="F321" s="855"/>
    </row>
    <row r="322" spans="1:6" ht="17.25" customHeight="1">
      <c r="A322" s="844">
        <v>181</v>
      </c>
      <c r="B322" s="793">
        <v>43713</v>
      </c>
      <c r="C322" s="236" t="s">
        <v>11983</v>
      </c>
      <c r="D322" s="795" t="s">
        <v>11984</v>
      </c>
      <c r="E322" s="236" t="s">
        <v>9568</v>
      </c>
      <c r="F322" s="855"/>
    </row>
    <row r="323" spans="1:6" ht="17.25" customHeight="1">
      <c r="A323" s="844">
        <v>182</v>
      </c>
      <c r="B323" s="793">
        <v>43713</v>
      </c>
      <c r="C323" s="236" t="s">
        <v>11985</v>
      </c>
      <c r="D323" s="795" t="s">
        <v>11986</v>
      </c>
      <c r="E323" s="236" t="s">
        <v>9568</v>
      </c>
      <c r="F323" s="855"/>
    </row>
    <row r="324" spans="1:6" ht="17.25" customHeight="1">
      <c r="A324" s="844">
        <v>183</v>
      </c>
      <c r="B324" s="793">
        <v>43713</v>
      </c>
      <c r="C324" s="236" t="s">
        <v>11987</v>
      </c>
      <c r="D324" s="795" t="s">
        <v>11988</v>
      </c>
      <c r="E324" s="236" t="s">
        <v>9568</v>
      </c>
      <c r="F324" s="855"/>
    </row>
    <row r="325" spans="1:6" ht="17.25" customHeight="1">
      <c r="A325" s="844">
        <v>184</v>
      </c>
      <c r="B325" s="793">
        <v>43713</v>
      </c>
      <c r="C325" s="236" t="s">
        <v>11989</v>
      </c>
      <c r="D325" s="795" t="s">
        <v>11990</v>
      </c>
      <c r="E325" s="236" t="s">
        <v>9568</v>
      </c>
      <c r="F325" s="855"/>
    </row>
    <row r="326" spans="1:6" ht="17.25" customHeight="1">
      <c r="A326" s="844">
        <v>185</v>
      </c>
      <c r="B326" s="793">
        <v>43713</v>
      </c>
      <c r="C326" s="236" t="s">
        <v>11991</v>
      </c>
      <c r="D326" s="795" t="s">
        <v>11992</v>
      </c>
      <c r="E326" s="236" t="s">
        <v>9568</v>
      </c>
      <c r="F326" s="855"/>
    </row>
    <row r="327" spans="1:6" ht="17.25" customHeight="1">
      <c r="A327" s="844">
        <v>186</v>
      </c>
      <c r="B327" s="793">
        <v>43713</v>
      </c>
      <c r="C327" s="236" t="s">
        <v>11993</v>
      </c>
      <c r="D327" s="795" t="s">
        <v>11994</v>
      </c>
      <c r="E327" s="236" t="s">
        <v>9568</v>
      </c>
      <c r="F327" s="855"/>
    </row>
    <row r="328" spans="1:6" ht="17.25" customHeight="1">
      <c r="A328" s="844">
        <v>187</v>
      </c>
      <c r="B328" s="793">
        <v>43713</v>
      </c>
      <c r="C328" s="236" t="s">
        <v>11995</v>
      </c>
      <c r="D328" s="795" t="s">
        <v>11996</v>
      </c>
      <c r="E328" s="236" t="s">
        <v>9568</v>
      </c>
      <c r="F328" s="855"/>
    </row>
    <row r="329" spans="1:6" ht="17.25" customHeight="1">
      <c r="A329" s="844">
        <v>188</v>
      </c>
      <c r="B329" s="793">
        <v>43713</v>
      </c>
      <c r="C329" s="236" t="s">
        <v>11997</v>
      </c>
      <c r="D329" s="795" t="s">
        <v>11998</v>
      </c>
      <c r="E329" s="236" t="s">
        <v>9568</v>
      </c>
      <c r="F329" s="855"/>
    </row>
    <row r="330" spans="1:6" ht="17.25" customHeight="1">
      <c r="A330" s="844">
        <v>189</v>
      </c>
      <c r="B330" s="793">
        <v>43713</v>
      </c>
      <c r="C330" s="236" t="s">
        <v>11999</v>
      </c>
      <c r="D330" s="795" t="s">
        <v>12000</v>
      </c>
      <c r="E330" s="236" t="s">
        <v>9568</v>
      </c>
      <c r="F330" s="855"/>
    </row>
    <row r="331" spans="1:6" ht="17.25" customHeight="1">
      <c r="A331" s="844">
        <v>190</v>
      </c>
      <c r="B331" s="793">
        <v>43713</v>
      </c>
      <c r="C331" s="236" t="s">
        <v>12001</v>
      </c>
      <c r="D331" s="795" t="s">
        <v>12002</v>
      </c>
      <c r="E331" s="236" t="s">
        <v>9568</v>
      </c>
      <c r="F331" s="855"/>
    </row>
    <row r="332" spans="1:6" ht="17.25" customHeight="1">
      <c r="A332" s="844">
        <v>191</v>
      </c>
      <c r="B332" s="793">
        <v>43713</v>
      </c>
      <c r="C332" s="236" t="s">
        <v>12003</v>
      </c>
      <c r="D332" s="795" t="s">
        <v>12004</v>
      </c>
      <c r="E332" s="236" t="s">
        <v>9568</v>
      </c>
      <c r="F332" s="855"/>
    </row>
    <row r="333" spans="1:6" ht="17.25" customHeight="1">
      <c r="A333" s="844">
        <v>192</v>
      </c>
      <c r="B333" s="793">
        <v>43713</v>
      </c>
      <c r="C333" s="236" t="s">
        <v>12005</v>
      </c>
      <c r="D333" s="795" t="s">
        <v>12006</v>
      </c>
      <c r="E333" s="236" t="s">
        <v>9568</v>
      </c>
      <c r="F333" s="855"/>
    </row>
    <row r="334" spans="1:6" ht="17.25" customHeight="1">
      <c r="A334" s="844">
        <v>193</v>
      </c>
      <c r="B334" s="793">
        <v>43713</v>
      </c>
      <c r="C334" s="236" t="s">
        <v>12007</v>
      </c>
      <c r="D334" s="795" t="s">
        <v>12008</v>
      </c>
      <c r="E334" s="236" t="s">
        <v>9568</v>
      </c>
      <c r="F334" s="855"/>
    </row>
    <row r="335" spans="1:6" ht="17.25" customHeight="1">
      <c r="A335" s="844">
        <v>194</v>
      </c>
      <c r="B335" s="793">
        <v>43713</v>
      </c>
      <c r="C335" s="236" t="s">
        <v>11493</v>
      </c>
      <c r="D335" s="795" t="s">
        <v>12009</v>
      </c>
      <c r="E335" s="236" t="s">
        <v>9568</v>
      </c>
      <c r="F335" s="855"/>
    </row>
    <row r="336" spans="1:6" ht="17.25" customHeight="1">
      <c r="A336" s="844">
        <v>195</v>
      </c>
      <c r="B336" s="793">
        <v>43713</v>
      </c>
      <c r="C336" s="236" t="s">
        <v>12010</v>
      </c>
      <c r="D336" s="795" t="s">
        <v>12011</v>
      </c>
      <c r="E336" s="236" t="s">
        <v>9568</v>
      </c>
      <c r="F336" s="855"/>
    </row>
    <row r="337" spans="1:6" ht="17.25" customHeight="1">
      <c r="A337" s="844">
        <v>196</v>
      </c>
      <c r="B337" s="793">
        <v>43713</v>
      </c>
      <c r="C337" s="236" t="s">
        <v>12012</v>
      </c>
      <c r="D337" s="795" t="s">
        <v>12013</v>
      </c>
      <c r="E337" s="236" t="s">
        <v>9568</v>
      </c>
      <c r="F337" s="855"/>
    </row>
    <row r="338" spans="1:6" ht="17.25" customHeight="1">
      <c r="A338" s="844">
        <v>197</v>
      </c>
      <c r="B338" s="793">
        <v>43713</v>
      </c>
      <c r="C338" s="236" t="s">
        <v>9845</v>
      </c>
      <c r="D338" s="795" t="s">
        <v>12014</v>
      </c>
      <c r="E338" s="236" t="s">
        <v>9568</v>
      </c>
      <c r="F338" s="855"/>
    </row>
    <row r="339" spans="1:6" ht="17.25" customHeight="1">
      <c r="A339" s="844">
        <v>198</v>
      </c>
      <c r="B339" s="793">
        <v>43713</v>
      </c>
      <c r="C339" s="236" t="s">
        <v>12015</v>
      </c>
      <c r="D339" s="795" t="s">
        <v>12016</v>
      </c>
      <c r="E339" s="236" t="s">
        <v>9568</v>
      </c>
      <c r="F339" s="855"/>
    </row>
    <row r="340" spans="1:6" ht="17.25" customHeight="1">
      <c r="A340" s="844">
        <v>199</v>
      </c>
      <c r="B340" s="793">
        <v>43713</v>
      </c>
      <c r="C340" s="236" t="s">
        <v>12017</v>
      </c>
      <c r="D340" s="795" t="s">
        <v>12018</v>
      </c>
      <c r="E340" s="236" t="s">
        <v>9568</v>
      </c>
      <c r="F340" s="855"/>
    </row>
    <row r="341" spans="1:6" ht="17.25" customHeight="1">
      <c r="A341" s="844">
        <v>200</v>
      </c>
      <c r="B341" s="793">
        <v>43713</v>
      </c>
      <c r="C341" s="236" t="s">
        <v>12019</v>
      </c>
      <c r="D341" s="795" t="s">
        <v>12020</v>
      </c>
      <c r="E341" s="236" t="s">
        <v>9568</v>
      </c>
      <c r="F341" s="855"/>
    </row>
    <row r="342" spans="1:6" ht="17.25" customHeight="1">
      <c r="A342" s="844">
        <v>201</v>
      </c>
      <c r="B342" s="793">
        <v>43713</v>
      </c>
      <c r="C342" s="236" t="s">
        <v>12021</v>
      </c>
      <c r="D342" s="795" t="s">
        <v>12022</v>
      </c>
      <c r="E342" s="236" t="s">
        <v>9568</v>
      </c>
      <c r="F342" s="855"/>
    </row>
    <row r="343" spans="1:6" ht="17.25" customHeight="1">
      <c r="A343" s="844">
        <v>202</v>
      </c>
      <c r="B343" s="793">
        <v>43713</v>
      </c>
      <c r="C343" s="236" t="s">
        <v>12023</v>
      </c>
      <c r="D343" s="795" t="s">
        <v>12024</v>
      </c>
      <c r="E343" s="236" t="s">
        <v>9568</v>
      </c>
      <c r="F343" s="855"/>
    </row>
    <row r="344" spans="1:6" ht="17.25" customHeight="1">
      <c r="A344" s="844">
        <v>203</v>
      </c>
      <c r="B344" s="793">
        <v>43713</v>
      </c>
      <c r="C344" s="236" t="s">
        <v>11033</v>
      </c>
      <c r="D344" s="795" t="s">
        <v>12025</v>
      </c>
      <c r="E344" s="236" t="s">
        <v>9568</v>
      </c>
      <c r="F344" s="855"/>
    </row>
    <row r="345" spans="1:6" ht="17.25" customHeight="1">
      <c r="A345" s="844">
        <v>204</v>
      </c>
      <c r="B345" s="793">
        <v>43713</v>
      </c>
      <c r="C345" s="236" t="s">
        <v>12026</v>
      </c>
      <c r="D345" s="795" t="s">
        <v>12027</v>
      </c>
      <c r="E345" s="236" t="s">
        <v>9568</v>
      </c>
      <c r="F345" s="855"/>
    </row>
    <row r="346" spans="1:6" ht="17.25" customHeight="1">
      <c r="A346" s="844">
        <v>205</v>
      </c>
      <c r="B346" s="793">
        <v>43713</v>
      </c>
      <c r="C346" s="236" t="s">
        <v>12028</v>
      </c>
      <c r="D346" s="795" t="s">
        <v>12029</v>
      </c>
      <c r="E346" s="236" t="s">
        <v>9568</v>
      </c>
      <c r="F346" s="855"/>
    </row>
    <row r="347" spans="1:6" ht="17.25" customHeight="1">
      <c r="A347" s="844">
        <v>206</v>
      </c>
      <c r="B347" s="793">
        <v>43713</v>
      </c>
      <c r="C347" s="236" t="s">
        <v>12030</v>
      </c>
      <c r="D347" s="795" t="s">
        <v>12031</v>
      </c>
      <c r="E347" s="236" t="s">
        <v>9568</v>
      </c>
      <c r="F347" s="855"/>
    </row>
    <row r="348" spans="1:6" ht="17.25" customHeight="1">
      <c r="A348" s="844">
        <v>207</v>
      </c>
      <c r="B348" s="793">
        <v>43713</v>
      </c>
      <c r="C348" s="236" t="s">
        <v>12032</v>
      </c>
      <c r="D348" s="795" t="s">
        <v>12033</v>
      </c>
      <c r="E348" s="236" t="s">
        <v>9568</v>
      </c>
      <c r="F348" s="855"/>
    </row>
    <row r="349" spans="1:6" ht="17.25" customHeight="1">
      <c r="A349" s="844">
        <v>208</v>
      </c>
      <c r="B349" s="793">
        <v>43713</v>
      </c>
      <c r="C349" s="236" t="s">
        <v>12034</v>
      </c>
      <c r="D349" s="795" t="s">
        <v>12035</v>
      </c>
      <c r="E349" s="236" t="s">
        <v>9568</v>
      </c>
      <c r="F349" s="855"/>
    </row>
    <row r="350" spans="1:6" ht="17.25" customHeight="1">
      <c r="A350" s="844">
        <v>209</v>
      </c>
      <c r="B350" s="793">
        <v>43713</v>
      </c>
      <c r="C350" s="236" t="s">
        <v>12036</v>
      </c>
      <c r="D350" s="795" t="s">
        <v>12037</v>
      </c>
      <c r="E350" s="236" t="s">
        <v>9568</v>
      </c>
      <c r="F350" s="855"/>
    </row>
    <row r="351" spans="1:6" ht="17.25" customHeight="1">
      <c r="A351" s="844">
        <v>210</v>
      </c>
      <c r="B351" s="793">
        <v>43713</v>
      </c>
      <c r="C351" s="236" t="s">
        <v>10468</v>
      </c>
      <c r="D351" s="795" t="s">
        <v>12038</v>
      </c>
      <c r="E351" s="236" t="s">
        <v>9568</v>
      </c>
      <c r="F351" s="855"/>
    </row>
    <row r="352" spans="1:6" ht="17.25" customHeight="1">
      <c r="A352" s="844">
        <v>211</v>
      </c>
      <c r="B352" s="793">
        <v>43713</v>
      </c>
      <c r="C352" s="236" t="s">
        <v>12039</v>
      </c>
      <c r="D352" s="795" t="s">
        <v>12040</v>
      </c>
      <c r="E352" s="236" t="s">
        <v>9568</v>
      </c>
      <c r="F352" s="855"/>
    </row>
    <row r="353" spans="1:6" ht="17.25" customHeight="1">
      <c r="A353" s="844">
        <v>212</v>
      </c>
      <c r="B353" s="793">
        <v>43713</v>
      </c>
      <c r="C353" s="236" t="s">
        <v>12041</v>
      </c>
      <c r="D353" s="795" t="s">
        <v>12042</v>
      </c>
      <c r="E353" s="236" t="s">
        <v>9568</v>
      </c>
      <c r="F353" s="855"/>
    </row>
    <row r="354" spans="1:6" ht="17.25" customHeight="1">
      <c r="A354" s="844">
        <v>213</v>
      </c>
      <c r="B354" s="793">
        <v>43713</v>
      </c>
      <c r="C354" s="236" t="s">
        <v>12043</v>
      </c>
      <c r="D354" s="795" t="s">
        <v>12044</v>
      </c>
      <c r="E354" s="236" t="s">
        <v>9568</v>
      </c>
      <c r="F354" s="855"/>
    </row>
    <row r="355" spans="1:6" ht="17.25" customHeight="1">
      <c r="A355" s="844">
        <v>214</v>
      </c>
      <c r="B355" s="793">
        <v>43713</v>
      </c>
      <c r="C355" s="236" t="s">
        <v>12045</v>
      </c>
      <c r="D355" s="795" t="s">
        <v>12046</v>
      </c>
      <c r="E355" s="236" t="s">
        <v>9568</v>
      </c>
      <c r="F355" s="855"/>
    </row>
    <row r="356" spans="1:6" ht="17.25" customHeight="1">
      <c r="A356" s="844">
        <v>215</v>
      </c>
      <c r="B356" s="793">
        <v>43713</v>
      </c>
      <c r="C356" s="236" t="s">
        <v>12047</v>
      </c>
      <c r="D356" s="795" t="s">
        <v>12048</v>
      </c>
      <c r="E356" s="236" t="s">
        <v>9568</v>
      </c>
      <c r="F356" s="855"/>
    </row>
    <row r="357" spans="1:6" ht="17.25" customHeight="1">
      <c r="A357" s="844">
        <v>216</v>
      </c>
      <c r="B357" s="793">
        <v>43713</v>
      </c>
      <c r="C357" s="236" t="s">
        <v>12049</v>
      </c>
      <c r="D357" s="795" t="s">
        <v>12050</v>
      </c>
      <c r="E357" s="236" t="s">
        <v>9568</v>
      </c>
      <c r="F357" s="855"/>
    </row>
    <row r="358" spans="1:6" ht="17.25" customHeight="1">
      <c r="A358" s="844">
        <v>217</v>
      </c>
      <c r="B358" s="793">
        <v>43713</v>
      </c>
      <c r="C358" s="236" t="s">
        <v>12051</v>
      </c>
      <c r="D358" s="795" t="s">
        <v>12052</v>
      </c>
      <c r="E358" s="236" t="s">
        <v>9568</v>
      </c>
      <c r="F358" s="855"/>
    </row>
    <row r="359" spans="1:6" ht="17.25" customHeight="1">
      <c r="A359" s="844">
        <v>218</v>
      </c>
      <c r="B359" s="793">
        <v>43713</v>
      </c>
      <c r="C359" s="236" t="s">
        <v>12053</v>
      </c>
      <c r="D359" s="795" t="s">
        <v>12054</v>
      </c>
      <c r="E359" s="236" t="s">
        <v>9568</v>
      </c>
      <c r="F359" s="855"/>
    </row>
    <row r="360" spans="1:6" ht="17.25" customHeight="1">
      <c r="A360" s="844">
        <v>219</v>
      </c>
      <c r="B360" s="793">
        <v>43713</v>
      </c>
      <c r="C360" s="236" t="s">
        <v>12055</v>
      </c>
      <c r="D360" s="795" t="s">
        <v>12056</v>
      </c>
      <c r="E360" s="236" t="s">
        <v>9568</v>
      </c>
      <c r="F360" s="855"/>
    </row>
    <row r="361" spans="1:6" ht="17.25" customHeight="1">
      <c r="A361" s="844">
        <v>220</v>
      </c>
      <c r="B361" s="793">
        <v>43713</v>
      </c>
      <c r="C361" s="236" t="s">
        <v>12057</v>
      </c>
      <c r="D361" s="795" t="s">
        <v>12058</v>
      </c>
      <c r="E361" s="236" t="s">
        <v>9568</v>
      </c>
      <c r="F361" s="855"/>
    </row>
    <row r="362" spans="1:6" ht="17.25" customHeight="1">
      <c r="A362" s="844">
        <v>221</v>
      </c>
      <c r="B362" s="793">
        <v>43713</v>
      </c>
      <c r="C362" s="236" t="s">
        <v>12059</v>
      </c>
      <c r="D362" s="795" t="s">
        <v>12060</v>
      </c>
      <c r="E362" s="236" t="s">
        <v>9568</v>
      </c>
      <c r="F362" s="855"/>
    </row>
    <row r="363" spans="1:6" ht="17.25" customHeight="1">
      <c r="A363" s="844">
        <v>222</v>
      </c>
      <c r="B363" s="793">
        <v>43713</v>
      </c>
      <c r="C363" s="236" t="s">
        <v>12061</v>
      </c>
      <c r="D363" s="795" t="s">
        <v>12062</v>
      </c>
      <c r="E363" s="236" t="s">
        <v>9568</v>
      </c>
      <c r="F363" s="855"/>
    </row>
    <row r="364" spans="1:6" ht="17.25" customHeight="1">
      <c r="A364" s="844">
        <v>223</v>
      </c>
      <c r="B364" s="793">
        <v>43713</v>
      </c>
      <c r="C364" s="236" t="s">
        <v>12063</v>
      </c>
      <c r="D364" s="795" t="s">
        <v>12064</v>
      </c>
      <c r="E364" s="236" t="s">
        <v>9568</v>
      </c>
      <c r="F364" s="855"/>
    </row>
    <row r="365" spans="1:6" ht="17.25" customHeight="1">
      <c r="A365" s="844">
        <v>224</v>
      </c>
      <c r="B365" s="793">
        <v>43713</v>
      </c>
      <c r="C365" s="236" t="s">
        <v>12065</v>
      </c>
      <c r="D365" s="795" t="s">
        <v>12066</v>
      </c>
      <c r="E365" s="236" t="s">
        <v>9568</v>
      </c>
      <c r="F365" s="855"/>
    </row>
    <row r="366" spans="1:6" ht="17.25" customHeight="1">
      <c r="A366" s="844">
        <v>225</v>
      </c>
      <c r="B366" s="793">
        <v>43713</v>
      </c>
      <c r="C366" s="236" t="s">
        <v>12067</v>
      </c>
      <c r="D366" s="795" t="s">
        <v>12068</v>
      </c>
      <c r="E366" s="236" t="s">
        <v>9568</v>
      </c>
      <c r="F366" s="855"/>
    </row>
    <row r="367" spans="1:6" ht="17.25" customHeight="1">
      <c r="A367" s="844">
        <v>226</v>
      </c>
      <c r="B367" s="793">
        <v>43713</v>
      </c>
      <c r="C367" s="236" t="s">
        <v>12069</v>
      </c>
      <c r="D367" s="795" t="s">
        <v>12070</v>
      </c>
      <c r="E367" s="236" t="s">
        <v>9568</v>
      </c>
      <c r="F367" s="855"/>
    </row>
    <row r="368" spans="1:6" ht="17.25" customHeight="1">
      <c r="A368" s="844">
        <v>227</v>
      </c>
      <c r="B368" s="793">
        <v>43713</v>
      </c>
      <c r="C368" s="236" t="s">
        <v>12071</v>
      </c>
      <c r="D368" s="795" t="s">
        <v>12072</v>
      </c>
      <c r="E368" s="236" t="s">
        <v>9568</v>
      </c>
      <c r="F368" s="855"/>
    </row>
    <row r="369" spans="1:6" ht="17.25" customHeight="1">
      <c r="A369" s="844">
        <v>228</v>
      </c>
      <c r="B369" s="793">
        <v>43713</v>
      </c>
      <c r="C369" s="236" t="s">
        <v>12073</v>
      </c>
      <c r="D369" s="795" t="s">
        <v>12074</v>
      </c>
      <c r="E369" s="236" t="s">
        <v>9568</v>
      </c>
      <c r="F369" s="855"/>
    </row>
    <row r="370" spans="1:6" ht="17.25" customHeight="1">
      <c r="A370" s="844">
        <v>229</v>
      </c>
      <c r="B370" s="793">
        <v>43713</v>
      </c>
      <c r="C370" s="236" t="s">
        <v>12075</v>
      </c>
      <c r="D370" s="795" t="s">
        <v>12076</v>
      </c>
      <c r="E370" s="236" t="s">
        <v>9568</v>
      </c>
      <c r="F370" s="855"/>
    </row>
    <row r="371" spans="1:6" ht="17.25" customHeight="1">
      <c r="A371" s="844">
        <v>230</v>
      </c>
      <c r="B371" s="793">
        <v>43713</v>
      </c>
      <c r="C371" s="236" t="s">
        <v>9700</v>
      </c>
      <c r="D371" s="795" t="s">
        <v>12077</v>
      </c>
      <c r="E371" s="236" t="s">
        <v>9568</v>
      </c>
      <c r="F371" s="855"/>
    </row>
    <row r="372" spans="1:6" ht="17.25" customHeight="1">
      <c r="A372" s="844">
        <v>231</v>
      </c>
      <c r="B372" s="793">
        <v>43713</v>
      </c>
      <c r="C372" s="236" t="s">
        <v>12078</v>
      </c>
      <c r="D372" s="795" t="s">
        <v>12079</v>
      </c>
      <c r="E372" s="236" t="s">
        <v>9568</v>
      </c>
      <c r="F372" s="855"/>
    </row>
    <row r="373" spans="1:6" ht="17.25" customHeight="1">
      <c r="A373" s="844">
        <v>232</v>
      </c>
      <c r="B373" s="793">
        <v>43713</v>
      </c>
      <c r="C373" s="236" t="s">
        <v>12080</v>
      </c>
      <c r="D373" s="795" t="s">
        <v>12081</v>
      </c>
      <c r="E373" s="236" t="s">
        <v>9568</v>
      </c>
      <c r="F373" s="855"/>
    </row>
    <row r="374" spans="1:6" ht="17.25" customHeight="1">
      <c r="A374" s="844">
        <v>233</v>
      </c>
      <c r="B374" s="793">
        <v>43713</v>
      </c>
      <c r="C374" s="236" t="s">
        <v>12082</v>
      </c>
      <c r="D374" s="795" t="s">
        <v>12083</v>
      </c>
      <c r="E374" s="236" t="s">
        <v>9568</v>
      </c>
      <c r="F374" s="855"/>
    </row>
    <row r="375" spans="1:6" ht="17.25" customHeight="1">
      <c r="A375" s="844">
        <v>234</v>
      </c>
      <c r="B375" s="793">
        <v>43713</v>
      </c>
      <c r="C375" s="236" t="s">
        <v>12084</v>
      </c>
      <c r="D375" s="795" t="s">
        <v>12085</v>
      </c>
      <c r="E375" s="236" t="s">
        <v>9568</v>
      </c>
      <c r="F375" s="855"/>
    </row>
    <row r="376" spans="1:6" ht="17.25" customHeight="1">
      <c r="A376" s="844">
        <v>235</v>
      </c>
      <c r="B376" s="793">
        <v>43713</v>
      </c>
      <c r="C376" s="236" t="s">
        <v>12086</v>
      </c>
      <c r="D376" s="795" t="s">
        <v>12087</v>
      </c>
      <c r="E376" s="236" t="s">
        <v>9568</v>
      </c>
      <c r="F376" s="855"/>
    </row>
    <row r="377" spans="1:6" ht="17.25" customHeight="1">
      <c r="A377" s="844">
        <v>236</v>
      </c>
      <c r="B377" s="793">
        <v>43713</v>
      </c>
      <c r="C377" s="236" t="s">
        <v>12088</v>
      </c>
      <c r="D377" s="795" t="s">
        <v>12089</v>
      </c>
      <c r="E377" s="236" t="s">
        <v>9568</v>
      </c>
      <c r="F377" s="855"/>
    </row>
    <row r="378" spans="1:6" ht="17.25" customHeight="1">
      <c r="A378" s="844">
        <v>237</v>
      </c>
      <c r="B378" s="793">
        <v>43713</v>
      </c>
      <c r="C378" s="236" t="s">
        <v>12090</v>
      </c>
      <c r="D378" s="795" t="s">
        <v>12091</v>
      </c>
      <c r="E378" s="236" t="s">
        <v>9568</v>
      </c>
      <c r="F378" s="855"/>
    </row>
    <row r="379" spans="1:6" ht="17.25" customHeight="1">
      <c r="A379" s="844">
        <v>238</v>
      </c>
      <c r="B379" s="793">
        <v>43713</v>
      </c>
      <c r="C379" s="236" t="s">
        <v>12092</v>
      </c>
      <c r="D379" s="795" t="s">
        <v>12093</v>
      </c>
      <c r="E379" s="236" t="s">
        <v>9568</v>
      </c>
      <c r="F379" s="855"/>
    </row>
    <row r="380" spans="1:6" ht="17.25" customHeight="1">
      <c r="A380" s="844">
        <v>239</v>
      </c>
      <c r="B380" s="793">
        <v>43713</v>
      </c>
      <c r="C380" s="236" t="s">
        <v>12094</v>
      </c>
      <c r="D380" s="795" t="s">
        <v>12095</v>
      </c>
      <c r="E380" s="236" t="s">
        <v>9568</v>
      </c>
      <c r="F380" s="855"/>
    </row>
    <row r="381" spans="1:6" ht="17.25" customHeight="1">
      <c r="A381" s="844">
        <v>240</v>
      </c>
      <c r="B381" s="793">
        <v>43713</v>
      </c>
      <c r="C381" s="236" t="s">
        <v>12096</v>
      </c>
      <c r="D381" s="795" t="s">
        <v>12097</v>
      </c>
      <c r="E381" s="236" t="s">
        <v>9568</v>
      </c>
      <c r="F381" s="855"/>
    </row>
    <row r="382" spans="1:6" ht="17.25" customHeight="1">
      <c r="A382" s="844">
        <v>241</v>
      </c>
      <c r="B382" s="793">
        <v>43713</v>
      </c>
      <c r="C382" s="236" t="s">
        <v>12098</v>
      </c>
      <c r="D382" s="795" t="s">
        <v>12099</v>
      </c>
      <c r="E382" s="236" t="s">
        <v>9568</v>
      </c>
      <c r="F382" s="855"/>
    </row>
    <row r="383" spans="1:6" ht="17.25" customHeight="1">
      <c r="A383" s="844">
        <v>242</v>
      </c>
      <c r="B383" s="793">
        <v>43713</v>
      </c>
      <c r="C383" s="236" t="s">
        <v>12100</v>
      </c>
      <c r="D383" s="795" t="s">
        <v>12101</v>
      </c>
      <c r="E383" s="236" t="s">
        <v>9568</v>
      </c>
      <c r="F383" s="855"/>
    </row>
    <row r="384" spans="1:6" ht="17.25" customHeight="1">
      <c r="A384" s="844">
        <v>243</v>
      </c>
      <c r="B384" s="793">
        <v>43713</v>
      </c>
      <c r="C384" s="236" t="s">
        <v>12102</v>
      </c>
      <c r="D384" s="795" t="s">
        <v>12103</v>
      </c>
      <c r="E384" s="236" t="s">
        <v>9568</v>
      </c>
      <c r="F384" s="855"/>
    </row>
    <row r="385" spans="1:6" ht="17.25" customHeight="1">
      <c r="A385" s="844">
        <v>244</v>
      </c>
      <c r="B385" s="793">
        <v>43713</v>
      </c>
      <c r="C385" s="236" t="s">
        <v>12104</v>
      </c>
      <c r="D385" s="795" t="s">
        <v>12105</v>
      </c>
      <c r="E385" s="236" t="s">
        <v>9568</v>
      </c>
      <c r="F385" s="855"/>
    </row>
    <row r="386" spans="1:6" ht="17.25" customHeight="1">
      <c r="A386" s="844">
        <v>245</v>
      </c>
      <c r="B386" s="793">
        <v>43713</v>
      </c>
      <c r="C386" s="236" t="s">
        <v>12106</v>
      </c>
      <c r="D386" s="795" t="s">
        <v>12107</v>
      </c>
      <c r="E386" s="236" t="s">
        <v>9568</v>
      </c>
      <c r="F386" s="855"/>
    </row>
    <row r="387" spans="1:6" ht="17.25" customHeight="1">
      <c r="A387" s="844">
        <v>246</v>
      </c>
      <c r="B387" s="793">
        <v>43713</v>
      </c>
      <c r="C387" s="236" t="s">
        <v>12108</v>
      </c>
      <c r="D387" s="795" t="s">
        <v>12109</v>
      </c>
      <c r="E387" s="236" t="s">
        <v>9568</v>
      </c>
      <c r="F387" s="855"/>
    </row>
    <row r="388" spans="1:6" ht="17.25" customHeight="1">
      <c r="A388" s="844">
        <v>247</v>
      </c>
      <c r="B388" s="793">
        <v>43713</v>
      </c>
      <c r="C388" s="236" t="s">
        <v>12110</v>
      </c>
      <c r="D388" s="795" t="s">
        <v>12111</v>
      </c>
      <c r="E388" s="236" t="s">
        <v>9568</v>
      </c>
      <c r="F388" s="855"/>
    </row>
    <row r="389" spans="1:6" ht="17.25" customHeight="1">
      <c r="A389" s="844">
        <v>248</v>
      </c>
      <c r="B389" s="793">
        <v>43713</v>
      </c>
      <c r="C389" s="236" t="s">
        <v>12112</v>
      </c>
      <c r="D389" s="795" t="s">
        <v>12113</v>
      </c>
      <c r="E389" s="236" t="s">
        <v>9568</v>
      </c>
      <c r="F389" s="855"/>
    </row>
    <row r="390" spans="1:6" ht="17.25" customHeight="1">
      <c r="A390" s="844">
        <v>249</v>
      </c>
      <c r="B390" s="793">
        <v>43713</v>
      </c>
      <c r="C390" s="236" t="s">
        <v>12114</v>
      </c>
      <c r="D390" s="795" t="s">
        <v>12115</v>
      </c>
      <c r="E390" s="236" t="s">
        <v>9568</v>
      </c>
      <c r="F390" s="855"/>
    </row>
    <row r="391" spans="1:6" ht="17.25" customHeight="1">
      <c r="A391" s="844">
        <v>250</v>
      </c>
      <c r="B391" s="793">
        <v>43713</v>
      </c>
      <c r="C391" s="236" t="s">
        <v>12116</v>
      </c>
      <c r="D391" s="795" t="s">
        <v>12117</v>
      </c>
      <c r="E391" s="236" t="s">
        <v>9568</v>
      </c>
      <c r="F391" s="855"/>
    </row>
    <row r="392" spans="1:6" ht="17.25" customHeight="1">
      <c r="A392" s="844">
        <v>251</v>
      </c>
      <c r="B392" s="793">
        <v>43713</v>
      </c>
      <c r="C392" s="236" t="s">
        <v>12118</v>
      </c>
      <c r="D392" s="795" t="s">
        <v>12119</v>
      </c>
      <c r="E392" s="236" t="s">
        <v>9568</v>
      </c>
      <c r="F392" s="855"/>
    </row>
    <row r="393" spans="1:6" ht="17.25" customHeight="1">
      <c r="A393" s="844">
        <v>252</v>
      </c>
      <c r="B393" s="793">
        <v>43713</v>
      </c>
      <c r="C393" s="236" t="s">
        <v>12120</v>
      </c>
      <c r="D393" s="795" t="s">
        <v>12121</v>
      </c>
      <c r="E393" s="236" t="s">
        <v>9568</v>
      </c>
      <c r="F393" s="855"/>
    </row>
    <row r="394" spans="1:6" ht="17.25" customHeight="1">
      <c r="A394" s="844">
        <v>253</v>
      </c>
      <c r="B394" s="793">
        <v>43713</v>
      </c>
      <c r="C394" s="236" t="s">
        <v>12122</v>
      </c>
      <c r="D394" s="795" t="s">
        <v>12123</v>
      </c>
      <c r="E394" s="236" t="s">
        <v>9568</v>
      </c>
      <c r="F394" s="855"/>
    </row>
    <row r="395" spans="1:6" ht="17.25" customHeight="1">
      <c r="A395" s="844">
        <v>254</v>
      </c>
      <c r="B395" s="793">
        <v>43713</v>
      </c>
      <c r="C395" s="236" t="s">
        <v>12124</v>
      </c>
      <c r="D395" s="795" t="s">
        <v>12125</v>
      </c>
      <c r="E395" s="236" t="s">
        <v>9568</v>
      </c>
      <c r="F395" s="855"/>
    </row>
    <row r="396" spans="1:6" ht="17.25" customHeight="1">
      <c r="A396" s="844">
        <v>255</v>
      </c>
      <c r="B396" s="793">
        <v>43713</v>
      </c>
      <c r="C396" s="236" t="s">
        <v>12126</v>
      </c>
      <c r="D396" s="795" t="s">
        <v>12127</v>
      </c>
      <c r="E396" s="236" t="s">
        <v>9568</v>
      </c>
      <c r="F396" s="855"/>
    </row>
    <row r="397" spans="1:6" ht="17.25" customHeight="1">
      <c r="A397" s="844">
        <v>256</v>
      </c>
      <c r="B397" s="793">
        <v>43713</v>
      </c>
      <c r="C397" s="236" t="s">
        <v>12128</v>
      </c>
      <c r="D397" s="795" t="s">
        <v>12129</v>
      </c>
      <c r="E397" s="236" t="s">
        <v>9568</v>
      </c>
      <c r="F397" s="855"/>
    </row>
    <row r="398" spans="1:6" ht="17.25" customHeight="1">
      <c r="A398" s="844">
        <v>257</v>
      </c>
      <c r="B398" s="793">
        <v>43713</v>
      </c>
      <c r="C398" s="236" t="s">
        <v>12130</v>
      </c>
      <c r="D398" s="795" t="s">
        <v>12131</v>
      </c>
      <c r="E398" s="236" t="s">
        <v>9568</v>
      </c>
      <c r="F398" s="855"/>
    </row>
    <row r="399" spans="1:6" ht="17.25" customHeight="1">
      <c r="A399" s="844">
        <v>258</v>
      </c>
      <c r="B399" s="793">
        <v>43713</v>
      </c>
      <c r="C399" s="236" t="s">
        <v>12132</v>
      </c>
      <c r="D399" s="795" t="s">
        <v>12133</v>
      </c>
      <c r="E399" s="236" t="s">
        <v>9568</v>
      </c>
      <c r="F399" s="855"/>
    </row>
    <row r="400" spans="1:6" ht="17.25" customHeight="1">
      <c r="A400" s="844">
        <v>259</v>
      </c>
      <c r="B400" s="793">
        <v>43713</v>
      </c>
      <c r="C400" s="236" t="s">
        <v>12134</v>
      </c>
      <c r="D400" s="795" t="s">
        <v>12135</v>
      </c>
      <c r="E400" s="236" t="s">
        <v>9568</v>
      </c>
      <c r="F400" s="855"/>
    </row>
    <row r="401" spans="1:6" ht="17.25" customHeight="1">
      <c r="A401" s="844">
        <v>260</v>
      </c>
      <c r="B401" s="793">
        <v>43713</v>
      </c>
      <c r="C401" s="236" t="s">
        <v>12136</v>
      </c>
      <c r="D401" s="795" t="s">
        <v>12137</v>
      </c>
      <c r="E401" s="236" t="s">
        <v>9568</v>
      </c>
      <c r="F401" s="855"/>
    </row>
    <row r="402" spans="1:6" ht="17.25" customHeight="1">
      <c r="A402" s="844">
        <v>261</v>
      </c>
      <c r="B402" s="793">
        <v>43713</v>
      </c>
      <c r="C402" s="236" t="s">
        <v>12138</v>
      </c>
      <c r="D402" s="795" t="s">
        <v>12139</v>
      </c>
      <c r="E402" s="236" t="s">
        <v>9568</v>
      </c>
      <c r="F402" s="855"/>
    </row>
    <row r="403" spans="1:6" ht="17.25" customHeight="1">
      <c r="A403" s="844">
        <v>262</v>
      </c>
      <c r="B403" s="793">
        <v>43713</v>
      </c>
      <c r="C403" s="236" t="s">
        <v>12140</v>
      </c>
      <c r="D403" s="795" t="s">
        <v>12141</v>
      </c>
      <c r="E403" s="236" t="s">
        <v>9568</v>
      </c>
      <c r="F403" s="855"/>
    </row>
    <row r="404" spans="1:6" ht="17.25" customHeight="1">
      <c r="A404" s="844">
        <v>263</v>
      </c>
      <c r="B404" s="793">
        <v>43713</v>
      </c>
      <c r="C404" s="236" t="s">
        <v>12142</v>
      </c>
      <c r="D404" s="795" t="s">
        <v>12143</v>
      </c>
      <c r="E404" s="236" t="s">
        <v>9568</v>
      </c>
      <c r="F404" s="855"/>
    </row>
    <row r="405" spans="1:6" ht="17.25" customHeight="1">
      <c r="A405" s="844">
        <v>264</v>
      </c>
      <c r="B405" s="793">
        <v>43713</v>
      </c>
      <c r="C405" s="236" t="s">
        <v>12144</v>
      </c>
      <c r="D405" s="795" t="s">
        <v>12145</v>
      </c>
      <c r="E405" s="236" t="s">
        <v>9568</v>
      </c>
      <c r="F405" s="855"/>
    </row>
    <row r="406" spans="1:6" ht="17.25" customHeight="1">
      <c r="A406" s="844">
        <v>265</v>
      </c>
      <c r="B406" s="793">
        <v>43713</v>
      </c>
      <c r="C406" s="236" t="s">
        <v>12146</v>
      </c>
      <c r="D406" s="795" t="s">
        <v>12147</v>
      </c>
      <c r="E406" s="236" t="s">
        <v>9568</v>
      </c>
      <c r="F406" s="855"/>
    </row>
    <row r="407" spans="1:6" ht="17.25" customHeight="1">
      <c r="A407" s="844">
        <v>266</v>
      </c>
      <c r="B407" s="793">
        <v>43713</v>
      </c>
      <c r="C407" s="236" t="s">
        <v>12148</v>
      </c>
      <c r="D407" s="795" t="s">
        <v>12149</v>
      </c>
      <c r="E407" s="236" t="s">
        <v>9568</v>
      </c>
      <c r="F407" s="855"/>
    </row>
    <row r="408" spans="1:6" ht="17.25" customHeight="1">
      <c r="A408" s="844">
        <v>267</v>
      </c>
      <c r="B408" s="793">
        <v>43713</v>
      </c>
      <c r="C408" s="236" t="s">
        <v>12150</v>
      </c>
      <c r="D408" s="795" t="s">
        <v>12151</v>
      </c>
      <c r="E408" s="236" t="s">
        <v>9568</v>
      </c>
      <c r="F408" s="855"/>
    </row>
    <row r="409" spans="1:6" ht="17.25" customHeight="1">
      <c r="A409" s="844">
        <v>268</v>
      </c>
      <c r="B409" s="793">
        <v>43713</v>
      </c>
      <c r="C409" s="236" t="s">
        <v>12152</v>
      </c>
      <c r="D409" s="795" t="s">
        <v>12153</v>
      </c>
      <c r="E409" s="236" t="s">
        <v>9568</v>
      </c>
      <c r="F409" s="855"/>
    </row>
    <row r="410" spans="1:6" ht="17.25" customHeight="1">
      <c r="A410" s="844">
        <v>269</v>
      </c>
      <c r="B410" s="793">
        <v>43713</v>
      </c>
      <c r="C410" s="236" t="s">
        <v>12154</v>
      </c>
      <c r="D410" s="795" t="s">
        <v>12155</v>
      </c>
      <c r="E410" s="236" t="s">
        <v>9568</v>
      </c>
      <c r="F410" s="855"/>
    </row>
    <row r="411" spans="1:6" ht="17.25" customHeight="1">
      <c r="A411" s="844">
        <v>270</v>
      </c>
      <c r="B411" s="793">
        <v>43713</v>
      </c>
      <c r="C411" s="236" t="s">
        <v>12156</v>
      </c>
      <c r="D411" s="795" t="s">
        <v>12157</v>
      </c>
      <c r="E411" s="236" t="s">
        <v>9568</v>
      </c>
      <c r="F411" s="855"/>
    </row>
    <row r="412" spans="1:6" ht="17.25" customHeight="1">
      <c r="A412" s="844">
        <v>271</v>
      </c>
      <c r="B412" s="793">
        <v>43713</v>
      </c>
      <c r="C412" s="236" t="s">
        <v>12158</v>
      </c>
      <c r="D412" s="795" t="s">
        <v>12159</v>
      </c>
      <c r="E412" s="236" t="s">
        <v>9568</v>
      </c>
      <c r="F412" s="855"/>
    </row>
    <row r="413" spans="1:6" ht="17.25" customHeight="1">
      <c r="A413" s="844">
        <v>272</v>
      </c>
      <c r="B413" s="793">
        <v>43713</v>
      </c>
      <c r="C413" s="236" t="s">
        <v>12160</v>
      </c>
      <c r="D413" s="795" t="s">
        <v>12161</v>
      </c>
      <c r="E413" s="236" t="s">
        <v>9568</v>
      </c>
      <c r="F413" s="855"/>
    </row>
    <row r="414" spans="1:6" ht="17.25" customHeight="1">
      <c r="A414" s="844">
        <v>273</v>
      </c>
      <c r="B414" s="793">
        <v>43713</v>
      </c>
      <c r="C414" s="236" t="s">
        <v>12162</v>
      </c>
      <c r="D414" s="795" t="s">
        <v>12163</v>
      </c>
      <c r="E414" s="236" t="s">
        <v>9568</v>
      </c>
      <c r="F414" s="855"/>
    </row>
    <row r="415" spans="1:6" ht="17.25" customHeight="1">
      <c r="A415" s="844">
        <v>274</v>
      </c>
      <c r="B415" s="793">
        <v>43713</v>
      </c>
      <c r="C415" s="236" t="s">
        <v>10978</v>
      </c>
      <c r="D415" s="795" t="s">
        <v>12164</v>
      </c>
      <c r="E415" s="236" t="s">
        <v>9568</v>
      </c>
      <c r="F415" s="855"/>
    </row>
    <row r="416" spans="1:6" ht="17.25" customHeight="1">
      <c r="A416" s="844">
        <v>275</v>
      </c>
      <c r="B416" s="793">
        <v>43713</v>
      </c>
      <c r="C416" s="236" t="s">
        <v>12165</v>
      </c>
      <c r="D416" s="795" t="s">
        <v>12166</v>
      </c>
      <c r="E416" s="236" t="s">
        <v>9568</v>
      </c>
      <c r="F416" s="855"/>
    </row>
    <row r="417" spans="1:6" ht="17.25" customHeight="1">
      <c r="A417" s="844">
        <v>276</v>
      </c>
      <c r="B417" s="793">
        <v>43713</v>
      </c>
      <c r="C417" s="236" t="s">
        <v>12167</v>
      </c>
      <c r="D417" s="795" t="s">
        <v>12168</v>
      </c>
      <c r="E417" s="236" t="s">
        <v>9568</v>
      </c>
      <c r="F417" s="855"/>
    </row>
    <row r="418" spans="1:6" ht="17.25" customHeight="1">
      <c r="A418" s="844">
        <v>277</v>
      </c>
      <c r="B418" s="793">
        <v>43713</v>
      </c>
      <c r="C418" s="236" t="s">
        <v>12169</v>
      </c>
      <c r="D418" s="795" t="s">
        <v>12170</v>
      </c>
      <c r="E418" s="236" t="s">
        <v>9568</v>
      </c>
      <c r="F418" s="855"/>
    </row>
    <row r="419" spans="1:6" ht="17.25" customHeight="1">
      <c r="A419" s="844">
        <v>278</v>
      </c>
      <c r="B419" s="793">
        <v>43713</v>
      </c>
      <c r="C419" s="236" t="s">
        <v>12171</v>
      </c>
      <c r="D419" s="795" t="s">
        <v>12172</v>
      </c>
      <c r="E419" s="236" t="s">
        <v>9568</v>
      </c>
      <c r="F419" s="855"/>
    </row>
    <row r="420" spans="1:6" ht="17.25" customHeight="1">
      <c r="A420" s="844">
        <v>279</v>
      </c>
      <c r="B420" s="793">
        <v>43713</v>
      </c>
      <c r="C420" s="236" t="s">
        <v>12173</v>
      </c>
      <c r="D420" s="795" t="s">
        <v>12174</v>
      </c>
      <c r="E420" s="236" t="s">
        <v>9568</v>
      </c>
      <c r="F420" s="855"/>
    </row>
    <row r="421" spans="1:6" ht="17.25" customHeight="1">
      <c r="A421" s="844">
        <v>280</v>
      </c>
      <c r="B421" s="793">
        <v>43713</v>
      </c>
      <c r="C421" s="236" t="s">
        <v>12175</v>
      </c>
      <c r="D421" s="795" t="s">
        <v>12176</v>
      </c>
      <c r="E421" s="236" t="s">
        <v>9568</v>
      </c>
      <c r="F421" s="855"/>
    </row>
    <row r="422" spans="1:6" ht="17.25" customHeight="1">
      <c r="A422" s="844">
        <v>281</v>
      </c>
      <c r="B422" s="793">
        <v>43713</v>
      </c>
      <c r="C422" s="236" t="s">
        <v>12177</v>
      </c>
      <c r="D422" s="795" t="s">
        <v>12178</v>
      </c>
      <c r="E422" s="236" t="s">
        <v>9568</v>
      </c>
      <c r="F422" s="855"/>
    </row>
    <row r="423" spans="1:6" ht="17.25" customHeight="1">
      <c r="A423" s="844">
        <v>282</v>
      </c>
      <c r="B423" s="793">
        <v>43713</v>
      </c>
      <c r="C423" s="236" t="s">
        <v>12179</v>
      </c>
      <c r="D423" s="795" t="s">
        <v>12180</v>
      </c>
      <c r="E423" s="236" t="s">
        <v>9568</v>
      </c>
      <c r="F423" s="855"/>
    </row>
    <row r="424" spans="1:6" ht="17.25" customHeight="1">
      <c r="A424" s="844">
        <v>283</v>
      </c>
      <c r="B424" s="793">
        <v>43713</v>
      </c>
      <c r="C424" s="236" t="s">
        <v>12181</v>
      </c>
      <c r="D424" s="795" t="s">
        <v>12182</v>
      </c>
      <c r="E424" s="236" t="s">
        <v>9568</v>
      </c>
      <c r="F424" s="855"/>
    </row>
    <row r="425" spans="1:6" ht="17.25" customHeight="1">
      <c r="A425" s="844">
        <v>284</v>
      </c>
      <c r="B425" s="793">
        <v>43713</v>
      </c>
      <c r="C425" s="236" t="s">
        <v>12183</v>
      </c>
      <c r="D425" s="795" t="s">
        <v>12184</v>
      </c>
      <c r="E425" s="236" t="s">
        <v>9568</v>
      </c>
      <c r="F425" s="855"/>
    </row>
    <row r="426" spans="1:6" ht="17.25" customHeight="1">
      <c r="A426" s="844">
        <v>285</v>
      </c>
      <c r="B426" s="793">
        <v>43713</v>
      </c>
      <c r="C426" s="236" t="s">
        <v>12185</v>
      </c>
      <c r="D426" s="795" t="s">
        <v>12186</v>
      </c>
      <c r="E426" s="236" t="s">
        <v>9568</v>
      </c>
      <c r="F426" s="855"/>
    </row>
    <row r="427" spans="1:6" ht="17.25" customHeight="1">
      <c r="A427" s="844">
        <v>286</v>
      </c>
      <c r="B427" s="793">
        <v>43713</v>
      </c>
      <c r="C427" s="236" t="s">
        <v>12187</v>
      </c>
      <c r="D427" s="795" t="s">
        <v>12188</v>
      </c>
      <c r="E427" s="236" t="s">
        <v>9568</v>
      </c>
      <c r="F427" s="855"/>
    </row>
    <row r="428" spans="1:6" ht="17.25" customHeight="1">
      <c r="A428" s="844">
        <v>287</v>
      </c>
      <c r="B428" s="793">
        <v>43713</v>
      </c>
      <c r="C428" s="236" t="s">
        <v>12189</v>
      </c>
      <c r="D428" s="795" t="s">
        <v>12190</v>
      </c>
      <c r="E428" s="236" t="s">
        <v>9568</v>
      </c>
      <c r="F428" s="855"/>
    </row>
    <row r="429" spans="1:6" ht="17.25" customHeight="1">
      <c r="A429" s="844">
        <v>288</v>
      </c>
      <c r="B429" s="793">
        <v>43713</v>
      </c>
      <c r="C429" s="236" t="s">
        <v>12191</v>
      </c>
      <c r="D429" s="795" t="s">
        <v>12192</v>
      </c>
      <c r="E429" s="236" t="s">
        <v>9568</v>
      </c>
      <c r="F429" s="855"/>
    </row>
    <row r="430" spans="1:6" ht="17.25" customHeight="1">
      <c r="A430" s="844">
        <v>289</v>
      </c>
      <c r="B430" s="793">
        <v>43713</v>
      </c>
      <c r="C430" s="236" t="s">
        <v>12193</v>
      </c>
      <c r="D430" s="795" t="s">
        <v>12194</v>
      </c>
      <c r="E430" s="236" t="s">
        <v>9568</v>
      </c>
      <c r="F430" s="855"/>
    </row>
    <row r="431" spans="1:6" ht="17.25" customHeight="1">
      <c r="A431" s="844">
        <v>290</v>
      </c>
      <c r="B431" s="793">
        <v>43713</v>
      </c>
      <c r="C431" s="236" t="s">
        <v>12195</v>
      </c>
      <c r="D431" s="795" t="s">
        <v>12196</v>
      </c>
      <c r="E431" s="236" t="s">
        <v>9568</v>
      </c>
      <c r="F431" s="855"/>
    </row>
    <row r="432" spans="1:6" ht="17.25" customHeight="1">
      <c r="A432" s="844">
        <v>291</v>
      </c>
      <c r="B432" s="793">
        <v>43713</v>
      </c>
      <c r="C432" s="236" t="s">
        <v>12197</v>
      </c>
      <c r="D432" s="795" t="s">
        <v>12198</v>
      </c>
      <c r="E432" s="236" t="s">
        <v>9568</v>
      </c>
      <c r="F432" s="855"/>
    </row>
    <row r="433" spans="1:6" ht="17.25" customHeight="1">
      <c r="A433" s="844">
        <v>292</v>
      </c>
      <c r="B433" s="793">
        <v>43713</v>
      </c>
      <c r="C433" s="236" t="s">
        <v>12199</v>
      </c>
      <c r="D433" s="795" t="s">
        <v>12200</v>
      </c>
      <c r="E433" s="236" t="s">
        <v>9568</v>
      </c>
      <c r="F433" s="855"/>
    </row>
    <row r="434" spans="1:6" ht="17.25" customHeight="1">
      <c r="A434" s="844">
        <v>293</v>
      </c>
      <c r="B434" s="793">
        <v>43713</v>
      </c>
      <c r="C434" s="236" t="s">
        <v>12201</v>
      </c>
      <c r="D434" s="795" t="s">
        <v>12202</v>
      </c>
      <c r="E434" s="236" t="s">
        <v>9568</v>
      </c>
      <c r="F434" s="855"/>
    </row>
    <row r="435" spans="1:6" ht="17.25" customHeight="1">
      <c r="A435" s="844">
        <v>294</v>
      </c>
      <c r="B435" s="793">
        <v>43713</v>
      </c>
      <c r="C435" s="236" t="s">
        <v>12203</v>
      </c>
      <c r="D435" s="795" t="s">
        <v>12204</v>
      </c>
      <c r="E435" s="236" t="s">
        <v>9568</v>
      </c>
      <c r="F435" s="855"/>
    </row>
    <row r="436" spans="1:6" ht="17.25" customHeight="1">
      <c r="A436" s="844">
        <v>295</v>
      </c>
      <c r="B436" s="793">
        <v>43713</v>
      </c>
      <c r="C436" s="236" t="s">
        <v>12205</v>
      </c>
      <c r="D436" s="795" t="s">
        <v>12206</v>
      </c>
      <c r="E436" s="236" t="s">
        <v>9568</v>
      </c>
      <c r="F436" s="855"/>
    </row>
    <row r="437" spans="1:6" ht="17.25" customHeight="1">
      <c r="A437" s="844">
        <v>296</v>
      </c>
      <c r="B437" s="793">
        <v>43713</v>
      </c>
      <c r="C437" s="236" t="s">
        <v>12207</v>
      </c>
      <c r="D437" s="795" t="s">
        <v>12208</v>
      </c>
      <c r="E437" s="236" t="s">
        <v>9568</v>
      </c>
      <c r="F437" s="855"/>
    </row>
    <row r="438" spans="1:6" ht="17.25" customHeight="1">
      <c r="A438" s="844">
        <v>297</v>
      </c>
      <c r="B438" s="793">
        <v>43713</v>
      </c>
      <c r="C438" s="236" t="s">
        <v>12209</v>
      </c>
      <c r="D438" s="795" t="s">
        <v>12210</v>
      </c>
      <c r="E438" s="236" t="s">
        <v>9568</v>
      </c>
      <c r="F438" s="855"/>
    </row>
    <row r="439" spans="1:6" ht="17.25" customHeight="1">
      <c r="A439" s="844">
        <v>298</v>
      </c>
      <c r="B439" s="793">
        <v>43713</v>
      </c>
      <c r="C439" s="236" t="s">
        <v>12211</v>
      </c>
      <c r="D439" s="795" t="s">
        <v>12212</v>
      </c>
      <c r="E439" s="236" t="s">
        <v>9568</v>
      </c>
      <c r="F439" s="855"/>
    </row>
    <row r="440" spans="1:6" ht="17.25" customHeight="1">
      <c r="A440" s="844">
        <v>299</v>
      </c>
      <c r="B440" s="793">
        <v>43713</v>
      </c>
      <c r="C440" s="236" t="s">
        <v>12213</v>
      </c>
      <c r="D440" s="795" t="s">
        <v>12214</v>
      </c>
      <c r="E440" s="236" t="s">
        <v>9568</v>
      </c>
      <c r="F440" s="855"/>
    </row>
    <row r="441" spans="1:6" ht="17.25" customHeight="1">
      <c r="A441" s="844">
        <v>300</v>
      </c>
      <c r="B441" s="793">
        <v>43713</v>
      </c>
      <c r="C441" s="236" t="s">
        <v>12215</v>
      </c>
      <c r="D441" s="795" t="s">
        <v>12216</v>
      </c>
      <c r="E441" s="236" t="s">
        <v>9568</v>
      </c>
      <c r="F441" s="855"/>
    </row>
    <row r="442" spans="1:6" ht="17.25" customHeight="1">
      <c r="A442" s="844">
        <v>301</v>
      </c>
      <c r="B442" s="793">
        <v>43713</v>
      </c>
      <c r="C442" s="236" t="s">
        <v>12217</v>
      </c>
      <c r="D442" s="795" t="s">
        <v>12218</v>
      </c>
      <c r="E442" s="236" t="s">
        <v>9568</v>
      </c>
      <c r="F442" s="855"/>
    </row>
    <row r="443" spans="1:6" ht="17.25" customHeight="1">
      <c r="A443" s="844">
        <v>302</v>
      </c>
      <c r="B443" s="793">
        <v>43713</v>
      </c>
      <c r="C443" s="236" t="s">
        <v>12219</v>
      </c>
      <c r="D443" s="795" t="s">
        <v>12220</v>
      </c>
      <c r="E443" s="236" t="s">
        <v>9568</v>
      </c>
      <c r="F443" s="855"/>
    </row>
    <row r="444" spans="1:6" ht="17.25" customHeight="1">
      <c r="A444" s="844">
        <v>303</v>
      </c>
      <c r="B444" s="793">
        <v>43713</v>
      </c>
      <c r="C444" s="236" t="s">
        <v>12221</v>
      </c>
      <c r="D444" s="795" t="s">
        <v>12222</v>
      </c>
      <c r="E444" s="236" t="s">
        <v>9568</v>
      </c>
      <c r="F444" s="855"/>
    </row>
    <row r="445" spans="1:6" ht="17.25" customHeight="1">
      <c r="A445" s="844">
        <v>304</v>
      </c>
      <c r="B445" s="793">
        <v>43713</v>
      </c>
      <c r="C445" s="236" t="s">
        <v>12223</v>
      </c>
      <c r="D445" s="795" t="s">
        <v>12224</v>
      </c>
      <c r="E445" s="236" t="s">
        <v>9568</v>
      </c>
      <c r="F445" s="855"/>
    </row>
    <row r="446" spans="1:6" ht="17.25" customHeight="1">
      <c r="A446" s="844">
        <v>305</v>
      </c>
      <c r="B446" s="793">
        <v>43713</v>
      </c>
      <c r="C446" s="236" t="s">
        <v>12225</v>
      </c>
      <c r="D446" s="795" t="s">
        <v>12226</v>
      </c>
      <c r="E446" s="236" t="s">
        <v>9568</v>
      </c>
      <c r="F446" s="855"/>
    </row>
    <row r="447" spans="1:6" ht="17.25" customHeight="1">
      <c r="A447" s="844">
        <v>306</v>
      </c>
      <c r="B447" s="793">
        <v>43713</v>
      </c>
      <c r="C447" s="236" t="s">
        <v>12227</v>
      </c>
      <c r="D447" s="795" t="s">
        <v>12228</v>
      </c>
      <c r="E447" s="236" t="s">
        <v>9568</v>
      </c>
      <c r="F447" s="855"/>
    </row>
    <row r="448" spans="1:6" ht="17.25" customHeight="1">
      <c r="A448" s="844">
        <v>307</v>
      </c>
      <c r="B448" s="793">
        <v>43713</v>
      </c>
      <c r="C448" s="236" t="s">
        <v>12229</v>
      </c>
      <c r="D448" s="795" t="s">
        <v>12230</v>
      </c>
      <c r="E448" s="236" t="s">
        <v>9568</v>
      </c>
      <c r="F448" s="855"/>
    </row>
    <row r="449" spans="1:6" ht="17.25" customHeight="1">
      <c r="A449" s="844">
        <v>308</v>
      </c>
      <c r="B449" s="793">
        <v>43713</v>
      </c>
      <c r="C449" s="236" t="s">
        <v>12231</v>
      </c>
      <c r="D449" s="795" t="s">
        <v>12232</v>
      </c>
      <c r="E449" s="236" t="s">
        <v>9568</v>
      </c>
      <c r="F449" s="855"/>
    </row>
    <row r="450" spans="1:6" ht="17.25" customHeight="1">
      <c r="A450" s="844">
        <v>309</v>
      </c>
      <c r="B450" s="793">
        <v>43713</v>
      </c>
      <c r="C450" s="236" t="s">
        <v>12233</v>
      </c>
      <c r="D450" s="795" t="s">
        <v>12234</v>
      </c>
      <c r="E450" s="236" t="s">
        <v>9568</v>
      </c>
      <c r="F450" s="855"/>
    </row>
    <row r="451" spans="1:6" ht="17.25" customHeight="1">
      <c r="A451" s="844">
        <v>310</v>
      </c>
      <c r="B451" s="793">
        <v>43713</v>
      </c>
      <c r="C451" s="236" t="s">
        <v>12235</v>
      </c>
      <c r="D451" s="795" t="s">
        <v>12236</v>
      </c>
      <c r="E451" s="236" t="s">
        <v>9568</v>
      </c>
      <c r="F451" s="855"/>
    </row>
    <row r="452" spans="1:6" ht="17.25" customHeight="1">
      <c r="A452" s="844">
        <v>311</v>
      </c>
      <c r="B452" s="793">
        <v>43714</v>
      </c>
      <c r="C452" s="236" t="s">
        <v>12237</v>
      </c>
      <c r="D452" s="795" t="s">
        <v>12238</v>
      </c>
      <c r="E452" s="236" t="s">
        <v>9568</v>
      </c>
      <c r="F452" s="855"/>
    </row>
    <row r="453" spans="1:6" ht="17.25" customHeight="1">
      <c r="A453" s="844">
        <v>312</v>
      </c>
      <c r="B453" s="793">
        <v>43714</v>
      </c>
      <c r="C453" s="236" t="s">
        <v>12239</v>
      </c>
      <c r="D453" s="795" t="s">
        <v>12240</v>
      </c>
      <c r="E453" s="236" t="s">
        <v>9568</v>
      </c>
      <c r="F453" s="855"/>
    </row>
    <row r="454" spans="1:6" ht="17.25" customHeight="1">
      <c r="A454" s="844">
        <v>313</v>
      </c>
      <c r="B454" s="793">
        <v>43714</v>
      </c>
      <c r="C454" s="236" t="s">
        <v>12241</v>
      </c>
      <c r="D454" s="795" t="s">
        <v>12242</v>
      </c>
      <c r="E454" s="236" t="s">
        <v>9568</v>
      </c>
      <c r="F454" s="855"/>
    </row>
    <row r="455" spans="1:6" ht="17.25" customHeight="1">
      <c r="A455" s="844">
        <v>314</v>
      </c>
      <c r="B455" s="793">
        <v>43714</v>
      </c>
      <c r="C455" s="236" t="s">
        <v>12243</v>
      </c>
      <c r="D455" s="795" t="s">
        <v>12244</v>
      </c>
      <c r="E455" s="236" t="s">
        <v>9568</v>
      </c>
      <c r="F455" s="855"/>
    </row>
    <row r="456" spans="1:6" ht="17.25" customHeight="1">
      <c r="A456" s="844">
        <v>315</v>
      </c>
      <c r="B456" s="793">
        <v>43714</v>
      </c>
      <c r="C456" s="236" t="s">
        <v>12245</v>
      </c>
      <c r="D456" s="795" t="s">
        <v>12246</v>
      </c>
      <c r="E456" s="236" t="s">
        <v>9568</v>
      </c>
      <c r="F456" s="855"/>
    </row>
    <row r="457" spans="1:6" ht="17.25" customHeight="1">
      <c r="A457" s="844">
        <v>316</v>
      </c>
      <c r="B457" s="793">
        <v>43714</v>
      </c>
      <c r="C457" s="236" t="s">
        <v>12247</v>
      </c>
      <c r="D457" s="795" t="s">
        <v>12248</v>
      </c>
      <c r="E457" s="236" t="s">
        <v>9568</v>
      </c>
      <c r="F457" s="855"/>
    </row>
    <row r="458" spans="1:6" ht="17.25" customHeight="1">
      <c r="A458" s="844">
        <v>317</v>
      </c>
      <c r="B458" s="793">
        <v>43714</v>
      </c>
      <c r="C458" s="236" t="s">
        <v>12249</v>
      </c>
      <c r="D458" s="795" t="s">
        <v>12250</v>
      </c>
      <c r="E458" s="236" t="s">
        <v>9568</v>
      </c>
      <c r="F458" s="855"/>
    </row>
    <row r="459" spans="1:6" ht="17.25" customHeight="1">
      <c r="A459" s="844">
        <v>318</v>
      </c>
      <c r="B459" s="793">
        <v>43714</v>
      </c>
      <c r="C459" s="236" t="s">
        <v>12251</v>
      </c>
      <c r="D459" s="795" t="s">
        <v>12252</v>
      </c>
      <c r="E459" s="236" t="s">
        <v>9568</v>
      </c>
      <c r="F459" s="855"/>
    </row>
    <row r="460" spans="1:6" ht="17.25" customHeight="1">
      <c r="A460" s="844">
        <v>319</v>
      </c>
      <c r="B460" s="793">
        <v>43714</v>
      </c>
      <c r="C460" s="236" t="s">
        <v>12253</v>
      </c>
      <c r="D460" s="795" t="s">
        <v>12254</v>
      </c>
      <c r="E460" s="236" t="s">
        <v>9568</v>
      </c>
      <c r="F460" s="855"/>
    </row>
    <row r="461" spans="1:6" ht="17.25" customHeight="1">
      <c r="A461" s="844">
        <v>320</v>
      </c>
      <c r="B461" s="793">
        <v>43714</v>
      </c>
      <c r="C461" s="236" t="s">
        <v>12255</v>
      </c>
      <c r="D461" s="795" t="s">
        <v>12256</v>
      </c>
      <c r="E461" s="236" t="s">
        <v>9568</v>
      </c>
      <c r="F461" s="855"/>
    </row>
    <row r="462" spans="1:6" ht="17.25" customHeight="1">
      <c r="A462" s="844">
        <v>321</v>
      </c>
      <c r="B462" s="793">
        <v>43714</v>
      </c>
      <c r="C462" s="236" t="s">
        <v>12257</v>
      </c>
      <c r="D462" s="795" t="s">
        <v>12258</v>
      </c>
      <c r="E462" s="236" t="s">
        <v>9568</v>
      </c>
      <c r="F462" s="855"/>
    </row>
    <row r="463" spans="1:6" ht="17.25" customHeight="1">
      <c r="A463" s="844">
        <v>322</v>
      </c>
      <c r="B463" s="793">
        <v>43714</v>
      </c>
      <c r="C463" s="236" t="s">
        <v>12259</v>
      </c>
      <c r="D463" s="795" t="s">
        <v>12260</v>
      </c>
      <c r="E463" s="236" t="s">
        <v>9568</v>
      </c>
      <c r="F463" s="855"/>
    </row>
    <row r="464" spans="1:6" ht="17.25" customHeight="1">
      <c r="A464" s="844">
        <v>323</v>
      </c>
      <c r="B464" s="793">
        <v>43714</v>
      </c>
      <c r="C464" s="236" t="s">
        <v>12261</v>
      </c>
      <c r="D464" s="795" t="s">
        <v>12262</v>
      </c>
      <c r="E464" s="236" t="s">
        <v>9568</v>
      </c>
      <c r="F464" s="855"/>
    </row>
    <row r="465" spans="1:6" ht="17.25" customHeight="1">
      <c r="A465" s="844">
        <v>324</v>
      </c>
      <c r="B465" s="793">
        <v>43714</v>
      </c>
      <c r="C465" s="236" t="s">
        <v>12263</v>
      </c>
      <c r="D465" s="795" t="s">
        <v>12264</v>
      </c>
      <c r="E465" s="236" t="s">
        <v>9568</v>
      </c>
      <c r="F465" s="855"/>
    </row>
    <row r="466" spans="1:6" ht="17.25" customHeight="1">
      <c r="A466" s="844">
        <v>325</v>
      </c>
      <c r="B466" s="793">
        <v>43714</v>
      </c>
      <c r="C466" s="236" t="s">
        <v>12265</v>
      </c>
      <c r="D466" s="795" t="s">
        <v>12266</v>
      </c>
      <c r="E466" s="236" t="s">
        <v>9568</v>
      </c>
      <c r="F466" s="855"/>
    </row>
    <row r="467" spans="1:6" ht="17.25" customHeight="1">
      <c r="A467" s="844">
        <v>326</v>
      </c>
      <c r="B467" s="793">
        <v>43714</v>
      </c>
      <c r="C467" s="236" t="s">
        <v>12267</v>
      </c>
      <c r="D467" s="795" t="s">
        <v>12268</v>
      </c>
      <c r="E467" s="236" t="s">
        <v>9568</v>
      </c>
      <c r="F467" s="855"/>
    </row>
    <row r="468" spans="1:6" ht="17.25" customHeight="1">
      <c r="A468" s="844">
        <v>327</v>
      </c>
      <c r="B468" s="793">
        <v>43714</v>
      </c>
      <c r="C468" s="236" t="s">
        <v>12269</v>
      </c>
      <c r="D468" s="795" t="s">
        <v>12270</v>
      </c>
      <c r="E468" s="236" t="s">
        <v>9568</v>
      </c>
      <c r="F468" s="855"/>
    </row>
    <row r="469" spans="1:6" ht="17.25" customHeight="1">
      <c r="A469" s="844">
        <v>328</v>
      </c>
      <c r="B469" s="793">
        <v>43714</v>
      </c>
      <c r="C469" s="236" t="s">
        <v>12271</v>
      </c>
      <c r="D469" s="795" t="s">
        <v>12272</v>
      </c>
      <c r="E469" s="236" t="s">
        <v>9568</v>
      </c>
      <c r="F469" s="855"/>
    </row>
    <row r="470" spans="1:6" ht="17.25" customHeight="1">
      <c r="A470" s="844">
        <v>329</v>
      </c>
      <c r="B470" s="793">
        <v>43714</v>
      </c>
      <c r="C470" s="236" t="s">
        <v>12273</v>
      </c>
      <c r="D470" s="795" t="s">
        <v>12274</v>
      </c>
      <c r="E470" s="236" t="s">
        <v>9568</v>
      </c>
      <c r="F470" s="855"/>
    </row>
    <row r="471" spans="1:6" ht="17.25" customHeight="1">
      <c r="A471" s="844">
        <v>330</v>
      </c>
      <c r="B471" s="793">
        <v>43714</v>
      </c>
      <c r="C471" s="236" t="s">
        <v>12275</v>
      </c>
      <c r="D471" s="795" t="s">
        <v>12276</v>
      </c>
      <c r="E471" s="236" t="s">
        <v>9568</v>
      </c>
      <c r="F471" s="855"/>
    </row>
    <row r="472" spans="1:6" ht="17.25" customHeight="1">
      <c r="A472" s="844">
        <v>331</v>
      </c>
      <c r="B472" s="793">
        <v>43714</v>
      </c>
      <c r="C472" s="236" t="s">
        <v>12277</v>
      </c>
      <c r="D472" s="795" t="s">
        <v>12278</v>
      </c>
      <c r="E472" s="236" t="s">
        <v>9568</v>
      </c>
      <c r="F472" s="855"/>
    </row>
    <row r="473" spans="1:6" ht="17.25" customHeight="1">
      <c r="A473" s="844">
        <v>332</v>
      </c>
      <c r="B473" s="793">
        <v>43714</v>
      </c>
      <c r="C473" s="236" t="s">
        <v>12279</v>
      </c>
      <c r="D473" s="795" t="s">
        <v>12280</v>
      </c>
      <c r="E473" s="236" t="s">
        <v>9568</v>
      </c>
      <c r="F473" s="855"/>
    </row>
    <row r="474" spans="1:6" ht="17.25" customHeight="1">
      <c r="A474" s="844">
        <v>333</v>
      </c>
      <c r="B474" s="793">
        <v>43714</v>
      </c>
      <c r="C474" s="236" t="s">
        <v>12281</v>
      </c>
      <c r="D474" s="795" t="s">
        <v>12282</v>
      </c>
      <c r="E474" s="236" t="s">
        <v>9568</v>
      </c>
      <c r="F474" s="855"/>
    </row>
    <row r="475" spans="1:6" ht="17.25" customHeight="1">
      <c r="A475" s="844">
        <v>334</v>
      </c>
      <c r="B475" s="793">
        <v>43714</v>
      </c>
      <c r="C475" s="236" t="s">
        <v>12283</v>
      </c>
      <c r="D475" s="795" t="s">
        <v>12284</v>
      </c>
      <c r="E475" s="236" t="s">
        <v>9568</v>
      </c>
      <c r="F475" s="855"/>
    </row>
    <row r="476" spans="1:6" ht="17.25" customHeight="1">
      <c r="A476" s="844">
        <v>335</v>
      </c>
      <c r="B476" s="793">
        <v>43714</v>
      </c>
      <c r="C476" s="236" t="s">
        <v>12285</v>
      </c>
      <c r="D476" s="795" t="s">
        <v>12286</v>
      </c>
      <c r="E476" s="236" t="s">
        <v>9568</v>
      </c>
      <c r="F476" s="855"/>
    </row>
    <row r="477" spans="1:6" ht="17.25" customHeight="1">
      <c r="A477" s="844">
        <v>336</v>
      </c>
      <c r="B477" s="793">
        <v>43714</v>
      </c>
      <c r="C477" s="236" t="s">
        <v>12287</v>
      </c>
      <c r="D477" s="795" t="s">
        <v>12288</v>
      </c>
      <c r="E477" s="236" t="s">
        <v>9568</v>
      </c>
      <c r="F477" s="855"/>
    </row>
    <row r="478" spans="1:6" ht="17.25" customHeight="1">
      <c r="A478" s="844">
        <v>337</v>
      </c>
      <c r="B478" s="793">
        <v>43714</v>
      </c>
      <c r="C478" s="236" t="s">
        <v>12289</v>
      </c>
      <c r="D478" s="795" t="s">
        <v>12290</v>
      </c>
      <c r="E478" s="236" t="s">
        <v>9568</v>
      </c>
      <c r="F478" s="855"/>
    </row>
    <row r="479" spans="1:6" ht="17.25" customHeight="1">
      <c r="A479" s="844">
        <v>338</v>
      </c>
      <c r="B479" s="793">
        <v>43714</v>
      </c>
      <c r="C479" s="236" t="s">
        <v>12291</v>
      </c>
      <c r="D479" s="795" t="s">
        <v>12292</v>
      </c>
      <c r="E479" s="236" t="s">
        <v>9568</v>
      </c>
      <c r="F479" s="855"/>
    </row>
    <row r="480" spans="1:6" ht="17.25" customHeight="1">
      <c r="A480" s="844">
        <v>339</v>
      </c>
      <c r="B480" s="793">
        <v>43714</v>
      </c>
      <c r="C480" s="236" t="s">
        <v>12293</v>
      </c>
      <c r="D480" s="795" t="s">
        <v>12294</v>
      </c>
      <c r="E480" s="236" t="s">
        <v>9568</v>
      </c>
      <c r="F480" s="855"/>
    </row>
    <row r="481" spans="1:6" ht="17.25" customHeight="1">
      <c r="A481" s="844">
        <v>340</v>
      </c>
      <c r="B481" s="793">
        <v>43714</v>
      </c>
      <c r="C481" s="236" t="s">
        <v>12295</v>
      </c>
      <c r="D481" s="795" t="s">
        <v>12296</v>
      </c>
      <c r="E481" s="236" t="s">
        <v>9568</v>
      </c>
      <c r="F481" s="855"/>
    </row>
    <row r="482" spans="1:6" ht="17.25" customHeight="1">
      <c r="A482" s="844">
        <v>341</v>
      </c>
      <c r="B482" s="793">
        <v>43714</v>
      </c>
      <c r="C482" s="236" t="s">
        <v>12297</v>
      </c>
      <c r="D482" s="795" t="s">
        <v>12298</v>
      </c>
      <c r="E482" s="236" t="s">
        <v>9568</v>
      </c>
      <c r="F482" s="855"/>
    </row>
    <row r="483" spans="1:6" ht="17.25" customHeight="1">
      <c r="A483" s="844">
        <v>342</v>
      </c>
      <c r="B483" s="793">
        <v>43714</v>
      </c>
      <c r="C483" s="236" t="s">
        <v>12299</v>
      </c>
      <c r="D483" s="795" t="s">
        <v>12300</v>
      </c>
      <c r="E483" s="236" t="s">
        <v>9568</v>
      </c>
      <c r="F483" s="855"/>
    </row>
    <row r="484" spans="1:6" ht="17.25" customHeight="1">
      <c r="A484" s="844">
        <v>343</v>
      </c>
      <c r="B484" s="793">
        <v>43714</v>
      </c>
      <c r="C484" s="236" t="s">
        <v>12301</v>
      </c>
      <c r="D484" s="795" t="s">
        <v>12302</v>
      </c>
      <c r="E484" s="236" t="s">
        <v>9568</v>
      </c>
      <c r="F484" s="855"/>
    </row>
    <row r="485" spans="1:6" ht="17.25" customHeight="1">
      <c r="A485" s="844">
        <v>344</v>
      </c>
      <c r="B485" s="793">
        <v>43714</v>
      </c>
      <c r="C485" s="236" t="s">
        <v>12303</v>
      </c>
      <c r="D485" s="795" t="s">
        <v>12304</v>
      </c>
      <c r="E485" s="236" t="s">
        <v>9568</v>
      </c>
      <c r="F485" s="855"/>
    </row>
    <row r="486" spans="1:6" ht="17.25" customHeight="1">
      <c r="A486" s="844">
        <v>345</v>
      </c>
      <c r="B486" s="793">
        <v>43714</v>
      </c>
      <c r="C486" s="236" t="s">
        <v>12305</v>
      </c>
      <c r="D486" s="795" t="s">
        <v>12306</v>
      </c>
      <c r="E486" s="236" t="s">
        <v>9568</v>
      </c>
      <c r="F486" s="855"/>
    </row>
    <row r="487" spans="1:6" ht="17.25" customHeight="1">
      <c r="A487" s="844">
        <v>346</v>
      </c>
      <c r="B487" s="793">
        <v>43714</v>
      </c>
      <c r="C487" s="236" t="s">
        <v>12307</v>
      </c>
      <c r="D487" s="795" t="s">
        <v>12308</v>
      </c>
      <c r="E487" s="236" t="s">
        <v>9568</v>
      </c>
      <c r="F487" s="855"/>
    </row>
    <row r="488" spans="1:6" ht="17.25" customHeight="1">
      <c r="A488" s="844">
        <v>347</v>
      </c>
      <c r="B488" s="793">
        <v>43714</v>
      </c>
      <c r="C488" s="236" t="s">
        <v>12309</v>
      </c>
      <c r="D488" s="795" t="s">
        <v>12310</v>
      </c>
      <c r="E488" s="236" t="s">
        <v>9568</v>
      </c>
      <c r="F488" s="855"/>
    </row>
    <row r="489" spans="1:6" ht="17.25" customHeight="1">
      <c r="A489" s="844">
        <v>348</v>
      </c>
      <c r="B489" s="793">
        <v>43714</v>
      </c>
      <c r="C489" s="236" t="s">
        <v>12311</v>
      </c>
      <c r="D489" s="795" t="s">
        <v>12312</v>
      </c>
      <c r="E489" s="236" t="s">
        <v>9568</v>
      </c>
      <c r="F489" s="855"/>
    </row>
    <row r="490" spans="1:6" ht="17.25" customHeight="1">
      <c r="A490" s="844">
        <v>349</v>
      </c>
      <c r="B490" s="793">
        <v>43714</v>
      </c>
      <c r="C490" s="236" t="s">
        <v>12313</v>
      </c>
      <c r="D490" s="795" t="s">
        <v>12314</v>
      </c>
      <c r="E490" s="236" t="s">
        <v>9568</v>
      </c>
      <c r="F490" s="855"/>
    </row>
    <row r="491" spans="1:6" ht="17.25" customHeight="1">
      <c r="A491" s="844">
        <v>350</v>
      </c>
      <c r="B491" s="793">
        <v>43714</v>
      </c>
      <c r="C491" s="236" t="s">
        <v>12315</v>
      </c>
      <c r="D491" s="795" t="s">
        <v>12316</v>
      </c>
      <c r="E491" s="236" t="s">
        <v>9568</v>
      </c>
      <c r="F491" s="855"/>
    </row>
    <row r="492" spans="1:6" ht="17.25" customHeight="1">
      <c r="A492" s="844">
        <v>351</v>
      </c>
      <c r="B492" s="793">
        <v>43714</v>
      </c>
      <c r="C492" s="236" t="s">
        <v>9867</v>
      </c>
      <c r="D492" s="795" t="s">
        <v>12317</v>
      </c>
      <c r="E492" s="236" t="s">
        <v>9568</v>
      </c>
      <c r="F492" s="855"/>
    </row>
    <row r="493" spans="1:6" ht="17.25" customHeight="1">
      <c r="A493" s="844">
        <v>352</v>
      </c>
      <c r="B493" s="793">
        <v>43714</v>
      </c>
      <c r="C493" s="236" t="s">
        <v>12318</v>
      </c>
      <c r="D493" s="795" t="s">
        <v>12319</v>
      </c>
      <c r="E493" s="236" t="s">
        <v>9568</v>
      </c>
      <c r="F493" s="855"/>
    </row>
    <row r="494" spans="1:6" ht="17.25" customHeight="1">
      <c r="A494" s="844">
        <v>353</v>
      </c>
      <c r="B494" s="793">
        <v>43714</v>
      </c>
      <c r="C494" s="236" t="s">
        <v>12320</v>
      </c>
      <c r="D494" s="795" t="s">
        <v>12321</v>
      </c>
      <c r="E494" s="236" t="s">
        <v>9568</v>
      </c>
      <c r="F494" s="855"/>
    </row>
    <row r="495" spans="1:6" ht="17.25" customHeight="1">
      <c r="A495" s="844">
        <v>354</v>
      </c>
      <c r="B495" s="793">
        <v>43714</v>
      </c>
      <c r="C495" s="236" t="s">
        <v>12322</v>
      </c>
      <c r="D495" s="795" t="s">
        <v>12323</v>
      </c>
      <c r="E495" s="236" t="s">
        <v>9568</v>
      </c>
      <c r="F495" s="855"/>
    </row>
    <row r="496" spans="1:6" ht="17.25" customHeight="1">
      <c r="A496" s="844">
        <v>355</v>
      </c>
      <c r="B496" s="793">
        <v>43714</v>
      </c>
      <c r="C496" s="236" t="s">
        <v>12324</v>
      </c>
      <c r="D496" s="795" t="s">
        <v>12325</v>
      </c>
      <c r="E496" s="236" t="s">
        <v>9568</v>
      </c>
      <c r="F496" s="855"/>
    </row>
    <row r="497" spans="1:6" ht="17.25" customHeight="1">
      <c r="A497" s="844">
        <v>356</v>
      </c>
      <c r="B497" s="793">
        <v>43714</v>
      </c>
      <c r="C497" s="236" t="s">
        <v>12326</v>
      </c>
      <c r="D497" s="795" t="s">
        <v>12327</v>
      </c>
      <c r="E497" s="236" t="s">
        <v>9568</v>
      </c>
      <c r="F497" s="855"/>
    </row>
    <row r="498" spans="1:6" ht="17.25" customHeight="1">
      <c r="A498" s="844">
        <v>357</v>
      </c>
      <c r="B498" s="793">
        <v>43714</v>
      </c>
      <c r="C498" s="236" t="s">
        <v>12328</v>
      </c>
      <c r="D498" s="795" t="s">
        <v>12329</v>
      </c>
      <c r="E498" s="236" t="s">
        <v>9568</v>
      </c>
      <c r="F498" s="855"/>
    </row>
    <row r="499" spans="1:6" ht="17.25" customHeight="1">
      <c r="A499" s="844">
        <v>358</v>
      </c>
      <c r="B499" s="793">
        <v>43714</v>
      </c>
      <c r="C499" s="236" t="s">
        <v>12330</v>
      </c>
      <c r="D499" s="795" t="s">
        <v>12331</v>
      </c>
      <c r="E499" s="236" t="s">
        <v>9568</v>
      </c>
      <c r="F499" s="855"/>
    </row>
    <row r="500" spans="1:6" ht="17.25" customHeight="1">
      <c r="A500" s="844">
        <v>359</v>
      </c>
      <c r="B500" s="793">
        <v>43714</v>
      </c>
      <c r="C500" s="236" t="s">
        <v>12332</v>
      </c>
      <c r="D500" s="795" t="s">
        <v>12333</v>
      </c>
      <c r="E500" s="236" t="s">
        <v>9568</v>
      </c>
      <c r="F500" s="855"/>
    </row>
    <row r="501" spans="1:6" ht="17.25" customHeight="1">
      <c r="A501" s="844">
        <v>360</v>
      </c>
      <c r="B501" s="793">
        <v>43714</v>
      </c>
      <c r="C501" s="236" t="s">
        <v>12001</v>
      </c>
      <c r="D501" s="795" t="s">
        <v>12334</v>
      </c>
      <c r="E501" s="236" t="s">
        <v>9568</v>
      </c>
      <c r="F501" s="855"/>
    </row>
    <row r="502" spans="1:6" ht="17.25" customHeight="1">
      <c r="A502" s="844">
        <v>361</v>
      </c>
      <c r="B502" s="793">
        <v>43714</v>
      </c>
      <c r="C502" s="236" t="s">
        <v>12335</v>
      </c>
      <c r="D502" s="795" t="s">
        <v>12336</v>
      </c>
      <c r="E502" s="236" t="s">
        <v>9568</v>
      </c>
      <c r="F502" s="855"/>
    </row>
    <row r="503" spans="1:6" ht="17.25" customHeight="1">
      <c r="A503" s="844">
        <v>362</v>
      </c>
      <c r="B503" s="793">
        <v>43714</v>
      </c>
      <c r="C503" s="236" t="s">
        <v>12337</v>
      </c>
      <c r="D503" s="795" t="s">
        <v>12338</v>
      </c>
      <c r="E503" s="236" t="s">
        <v>9568</v>
      </c>
      <c r="F503" s="855"/>
    </row>
    <row r="504" spans="1:6" ht="17.25" customHeight="1">
      <c r="A504" s="844">
        <v>363</v>
      </c>
      <c r="B504" s="793">
        <v>43714</v>
      </c>
      <c r="C504" s="236" t="s">
        <v>12339</v>
      </c>
      <c r="D504" s="795" t="s">
        <v>12340</v>
      </c>
      <c r="E504" s="236" t="s">
        <v>9568</v>
      </c>
      <c r="F504" s="855"/>
    </row>
    <row r="505" spans="1:6" ht="17.25" customHeight="1">
      <c r="A505" s="844">
        <v>364</v>
      </c>
      <c r="B505" s="793">
        <v>43714</v>
      </c>
      <c r="C505" s="236" t="s">
        <v>12341</v>
      </c>
      <c r="D505" s="795" t="s">
        <v>12342</v>
      </c>
      <c r="E505" s="236" t="s">
        <v>9568</v>
      </c>
      <c r="F505" s="855"/>
    </row>
    <row r="506" spans="1:6" ht="17.25" customHeight="1">
      <c r="A506" s="844">
        <v>365</v>
      </c>
      <c r="B506" s="793">
        <v>43714</v>
      </c>
      <c r="C506" s="236" t="s">
        <v>12343</v>
      </c>
      <c r="D506" s="795" t="s">
        <v>12344</v>
      </c>
      <c r="E506" s="236" t="s">
        <v>9568</v>
      </c>
      <c r="F506" s="855"/>
    </row>
    <row r="507" spans="1:6" ht="17.25" customHeight="1">
      <c r="A507" s="844">
        <v>366</v>
      </c>
      <c r="B507" s="793">
        <v>43714</v>
      </c>
      <c r="C507" s="236" t="s">
        <v>12345</v>
      </c>
      <c r="D507" s="795" t="s">
        <v>12346</v>
      </c>
      <c r="E507" s="236" t="s">
        <v>9568</v>
      </c>
      <c r="F507" s="855"/>
    </row>
    <row r="508" spans="1:6" ht="17.25" customHeight="1">
      <c r="A508" s="844">
        <v>367</v>
      </c>
      <c r="B508" s="793">
        <v>43714</v>
      </c>
      <c r="C508" s="236" t="s">
        <v>12347</v>
      </c>
      <c r="D508" s="795" t="s">
        <v>12348</v>
      </c>
      <c r="E508" s="236" t="s">
        <v>9568</v>
      </c>
      <c r="F508" s="855"/>
    </row>
    <row r="509" spans="1:6" ht="17.25" customHeight="1">
      <c r="A509" s="844">
        <v>368</v>
      </c>
      <c r="B509" s="793">
        <v>43714</v>
      </c>
      <c r="C509" s="236" t="s">
        <v>12349</v>
      </c>
      <c r="D509" s="795" t="s">
        <v>12350</v>
      </c>
      <c r="E509" s="236" t="s">
        <v>9568</v>
      </c>
      <c r="F509" s="855"/>
    </row>
    <row r="510" spans="1:6" ht="17.25" customHeight="1">
      <c r="A510" s="844">
        <v>369</v>
      </c>
      <c r="B510" s="793">
        <v>43714</v>
      </c>
      <c r="C510" s="236" t="s">
        <v>12351</v>
      </c>
      <c r="D510" s="795" t="s">
        <v>12352</v>
      </c>
      <c r="E510" s="236" t="s">
        <v>9568</v>
      </c>
      <c r="F510" s="855"/>
    </row>
    <row r="511" spans="1:6" ht="17.25" customHeight="1">
      <c r="A511" s="844">
        <v>370</v>
      </c>
      <c r="B511" s="793">
        <v>43714</v>
      </c>
      <c r="C511" s="236" t="s">
        <v>12353</v>
      </c>
      <c r="D511" s="795" t="s">
        <v>12354</v>
      </c>
      <c r="E511" s="236" t="s">
        <v>9568</v>
      </c>
      <c r="F511" s="855"/>
    </row>
    <row r="512" spans="1:6" ht="17.25" customHeight="1">
      <c r="A512" s="844">
        <v>371</v>
      </c>
      <c r="B512" s="793">
        <v>43714</v>
      </c>
      <c r="C512" s="236" t="s">
        <v>12355</v>
      </c>
      <c r="D512" s="795" t="s">
        <v>12356</v>
      </c>
      <c r="E512" s="236" t="s">
        <v>9568</v>
      </c>
      <c r="F512" s="855"/>
    </row>
    <row r="513" spans="1:6" ht="17.25" customHeight="1">
      <c r="A513" s="844">
        <v>372</v>
      </c>
      <c r="B513" s="793">
        <v>43714</v>
      </c>
      <c r="C513" s="236" t="s">
        <v>12357</v>
      </c>
      <c r="D513" s="795" t="s">
        <v>12358</v>
      </c>
      <c r="E513" s="236" t="s">
        <v>9568</v>
      </c>
      <c r="F513" s="855"/>
    </row>
    <row r="514" spans="1:6" ht="17.25" customHeight="1">
      <c r="A514" s="844">
        <v>373</v>
      </c>
      <c r="B514" s="793">
        <v>43714</v>
      </c>
      <c r="C514" s="236" t="s">
        <v>12359</v>
      </c>
      <c r="D514" s="795" t="s">
        <v>12360</v>
      </c>
      <c r="E514" s="236" t="s">
        <v>9568</v>
      </c>
      <c r="F514" s="855"/>
    </row>
    <row r="515" spans="1:6" ht="17.25" customHeight="1">
      <c r="A515" s="844">
        <v>374</v>
      </c>
      <c r="B515" s="793">
        <v>43714</v>
      </c>
      <c r="C515" s="236" t="s">
        <v>12361</v>
      </c>
      <c r="D515" s="795" t="s">
        <v>12362</v>
      </c>
      <c r="E515" s="236" t="s">
        <v>9568</v>
      </c>
      <c r="F515" s="855"/>
    </row>
    <row r="516" spans="1:6" ht="17.25" customHeight="1">
      <c r="A516" s="866">
        <v>375</v>
      </c>
      <c r="B516" s="799">
        <v>43714</v>
      </c>
      <c r="C516" s="798" t="s">
        <v>12363</v>
      </c>
      <c r="D516" s="801" t="s">
        <v>12364</v>
      </c>
      <c r="E516" s="798" t="s">
        <v>9597</v>
      </c>
      <c r="F516" s="858"/>
    </row>
    <row r="517" spans="1:6" ht="17.25" customHeight="1">
      <c r="A517" s="866">
        <v>376</v>
      </c>
      <c r="B517" s="799">
        <v>43714</v>
      </c>
      <c r="C517" s="798" t="s">
        <v>12363</v>
      </c>
      <c r="D517" s="801" t="s">
        <v>12365</v>
      </c>
      <c r="E517" s="798" t="s">
        <v>9597</v>
      </c>
      <c r="F517" s="858"/>
    </row>
    <row r="518" spans="1:6" ht="17.25" customHeight="1">
      <c r="A518" s="844">
        <v>377</v>
      </c>
      <c r="B518" s="793">
        <v>43714</v>
      </c>
      <c r="C518" s="236" t="s">
        <v>12366</v>
      </c>
      <c r="D518" s="795" t="s">
        <v>12367</v>
      </c>
      <c r="E518" s="236" t="s">
        <v>9568</v>
      </c>
      <c r="F518" s="855"/>
    </row>
    <row r="519" spans="1:6" ht="17.25" customHeight="1">
      <c r="A519" s="844">
        <v>378</v>
      </c>
      <c r="B519" s="793">
        <v>43714</v>
      </c>
      <c r="C519" s="236" t="s">
        <v>12368</v>
      </c>
      <c r="D519" s="795" t="s">
        <v>12369</v>
      </c>
      <c r="E519" s="236" t="s">
        <v>9568</v>
      </c>
      <c r="F519" s="855"/>
    </row>
    <row r="520" spans="1:6" ht="17.25" customHeight="1">
      <c r="A520" s="844">
        <v>379</v>
      </c>
      <c r="B520" s="793">
        <v>43714</v>
      </c>
      <c r="C520" s="236" t="s">
        <v>12370</v>
      </c>
      <c r="D520" s="795" t="s">
        <v>12371</v>
      </c>
      <c r="E520" s="236" t="s">
        <v>9568</v>
      </c>
      <c r="F520" s="855"/>
    </row>
    <row r="521" spans="1:6" ht="17.25" customHeight="1">
      <c r="A521" s="844">
        <v>380</v>
      </c>
      <c r="B521" s="793">
        <v>43714</v>
      </c>
      <c r="C521" s="236" t="s">
        <v>12372</v>
      </c>
      <c r="D521" s="795" t="s">
        <v>12373</v>
      </c>
      <c r="E521" s="236" t="s">
        <v>9568</v>
      </c>
      <c r="F521" s="855"/>
    </row>
    <row r="522" spans="1:6" ht="17.25" customHeight="1">
      <c r="A522" s="844">
        <v>381</v>
      </c>
      <c r="B522" s="793">
        <v>43714</v>
      </c>
      <c r="C522" s="236" t="s">
        <v>12374</v>
      </c>
      <c r="D522" s="795" t="s">
        <v>12375</v>
      </c>
      <c r="E522" s="236" t="s">
        <v>9568</v>
      </c>
      <c r="F522" s="855"/>
    </row>
    <row r="523" spans="1:6" ht="17.25" customHeight="1">
      <c r="A523" s="844">
        <v>382</v>
      </c>
      <c r="B523" s="793">
        <v>43714</v>
      </c>
      <c r="C523" s="236" t="s">
        <v>12376</v>
      </c>
      <c r="D523" s="795" t="s">
        <v>12377</v>
      </c>
      <c r="E523" s="236" t="s">
        <v>9568</v>
      </c>
      <c r="F523" s="855"/>
    </row>
    <row r="524" spans="1:6" ht="17.25" customHeight="1">
      <c r="A524" s="844">
        <v>383</v>
      </c>
      <c r="B524" s="793">
        <v>43714</v>
      </c>
      <c r="C524" s="236" t="s">
        <v>12378</v>
      </c>
      <c r="D524" s="795" t="s">
        <v>12379</v>
      </c>
      <c r="E524" s="236" t="s">
        <v>9568</v>
      </c>
      <c r="F524" s="855"/>
    </row>
    <row r="525" spans="1:6" ht="17.25" customHeight="1">
      <c r="A525" s="844">
        <v>384</v>
      </c>
      <c r="B525" s="793">
        <v>43714</v>
      </c>
      <c r="C525" s="236" t="s">
        <v>12380</v>
      </c>
      <c r="D525" s="795" t="s">
        <v>12381</v>
      </c>
      <c r="E525" s="236" t="s">
        <v>9568</v>
      </c>
      <c r="F525" s="855"/>
    </row>
    <row r="526" spans="1:6" ht="17.25" customHeight="1">
      <c r="A526" s="844">
        <v>385</v>
      </c>
      <c r="B526" s="793">
        <v>43714</v>
      </c>
      <c r="C526" s="236" t="s">
        <v>12382</v>
      </c>
      <c r="D526" s="795" t="s">
        <v>12383</v>
      </c>
      <c r="E526" s="236" t="s">
        <v>9568</v>
      </c>
      <c r="F526" s="855"/>
    </row>
    <row r="527" spans="1:6" ht="17.25" customHeight="1">
      <c r="A527" s="844">
        <v>386</v>
      </c>
      <c r="B527" s="793">
        <v>43714</v>
      </c>
      <c r="C527" s="236" t="s">
        <v>9943</v>
      </c>
      <c r="D527" s="795" t="s">
        <v>12384</v>
      </c>
      <c r="E527" s="236" t="s">
        <v>9568</v>
      </c>
      <c r="F527" s="855"/>
    </row>
    <row r="528" spans="1:6" ht="17.25" customHeight="1">
      <c r="A528" s="844">
        <v>387</v>
      </c>
      <c r="B528" s="793">
        <v>43714</v>
      </c>
      <c r="C528" s="236" t="s">
        <v>12385</v>
      </c>
      <c r="D528" s="795" t="s">
        <v>12386</v>
      </c>
      <c r="E528" s="236" t="s">
        <v>9568</v>
      </c>
      <c r="F528" s="855"/>
    </row>
    <row r="529" spans="1:6" ht="17.25" customHeight="1">
      <c r="A529" s="844">
        <v>388</v>
      </c>
      <c r="B529" s="793">
        <v>43714</v>
      </c>
      <c r="C529" s="236" t="s">
        <v>12387</v>
      </c>
      <c r="D529" s="795" t="s">
        <v>12388</v>
      </c>
      <c r="E529" s="236" t="s">
        <v>9568</v>
      </c>
      <c r="F529" s="855"/>
    </row>
    <row r="530" spans="1:6" ht="17.25" customHeight="1">
      <c r="A530" s="844">
        <v>389</v>
      </c>
      <c r="B530" s="793">
        <v>43714</v>
      </c>
      <c r="C530" s="236" t="s">
        <v>12389</v>
      </c>
      <c r="D530" s="795" t="s">
        <v>12390</v>
      </c>
      <c r="E530" s="236" t="s">
        <v>9568</v>
      </c>
      <c r="F530" s="855"/>
    </row>
    <row r="531" spans="1:6" ht="17.25" customHeight="1">
      <c r="A531" s="844">
        <v>390</v>
      </c>
      <c r="B531" s="793">
        <v>43714</v>
      </c>
      <c r="C531" s="236" t="s">
        <v>12391</v>
      </c>
      <c r="D531" s="795" t="s">
        <v>12392</v>
      </c>
      <c r="E531" s="236" t="s">
        <v>9568</v>
      </c>
      <c r="F531" s="855"/>
    </row>
    <row r="532" spans="1:6" ht="17.25" customHeight="1">
      <c r="A532" s="844">
        <v>391</v>
      </c>
      <c r="B532" s="793">
        <v>43714</v>
      </c>
      <c r="C532" s="236" t="s">
        <v>12393</v>
      </c>
      <c r="D532" s="795" t="s">
        <v>12394</v>
      </c>
      <c r="E532" s="236" t="s">
        <v>9568</v>
      </c>
      <c r="F532" s="855"/>
    </row>
    <row r="533" spans="1:6" ht="17.25" customHeight="1">
      <c r="A533" s="844">
        <v>392</v>
      </c>
      <c r="B533" s="793">
        <v>43714</v>
      </c>
      <c r="C533" s="236" t="s">
        <v>12395</v>
      </c>
      <c r="D533" s="795" t="s">
        <v>12396</v>
      </c>
      <c r="E533" s="236" t="s">
        <v>9568</v>
      </c>
      <c r="F533" s="855"/>
    </row>
    <row r="534" spans="1:6" ht="17.25" customHeight="1">
      <c r="A534" s="844">
        <v>393</v>
      </c>
      <c r="B534" s="793">
        <v>43714</v>
      </c>
      <c r="C534" s="236" t="s">
        <v>12397</v>
      </c>
      <c r="D534" s="795" t="s">
        <v>12398</v>
      </c>
      <c r="E534" s="236" t="s">
        <v>9568</v>
      </c>
      <c r="F534" s="855"/>
    </row>
    <row r="535" spans="1:6" ht="17.25" customHeight="1">
      <c r="A535" s="866">
        <v>394</v>
      </c>
      <c r="B535" s="799">
        <v>43714</v>
      </c>
      <c r="C535" s="798" t="s">
        <v>12399</v>
      </c>
      <c r="D535" s="801" t="s">
        <v>12400</v>
      </c>
      <c r="E535" s="798" t="s">
        <v>9597</v>
      </c>
      <c r="F535" s="858"/>
    </row>
    <row r="536" spans="1:6" ht="17.25" customHeight="1">
      <c r="A536" s="844">
        <v>395</v>
      </c>
      <c r="B536" s="793">
        <v>43714</v>
      </c>
      <c r="C536" s="236" t="s">
        <v>12401</v>
      </c>
      <c r="D536" s="795" t="s">
        <v>12402</v>
      </c>
      <c r="E536" s="236" t="s">
        <v>9568</v>
      </c>
      <c r="F536" s="855"/>
    </row>
    <row r="537" spans="1:6" ht="17.25" customHeight="1">
      <c r="A537" s="844">
        <v>396</v>
      </c>
      <c r="B537" s="793">
        <v>43714</v>
      </c>
      <c r="C537" s="236" t="s">
        <v>12403</v>
      </c>
      <c r="D537" s="795" t="s">
        <v>12404</v>
      </c>
      <c r="E537" s="236" t="s">
        <v>9568</v>
      </c>
      <c r="F537" s="855"/>
    </row>
    <row r="538" spans="1:6" ht="17.25" customHeight="1">
      <c r="A538" s="844">
        <v>397</v>
      </c>
      <c r="B538" s="793">
        <v>43714</v>
      </c>
      <c r="C538" s="236" t="s">
        <v>12405</v>
      </c>
      <c r="D538" s="795" t="s">
        <v>12406</v>
      </c>
      <c r="E538" s="236" t="s">
        <v>9568</v>
      </c>
      <c r="F538" s="855"/>
    </row>
    <row r="539" spans="1:6" ht="17.25" customHeight="1">
      <c r="A539" s="844">
        <v>398</v>
      </c>
      <c r="B539" s="793">
        <v>43714</v>
      </c>
      <c r="C539" s="236" t="s">
        <v>12407</v>
      </c>
      <c r="D539" s="795" t="s">
        <v>12408</v>
      </c>
      <c r="E539" s="236" t="s">
        <v>9568</v>
      </c>
      <c r="F539" s="855"/>
    </row>
    <row r="540" spans="1:6" ht="17.25" customHeight="1">
      <c r="A540" s="844">
        <v>399</v>
      </c>
      <c r="B540" s="793">
        <v>43714</v>
      </c>
      <c r="C540" s="236" t="s">
        <v>12409</v>
      </c>
      <c r="D540" s="795" t="s">
        <v>12410</v>
      </c>
      <c r="E540" s="236" t="s">
        <v>9568</v>
      </c>
      <c r="F540" s="855"/>
    </row>
    <row r="541" spans="1:6" ht="17.25" customHeight="1">
      <c r="A541" s="847">
        <v>400</v>
      </c>
      <c r="B541" s="809">
        <v>43714</v>
      </c>
      <c r="C541" s="796" t="s">
        <v>12411</v>
      </c>
      <c r="D541" s="797" t="s">
        <v>12412</v>
      </c>
      <c r="E541" s="796" t="s">
        <v>9568</v>
      </c>
      <c r="F541" s="859"/>
    </row>
    <row r="542" spans="1:6" ht="17.25" customHeight="1">
      <c r="A542" s="866">
        <v>401</v>
      </c>
      <c r="B542" s="799">
        <v>43714</v>
      </c>
      <c r="C542" s="798" t="s">
        <v>12413</v>
      </c>
      <c r="D542" s="801" t="s">
        <v>12414</v>
      </c>
      <c r="E542" s="798" t="s">
        <v>9597</v>
      </c>
      <c r="F542" s="858"/>
    </row>
    <row r="543" spans="1:6" ht="17.25" customHeight="1">
      <c r="A543" s="844">
        <v>402</v>
      </c>
      <c r="B543" s="793">
        <v>43714</v>
      </c>
      <c r="C543" s="236" t="s">
        <v>12415</v>
      </c>
      <c r="D543" s="795" t="s">
        <v>12416</v>
      </c>
      <c r="E543" s="236" t="s">
        <v>9568</v>
      </c>
      <c r="F543" s="855"/>
    </row>
    <row r="544" spans="1:6" ht="17.25" customHeight="1">
      <c r="A544" s="844">
        <v>403</v>
      </c>
      <c r="B544" s="793">
        <v>43714</v>
      </c>
      <c r="C544" s="236" t="s">
        <v>12417</v>
      </c>
      <c r="D544" s="795" t="s">
        <v>12418</v>
      </c>
      <c r="E544" s="236" t="s">
        <v>9568</v>
      </c>
      <c r="F544" s="855"/>
    </row>
    <row r="545" spans="1:6" ht="17.25" customHeight="1">
      <c r="A545" s="844">
        <v>404</v>
      </c>
      <c r="B545" s="793">
        <v>43714</v>
      </c>
      <c r="C545" s="236" t="s">
        <v>12419</v>
      </c>
      <c r="D545" s="795" t="s">
        <v>12420</v>
      </c>
      <c r="E545" s="236" t="s">
        <v>9568</v>
      </c>
      <c r="F545" s="855"/>
    </row>
    <row r="546" spans="1:6" ht="17.25" customHeight="1">
      <c r="A546" s="844">
        <v>405</v>
      </c>
      <c r="B546" s="793">
        <v>43714</v>
      </c>
      <c r="C546" s="236" t="s">
        <v>12421</v>
      </c>
      <c r="D546" s="795" t="s">
        <v>12422</v>
      </c>
      <c r="E546" s="236" t="s">
        <v>9568</v>
      </c>
      <c r="F546" s="855"/>
    </row>
    <row r="547" spans="1:6" ht="17.25" customHeight="1">
      <c r="A547" s="844">
        <v>406</v>
      </c>
      <c r="B547" s="793">
        <v>43715</v>
      </c>
      <c r="C547" s="236" t="s">
        <v>12423</v>
      </c>
      <c r="D547" s="795" t="s">
        <v>12424</v>
      </c>
      <c r="E547" s="236" t="s">
        <v>9568</v>
      </c>
      <c r="F547" s="855"/>
    </row>
    <row r="548" spans="1:6" ht="17.25" customHeight="1">
      <c r="A548" s="844">
        <v>407</v>
      </c>
      <c r="B548" s="793">
        <v>43715</v>
      </c>
      <c r="C548" s="236" t="s">
        <v>12425</v>
      </c>
      <c r="D548" s="795" t="s">
        <v>12426</v>
      </c>
      <c r="E548" s="236" t="s">
        <v>9568</v>
      </c>
      <c r="F548" s="855"/>
    </row>
    <row r="549" spans="1:6" ht="17.25" customHeight="1">
      <c r="A549" s="844">
        <v>408</v>
      </c>
      <c r="B549" s="793">
        <v>43715</v>
      </c>
      <c r="C549" s="236" t="s">
        <v>12427</v>
      </c>
      <c r="D549" s="795" t="s">
        <v>12428</v>
      </c>
      <c r="E549" s="236" t="s">
        <v>9568</v>
      </c>
      <c r="F549" s="855"/>
    </row>
    <row r="550" spans="1:6" ht="17.25" customHeight="1">
      <c r="A550" s="844">
        <v>409</v>
      </c>
      <c r="B550" s="793">
        <v>43715</v>
      </c>
      <c r="C550" s="236" t="s">
        <v>12429</v>
      </c>
      <c r="D550" s="795" t="s">
        <v>12430</v>
      </c>
      <c r="E550" s="236" t="s">
        <v>9568</v>
      </c>
      <c r="F550" s="855"/>
    </row>
    <row r="551" spans="1:6" ht="17.25" customHeight="1">
      <c r="A551" s="844">
        <v>410</v>
      </c>
      <c r="B551" s="793">
        <v>43715</v>
      </c>
      <c r="C551" s="236" t="s">
        <v>12431</v>
      </c>
      <c r="D551" s="795" t="s">
        <v>12432</v>
      </c>
      <c r="E551" s="236" t="s">
        <v>9568</v>
      </c>
      <c r="F551" s="855"/>
    </row>
    <row r="552" spans="1:6" ht="17.25" customHeight="1">
      <c r="A552" s="844">
        <v>411</v>
      </c>
      <c r="B552" s="793">
        <v>43715</v>
      </c>
      <c r="C552" s="236" t="s">
        <v>12433</v>
      </c>
      <c r="D552" s="795" t="s">
        <v>12434</v>
      </c>
      <c r="E552" s="236" t="s">
        <v>9568</v>
      </c>
      <c r="F552" s="855"/>
    </row>
    <row r="553" spans="1:6" ht="17.25" customHeight="1">
      <c r="A553" s="844">
        <v>412</v>
      </c>
      <c r="B553" s="793">
        <v>43715</v>
      </c>
      <c r="C553" s="236" t="s">
        <v>12435</v>
      </c>
      <c r="D553" s="795" t="s">
        <v>12436</v>
      </c>
      <c r="E553" s="236" t="s">
        <v>9568</v>
      </c>
      <c r="F553" s="855"/>
    </row>
    <row r="554" spans="1:6" ht="17.25" customHeight="1">
      <c r="A554" s="844">
        <v>413</v>
      </c>
      <c r="B554" s="793">
        <v>43715</v>
      </c>
      <c r="C554" s="236" t="s">
        <v>12437</v>
      </c>
      <c r="D554" s="795" t="s">
        <v>12438</v>
      </c>
      <c r="E554" s="236" t="s">
        <v>9568</v>
      </c>
      <c r="F554" s="855"/>
    </row>
    <row r="555" spans="1:6" ht="17.25" customHeight="1">
      <c r="A555" s="844">
        <v>414</v>
      </c>
      <c r="B555" s="793">
        <v>43715</v>
      </c>
      <c r="C555" s="236" t="s">
        <v>12439</v>
      </c>
      <c r="D555" s="795" t="s">
        <v>12440</v>
      </c>
      <c r="E555" s="236" t="s">
        <v>9568</v>
      </c>
      <c r="F555" s="855"/>
    </row>
    <row r="556" spans="1:6" ht="17.25" customHeight="1">
      <c r="A556" s="844">
        <v>415</v>
      </c>
      <c r="B556" s="793">
        <v>43715</v>
      </c>
      <c r="C556" s="236" t="s">
        <v>12441</v>
      </c>
      <c r="D556" s="795" t="s">
        <v>12442</v>
      </c>
      <c r="E556" s="236" t="s">
        <v>9568</v>
      </c>
      <c r="F556" s="855"/>
    </row>
    <row r="557" spans="1:6" ht="17.25" customHeight="1">
      <c r="A557" s="844">
        <v>416</v>
      </c>
      <c r="B557" s="793">
        <v>43715</v>
      </c>
      <c r="C557" s="236" t="s">
        <v>12443</v>
      </c>
      <c r="D557" s="795" t="s">
        <v>12444</v>
      </c>
      <c r="E557" s="236" t="s">
        <v>9568</v>
      </c>
      <c r="F557" s="855"/>
    </row>
    <row r="558" spans="1:6" ht="17.25" customHeight="1">
      <c r="A558" s="844">
        <v>417</v>
      </c>
      <c r="B558" s="793">
        <v>43715</v>
      </c>
      <c r="C558" s="236" t="s">
        <v>11454</v>
      </c>
      <c r="D558" s="795" t="s">
        <v>12445</v>
      </c>
      <c r="E558" s="236" t="s">
        <v>9568</v>
      </c>
      <c r="F558" s="855"/>
    </row>
    <row r="559" spans="1:6" ht="17.25" customHeight="1">
      <c r="A559" s="844">
        <v>418</v>
      </c>
      <c r="B559" s="793">
        <v>43715</v>
      </c>
      <c r="C559" s="236" t="s">
        <v>12446</v>
      </c>
      <c r="D559" s="795" t="s">
        <v>12447</v>
      </c>
      <c r="E559" s="236" t="s">
        <v>9568</v>
      </c>
      <c r="F559" s="855"/>
    </row>
    <row r="560" spans="1:6" ht="17.25" customHeight="1">
      <c r="A560" s="844">
        <v>419</v>
      </c>
      <c r="B560" s="793">
        <v>43715</v>
      </c>
      <c r="C560" s="236" t="s">
        <v>12448</v>
      </c>
      <c r="D560" s="795" t="s">
        <v>12449</v>
      </c>
      <c r="E560" s="236" t="s">
        <v>9568</v>
      </c>
      <c r="F560" s="855"/>
    </row>
    <row r="561" spans="1:6" ht="17.25" customHeight="1">
      <c r="A561" s="844">
        <v>420</v>
      </c>
      <c r="B561" s="793">
        <v>43715</v>
      </c>
      <c r="C561" s="236" t="s">
        <v>12450</v>
      </c>
      <c r="D561" s="795" t="s">
        <v>12451</v>
      </c>
      <c r="E561" s="236" t="s">
        <v>9568</v>
      </c>
      <c r="F561" s="855"/>
    </row>
    <row r="562" spans="1:6" ht="17.25" customHeight="1">
      <c r="A562" s="844">
        <v>421</v>
      </c>
      <c r="B562" s="793">
        <v>43715</v>
      </c>
      <c r="C562" s="236" t="s">
        <v>12452</v>
      </c>
      <c r="D562" s="795" t="s">
        <v>12453</v>
      </c>
      <c r="E562" s="236" t="s">
        <v>9568</v>
      </c>
      <c r="F562" s="855"/>
    </row>
    <row r="563" spans="1:6" ht="17.25" customHeight="1">
      <c r="A563" s="844">
        <v>422</v>
      </c>
      <c r="B563" s="793">
        <v>43715</v>
      </c>
      <c r="C563" s="236" t="s">
        <v>12454</v>
      </c>
      <c r="D563" s="795" t="s">
        <v>12455</v>
      </c>
      <c r="E563" s="236" t="s">
        <v>9568</v>
      </c>
      <c r="F563" s="855"/>
    </row>
    <row r="564" spans="1:6" ht="17.25" customHeight="1">
      <c r="A564" s="844">
        <v>423</v>
      </c>
      <c r="B564" s="793">
        <v>43715</v>
      </c>
      <c r="C564" s="795" t="s">
        <v>12456</v>
      </c>
      <c r="D564" s="795" t="s">
        <v>12457</v>
      </c>
      <c r="E564" s="236" t="s">
        <v>9568</v>
      </c>
      <c r="F564" s="855"/>
    </row>
    <row r="565" spans="1:6" ht="17.25" customHeight="1">
      <c r="A565" s="844">
        <v>424</v>
      </c>
      <c r="B565" s="793">
        <v>43715</v>
      </c>
      <c r="C565" s="236" t="s">
        <v>12458</v>
      </c>
      <c r="D565" s="795" t="s">
        <v>12459</v>
      </c>
      <c r="E565" s="236" t="s">
        <v>9568</v>
      </c>
      <c r="F565" s="855"/>
    </row>
    <row r="566" spans="1:6" ht="17.25" customHeight="1">
      <c r="A566" s="844">
        <v>425</v>
      </c>
      <c r="B566" s="793">
        <v>43715</v>
      </c>
      <c r="C566" s="236" t="s">
        <v>12460</v>
      </c>
      <c r="D566" s="795" t="s">
        <v>12461</v>
      </c>
      <c r="E566" s="236" t="s">
        <v>9568</v>
      </c>
      <c r="F566" s="855"/>
    </row>
    <row r="567" spans="1:6" ht="17.25" customHeight="1">
      <c r="A567" s="844">
        <v>426</v>
      </c>
      <c r="B567" s="793">
        <v>43715</v>
      </c>
      <c r="C567" s="236" t="s">
        <v>12462</v>
      </c>
      <c r="D567" s="795" t="s">
        <v>12463</v>
      </c>
      <c r="E567" s="236" t="s">
        <v>9568</v>
      </c>
      <c r="F567" s="855"/>
    </row>
    <row r="568" spans="1:6" ht="17.25" customHeight="1">
      <c r="A568" s="844">
        <v>427</v>
      </c>
      <c r="B568" s="793">
        <v>43715</v>
      </c>
      <c r="C568" s="236" t="s">
        <v>12464</v>
      </c>
      <c r="D568" s="795" t="s">
        <v>12465</v>
      </c>
      <c r="E568" s="236" t="s">
        <v>9568</v>
      </c>
      <c r="F568" s="855"/>
    </row>
    <row r="569" spans="1:6" ht="17.25" customHeight="1">
      <c r="A569" s="844">
        <v>428</v>
      </c>
      <c r="B569" s="793">
        <v>43715</v>
      </c>
      <c r="C569" s="795" t="s">
        <v>12466</v>
      </c>
      <c r="D569" s="795" t="s">
        <v>12467</v>
      </c>
      <c r="E569" s="236" t="s">
        <v>9568</v>
      </c>
      <c r="F569" s="855"/>
    </row>
    <row r="570" spans="1:6" ht="17.25" customHeight="1">
      <c r="A570" s="844">
        <v>429</v>
      </c>
      <c r="B570" s="793">
        <v>43715</v>
      </c>
      <c r="C570" s="236" t="s">
        <v>12468</v>
      </c>
      <c r="D570" s="795" t="s">
        <v>12469</v>
      </c>
      <c r="E570" s="236" t="s">
        <v>9568</v>
      </c>
      <c r="F570" s="855"/>
    </row>
    <row r="571" spans="1:6" ht="17.25" customHeight="1">
      <c r="A571" s="844">
        <v>430</v>
      </c>
      <c r="B571" s="793">
        <v>43715</v>
      </c>
      <c r="C571" s="236" t="s">
        <v>12470</v>
      </c>
      <c r="D571" s="795" t="s">
        <v>12471</v>
      </c>
      <c r="E571" s="236" t="s">
        <v>9568</v>
      </c>
      <c r="F571" s="855"/>
    </row>
    <row r="572" spans="1:6" ht="17.25" customHeight="1">
      <c r="A572" s="844">
        <v>431</v>
      </c>
      <c r="B572" s="793">
        <v>43715</v>
      </c>
      <c r="C572" s="236" t="s">
        <v>12472</v>
      </c>
      <c r="D572" s="795" t="s">
        <v>12473</v>
      </c>
      <c r="E572" s="236" t="s">
        <v>9568</v>
      </c>
      <c r="F572" s="855"/>
    </row>
    <row r="573" spans="1:6" ht="17.25" customHeight="1">
      <c r="A573" s="844">
        <v>432</v>
      </c>
      <c r="B573" s="793">
        <v>43715</v>
      </c>
      <c r="C573" s="236" t="s">
        <v>12474</v>
      </c>
      <c r="D573" s="795" t="s">
        <v>12475</v>
      </c>
      <c r="E573" s="236" t="s">
        <v>9568</v>
      </c>
      <c r="F573" s="855"/>
    </row>
    <row r="574" spans="1:6" ht="17.25" customHeight="1">
      <c r="A574" s="844">
        <v>433</v>
      </c>
      <c r="B574" s="793">
        <v>43715</v>
      </c>
      <c r="C574" s="236" t="s">
        <v>12476</v>
      </c>
      <c r="D574" s="795" t="s">
        <v>12477</v>
      </c>
      <c r="E574" s="236" t="s">
        <v>9568</v>
      </c>
      <c r="F574" s="855"/>
    </row>
    <row r="575" spans="1:6" ht="17.25" customHeight="1">
      <c r="A575" s="844">
        <v>434</v>
      </c>
      <c r="B575" s="793">
        <v>43715</v>
      </c>
      <c r="C575" s="236" t="s">
        <v>12478</v>
      </c>
      <c r="D575" s="795" t="s">
        <v>12479</v>
      </c>
      <c r="E575" s="236" t="s">
        <v>9568</v>
      </c>
      <c r="F575" s="855"/>
    </row>
    <row r="576" spans="1:6" ht="17.25" customHeight="1">
      <c r="A576" s="844">
        <v>435</v>
      </c>
      <c r="B576" s="793">
        <v>43715</v>
      </c>
      <c r="C576" s="236" t="s">
        <v>12480</v>
      </c>
      <c r="D576" s="795" t="s">
        <v>12481</v>
      </c>
      <c r="E576" s="236" t="s">
        <v>9568</v>
      </c>
      <c r="F576" s="855"/>
    </row>
    <row r="577" spans="1:6" ht="17.25" customHeight="1">
      <c r="A577" s="844">
        <v>436</v>
      </c>
      <c r="B577" s="793">
        <v>43715</v>
      </c>
      <c r="C577" s="236" t="s">
        <v>12482</v>
      </c>
      <c r="D577" s="795" t="s">
        <v>12483</v>
      </c>
      <c r="E577" s="236" t="s">
        <v>9568</v>
      </c>
      <c r="F577" s="855"/>
    </row>
    <row r="578" spans="1:6" ht="17.25" customHeight="1">
      <c r="A578" s="844">
        <v>437</v>
      </c>
      <c r="B578" s="793">
        <v>43715</v>
      </c>
      <c r="C578" s="236" t="s">
        <v>12484</v>
      </c>
      <c r="D578" s="795" t="s">
        <v>12485</v>
      </c>
      <c r="E578" s="236" t="s">
        <v>9568</v>
      </c>
      <c r="F578" s="855"/>
    </row>
    <row r="579" spans="1:6" ht="17.25" customHeight="1">
      <c r="A579" s="844">
        <v>438</v>
      </c>
      <c r="B579" s="793">
        <v>43715</v>
      </c>
      <c r="C579" s="236" t="s">
        <v>12486</v>
      </c>
      <c r="D579" s="795" t="s">
        <v>12487</v>
      </c>
      <c r="E579" s="236" t="s">
        <v>9568</v>
      </c>
      <c r="F579" s="855"/>
    </row>
    <row r="580" spans="1:6" ht="17.25" customHeight="1">
      <c r="A580" s="844">
        <v>439</v>
      </c>
      <c r="B580" s="793">
        <v>43715</v>
      </c>
      <c r="C580" s="236" t="s">
        <v>12488</v>
      </c>
      <c r="D580" s="795" t="s">
        <v>12489</v>
      </c>
      <c r="E580" s="236" t="s">
        <v>9568</v>
      </c>
      <c r="F580" s="855"/>
    </row>
    <row r="581" spans="1:6" ht="17.25" customHeight="1">
      <c r="A581" s="844">
        <v>440</v>
      </c>
      <c r="B581" s="793">
        <v>43715</v>
      </c>
      <c r="C581" s="236" t="s">
        <v>12490</v>
      </c>
      <c r="D581" s="795" t="s">
        <v>12491</v>
      </c>
      <c r="E581" s="236" t="s">
        <v>9568</v>
      </c>
      <c r="F581" s="855"/>
    </row>
    <row r="582" spans="1:6" ht="17.25" customHeight="1">
      <c r="A582" s="844">
        <v>441</v>
      </c>
      <c r="B582" s="793">
        <v>43715</v>
      </c>
      <c r="C582" s="236" t="s">
        <v>12492</v>
      </c>
      <c r="D582" s="795" t="s">
        <v>12493</v>
      </c>
      <c r="E582" s="236" t="s">
        <v>9568</v>
      </c>
      <c r="F582" s="855"/>
    </row>
    <row r="583" spans="1:6" ht="17.25" customHeight="1">
      <c r="A583" s="844">
        <v>442</v>
      </c>
      <c r="B583" s="793">
        <v>43715</v>
      </c>
      <c r="C583" s="236" t="s">
        <v>12494</v>
      </c>
      <c r="D583" s="795" t="s">
        <v>12495</v>
      </c>
      <c r="E583" s="236" t="s">
        <v>9568</v>
      </c>
      <c r="F583" s="855"/>
    </row>
    <row r="584" spans="1:6" ht="17.25" customHeight="1">
      <c r="A584" s="844">
        <v>443</v>
      </c>
      <c r="B584" s="793">
        <v>43715</v>
      </c>
      <c r="C584" s="236" t="s">
        <v>12496</v>
      </c>
      <c r="D584" s="795" t="s">
        <v>12497</v>
      </c>
      <c r="E584" s="236" t="s">
        <v>9568</v>
      </c>
      <c r="F584" s="855"/>
    </row>
    <row r="585" spans="1:6" ht="17.25" customHeight="1">
      <c r="A585" s="844">
        <v>444</v>
      </c>
      <c r="B585" s="793">
        <v>43715</v>
      </c>
      <c r="C585" s="795" t="s">
        <v>12498</v>
      </c>
      <c r="D585" s="795" t="s">
        <v>12499</v>
      </c>
      <c r="E585" s="236" t="s">
        <v>9568</v>
      </c>
      <c r="F585" s="855"/>
    </row>
    <row r="586" spans="1:6" ht="17.25" customHeight="1">
      <c r="A586" s="844">
        <v>445</v>
      </c>
      <c r="B586" s="793">
        <v>43715</v>
      </c>
      <c r="C586" s="236" t="s">
        <v>12500</v>
      </c>
      <c r="D586" s="795" t="s">
        <v>12501</v>
      </c>
      <c r="E586" s="236" t="s">
        <v>9568</v>
      </c>
      <c r="F586" s="855"/>
    </row>
    <row r="587" spans="1:6" ht="17.25" customHeight="1">
      <c r="A587" s="844">
        <v>446</v>
      </c>
      <c r="B587" s="793">
        <v>43715</v>
      </c>
      <c r="C587" s="236" t="s">
        <v>12502</v>
      </c>
      <c r="D587" s="795" t="s">
        <v>12503</v>
      </c>
      <c r="E587" s="236" t="s">
        <v>9568</v>
      </c>
      <c r="F587" s="855"/>
    </row>
    <row r="588" spans="1:6" ht="17.25" customHeight="1">
      <c r="A588" s="844">
        <v>447</v>
      </c>
      <c r="B588" s="793">
        <v>43715</v>
      </c>
      <c r="C588" s="236" t="s">
        <v>12504</v>
      </c>
      <c r="D588" s="795" t="s">
        <v>12505</v>
      </c>
      <c r="E588" s="236" t="s">
        <v>9568</v>
      </c>
      <c r="F588" s="855"/>
    </row>
    <row r="589" spans="1:6" ht="17.25" customHeight="1">
      <c r="A589" s="844">
        <v>448</v>
      </c>
      <c r="B589" s="793">
        <v>43715</v>
      </c>
      <c r="C589" s="236" t="s">
        <v>12504</v>
      </c>
      <c r="D589" s="795" t="s">
        <v>12506</v>
      </c>
      <c r="E589" s="236" t="s">
        <v>9568</v>
      </c>
      <c r="F589" s="855"/>
    </row>
    <row r="590" spans="1:6" ht="17.25" customHeight="1">
      <c r="A590" s="844">
        <v>449</v>
      </c>
      <c r="B590" s="793">
        <v>43715</v>
      </c>
      <c r="C590" s="236" t="s">
        <v>12507</v>
      </c>
      <c r="D590" s="795" t="s">
        <v>12508</v>
      </c>
      <c r="E590" s="236" t="s">
        <v>9568</v>
      </c>
      <c r="F590" s="855"/>
    </row>
    <row r="591" spans="1:6" ht="17.25" customHeight="1">
      <c r="A591" s="844">
        <v>450</v>
      </c>
      <c r="B591" s="793">
        <v>43715</v>
      </c>
      <c r="C591" s="795" t="s">
        <v>12509</v>
      </c>
      <c r="D591" s="795" t="s">
        <v>12510</v>
      </c>
      <c r="E591" s="236" t="s">
        <v>9568</v>
      </c>
      <c r="F591" s="855"/>
    </row>
    <row r="592" spans="1:6" ht="17.25" customHeight="1">
      <c r="A592" s="844">
        <v>451</v>
      </c>
      <c r="B592" s="793">
        <v>43715</v>
      </c>
      <c r="C592" s="236" t="s">
        <v>12511</v>
      </c>
      <c r="D592" s="795" t="s">
        <v>12512</v>
      </c>
      <c r="E592" s="236" t="s">
        <v>9568</v>
      </c>
      <c r="F592" s="855"/>
    </row>
    <row r="593" spans="1:6" ht="17.25" customHeight="1">
      <c r="A593" s="844">
        <v>452</v>
      </c>
      <c r="B593" s="793">
        <v>43715</v>
      </c>
      <c r="C593" s="236" t="s">
        <v>12513</v>
      </c>
      <c r="D593" s="795" t="s">
        <v>12514</v>
      </c>
      <c r="E593" s="236" t="s">
        <v>9568</v>
      </c>
      <c r="F593" s="855"/>
    </row>
    <row r="594" spans="1:6" ht="17.25" customHeight="1">
      <c r="A594" s="844">
        <v>453</v>
      </c>
      <c r="B594" s="793">
        <v>43715</v>
      </c>
      <c r="C594" s="236" t="s">
        <v>12515</v>
      </c>
      <c r="D594" s="795" t="s">
        <v>12516</v>
      </c>
      <c r="E594" s="236" t="s">
        <v>9568</v>
      </c>
      <c r="F594" s="855"/>
    </row>
    <row r="595" spans="1:6" ht="17.25" customHeight="1">
      <c r="A595" s="844">
        <v>454</v>
      </c>
      <c r="B595" s="793">
        <v>43715</v>
      </c>
      <c r="C595" s="236" t="s">
        <v>12517</v>
      </c>
      <c r="D595" s="795" t="s">
        <v>12518</v>
      </c>
      <c r="E595" s="236" t="s">
        <v>9568</v>
      </c>
      <c r="F595" s="855"/>
    </row>
    <row r="596" spans="1:6" ht="17.25" customHeight="1">
      <c r="A596" s="844">
        <v>455</v>
      </c>
      <c r="B596" s="793">
        <v>43715</v>
      </c>
      <c r="C596" s="236" t="s">
        <v>12519</v>
      </c>
      <c r="D596" s="795" t="s">
        <v>12520</v>
      </c>
      <c r="E596" s="236" t="s">
        <v>9568</v>
      </c>
      <c r="F596" s="855"/>
    </row>
    <row r="597" spans="1:6" ht="17.25" customHeight="1">
      <c r="A597" s="844">
        <v>456</v>
      </c>
      <c r="B597" s="793">
        <v>43715</v>
      </c>
      <c r="C597" s="236" t="s">
        <v>12521</v>
      </c>
      <c r="D597" s="795" t="s">
        <v>12522</v>
      </c>
      <c r="E597" s="236" t="s">
        <v>9568</v>
      </c>
      <c r="F597" s="855"/>
    </row>
    <row r="598" spans="1:6" ht="17.25" customHeight="1">
      <c r="A598" s="844">
        <v>457</v>
      </c>
      <c r="B598" s="793">
        <v>43715</v>
      </c>
      <c r="C598" s="236" t="s">
        <v>12523</v>
      </c>
      <c r="D598" s="795" t="s">
        <v>12524</v>
      </c>
      <c r="E598" s="236" t="s">
        <v>9568</v>
      </c>
      <c r="F598" s="855"/>
    </row>
    <row r="599" spans="1:6" ht="17.25" customHeight="1">
      <c r="A599" s="844">
        <v>458</v>
      </c>
      <c r="B599" s="793">
        <v>43716</v>
      </c>
      <c r="C599" s="236" t="s">
        <v>12525</v>
      </c>
      <c r="D599" s="795" t="s">
        <v>12526</v>
      </c>
      <c r="E599" s="236" t="s">
        <v>9568</v>
      </c>
      <c r="F599" s="855"/>
    </row>
    <row r="600" spans="1:6" ht="17.25" customHeight="1">
      <c r="A600" s="844">
        <v>459</v>
      </c>
      <c r="B600" s="793">
        <v>43716</v>
      </c>
      <c r="C600" s="236" t="s">
        <v>12527</v>
      </c>
      <c r="D600" s="795" t="s">
        <v>12528</v>
      </c>
      <c r="E600" s="236" t="s">
        <v>9568</v>
      </c>
      <c r="F600" s="855"/>
    </row>
    <row r="601" spans="1:6" ht="17.25" customHeight="1">
      <c r="A601" s="844">
        <v>460</v>
      </c>
      <c r="B601" s="793">
        <v>43716</v>
      </c>
      <c r="C601" s="236" t="s">
        <v>12529</v>
      </c>
      <c r="D601" s="795" t="s">
        <v>12530</v>
      </c>
      <c r="E601" s="236" t="s">
        <v>9568</v>
      </c>
      <c r="F601" s="855"/>
    </row>
    <row r="602" spans="1:6" ht="17.25" customHeight="1">
      <c r="A602" s="844">
        <v>461</v>
      </c>
      <c r="B602" s="793">
        <v>43716</v>
      </c>
      <c r="C602" s="236" t="s">
        <v>12531</v>
      </c>
      <c r="D602" s="795" t="s">
        <v>12532</v>
      </c>
      <c r="E602" s="236" t="s">
        <v>9568</v>
      </c>
      <c r="F602" s="855"/>
    </row>
    <row r="603" spans="1:6" ht="17.25" customHeight="1">
      <c r="A603" s="844">
        <v>462</v>
      </c>
      <c r="B603" s="793">
        <v>43716</v>
      </c>
      <c r="C603" s="236" t="s">
        <v>12533</v>
      </c>
      <c r="D603" s="795" t="s">
        <v>12534</v>
      </c>
      <c r="E603" s="236" t="s">
        <v>9568</v>
      </c>
      <c r="F603" s="855"/>
    </row>
    <row r="604" spans="1:6" ht="17.25" customHeight="1">
      <c r="A604" s="844">
        <v>463</v>
      </c>
      <c r="B604" s="793">
        <v>43716</v>
      </c>
      <c r="C604" s="236" t="s">
        <v>12452</v>
      </c>
      <c r="D604" s="795" t="s">
        <v>12535</v>
      </c>
      <c r="E604" s="236" t="s">
        <v>9568</v>
      </c>
      <c r="F604" s="855"/>
    </row>
    <row r="605" spans="1:6" ht="17.25" customHeight="1">
      <c r="A605" s="844">
        <v>464</v>
      </c>
      <c r="B605" s="793">
        <v>43716</v>
      </c>
      <c r="C605" s="236" t="s">
        <v>12504</v>
      </c>
      <c r="D605" s="795" t="s">
        <v>12536</v>
      </c>
      <c r="E605" s="236" t="s">
        <v>9568</v>
      </c>
      <c r="F605" s="855"/>
    </row>
    <row r="606" spans="1:6" ht="17.25" customHeight="1">
      <c r="A606" s="844">
        <v>465</v>
      </c>
      <c r="B606" s="793">
        <v>43716</v>
      </c>
      <c r="C606" s="236" t="s">
        <v>12537</v>
      </c>
      <c r="D606" s="795" t="s">
        <v>12538</v>
      </c>
      <c r="E606" s="236" t="s">
        <v>9568</v>
      </c>
      <c r="F606" s="855"/>
    </row>
    <row r="607" spans="1:6" ht="17.25" customHeight="1">
      <c r="A607" s="844">
        <v>466</v>
      </c>
      <c r="B607" s="793">
        <v>43716</v>
      </c>
      <c r="C607" s="236" t="s">
        <v>12539</v>
      </c>
      <c r="D607" s="795" t="s">
        <v>12540</v>
      </c>
      <c r="E607" s="236" t="s">
        <v>9568</v>
      </c>
      <c r="F607" s="855"/>
    </row>
    <row r="608" spans="1:6" ht="17.25" customHeight="1">
      <c r="A608" s="844">
        <v>467</v>
      </c>
      <c r="B608" s="793">
        <v>43716</v>
      </c>
      <c r="C608" s="236" t="s">
        <v>12541</v>
      </c>
      <c r="D608" s="795" t="s">
        <v>12542</v>
      </c>
      <c r="E608" s="236" t="s">
        <v>9568</v>
      </c>
      <c r="F608" s="855"/>
    </row>
    <row r="609" spans="1:6" ht="17.25" customHeight="1">
      <c r="A609" s="844">
        <v>468</v>
      </c>
      <c r="B609" s="793">
        <v>43716</v>
      </c>
      <c r="C609" s="236" t="s">
        <v>12543</v>
      </c>
      <c r="D609" s="795" t="s">
        <v>12544</v>
      </c>
      <c r="E609" s="236" t="s">
        <v>9568</v>
      </c>
      <c r="F609" s="855"/>
    </row>
    <row r="610" spans="1:6" ht="17.25" customHeight="1">
      <c r="A610" s="844">
        <v>469</v>
      </c>
      <c r="B610" s="793">
        <v>43716</v>
      </c>
      <c r="C610" s="236" t="s">
        <v>12545</v>
      </c>
      <c r="D610" s="795" t="s">
        <v>12546</v>
      </c>
      <c r="E610" s="236" t="s">
        <v>9568</v>
      </c>
      <c r="F610" s="855"/>
    </row>
    <row r="611" spans="1:6" ht="17.25" customHeight="1">
      <c r="A611" s="844">
        <v>470</v>
      </c>
      <c r="B611" s="793">
        <v>43716</v>
      </c>
      <c r="C611" s="236" t="s">
        <v>12547</v>
      </c>
      <c r="D611" s="795" t="s">
        <v>12548</v>
      </c>
      <c r="E611" s="236" t="s">
        <v>9568</v>
      </c>
      <c r="F611" s="855"/>
    </row>
    <row r="612" spans="1:6" ht="17.25" customHeight="1">
      <c r="A612" s="844">
        <v>471</v>
      </c>
      <c r="B612" s="793">
        <v>43716</v>
      </c>
      <c r="C612" s="795" t="s">
        <v>12549</v>
      </c>
      <c r="D612" s="795" t="s">
        <v>12550</v>
      </c>
      <c r="E612" s="236" t="s">
        <v>9568</v>
      </c>
      <c r="F612" s="855"/>
    </row>
    <row r="613" spans="1:6" ht="17.25" customHeight="1">
      <c r="A613" s="844">
        <v>472</v>
      </c>
      <c r="B613" s="793">
        <v>43716</v>
      </c>
      <c r="C613" s="236" t="s">
        <v>12551</v>
      </c>
      <c r="D613" s="795" t="s">
        <v>12552</v>
      </c>
      <c r="E613" s="236" t="s">
        <v>9568</v>
      </c>
      <c r="F613" s="855"/>
    </row>
    <row r="614" spans="1:6" ht="17.25" customHeight="1">
      <c r="A614" s="844">
        <v>473</v>
      </c>
      <c r="B614" s="793">
        <v>43716</v>
      </c>
      <c r="C614" s="236" t="s">
        <v>12553</v>
      </c>
      <c r="D614" s="795" t="s">
        <v>12554</v>
      </c>
      <c r="E614" s="236" t="s">
        <v>9568</v>
      </c>
      <c r="F614" s="855"/>
    </row>
    <row r="615" spans="1:6" ht="17.25" customHeight="1">
      <c r="A615" s="844">
        <v>474</v>
      </c>
      <c r="B615" s="793">
        <v>43716</v>
      </c>
      <c r="C615" s="236" t="s">
        <v>12555</v>
      </c>
      <c r="D615" s="795" t="s">
        <v>12556</v>
      </c>
      <c r="E615" s="236" t="s">
        <v>9568</v>
      </c>
      <c r="F615" s="855"/>
    </row>
    <row r="616" spans="1:6" ht="17.25" customHeight="1">
      <c r="A616" s="844">
        <v>475</v>
      </c>
      <c r="B616" s="793">
        <v>43716</v>
      </c>
      <c r="C616" s="236" t="s">
        <v>12557</v>
      </c>
      <c r="D616" s="795" t="s">
        <v>12558</v>
      </c>
      <c r="E616" s="236" t="s">
        <v>9568</v>
      </c>
      <c r="F616" s="855"/>
    </row>
    <row r="617" spans="1:6" ht="17.25" customHeight="1">
      <c r="A617" s="844">
        <v>476</v>
      </c>
      <c r="B617" s="793">
        <v>43716</v>
      </c>
      <c r="C617" s="236" t="s">
        <v>12559</v>
      </c>
      <c r="D617" s="795" t="s">
        <v>12560</v>
      </c>
      <c r="E617" s="236" t="s">
        <v>9568</v>
      </c>
      <c r="F617" s="855"/>
    </row>
    <row r="618" spans="1:6" ht="17.25" customHeight="1">
      <c r="A618" s="844">
        <v>477</v>
      </c>
      <c r="B618" s="793">
        <v>43716</v>
      </c>
      <c r="C618" s="236" t="s">
        <v>12561</v>
      </c>
      <c r="D618" s="795" t="s">
        <v>12562</v>
      </c>
      <c r="E618" s="236" t="s">
        <v>9568</v>
      </c>
      <c r="F618" s="855"/>
    </row>
    <row r="619" spans="1:6" ht="17.25" customHeight="1">
      <c r="A619" s="844">
        <v>478</v>
      </c>
      <c r="B619" s="793">
        <v>43716</v>
      </c>
      <c r="C619" s="236" t="s">
        <v>12563</v>
      </c>
      <c r="D619" s="795" t="s">
        <v>12564</v>
      </c>
      <c r="E619" s="236" t="s">
        <v>9568</v>
      </c>
      <c r="F619" s="855"/>
    </row>
    <row r="620" spans="1:6" ht="17.25" customHeight="1">
      <c r="A620" s="844">
        <v>479</v>
      </c>
      <c r="B620" s="793">
        <v>43716</v>
      </c>
      <c r="C620" s="236" t="s">
        <v>12565</v>
      </c>
      <c r="D620" s="795" t="s">
        <v>12566</v>
      </c>
      <c r="E620" s="236" t="s">
        <v>9568</v>
      </c>
      <c r="F620" s="855"/>
    </row>
    <row r="621" spans="1:6" ht="17.25" customHeight="1">
      <c r="A621" s="844">
        <v>480</v>
      </c>
      <c r="B621" s="793">
        <v>43716</v>
      </c>
      <c r="C621" s="236" t="s">
        <v>12567</v>
      </c>
      <c r="D621" s="795" t="s">
        <v>12568</v>
      </c>
      <c r="E621" s="236" t="s">
        <v>9568</v>
      </c>
      <c r="F621" s="855"/>
    </row>
    <row r="622" spans="1:6" ht="17.25" customHeight="1">
      <c r="A622" s="844">
        <v>481</v>
      </c>
      <c r="B622" s="793">
        <v>43716</v>
      </c>
      <c r="C622" s="236" t="s">
        <v>12569</v>
      </c>
      <c r="D622" s="795" t="s">
        <v>12570</v>
      </c>
      <c r="E622" s="236" t="s">
        <v>9568</v>
      </c>
      <c r="F622" s="855"/>
    </row>
    <row r="623" spans="1:6" ht="17.25" customHeight="1">
      <c r="A623" s="844">
        <v>482</v>
      </c>
      <c r="B623" s="793">
        <v>43716</v>
      </c>
      <c r="C623" s="236" t="s">
        <v>12571</v>
      </c>
      <c r="D623" s="795" t="s">
        <v>12572</v>
      </c>
      <c r="E623" s="236" t="s">
        <v>9568</v>
      </c>
      <c r="F623" s="855"/>
    </row>
    <row r="624" spans="1:6" ht="17.25" customHeight="1">
      <c r="A624" s="844">
        <v>483</v>
      </c>
      <c r="B624" s="793">
        <v>43716</v>
      </c>
      <c r="C624" s="236" t="s">
        <v>12573</v>
      </c>
      <c r="D624" s="795" t="s">
        <v>12574</v>
      </c>
      <c r="E624" s="236" t="s">
        <v>9568</v>
      </c>
      <c r="F624" s="855"/>
    </row>
    <row r="625" spans="1:6" ht="17.25" customHeight="1">
      <c r="A625" s="866">
        <v>484</v>
      </c>
      <c r="B625" s="799">
        <v>43716</v>
      </c>
      <c r="C625" s="798" t="s">
        <v>12575</v>
      </c>
      <c r="D625" s="801" t="s">
        <v>12576</v>
      </c>
      <c r="E625" s="798" t="s">
        <v>9597</v>
      </c>
      <c r="F625" s="858"/>
    </row>
    <row r="626" spans="1:6" ht="17.25" customHeight="1">
      <c r="A626" s="844">
        <v>485</v>
      </c>
      <c r="B626" s="793">
        <v>43716</v>
      </c>
      <c r="C626" s="236" t="s">
        <v>12577</v>
      </c>
      <c r="D626" s="795" t="s">
        <v>12578</v>
      </c>
      <c r="E626" s="236" t="s">
        <v>9568</v>
      </c>
      <c r="F626" s="855"/>
    </row>
    <row r="627" spans="1:6" ht="17.25" customHeight="1">
      <c r="A627" s="844">
        <v>486</v>
      </c>
      <c r="B627" s="793">
        <v>43716</v>
      </c>
      <c r="C627" s="236" t="s">
        <v>12579</v>
      </c>
      <c r="D627" s="795" t="s">
        <v>12580</v>
      </c>
      <c r="E627" s="236" t="s">
        <v>9568</v>
      </c>
      <c r="F627" s="855"/>
    </row>
    <row r="628" spans="1:6" ht="17.25" customHeight="1">
      <c r="A628" s="844">
        <v>487</v>
      </c>
      <c r="B628" s="793">
        <v>43716</v>
      </c>
      <c r="C628" s="236" t="s">
        <v>12581</v>
      </c>
      <c r="D628" s="795" t="s">
        <v>12582</v>
      </c>
      <c r="E628" s="236" t="s">
        <v>9568</v>
      </c>
      <c r="F628" s="855"/>
    </row>
    <row r="629" spans="1:6" ht="17.25" customHeight="1">
      <c r="A629" s="844">
        <v>488</v>
      </c>
      <c r="B629" s="793">
        <v>43716</v>
      </c>
      <c r="C629" s="236" t="s">
        <v>12583</v>
      </c>
      <c r="D629" s="795" t="s">
        <v>12584</v>
      </c>
      <c r="E629" s="236" t="s">
        <v>9568</v>
      </c>
      <c r="F629" s="855"/>
    </row>
    <row r="630" spans="1:6" ht="17.25" customHeight="1">
      <c r="A630" s="844">
        <v>489</v>
      </c>
      <c r="B630" s="793">
        <v>43716</v>
      </c>
      <c r="C630" s="236" t="s">
        <v>12585</v>
      </c>
      <c r="D630" s="795" t="s">
        <v>12586</v>
      </c>
      <c r="E630" s="236" t="s">
        <v>9568</v>
      </c>
      <c r="F630" s="855"/>
    </row>
    <row r="631" spans="1:6" ht="17.25" customHeight="1">
      <c r="A631" s="844">
        <v>490</v>
      </c>
      <c r="B631" s="793">
        <v>43716</v>
      </c>
      <c r="C631" s="236" t="s">
        <v>12587</v>
      </c>
      <c r="D631" s="795" t="s">
        <v>12588</v>
      </c>
      <c r="E631" s="236" t="s">
        <v>9568</v>
      </c>
      <c r="F631" s="855"/>
    </row>
    <row r="632" spans="1:6" ht="17.25" customHeight="1">
      <c r="A632" s="844">
        <v>491</v>
      </c>
      <c r="B632" s="793">
        <v>43716</v>
      </c>
      <c r="C632" s="236" t="s">
        <v>12589</v>
      </c>
      <c r="D632" s="795" t="s">
        <v>12590</v>
      </c>
      <c r="E632" s="236" t="s">
        <v>9568</v>
      </c>
      <c r="F632" s="855"/>
    </row>
    <row r="633" spans="1:6" ht="17.25" customHeight="1">
      <c r="A633" s="844">
        <v>492</v>
      </c>
      <c r="B633" s="793">
        <v>43716</v>
      </c>
      <c r="C633" s="795" t="s">
        <v>12591</v>
      </c>
      <c r="D633" s="795" t="s">
        <v>12592</v>
      </c>
      <c r="E633" s="236" t="s">
        <v>9568</v>
      </c>
      <c r="F633" s="855"/>
    </row>
    <row r="634" spans="1:6" ht="17.25" customHeight="1">
      <c r="A634" s="844">
        <v>493</v>
      </c>
      <c r="B634" s="793">
        <v>43716</v>
      </c>
      <c r="C634" s="236" t="s">
        <v>22</v>
      </c>
      <c r="D634" s="795" t="s">
        <v>12593</v>
      </c>
      <c r="E634" s="236" t="s">
        <v>9568</v>
      </c>
      <c r="F634" s="855"/>
    </row>
    <row r="635" spans="1:6" ht="17.25" customHeight="1">
      <c r="A635" s="844">
        <v>494</v>
      </c>
      <c r="B635" s="793">
        <v>43716</v>
      </c>
      <c r="C635" s="236" t="s">
        <v>12594</v>
      </c>
      <c r="D635" s="795" t="s">
        <v>12595</v>
      </c>
      <c r="E635" s="236" t="s">
        <v>9568</v>
      </c>
      <c r="F635" s="855"/>
    </row>
    <row r="636" spans="1:6" ht="17.25" customHeight="1">
      <c r="A636" s="844">
        <v>495</v>
      </c>
      <c r="B636" s="793">
        <v>43716</v>
      </c>
      <c r="C636" s="236" t="s">
        <v>12594</v>
      </c>
      <c r="D636" s="795" t="s">
        <v>12596</v>
      </c>
      <c r="E636" s="236" t="s">
        <v>9568</v>
      </c>
      <c r="F636" s="855"/>
    </row>
    <row r="637" spans="1:6" ht="17.25" customHeight="1">
      <c r="A637" s="844">
        <v>496</v>
      </c>
      <c r="B637" s="793">
        <v>43716</v>
      </c>
      <c r="C637" s="236" t="s">
        <v>12597</v>
      </c>
      <c r="D637" s="795" t="s">
        <v>12598</v>
      </c>
      <c r="E637" s="236" t="s">
        <v>9568</v>
      </c>
      <c r="F637" s="855"/>
    </row>
    <row r="638" spans="1:6" ht="17.25" customHeight="1">
      <c r="A638" s="844">
        <v>497</v>
      </c>
      <c r="B638" s="793">
        <v>43716</v>
      </c>
      <c r="C638" s="236" t="s">
        <v>12599</v>
      </c>
      <c r="D638" s="795" t="s">
        <v>12600</v>
      </c>
      <c r="E638" s="236" t="s">
        <v>9568</v>
      </c>
      <c r="F638" s="855"/>
    </row>
    <row r="639" spans="1:6" ht="17.25" customHeight="1">
      <c r="A639" s="844">
        <v>498</v>
      </c>
      <c r="B639" s="793">
        <v>43716</v>
      </c>
      <c r="C639" s="236" t="s">
        <v>12601</v>
      </c>
      <c r="D639" s="795" t="s">
        <v>12602</v>
      </c>
      <c r="E639" s="236" t="s">
        <v>9568</v>
      </c>
      <c r="F639" s="855"/>
    </row>
    <row r="640" spans="1:6" ht="17.25" customHeight="1">
      <c r="A640" s="844">
        <v>499</v>
      </c>
      <c r="B640" s="793">
        <v>43716</v>
      </c>
      <c r="C640" s="236" t="s">
        <v>12603</v>
      </c>
      <c r="D640" s="795" t="s">
        <v>12604</v>
      </c>
      <c r="E640" s="236" t="s">
        <v>9568</v>
      </c>
      <c r="F640" s="855"/>
    </row>
    <row r="641" spans="1:6" ht="17.25" customHeight="1">
      <c r="A641" s="844">
        <v>500</v>
      </c>
      <c r="B641" s="793">
        <v>43716</v>
      </c>
      <c r="C641" s="236" t="s">
        <v>12605</v>
      </c>
      <c r="D641" s="795" t="s">
        <v>12606</v>
      </c>
      <c r="E641" s="236" t="s">
        <v>9568</v>
      </c>
      <c r="F641" s="855"/>
    </row>
    <row r="642" spans="1:6" ht="17.25" customHeight="1">
      <c r="A642" s="844">
        <v>501</v>
      </c>
      <c r="B642" s="793">
        <v>43716</v>
      </c>
      <c r="C642" s="236" t="s">
        <v>12607</v>
      </c>
      <c r="D642" s="795" t="s">
        <v>12608</v>
      </c>
      <c r="E642" s="236" t="s">
        <v>9568</v>
      </c>
      <c r="F642" s="855"/>
    </row>
    <row r="643" spans="1:6" ht="17.25" customHeight="1">
      <c r="A643" s="844">
        <v>502</v>
      </c>
      <c r="B643" s="793">
        <v>43716</v>
      </c>
      <c r="C643" s="236" t="s">
        <v>12609</v>
      </c>
      <c r="D643" s="795" t="s">
        <v>12610</v>
      </c>
      <c r="E643" s="236" t="s">
        <v>9568</v>
      </c>
      <c r="F643" s="855"/>
    </row>
    <row r="644" spans="1:6" ht="17.25" customHeight="1">
      <c r="A644" s="844">
        <v>503</v>
      </c>
      <c r="B644" s="793">
        <v>43716</v>
      </c>
      <c r="C644" s="236" t="s">
        <v>12611</v>
      </c>
      <c r="D644" s="795" t="s">
        <v>12612</v>
      </c>
      <c r="E644" s="236" t="s">
        <v>9568</v>
      </c>
      <c r="F644" s="855"/>
    </row>
    <row r="645" spans="1:6" ht="17.25" customHeight="1">
      <c r="A645" s="844">
        <v>504</v>
      </c>
      <c r="B645" s="793">
        <v>43716</v>
      </c>
      <c r="C645" s="236" t="s">
        <v>12613</v>
      </c>
      <c r="D645" s="795" t="s">
        <v>12614</v>
      </c>
      <c r="E645" s="236" t="s">
        <v>9568</v>
      </c>
      <c r="F645" s="855"/>
    </row>
    <row r="646" spans="1:6" ht="17.25" customHeight="1">
      <c r="A646" s="844">
        <v>505</v>
      </c>
      <c r="B646" s="793">
        <v>43716</v>
      </c>
      <c r="C646" s="236" t="s">
        <v>12615</v>
      </c>
      <c r="D646" s="795" t="s">
        <v>12616</v>
      </c>
      <c r="E646" s="236" t="s">
        <v>9568</v>
      </c>
      <c r="F646" s="855"/>
    </row>
    <row r="647" spans="1:6" ht="17.25" customHeight="1">
      <c r="A647" s="844">
        <v>506</v>
      </c>
      <c r="B647" s="793">
        <v>43716</v>
      </c>
      <c r="C647" s="236" t="s">
        <v>12617</v>
      </c>
      <c r="D647" s="795" t="s">
        <v>12618</v>
      </c>
      <c r="E647" s="236" t="s">
        <v>9568</v>
      </c>
      <c r="F647" s="855"/>
    </row>
    <row r="648" spans="1:6" ht="17.25" customHeight="1">
      <c r="A648" s="844">
        <v>507</v>
      </c>
      <c r="B648" s="793">
        <v>43716</v>
      </c>
      <c r="C648" s="236" t="s">
        <v>12619</v>
      </c>
      <c r="D648" s="795" t="s">
        <v>12620</v>
      </c>
      <c r="E648" s="236" t="s">
        <v>9568</v>
      </c>
      <c r="F648" s="855"/>
    </row>
    <row r="649" spans="1:6" ht="17.25" customHeight="1">
      <c r="A649" s="844">
        <v>508</v>
      </c>
      <c r="B649" s="793">
        <v>43717</v>
      </c>
      <c r="C649" s="236" t="s">
        <v>12621</v>
      </c>
      <c r="D649" s="795" t="s">
        <v>12622</v>
      </c>
      <c r="E649" s="236" t="s">
        <v>9568</v>
      </c>
      <c r="F649" s="855"/>
    </row>
    <row r="650" spans="1:6" ht="17.25" customHeight="1">
      <c r="A650" s="844">
        <v>509</v>
      </c>
      <c r="B650" s="793">
        <v>43717</v>
      </c>
      <c r="C650" s="236" t="s">
        <v>12623</v>
      </c>
      <c r="D650" s="795" t="s">
        <v>12624</v>
      </c>
      <c r="E650" s="236" t="s">
        <v>9568</v>
      </c>
      <c r="F650" s="855"/>
    </row>
    <row r="651" spans="1:6" ht="17.25" customHeight="1">
      <c r="A651" s="844">
        <v>510</v>
      </c>
      <c r="B651" s="793">
        <v>43717</v>
      </c>
      <c r="C651" s="236" t="s">
        <v>12625</v>
      </c>
      <c r="D651" s="795" t="s">
        <v>12626</v>
      </c>
      <c r="E651" s="236" t="s">
        <v>9568</v>
      </c>
      <c r="F651" s="855"/>
    </row>
    <row r="652" spans="1:6" ht="17.25" customHeight="1">
      <c r="A652" s="844">
        <v>511</v>
      </c>
      <c r="B652" s="793">
        <v>43717</v>
      </c>
      <c r="C652" s="236" t="s">
        <v>12627</v>
      </c>
      <c r="D652" s="795" t="s">
        <v>12628</v>
      </c>
      <c r="E652" s="236" t="s">
        <v>9568</v>
      </c>
      <c r="F652" s="855"/>
    </row>
    <row r="653" spans="1:6" ht="17.25" customHeight="1">
      <c r="A653" s="844">
        <v>512</v>
      </c>
      <c r="B653" s="793">
        <v>43717</v>
      </c>
      <c r="C653" s="236" t="s">
        <v>12629</v>
      </c>
      <c r="D653" s="795" t="s">
        <v>12630</v>
      </c>
      <c r="E653" s="236" t="s">
        <v>9568</v>
      </c>
      <c r="F653" s="855"/>
    </row>
    <row r="654" spans="1:6" ht="17.25" customHeight="1">
      <c r="A654" s="844">
        <v>513</v>
      </c>
      <c r="B654" s="793">
        <v>43717</v>
      </c>
      <c r="C654" s="236" t="s">
        <v>12631</v>
      </c>
      <c r="D654" s="795" t="s">
        <v>12632</v>
      </c>
      <c r="E654" s="236" t="s">
        <v>9568</v>
      </c>
      <c r="F654" s="855"/>
    </row>
    <row r="655" spans="1:6" ht="17.25" customHeight="1">
      <c r="A655" s="844">
        <v>514</v>
      </c>
      <c r="B655" s="793">
        <v>43717</v>
      </c>
      <c r="C655" s="236" t="s">
        <v>12633</v>
      </c>
      <c r="D655" s="795" t="s">
        <v>12634</v>
      </c>
      <c r="E655" s="236" t="s">
        <v>9568</v>
      </c>
      <c r="F655" s="855"/>
    </row>
    <row r="656" spans="1:6" ht="17.25" customHeight="1">
      <c r="A656" s="844">
        <v>515</v>
      </c>
      <c r="B656" s="793">
        <v>43717</v>
      </c>
      <c r="C656" s="236" t="s">
        <v>12635</v>
      </c>
      <c r="D656" s="795" t="s">
        <v>12636</v>
      </c>
      <c r="E656" s="236" t="s">
        <v>9568</v>
      </c>
      <c r="F656" s="855"/>
    </row>
    <row r="657" spans="1:6" ht="17.25" customHeight="1">
      <c r="A657" s="844">
        <v>516</v>
      </c>
      <c r="B657" s="793">
        <v>43717</v>
      </c>
      <c r="C657" s="236" t="s">
        <v>12637</v>
      </c>
      <c r="D657" s="795" t="s">
        <v>12638</v>
      </c>
      <c r="E657" s="236" t="s">
        <v>9568</v>
      </c>
      <c r="F657" s="855"/>
    </row>
    <row r="658" spans="1:6" ht="17.25" customHeight="1">
      <c r="A658" s="844">
        <v>517</v>
      </c>
      <c r="B658" s="793">
        <v>43717</v>
      </c>
      <c r="C658" s="236" t="s">
        <v>12639</v>
      </c>
      <c r="D658" s="795" t="s">
        <v>12640</v>
      </c>
      <c r="E658" s="236" t="s">
        <v>9568</v>
      </c>
      <c r="F658" s="855"/>
    </row>
    <row r="659" spans="1:6" ht="17.25" customHeight="1">
      <c r="A659" s="866">
        <v>518</v>
      </c>
      <c r="B659" s="799">
        <v>43717</v>
      </c>
      <c r="C659" s="798" t="s">
        <v>12641</v>
      </c>
      <c r="D659" s="801" t="s">
        <v>12642</v>
      </c>
      <c r="E659" s="798" t="s">
        <v>9597</v>
      </c>
      <c r="F659" s="858"/>
    </row>
    <row r="660" spans="1:6" ht="17.25" customHeight="1">
      <c r="A660" s="844">
        <v>519</v>
      </c>
      <c r="B660" s="793">
        <v>43717</v>
      </c>
      <c r="C660" s="236" t="s">
        <v>12643</v>
      </c>
      <c r="D660" s="795" t="s">
        <v>12644</v>
      </c>
      <c r="E660" s="236" t="s">
        <v>9568</v>
      </c>
      <c r="F660" s="855"/>
    </row>
    <row r="661" spans="1:6" ht="17.25" customHeight="1">
      <c r="A661" s="844">
        <v>520</v>
      </c>
      <c r="B661" s="793">
        <v>43717</v>
      </c>
      <c r="C661" s="236" t="s">
        <v>12645</v>
      </c>
      <c r="D661" s="795" t="s">
        <v>12646</v>
      </c>
      <c r="E661" s="236" t="s">
        <v>9568</v>
      </c>
      <c r="F661" s="855"/>
    </row>
    <row r="662" spans="1:6" ht="17.25" customHeight="1">
      <c r="A662" s="844">
        <v>521</v>
      </c>
      <c r="B662" s="793">
        <v>43717</v>
      </c>
      <c r="C662" s="236" t="s">
        <v>12647</v>
      </c>
      <c r="D662" s="795" t="s">
        <v>12648</v>
      </c>
      <c r="E662" s="236" t="s">
        <v>9568</v>
      </c>
      <c r="F662" s="855"/>
    </row>
    <row r="663" spans="1:6" ht="17.25" customHeight="1">
      <c r="A663" s="844">
        <v>522</v>
      </c>
      <c r="B663" s="793">
        <v>43717</v>
      </c>
      <c r="C663" s="236" t="s">
        <v>12649</v>
      </c>
      <c r="D663" s="795" t="s">
        <v>12650</v>
      </c>
      <c r="E663" s="236" t="s">
        <v>9568</v>
      </c>
      <c r="F663" s="855"/>
    </row>
    <row r="664" spans="1:6" ht="17.25" customHeight="1">
      <c r="A664" s="844">
        <v>523</v>
      </c>
      <c r="B664" s="793">
        <v>43717</v>
      </c>
      <c r="C664" s="236" t="s">
        <v>12651</v>
      </c>
      <c r="D664" s="795" t="s">
        <v>12652</v>
      </c>
      <c r="E664" s="236" t="s">
        <v>9568</v>
      </c>
      <c r="F664" s="855"/>
    </row>
    <row r="665" spans="1:6" ht="17.25" customHeight="1">
      <c r="A665" s="844">
        <v>524</v>
      </c>
      <c r="B665" s="793">
        <v>43717</v>
      </c>
      <c r="C665" s="236" t="s">
        <v>12653</v>
      </c>
      <c r="D665" s="795" t="s">
        <v>12654</v>
      </c>
      <c r="E665" s="236" t="s">
        <v>9568</v>
      </c>
      <c r="F665" s="855"/>
    </row>
    <row r="666" spans="1:6" ht="17.25" customHeight="1">
      <c r="A666" s="844">
        <v>525</v>
      </c>
      <c r="B666" s="793">
        <v>43717</v>
      </c>
      <c r="C666" s="795" t="s">
        <v>12655</v>
      </c>
      <c r="D666" s="795" t="s">
        <v>12656</v>
      </c>
      <c r="E666" s="236" t="s">
        <v>9568</v>
      </c>
      <c r="F666" s="855"/>
    </row>
    <row r="667" spans="1:6" ht="17.25" customHeight="1">
      <c r="A667" s="844">
        <v>526</v>
      </c>
      <c r="B667" s="793">
        <v>43717</v>
      </c>
      <c r="C667" s="795" t="s">
        <v>12657</v>
      </c>
      <c r="D667" s="795" t="s">
        <v>12658</v>
      </c>
      <c r="E667" s="236" t="s">
        <v>9568</v>
      </c>
      <c r="F667" s="855"/>
    </row>
    <row r="668" spans="1:6" ht="17.25" customHeight="1">
      <c r="A668" s="844">
        <v>527</v>
      </c>
      <c r="B668" s="793">
        <v>43717</v>
      </c>
      <c r="C668" s="236" t="s">
        <v>12659</v>
      </c>
      <c r="D668" s="795" t="s">
        <v>12660</v>
      </c>
      <c r="E668" s="236" t="s">
        <v>9568</v>
      </c>
      <c r="F668" s="855"/>
    </row>
    <row r="669" spans="1:6" ht="17.25" customHeight="1">
      <c r="A669" s="844">
        <v>528</v>
      </c>
      <c r="B669" s="793">
        <v>43717</v>
      </c>
      <c r="C669" s="236" t="s">
        <v>12661</v>
      </c>
      <c r="D669" s="795" t="s">
        <v>12662</v>
      </c>
      <c r="E669" s="236" t="s">
        <v>9568</v>
      </c>
      <c r="F669" s="855"/>
    </row>
    <row r="670" spans="1:6" ht="17.25" customHeight="1">
      <c r="A670" s="844">
        <v>529</v>
      </c>
      <c r="B670" s="793">
        <v>43717</v>
      </c>
      <c r="C670" s="236" t="s">
        <v>12663</v>
      </c>
      <c r="D670" s="795" t="s">
        <v>12664</v>
      </c>
      <c r="E670" s="236" t="s">
        <v>9568</v>
      </c>
      <c r="F670" s="855"/>
    </row>
    <row r="671" spans="1:6" ht="17.25" customHeight="1">
      <c r="A671" s="847">
        <v>530</v>
      </c>
      <c r="B671" s="809">
        <v>43717</v>
      </c>
      <c r="C671" s="796" t="s">
        <v>12665</v>
      </c>
      <c r="D671" s="797" t="s">
        <v>12666</v>
      </c>
      <c r="E671" s="796" t="s">
        <v>9568</v>
      </c>
      <c r="F671" s="859"/>
    </row>
    <row r="672" spans="1:6" ht="17.25" customHeight="1">
      <c r="A672" s="844">
        <v>531</v>
      </c>
      <c r="B672" s="793">
        <v>43717</v>
      </c>
      <c r="C672" s="236" t="s">
        <v>12667</v>
      </c>
      <c r="D672" s="795" t="s">
        <v>12668</v>
      </c>
      <c r="E672" s="236" t="s">
        <v>9568</v>
      </c>
      <c r="F672" s="855"/>
    </row>
    <row r="673" spans="1:6" ht="17.25" customHeight="1">
      <c r="A673" s="844">
        <v>532</v>
      </c>
      <c r="B673" s="793">
        <v>43717</v>
      </c>
      <c r="C673" s="236" t="s">
        <v>12669</v>
      </c>
      <c r="D673" s="795" t="s">
        <v>12670</v>
      </c>
      <c r="E673" s="236" t="s">
        <v>9568</v>
      </c>
      <c r="F673" s="855"/>
    </row>
    <row r="674" spans="1:6" ht="17.25" customHeight="1">
      <c r="A674" s="844">
        <v>533</v>
      </c>
      <c r="B674" s="793">
        <v>43717</v>
      </c>
      <c r="C674" s="236" t="s">
        <v>12671</v>
      </c>
      <c r="D674" s="795" t="s">
        <v>12672</v>
      </c>
      <c r="E674" s="236" t="s">
        <v>9568</v>
      </c>
      <c r="F674" s="855"/>
    </row>
    <row r="675" spans="1:6" ht="17.25" customHeight="1">
      <c r="A675" s="844">
        <v>534</v>
      </c>
      <c r="B675" s="793">
        <v>43717</v>
      </c>
      <c r="C675" s="236" t="s">
        <v>12673</v>
      </c>
      <c r="D675" s="795" t="s">
        <v>12674</v>
      </c>
      <c r="E675" s="236" t="s">
        <v>9568</v>
      </c>
      <c r="F675" s="855"/>
    </row>
    <row r="676" spans="1:6" ht="17.25" customHeight="1">
      <c r="A676" s="844">
        <v>535</v>
      </c>
      <c r="B676" s="793">
        <v>43717</v>
      </c>
      <c r="C676" s="236" t="s">
        <v>12675</v>
      </c>
      <c r="D676" s="795" t="s">
        <v>12676</v>
      </c>
      <c r="E676" s="236" t="s">
        <v>9568</v>
      </c>
      <c r="F676" s="855"/>
    </row>
    <row r="677" spans="1:6" ht="17.25" customHeight="1">
      <c r="A677" s="844">
        <v>536</v>
      </c>
      <c r="B677" s="793">
        <v>43717</v>
      </c>
      <c r="C677" s="236" t="s">
        <v>10955</v>
      </c>
      <c r="D677" s="795" t="s">
        <v>12677</v>
      </c>
      <c r="E677" s="236" t="s">
        <v>9568</v>
      </c>
      <c r="F677" s="855"/>
    </row>
    <row r="678" spans="1:6" ht="17.25" customHeight="1">
      <c r="A678" s="844">
        <v>537</v>
      </c>
      <c r="B678" s="793">
        <v>43717</v>
      </c>
      <c r="C678" s="236" t="s">
        <v>12678</v>
      </c>
      <c r="D678" s="795" t="s">
        <v>12679</v>
      </c>
      <c r="E678" s="236" t="s">
        <v>9568</v>
      </c>
      <c r="F678" s="855"/>
    </row>
    <row r="679" spans="1:6" ht="17.25" customHeight="1">
      <c r="A679" s="844">
        <v>538</v>
      </c>
      <c r="B679" s="793">
        <v>43717</v>
      </c>
      <c r="C679" s="236" t="s">
        <v>12680</v>
      </c>
      <c r="D679" s="795" t="s">
        <v>12681</v>
      </c>
      <c r="E679" s="236" t="s">
        <v>9568</v>
      </c>
      <c r="F679" s="855"/>
    </row>
    <row r="680" spans="1:6" ht="17.25" customHeight="1">
      <c r="A680" s="844">
        <v>539</v>
      </c>
      <c r="B680" s="793">
        <v>43717</v>
      </c>
      <c r="C680" s="236" t="s">
        <v>12682</v>
      </c>
      <c r="D680" s="795" t="s">
        <v>12683</v>
      </c>
      <c r="E680" s="236" t="s">
        <v>9568</v>
      </c>
      <c r="F680" s="855"/>
    </row>
    <row r="681" spans="1:6" ht="17.25" customHeight="1">
      <c r="A681" s="844">
        <v>540</v>
      </c>
      <c r="B681" s="793">
        <v>43717</v>
      </c>
      <c r="C681" s="236" t="s">
        <v>12684</v>
      </c>
      <c r="D681" s="795" t="s">
        <v>12685</v>
      </c>
      <c r="E681" s="236" t="s">
        <v>9568</v>
      </c>
      <c r="F681" s="855"/>
    </row>
    <row r="682" spans="1:6" ht="17.25" customHeight="1">
      <c r="A682" s="844">
        <v>541</v>
      </c>
      <c r="B682" s="793">
        <v>43718</v>
      </c>
      <c r="C682" s="236" t="s">
        <v>12686</v>
      </c>
      <c r="D682" s="795" t="s">
        <v>12687</v>
      </c>
      <c r="E682" s="236" t="s">
        <v>9568</v>
      </c>
      <c r="F682" s="855"/>
    </row>
    <row r="683" spans="1:6" ht="17.25" customHeight="1">
      <c r="A683" s="844">
        <v>542</v>
      </c>
      <c r="B683" s="793">
        <v>43718</v>
      </c>
      <c r="C683" s="236" t="s">
        <v>12688</v>
      </c>
      <c r="D683" s="795" t="s">
        <v>12689</v>
      </c>
      <c r="E683" s="236" t="s">
        <v>9568</v>
      </c>
      <c r="F683" s="855"/>
    </row>
    <row r="684" spans="1:6" ht="17.25" customHeight="1">
      <c r="A684" s="844">
        <v>543</v>
      </c>
      <c r="B684" s="793">
        <v>43718</v>
      </c>
      <c r="C684" s="236" t="s">
        <v>12690</v>
      </c>
      <c r="D684" s="795" t="s">
        <v>12691</v>
      </c>
      <c r="E684" s="236" t="s">
        <v>9568</v>
      </c>
      <c r="F684" s="855"/>
    </row>
    <row r="685" spans="1:6" ht="17.25" customHeight="1">
      <c r="A685" s="844">
        <v>544</v>
      </c>
      <c r="B685" s="793">
        <v>43718</v>
      </c>
      <c r="C685" s="236" t="s">
        <v>12692</v>
      </c>
      <c r="D685" s="795" t="s">
        <v>12693</v>
      </c>
      <c r="E685" s="236" t="s">
        <v>9568</v>
      </c>
      <c r="F685" s="855"/>
    </row>
    <row r="686" spans="1:6" ht="17.25" customHeight="1">
      <c r="A686" s="844">
        <v>545</v>
      </c>
      <c r="B686" s="793">
        <v>43718</v>
      </c>
      <c r="C686" s="795" t="s">
        <v>12694</v>
      </c>
      <c r="D686" s="795" t="s">
        <v>12695</v>
      </c>
      <c r="E686" s="236" t="s">
        <v>9568</v>
      </c>
      <c r="F686" s="855"/>
    </row>
    <row r="687" spans="1:6" ht="17.25" customHeight="1">
      <c r="A687" s="844">
        <v>546</v>
      </c>
      <c r="B687" s="793">
        <v>43718</v>
      </c>
      <c r="C687" s="236" t="s">
        <v>12696</v>
      </c>
      <c r="D687" s="795" t="s">
        <v>12697</v>
      </c>
      <c r="E687" s="236" t="s">
        <v>9568</v>
      </c>
      <c r="F687" s="855"/>
    </row>
    <row r="688" spans="1:6" ht="17.25" customHeight="1">
      <c r="A688" s="866">
        <v>547</v>
      </c>
      <c r="B688" s="799">
        <v>43718</v>
      </c>
      <c r="C688" s="798" t="s">
        <v>12698</v>
      </c>
      <c r="D688" s="801" t="s">
        <v>12699</v>
      </c>
      <c r="E688" s="798" t="s">
        <v>9597</v>
      </c>
      <c r="F688" s="858"/>
    </row>
    <row r="689" spans="1:6" ht="17.25" customHeight="1">
      <c r="A689" s="866">
        <v>548</v>
      </c>
      <c r="B689" s="799">
        <v>43718</v>
      </c>
      <c r="C689" s="798" t="s">
        <v>12700</v>
      </c>
      <c r="D689" s="801" t="s">
        <v>12701</v>
      </c>
      <c r="E689" s="798" t="s">
        <v>9597</v>
      </c>
      <c r="F689" s="858"/>
    </row>
    <row r="690" spans="1:6" ht="17.25" customHeight="1">
      <c r="A690" s="866">
        <v>549</v>
      </c>
      <c r="B690" s="799">
        <v>43718</v>
      </c>
      <c r="C690" s="798" t="s">
        <v>12702</v>
      </c>
      <c r="D690" s="801" t="s">
        <v>12703</v>
      </c>
      <c r="E690" s="798" t="s">
        <v>9597</v>
      </c>
      <c r="F690" s="858"/>
    </row>
    <row r="691" spans="1:6" ht="17.25" customHeight="1">
      <c r="A691" s="844">
        <v>550</v>
      </c>
      <c r="B691" s="793">
        <v>43718</v>
      </c>
      <c r="C691" s="795" t="s">
        <v>12704</v>
      </c>
      <c r="D691" s="795" t="s">
        <v>11226</v>
      </c>
      <c r="E691" s="236" t="s">
        <v>9568</v>
      </c>
      <c r="F691" s="855" t="s">
        <v>12705</v>
      </c>
    </row>
    <row r="692" spans="1:6" ht="17.25" customHeight="1">
      <c r="A692" s="844">
        <v>551</v>
      </c>
      <c r="B692" s="793">
        <v>43718</v>
      </c>
      <c r="C692" s="236" t="s">
        <v>12706</v>
      </c>
      <c r="D692" s="795" t="s">
        <v>12707</v>
      </c>
      <c r="E692" s="236" t="s">
        <v>9568</v>
      </c>
      <c r="F692" s="855"/>
    </row>
    <row r="693" spans="1:6" ht="17.25" customHeight="1">
      <c r="A693" s="844">
        <v>552</v>
      </c>
      <c r="B693" s="793">
        <v>43718</v>
      </c>
      <c r="C693" s="236" t="s">
        <v>12708</v>
      </c>
      <c r="D693" s="795" t="s">
        <v>12709</v>
      </c>
      <c r="E693" s="236" t="s">
        <v>9568</v>
      </c>
      <c r="F693" s="855"/>
    </row>
    <row r="694" spans="1:6" ht="17.25" customHeight="1">
      <c r="A694" s="844">
        <v>553</v>
      </c>
      <c r="B694" s="793">
        <v>43718</v>
      </c>
      <c r="C694" s="236" t="s">
        <v>12710</v>
      </c>
      <c r="D694" s="795" t="s">
        <v>12711</v>
      </c>
      <c r="E694" s="236" t="s">
        <v>9568</v>
      </c>
      <c r="F694" s="855"/>
    </row>
    <row r="695" spans="1:6" ht="17.25" customHeight="1">
      <c r="A695" s="844">
        <v>554</v>
      </c>
      <c r="B695" s="793">
        <v>43718</v>
      </c>
      <c r="C695" s="236" t="s">
        <v>12712</v>
      </c>
      <c r="D695" s="795" t="s">
        <v>12713</v>
      </c>
      <c r="E695" s="236" t="s">
        <v>9568</v>
      </c>
      <c r="F695" s="855"/>
    </row>
    <row r="696" spans="1:6" ht="17.25" customHeight="1">
      <c r="A696" s="847">
        <v>555</v>
      </c>
      <c r="B696" s="809">
        <v>43718</v>
      </c>
      <c r="C696" s="796" t="s">
        <v>12714</v>
      </c>
      <c r="D696" s="797" t="s">
        <v>12715</v>
      </c>
      <c r="E696" s="796" t="s">
        <v>9568</v>
      </c>
      <c r="F696" s="859"/>
    </row>
    <row r="697" spans="1:6" ht="17.25" customHeight="1">
      <c r="A697" s="844">
        <v>556</v>
      </c>
      <c r="B697" s="793">
        <v>43718</v>
      </c>
      <c r="C697" s="236" t="s">
        <v>12716</v>
      </c>
      <c r="D697" s="795" t="s">
        <v>12717</v>
      </c>
      <c r="E697" s="236" t="s">
        <v>9568</v>
      </c>
      <c r="F697" s="855"/>
    </row>
    <row r="698" spans="1:6" ht="17.25" customHeight="1">
      <c r="A698" s="844">
        <v>557</v>
      </c>
      <c r="B698" s="793">
        <v>43718</v>
      </c>
      <c r="C698" s="236" t="s">
        <v>12718</v>
      </c>
      <c r="D698" s="795" t="s">
        <v>12719</v>
      </c>
      <c r="E698" s="236" t="s">
        <v>9568</v>
      </c>
      <c r="F698" s="855"/>
    </row>
    <row r="699" spans="1:6" ht="17.25" customHeight="1">
      <c r="A699" s="844">
        <v>558</v>
      </c>
      <c r="B699" s="793">
        <v>43718</v>
      </c>
      <c r="C699" s="236" t="s">
        <v>12720</v>
      </c>
      <c r="D699" s="795" t="s">
        <v>12721</v>
      </c>
      <c r="E699" s="236" t="s">
        <v>9568</v>
      </c>
      <c r="F699" s="855"/>
    </row>
    <row r="700" spans="1:6" ht="17.25" customHeight="1">
      <c r="A700" s="844">
        <v>559</v>
      </c>
      <c r="B700" s="793">
        <v>43718</v>
      </c>
      <c r="C700" s="795" t="s">
        <v>12722</v>
      </c>
      <c r="D700" s="795" t="s">
        <v>12723</v>
      </c>
      <c r="E700" s="236" t="s">
        <v>9568</v>
      </c>
      <c r="F700" s="855"/>
    </row>
    <row r="701" spans="1:6" ht="17.25" customHeight="1">
      <c r="A701" s="844">
        <v>560</v>
      </c>
      <c r="B701" s="793">
        <v>43718</v>
      </c>
      <c r="C701" s="236" t="s">
        <v>12724</v>
      </c>
      <c r="D701" s="795" t="s">
        <v>12725</v>
      </c>
      <c r="E701" s="236" t="s">
        <v>9568</v>
      </c>
      <c r="F701" s="855"/>
    </row>
    <row r="702" spans="1:6" ht="17.25" customHeight="1">
      <c r="A702" s="844">
        <v>561</v>
      </c>
      <c r="B702" s="793">
        <v>43718</v>
      </c>
      <c r="C702" s="236" t="s">
        <v>12726</v>
      </c>
      <c r="D702" s="795" t="s">
        <v>12727</v>
      </c>
      <c r="E702" s="236" t="s">
        <v>9568</v>
      </c>
      <c r="F702" s="855"/>
    </row>
    <row r="703" spans="1:6" ht="17.25" customHeight="1">
      <c r="A703" s="844">
        <v>562</v>
      </c>
      <c r="B703" s="793">
        <v>43718</v>
      </c>
      <c r="C703" s="236" t="s">
        <v>12728</v>
      </c>
      <c r="D703" s="795" t="s">
        <v>12729</v>
      </c>
      <c r="E703" s="236" t="s">
        <v>9568</v>
      </c>
      <c r="F703" s="855"/>
    </row>
    <row r="704" spans="1:6" ht="17.25" customHeight="1">
      <c r="A704" s="844">
        <v>563</v>
      </c>
      <c r="B704" s="793">
        <v>43719</v>
      </c>
      <c r="C704" s="236" t="s">
        <v>12730</v>
      </c>
      <c r="D704" s="795" t="s">
        <v>12731</v>
      </c>
      <c r="E704" s="236" t="s">
        <v>9568</v>
      </c>
      <c r="F704" s="855"/>
    </row>
    <row r="705" spans="1:6" ht="17.25" customHeight="1">
      <c r="A705" s="844">
        <v>564</v>
      </c>
      <c r="B705" s="793">
        <v>43719</v>
      </c>
      <c r="C705" s="236" t="s">
        <v>12732</v>
      </c>
      <c r="D705" s="795" t="s">
        <v>12733</v>
      </c>
      <c r="E705" s="236" t="s">
        <v>9568</v>
      </c>
      <c r="F705" s="855"/>
    </row>
    <row r="706" spans="1:6" ht="17.25" customHeight="1">
      <c r="A706" s="844">
        <v>565</v>
      </c>
      <c r="B706" s="793">
        <v>43719</v>
      </c>
      <c r="C706" s="236" t="s">
        <v>12734</v>
      </c>
      <c r="D706" s="795" t="s">
        <v>12735</v>
      </c>
      <c r="E706" s="236" t="s">
        <v>9568</v>
      </c>
      <c r="F706" s="855"/>
    </row>
    <row r="707" spans="1:6" ht="17.25" customHeight="1">
      <c r="A707" s="844">
        <v>566</v>
      </c>
      <c r="B707" s="793">
        <v>43719</v>
      </c>
      <c r="C707" s="236" t="s">
        <v>12736</v>
      </c>
      <c r="D707" s="795" t="s">
        <v>12737</v>
      </c>
      <c r="E707" s="236" t="s">
        <v>9568</v>
      </c>
      <c r="F707" s="855"/>
    </row>
    <row r="708" spans="1:6" ht="17.25" customHeight="1">
      <c r="A708" s="844">
        <v>567</v>
      </c>
      <c r="B708" s="793">
        <v>43719</v>
      </c>
      <c r="C708" s="236" t="s">
        <v>12738</v>
      </c>
      <c r="D708" s="795" t="s">
        <v>12739</v>
      </c>
      <c r="E708" s="236" t="s">
        <v>9568</v>
      </c>
      <c r="F708" s="855"/>
    </row>
    <row r="709" spans="1:6" ht="17.25" customHeight="1">
      <c r="A709" s="844">
        <v>568</v>
      </c>
      <c r="B709" s="793">
        <v>43719</v>
      </c>
      <c r="C709" s="236" t="s">
        <v>12740</v>
      </c>
      <c r="D709" s="795" t="s">
        <v>12741</v>
      </c>
      <c r="E709" s="236" t="s">
        <v>9568</v>
      </c>
      <c r="F709" s="855"/>
    </row>
    <row r="710" spans="1:6" ht="17.25" customHeight="1">
      <c r="A710" s="844">
        <v>569</v>
      </c>
      <c r="B710" s="793">
        <v>43719</v>
      </c>
      <c r="C710" s="236" t="s">
        <v>12742</v>
      </c>
      <c r="D710" s="795" t="s">
        <v>12743</v>
      </c>
      <c r="E710" s="236" t="s">
        <v>9568</v>
      </c>
      <c r="F710" s="855"/>
    </row>
    <row r="711" spans="1:6" ht="17.25" customHeight="1">
      <c r="A711" s="847">
        <v>570</v>
      </c>
      <c r="B711" s="809">
        <v>43719</v>
      </c>
      <c r="C711" s="797" t="s">
        <v>12744</v>
      </c>
      <c r="D711" s="797" t="s">
        <v>12745</v>
      </c>
      <c r="E711" s="796" t="s">
        <v>9568</v>
      </c>
      <c r="F711" s="859"/>
    </row>
    <row r="712" spans="1:6" ht="17.25" customHeight="1">
      <c r="A712" s="844">
        <v>571</v>
      </c>
      <c r="B712" s="793">
        <v>43720</v>
      </c>
      <c r="C712" s="795" t="s">
        <v>12746</v>
      </c>
      <c r="D712" s="795" t="s">
        <v>12747</v>
      </c>
      <c r="E712" s="236" t="s">
        <v>9568</v>
      </c>
      <c r="F712" s="855"/>
    </row>
    <row r="713" spans="1:6" ht="17.25" customHeight="1">
      <c r="A713" s="844">
        <v>572</v>
      </c>
      <c r="B713" s="793">
        <v>43720</v>
      </c>
      <c r="C713" s="795" t="s">
        <v>12748</v>
      </c>
      <c r="D713" s="795" t="s">
        <v>12749</v>
      </c>
      <c r="E713" s="236" t="s">
        <v>9568</v>
      </c>
      <c r="F713" s="855"/>
    </row>
    <row r="714" spans="1:6" ht="17.25" customHeight="1">
      <c r="A714" s="866">
        <v>573</v>
      </c>
      <c r="B714" s="799">
        <v>43720</v>
      </c>
      <c r="C714" s="801" t="s">
        <v>12750</v>
      </c>
      <c r="D714" s="801" t="s">
        <v>12751</v>
      </c>
      <c r="E714" s="798" t="s">
        <v>9597</v>
      </c>
      <c r="F714" s="858"/>
    </row>
    <row r="715" spans="1:6" ht="17.25" customHeight="1">
      <c r="A715" s="844">
        <v>574</v>
      </c>
      <c r="B715" s="793">
        <v>43720</v>
      </c>
      <c r="C715" s="795" t="s">
        <v>12752</v>
      </c>
      <c r="D715" s="795" t="s">
        <v>12753</v>
      </c>
      <c r="E715" s="236" t="s">
        <v>9568</v>
      </c>
      <c r="F715" s="855"/>
    </row>
    <row r="716" spans="1:6" ht="17.25" customHeight="1">
      <c r="A716" s="844">
        <v>575</v>
      </c>
      <c r="B716" s="793">
        <v>43720</v>
      </c>
      <c r="C716" s="795" t="s">
        <v>12754</v>
      </c>
      <c r="D716" s="795" t="s">
        <v>12755</v>
      </c>
      <c r="E716" s="236" t="s">
        <v>9568</v>
      </c>
      <c r="F716" s="855"/>
    </row>
    <row r="717" spans="1:6" ht="17.25" customHeight="1">
      <c r="A717" s="844">
        <v>576</v>
      </c>
      <c r="B717" s="793">
        <v>43720</v>
      </c>
      <c r="C717" s="795" t="s">
        <v>12756</v>
      </c>
      <c r="D717" s="795" t="s">
        <v>12757</v>
      </c>
      <c r="E717" s="236" t="s">
        <v>9568</v>
      </c>
      <c r="F717" s="855"/>
    </row>
    <row r="718" spans="1:6" ht="17.25" customHeight="1">
      <c r="A718" s="844">
        <v>577</v>
      </c>
      <c r="B718" s="793">
        <v>43720</v>
      </c>
      <c r="C718" s="795" t="s">
        <v>12758</v>
      </c>
      <c r="D718" s="795" t="s">
        <v>12759</v>
      </c>
      <c r="E718" s="236" t="s">
        <v>9568</v>
      </c>
      <c r="F718" s="855"/>
    </row>
    <row r="719" spans="1:6" ht="17.25" customHeight="1">
      <c r="A719" s="844">
        <v>578</v>
      </c>
      <c r="B719" s="793">
        <v>43720</v>
      </c>
      <c r="C719" s="795" t="s">
        <v>12760</v>
      </c>
      <c r="D719" s="795" t="s">
        <v>12761</v>
      </c>
      <c r="E719" s="236" t="s">
        <v>9568</v>
      </c>
      <c r="F719" s="855"/>
    </row>
    <row r="720" spans="1:6" ht="17.25" customHeight="1">
      <c r="A720" s="844">
        <v>579</v>
      </c>
      <c r="B720" s="793">
        <v>43720</v>
      </c>
      <c r="C720" s="795" t="s">
        <v>12762</v>
      </c>
      <c r="D720" s="795" t="s">
        <v>12763</v>
      </c>
      <c r="E720" s="236" t="s">
        <v>9568</v>
      </c>
      <c r="F720" s="855"/>
    </row>
    <row r="721" spans="1:6" ht="17.25" customHeight="1">
      <c r="A721" s="844">
        <v>580</v>
      </c>
      <c r="B721" s="793">
        <v>43721</v>
      </c>
      <c r="C721" s="795" t="s">
        <v>12764</v>
      </c>
      <c r="D721" s="795" t="s">
        <v>12765</v>
      </c>
      <c r="E721" s="236" t="s">
        <v>9568</v>
      </c>
      <c r="F721" s="855"/>
    </row>
    <row r="722" spans="1:6" ht="17.25" customHeight="1">
      <c r="A722" s="844">
        <v>581</v>
      </c>
      <c r="B722" s="793">
        <v>43721</v>
      </c>
      <c r="C722" s="795" t="s">
        <v>12766</v>
      </c>
      <c r="D722" s="795" t="s">
        <v>12767</v>
      </c>
      <c r="E722" s="236" t="s">
        <v>9568</v>
      </c>
      <c r="F722" s="855"/>
    </row>
    <row r="723" spans="1:6" ht="17.25" customHeight="1">
      <c r="A723" s="844">
        <v>582</v>
      </c>
      <c r="B723" s="793">
        <v>43721</v>
      </c>
      <c r="C723" s="795" t="s">
        <v>12768</v>
      </c>
      <c r="D723" s="795" t="s">
        <v>12769</v>
      </c>
      <c r="E723" s="236" t="s">
        <v>9568</v>
      </c>
      <c r="F723" s="855"/>
    </row>
    <row r="724" spans="1:6" ht="17.25" customHeight="1">
      <c r="A724" s="844">
        <v>583</v>
      </c>
      <c r="B724" s="793">
        <v>43721</v>
      </c>
      <c r="C724" s="795" t="s">
        <v>12770</v>
      </c>
      <c r="D724" s="795" t="s">
        <v>12771</v>
      </c>
      <c r="E724" s="236" t="s">
        <v>9568</v>
      </c>
      <c r="F724" s="855"/>
    </row>
    <row r="725" spans="1:6" ht="17.25" customHeight="1">
      <c r="A725" s="866">
        <v>584</v>
      </c>
      <c r="B725" s="799">
        <v>43721</v>
      </c>
      <c r="C725" s="801" t="s">
        <v>12772</v>
      </c>
      <c r="D725" s="801" t="s">
        <v>12773</v>
      </c>
      <c r="E725" s="798" t="s">
        <v>9597</v>
      </c>
      <c r="F725" s="858"/>
    </row>
    <row r="726" spans="1:6" ht="17.25" customHeight="1">
      <c r="A726" s="844">
        <v>585</v>
      </c>
      <c r="B726" s="793">
        <v>43721</v>
      </c>
      <c r="C726" s="795" t="s">
        <v>12774</v>
      </c>
      <c r="D726" s="795" t="s">
        <v>12775</v>
      </c>
      <c r="E726" s="236" t="s">
        <v>9568</v>
      </c>
      <c r="F726" s="855"/>
    </row>
    <row r="727" spans="1:6" ht="17.25" customHeight="1">
      <c r="A727" s="844">
        <v>586</v>
      </c>
      <c r="B727" s="793">
        <v>43721</v>
      </c>
      <c r="C727" s="795" t="s">
        <v>12776</v>
      </c>
      <c r="D727" s="795" t="s">
        <v>12777</v>
      </c>
      <c r="E727" s="236" t="s">
        <v>9568</v>
      </c>
      <c r="F727" s="855"/>
    </row>
    <row r="728" spans="1:6" ht="17.25" customHeight="1">
      <c r="A728" s="844">
        <v>587</v>
      </c>
      <c r="B728" s="793">
        <v>43721</v>
      </c>
      <c r="C728" s="795" t="s">
        <v>12778</v>
      </c>
      <c r="D728" s="795" t="s">
        <v>12779</v>
      </c>
      <c r="E728" s="236" t="s">
        <v>9568</v>
      </c>
      <c r="F728" s="855"/>
    </row>
    <row r="729" spans="1:6" ht="17.25" customHeight="1">
      <c r="A729" s="844">
        <v>588</v>
      </c>
      <c r="B729" s="793">
        <v>43721</v>
      </c>
      <c r="C729" s="795" t="s">
        <v>12780</v>
      </c>
      <c r="D729" s="795" t="s">
        <v>12781</v>
      </c>
      <c r="E729" s="236" t="s">
        <v>9568</v>
      </c>
      <c r="F729" s="855"/>
    </row>
    <row r="730" spans="1:6" ht="17.25" customHeight="1">
      <c r="A730" s="844">
        <v>589</v>
      </c>
      <c r="B730" s="793">
        <v>43721</v>
      </c>
      <c r="C730" s="795" t="s">
        <v>12782</v>
      </c>
      <c r="D730" s="795" t="s">
        <v>12783</v>
      </c>
      <c r="E730" s="236" t="s">
        <v>9568</v>
      </c>
      <c r="F730" s="855"/>
    </row>
    <row r="731" spans="1:6" ht="17.25" customHeight="1">
      <c r="A731" s="844">
        <v>590</v>
      </c>
      <c r="B731" s="793">
        <v>43721</v>
      </c>
      <c r="C731" s="795" t="s">
        <v>12784</v>
      </c>
      <c r="D731" s="795" t="s">
        <v>12785</v>
      </c>
      <c r="E731" s="236" t="s">
        <v>9568</v>
      </c>
      <c r="F731" s="855"/>
    </row>
    <row r="732" spans="1:6" ht="17.25" customHeight="1">
      <c r="A732" s="844">
        <v>591</v>
      </c>
      <c r="B732" s="793">
        <v>43721</v>
      </c>
      <c r="C732" s="795" t="s">
        <v>12786</v>
      </c>
      <c r="D732" s="795" t="s">
        <v>12787</v>
      </c>
      <c r="E732" s="236" t="s">
        <v>9568</v>
      </c>
      <c r="F732" s="855"/>
    </row>
    <row r="733" spans="1:6" ht="17.25" customHeight="1">
      <c r="A733" s="844">
        <v>592</v>
      </c>
      <c r="B733" s="793">
        <v>43721</v>
      </c>
      <c r="C733" s="795" t="s">
        <v>12788</v>
      </c>
      <c r="D733" s="795" t="s">
        <v>12789</v>
      </c>
      <c r="E733" s="236" t="s">
        <v>9568</v>
      </c>
      <c r="F733" s="855"/>
    </row>
    <row r="734" spans="1:6" ht="17.25" customHeight="1">
      <c r="A734" s="844">
        <v>593</v>
      </c>
      <c r="B734" s="793">
        <v>43721</v>
      </c>
      <c r="C734" s="795" t="s">
        <v>12790</v>
      </c>
      <c r="D734" s="795" t="s">
        <v>12791</v>
      </c>
      <c r="E734" s="236" t="s">
        <v>9568</v>
      </c>
      <c r="F734" s="855"/>
    </row>
    <row r="735" spans="1:6" ht="17.25" customHeight="1">
      <c r="A735" s="844">
        <v>594</v>
      </c>
      <c r="B735" s="793">
        <v>43721</v>
      </c>
      <c r="C735" s="795" t="s">
        <v>12792</v>
      </c>
      <c r="D735" s="795" t="s">
        <v>12793</v>
      </c>
      <c r="E735" s="236" t="s">
        <v>9568</v>
      </c>
      <c r="F735" s="855"/>
    </row>
    <row r="736" spans="1:6" ht="17.25" customHeight="1">
      <c r="A736" s="844">
        <v>595</v>
      </c>
      <c r="B736" s="793">
        <v>43721</v>
      </c>
      <c r="C736" s="795" t="s">
        <v>12794</v>
      </c>
      <c r="D736" s="795" t="s">
        <v>12795</v>
      </c>
      <c r="E736" s="236" t="s">
        <v>9568</v>
      </c>
      <c r="F736" s="855"/>
    </row>
    <row r="737" spans="1:6" ht="17.25" customHeight="1">
      <c r="A737" s="844">
        <v>596</v>
      </c>
      <c r="B737" s="793">
        <v>43721</v>
      </c>
      <c r="C737" s="795" t="s">
        <v>12796</v>
      </c>
      <c r="D737" s="795" t="s">
        <v>12797</v>
      </c>
      <c r="E737" s="236" t="s">
        <v>12798</v>
      </c>
      <c r="F737" s="855"/>
    </row>
    <row r="738" spans="1:6" ht="17.25" customHeight="1">
      <c r="A738" s="844">
        <v>597</v>
      </c>
      <c r="B738" s="793">
        <v>43721</v>
      </c>
      <c r="C738" s="795" t="s">
        <v>12799</v>
      </c>
      <c r="D738" s="795" t="s">
        <v>12800</v>
      </c>
      <c r="E738" s="236" t="s">
        <v>9568</v>
      </c>
      <c r="F738" s="855"/>
    </row>
    <row r="739" spans="1:6" ht="17.25" customHeight="1">
      <c r="A739" s="844">
        <v>598</v>
      </c>
      <c r="B739" s="793">
        <v>43721</v>
      </c>
      <c r="C739" s="795" t="s">
        <v>12801</v>
      </c>
      <c r="D739" s="795" t="s">
        <v>12802</v>
      </c>
      <c r="E739" s="236" t="s">
        <v>9568</v>
      </c>
      <c r="F739" s="855"/>
    </row>
    <row r="740" spans="1:6" ht="17.25" customHeight="1">
      <c r="A740" s="844">
        <v>599</v>
      </c>
      <c r="B740" s="793">
        <v>43721</v>
      </c>
      <c r="C740" s="795" t="s">
        <v>12803</v>
      </c>
      <c r="D740" s="795" t="s">
        <v>12804</v>
      </c>
      <c r="E740" s="236" t="s">
        <v>9568</v>
      </c>
      <c r="F740" s="855"/>
    </row>
    <row r="741" spans="1:6" ht="17.25" customHeight="1">
      <c r="A741" s="844">
        <v>600</v>
      </c>
      <c r="B741" s="793">
        <v>43721</v>
      </c>
      <c r="C741" s="795" t="s">
        <v>12805</v>
      </c>
      <c r="D741" s="795" t="s">
        <v>12806</v>
      </c>
      <c r="E741" s="236" t="s">
        <v>9568</v>
      </c>
      <c r="F741" s="855"/>
    </row>
    <row r="742" spans="1:6" ht="17.25" customHeight="1">
      <c r="A742" s="844">
        <v>601</v>
      </c>
      <c r="B742" s="793">
        <v>43721</v>
      </c>
      <c r="C742" s="795" t="s">
        <v>12807</v>
      </c>
      <c r="D742" s="795" t="s">
        <v>12808</v>
      </c>
      <c r="E742" s="236" t="s">
        <v>9568</v>
      </c>
      <c r="F742" s="855"/>
    </row>
    <row r="743" spans="1:6" ht="17.25" customHeight="1">
      <c r="A743" s="844">
        <v>602</v>
      </c>
      <c r="B743" s="793">
        <v>43721</v>
      </c>
      <c r="C743" s="795" t="s">
        <v>12809</v>
      </c>
      <c r="D743" s="795" t="s">
        <v>12810</v>
      </c>
      <c r="E743" s="236" t="s">
        <v>9568</v>
      </c>
      <c r="F743" s="855"/>
    </row>
    <row r="744" spans="1:6" ht="17.25" customHeight="1">
      <c r="A744" s="844">
        <v>603</v>
      </c>
      <c r="B744" s="793">
        <v>43721</v>
      </c>
      <c r="C744" s="795" t="s">
        <v>12811</v>
      </c>
      <c r="D744" s="795" t="s">
        <v>12812</v>
      </c>
      <c r="E744" s="236" t="s">
        <v>9568</v>
      </c>
      <c r="F744" s="855"/>
    </row>
    <row r="745" spans="1:6" ht="17.25" customHeight="1">
      <c r="A745" s="844">
        <v>604</v>
      </c>
      <c r="B745" s="793">
        <v>43721</v>
      </c>
      <c r="C745" s="795" t="s">
        <v>12813</v>
      </c>
      <c r="D745" s="795" t="s">
        <v>12814</v>
      </c>
      <c r="E745" s="236" t="s">
        <v>9568</v>
      </c>
      <c r="F745" s="855"/>
    </row>
    <row r="746" spans="1:6" ht="17.25" customHeight="1">
      <c r="A746" s="844">
        <v>605</v>
      </c>
      <c r="B746" s="793">
        <v>43721</v>
      </c>
      <c r="C746" s="795" t="s">
        <v>12815</v>
      </c>
      <c r="D746" s="795" t="s">
        <v>12816</v>
      </c>
      <c r="E746" s="236" t="s">
        <v>9568</v>
      </c>
      <c r="F746" s="855"/>
    </row>
    <row r="747" spans="1:6" ht="17.25" customHeight="1">
      <c r="A747" s="844">
        <v>606</v>
      </c>
      <c r="B747" s="793">
        <v>43721</v>
      </c>
      <c r="C747" s="795" t="s">
        <v>12817</v>
      </c>
      <c r="D747" s="795" t="s">
        <v>12818</v>
      </c>
      <c r="E747" s="236" t="s">
        <v>9568</v>
      </c>
      <c r="F747" s="855"/>
    </row>
    <row r="748" spans="1:6" ht="17.25" customHeight="1">
      <c r="A748" s="844">
        <v>607</v>
      </c>
      <c r="B748" s="793">
        <v>43722</v>
      </c>
      <c r="C748" s="795" t="s">
        <v>12819</v>
      </c>
      <c r="D748" s="795" t="s">
        <v>12820</v>
      </c>
      <c r="E748" s="236" t="s">
        <v>9568</v>
      </c>
      <c r="F748" s="855"/>
    </row>
    <row r="749" spans="1:6" ht="17.25" customHeight="1">
      <c r="A749" s="844">
        <v>608</v>
      </c>
      <c r="B749" s="793">
        <v>43722</v>
      </c>
      <c r="C749" s="795" t="s">
        <v>12821</v>
      </c>
      <c r="D749" s="795" t="s">
        <v>12822</v>
      </c>
      <c r="E749" s="236" t="s">
        <v>9568</v>
      </c>
      <c r="F749" s="855"/>
    </row>
    <row r="750" spans="1:6" ht="17.25" customHeight="1">
      <c r="A750" s="844">
        <v>609</v>
      </c>
      <c r="B750" s="793">
        <v>43722</v>
      </c>
      <c r="C750" s="795" t="s">
        <v>12823</v>
      </c>
      <c r="D750" s="795" t="s">
        <v>12824</v>
      </c>
      <c r="E750" s="236" t="s">
        <v>9568</v>
      </c>
      <c r="F750" s="855"/>
    </row>
    <row r="751" spans="1:6" ht="17.25" customHeight="1">
      <c r="A751" s="868">
        <v>610</v>
      </c>
      <c r="B751" s="869">
        <v>43722</v>
      </c>
      <c r="C751" s="870" t="s">
        <v>12825</v>
      </c>
      <c r="D751" s="870" t="s">
        <v>12826</v>
      </c>
      <c r="E751" s="871" t="s">
        <v>9568</v>
      </c>
      <c r="F751" s="872" t="s">
        <v>12827</v>
      </c>
    </row>
    <row r="752" spans="1:6" ht="17.25" customHeight="1">
      <c r="A752" s="844">
        <v>611</v>
      </c>
      <c r="B752" s="793">
        <v>43722</v>
      </c>
      <c r="C752" s="795" t="s">
        <v>12828</v>
      </c>
      <c r="D752" s="795" t="s">
        <v>12829</v>
      </c>
      <c r="E752" s="236" t="s">
        <v>9568</v>
      </c>
      <c r="F752" s="855"/>
    </row>
    <row r="753" spans="1:6" ht="17.25" customHeight="1">
      <c r="A753" s="844">
        <v>612</v>
      </c>
      <c r="B753" s="793">
        <v>43722</v>
      </c>
      <c r="C753" s="795" t="s">
        <v>12830</v>
      </c>
      <c r="D753" s="795" t="s">
        <v>12831</v>
      </c>
      <c r="E753" s="236" t="s">
        <v>9568</v>
      </c>
      <c r="F753" s="855"/>
    </row>
    <row r="754" spans="1:6" ht="17.25" customHeight="1">
      <c r="A754" s="844">
        <v>613</v>
      </c>
      <c r="B754" s="793">
        <v>43722</v>
      </c>
      <c r="C754" s="795" t="s">
        <v>12832</v>
      </c>
      <c r="D754" s="795" t="s">
        <v>12833</v>
      </c>
      <c r="E754" s="236" t="s">
        <v>9568</v>
      </c>
      <c r="F754" s="855"/>
    </row>
    <row r="755" spans="1:6" ht="17.25" customHeight="1">
      <c r="A755" s="844">
        <v>614</v>
      </c>
      <c r="B755" s="793">
        <v>43722</v>
      </c>
      <c r="C755" s="795" t="s">
        <v>12834</v>
      </c>
      <c r="D755" s="795" t="s">
        <v>11812</v>
      </c>
      <c r="E755" s="236" t="s">
        <v>9568</v>
      </c>
      <c r="F755" s="855"/>
    </row>
    <row r="756" spans="1:6" ht="17.25" customHeight="1">
      <c r="A756" s="844">
        <v>615</v>
      </c>
      <c r="B756" s="793">
        <v>43722</v>
      </c>
      <c r="C756" s="795" t="s">
        <v>12835</v>
      </c>
      <c r="D756" s="795" t="s">
        <v>12836</v>
      </c>
      <c r="E756" s="236" t="s">
        <v>9568</v>
      </c>
      <c r="F756" s="855"/>
    </row>
    <row r="757" spans="1:6" ht="17.25" customHeight="1">
      <c r="A757" s="844">
        <v>616</v>
      </c>
      <c r="B757" s="793">
        <v>43722</v>
      </c>
      <c r="C757" s="795" t="s">
        <v>12835</v>
      </c>
      <c r="D757" s="795" t="s">
        <v>12837</v>
      </c>
      <c r="E757" s="236" t="s">
        <v>9568</v>
      </c>
      <c r="F757" s="855"/>
    </row>
    <row r="758" spans="1:6" ht="17.25" customHeight="1">
      <c r="A758" s="844">
        <v>617</v>
      </c>
      <c r="B758" s="793">
        <v>43722</v>
      </c>
      <c r="C758" s="795" t="s">
        <v>12838</v>
      </c>
      <c r="D758" s="795" t="s">
        <v>12839</v>
      </c>
      <c r="E758" s="236" t="s">
        <v>9568</v>
      </c>
      <c r="F758" s="855"/>
    </row>
    <row r="759" spans="1:6" ht="17.25" customHeight="1">
      <c r="A759" s="844">
        <v>618</v>
      </c>
      <c r="B759" s="793">
        <v>43722</v>
      </c>
      <c r="C759" s="795" t="s">
        <v>11051</v>
      </c>
      <c r="D759" s="795" t="s">
        <v>12840</v>
      </c>
      <c r="E759" s="236" t="s">
        <v>9568</v>
      </c>
      <c r="F759" s="855"/>
    </row>
    <row r="760" spans="1:6" ht="17.25" customHeight="1">
      <c r="A760" s="844">
        <v>619</v>
      </c>
      <c r="B760" s="793">
        <v>43722</v>
      </c>
      <c r="C760" s="795" t="s">
        <v>12841</v>
      </c>
      <c r="D760" s="795" t="s">
        <v>12842</v>
      </c>
      <c r="E760" s="236" t="s">
        <v>9568</v>
      </c>
      <c r="F760" s="855"/>
    </row>
    <row r="761" spans="1:6" ht="17.25" customHeight="1">
      <c r="A761" s="844">
        <v>620</v>
      </c>
      <c r="B761" s="793">
        <v>43722</v>
      </c>
      <c r="C761" s="795" t="s">
        <v>12843</v>
      </c>
      <c r="D761" s="795" t="s">
        <v>12844</v>
      </c>
      <c r="E761" s="236" t="s">
        <v>9568</v>
      </c>
      <c r="F761" s="855"/>
    </row>
    <row r="762" spans="1:6" ht="17.25" customHeight="1">
      <c r="A762" s="866">
        <v>621</v>
      </c>
      <c r="B762" s="799">
        <v>43722</v>
      </c>
      <c r="C762" s="801" t="s">
        <v>12845</v>
      </c>
      <c r="D762" s="801" t="s">
        <v>12846</v>
      </c>
      <c r="E762" s="798" t="s">
        <v>9597</v>
      </c>
      <c r="F762" s="858"/>
    </row>
    <row r="763" spans="1:6" ht="17.25" customHeight="1">
      <c r="A763" s="844">
        <v>622</v>
      </c>
      <c r="B763" s="793">
        <v>43722</v>
      </c>
      <c r="C763" s="795" t="s">
        <v>12847</v>
      </c>
      <c r="D763" s="795" t="s">
        <v>12848</v>
      </c>
      <c r="E763" s="236" t="s">
        <v>9568</v>
      </c>
      <c r="F763" s="855"/>
    </row>
    <row r="764" spans="1:6" ht="17.25" customHeight="1">
      <c r="A764" s="844">
        <v>623</v>
      </c>
      <c r="B764" s="793">
        <v>43722</v>
      </c>
      <c r="C764" s="795" t="s">
        <v>12849</v>
      </c>
      <c r="D764" s="795" t="s">
        <v>12850</v>
      </c>
      <c r="E764" s="236" t="s">
        <v>9568</v>
      </c>
      <c r="F764" s="855"/>
    </row>
    <row r="765" spans="1:6" ht="17.25" customHeight="1">
      <c r="A765" s="844">
        <v>624</v>
      </c>
      <c r="B765" s="793">
        <v>43722</v>
      </c>
      <c r="C765" s="795" t="s">
        <v>12851</v>
      </c>
      <c r="D765" s="795" t="s">
        <v>12852</v>
      </c>
      <c r="E765" s="236" t="s">
        <v>9568</v>
      </c>
      <c r="F765" s="855"/>
    </row>
    <row r="766" spans="1:6" ht="17.25" customHeight="1">
      <c r="A766" s="844">
        <v>625</v>
      </c>
      <c r="B766" s="793">
        <v>43722</v>
      </c>
      <c r="C766" s="795" t="s">
        <v>12853</v>
      </c>
      <c r="D766" s="795" t="s">
        <v>12854</v>
      </c>
      <c r="E766" s="236" t="s">
        <v>9568</v>
      </c>
      <c r="F766" s="855"/>
    </row>
    <row r="767" spans="1:6" ht="17.25" customHeight="1">
      <c r="A767" s="844">
        <v>626</v>
      </c>
      <c r="B767" s="793">
        <v>43722</v>
      </c>
      <c r="C767" s="795" t="s">
        <v>12855</v>
      </c>
      <c r="D767" s="795" t="s">
        <v>12856</v>
      </c>
      <c r="E767" s="236" t="s">
        <v>9568</v>
      </c>
      <c r="F767" s="855"/>
    </row>
    <row r="768" spans="1:6" ht="17.25" customHeight="1">
      <c r="A768" s="844">
        <v>627</v>
      </c>
      <c r="B768" s="793">
        <v>43722</v>
      </c>
      <c r="C768" s="795" t="s">
        <v>12857</v>
      </c>
      <c r="D768" s="795" t="s">
        <v>12858</v>
      </c>
      <c r="E768" s="236" t="s">
        <v>9568</v>
      </c>
      <c r="F768" s="855"/>
    </row>
    <row r="769" spans="1:6" ht="17.25" customHeight="1">
      <c r="A769" s="844">
        <v>628</v>
      </c>
      <c r="B769" s="793">
        <v>43722</v>
      </c>
      <c r="C769" s="795" t="s">
        <v>12859</v>
      </c>
      <c r="D769" s="795" t="s">
        <v>12860</v>
      </c>
      <c r="E769" s="236" t="s">
        <v>9568</v>
      </c>
      <c r="F769" s="855"/>
    </row>
    <row r="770" spans="1:6" ht="17.25" customHeight="1">
      <c r="A770" s="844">
        <v>629</v>
      </c>
      <c r="B770" s="793">
        <v>43722</v>
      </c>
      <c r="C770" s="795" t="s">
        <v>12861</v>
      </c>
      <c r="D770" s="795" t="s">
        <v>12862</v>
      </c>
      <c r="E770" s="236" t="s">
        <v>9568</v>
      </c>
      <c r="F770" s="855"/>
    </row>
    <row r="771" spans="1:6" ht="17.25" customHeight="1">
      <c r="A771" s="844">
        <v>630</v>
      </c>
      <c r="B771" s="793">
        <v>43722</v>
      </c>
      <c r="C771" s="236" t="s">
        <v>12863</v>
      </c>
      <c r="D771" s="795" t="s">
        <v>12864</v>
      </c>
      <c r="E771" s="236" t="s">
        <v>9568</v>
      </c>
      <c r="F771" s="855"/>
    </row>
    <row r="772" spans="1:6" ht="17.25" customHeight="1">
      <c r="A772" s="866">
        <v>631</v>
      </c>
      <c r="B772" s="799">
        <v>43722</v>
      </c>
      <c r="C772" s="798" t="s">
        <v>12865</v>
      </c>
      <c r="D772" s="801" t="s">
        <v>12866</v>
      </c>
      <c r="E772" s="798" t="s">
        <v>9597</v>
      </c>
      <c r="F772" s="858"/>
    </row>
    <row r="773" spans="1:6" ht="17.25" customHeight="1">
      <c r="A773" s="844">
        <v>632</v>
      </c>
      <c r="B773" s="793">
        <v>43722</v>
      </c>
      <c r="C773" s="236" t="s">
        <v>12867</v>
      </c>
      <c r="D773" s="795" t="s">
        <v>12868</v>
      </c>
      <c r="E773" s="236" t="s">
        <v>9568</v>
      </c>
      <c r="F773" s="855"/>
    </row>
    <row r="774" spans="1:6" ht="17.25" customHeight="1">
      <c r="A774" s="844">
        <v>633</v>
      </c>
      <c r="B774" s="793">
        <v>43722</v>
      </c>
      <c r="C774" s="236" t="s">
        <v>693</v>
      </c>
      <c r="D774" s="795" t="s">
        <v>12869</v>
      </c>
      <c r="E774" s="236" t="s">
        <v>9568</v>
      </c>
      <c r="F774" s="855"/>
    </row>
    <row r="775" spans="1:6" ht="17.25" customHeight="1">
      <c r="A775" s="844">
        <v>634</v>
      </c>
      <c r="B775" s="793">
        <v>43722</v>
      </c>
      <c r="C775" s="236" t="s">
        <v>12870</v>
      </c>
      <c r="D775" s="795" t="s">
        <v>12871</v>
      </c>
      <c r="E775" s="236" t="s">
        <v>9568</v>
      </c>
      <c r="F775" s="855"/>
    </row>
    <row r="776" spans="1:6" ht="17.25" customHeight="1">
      <c r="A776" s="844">
        <v>635</v>
      </c>
      <c r="B776" s="793">
        <v>43722</v>
      </c>
      <c r="C776" s="236" t="s">
        <v>12872</v>
      </c>
      <c r="D776" s="795" t="s">
        <v>12873</v>
      </c>
      <c r="E776" s="236" t="s">
        <v>9568</v>
      </c>
      <c r="F776" s="855"/>
    </row>
    <row r="777" spans="1:6" ht="17.25" customHeight="1">
      <c r="A777" s="844">
        <v>636</v>
      </c>
      <c r="B777" s="793">
        <v>43722</v>
      </c>
      <c r="C777" s="236" t="s">
        <v>12874</v>
      </c>
      <c r="D777" s="795" t="s">
        <v>12875</v>
      </c>
      <c r="E777" s="236" t="s">
        <v>9568</v>
      </c>
      <c r="F777" s="855"/>
    </row>
    <row r="778" spans="1:6" ht="17.25" customHeight="1">
      <c r="A778" s="844">
        <v>637</v>
      </c>
      <c r="B778" s="793">
        <v>43722</v>
      </c>
      <c r="C778" s="830">
        <v>0.110416666666667</v>
      </c>
      <c r="D778" s="795" t="s">
        <v>12876</v>
      </c>
      <c r="E778" s="236" t="s">
        <v>9568</v>
      </c>
      <c r="F778" s="855"/>
    </row>
    <row r="779" spans="1:6" ht="17.25" customHeight="1">
      <c r="A779" s="844">
        <v>638</v>
      </c>
      <c r="B779" s="793">
        <v>43722</v>
      </c>
      <c r="C779" s="236" t="s">
        <v>12877</v>
      </c>
      <c r="D779" s="795" t="s">
        <v>12878</v>
      </c>
      <c r="E779" s="236" t="s">
        <v>9568</v>
      </c>
      <c r="F779" s="855"/>
    </row>
    <row r="780" spans="1:6" ht="17.25" customHeight="1">
      <c r="A780" s="866">
        <v>639</v>
      </c>
      <c r="B780" s="799">
        <v>43722</v>
      </c>
      <c r="C780" s="798" t="s">
        <v>12879</v>
      </c>
      <c r="D780" s="801" t="s">
        <v>12880</v>
      </c>
      <c r="E780" s="798" t="s">
        <v>9597</v>
      </c>
      <c r="F780" s="858"/>
    </row>
    <row r="781" spans="1:6" ht="17.25" customHeight="1">
      <c r="A781" s="844">
        <v>640</v>
      </c>
      <c r="B781" s="793">
        <v>43722</v>
      </c>
      <c r="C781" s="236" t="s">
        <v>12881</v>
      </c>
      <c r="D781" s="795" t="s">
        <v>12882</v>
      </c>
      <c r="E781" s="236" t="s">
        <v>9568</v>
      </c>
      <c r="F781" s="855"/>
    </row>
    <row r="782" spans="1:6" ht="17.25" customHeight="1">
      <c r="A782" s="844">
        <v>641</v>
      </c>
      <c r="B782" s="793">
        <v>43722</v>
      </c>
      <c r="C782" s="236" t="s">
        <v>12883</v>
      </c>
      <c r="D782" s="795" t="s">
        <v>12884</v>
      </c>
      <c r="E782" s="236" t="s">
        <v>9568</v>
      </c>
      <c r="F782" s="855"/>
    </row>
    <row r="783" spans="1:6" ht="17.25" customHeight="1">
      <c r="A783" s="844">
        <v>642</v>
      </c>
      <c r="B783" s="793">
        <v>43722</v>
      </c>
      <c r="C783" s="236" t="s">
        <v>12885</v>
      </c>
      <c r="D783" s="795" t="s">
        <v>12886</v>
      </c>
      <c r="E783" s="236" t="s">
        <v>9568</v>
      </c>
      <c r="F783" s="855"/>
    </row>
    <row r="784" spans="1:6" ht="17.25" customHeight="1">
      <c r="A784" s="844">
        <v>643</v>
      </c>
      <c r="B784" s="793">
        <v>43723</v>
      </c>
      <c r="C784" s="236" t="s">
        <v>12887</v>
      </c>
      <c r="D784" s="795" t="s">
        <v>12888</v>
      </c>
      <c r="E784" s="236" t="s">
        <v>9568</v>
      </c>
      <c r="F784" s="855"/>
    </row>
    <row r="785" spans="1:6" ht="17.25" customHeight="1">
      <c r="A785" s="844">
        <v>644</v>
      </c>
      <c r="B785" s="793">
        <v>43723</v>
      </c>
      <c r="C785" s="236" t="s">
        <v>12889</v>
      </c>
      <c r="D785" s="795" t="s">
        <v>12890</v>
      </c>
      <c r="E785" s="236" t="s">
        <v>9568</v>
      </c>
      <c r="F785" s="855"/>
    </row>
    <row r="786" spans="1:6" ht="17.25" customHeight="1">
      <c r="A786" s="844">
        <v>645</v>
      </c>
      <c r="B786" s="793">
        <v>43723</v>
      </c>
      <c r="C786" s="236" t="s">
        <v>12891</v>
      </c>
      <c r="D786" s="795" t="s">
        <v>12892</v>
      </c>
      <c r="E786" s="236" t="s">
        <v>9568</v>
      </c>
      <c r="F786" s="855"/>
    </row>
    <row r="787" spans="1:6" ht="17.25" customHeight="1">
      <c r="A787" s="844">
        <v>646</v>
      </c>
      <c r="B787" s="793">
        <v>43723</v>
      </c>
      <c r="C787" s="236" t="s">
        <v>12893</v>
      </c>
      <c r="D787" s="795" t="s">
        <v>12894</v>
      </c>
      <c r="E787" s="236" t="s">
        <v>9568</v>
      </c>
      <c r="F787" s="855"/>
    </row>
    <row r="788" spans="1:6" ht="17.25" customHeight="1">
      <c r="A788" s="844">
        <v>647</v>
      </c>
      <c r="B788" s="793">
        <v>43723</v>
      </c>
      <c r="C788" s="236" t="s">
        <v>12895</v>
      </c>
      <c r="D788" s="795" t="s">
        <v>12896</v>
      </c>
      <c r="E788" s="236" t="s">
        <v>9568</v>
      </c>
      <c r="F788" s="855"/>
    </row>
    <row r="789" spans="1:6" ht="17.25" customHeight="1">
      <c r="A789" s="844">
        <v>648</v>
      </c>
      <c r="B789" s="793">
        <v>43723</v>
      </c>
      <c r="C789" s="236" t="s">
        <v>12897</v>
      </c>
      <c r="D789" s="795" t="s">
        <v>12898</v>
      </c>
      <c r="E789" s="236" t="s">
        <v>9568</v>
      </c>
      <c r="F789" s="855"/>
    </row>
    <row r="790" spans="1:6" ht="17.25" customHeight="1">
      <c r="A790" s="844">
        <v>649</v>
      </c>
      <c r="B790" s="793">
        <v>43723</v>
      </c>
      <c r="C790" s="236" t="s">
        <v>12899</v>
      </c>
      <c r="D790" s="795" t="s">
        <v>12900</v>
      </c>
      <c r="E790" s="236" t="s">
        <v>9568</v>
      </c>
      <c r="F790" s="855"/>
    </row>
    <row r="791" spans="1:6" ht="17.25" customHeight="1">
      <c r="A791" s="844">
        <v>650</v>
      </c>
      <c r="B791" s="793">
        <v>43723</v>
      </c>
      <c r="C791" s="236" t="s">
        <v>12901</v>
      </c>
      <c r="D791" s="795" t="s">
        <v>12902</v>
      </c>
      <c r="E791" s="236" t="s">
        <v>9568</v>
      </c>
      <c r="F791" s="855"/>
    </row>
    <row r="792" spans="1:6" ht="17.25" customHeight="1">
      <c r="A792" s="844">
        <v>651</v>
      </c>
      <c r="B792" s="793">
        <v>43723</v>
      </c>
      <c r="C792" s="1409" t="s">
        <v>12903</v>
      </c>
      <c r="D792" s="795" t="s">
        <v>12904</v>
      </c>
      <c r="E792" s="236" t="s">
        <v>9568</v>
      </c>
      <c r="F792" s="855"/>
    </row>
    <row r="793" spans="1:6" ht="17.25" customHeight="1">
      <c r="A793" s="844">
        <v>652</v>
      </c>
      <c r="B793" s="793">
        <v>43723</v>
      </c>
      <c r="C793" s="1191"/>
      <c r="D793" s="795" t="s">
        <v>12905</v>
      </c>
      <c r="E793" s="236" t="s">
        <v>9568</v>
      </c>
      <c r="F793" s="855"/>
    </row>
    <row r="794" spans="1:6" ht="17.25" customHeight="1">
      <c r="A794" s="844">
        <v>653</v>
      </c>
      <c r="B794" s="793">
        <v>43723</v>
      </c>
      <c r="C794" s="1102"/>
      <c r="D794" s="795" t="s">
        <v>12906</v>
      </c>
      <c r="E794" s="236" t="s">
        <v>9568</v>
      </c>
      <c r="F794" s="855"/>
    </row>
    <row r="795" spans="1:6" ht="17.25" customHeight="1">
      <c r="A795" s="844">
        <v>654</v>
      </c>
      <c r="B795" s="793">
        <v>43723</v>
      </c>
      <c r="C795" s="236" t="s">
        <v>12907</v>
      </c>
      <c r="D795" s="795" t="s">
        <v>12908</v>
      </c>
      <c r="E795" s="236" t="s">
        <v>9568</v>
      </c>
      <c r="F795" s="855"/>
    </row>
    <row r="796" spans="1:6" ht="17.25" customHeight="1">
      <c r="A796" s="844">
        <v>655</v>
      </c>
      <c r="B796" s="793">
        <v>43723</v>
      </c>
      <c r="C796" s="236" t="s">
        <v>12909</v>
      </c>
      <c r="D796" s="795" t="s">
        <v>12910</v>
      </c>
      <c r="E796" s="236" t="s">
        <v>9568</v>
      </c>
      <c r="F796" s="855"/>
    </row>
    <row r="797" spans="1:6" ht="17.25" customHeight="1">
      <c r="A797" s="844">
        <v>656</v>
      </c>
      <c r="B797" s="793">
        <v>43723</v>
      </c>
      <c r="C797" s="236" t="s">
        <v>12911</v>
      </c>
      <c r="D797" s="795" t="s">
        <v>12912</v>
      </c>
      <c r="E797" s="236" t="s">
        <v>9568</v>
      </c>
      <c r="F797" s="855"/>
    </row>
    <row r="798" spans="1:6" ht="17.25" customHeight="1">
      <c r="A798" s="844">
        <v>657</v>
      </c>
      <c r="B798" s="793">
        <v>43723</v>
      </c>
      <c r="C798" s="236" t="s">
        <v>12913</v>
      </c>
      <c r="D798" s="795" t="s">
        <v>12914</v>
      </c>
      <c r="E798" s="236" t="s">
        <v>9568</v>
      </c>
      <c r="F798" s="855"/>
    </row>
    <row r="799" spans="1:6" ht="17.25" customHeight="1">
      <c r="A799" s="844">
        <v>658</v>
      </c>
      <c r="B799" s="793">
        <v>43723</v>
      </c>
      <c r="C799" s="236" t="s">
        <v>12915</v>
      </c>
      <c r="D799" s="795" t="s">
        <v>12916</v>
      </c>
      <c r="E799" s="236" t="s">
        <v>9568</v>
      </c>
      <c r="F799" s="855"/>
    </row>
    <row r="800" spans="1:6" ht="17.25" customHeight="1">
      <c r="A800" s="866">
        <v>659</v>
      </c>
      <c r="B800" s="799">
        <v>43723</v>
      </c>
      <c r="C800" s="798" t="s">
        <v>12917</v>
      </c>
      <c r="D800" s="801" t="s">
        <v>12918</v>
      </c>
      <c r="E800" s="798" t="s">
        <v>9597</v>
      </c>
      <c r="F800" s="858"/>
    </row>
    <row r="801" spans="1:6" ht="17.25" customHeight="1">
      <c r="A801" s="866">
        <v>660</v>
      </c>
      <c r="B801" s="799">
        <v>43723</v>
      </c>
      <c r="C801" s="798" t="s">
        <v>12919</v>
      </c>
      <c r="D801" s="801" t="s">
        <v>12920</v>
      </c>
      <c r="E801" s="798" t="s">
        <v>9597</v>
      </c>
      <c r="F801" s="873" t="s">
        <v>12921</v>
      </c>
    </row>
    <row r="802" spans="1:6" ht="17.25" customHeight="1">
      <c r="A802" s="866">
        <v>661</v>
      </c>
      <c r="B802" s="799">
        <v>43723</v>
      </c>
      <c r="C802" s="798" t="s">
        <v>12917</v>
      </c>
      <c r="D802" s="801" t="s">
        <v>12922</v>
      </c>
      <c r="E802" s="798" t="s">
        <v>9597</v>
      </c>
      <c r="F802" s="873" t="s">
        <v>12923</v>
      </c>
    </row>
    <row r="803" spans="1:6" ht="17.25" customHeight="1">
      <c r="A803" s="844">
        <v>662</v>
      </c>
      <c r="B803" s="793">
        <v>43723</v>
      </c>
      <c r="C803" s="236" t="s">
        <v>12924</v>
      </c>
      <c r="D803" s="795" t="s">
        <v>12925</v>
      </c>
      <c r="E803" s="236" t="s">
        <v>9568</v>
      </c>
      <c r="F803" s="855"/>
    </row>
    <row r="804" spans="1:6" ht="17.25" customHeight="1">
      <c r="A804" s="844">
        <v>663</v>
      </c>
      <c r="B804" s="793">
        <v>43723</v>
      </c>
      <c r="C804" s="236" t="s">
        <v>12926</v>
      </c>
      <c r="D804" s="795" t="s">
        <v>12927</v>
      </c>
      <c r="E804" s="236" t="s">
        <v>9568</v>
      </c>
      <c r="F804" s="855"/>
    </row>
    <row r="805" spans="1:6" ht="17.25" customHeight="1">
      <c r="A805" s="844">
        <v>664</v>
      </c>
      <c r="B805" s="793">
        <v>43723</v>
      </c>
      <c r="C805" s="236" t="s">
        <v>12928</v>
      </c>
      <c r="D805" s="795" t="s">
        <v>12929</v>
      </c>
      <c r="E805" s="236" t="s">
        <v>9568</v>
      </c>
      <c r="F805" s="855"/>
    </row>
    <row r="806" spans="1:6" ht="17.25" customHeight="1">
      <c r="A806" s="844">
        <v>665</v>
      </c>
      <c r="B806" s="793">
        <v>43723</v>
      </c>
      <c r="C806" s="236" t="s">
        <v>12930</v>
      </c>
      <c r="D806" s="795" t="s">
        <v>12931</v>
      </c>
      <c r="E806" s="236" t="s">
        <v>9568</v>
      </c>
      <c r="F806" s="855"/>
    </row>
    <row r="807" spans="1:6" ht="17.25" customHeight="1">
      <c r="A807" s="844">
        <v>666</v>
      </c>
      <c r="B807" s="793">
        <v>43723</v>
      </c>
      <c r="C807" s="236" t="s">
        <v>12932</v>
      </c>
      <c r="D807" s="795" t="s">
        <v>12933</v>
      </c>
      <c r="E807" s="236" t="s">
        <v>9568</v>
      </c>
      <c r="F807" s="855"/>
    </row>
    <row r="808" spans="1:6" ht="17.25" customHeight="1">
      <c r="A808" s="866">
        <v>667</v>
      </c>
      <c r="B808" s="799">
        <v>43723</v>
      </c>
      <c r="C808" s="798" t="s">
        <v>12934</v>
      </c>
      <c r="D808" s="801" t="s">
        <v>12935</v>
      </c>
      <c r="E808" s="798" t="s">
        <v>9597</v>
      </c>
      <c r="F808" s="858"/>
    </row>
    <row r="809" spans="1:6" ht="17.25" customHeight="1">
      <c r="A809" s="844">
        <v>668</v>
      </c>
      <c r="B809" s="793">
        <v>43723</v>
      </c>
      <c r="C809" s="236" t="s">
        <v>12936</v>
      </c>
      <c r="D809" s="795" t="s">
        <v>12937</v>
      </c>
      <c r="E809" s="236" t="s">
        <v>9568</v>
      </c>
      <c r="F809" s="855"/>
    </row>
    <row r="810" spans="1:6" ht="17.25" customHeight="1">
      <c r="A810" s="844">
        <v>669</v>
      </c>
      <c r="B810" s="793">
        <v>43723</v>
      </c>
      <c r="C810" s="236" t="s">
        <v>12938</v>
      </c>
      <c r="D810" s="795" t="s">
        <v>12939</v>
      </c>
      <c r="E810" s="236" t="s">
        <v>9568</v>
      </c>
      <c r="F810" s="855"/>
    </row>
    <row r="811" spans="1:6" ht="17.25" customHeight="1">
      <c r="A811" s="844">
        <v>670</v>
      </c>
      <c r="B811" s="793">
        <v>43723</v>
      </c>
      <c r="C811" s="236" t="s">
        <v>12940</v>
      </c>
      <c r="D811" s="795" t="s">
        <v>12941</v>
      </c>
      <c r="E811" s="236" t="s">
        <v>9568</v>
      </c>
      <c r="F811" s="855"/>
    </row>
    <row r="812" spans="1:6" ht="17.25" customHeight="1">
      <c r="A812" s="844">
        <v>671</v>
      </c>
      <c r="B812" s="793">
        <v>43723</v>
      </c>
      <c r="C812" s="236" t="s">
        <v>12942</v>
      </c>
      <c r="D812" s="795" t="s">
        <v>12943</v>
      </c>
      <c r="E812" s="236" t="s">
        <v>9568</v>
      </c>
      <c r="F812" s="855"/>
    </row>
    <row r="813" spans="1:6" ht="17.25" customHeight="1">
      <c r="A813" s="844">
        <v>672</v>
      </c>
      <c r="B813" s="793">
        <v>43723</v>
      </c>
      <c r="C813" s="236" t="s">
        <v>12944</v>
      </c>
      <c r="D813" s="795" t="s">
        <v>12945</v>
      </c>
      <c r="E813" s="236" t="s">
        <v>9568</v>
      </c>
      <c r="F813" s="855"/>
    </row>
    <row r="814" spans="1:6" ht="17.25" customHeight="1">
      <c r="A814" s="844">
        <v>673</v>
      </c>
      <c r="B814" s="793">
        <v>43723</v>
      </c>
      <c r="C814" s="236" t="s">
        <v>12946</v>
      </c>
      <c r="D814" s="795" t="s">
        <v>12947</v>
      </c>
      <c r="E814" s="236" t="s">
        <v>9568</v>
      </c>
      <c r="F814" s="855"/>
    </row>
    <row r="815" spans="1:6" ht="17.25" customHeight="1">
      <c r="A815" s="844">
        <v>674</v>
      </c>
      <c r="B815" s="793">
        <v>43723</v>
      </c>
      <c r="C815" s="236" t="s">
        <v>12948</v>
      </c>
      <c r="D815" s="795" t="s">
        <v>12949</v>
      </c>
      <c r="E815" s="236" t="s">
        <v>9568</v>
      </c>
      <c r="F815" s="855"/>
    </row>
    <row r="816" spans="1:6" ht="17.25" customHeight="1">
      <c r="A816" s="844">
        <v>675</v>
      </c>
      <c r="B816" s="793">
        <v>43723</v>
      </c>
      <c r="C816" s="236" t="s">
        <v>12950</v>
      </c>
      <c r="D816" s="795" t="s">
        <v>12951</v>
      </c>
      <c r="E816" s="236" t="s">
        <v>9568</v>
      </c>
      <c r="F816" s="855"/>
    </row>
    <row r="817" spans="1:6" ht="17.25" customHeight="1">
      <c r="A817" s="844">
        <v>676</v>
      </c>
      <c r="B817" s="793">
        <v>43723</v>
      </c>
      <c r="C817" s="236" t="s">
        <v>12952</v>
      </c>
      <c r="D817" s="795" t="s">
        <v>12953</v>
      </c>
      <c r="E817" s="236" t="s">
        <v>9568</v>
      </c>
      <c r="F817" s="855"/>
    </row>
    <row r="818" spans="1:6" ht="17.25" customHeight="1">
      <c r="A818" s="844">
        <v>677</v>
      </c>
      <c r="B818" s="793">
        <v>43724</v>
      </c>
      <c r="C818" s="236" t="s">
        <v>12954</v>
      </c>
      <c r="D818" s="867" t="s">
        <v>12955</v>
      </c>
      <c r="E818" s="236" t="s">
        <v>9568</v>
      </c>
      <c r="F818" s="855"/>
    </row>
    <row r="819" spans="1:6" ht="17.25" customHeight="1">
      <c r="A819" s="844">
        <v>678</v>
      </c>
      <c r="B819" s="793">
        <v>43724</v>
      </c>
      <c r="C819" s="236" t="s">
        <v>12956</v>
      </c>
      <c r="D819" s="795" t="s">
        <v>12957</v>
      </c>
      <c r="E819" s="236" t="s">
        <v>9568</v>
      </c>
      <c r="F819" s="855"/>
    </row>
    <row r="820" spans="1:6" ht="17.25" customHeight="1">
      <c r="A820" s="844">
        <v>679</v>
      </c>
      <c r="B820" s="793">
        <v>43724</v>
      </c>
      <c r="C820" s="236" t="s">
        <v>12958</v>
      </c>
      <c r="D820" s="795" t="s">
        <v>12959</v>
      </c>
      <c r="E820" s="236" t="s">
        <v>9568</v>
      </c>
      <c r="F820" s="855"/>
    </row>
    <row r="821" spans="1:6" ht="17.25" customHeight="1">
      <c r="A821" s="844">
        <v>680</v>
      </c>
      <c r="B821" s="793">
        <v>43724</v>
      </c>
      <c r="C821" s="236" t="s">
        <v>12960</v>
      </c>
      <c r="D821" s="795" t="s">
        <v>12961</v>
      </c>
      <c r="E821" s="236" t="s">
        <v>9568</v>
      </c>
      <c r="F821" s="855"/>
    </row>
    <row r="822" spans="1:6" ht="17.25" customHeight="1">
      <c r="A822" s="844">
        <v>681</v>
      </c>
      <c r="B822" s="793">
        <v>43724</v>
      </c>
      <c r="C822" s="236" t="s">
        <v>12962</v>
      </c>
      <c r="D822" s="795" t="s">
        <v>12963</v>
      </c>
      <c r="E822" s="236" t="s">
        <v>9568</v>
      </c>
      <c r="F822" s="855"/>
    </row>
    <row r="823" spans="1:6" ht="17.25" customHeight="1">
      <c r="A823" s="844">
        <v>682</v>
      </c>
      <c r="B823" s="793">
        <v>43724</v>
      </c>
      <c r="C823" s="236" t="s">
        <v>12964</v>
      </c>
      <c r="D823" s="795" t="s">
        <v>12965</v>
      </c>
      <c r="E823" s="236" t="s">
        <v>9568</v>
      </c>
      <c r="F823" s="855"/>
    </row>
    <row r="824" spans="1:6" ht="17.25" customHeight="1">
      <c r="A824" s="844">
        <v>683</v>
      </c>
      <c r="B824" s="793">
        <v>43724</v>
      </c>
      <c r="C824" s="236" t="s">
        <v>12966</v>
      </c>
      <c r="D824" s="795" t="s">
        <v>12967</v>
      </c>
      <c r="E824" s="236" t="s">
        <v>9568</v>
      </c>
      <c r="F824" s="855"/>
    </row>
    <row r="825" spans="1:6" ht="17.25" customHeight="1">
      <c r="A825" s="844">
        <v>684</v>
      </c>
      <c r="B825" s="793">
        <v>43724</v>
      </c>
      <c r="C825" s="236" t="s">
        <v>12968</v>
      </c>
      <c r="D825" s="795" t="s">
        <v>12969</v>
      </c>
      <c r="E825" s="236" t="s">
        <v>9568</v>
      </c>
      <c r="F825" s="855"/>
    </row>
    <row r="826" spans="1:6" ht="17.25" customHeight="1">
      <c r="A826" s="844">
        <v>685</v>
      </c>
      <c r="B826" s="793">
        <v>43724</v>
      </c>
      <c r="C826" s="236" t="s">
        <v>12881</v>
      </c>
      <c r="D826" s="795" t="s">
        <v>12970</v>
      </c>
      <c r="E826" s="236" t="s">
        <v>9568</v>
      </c>
      <c r="F826" s="855"/>
    </row>
    <row r="827" spans="1:6" ht="17.25" customHeight="1">
      <c r="A827" s="847">
        <v>686</v>
      </c>
      <c r="B827" s="809">
        <v>43724</v>
      </c>
      <c r="C827" s="796" t="s">
        <v>12971</v>
      </c>
      <c r="D827" s="797" t="s">
        <v>12972</v>
      </c>
      <c r="E827" s="796" t="s">
        <v>9568</v>
      </c>
      <c r="F827" s="859"/>
    </row>
    <row r="828" spans="1:6" ht="17.25" customHeight="1">
      <c r="A828" s="844">
        <v>687</v>
      </c>
      <c r="B828" s="793">
        <v>43724</v>
      </c>
      <c r="C828" s="236" t="s">
        <v>12973</v>
      </c>
      <c r="D828" s="795" t="s">
        <v>12974</v>
      </c>
      <c r="E828" s="236" t="s">
        <v>9568</v>
      </c>
      <c r="F828" s="855"/>
    </row>
    <row r="829" spans="1:6" ht="17.25" customHeight="1">
      <c r="A829" s="844">
        <v>688</v>
      </c>
      <c r="B829" s="793">
        <v>43724</v>
      </c>
      <c r="C829" s="795" t="s">
        <v>12975</v>
      </c>
      <c r="D829" s="795" t="s">
        <v>12976</v>
      </c>
      <c r="E829" s="236" t="s">
        <v>9568</v>
      </c>
      <c r="F829" s="855"/>
    </row>
    <row r="830" spans="1:6" ht="17.25" customHeight="1">
      <c r="A830" s="844">
        <v>689</v>
      </c>
      <c r="B830" s="793">
        <v>43724</v>
      </c>
      <c r="C830" s="236" t="s">
        <v>12977</v>
      </c>
      <c r="D830" s="795" t="s">
        <v>12978</v>
      </c>
      <c r="E830" s="236" t="s">
        <v>9568</v>
      </c>
      <c r="F830" s="855"/>
    </row>
    <row r="831" spans="1:6" ht="17.25" customHeight="1">
      <c r="A831" s="844">
        <v>690</v>
      </c>
      <c r="B831" s="793">
        <v>43724</v>
      </c>
      <c r="C831" s="236" t="s">
        <v>12979</v>
      </c>
      <c r="D831" s="795" t="s">
        <v>12980</v>
      </c>
      <c r="E831" s="236" t="s">
        <v>9568</v>
      </c>
      <c r="F831" s="855"/>
    </row>
    <row r="832" spans="1:6" ht="17.25" customHeight="1">
      <c r="A832" s="844">
        <v>691</v>
      </c>
      <c r="B832" s="793">
        <v>43724</v>
      </c>
      <c r="C832" s="236" t="s">
        <v>12981</v>
      </c>
      <c r="D832" s="795" t="s">
        <v>12982</v>
      </c>
      <c r="E832" s="236" t="s">
        <v>9568</v>
      </c>
      <c r="F832" s="855"/>
    </row>
    <row r="833" spans="1:6" ht="17.25" customHeight="1">
      <c r="A833" s="844">
        <v>692</v>
      </c>
      <c r="B833" s="793">
        <v>43725</v>
      </c>
      <c r="C833" s="236" t="s">
        <v>12983</v>
      </c>
      <c r="D833" s="795" t="s">
        <v>12984</v>
      </c>
      <c r="E833" s="236" t="s">
        <v>9568</v>
      </c>
      <c r="F833" s="855"/>
    </row>
    <row r="834" spans="1:6" ht="17.25" customHeight="1">
      <c r="A834" s="844">
        <v>693</v>
      </c>
      <c r="B834" s="793">
        <v>43725</v>
      </c>
      <c r="C834" s="236" t="s">
        <v>12985</v>
      </c>
      <c r="D834" s="795" t="s">
        <v>12986</v>
      </c>
      <c r="E834" s="236" t="s">
        <v>9568</v>
      </c>
      <c r="F834" s="855"/>
    </row>
    <row r="835" spans="1:6" ht="17.25" customHeight="1">
      <c r="A835" s="844">
        <v>694</v>
      </c>
      <c r="B835" s="793">
        <v>43725</v>
      </c>
      <c r="C835" s="236" t="s">
        <v>12987</v>
      </c>
      <c r="D835" s="795" t="s">
        <v>12988</v>
      </c>
      <c r="E835" s="236" t="s">
        <v>9568</v>
      </c>
      <c r="F835" s="855"/>
    </row>
    <row r="836" spans="1:6" ht="17.25" customHeight="1">
      <c r="A836" s="844">
        <v>695</v>
      </c>
      <c r="B836" s="793">
        <v>43725</v>
      </c>
      <c r="C836" s="236" t="s">
        <v>12989</v>
      </c>
      <c r="D836" s="795" t="s">
        <v>12990</v>
      </c>
      <c r="E836" s="236" t="s">
        <v>9568</v>
      </c>
      <c r="F836" s="855"/>
    </row>
    <row r="837" spans="1:6" ht="17.25" customHeight="1">
      <c r="A837" s="844">
        <v>696</v>
      </c>
      <c r="B837" s="793">
        <v>43725</v>
      </c>
      <c r="C837" s="236" t="s">
        <v>12991</v>
      </c>
      <c r="D837" s="795" t="s">
        <v>12992</v>
      </c>
      <c r="E837" s="236" t="s">
        <v>9568</v>
      </c>
      <c r="F837" s="855"/>
    </row>
    <row r="838" spans="1:6" ht="17.25" customHeight="1">
      <c r="A838" s="844">
        <v>697</v>
      </c>
      <c r="B838" s="793">
        <v>43725</v>
      </c>
      <c r="C838" s="236" t="s">
        <v>12993</v>
      </c>
      <c r="D838" s="795" t="s">
        <v>12994</v>
      </c>
      <c r="E838" s="236" t="s">
        <v>9568</v>
      </c>
      <c r="F838" s="855"/>
    </row>
    <row r="839" spans="1:6" ht="17.25" customHeight="1">
      <c r="A839" s="844">
        <v>698</v>
      </c>
      <c r="B839" s="793">
        <v>43725</v>
      </c>
      <c r="C839" s="236" t="s">
        <v>12995</v>
      </c>
      <c r="D839" s="795" t="s">
        <v>12996</v>
      </c>
      <c r="E839" s="236" t="s">
        <v>9568</v>
      </c>
      <c r="F839" s="855"/>
    </row>
    <row r="840" spans="1:6" ht="17.25" customHeight="1">
      <c r="A840" s="844">
        <v>699</v>
      </c>
      <c r="B840" s="793">
        <v>43725</v>
      </c>
      <c r="C840" s="236" t="s">
        <v>12997</v>
      </c>
      <c r="D840" s="795" t="s">
        <v>12998</v>
      </c>
      <c r="E840" s="236" t="s">
        <v>9568</v>
      </c>
      <c r="F840" s="855"/>
    </row>
    <row r="841" spans="1:6" ht="17.25" customHeight="1">
      <c r="A841" s="844">
        <v>700</v>
      </c>
      <c r="B841" s="793">
        <v>43725</v>
      </c>
      <c r="C841" s="236" t="s">
        <v>12999</v>
      </c>
      <c r="D841" s="795" t="s">
        <v>13000</v>
      </c>
      <c r="E841" s="236" t="s">
        <v>9568</v>
      </c>
      <c r="F841" s="855"/>
    </row>
    <row r="842" spans="1:6" ht="17.25" customHeight="1">
      <c r="A842" s="844">
        <v>701</v>
      </c>
      <c r="B842" s="793">
        <v>43725</v>
      </c>
      <c r="C842" s="236" t="s">
        <v>13001</v>
      </c>
      <c r="D842" s="795" t="s">
        <v>13002</v>
      </c>
      <c r="E842" s="236" t="s">
        <v>9568</v>
      </c>
      <c r="F842" s="855"/>
    </row>
    <row r="843" spans="1:6" ht="17.25" customHeight="1">
      <c r="A843" s="847">
        <v>702</v>
      </c>
      <c r="B843" s="809">
        <v>43725</v>
      </c>
      <c r="C843" s="796" t="s">
        <v>13003</v>
      </c>
      <c r="D843" s="797" t="s">
        <v>13004</v>
      </c>
      <c r="E843" s="796" t="s">
        <v>9568</v>
      </c>
      <c r="F843" s="859"/>
    </row>
    <row r="844" spans="1:6" ht="17.25" customHeight="1">
      <c r="A844" s="844">
        <v>703</v>
      </c>
      <c r="B844" s="793">
        <v>43725</v>
      </c>
      <c r="C844" s="236" t="s">
        <v>13005</v>
      </c>
      <c r="D844" s="795" t="s">
        <v>13006</v>
      </c>
      <c r="E844" s="236" t="s">
        <v>9568</v>
      </c>
      <c r="F844" s="855"/>
    </row>
    <row r="845" spans="1:6" ht="17.25" customHeight="1">
      <c r="A845" s="844">
        <v>704</v>
      </c>
      <c r="B845" s="793">
        <v>43725</v>
      </c>
      <c r="C845" s="236" t="s">
        <v>13007</v>
      </c>
      <c r="D845" s="795" t="s">
        <v>13008</v>
      </c>
      <c r="E845" s="236" t="s">
        <v>9568</v>
      </c>
      <c r="F845" s="855"/>
    </row>
    <row r="846" spans="1:6" ht="17.25" customHeight="1">
      <c r="A846" s="844">
        <v>705</v>
      </c>
      <c r="B846" s="793">
        <v>43726</v>
      </c>
      <c r="C846" s="236" t="s">
        <v>13009</v>
      </c>
      <c r="D846" s="795" t="s">
        <v>13010</v>
      </c>
      <c r="E846" s="236" t="s">
        <v>9568</v>
      </c>
      <c r="F846" s="855"/>
    </row>
    <row r="847" spans="1:6" ht="17.25" customHeight="1">
      <c r="A847" s="844">
        <v>706</v>
      </c>
      <c r="B847" s="793">
        <v>43726</v>
      </c>
      <c r="C847" s="236" t="s">
        <v>13011</v>
      </c>
      <c r="D847" s="795" t="s">
        <v>13012</v>
      </c>
      <c r="E847" s="236" t="s">
        <v>9568</v>
      </c>
      <c r="F847" s="855"/>
    </row>
    <row r="848" spans="1:6" ht="17.25" customHeight="1">
      <c r="A848" s="844">
        <v>707</v>
      </c>
      <c r="B848" s="793">
        <v>43726</v>
      </c>
      <c r="C848" s="236" t="s">
        <v>13013</v>
      </c>
      <c r="D848" s="795" t="s">
        <v>13014</v>
      </c>
      <c r="E848" s="236" t="s">
        <v>9568</v>
      </c>
      <c r="F848" s="855"/>
    </row>
    <row r="849" spans="1:6" ht="17.25" customHeight="1">
      <c r="A849" s="847">
        <v>708</v>
      </c>
      <c r="B849" s="809">
        <v>43726</v>
      </c>
      <c r="C849" s="796" t="s">
        <v>13015</v>
      </c>
      <c r="D849" s="797" t="s">
        <v>13016</v>
      </c>
      <c r="E849" s="796" t="s">
        <v>9568</v>
      </c>
      <c r="F849" s="859"/>
    </row>
    <row r="850" spans="1:6" ht="17.25" customHeight="1">
      <c r="A850" s="844">
        <v>709</v>
      </c>
      <c r="B850" s="793">
        <v>43726</v>
      </c>
      <c r="C850" s="236" t="s">
        <v>13017</v>
      </c>
      <c r="D850" s="795" t="s">
        <v>13018</v>
      </c>
      <c r="E850" s="236" t="s">
        <v>9568</v>
      </c>
      <c r="F850" s="855"/>
    </row>
    <row r="851" spans="1:6" ht="17.25" customHeight="1">
      <c r="A851" s="844">
        <v>710</v>
      </c>
      <c r="B851" s="793">
        <v>43726</v>
      </c>
      <c r="C851" s="236" t="s">
        <v>13019</v>
      </c>
      <c r="D851" s="795" t="s">
        <v>13020</v>
      </c>
      <c r="E851" s="236" t="s">
        <v>9568</v>
      </c>
      <c r="F851" s="855"/>
    </row>
    <row r="852" spans="1:6" ht="17.25" customHeight="1">
      <c r="A852" s="844">
        <v>711</v>
      </c>
      <c r="B852" s="793">
        <v>43726</v>
      </c>
      <c r="C852" s="236" t="s">
        <v>13021</v>
      </c>
      <c r="D852" s="795" t="s">
        <v>13022</v>
      </c>
      <c r="E852" s="236" t="s">
        <v>9568</v>
      </c>
      <c r="F852" s="855"/>
    </row>
    <row r="853" spans="1:6" ht="17.25" customHeight="1">
      <c r="A853" s="844">
        <v>712</v>
      </c>
      <c r="B853" s="793">
        <v>43726</v>
      </c>
      <c r="C853" s="236" t="s">
        <v>13023</v>
      </c>
      <c r="D853" s="795" t="s">
        <v>13024</v>
      </c>
      <c r="E853" s="236" t="s">
        <v>9568</v>
      </c>
      <c r="F853" s="855"/>
    </row>
    <row r="854" spans="1:6" ht="17.25" customHeight="1">
      <c r="A854" s="844">
        <v>713</v>
      </c>
      <c r="B854" s="793">
        <v>43726</v>
      </c>
      <c r="C854" s="236" t="s">
        <v>13025</v>
      </c>
      <c r="D854" s="795" t="s">
        <v>13026</v>
      </c>
      <c r="E854" s="236" t="s">
        <v>9568</v>
      </c>
      <c r="F854" s="855"/>
    </row>
    <row r="855" spans="1:6" ht="17.25" customHeight="1">
      <c r="A855" s="866">
        <v>714</v>
      </c>
      <c r="B855" s="799">
        <v>43727</v>
      </c>
      <c r="C855" s="798" t="s">
        <v>13027</v>
      </c>
      <c r="D855" s="801" t="s">
        <v>13028</v>
      </c>
      <c r="E855" s="798" t="s">
        <v>9597</v>
      </c>
      <c r="F855" s="858"/>
    </row>
    <row r="856" spans="1:6" ht="17.25" customHeight="1">
      <c r="A856" s="844">
        <v>715</v>
      </c>
      <c r="B856" s="793">
        <v>43727</v>
      </c>
      <c r="C856" s="236" t="s">
        <v>13029</v>
      </c>
      <c r="D856" s="795" t="s">
        <v>13030</v>
      </c>
      <c r="E856" s="236" t="s">
        <v>9568</v>
      </c>
      <c r="F856" s="855"/>
    </row>
    <row r="857" spans="1:6" ht="17.25" customHeight="1">
      <c r="A857" s="844">
        <v>716</v>
      </c>
      <c r="B857" s="793">
        <v>43727</v>
      </c>
      <c r="C857" s="236" t="s">
        <v>13031</v>
      </c>
      <c r="D857" s="795" t="s">
        <v>13032</v>
      </c>
      <c r="E857" s="236" t="s">
        <v>9568</v>
      </c>
      <c r="F857" s="855"/>
    </row>
    <row r="858" spans="1:6" ht="17.25" customHeight="1">
      <c r="A858" s="844">
        <v>717</v>
      </c>
      <c r="B858" s="793">
        <v>43727</v>
      </c>
      <c r="C858" s="236" t="s">
        <v>13033</v>
      </c>
      <c r="D858" s="795" t="s">
        <v>13034</v>
      </c>
      <c r="E858" s="236" t="s">
        <v>9568</v>
      </c>
      <c r="F858" s="855"/>
    </row>
    <row r="859" spans="1:6" ht="17.25" customHeight="1">
      <c r="A859" s="844">
        <v>718</v>
      </c>
      <c r="B859" s="793">
        <v>43727</v>
      </c>
      <c r="C859" s="236" t="s">
        <v>13035</v>
      </c>
      <c r="D859" s="795" t="s">
        <v>13036</v>
      </c>
      <c r="E859" s="236" t="s">
        <v>9568</v>
      </c>
      <c r="F859" s="855"/>
    </row>
    <row r="860" spans="1:6" ht="17.25" customHeight="1">
      <c r="A860" s="844">
        <v>719</v>
      </c>
      <c r="B860" s="793">
        <v>43727</v>
      </c>
      <c r="C860" s="236" t="s">
        <v>13037</v>
      </c>
      <c r="D860" s="795" t="s">
        <v>13038</v>
      </c>
      <c r="E860" s="236" t="s">
        <v>9568</v>
      </c>
      <c r="F860" s="855"/>
    </row>
    <row r="861" spans="1:6" ht="17.25" customHeight="1">
      <c r="A861" s="844">
        <v>720</v>
      </c>
      <c r="B861" s="793">
        <v>43727</v>
      </c>
      <c r="C861" s="1409" t="s">
        <v>13039</v>
      </c>
      <c r="D861" s="795" t="s">
        <v>13040</v>
      </c>
      <c r="E861" s="236" t="s">
        <v>9568</v>
      </c>
      <c r="F861" s="855"/>
    </row>
    <row r="862" spans="1:6" ht="17.25" customHeight="1">
      <c r="A862" s="844">
        <v>721</v>
      </c>
      <c r="B862" s="793">
        <v>43727</v>
      </c>
      <c r="C862" s="1191"/>
      <c r="D862" s="795" t="s">
        <v>13041</v>
      </c>
      <c r="E862" s="236" t="s">
        <v>9568</v>
      </c>
      <c r="F862" s="855"/>
    </row>
    <row r="863" spans="1:6" ht="17.25" customHeight="1">
      <c r="A863" s="844">
        <v>722</v>
      </c>
      <c r="B863" s="793">
        <v>43727</v>
      </c>
      <c r="C863" s="1191"/>
      <c r="D863" s="795" t="s">
        <v>13042</v>
      </c>
      <c r="E863" s="236" t="s">
        <v>9568</v>
      </c>
      <c r="F863" s="855"/>
    </row>
    <row r="864" spans="1:6" ht="17.25" customHeight="1">
      <c r="A864" s="844">
        <v>723</v>
      </c>
      <c r="B864" s="793">
        <v>43727</v>
      </c>
      <c r="C864" s="1191"/>
      <c r="D864" s="795" t="s">
        <v>13043</v>
      </c>
      <c r="E864" s="236" t="s">
        <v>9568</v>
      </c>
      <c r="F864" s="855"/>
    </row>
    <row r="865" spans="1:6" ht="17.25" customHeight="1">
      <c r="A865" s="847">
        <v>724</v>
      </c>
      <c r="B865" s="809">
        <v>43727</v>
      </c>
      <c r="C865" s="1102"/>
      <c r="D865" s="797" t="s">
        <v>13044</v>
      </c>
      <c r="E865" s="796" t="s">
        <v>9568</v>
      </c>
      <c r="F865" s="859"/>
    </row>
    <row r="866" spans="1:6" ht="17.25" customHeight="1">
      <c r="A866" s="844">
        <v>725</v>
      </c>
      <c r="B866" s="793">
        <v>43727</v>
      </c>
      <c r="C866" s="236" t="s">
        <v>13045</v>
      </c>
      <c r="D866" s="795" t="s">
        <v>13046</v>
      </c>
      <c r="E866" s="236" t="s">
        <v>9568</v>
      </c>
      <c r="F866" s="855"/>
    </row>
    <row r="867" spans="1:6" ht="17.25" customHeight="1">
      <c r="A867" s="844">
        <v>726</v>
      </c>
      <c r="B867" s="793">
        <v>43727</v>
      </c>
      <c r="C867" s="236" t="s">
        <v>13047</v>
      </c>
      <c r="D867" s="795" t="s">
        <v>13048</v>
      </c>
      <c r="E867" s="236" t="s">
        <v>9568</v>
      </c>
      <c r="F867" s="855"/>
    </row>
    <row r="868" spans="1:6" ht="17.25" customHeight="1">
      <c r="A868" s="844">
        <v>727</v>
      </c>
      <c r="B868" s="793">
        <v>43727</v>
      </c>
      <c r="C868" s="236" t="s">
        <v>13049</v>
      </c>
      <c r="D868" s="795" t="s">
        <v>13050</v>
      </c>
      <c r="E868" s="236" t="s">
        <v>9568</v>
      </c>
      <c r="F868" s="855"/>
    </row>
    <row r="869" spans="1:6" ht="17.25" customHeight="1">
      <c r="A869" s="844">
        <v>728</v>
      </c>
      <c r="B869" s="793">
        <v>43727</v>
      </c>
      <c r="C869" s="236" t="s">
        <v>13051</v>
      </c>
      <c r="D869" s="795" t="s">
        <v>13052</v>
      </c>
      <c r="E869" s="236" t="s">
        <v>9568</v>
      </c>
      <c r="F869" s="855"/>
    </row>
    <row r="870" spans="1:6" ht="17.25" customHeight="1">
      <c r="A870" s="844">
        <v>729</v>
      </c>
      <c r="B870" s="793">
        <v>43728</v>
      </c>
      <c r="C870" s="236" t="s">
        <v>13053</v>
      </c>
      <c r="D870" s="795" t="s">
        <v>13054</v>
      </c>
      <c r="E870" s="236" t="s">
        <v>9568</v>
      </c>
      <c r="F870" s="855"/>
    </row>
    <row r="871" spans="1:6" ht="17.25" customHeight="1">
      <c r="A871" s="844">
        <v>730</v>
      </c>
      <c r="B871" s="793">
        <v>43728</v>
      </c>
      <c r="C871" s="236" t="s">
        <v>13055</v>
      </c>
      <c r="D871" s="795" t="s">
        <v>13056</v>
      </c>
      <c r="E871" s="236" t="s">
        <v>9568</v>
      </c>
      <c r="F871" s="855"/>
    </row>
    <row r="872" spans="1:6" ht="17.25" customHeight="1">
      <c r="A872" s="847">
        <v>731</v>
      </c>
      <c r="B872" s="809">
        <v>43728</v>
      </c>
      <c r="C872" s="796" t="s">
        <v>13057</v>
      </c>
      <c r="D872" s="797" t="s">
        <v>13058</v>
      </c>
      <c r="E872" s="796" t="s">
        <v>9568</v>
      </c>
      <c r="F872" s="859"/>
    </row>
    <row r="873" spans="1:6" ht="17.25" customHeight="1">
      <c r="A873" s="866">
        <v>732</v>
      </c>
      <c r="B873" s="799">
        <v>43729</v>
      </c>
      <c r="C873" s="798" t="s">
        <v>13059</v>
      </c>
      <c r="D873" s="801" t="s">
        <v>13060</v>
      </c>
      <c r="E873" s="798" t="s">
        <v>9597</v>
      </c>
      <c r="F873" s="858"/>
    </row>
    <row r="874" spans="1:6" ht="17.25" customHeight="1">
      <c r="A874" s="866">
        <v>733</v>
      </c>
      <c r="B874" s="799">
        <v>43729</v>
      </c>
      <c r="C874" s="798" t="s">
        <v>13061</v>
      </c>
      <c r="D874" s="801" t="s">
        <v>13062</v>
      </c>
      <c r="E874" s="798" t="s">
        <v>9597</v>
      </c>
      <c r="F874" s="858"/>
    </row>
    <row r="875" spans="1:6" ht="17.25" customHeight="1">
      <c r="A875" s="844">
        <v>734</v>
      </c>
      <c r="B875" s="793">
        <v>43729</v>
      </c>
      <c r="C875" s="236" t="s">
        <v>13063</v>
      </c>
      <c r="D875" s="795" t="s">
        <v>13064</v>
      </c>
      <c r="E875" s="236" t="s">
        <v>9568</v>
      </c>
      <c r="F875" s="855"/>
    </row>
    <row r="876" spans="1:6" ht="17.25" customHeight="1">
      <c r="A876" s="844">
        <v>735</v>
      </c>
      <c r="B876" s="793">
        <v>43729</v>
      </c>
      <c r="C876" s="236" t="s">
        <v>13065</v>
      </c>
      <c r="D876" s="795" t="s">
        <v>13066</v>
      </c>
      <c r="E876" s="236" t="s">
        <v>9568</v>
      </c>
      <c r="F876" s="855"/>
    </row>
    <row r="877" spans="1:6" ht="17.25" customHeight="1">
      <c r="A877" s="844">
        <v>736</v>
      </c>
      <c r="B877" s="793">
        <v>43729</v>
      </c>
      <c r="C877" s="236" t="s">
        <v>13067</v>
      </c>
      <c r="D877" s="795" t="s">
        <v>13068</v>
      </c>
      <c r="E877" s="236" t="s">
        <v>9568</v>
      </c>
      <c r="F877" s="855"/>
    </row>
    <row r="878" spans="1:6" ht="17.25" customHeight="1">
      <c r="A878" s="866">
        <v>737</v>
      </c>
      <c r="B878" s="799">
        <v>43729</v>
      </c>
      <c r="C878" s="798" t="s">
        <v>11807</v>
      </c>
      <c r="D878" s="801" t="s">
        <v>13069</v>
      </c>
      <c r="E878" s="798" t="s">
        <v>9597</v>
      </c>
      <c r="F878" s="858"/>
    </row>
    <row r="879" spans="1:6" ht="17.25" customHeight="1">
      <c r="A879" s="844">
        <v>738</v>
      </c>
      <c r="B879" s="793">
        <v>43729</v>
      </c>
      <c r="C879" s="236" t="s">
        <v>13070</v>
      </c>
      <c r="D879" s="795" t="s">
        <v>13071</v>
      </c>
      <c r="E879" s="236" t="s">
        <v>9568</v>
      </c>
      <c r="F879" s="855"/>
    </row>
    <row r="880" spans="1:6" ht="17.25" customHeight="1">
      <c r="A880" s="844">
        <v>739</v>
      </c>
      <c r="B880" s="793">
        <v>43729</v>
      </c>
      <c r="C880" s="236" t="s">
        <v>13072</v>
      </c>
      <c r="D880" s="795" t="s">
        <v>13073</v>
      </c>
      <c r="E880" s="236" t="s">
        <v>9568</v>
      </c>
      <c r="F880" s="855"/>
    </row>
    <row r="881" spans="1:6" ht="17.25" customHeight="1">
      <c r="A881" s="844">
        <v>740</v>
      </c>
      <c r="B881" s="793">
        <v>43729</v>
      </c>
      <c r="C881" s="236" t="s">
        <v>13074</v>
      </c>
      <c r="D881" s="795" t="s">
        <v>13075</v>
      </c>
      <c r="E881" s="236" t="s">
        <v>9568</v>
      </c>
      <c r="F881" s="855"/>
    </row>
    <row r="882" spans="1:6" ht="17.25" customHeight="1">
      <c r="A882" s="844">
        <v>741</v>
      </c>
      <c r="B882" s="793">
        <v>43729</v>
      </c>
      <c r="C882" s="236" t="s">
        <v>12067</v>
      </c>
      <c r="D882" s="795" t="s">
        <v>13076</v>
      </c>
      <c r="E882" s="236" t="s">
        <v>9568</v>
      </c>
      <c r="F882" s="855"/>
    </row>
    <row r="883" spans="1:6" ht="17.25" customHeight="1">
      <c r="A883" s="844">
        <v>742</v>
      </c>
      <c r="B883" s="793">
        <v>43729</v>
      </c>
      <c r="C883" s="236" t="s">
        <v>9725</v>
      </c>
      <c r="D883" s="795" t="s">
        <v>13077</v>
      </c>
      <c r="E883" s="236" t="s">
        <v>9568</v>
      </c>
      <c r="F883" s="855"/>
    </row>
    <row r="884" spans="1:6" ht="17.25" customHeight="1">
      <c r="A884" s="844">
        <v>743</v>
      </c>
      <c r="B884" s="793">
        <v>43729</v>
      </c>
      <c r="C884" s="236" t="s">
        <v>13078</v>
      </c>
      <c r="D884" s="795" t="s">
        <v>13079</v>
      </c>
      <c r="E884" s="236" t="s">
        <v>9568</v>
      </c>
      <c r="F884" s="855"/>
    </row>
    <row r="885" spans="1:6" ht="17.25" customHeight="1">
      <c r="A885" s="844">
        <v>744</v>
      </c>
      <c r="B885" s="793">
        <v>43729</v>
      </c>
      <c r="C885" s="236" t="s">
        <v>13080</v>
      </c>
      <c r="D885" s="795" t="s">
        <v>13081</v>
      </c>
      <c r="E885" s="236" t="s">
        <v>9568</v>
      </c>
      <c r="F885" s="855"/>
    </row>
    <row r="886" spans="1:6" ht="17.25" customHeight="1">
      <c r="A886" s="844">
        <v>745</v>
      </c>
      <c r="B886" s="793">
        <v>43730</v>
      </c>
      <c r="C886" s="236" t="s">
        <v>13082</v>
      </c>
      <c r="D886" s="795" t="s">
        <v>13083</v>
      </c>
      <c r="E886" s="236" t="s">
        <v>9568</v>
      </c>
      <c r="F886" s="855"/>
    </row>
    <row r="887" spans="1:6" ht="17.25" customHeight="1">
      <c r="A887" s="844">
        <v>746</v>
      </c>
      <c r="B887" s="793">
        <v>43730</v>
      </c>
      <c r="C887" s="236" t="s">
        <v>13084</v>
      </c>
      <c r="D887" s="795" t="s">
        <v>13085</v>
      </c>
      <c r="E887" s="236" t="s">
        <v>9568</v>
      </c>
      <c r="F887" s="855"/>
    </row>
    <row r="888" spans="1:6" ht="17.25" customHeight="1">
      <c r="A888" s="844">
        <v>747</v>
      </c>
      <c r="B888" s="793">
        <v>43730</v>
      </c>
      <c r="C888" s="236" t="s">
        <v>13086</v>
      </c>
      <c r="D888" s="795" t="s">
        <v>13087</v>
      </c>
      <c r="E888" s="236" t="s">
        <v>9568</v>
      </c>
      <c r="F888" s="855"/>
    </row>
    <row r="889" spans="1:6" ht="17.25" customHeight="1">
      <c r="A889" s="844">
        <v>748</v>
      </c>
      <c r="B889" s="793">
        <v>43730</v>
      </c>
      <c r="C889" s="236" t="s">
        <v>13088</v>
      </c>
      <c r="D889" s="795" t="s">
        <v>13089</v>
      </c>
      <c r="E889" s="236" t="s">
        <v>9568</v>
      </c>
      <c r="F889" s="855"/>
    </row>
    <row r="890" spans="1:6" ht="17.25" customHeight="1">
      <c r="A890" s="844">
        <v>749</v>
      </c>
      <c r="B890" s="793">
        <v>43730</v>
      </c>
      <c r="C890" s="236" t="s">
        <v>13090</v>
      </c>
      <c r="D890" s="795" t="s">
        <v>13091</v>
      </c>
      <c r="E890" s="236" t="s">
        <v>9568</v>
      </c>
      <c r="F890" s="855"/>
    </row>
    <row r="891" spans="1:6" ht="17.25" customHeight="1">
      <c r="A891" s="844">
        <v>750</v>
      </c>
      <c r="B891" s="793">
        <v>43730</v>
      </c>
      <c r="C891" s="236" t="s">
        <v>13092</v>
      </c>
      <c r="D891" s="867" t="s">
        <v>13093</v>
      </c>
      <c r="E891" s="236" t="s">
        <v>9568</v>
      </c>
      <c r="F891" s="855"/>
    </row>
    <row r="892" spans="1:6" ht="17.25" customHeight="1">
      <c r="A892" s="844">
        <v>751</v>
      </c>
      <c r="B892" s="793">
        <v>43730</v>
      </c>
      <c r="C892" s="236" t="s">
        <v>13094</v>
      </c>
      <c r="D892" s="795" t="s">
        <v>13095</v>
      </c>
      <c r="E892" s="236" t="s">
        <v>9568</v>
      </c>
      <c r="F892" s="855"/>
    </row>
    <row r="893" spans="1:6" ht="17.25" customHeight="1">
      <c r="A893" s="844">
        <v>752</v>
      </c>
      <c r="B893" s="793">
        <v>43730</v>
      </c>
      <c r="C893" s="236" t="s">
        <v>13096</v>
      </c>
      <c r="D893" s="795" t="s">
        <v>13097</v>
      </c>
      <c r="E893" s="236" t="s">
        <v>9568</v>
      </c>
      <c r="F893" s="855"/>
    </row>
    <row r="894" spans="1:6" ht="17.25" customHeight="1">
      <c r="A894" s="844">
        <v>753</v>
      </c>
      <c r="B894" s="793">
        <v>43730</v>
      </c>
      <c r="C894" s="236" t="s">
        <v>13098</v>
      </c>
      <c r="D894" s="795" t="s">
        <v>13099</v>
      </c>
      <c r="E894" s="236" t="s">
        <v>9568</v>
      </c>
      <c r="F894" s="855"/>
    </row>
    <row r="895" spans="1:6" ht="17.25" customHeight="1">
      <c r="A895" s="844">
        <v>754</v>
      </c>
      <c r="B895" s="793">
        <v>43730</v>
      </c>
      <c r="C895" s="236" t="s">
        <v>13100</v>
      </c>
      <c r="D895" s="795" t="s">
        <v>13101</v>
      </c>
      <c r="E895" s="236" t="s">
        <v>9568</v>
      </c>
      <c r="F895" s="855"/>
    </row>
    <row r="896" spans="1:6" ht="17.25" customHeight="1">
      <c r="A896" s="844">
        <v>755</v>
      </c>
      <c r="B896" s="793">
        <v>43730</v>
      </c>
      <c r="C896" s="236" t="s">
        <v>13102</v>
      </c>
      <c r="D896" s="795" t="s">
        <v>13103</v>
      </c>
      <c r="E896" s="236" t="s">
        <v>9568</v>
      </c>
      <c r="F896" s="855"/>
    </row>
    <row r="897" spans="1:6" ht="17.25" customHeight="1">
      <c r="A897" s="844">
        <v>756</v>
      </c>
      <c r="B897" s="793">
        <v>43730</v>
      </c>
      <c r="C897" s="236" t="s">
        <v>13104</v>
      </c>
      <c r="D897" s="795" t="s">
        <v>13105</v>
      </c>
      <c r="E897" s="236" t="s">
        <v>9568</v>
      </c>
      <c r="F897" s="855"/>
    </row>
    <row r="898" spans="1:6" ht="17.25" customHeight="1">
      <c r="A898" s="844">
        <v>757</v>
      </c>
      <c r="B898" s="793">
        <v>43730</v>
      </c>
      <c r="C898" s="236" t="s">
        <v>13106</v>
      </c>
      <c r="D898" s="795" t="s">
        <v>13107</v>
      </c>
      <c r="E898" s="236" t="s">
        <v>9568</v>
      </c>
      <c r="F898" s="855"/>
    </row>
    <row r="899" spans="1:6" ht="17.25" customHeight="1">
      <c r="A899" s="844">
        <v>758</v>
      </c>
      <c r="B899" s="793">
        <v>43730</v>
      </c>
      <c r="C899" s="236" t="s">
        <v>13108</v>
      </c>
      <c r="D899" s="795" t="s">
        <v>13109</v>
      </c>
      <c r="E899" s="236" t="s">
        <v>9568</v>
      </c>
      <c r="F899" s="855"/>
    </row>
    <row r="900" spans="1:6" ht="17.25" customHeight="1">
      <c r="A900" s="844">
        <v>759</v>
      </c>
      <c r="B900" s="793">
        <v>43730</v>
      </c>
      <c r="C900" s="236" t="s">
        <v>13110</v>
      </c>
      <c r="D900" s="795" t="s">
        <v>13111</v>
      </c>
      <c r="E900" s="236" t="s">
        <v>9568</v>
      </c>
      <c r="F900" s="855"/>
    </row>
    <row r="901" spans="1:6" ht="17.25" customHeight="1">
      <c r="A901" s="844">
        <v>760</v>
      </c>
      <c r="B901" s="793">
        <v>43730</v>
      </c>
      <c r="C901" s="236" t="s">
        <v>13112</v>
      </c>
      <c r="D901" s="795" t="s">
        <v>13113</v>
      </c>
      <c r="E901" s="236" t="s">
        <v>9568</v>
      </c>
      <c r="F901" s="855"/>
    </row>
    <row r="902" spans="1:6" ht="17.25" customHeight="1">
      <c r="A902" s="844">
        <v>761</v>
      </c>
      <c r="B902" s="793">
        <v>43730</v>
      </c>
      <c r="C902" s="236" t="s">
        <v>13114</v>
      </c>
      <c r="D902" s="795" t="s">
        <v>13115</v>
      </c>
      <c r="E902" s="236" t="s">
        <v>9568</v>
      </c>
      <c r="F902" s="855"/>
    </row>
    <row r="903" spans="1:6" ht="17.25" customHeight="1">
      <c r="A903" s="844">
        <v>762</v>
      </c>
      <c r="B903" s="793">
        <v>43730</v>
      </c>
      <c r="C903" s="236" t="s">
        <v>13116</v>
      </c>
      <c r="D903" s="795" t="s">
        <v>13117</v>
      </c>
      <c r="E903" s="236" t="s">
        <v>9568</v>
      </c>
      <c r="F903" s="855"/>
    </row>
    <row r="904" spans="1:6" ht="17.25" customHeight="1">
      <c r="A904" s="844">
        <v>763</v>
      </c>
      <c r="B904" s="793">
        <v>43730</v>
      </c>
      <c r="C904" s="236" t="s">
        <v>13118</v>
      </c>
      <c r="D904" s="795" t="s">
        <v>13119</v>
      </c>
      <c r="E904" s="236" t="s">
        <v>9568</v>
      </c>
      <c r="F904" s="855"/>
    </row>
    <row r="905" spans="1:6" ht="17.25" customHeight="1">
      <c r="A905" s="844">
        <v>764</v>
      </c>
      <c r="B905" s="793">
        <v>43730</v>
      </c>
      <c r="C905" s="236" t="s">
        <v>13120</v>
      </c>
      <c r="D905" s="795" t="s">
        <v>13121</v>
      </c>
      <c r="E905" s="236" t="s">
        <v>9568</v>
      </c>
      <c r="F905" s="855"/>
    </row>
    <row r="906" spans="1:6" ht="17.25" customHeight="1">
      <c r="A906" s="844">
        <v>765</v>
      </c>
      <c r="B906" s="793">
        <v>43730</v>
      </c>
      <c r="C906" s="236" t="s">
        <v>13120</v>
      </c>
      <c r="D906" s="795" t="s">
        <v>13122</v>
      </c>
      <c r="E906" s="236" t="s">
        <v>9568</v>
      </c>
      <c r="F906" s="855"/>
    </row>
    <row r="907" spans="1:6" ht="17.25" customHeight="1">
      <c r="A907" s="844">
        <v>766</v>
      </c>
      <c r="B907" s="793">
        <v>43730</v>
      </c>
      <c r="C907" s="236" t="s">
        <v>13123</v>
      </c>
      <c r="D907" s="795" t="s">
        <v>13124</v>
      </c>
      <c r="E907" s="236" t="s">
        <v>9568</v>
      </c>
      <c r="F907" s="855"/>
    </row>
    <row r="908" spans="1:6" ht="17.25" customHeight="1">
      <c r="A908" s="844">
        <v>767</v>
      </c>
      <c r="B908" s="793">
        <v>43730</v>
      </c>
      <c r="C908" s="236" t="s">
        <v>13125</v>
      </c>
      <c r="D908" s="795" t="s">
        <v>13126</v>
      </c>
      <c r="E908" s="236" t="s">
        <v>9568</v>
      </c>
      <c r="F908" s="855"/>
    </row>
    <row r="909" spans="1:6" ht="17.25" customHeight="1">
      <c r="A909" s="844">
        <v>768</v>
      </c>
      <c r="B909" s="793">
        <v>43730</v>
      </c>
      <c r="C909" s="236" t="s">
        <v>13127</v>
      </c>
      <c r="D909" s="795" t="s">
        <v>13128</v>
      </c>
      <c r="E909" s="236" t="s">
        <v>9568</v>
      </c>
      <c r="F909" s="855"/>
    </row>
    <row r="910" spans="1:6" ht="17.25" customHeight="1">
      <c r="A910" s="844">
        <v>769</v>
      </c>
      <c r="B910" s="793">
        <v>43730</v>
      </c>
      <c r="C910" s="236" t="s">
        <v>13129</v>
      </c>
      <c r="D910" s="795" t="s">
        <v>13130</v>
      </c>
      <c r="E910" s="236" t="s">
        <v>9568</v>
      </c>
      <c r="F910" s="855"/>
    </row>
    <row r="911" spans="1:6" ht="17.25" customHeight="1">
      <c r="A911" s="844">
        <v>770</v>
      </c>
      <c r="B911" s="793">
        <v>43730</v>
      </c>
      <c r="C911" s="236" t="s">
        <v>13131</v>
      </c>
      <c r="D911" s="795" t="s">
        <v>13132</v>
      </c>
      <c r="E911" s="236" t="s">
        <v>9568</v>
      </c>
      <c r="F911" s="855"/>
    </row>
    <row r="912" spans="1:6" ht="17.25" customHeight="1">
      <c r="A912" s="844">
        <v>771</v>
      </c>
      <c r="B912" s="793">
        <v>43730</v>
      </c>
      <c r="C912" s="236" t="s">
        <v>13133</v>
      </c>
      <c r="D912" s="795" t="s">
        <v>13134</v>
      </c>
      <c r="E912" s="236" t="s">
        <v>9568</v>
      </c>
      <c r="F912" s="855"/>
    </row>
    <row r="913" spans="1:6" ht="17.25" customHeight="1">
      <c r="A913" s="866">
        <v>772</v>
      </c>
      <c r="B913" s="799">
        <v>43730</v>
      </c>
      <c r="C913" s="798" t="s">
        <v>13135</v>
      </c>
      <c r="D913" s="801" t="s">
        <v>13136</v>
      </c>
      <c r="E913" s="798" t="s">
        <v>9597</v>
      </c>
      <c r="F913" s="858"/>
    </row>
    <row r="914" spans="1:6" ht="17.25" customHeight="1">
      <c r="A914" s="844">
        <v>773</v>
      </c>
      <c r="B914" s="793">
        <v>43730</v>
      </c>
      <c r="C914" s="236" t="s">
        <v>13137</v>
      </c>
      <c r="D914" s="795" t="s">
        <v>13138</v>
      </c>
      <c r="E914" s="236" t="s">
        <v>9568</v>
      </c>
      <c r="F914" s="855"/>
    </row>
    <row r="915" spans="1:6" ht="17.25" customHeight="1">
      <c r="A915" s="844">
        <v>774</v>
      </c>
      <c r="B915" s="793">
        <v>43730</v>
      </c>
      <c r="C915" s="236" t="s">
        <v>13139</v>
      </c>
      <c r="D915" s="795" t="s">
        <v>13140</v>
      </c>
      <c r="E915" s="236" t="s">
        <v>9568</v>
      </c>
      <c r="F915" s="855"/>
    </row>
    <row r="916" spans="1:6" ht="17.25" customHeight="1">
      <c r="A916" s="844">
        <v>775</v>
      </c>
      <c r="B916" s="793">
        <v>43730</v>
      </c>
      <c r="C916" s="236" t="s">
        <v>13141</v>
      </c>
      <c r="D916" s="795" t="s">
        <v>13142</v>
      </c>
      <c r="E916" s="236" t="s">
        <v>9568</v>
      </c>
      <c r="F916" s="855"/>
    </row>
    <row r="917" spans="1:6" ht="17.25" customHeight="1">
      <c r="A917" s="844">
        <v>776</v>
      </c>
      <c r="B917" s="793">
        <v>43730</v>
      </c>
      <c r="C917" s="236" t="s">
        <v>13143</v>
      </c>
      <c r="D917" s="795" t="s">
        <v>13144</v>
      </c>
      <c r="E917" s="236" t="s">
        <v>9568</v>
      </c>
      <c r="F917" s="855"/>
    </row>
    <row r="918" spans="1:6" ht="17.25" customHeight="1">
      <c r="A918" s="844">
        <v>777</v>
      </c>
      <c r="B918" s="793">
        <v>43730</v>
      </c>
      <c r="C918" s="236" t="s">
        <v>13145</v>
      </c>
      <c r="D918" s="795" t="s">
        <v>13146</v>
      </c>
      <c r="E918" s="236" t="s">
        <v>9568</v>
      </c>
      <c r="F918" s="855"/>
    </row>
    <row r="919" spans="1:6" ht="17.25" customHeight="1">
      <c r="A919" s="844">
        <v>778</v>
      </c>
      <c r="B919" s="793">
        <v>43730</v>
      </c>
      <c r="C919" s="236" t="s">
        <v>13147</v>
      </c>
      <c r="D919" s="795" t="s">
        <v>13148</v>
      </c>
      <c r="E919" s="236" t="s">
        <v>9568</v>
      </c>
      <c r="F919" s="855"/>
    </row>
    <row r="920" spans="1:6" ht="17.25" customHeight="1">
      <c r="A920" s="844">
        <v>779</v>
      </c>
      <c r="B920" s="793">
        <v>43731</v>
      </c>
      <c r="C920" s="236" t="s">
        <v>13149</v>
      </c>
      <c r="D920" s="795" t="s">
        <v>13150</v>
      </c>
      <c r="E920" s="236" t="s">
        <v>9568</v>
      </c>
      <c r="F920" s="855"/>
    </row>
    <row r="921" spans="1:6" ht="17.25" customHeight="1">
      <c r="A921" s="844">
        <v>780</v>
      </c>
      <c r="B921" s="793">
        <v>43731</v>
      </c>
      <c r="C921" s="236" t="s">
        <v>13151</v>
      </c>
      <c r="D921" s="795" t="s">
        <v>13152</v>
      </c>
      <c r="E921" s="236" t="s">
        <v>9568</v>
      </c>
      <c r="F921" s="855"/>
    </row>
    <row r="922" spans="1:6" ht="17.25" customHeight="1">
      <c r="A922" s="844">
        <v>781</v>
      </c>
      <c r="B922" s="793">
        <v>43731</v>
      </c>
      <c r="C922" s="236" t="s">
        <v>13153</v>
      </c>
      <c r="D922" s="795" t="s">
        <v>13154</v>
      </c>
      <c r="E922" s="236" t="s">
        <v>9568</v>
      </c>
      <c r="F922" s="855"/>
    </row>
    <row r="923" spans="1:6" ht="17.25" customHeight="1">
      <c r="A923" s="844">
        <v>782</v>
      </c>
      <c r="B923" s="793">
        <v>43731</v>
      </c>
      <c r="C923" s="236" t="s">
        <v>13155</v>
      </c>
      <c r="D923" s="795" t="s">
        <v>13156</v>
      </c>
      <c r="E923" s="236" t="s">
        <v>9568</v>
      </c>
      <c r="F923" s="855"/>
    </row>
    <row r="924" spans="1:6" ht="17.25" customHeight="1">
      <c r="A924" s="844">
        <v>783</v>
      </c>
      <c r="B924" s="793">
        <v>43731</v>
      </c>
      <c r="C924" s="236" t="s">
        <v>13063</v>
      </c>
      <c r="D924" s="795" t="s">
        <v>13157</v>
      </c>
      <c r="E924" s="236" t="s">
        <v>9568</v>
      </c>
      <c r="F924" s="855"/>
    </row>
    <row r="925" spans="1:6" ht="17.25" customHeight="1">
      <c r="A925" s="844">
        <v>784</v>
      </c>
      <c r="B925" s="793">
        <v>43731</v>
      </c>
      <c r="C925" s="236" t="s">
        <v>13158</v>
      </c>
      <c r="D925" s="795" t="s">
        <v>13159</v>
      </c>
      <c r="E925" s="236" t="s">
        <v>9568</v>
      </c>
      <c r="F925" s="855"/>
    </row>
    <row r="926" spans="1:6" ht="17.25" customHeight="1">
      <c r="A926" s="844">
        <v>785</v>
      </c>
      <c r="B926" s="793">
        <v>43731</v>
      </c>
      <c r="C926" s="236" t="s">
        <v>13160</v>
      </c>
      <c r="D926" s="795" t="s">
        <v>13161</v>
      </c>
      <c r="E926" s="236" t="s">
        <v>9568</v>
      </c>
      <c r="F926" s="855"/>
    </row>
    <row r="927" spans="1:6" ht="17.25" customHeight="1">
      <c r="A927" s="844">
        <v>786</v>
      </c>
      <c r="B927" s="793">
        <v>43731</v>
      </c>
      <c r="C927" s="236" t="s">
        <v>13162</v>
      </c>
      <c r="D927" s="795" t="s">
        <v>13163</v>
      </c>
      <c r="E927" s="236" t="s">
        <v>9568</v>
      </c>
      <c r="F927" s="855"/>
    </row>
    <row r="928" spans="1:6" ht="17.25" customHeight="1">
      <c r="A928" s="844">
        <v>787</v>
      </c>
      <c r="B928" s="793">
        <v>43731</v>
      </c>
      <c r="C928" s="236" t="s">
        <v>13164</v>
      </c>
      <c r="D928" s="795" t="s">
        <v>13165</v>
      </c>
      <c r="E928" s="236" t="s">
        <v>9568</v>
      </c>
      <c r="F928" s="855"/>
    </row>
    <row r="929" spans="1:6" ht="17.25" customHeight="1">
      <c r="A929" s="844">
        <v>788</v>
      </c>
      <c r="B929" s="793">
        <v>43731</v>
      </c>
      <c r="C929" s="236" t="s">
        <v>13166</v>
      </c>
      <c r="D929" s="795" t="s">
        <v>13167</v>
      </c>
      <c r="E929" s="236" t="s">
        <v>9568</v>
      </c>
      <c r="F929" s="855"/>
    </row>
    <row r="930" spans="1:6" ht="17.25" customHeight="1">
      <c r="A930" s="844">
        <v>789</v>
      </c>
      <c r="B930" s="793">
        <v>43731</v>
      </c>
      <c r="C930" s="236" t="s">
        <v>13168</v>
      </c>
      <c r="D930" s="795" t="s">
        <v>13169</v>
      </c>
      <c r="E930" s="236" t="s">
        <v>9568</v>
      </c>
      <c r="F930" s="855"/>
    </row>
    <row r="931" spans="1:6" ht="17.25" customHeight="1">
      <c r="A931" s="844">
        <v>790</v>
      </c>
      <c r="B931" s="793">
        <v>43731</v>
      </c>
      <c r="C931" s="236" t="s">
        <v>13170</v>
      </c>
      <c r="D931" s="795" t="s">
        <v>13171</v>
      </c>
      <c r="E931" s="236" t="s">
        <v>9568</v>
      </c>
      <c r="F931" s="855"/>
    </row>
    <row r="932" spans="1:6" ht="17.25" customHeight="1">
      <c r="A932" s="844">
        <v>791</v>
      </c>
      <c r="B932" s="793">
        <v>43731</v>
      </c>
      <c r="C932" s="236" t="s">
        <v>13172</v>
      </c>
      <c r="D932" s="795" t="s">
        <v>13173</v>
      </c>
      <c r="E932" s="236" t="s">
        <v>9568</v>
      </c>
      <c r="F932" s="855"/>
    </row>
    <row r="933" spans="1:6" ht="17.25" customHeight="1">
      <c r="A933" s="847">
        <v>792</v>
      </c>
      <c r="B933" s="809">
        <v>43731</v>
      </c>
      <c r="C933" s="796" t="s">
        <v>13174</v>
      </c>
      <c r="D933" s="797" t="s">
        <v>13175</v>
      </c>
      <c r="E933" s="796" t="s">
        <v>9568</v>
      </c>
      <c r="F933" s="859"/>
    </row>
    <row r="934" spans="1:6" ht="17.25" customHeight="1">
      <c r="A934" s="844">
        <v>793</v>
      </c>
      <c r="B934" s="793">
        <v>43731</v>
      </c>
      <c r="C934" s="236" t="s">
        <v>13176</v>
      </c>
      <c r="D934" s="795" t="s">
        <v>13177</v>
      </c>
      <c r="E934" s="236" t="s">
        <v>9568</v>
      </c>
      <c r="F934" s="855"/>
    </row>
    <row r="935" spans="1:6" ht="17.25" customHeight="1">
      <c r="A935" s="844">
        <v>794</v>
      </c>
      <c r="B935" s="793">
        <v>43731</v>
      </c>
      <c r="C935" s="236" t="s">
        <v>13178</v>
      </c>
      <c r="D935" s="795" t="s">
        <v>13179</v>
      </c>
      <c r="E935" s="236" t="s">
        <v>9568</v>
      </c>
      <c r="F935" s="855"/>
    </row>
    <row r="936" spans="1:6" ht="17.25" customHeight="1">
      <c r="A936" s="844">
        <v>795</v>
      </c>
      <c r="B936" s="793">
        <v>43731</v>
      </c>
      <c r="C936" s="236" t="s">
        <v>13180</v>
      </c>
      <c r="D936" s="795" t="s">
        <v>13181</v>
      </c>
      <c r="E936" s="236" t="s">
        <v>9568</v>
      </c>
      <c r="F936" s="855"/>
    </row>
    <row r="937" spans="1:6" ht="17.25" customHeight="1">
      <c r="A937" s="844">
        <v>796</v>
      </c>
      <c r="B937" s="793">
        <v>43731</v>
      </c>
      <c r="C937" s="236" t="s">
        <v>13182</v>
      </c>
      <c r="D937" s="795" t="s">
        <v>13183</v>
      </c>
      <c r="E937" s="236" t="s">
        <v>9568</v>
      </c>
      <c r="F937" s="855"/>
    </row>
    <row r="938" spans="1:6" ht="17.25" customHeight="1">
      <c r="A938" s="866">
        <v>797</v>
      </c>
      <c r="B938" s="799">
        <v>43731</v>
      </c>
      <c r="C938" s="798" t="s">
        <v>13184</v>
      </c>
      <c r="D938" s="801" t="s">
        <v>13185</v>
      </c>
      <c r="E938" s="798" t="s">
        <v>9597</v>
      </c>
      <c r="F938" s="858"/>
    </row>
    <row r="939" spans="1:6" ht="17.25" customHeight="1">
      <c r="A939" s="844">
        <v>798</v>
      </c>
      <c r="B939" s="793">
        <v>43731</v>
      </c>
      <c r="C939" s="236" t="s">
        <v>13186</v>
      </c>
      <c r="D939" s="795" t="s">
        <v>13187</v>
      </c>
      <c r="E939" s="236" t="s">
        <v>9568</v>
      </c>
      <c r="F939" s="855"/>
    </row>
    <row r="940" spans="1:6" ht="17.25" customHeight="1">
      <c r="A940" s="844">
        <v>799</v>
      </c>
      <c r="B940" s="793">
        <v>43731</v>
      </c>
      <c r="C940" s="236" t="s">
        <v>13188</v>
      </c>
      <c r="D940" s="795" t="s">
        <v>13189</v>
      </c>
      <c r="E940" s="236" t="s">
        <v>9568</v>
      </c>
      <c r="F940" s="855"/>
    </row>
    <row r="941" spans="1:6" ht="17.25" customHeight="1">
      <c r="A941" s="844">
        <v>800</v>
      </c>
      <c r="B941" s="793">
        <v>43731</v>
      </c>
      <c r="C941" s="236" t="s">
        <v>13190</v>
      </c>
      <c r="D941" s="795" t="s">
        <v>13191</v>
      </c>
      <c r="E941" s="236" t="s">
        <v>9568</v>
      </c>
      <c r="F941" s="855"/>
    </row>
    <row r="942" spans="1:6" ht="17.25" customHeight="1">
      <c r="A942" s="844">
        <v>801</v>
      </c>
      <c r="B942" s="793">
        <v>43731</v>
      </c>
      <c r="C942" s="236" t="s">
        <v>13192</v>
      </c>
      <c r="D942" s="795" t="s">
        <v>13193</v>
      </c>
      <c r="E942" s="236" t="s">
        <v>9568</v>
      </c>
      <c r="F942" s="855"/>
    </row>
    <row r="943" spans="1:6" ht="17.25" customHeight="1">
      <c r="A943" s="844">
        <v>802</v>
      </c>
      <c r="B943" s="793">
        <v>43731</v>
      </c>
      <c r="C943" s="795" t="s">
        <v>13194</v>
      </c>
      <c r="D943" s="795" t="s">
        <v>13195</v>
      </c>
      <c r="E943" s="236" t="s">
        <v>9568</v>
      </c>
      <c r="F943" s="855"/>
    </row>
    <row r="944" spans="1:6" ht="17.25" customHeight="1">
      <c r="A944" s="844">
        <v>803</v>
      </c>
      <c r="B944" s="793">
        <v>43732</v>
      </c>
      <c r="C944" s="236" t="s">
        <v>13196</v>
      </c>
      <c r="D944" s="795" t="s">
        <v>13197</v>
      </c>
      <c r="E944" s="236" t="s">
        <v>9568</v>
      </c>
      <c r="F944" s="855"/>
    </row>
    <row r="945" spans="1:6" ht="17.25" customHeight="1">
      <c r="A945" s="844">
        <v>804</v>
      </c>
      <c r="B945" s="793">
        <v>43732</v>
      </c>
      <c r="C945" s="795" t="s">
        <v>13198</v>
      </c>
      <c r="D945" s="795" t="s">
        <v>13199</v>
      </c>
      <c r="E945" s="236" t="s">
        <v>9568</v>
      </c>
      <c r="F945" s="855"/>
    </row>
    <row r="946" spans="1:6" ht="17.25" customHeight="1">
      <c r="A946" s="844">
        <v>805</v>
      </c>
      <c r="B946" s="793">
        <v>43732</v>
      </c>
      <c r="C946" s="236" t="s">
        <v>13200</v>
      </c>
      <c r="D946" s="795" t="s">
        <v>13201</v>
      </c>
      <c r="E946" s="236" t="s">
        <v>9568</v>
      </c>
      <c r="F946" s="855"/>
    </row>
    <row r="947" spans="1:6" ht="17.25" customHeight="1">
      <c r="A947" s="844">
        <v>806</v>
      </c>
      <c r="B947" s="793">
        <v>43732</v>
      </c>
      <c r="C947" s="236" t="s">
        <v>13202</v>
      </c>
      <c r="D947" s="795" t="s">
        <v>13203</v>
      </c>
      <c r="E947" s="236" t="s">
        <v>9568</v>
      </c>
      <c r="F947" s="855"/>
    </row>
    <row r="948" spans="1:6" ht="17.25" customHeight="1">
      <c r="A948" s="844">
        <v>807</v>
      </c>
      <c r="B948" s="793">
        <v>43732</v>
      </c>
      <c r="C948" s="236" t="s">
        <v>13204</v>
      </c>
      <c r="D948" s="795" t="s">
        <v>13205</v>
      </c>
      <c r="E948" s="236" t="s">
        <v>9568</v>
      </c>
      <c r="F948" s="855"/>
    </row>
    <row r="949" spans="1:6" ht="17.25" customHeight="1">
      <c r="A949" s="847">
        <v>808</v>
      </c>
      <c r="B949" s="809">
        <v>43732</v>
      </c>
      <c r="C949" s="796" t="s">
        <v>13206</v>
      </c>
      <c r="D949" s="797" t="s">
        <v>13207</v>
      </c>
      <c r="E949" s="796" t="s">
        <v>9568</v>
      </c>
      <c r="F949" s="859"/>
    </row>
    <row r="950" spans="1:6" ht="17.25" customHeight="1">
      <c r="A950" s="844">
        <v>809</v>
      </c>
      <c r="B950" s="793">
        <v>43732</v>
      </c>
      <c r="C950" s="236" t="s">
        <v>13208</v>
      </c>
      <c r="D950" s="795" t="s">
        <v>13209</v>
      </c>
      <c r="E950" s="236" t="s">
        <v>9568</v>
      </c>
      <c r="F950" s="855"/>
    </row>
    <row r="951" spans="1:6" ht="17.25" customHeight="1">
      <c r="A951" s="844">
        <v>810</v>
      </c>
      <c r="B951" s="793">
        <v>43733</v>
      </c>
      <c r="C951" s="236" t="s">
        <v>13210</v>
      </c>
      <c r="D951" s="795" t="s">
        <v>13211</v>
      </c>
      <c r="E951" s="236" t="s">
        <v>9568</v>
      </c>
      <c r="F951" s="855"/>
    </row>
    <row r="952" spans="1:6" ht="17.25" customHeight="1">
      <c r="A952" s="844">
        <v>811</v>
      </c>
      <c r="B952" s="793">
        <v>43733</v>
      </c>
      <c r="C952" s="236" t="s">
        <v>13212</v>
      </c>
      <c r="D952" s="795" t="s">
        <v>13213</v>
      </c>
      <c r="E952" s="236" t="s">
        <v>9568</v>
      </c>
      <c r="F952" s="855"/>
    </row>
    <row r="953" spans="1:6" ht="17.25" customHeight="1">
      <c r="A953" s="844">
        <v>812</v>
      </c>
      <c r="B953" s="793">
        <v>43733</v>
      </c>
      <c r="C953" s="236" t="s">
        <v>13214</v>
      </c>
      <c r="D953" s="795" t="s">
        <v>13215</v>
      </c>
      <c r="E953" s="236" t="s">
        <v>9568</v>
      </c>
      <c r="F953" s="855"/>
    </row>
    <row r="954" spans="1:6" ht="17.25" customHeight="1">
      <c r="A954" s="847">
        <v>813</v>
      </c>
      <c r="B954" s="809">
        <v>43733</v>
      </c>
      <c r="C954" s="796" t="s">
        <v>13216</v>
      </c>
      <c r="D954" s="797" t="s">
        <v>13217</v>
      </c>
      <c r="E954" s="796" t="s">
        <v>9568</v>
      </c>
      <c r="F954" s="859"/>
    </row>
    <row r="955" spans="1:6" ht="17.25" customHeight="1">
      <c r="A955" s="844">
        <v>814</v>
      </c>
      <c r="B955" s="793">
        <v>43733</v>
      </c>
      <c r="C955" s="236" t="s">
        <v>13218</v>
      </c>
      <c r="D955" s="795" t="s">
        <v>13219</v>
      </c>
      <c r="E955" s="236" t="s">
        <v>9568</v>
      </c>
      <c r="F955" s="855"/>
    </row>
    <row r="956" spans="1:6" ht="17.25" customHeight="1">
      <c r="A956" s="844">
        <v>815</v>
      </c>
      <c r="B956" s="793">
        <v>43733</v>
      </c>
      <c r="C956" s="795" t="s">
        <v>13220</v>
      </c>
      <c r="D956" s="795" t="s">
        <v>13221</v>
      </c>
      <c r="E956" s="236" t="s">
        <v>9568</v>
      </c>
      <c r="F956" s="855"/>
    </row>
    <row r="957" spans="1:6" ht="17.25" customHeight="1">
      <c r="A957" s="844">
        <v>816</v>
      </c>
      <c r="B957" s="793">
        <v>43733</v>
      </c>
      <c r="C957" s="236" t="s">
        <v>13222</v>
      </c>
      <c r="D957" s="795" t="s">
        <v>13223</v>
      </c>
      <c r="E957" s="236" t="s">
        <v>9568</v>
      </c>
      <c r="F957" s="855"/>
    </row>
    <row r="958" spans="1:6" ht="17.25" customHeight="1">
      <c r="A958" s="844">
        <v>817</v>
      </c>
      <c r="B958" s="793">
        <v>43733</v>
      </c>
      <c r="C958" s="236" t="s">
        <v>13224</v>
      </c>
      <c r="D958" s="795" t="s">
        <v>13225</v>
      </c>
      <c r="E958" s="236" t="s">
        <v>9568</v>
      </c>
      <c r="F958" s="855"/>
    </row>
    <row r="959" spans="1:6" ht="17.25" customHeight="1">
      <c r="A959" s="844">
        <v>818</v>
      </c>
      <c r="B959" s="793">
        <v>43733</v>
      </c>
      <c r="C959" s="236" t="s">
        <v>13226</v>
      </c>
      <c r="D959" s="795" t="s">
        <v>13227</v>
      </c>
      <c r="E959" s="236" t="s">
        <v>9568</v>
      </c>
      <c r="F959" s="855"/>
    </row>
    <row r="960" spans="1:6" ht="17.25" customHeight="1">
      <c r="A960" s="844">
        <v>819</v>
      </c>
      <c r="B960" s="793">
        <v>43733</v>
      </c>
      <c r="C960" s="236" t="s">
        <v>13228</v>
      </c>
      <c r="D960" s="795" t="s">
        <v>13229</v>
      </c>
      <c r="E960" s="236" t="s">
        <v>9568</v>
      </c>
      <c r="F960" s="855"/>
    </row>
    <row r="961" spans="1:6" ht="17.25" customHeight="1">
      <c r="A961" s="844">
        <v>820</v>
      </c>
      <c r="B961" s="793">
        <v>43733</v>
      </c>
      <c r="C961" s="795" t="s">
        <v>12372</v>
      </c>
      <c r="D961" s="795" t="s">
        <v>13230</v>
      </c>
      <c r="E961" s="236" t="s">
        <v>9568</v>
      </c>
      <c r="F961" s="855"/>
    </row>
    <row r="962" spans="1:6" ht="17.25" customHeight="1">
      <c r="A962" s="844">
        <v>821</v>
      </c>
      <c r="B962" s="793">
        <v>43733</v>
      </c>
      <c r="C962" s="236" t="s">
        <v>13231</v>
      </c>
      <c r="D962" s="795" t="s">
        <v>13232</v>
      </c>
      <c r="E962" s="236" t="s">
        <v>9568</v>
      </c>
      <c r="F962" s="855"/>
    </row>
    <row r="963" spans="1:6" ht="17.25" customHeight="1">
      <c r="A963" s="844">
        <v>822</v>
      </c>
      <c r="B963" s="793">
        <v>43734</v>
      </c>
      <c r="C963" s="236" t="s">
        <v>13233</v>
      </c>
      <c r="D963" s="795" t="s">
        <v>13234</v>
      </c>
      <c r="E963" s="236" t="s">
        <v>9568</v>
      </c>
      <c r="F963" s="855"/>
    </row>
    <row r="964" spans="1:6" ht="17.25" customHeight="1">
      <c r="A964" s="844">
        <v>823</v>
      </c>
      <c r="B964" s="793">
        <v>43734</v>
      </c>
      <c r="C964" s="236" t="s">
        <v>13235</v>
      </c>
      <c r="D964" s="795" t="s">
        <v>13236</v>
      </c>
      <c r="E964" s="236" t="s">
        <v>9568</v>
      </c>
      <c r="F964" s="855"/>
    </row>
    <row r="965" spans="1:6" ht="17.25" customHeight="1">
      <c r="A965" s="844">
        <v>824</v>
      </c>
      <c r="B965" s="793">
        <v>43734</v>
      </c>
      <c r="C965" s="236" t="s">
        <v>13237</v>
      </c>
      <c r="D965" s="795" t="s">
        <v>13238</v>
      </c>
      <c r="E965" s="236" t="s">
        <v>9568</v>
      </c>
      <c r="F965" s="855"/>
    </row>
    <row r="966" spans="1:6" ht="17.25" customHeight="1">
      <c r="A966" s="844">
        <v>825</v>
      </c>
      <c r="B966" s="793">
        <v>43734</v>
      </c>
      <c r="C966" s="236" t="s">
        <v>13239</v>
      </c>
      <c r="D966" s="874" t="s">
        <v>13240</v>
      </c>
      <c r="E966" s="236" t="s">
        <v>9568</v>
      </c>
      <c r="F966" s="855"/>
    </row>
    <row r="967" spans="1:6" ht="17.25" customHeight="1">
      <c r="A967" s="844">
        <v>826</v>
      </c>
      <c r="B967" s="793">
        <v>43734</v>
      </c>
      <c r="C967" s="236" t="s">
        <v>13241</v>
      </c>
      <c r="D967" s="795" t="s">
        <v>13242</v>
      </c>
      <c r="E967" s="236" t="s">
        <v>9568</v>
      </c>
      <c r="F967" s="855"/>
    </row>
    <row r="968" spans="1:6" ht="17.25" customHeight="1">
      <c r="A968" s="847">
        <v>827</v>
      </c>
      <c r="B968" s="809">
        <v>43734</v>
      </c>
      <c r="C968" s="796" t="s">
        <v>13212</v>
      </c>
      <c r="D968" s="797" t="s">
        <v>13243</v>
      </c>
      <c r="E968" s="796" t="s">
        <v>9568</v>
      </c>
      <c r="F968" s="859"/>
    </row>
    <row r="969" spans="1:6" ht="17.25" customHeight="1">
      <c r="A969" s="844">
        <v>828</v>
      </c>
      <c r="B969" s="793">
        <v>43734</v>
      </c>
      <c r="C969" s="236" t="s">
        <v>13244</v>
      </c>
      <c r="D969" s="795" t="s">
        <v>13245</v>
      </c>
      <c r="E969" s="236" t="s">
        <v>9568</v>
      </c>
      <c r="F969" s="855"/>
    </row>
    <row r="970" spans="1:6" ht="17.25" customHeight="1">
      <c r="A970" s="844">
        <v>829</v>
      </c>
      <c r="B970" s="793">
        <v>43734</v>
      </c>
      <c r="C970" s="236" t="s">
        <v>9880</v>
      </c>
      <c r="D970" s="795" t="s">
        <v>13246</v>
      </c>
      <c r="E970" s="236" t="s">
        <v>9568</v>
      </c>
      <c r="F970" s="855"/>
    </row>
    <row r="971" spans="1:6" ht="17.25" customHeight="1">
      <c r="A971" s="844">
        <v>830</v>
      </c>
      <c r="B971" s="793">
        <v>43734</v>
      </c>
      <c r="C971" s="236" t="s">
        <v>13247</v>
      </c>
      <c r="D971" s="795" t="s">
        <v>13248</v>
      </c>
      <c r="E971" s="236" t="s">
        <v>9568</v>
      </c>
      <c r="F971" s="855"/>
    </row>
    <row r="972" spans="1:6" ht="17.25" customHeight="1">
      <c r="A972" s="844">
        <v>831</v>
      </c>
      <c r="B972" s="793">
        <v>43734</v>
      </c>
      <c r="C972" s="236" t="s">
        <v>13249</v>
      </c>
      <c r="D972" s="795" t="s">
        <v>13250</v>
      </c>
      <c r="E972" s="236" t="s">
        <v>9568</v>
      </c>
      <c r="F972" s="855"/>
    </row>
    <row r="973" spans="1:6" ht="17.25" customHeight="1">
      <c r="A973" s="844">
        <v>832</v>
      </c>
      <c r="B973" s="793">
        <v>43735</v>
      </c>
      <c r="C973" s="236" t="s">
        <v>13251</v>
      </c>
      <c r="D973" s="795" t="s">
        <v>13252</v>
      </c>
      <c r="E973" s="236" t="s">
        <v>9568</v>
      </c>
      <c r="F973" s="855"/>
    </row>
    <row r="974" spans="1:6" ht="17.25" customHeight="1">
      <c r="A974" s="844">
        <v>833</v>
      </c>
      <c r="B974" s="793">
        <v>43735</v>
      </c>
      <c r="C974" s="795" t="s">
        <v>13253</v>
      </c>
      <c r="D974" s="795" t="s">
        <v>13254</v>
      </c>
      <c r="E974" s="236" t="s">
        <v>9568</v>
      </c>
      <c r="F974" s="855"/>
    </row>
    <row r="975" spans="1:6" ht="17.25" customHeight="1">
      <c r="A975" s="844">
        <v>834</v>
      </c>
      <c r="B975" s="793">
        <v>43735</v>
      </c>
      <c r="C975" s="236" t="s">
        <v>13255</v>
      </c>
      <c r="D975" s="795" t="s">
        <v>13256</v>
      </c>
      <c r="E975" s="236" t="s">
        <v>9568</v>
      </c>
      <c r="F975" s="855"/>
    </row>
    <row r="976" spans="1:6" ht="17.25" customHeight="1">
      <c r="A976" s="844">
        <v>835</v>
      </c>
      <c r="B976" s="793">
        <v>43735</v>
      </c>
      <c r="C976" s="795" t="s">
        <v>13257</v>
      </c>
      <c r="D976" s="795" t="s">
        <v>13258</v>
      </c>
      <c r="E976" s="236" t="s">
        <v>9568</v>
      </c>
      <c r="F976" s="855"/>
    </row>
    <row r="977" spans="1:6" ht="17.25" customHeight="1">
      <c r="A977" s="844">
        <v>836</v>
      </c>
      <c r="B977" s="793">
        <v>43735</v>
      </c>
      <c r="C977" s="236" t="s">
        <v>13259</v>
      </c>
      <c r="D977" s="795" t="s">
        <v>13260</v>
      </c>
      <c r="E977" s="236" t="s">
        <v>9568</v>
      </c>
      <c r="F977" s="855"/>
    </row>
    <row r="978" spans="1:6" ht="17.25" customHeight="1">
      <c r="A978" s="844">
        <v>837</v>
      </c>
      <c r="B978" s="793">
        <v>43735</v>
      </c>
      <c r="C978" s="236" t="s">
        <v>13261</v>
      </c>
      <c r="D978" s="795" t="s">
        <v>13262</v>
      </c>
      <c r="E978" s="236" t="s">
        <v>52</v>
      </c>
      <c r="F978" s="855"/>
    </row>
    <row r="979" spans="1:6" ht="17.25" customHeight="1">
      <c r="A979" s="844">
        <v>838</v>
      </c>
      <c r="B979" s="793">
        <v>43735</v>
      </c>
      <c r="C979" s="236" t="s">
        <v>13263</v>
      </c>
      <c r="D979" s="795" t="s">
        <v>13264</v>
      </c>
      <c r="E979" s="236" t="s">
        <v>9568</v>
      </c>
      <c r="F979" s="855"/>
    </row>
    <row r="980" spans="1:6" ht="17.25" customHeight="1">
      <c r="A980" s="844">
        <v>839</v>
      </c>
      <c r="B980" s="793">
        <v>43735</v>
      </c>
      <c r="C980" s="236" t="s">
        <v>13265</v>
      </c>
      <c r="D980" s="795" t="s">
        <v>13266</v>
      </c>
      <c r="E980" s="236" t="s">
        <v>9568</v>
      </c>
      <c r="F980" s="855"/>
    </row>
    <row r="981" spans="1:6" ht="17.25" customHeight="1">
      <c r="A981" s="844">
        <v>840</v>
      </c>
      <c r="B981" s="793">
        <v>43735</v>
      </c>
      <c r="C981" s="236" t="s">
        <v>13267</v>
      </c>
      <c r="D981" s="795" t="s">
        <v>13268</v>
      </c>
      <c r="E981" s="236" t="s">
        <v>9568</v>
      </c>
      <c r="F981" s="855"/>
    </row>
    <row r="982" spans="1:6" ht="17.25" customHeight="1">
      <c r="A982" s="844">
        <v>841</v>
      </c>
      <c r="B982" s="793">
        <v>43735</v>
      </c>
      <c r="C982" s="236" t="s">
        <v>13269</v>
      </c>
      <c r="D982" s="795" t="s">
        <v>13270</v>
      </c>
      <c r="E982" s="236" t="s">
        <v>9568</v>
      </c>
      <c r="F982" s="855"/>
    </row>
    <row r="983" spans="1:6" ht="17.25" customHeight="1">
      <c r="A983" s="844">
        <v>842</v>
      </c>
      <c r="B983" s="793">
        <v>43735</v>
      </c>
      <c r="C983" s="236" t="s">
        <v>13271</v>
      </c>
      <c r="D983" s="795" t="s">
        <v>13272</v>
      </c>
      <c r="E983" s="236" t="s">
        <v>9568</v>
      </c>
      <c r="F983" s="855"/>
    </row>
    <row r="984" spans="1:6" ht="17.25" customHeight="1">
      <c r="A984" s="844">
        <v>843</v>
      </c>
      <c r="B984" s="793">
        <v>43735</v>
      </c>
      <c r="C984" s="236" t="s">
        <v>13273</v>
      </c>
      <c r="D984" s="795" t="s">
        <v>13274</v>
      </c>
      <c r="E984" s="236" t="s">
        <v>9568</v>
      </c>
      <c r="F984" s="855"/>
    </row>
    <row r="985" spans="1:6" ht="17.25" customHeight="1">
      <c r="A985" s="844">
        <v>844</v>
      </c>
      <c r="B985" s="793">
        <v>43735</v>
      </c>
      <c r="C985" s="236" t="s">
        <v>13275</v>
      </c>
      <c r="D985" s="795" t="s">
        <v>13276</v>
      </c>
      <c r="E985" s="236" t="s">
        <v>9568</v>
      </c>
      <c r="F985" s="855"/>
    </row>
    <row r="986" spans="1:6" ht="17.25" customHeight="1">
      <c r="A986" s="844">
        <v>845</v>
      </c>
      <c r="B986" s="793">
        <v>43735</v>
      </c>
      <c r="C986" s="236" t="s">
        <v>13277</v>
      </c>
      <c r="D986" s="795" t="s">
        <v>13278</v>
      </c>
      <c r="E986" s="236" t="s">
        <v>9568</v>
      </c>
      <c r="F986" s="855"/>
    </row>
    <row r="987" spans="1:6" ht="17.25" customHeight="1">
      <c r="A987" s="844">
        <v>846</v>
      </c>
      <c r="B987" s="793">
        <v>43735</v>
      </c>
      <c r="C987" s="236" t="s">
        <v>13279</v>
      </c>
      <c r="D987" s="795" t="s">
        <v>13280</v>
      </c>
      <c r="E987" s="236" t="s">
        <v>9568</v>
      </c>
      <c r="F987" s="855"/>
    </row>
    <row r="988" spans="1:6" ht="17.25" customHeight="1">
      <c r="A988" s="844">
        <v>847</v>
      </c>
      <c r="B988" s="793">
        <v>43735</v>
      </c>
      <c r="C988" s="236" t="s">
        <v>13281</v>
      </c>
      <c r="D988" s="795" t="s">
        <v>13282</v>
      </c>
      <c r="E988" s="236" t="s">
        <v>9568</v>
      </c>
      <c r="F988" s="855"/>
    </row>
    <row r="989" spans="1:6" ht="17.25" customHeight="1">
      <c r="A989" s="844">
        <v>848</v>
      </c>
      <c r="B989" s="793">
        <v>43735</v>
      </c>
      <c r="C989" s="236" t="s">
        <v>13283</v>
      </c>
      <c r="D989" s="795" t="s">
        <v>13284</v>
      </c>
      <c r="E989" s="236" t="s">
        <v>9568</v>
      </c>
      <c r="F989" s="855"/>
    </row>
    <row r="990" spans="1:6" ht="17.25" customHeight="1">
      <c r="A990" s="844">
        <v>849</v>
      </c>
      <c r="B990" s="793">
        <v>43735</v>
      </c>
      <c r="C990" s="236" t="s">
        <v>13285</v>
      </c>
      <c r="D990" s="795" t="s">
        <v>13286</v>
      </c>
      <c r="E990" s="236" t="s">
        <v>9568</v>
      </c>
      <c r="F990" s="855"/>
    </row>
    <row r="991" spans="1:6" ht="17.25" customHeight="1">
      <c r="A991" s="844">
        <v>850</v>
      </c>
      <c r="B991" s="793">
        <v>43735</v>
      </c>
      <c r="C991" s="236" t="s">
        <v>13287</v>
      </c>
      <c r="D991" s="795" t="s">
        <v>13288</v>
      </c>
      <c r="E991" s="236" t="s">
        <v>9568</v>
      </c>
      <c r="F991" s="855"/>
    </row>
    <row r="992" spans="1:6" ht="17.25" customHeight="1">
      <c r="A992" s="844">
        <v>851</v>
      </c>
      <c r="B992" s="793">
        <v>43736</v>
      </c>
      <c r="C992" s="236" t="s">
        <v>13289</v>
      </c>
      <c r="D992" s="795" t="s">
        <v>13290</v>
      </c>
      <c r="E992" s="236" t="s">
        <v>9568</v>
      </c>
      <c r="F992" s="855"/>
    </row>
    <row r="993" spans="1:6" ht="17.25" customHeight="1">
      <c r="A993" s="844">
        <v>852</v>
      </c>
      <c r="B993" s="793">
        <v>43736</v>
      </c>
      <c r="C993" s="236" t="s">
        <v>13291</v>
      </c>
      <c r="D993" s="795" t="s">
        <v>13292</v>
      </c>
      <c r="E993" s="236" t="s">
        <v>9568</v>
      </c>
      <c r="F993" s="855"/>
    </row>
    <row r="994" spans="1:6" ht="17.25" customHeight="1">
      <c r="A994" s="844">
        <v>853</v>
      </c>
      <c r="B994" s="793">
        <v>43736</v>
      </c>
      <c r="C994" s="236" t="s">
        <v>13293</v>
      </c>
      <c r="D994" s="795" t="s">
        <v>13294</v>
      </c>
      <c r="E994" s="236" t="s">
        <v>9568</v>
      </c>
      <c r="F994" s="855"/>
    </row>
    <row r="995" spans="1:6" ht="17.25" customHeight="1">
      <c r="A995" s="844">
        <v>854</v>
      </c>
      <c r="B995" s="793">
        <v>43736</v>
      </c>
      <c r="C995" s="236" t="s">
        <v>13295</v>
      </c>
      <c r="D995" s="795" t="s">
        <v>13296</v>
      </c>
      <c r="E995" s="236" t="s">
        <v>9568</v>
      </c>
      <c r="F995" s="855"/>
    </row>
    <row r="996" spans="1:6" ht="17.25" customHeight="1">
      <c r="A996" s="844">
        <v>855</v>
      </c>
      <c r="B996" s="793">
        <v>43736</v>
      </c>
      <c r="C996" s="236" t="s">
        <v>13297</v>
      </c>
      <c r="D996" s="795" t="s">
        <v>13298</v>
      </c>
      <c r="E996" s="236" t="s">
        <v>9568</v>
      </c>
      <c r="F996" s="855"/>
    </row>
    <row r="997" spans="1:6" ht="17.25" customHeight="1">
      <c r="A997" s="844">
        <v>856</v>
      </c>
      <c r="B997" s="793">
        <v>43736</v>
      </c>
      <c r="C997" s="236" t="s">
        <v>13299</v>
      </c>
      <c r="D997" s="795" t="s">
        <v>13300</v>
      </c>
      <c r="E997" s="236" t="s">
        <v>9568</v>
      </c>
      <c r="F997" s="855"/>
    </row>
    <row r="998" spans="1:6" ht="17.25" customHeight="1">
      <c r="A998" s="844">
        <v>857</v>
      </c>
      <c r="B998" s="793">
        <v>43736</v>
      </c>
      <c r="C998" s="236" t="s">
        <v>13301</v>
      </c>
      <c r="D998" s="795" t="s">
        <v>13302</v>
      </c>
      <c r="E998" s="236" t="s">
        <v>9568</v>
      </c>
      <c r="F998" s="855"/>
    </row>
    <row r="999" spans="1:6" ht="17.25" customHeight="1">
      <c r="A999" s="844">
        <v>858</v>
      </c>
      <c r="B999" s="793">
        <v>43736</v>
      </c>
      <c r="C999" s="236" t="s">
        <v>13303</v>
      </c>
      <c r="D999" s="795" t="s">
        <v>13304</v>
      </c>
      <c r="E999" s="236" t="s">
        <v>9568</v>
      </c>
      <c r="F999" s="855"/>
    </row>
    <row r="1000" spans="1:6" ht="17.25" customHeight="1">
      <c r="A1000" s="844">
        <v>859</v>
      </c>
      <c r="B1000" s="793">
        <v>43736</v>
      </c>
      <c r="C1000" s="236" t="s">
        <v>13305</v>
      </c>
      <c r="D1000" s="795" t="s">
        <v>13306</v>
      </c>
      <c r="E1000" s="236" t="s">
        <v>9568</v>
      </c>
      <c r="F1000" s="855"/>
    </row>
    <row r="1001" spans="1:6" ht="17.25" customHeight="1">
      <c r="A1001" s="844">
        <v>860</v>
      </c>
      <c r="B1001" s="793">
        <v>43736</v>
      </c>
      <c r="C1001" s="236" t="s">
        <v>13307</v>
      </c>
      <c r="D1001" s="795" t="s">
        <v>13308</v>
      </c>
      <c r="E1001" s="236" t="s">
        <v>9568</v>
      </c>
      <c r="F1001" s="855"/>
    </row>
    <row r="1002" spans="1:6" ht="17.25" customHeight="1">
      <c r="A1002" s="844">
        <v>861</v>
      </c>
      <c r="B1002" s="793">
        <v>43736</v>
      </c>
      <c r="C1002" s="236" t="s">
        <v>13309</v>
      </c>
      <c r="D1002" s="795" t="s">
        <v>13310</v>
      </c>
      <c r="E1002" s="236" t="s">
        <v>9568</v>
      </c>
      <c r="F1002" s="855"/>
    </row>
    <row r="1003" spans="1:6" ht="17.25" customHeight="1">
      <c r="A1003" s="844">
        <v>862</v>
      </c>
      <c r="B1003" s="793">
        <v>43736</v>
      </c>
      <c r="C1003" s="236" t="s">
        <v>13311</v>
      </c>
      <c r="D1003" s="795" t="s">
        <v>13312</v>
      </c>
      <c r="E1003" s="236" t="s">
        <v>9568</v>
      </c>
      <c r="F1003" s="855"/>
    </row>
    <row r="1004" spans="1:6" ht="17.25" customHeight="1">
      <c r="A1004" s="844">
        <v>863</v>
      </c>
      <c r="B1004" s="793">
        <v>43736</v>
      </c>
      <c r="C1004" s="236" t="s">
        <v>13313</v>
      </c>
      <c r="D1004" s="795" t="s">
        <v>13314</v>
      </c>
      <c r="E1004" s="236" t="s">
        <v>9568</v>
      </c>
      <c r="F1004" s="855"/>
    </row>
    <row r="1005" spans="1:6" ht="17.25" customHeight="1">
      <c r="A1005" s="844">
        <v>864</v>
      </c>
      <c r="B1005" s="793">
        <v>43736</v>
      </c>
      <c r="C1005" s="236" t="s">
        <v>13315</v>
      </c>
      <c r="D1005" s="795" t="s">
        <v>13316</v>
      </c>
      <c r="E1005" s="236" t="s">
        <v>9568</v>
      </c>
      <c r="F1005" s="855"/>
    </row>
    <row r="1006" spans="1:6" ht="17.25" customHeight="1">
      <c r="A1006" s="844">
        <v>865</v>
      </c>
      <c r="B1006" s="793">
        <v>43736</v>
      </c>
      <c r="C1006" s="236" t="s">
        <v>13317</v>
      </c>
      <c r="D1006" s="795" t="s">
        <v>13318</v>
      </c>
      <c r="E1006" s="236" t="s">
        <v>9568</v>
      </c>
      <c r="F1006" s="855"/>
    </row>
    <row r="1007" spans="1:6" ht="17.25" customHeight="1">
      <c r="A1007" s="844">
        <v>866</v>
      </c>
      <c r="B1007" s="793">
        <v>43736</v>
      </c>
      <c r="C1007" s="236" t="s">
        <v>13319</v>
      </c>
      <c r="D1007" s="795" t="s">
        <v>13320</v>
      </c>
      <c r="E1007" s="236" t="s">
        <v>9568</v>
      </c>
      <c r="F1007" s="855"/>
    </row>
    <row r="1008" spans="1:6" ht="17.25" customHeight="1">
      <c r="A1008" s="844">
        <v>867</v>
      </c>
      <c r="B1008" s="793">
        <v>43736</v>
      </c>
      <c r="C1008" s="236" t="s">
        <v>13321</v>
      </c>
      <c r="D1008" s="795" t="s">
        <v>13322</v>
      </c>
      <c r="E1008" s="236" t="s">
        <v>9568</v>
      </c>
      <c r="F1008" s="855"/>
    </row>
    <row r="1009" spans="1:6" ht="17.25" customHeight="1">
      <c r="A1009" s="844">
        <v>868</v>
      </c>
      <c r="B1009" s="793">
        <v>43736</v>
      </c>
      <c r="C1009" s="236" t="s">
        <v>13323</v>
      </c>
      <c r="D1009" s="795" t="s">
        <v>13324</v>
      </c>
      <c r="E1009" s="236" t="s">
        <v>9568</v>
      </c>
      <c r="F1009" s="855"/>
    </row>
    <row r="1010" spans="1:6" ht="17.25" customHeight="1">
      <c r="A1010" s="844">
        <v>869</v>
      </c>
      <c r="B1010" s="793">
        <v>43736</v>
      </c>
      <c r="C1010" s="236" t="s">
        <v>13325</v>
      </c>
      <c r="D1010" s="795" t="s">
        <v>13326</v>
      </c>
      <c r="E1010" s="236" t="s">
        <v>9568</v>
      </c>
      <c r="F1010" s="855"/>
    </row>
    <row r="1011" spans="1:6" ht="17.25" customHeight="1">
      <c r="A1011" s="844">
        <v>870</v>
      </c>
      <c r="B1011" s="793">
        <v>43736</v>
      </c>
      <c r="C1011" s="236" t="s">
        <v>12667</v>
      </c>
      <c r="D1011" s="795" t="s">
        <v>13327</v>
      </c>
      <c r="E1011" s="236" t="s">
        <v>9568</v>
      </c>
      <c r="F1011" s="855"/>
    </row>
    <row r="1012" spans="1:6" ht="17.25" customHeight="1">
      <c r="A1012" s="844">
        <v>871</v>
      </c>
      <c r="B1012" s="793">
        <v>43736</v>
      </c>
      <c r="C1012" s="236" t="s">
        <v>13328</v>
      </c>
      <c r="D1012" s="795" t="s">
        <v>13329</v>
      </c>
      <c r="E1012" s="236" t="s">
        <v>9568</v>
      </c>
      <c r="F1012" s="855"/>
    </row>
    <row r="1013" spans="1:6" ht="17.25" customHeight="1">
      <c r="A1013" s="844">
        <v>872</v>
      </c>
      <c r="B1013" s="793">
        <v>43736</v>
      </c>
      <c r="C1013" s="236" t="s">
        <v>13330</v>
      </c>
      <c r="D1013" s="795" t="s">
        <v>13331</v>
      </c>
      <c r="E1013" s="236" t="s">
        <v>9568</v>
      </c>
      <c r="F1013" s="855"/>
    </row>
    <row r="1014" spans="1:6" ht="17.25" customHeight="1">
      <c r="A1014" s="844">
        <v>873</v>
      </c>
      <c r="B1014" s="793">
        <v>43736</v>
      </c>
      <c r="C1014" s="236" t="s">
        <v>13332</v>
      </c>
      <c r="D1014" s="795" t="s">
        <v>13333</v>
      </c>
      <c r="E1014" s="236" t="s">
        <v>9568</v>
      </c>
      <c r="F1014" s="855"/>
    </row>
    <row r="1015" spans="1:6" ht="17.25" customHeight="1">
      <c r="A1015" s="844">
        <v>874</v>
      </c>
      <c r="B1015" s="793">
        <v>43736</v>
      </c>
      <c r="C1015" s="236" t="s">
        <v>13334</v>
      </c>
      <c r="D1015" s="795" t="s">
        <v>13335</v>
      </c>
      <c r="E1015" s="236" t="s">
        <v>9568</v>
      </c>
      <c r="F1015" s="855"/>
    </row>
    <row r="1016" spans="1:6" ht="17.25" customHeight="1">
      <c r="A1016" s="866">
        <v>875</v>
      </c>
      <c r="B1016" s="799">
        <v>43736</v>
      </c>
      <c r="C1016" s="798" t="s">
        <v>13336</v>
      </c>
      <c r="D1016" s="801" t="s">
        <v>13337</v>
      </c>
      <c r="E1016" s="798" t="s">
        <v>9597</v>
      </c>
      <c r="F1016" s="858"/>
    </row>
    <row r="1017" spans="1:6" ht="17.25" customHeight="1">
      <c r="A1017" s="844">
        <v>876</v>
      </c>
      <c r="B1017" s="793">
        <v>43736</v>
      </c>
      <c r="C1017" s="236" t="s">
        <v>13338</v>
      </c>
      <c r="D1017" s="795" t="s">
        <v>13339</v>
      </c>
      <c r="E1017" s="236" t="s">
        <v>9568</v>
      </c>
      <c r="F1017" s="855"/>
    </row>
    <row r="1018" spans="1:6" ht="17.25" customHeight="1">
      <c r="A1018" s="844">
        <v>877</v>
      </c>
      <c r="B1018" s="793">
        <v>43736</v>
      </c>
      <c r="C1018" s="236" t="s">
        <v>13340</v>
      </c>
      <c r="D1018" s="795" t="s">
        <v>13341</v>
      </c>
      <c r="E1018" s="236" t="s">
        <v>9568</v>
      </c>
      <c r="F1018" s="855"/>
    </row>
    <row r="1019" spans="1:6" ht="17.25" customHeight="1">
      <c r="A1019" s="844">
        <v>878</v>
      </c>
      <c r="B1019" s="793">
        <v>43736</v>
      </c>
      <c r="C1019" s="236" t="s">
        <v>13342</v>
      </c>
      <c r="D1019" s="795" t="s">
        <v>13343</v>
      </c>
      <c r="E1019" s="236" t="s">
        <v>9568</v>
      </c>
      <c r="F1019" s="855"/>
    </row>
    <row r="1020" spans="1:6" ht="17.25" customHeight="1">
      <c r="A1020" s="844">
        <v>879</v>
      </c>
      <c r="B1020" s="793">
        <v>43736</v>
      </c>
      <c r="C1020" s="236" t="s">
        <v>13344</v>
      </c>
      <c r="D1020" s="795" t="s">
        <v>13345</v>
      </c>
      <c r="E1020" s="236" t="s">
        <v>9568</v>
      </c>
      <c r="F1020" s="855"/>
    </row>
    <row r="1021" spans="1:6" ht="17.25" customHeight="1">
      <c r="A1021" s="844">
        <v>880</v>
      </c>
      <c r="B1021" s="793">
        <v>43736</v>
      </c>
      <c r="C1021" s="236" t="s">
        <v>13346</v>
      </c>
      <c r="D1021" s="795" t="s">
        <v>13347</v>
      </c>
      <c r="E1021" s="236" t="s">
        <v>9568</v>
      </c>
      <c r="F1021" s="855"/>
    </row>
    <row r="1022" spans="1:6" ht="17.25" customHeight="1">
      <c r="A1022" s="844">
        <v>881</v>
      </c>
      <c r="B1022" s="793">
        <v>43736</v>
      </c>
      <c r="C1022" s="236" t="s">
        <v>13348</v>
      </c>
      <c r="D1022" s="795" t="s">
        <v>13349</v>
      </c>
      <c r="E1022" s="236" t="s">
        <v>9568</v>
      </c>
      <c r="F1022" s="855"/>
    </row>
    <row r="1023" spans="1:6" ht="17.25" customHeight="1">
      <c r="A1023" s="844">
        <v>882</v>
      </c>
      <c r="B1023" s="793">
        <v>43736</v>
      </c>
      <c r="C1023" s="236" t="s">
        <v>13350</v>
      </c>
      <c r="D1023" s="795" t="s">
        <v>13351</v>
      </c>
      <c r="E1023" s="236" t="s">
        <v>9568</v>
      </c>
      <c r="F1023" s="855"/>
    </row>
    <row r="1024" spans="1:6" ht="17.25" customHeight="1">
      <c r="A1024" s="844">
        <v>883</v>
      </c>
      <c r="B1024" s="793">
        <v>43736</v>
      </c>
      <c r="C1024" s="236" t="s">
        <v>13352</v>
      </c>
      <c r="D1024" s="795" t="s">
        <v>13353</v>
      </c>
      <c r="E1024" s="236" t="s">
        <v>9568</v>
      </c>
      <c r="F1024" s="855"/>
    </row>
    <row r="1025" spans="1:6" ht="17.25" customHeight="1">
      <c r="A1025" s="844">
        <v>884</v>
      </c>
      <c r="B1025" s="793">
        <v>43736</v>
      </c>
      <c r="C1025" s="236" t="s">
        <v>13354</v>
      </c>
      <c r="D1025" s="795" t="s">
        <v>13355</v>
      </c>
      <c r="E1025" s="236" t="s">
        <v>9568</v>
      </c>
      <c r="F1025" s="855"/>
    </row>
    <row r="1026" spans="1:6" ht="17.25" customHeight="1">
      <c r="A1026" s="844">
        <v>885</v>
      </c>
      <c r="B1026" s="793">
        <v>43736</v>
      </c>
      <c r="C1026" s="236" t="s">
        <v>13356</v>
      </c>
      <c r="D1026" s="795" t="s">
        <v>13357</v>
      </c>
      <c r="E1026" s="236" t="s">
        <v>9568</v>
      </c>
      <c r="F1026" s="855"/>
    </row>
    <row r="1027" spans="1:6" ht="17.25" customHeight="1">
      <c r="A1027" s="844">
        <v>886</v>
      </c>
      <c r="B1027" s="793">
        <v>43736</v>
      </c>
      <c r="C1027" s="236" t="s">
        <v>13358</v>
      </c>
      <c r="D1027" s="795" t="s">
        <v>13359</v>
      </c>
      <c r="E1027" s="236" t="s">
        <v>9568</v>
      </c>
      <c r="F1027" s="855"/>
    </row>
    <row r="1028" spans="1:6" ht="17.25" customHeight="1">
      <c r="A1028" s="844">
        <v>887</v>
      </c>
      <c r="B1028" s="793">
        <v>43736</v>
      </c>
      <c r="C1028" s="236" t="s">
        <v>13358</v>
      </c>
      <c r="D1028" s="795" t="s">
        <v>13360</v>
      </c>
      <c r="E1028" s="236" t="s">
        <v>9568</v>
      </c>
      <c r="F1028" s="855"/>
    </row>
    <row r="1029" spans="1:6" ht="17.25" customHeight="1">
      <c r="A1029" s="844">
        <v>888</v>
      </c>
      <c r="B1029" s="793">
        <v>43736</v>
      </c>
      <c r="C1029" s="236" t="s">
        <v>13361</v>
      </c>
      <c r="D1029" s="795" t="s">
        <v>13362</v>
      </c>
      <c r="E1029" s="236" t="s">
        <v>9568</v>
      </c>
      <c r="F1029" s="855"/>
    </row>
    <row r="1030" spans="1:6" ht="17.25" customHeight="1">
      <c r="A1030" s="844">
        <v>889</v>
      </c>
      <c r="B1030" s="793">
        <v>43736</v>
      </c>
      <c r="C1030" s="236" t="s">
        <v>13361</v>
      </c>
      <c r="D1030" s="795" t="s">
        <v>13363</v>
      </c>
      <c r="E1030" s="236" t="s">
        <v>9568</v>
      </c>
      <c r="F1030" s="855"/>
    </row>
    <row r="1031" spans="1:6" ht="17.25" customHeight="1">
      <c r="A1031" s="844">
        <v>890</v>
      </c>
      <c r="B1031" s="793">
        <v>43736</v>
      </c>
      <c r="C1031" s="236" t="s">
        <v>13364</v>
      </c>
      <c r="D1031" s="795" t="s">
        <v>13365</v>
      </c>
      <c r="E1031" s="236" t="s">
        <v>9568</v>
      </c>
      <c r="F1031" s="855"/>
    </row>
    <row r="1032" spans="1:6" ht="17.25" customHeight="1">
      <c r="A1032" s="844">
        <v>891</v>
      </c>
      <c r="B1032" s="793">
        <v>43736</v>
      </c>
      <c r="C1032" s="236" t="s">
        <v>13366</v>
      </c>
      <c r="D1032" s="795" t="s">
        <v>13367</v>
      </c>
      <c r="E1032" s="236" t="s">
        <v>9568</v>
      </c>
      <c r="F1032" s="855"/>
    </row>
    <row r="1033" spans="1:6" ht="17.25" customHeight="1">
      <c r="A1033" s="844">
        <v>892</v>
      </c>
      <c r="B1033" s="793">
        <v>43736</v>
      </c>
      <c r="C1033" s="236" t="s">
        <v>13368</v>
      </c>
      <c r="D1033" s="795" t="s">
        <v>13369</v>
      </c>
      <c r="E1033" s="236" t="s">
        <v>9568</v>
      </c>
      <c r="F1033" s="855"/>
    </row>
    <row r="1034" spans="1:6" ht="17.25" customHeight="1">
      <c r="A1034" s="844">
        <v>893</v>
      </c>
      <c r="B1034" s="793">
        <v>43736</v>
      </c>
      <c r="C1034" s="236" t="s">
        <v>13370</v>
      </c>
      <c r="D1034" s="795" t="s">
        <v>13371</v>
      </c>
      <c r="E1034" s="236" t="s">
        <v>9568</v>
      </c>
      <c r="F1034" s="855"/>
    </row>
    <row r="1035" spans="1:6" ht="17.25" customHeight="1">
      <c r="A1035" s="844">
        <v>894</v>
      </c>
      <c r="B1035" s="793">
        <v>43736</v>
      </c>
      <c r="C1035" s="236" t="s">
        <v>13372</v>
      </c>
      <c r="D1035" s="795" t="s">
        <v>13373</v>
      </c>
      <c r="E1035" s="236" t="s">
        <v>9568</v>
      </c>
      <c r="F1035" s="855"/>
    </row>
    <row r="1036" spans="1:6" ht="17.25" customHeight="1">
      <c r="A1036" s="844">
        <v>895</v>
      </c>
      <c r="B1036" s="793">
        <v>43736</v>
      </c>
      <c r="C1036" s="236" t="s">
        <v>13374</v>
      </c>
      <c r="D1036" s="795" t="s">
        <v>13375</v>
      </c>
      <c r="E1036" s="236" t="s">
        <v>9568</v>
      </c>
      <c r="F1036" s="855"/>
    </row>
    <row r="1037" spans="1:6" ht="17.25" customHeight="1">
      <c r="A1037" s="844">
        <v>896</v>
      </c>
      <c r="B1037" s="793">
        <v>43736</v>
      </c>
      <c r="C1037" s="236" t="s">
        <v>13376</v>
      </c>
      <c r="D1037" s="795" t="s">
        <v>13377</v>
      </c>
      <c r="E1037" s="236" t="s">
        <v>9568</v>
      </c>
      <c r="F1037" s="855"/>
    </row>
    <row r="1038" spans="1:6" ht="17.25" customHeight="1">
      <c r="A1038" s="844">
        <v>897</v>
      </c>
      <c r="B1038" s="793">
        <v>43736</v>
      </c>
      <c r="C1038" s="236" t="s">
        <v>13378</v>
      </c>
      <c r="D1038" s="795" t="s">
        <v>13379</v>
      </c>
      <c r="E1038" s="236" t="s">
        <v>9568</v>
      </c>
      <c r="F1038" s="855"/>
    </row>
    <row r="1039" spans="1:6" ht="17.25" customHeight="1">
      <c r="A1039" s="866">
        <v>898</v>
      </c>
      <c r="B1039" s="799">
        <v>43736</v>
      </c>
      <c r="C1039" s="798" t="s">
        <v>13380</v>
      </c>
      <c r="D1039" s="801" t="s">
        <v>13381</v>
      </c>
      <c r="E1039" s="798" t="s">
        <v>9597</v>
      </c>
      <c r="F1039" s="858"/>
    </row>
    <row r="1040" spans="1:6" ht="17.25" customHeight="1">
      <c r="A1040" s="844">
        <v>899</v>
      </c>
      <c r="B1040" s="793">
        <v>43736</v>
      </c>
      <c r="C1040" s="236" t="s">
        <v>13382</v>
      </c>
      <c r="D1040" s="795" t="s">
        <v>13383</v>
      </c>
      <c r="E1040" s="236" t="s">
        <v>9568</v>
      </c>
      <c r="F1040" s="855"/>
    </row>
    <row r="1041" spans="1:6" ht="17.25" customHeight="1">
      <c r="A1041" s="844">
        <v>900</v>
      </c>
      <c r="B1041" s="793">
        <v>43736</v>
      </c>
      <c r="C1041" s="236" t="s">
        <v>13384</v>
      </c>
      <c r="D1041" s="795" t="s">
        <v>13385</v>
      </c>
      <c r="E1041" s="236" t="s">
        <v>9568</v>
      </c>
      <c r="F1041" s="855"/>
    </row>
    <row r="1042" spans="1:6" ht="17.25" customHeight="1">
      <c r="A1042" s="844">
        <v>901</v>
      </c>
      <c r="B1042" s="793">
        <v>43736</v>
      </c>
      <c r="C1042" s="236" t="s">
        <v>11803</v>
      </c>
      <c r="D1042" s="795" t="s">
        <v>13386</v>
      </c>
      <c r="E1042" s="236" t="s">
        <v>9568</v>
      </c>
      <c r="F1042" s="855"/>
    </row>
    <row r="1043" spans="1:6" ht="17.25" customHeight="1">
      <c r="A1043" s="844">
        <v>902</v>
      </c>
      <c r="B1043" s="793">
        <v>43736</v>
      </c>
      <c r="C1043" s="236" t="s">
        <v>13387</v>
      </c>
      <c r="D1043" s="795" t="s">
        <v>13388</v>
      </c>
      <c r="E1043" s="236" t="s">
        <v>9568</v>
      </c>
      <c r="F1043" s="855"/>
    </row>
    <row r="1044" spans="1:6" ht="17.25" customHeight="1">
      <c r="A1044" s="844">
        <v>903</v>
      </c>
      <c r="B1044" s="793">
        <v>43736</v>
      </c>
      <c r="C1044" s="236" t="s">
        <v>12199</v>
      </c>
      <c r="D1044" s="795" t="s">
        <v>13389</v>
      </c>
      <c r="E1044" s="236" t="s">
        <v>9568</v>
      </c>
      <c r="F1044" s="855"/>
    </row>
    <row r="1045" spans="1:6" ht="17.25" customHeight="1">
      <c r="A1045" s="844">
        <v>904</v>
      </c>
      <c r="B1045" s="793">
        <v>43736</v>
      </c>
      <c r="C1045" s="236" t="s">
        <v>13390</v>
      </c>
      <c r="D1045" s="795" t="s">
        <v>13391</v>
      </c>
      <c r="E1045" s="236" t="s">
        <v>9568</v>
      </c>
      <c r="F1045" s="855"/>
    </row>
    <row r="1046" spans="1:6" ht="17.25" customHeight="1">
      <c r="A1046" s="844">
        <v>905</v>
      </c>
      <c r="B1046" s="793">
        <v>43736</v>
      </c>
      <c r="C1046" s="236" t="s">
        <v>13392</v>
      </c>
      <c r="D1046" s="795" t="s">
        <v>13393</v>
      </c>
      <c r="E1046" s="236" t="s">
        <v>9568</v>
      </c>
      <c r="F1046" s="855"/>
    </row>
    <row r="1047" spans="1:6" ht="17.25" customHeight="1">
      <c r="A1047" s="844">
        <v>906</v>
      </c>
      <c r="B1047" s="793">
        <v>43736</v>
      </c>
      <c r="C1047" s="236" t="s">
        <v>13394</v>
      </c>
      <c r="D1047" s="795" t="s">
        <v>13395</v>
      </c>
      <c r="E1047" s="236" t="s">
        <v>9568</v>
      </c>
      <c r="F1047" s="855"/>
    </row>
    <row r="1048" spans="1:6" ht="17.25" customHeight="1">
      <c r="A1048" s="844">
        <v>907</v>
      </c>
      <c r="B1048" s="793">
        <v>43736</v>
      </c>
      <c r="C1048" s="236" t="s">
        <v>13396</v>
      </c>
      <c r="D1048" s="795" t="s">
        <v>13397</v>
      </c>
      <c r="E1048" s="236" t="s">
        <v>9568</v>
      </c>
      <c r="F1048" s="855"/>
    </row>
    <row r="1049" spans="1:6" ht="17.25" customHeight="1">
      <c r="A1049" s="844">
        <v>908</v>
      </c>
      <c r="B1049" s="793">
        <v>43736</v>
      </c>
      <c r="C1049" s="236" t="s">
        <v>13398</v>
      </c>
      <c r="D1049" s="795" t="s">
        <v>13399</v>
      </c>
      <c r="E1049" s="236" t="s">
        <v>9568</v>
      </c>
      <c r="F1049" s="855"/>
    </row>
    <row r="1050" spans="1:6" ht="17.25" customHeight="1">
      <c r="A1050" s="844">
        <v>909</v>
      </c>
      <c r="B1050" s="793">
        <v>43736</v>
      </c>
      <c r="C1050" s="236" t="s">
        <v>13400</v>
      </c>
      <c r="D1050" s="795" t="s">
        <v>13401</v>
      </c>
      <c r="E1050" s="236" t="s">
        <v>9568</v>
      </c>
      <c r="F1050" s="855"/>
    </row>
    <row r="1051" spans="1:6" ht="17.25" customHeight="1">
      <c r="A1051" s="844">
        <v>910</v>
      </c>
      <c r="B1051" s="793">
        <v>43736</v>
      </c>
      <c r="C1051" s="236" t="s">
        <v>13402</v>
      </c>
      <c r="D1051" s="795" t="s">
        <v>13403</v>
      </c>
      <c r="E1051" s="236" t="s">
        <v>9568</v>
      </c>
      <c r="F1051" s="855"/>
    </row>
    <row r="1052" spans="1:6" ht="17.25" customHeight="1">
      <c r="A1052" s="844">
        <v>911</v>
      </c>
      <c r="B1052" s="793">
        <v>43736</v>
      </c>
      <c r="C1052" s="236" t="s">
        <v>13404</v>
      </c>
      <c r="D1052" s="795" t="s">
        <v>13405</v>
      </c>
      <c r="E1052" s="236" t="s">
        <v>9568</v>
      </c>
      <c r="F1052" s="855"/>
    </row>
    <row r="1053" spans="1:6" ht="17.25" customHeight="1">
      <c r="A1053" s="844">
        <v>912</v>
      </c>
      <c r="B1053" s="793">
        <v>43736</v>
      </c>
      <c r="C1053" s="236" t="s">
        <v>13406</v>
      </c>
      <c r="D1053" s="795" t="s">
        <v>13407</v>
      </c>
      <c r="E1053" s="236" t="s">
        <v>9568</v>
      </c>
      <c r="F1053" s="855"/>
    </row>
    <row r="1054" spans="1:6" ht="17.25" customHeight="1">
      <c r="A1054" s="844">
        <v>913</v>
      </c>
      <c r="B1054" s="793">
        <v>43736</v>
      </c>
      <c r="C1054" s="236" t="s">
        <v>13408</v>
      </c>
      <c r="D1054" s="795" t="s">
        <v>13409</v>
      </c>
      <c r="E1054" s="236" t="s">
        <v>9568</v>
      </c>
      <c r="F1054" s="855"/>
    </row>
    <row r="1055" spans="1:6" ht="17.25" customHeight="1">
      <c r="A1055" s="844">
        <v>914</v>
      </c>
      <c r="B1055" s="793">
        <v>43736</v>
      </c>
      <c r="C1055" s="236" t="s">
        <v>13410</v>
      </c>
      <c r="D1055" s="795" t="s">
        <v>13411</v>
      </c>
      <c r="E1055" s="236" t="s">
        <v>9568</v>
      </c>
      <c r="F1055" s="855"/>
    </row>
    <row r="1056" spans="1:6" ht="17.25" customHeight="1">
      <c r="A1056" s="844">
        <v>915</v>
      </c>
      <c r="B1056" s="793">
        <v>43736</v>
      </c>
      <c r="C1056" s="236" t="s">
        <v>13412</v>
      </c>
      <c r="D1056" s="795" t="s">
        <v>13413</v>
      </c>
      <c r="E1056" s="236" t="s">
        <v>9568</v>
      </c>
      <c r="F1056" s="855"/>
    </row>
    <row r="1057" spans="1:6" ht="17.25" customHeight="1">
      <c r="A1057" s="844">
        <v>916</v>
      </c>
      <c r="B1057" s="793">
        <v>43736</v>
      </c>
      <c r="C1057" s="236" t="s">
        <v>11133</v>
      </c>
      <c r="D1057" s="795" t="s">
        <v>13414</v>
      </c>
      <c r="E1057" s="236" t="s">
        <v>9568</v>
      </c>
      <c r="F1057" s="855"/>
    </row>
    <row r="1058" spans="1:6" ht="17.25" customHeight="1">
      <c r="A1058" s="844">
        <v>917</v>
      </c>
      <c r="B1058" s="793">
        <v>43736</v>
      </c>
      <c r="C1058" s="236" t="s">
        <v>13415</v>
      </c>
      <c r="D1058" s="795" t="s">
        <v>13416</v>
      </c>
      <c r="E1058" s="236" t="s">
        <v>9568</v>
      </c>
      <c r="F1058" s="855"/>
    </row>
    <row r="1059" spans="1:6" ht="17.25" customHeight="1">
      <c r="A1059" s="844">
        <v>918</v>
      </c>
      <c r="B1059" s="793">
        <v>43736</v>
      </c>
      <c r="C1059" s="236">
        <v>143</v>
      </c>
      <c r="D1059" s="795" t="s">
        <v>13417</v>
      </c>
      <c r="E1059" s="236" t="s">
        <v>9568</v>
      </c>
      <c r="F1059" s="855"/>
    </row>
    <row r="1060" spans="1:6" ht="17.25" customHeight="1">
      <c r="A1060" s="844">
        <v>919</v>
      </c>
      <c r="B1060" s="793">
        <v>43736</v>
      </c>
      <c r="C1060" s="236" t="s">
        <v>13418</v>
      </c>
      <c r="D1060" s="795" t="s">
        <v>13419</v>
      </c>
      <c r="E1060" s="236" t="s">
        <v>9568</v>
      </c>
      <c r="F1060" s="855"/>
    </row>
    <row r="1061" spans="1:6" ht="17.25" customHeight="1">
      <c r="A1061" s="844">
        <v>920</v>
      </c>
      <c r="B1061" s="793">
        <v>43736</v>
      </c>
      <c r="C1061" s="236" t="s">
        <v>13420</v>
      </c>
      <c r="D1061" s="795" t="s">
        <v>13421</v>
      </c>
      <c r="E1061" s="236" t="s">
        <v>9568</v>
      </c>
      <c r="F1061" s="855"/>
    </row>
    <row r="1062" spans="1:6" ht="17.25" customHeight="1">
      <c r="A1062" s="844">
        <v>921</v>
      </c>
      <c r="B1062" s="793">
        <v>43736</v>
      </c>
      <c r="C1062" s="236" t="s">
        <v>12940</v>
      </c>
      <c r="D1062" s="795" t="s">
        <v>13422</v>
      </c>
      <c r="E1062" s="236" t="s">
        <v>9568</v>
      </c>
      <c r="F1062" s="855"/>
    </row>
    <row r="1063" spans="1:6" ht="17.25" customHeight="1">
      <c r="A1063" s="844">
        <v>922</v>
      </c>
      <c r="B1063" s="793">
        <v>43736</v>
      </c>
      <c r="C1063" s="236" t="s">
        <v>13423</v>
      </c>
      <c r="D1063" s="795" t="s">
        <v>13424</v>
      </c>
      <c r="E1063" s="236" t="s">
        <v>9568</v>
      </c>
      <c r="F1063" s="855"/>
    </row>
    <row r="1064" spans="1:6" ht="17.25" customHeight="1">
      <c r="A1064" s="844">
        <v>923</v>
      </c>
      <c r="B1064" s="793">
        <v>43736</v>
      </c>
      <c r="C1064" s="236" t="s">
        <v>13425</v>
      </c>
      <c r="D1064" s="795" t="s">
        <v>13426</v>
      </c>
      <c r="E1064" s="236" t="s">
        <v>9568</v>
      </c>
      <c r="F1064" s="855"/>
    </row>
    <row r="1065" spans="1:6" ht="17.25" customHeight="1">
      <c r="A1065" s="844">
        <v>924</v>
      </c>
      <c r="B1065" s="793">
        <v>43736</v>
      </c>
      <c r="C1065" s="236" t="s">
        <v>13427</v>
      </c>
      <c r="D1065" s="795" t="s">
        <v>13428</v>
      </c>
      <c r="E1065" s="236" t="s">
        <v>9568</v>
      </c>
      <c r="F1065" s="855"/>
    </row>
    <row r="1066" spans="1:6" ht="17.25" customHeight="1">
      <c r="A1066" s="844">
        <v>925</v>
      </c>
      <c r="B1066" s="793">
        <v>43736</v>
      </c>
      <c r="C1066" s="236" t="s">
        <v>13429</v>
      </c>
      <c r="D1066" s="795" t="s">
        <v>13430</v>
      </c>
      <c r="E1066" s="236" t="s">
        <v>9568</v>
      </c>
      <c r="F1066" s="855"/>
    </row>
    <row r="1067" spans="1:6" ht="17.25" customHeight="1">
      <c r="A1067" s="844">
        <v>926</v>
      </c>
      <c r="B1067" s="793">
        <v>43736</v>
      </c>
      <c r="C1067" s="236" t="s">
        <v>13431</v>
      </c>
      <c r="D1067" s="795" t="s">
        <v>13432</v>
      </c>
      <c r="E1067" s="236" t="s">
        <v>9568</v>
      </c>
      <c r="F1067" s="855"/>
    </row>
    <row r="1068" spans="1:6" ht="17.25" customHeight="1">
      <c r="A1068" s="844">
        <v>927</v>
      </c>
      <c r="B1068" s="793">
        <v>43736</v>
      </c>
      <c r="C1068" s="236" t="s">
        <v>13433</v>
      </c>
      <c r="D1068" s="795" t="s">
        <v>13434</v>
      </c>
      <c r="E1068" s="236" t="s">
        <v>9568</v>
      </c>
      <c r="F1068" s="855"/>
    </row>
    <row r="1069" spans="1:6" ht="17.25" customHeight="1">
      <c r="A1069" s="844">
        <v>928</v>
      </c>
      <c r="B1069" s="793">
        <v>43736</v>
      </c>
      <c r="C1069" s="236" t="s">
        <v>13435</v>
      </c>
      <c r="D1069" s="795" t="s">
        <v>13436</v>
      </c>
      <c r="E1069" s="236" t="s">
        <v>9568</v>
      </c>
      <c r="F1069" s="855"/>
    </row>
    <row r="1070" spans="1:6" ht="17.25" customHeight="1">
      <c r="A1070" s="844">
        <v>929</v>
      </c>
      <c r="B1070" s="793">
        <v>43736</v>
      </c>
      <c r="C1070" s="236" t="s">
        <v>13437</v>
      </c>
      <c r="D1070" s="795" t="s">
        <v>13438</v>
      </c>
      <c r="E1070" s="236" t="s">
        <v>9568</v>
      </c>
      <c r="F1070" s="855"/>
    </row>
    <row r="1071" spans="1:6" ht="17.25" customHeight="1">
      <c r="A1071" s="844">
        <v>930</v>
      </c>
      <c r="B1071" s="793">
        <v>43736</v>
      </c>
      <c r="C1071" s="236" t="s">
        <v>13439</v>
      </c>
      <c r="D1071" s="795" t="s">
        <v>13440</v>
      </c>
      <c r="E1071" s="236" t="s">
        <v>9568</v>
      </c>
      <c r="F1071" s="855"/>
    </row>
    <row r="1072" spans="1:6" ht="17.25" customHeight="1">
      <c r="A1072" s="844">
        <v>931</v>
      </c>
      <c r="B1072" s="793">
        <v>43736</v>
      </c>
      <c r="C1072" s="236" t="s">
        <v>13441</v>
      </c>
      <c r="D1072" s="795" t="s">
        <v>13442</v>
      </c>
      <c r="E1072" s="236" t="s">
        <v>9568</v>
      </c>
      <c r="F1072" s="855"/>
    </row>
    <row r="1073" spans="1:6" ht="17.25" customHeight="1">
      <c r="A1073" s="844">
        <v>932</v>
      </c>
      <c r="B1073" s="793">
        <v>43736</v>
      </c>
      <c r="C1073" s="236" t="s">
        <v>13443</v>
      </c>
      <c r="D1073" s="795" t="s">
        <v>13444</v>
      </c>
      <c r="E1073" s="236" t="s">
        <v>9568</v>
      </c>
      <c r="F1073" s="855"/>
    </row>
    <row r="1074" spans="1:6" ht="17.25" customHeight="1">
      <c r="A1074" s="844">
        <v>933</v>
      </c>
      <c r="B1074" s="793">
        <v>43736</v>
      </c>
      <c r="C1074" s="236" t="s">
        <v>13445</v>
      </c>
      <c r="D1074" s="795" t="s">
        <v>13446</v>
      </c>
      <c r="E1074" s="236" t="s">
        <v>9568</v>
      </c>
      <c r="F1074" s="855"/>
    </row>
    <row r="1075" spans="1:6" ht="17.25" customHeight="1">
      <c r="A1075" s="844">
        <v>934</v>
      </c>
      <c r="B1075" s="793">
        <v>43736</v>
      </c>
      <c r="C1075" s="236" t="s">
        <v>13447</v>
      </c>
      <c r="D1075" s="795" t="s">
        <v>13448</v>
      </c>
      <c r="E1075" s="236" t="s">
        <v>9568</v>
      </c>
      <c r="F1075" s="855"/>
    </row>
    <row r="1076" spans="1:6" ht="17.25" customHeight="1">
      <c r="A1076" s="844">
        <v>935</v>
      </c>
      <c r="B1076" s="793">
        <v>43736</v>
      </c>
      <c r="C1076" s="236" t="s">
        <v>13449</v>
      </c>
      <c r="D1076" s="795" t="s">
        <v>13450</v>
      </c>
      <c r="E1076" s="236" t="s">
        <v>9568</v>
      </c>
      <c r="F1076" s="855"/>
    </row>
    <row r="1077" spans="1:6" ht="17.25" customHeight="1">
      <c r="A1077" s="844">
        <v>936</v>
      </c>
      <c r="B1077" s="793">
        <v>43736</v>
      </c>
      <c r="C1077" s="236" t="s">
        <v>13451</v>
      </c>
      <c r="D1077" s="795" t="s">
        <v>13452</v>
      </c>
      <c r="E1077" s="236" t="s">
        <v>9568</v>
      </c>
      <c r="F1077" s="855"/>
    </row>
    <row r="1078" spans="1:6" ht="17.25" customHeight="1">
      <c r="A1078" s="844">
        <v>937</v>
      </c>
      <c r="B1078" s="793">
        <v>43736</v>
      </c>
      <c r="C1078" s="236" t="s">
        <v>13453</v>
      </c>
      <c r="D1078" s="795" t="s">
        <v>13454</v>
      </c>
      <c r="E1078" s="236" t="s">
        <v>9568</v>
      </c>
      <c r="F1078" s="855"/>
    </row>
    <row r="1079" spans="1:6" ht="17.25" customHeight="1">
      <c r="A1079" s="844">
        <v>938</v>
      </c>
      <c r="B1079" s="793">
        <v>43736</v>
      </c>
      <c r="C1079" s="236" t="s">
        <v>13455</v>
      </c>
      <c r="D1079" s="795" t="s">
        <v>13456</v>
      </c>
      <c r="E1079" s="236" t="s">
        <v>9568</v>
      </c>
      <c r="F1079" s="855"/>
    </row>
    <row r="1080" spans="1:6" ht="17.25" customHeight="1">
      <c r="A1080" s="866">
        <v>939</v>
      </c>
      <c r="B1080" s="799">
        <v>43737</v>
      </c>
      <c r="C1080" s="798" t="s">
        <v>13457</v>
      </c>
      <c r="D1080" s="801" t="s">
        <v>13458</v>
      </c>
      <c r="E1080" s="798" t="s">
        <v>9597</v>
      </c>
      <c r="F1080" s="858"/>
    </row>
    <row r="1081" spans="1:6" ht="17.25" customHeight="1">
      <c r="A1081" s="844">
        <v>940</v>
      </c>
      <c r="B1081" s="793">
        <v>43737</v>
      </c>
      <c r="C1081" s="236" t="s">
        <v>13459</v>
      </c>
      <c r="D1081" s="795" t="s">
        <v>13460</v>
      </c>
      <c r="E1081" s="236" t="s">
        <v>9568</v>
      </c>
      <c r="F1081" s="855"/>
    </row>
    <row r="1082" spans="1:6" ht="17.25" customHeight="1">
      <c r="A1082" s="844">
        <v>941</v>
      </c>
      <c r="B1082" s="793">
        <v>43737</v>
      </c>
      <c r="C1082" s="236" t="s">
        <v>13461</v>
      </c>
      <c r="D1082" s="795" t="s">
        <v>13462</v>
      </c>
      <c r="E1082" s="236" t="s">
        <v>9568</v>
      </c>
      <c r="F1082" s="855"/>
    </row>
    <row r="1083" spans="1:6" ht="17.25" customHeight="1">
      <c r="A1083" s="844">
        <v>942</v>
      </c>
      <c r="B1083" s="793">
        <v>43737</v>
      </c>
      <c r="C1083" s="236" t="s">
        <v>13463</v>
      </c>
      <c r="D1083" s="795" t="s">
        <v>13464</v>
      </c>
      <c r="E1083" s="236" t="s">
        <v>9568</v>
      </c>
      <c r="F1083" s="855"/>
    </row>
    <row r="1084" spans="1:6" ht="17.25" customHeight="1">
      <c r="A1084" s="844">
        <v>943</v>
      </c>
      <c r="B1084" s="793">
        <v>43737</v>
      </c>
      <c r="C1084" s="236" t="s">
        <v>13465</v>
      </c>
      <c r="D1084" s="795" t="s">
        <v>13466</v>
      </c>
      <c r="E1084" s="236" t="s">
        <v>9568</v>
      </c>
      <c r="F1084" s="855"/>
    </row>
    <row r="1085" spans="1:6" ht="17.25" customHeight="1">
      <c r="A1085" s="844">
        <v>944</v>
      </c>
      <c r="B1085" s="793">
        <v>43737</v>
      </c>
      <c r="C1085" s="236" t="s">
        <v>13467</v>
      </c>
      <c r="D1085" s="795" t="s">
        <v>13468</v>
      </c>
      <c r="E1085" s="236" t="s">
        <v>9568</v>
      </c>
      <c r="F1085" s="855"/>
    </row>
    <row r="1086" spans="1:6" ht="17.25" customHeight="1">
      <c r="A1086" s="844">
        <v>945</v>
      </c>
      <c r="B1086" s="793">
        <v>43737</v>
      </c>
      <c r="C1086" s="236" t="s">
        <v>13469</v>
      </c>
      <c r="D1086" s="795" t="s">
        <v>13470</v>
      </c>
      <c r="E1086" s="236" t="s">
        <v>9568</v>
      </c>
      <c r="F1086" s="855"/>
    </row>
    <row r="1087" spans="1:6" ht="17.25" customHeight="1">
      <c r="A1087" s="844">
        <v>946</v>
      </c>
      <c r="B1087" s="793">
        <v>43737</v>
      </c>
      <c r="C1087" s="236" t="s">
        <v>13471</v>
      </c>
      <c r="D1087" s="795" t="s">
        <v>13472</v>
      </c>
      <c r="E1087" s="236" t="s">
        <v>9568</v>
      </c>
      <c r="F1087" s="855"/>
    </row>
    <row r="1088" spans="1:6" ht="17.25" customHeight="1">
      <c r="A1088" s="844">
        <v>947</v>
      </c>
      <c r="B1088" s="793">
        <v>43737</v>
      </c>
      <c r="C1088" s="236" t="s">
        <v>13473</v>
      </c>
      <c r="D1088" s="795" t="s">
        <v>13474</v>
      </c>
      <c r="E1088" s="236" t="s">
        <v>9568</v>
      </c>
      <c r="F1088" s="855"/>
    </row>
    <row r="1089" spans="1:6" ht="17.25" customHeight="1">
      <c r="A1089" s="844">
        <v>948</v>
      </c>
      <c r="B1089" s="793">
        <v>43737</v>
      </c>
      <c r="C1089" s="236" t="s">
        <v>13475</v>
      </c>
      <c r="D1089" s="795" t="s">
        <v>13476</v>
      </c>
      <c r="E1089" s="236" t="s">
        <v>9568</v>
      </c>
      <c r="F1089" s="855"/>
    </row>
    <row r="1090" spans="1:6" ht="17.25" customHeight="1">
      <c r="A1090" s="844">
        <v>949</v>
      </c>
      <c r="B1090" s="793">
        <v>43737</v>
      </c>
      <c r="C1090" s="236" t="s">
        <v>13477</v>
      </c>
      <c r="D1090" s="795" t="s">
        <v>13478</v>
      </c>
      <c r="E1090" s="236" t="s">
        <v>9568</v>
      </c>
      <c r="F1090" s="855"/>
    </row>
    <row r="1091" spans="1:6" ht="17.25" customHeight="1">
      <c r="A1091" s="844">
        <v>950</v>
      </c>
      <c r="B1091" s="793">
        <v>43737</v>
      </c>
      <c r="C1091" s="236" t="s">
        <v>13479</v>
      </c>
      <c r="D1091" s="795" t="s">
        <v>13480</v>
      </c>
      <c r="E1091" s="236" t="s">
        <v>9568</v>
      </c>
      <c r="F1091" s="855"/>
    </row>
    <row r="1092" spans="1:6" ht="17.25" customHeight="1">
      <c r="A1092" s="844">
        <v>951</v>
      </c>
      <c r="B1092" s="793">
        <v>43737</v>
      </c>
      <c r="C1092" s="236" t="s">
        <v>13481</v>
      </c>
      <c r="D1092" s="795" t="s">
        <v>13482</v>
      </c>
      <c r="E1092" s="236" t="s">
        <v>9568</v>
      </c>
      <c r="F1092" s="855"/>
    </row>
    <row r="1093" spans="1:6" ht="17.25" customHeight="1">
      <c r="A1093" s="844">
        <v>952</v>
      </c>
      <c r="B1093" s="793">
        <v>43737</v>
      </c>
      <c r="C1093" s="236" t="s">
        <v>13483</v>
      </c>
      <c r="D1093" s="795" t="s">
        <v>13484</v>
      </c>
      <c r="E1093" s="236" t="s">
        <v>9568</v>
      </c>
      <c r="F1093" s="855"/>
    </row>
    <row r="1094" spans="1:6" ht="17.25" customHeight="1">
      <c r="A1094" s="844">
        <v>953</v>
      </c>
      <c r="B1094" s="793">
        <v>43737</v>
      </c>
      <c r="C1094" s="236" t="s">
        <v>13485</v>
      </c>
      <c r="D1094" s="795" t="s">
        <v>13482</v>
      </c>
      <c r="E1094" s="236" t="s">
        <v>9568</v>
      </c>
      <c r="F1094" s="855"/>
    </row>
    <row r="1095" spans="1:6" ht="17.25" customHeight="1">
      <c r="A1095" s="844">
        <v>954</v>
      </c>
      <c r="B1095" s="793">
        <v>43737</v>
      </c>
      <c r="C1095" s="236" t="s">
        <v>13486</v>
      </c>
      <c r="D1095" s="795" t="s">
        <v>13487</v>
      </c>
      <c r="E1095" s="236" t="s">
        <v>9568</v>
      </c>
      <c r="F1095" s="855"/>
    </row>
    <row r="1096" spans="1:6" ht="17.25" customHeight="1">
      <c r="A1096" s="844">
        <v>955</v>
      </c>
      <c r="B1096" s="793">
        <v>43737</v>
      </c>
      <c r="C1096" s="236" t="s">
        <v>13488</v>
      </c>
      <c r="D1096" s="795" t="s">
        <v>13489</v>
      </c>
      <c r="E1096" s="236" t="s">
        <v>9568</v>
      </c>
      <c r="F1096" s="855"/>
    </row>
    <row r="1097" spans="1:6" ht="17.25" customHeight="1">
      <c r="A1097" s="844">
        <v>956</v>
      </c>
      <c r="B1097" s="793">
        <v>43737</v>
      </c>
      <c r="C1097" s="236" t="s">
        <v>13490</v>
      </c>
      <c r="D1097" s="795" t="s">
        <v>13491</v>
      </c>
      <c r="E1097" s="236" t="s">
        <v>9568</v>
      </c>
      <c r="F1097" s="855"/>
    </row>
    <row r="1098" spans="1:6" ht="17.25" customHeight="1">
      <c r="A1098" s="844">
        <v>957</v>
      </c>
      <c r="B1098" s="793">
        <v>43737</v>
      </c>
      <c r="C1098" s="236" t="s">
        <v>13492</v>
      </c>
      <c r="D1098" s="795" t="s">
        <v>13493</v>
      </c>
      <c r="E1098" s="236" t="s">
        <v>9568</v>
      </c>
      <c r="F1098" s="855"/>
    </row>
    <row r="1099" spans="1:6" ht="17.25" customHeight="1">
      <c r="A1099" s="844">
        <v>958</v>
      </c>
      <c r="B1099" s="793">
        <v>43737</v>
      </c>
      <c r="C1099" s="236" t="s">
        <v>13494</v>
      </c>
      <c r="D1099" s="795" t="s">
        <v>13495</v>
      </c>
      <c r="E1099" s="236" t="s">
        <v>9568</v>
      </c>
      <c r="F1099" s="855"/>
    </row>
    <row r="1100" spans="1:6" ht="17.25" customHeight="1">
      <c r="A1100" s="844">
        <v>959</v>
      </c>
      <c r="B1100" s="793">
        <v>43737</v>
      </c>
      <c r="C1100" s="236" t="s">
        <v>13496</v>
      </c>
      <c r="D1100" s="795" t="s">
        <v>13497</v>
      </c>
      <c r="E1100" s="236" t="s">
        <v>9568</v>
      </c>
      <c r="F1100" s="855"/>
    </row>
    <row r="1101" spans="1:6" ht="17.25" customHeight="1">
      <c r="A1101" s="844">
        <v>960</v>
      </c>
      <c r="B1101" s="793">
        <v>43737</v>
      </c>
      <c r="C1101" s="236" t="s">
        <v>13498</v>
      </c>
      <c r="D1101" s="795" t="s">
        <v>13499</v>
      </c>
      <c r="E1101" s="236" t="s">
        <v>9568</v>
      </c>
      <c r="F1101" s="855"/>
    </row>
    <row r="1102" spans="1:6" ht="17.25" customHeight="1">
      <c r="A1102" s="844">
        <v>961</v>
      </c>
      <c r="B1102" s="793">
        <v>43737</v>
      </c>
      <c r="C1102" s="236" t="s">
        <v>13500</v>
      </c>
      <c r="D1102" s="795" t="s">
        <v>13501</v>
      </c>
      <c r="E1102" s="236" t="s">
        <v>9568</v>
      </c>
      <c r="F1102" s="855"/>
    </row>
    <row r="1103" spans="1:6" ht="17.25" customHeight="1">
      <c r="A1103" s="844">
        <v>962</v>
      </c>
      <c r="B1103" s="793">
        <v>43737</v>
      </c>
      <c r="C1103" s="236" t="s">
        <v>13502</v>
      </c>
      <c r="D1103" s="795" t="s">
        <v>13503</v>
      </c>
      <c r="E1103" s="236" t="s">
        <v>9568</v>
      </c>
      <c r="F1103" s="855"/>
    </row>
    <row r="1104" spans="1:6" ht="17.25" customHeight="1">
      <c r="A1104" s="844">
        <v>963</v>
      </c>
      <c r="B1104" s="793">
        <v>43737</v>
      </c>
      <c r="C1104" s="236" t="s">
        <v>13504</v>
      </c>
      <c r="D1104" s="795" t="s">
        <v>13505</v>
      </c>
      <c r="E1104" s="236" t="s">
        <v>9568</v>
      </c>
      <c r="F1104" s="855"/>
    </row>
    <row r="1105" spans="1:6" ht="17.25" customHeight="1">
      <c r="A1105" s="844">
        <v>964</v>
      </c>
      <c r="B1105" s="793">
        <v>43737</v>
      </c>
      <c r="C1105" s="236" t="s">
        <v>13506</v>
      </c>
      <c r="D1105" s="795" t="s">
        <v>13507</v>
      </c>
      <c r="E1105" s="236" t="s">
        <v>9568</v>
      </c>
      <c r="F1105" s="855"/>
    </row>
    <row r="1106" spans="1:6" ht="17.25" customHeight="1">
      <c r="A1106" s="844">
        <v>965</v>
      </c>
      <c r="B1106" s="793">
        <v>43737</v>
      </c>
      <c r="C1106" s="236" t="s">
        <v>13508</v>
      </c>
      <c r="D1106" s="795" t="s">
        <v>13509</v>
      </c>
      <c r="E1106" s="236" t="s">
        <v>9568</v>
      </c>
      <c r="F1106" s="855"/>
    </row>
    <row r="1107" spans="1:6" ht="17.25" customHeight="1">
      <c r="A1107" s="844">
        <v>966</v>
      </c>
      <c r="B1107" s="793">
        <v>43737</v>
      </c>
      <c r="C1107" s="236" t="s">
        <v>13510</v>
      </c>
      <c r="D1107" s="795" t="s">
        <v>13511</v>
      </c>
      <c r="E1107" s="236" t="s">
        <v>9568</v>
      </c>
      <c r="F1107" s="855"/>
    </row>
    <row r="1108" spans="1:6" ht="17.25" customHeight="1">
      <c r="A1108" s="844">
        <v>967</v>
      </c>
      <c r="B1108" s="793">
        <v>43737</v>
      </c>
      <c r="C1108" s="236" t="s">
        <v>13512</v>
      </c>
      <c r="D1108" s="795" t="s">
        <v>13513</v>
      </c>
      <c r="E1108" s="236" t="s">
        <v>9568</v>
      </c>
      <c r="F1108" s="855"/>
    </row>
    <row r="1109" spans="1:6" ht="17.25" customHeight="1">
      <c r="A1109" s="844">
        <v>968</v>
      </c>
      <c r="B1109" s="793">
        <v>43737</v>
      </c>
      <c r="C1109" s="236" t="s">
        <v>13514</v>
      </c>
      <c r="D1109" s="795" t="s">
        <v>13515</v>
      </c>
      <c r="E1109" s="236" t="s">
        <v>9568</v>
      </c>
      <c r="F1109" s="855"/>
    </row>
    <row r="1110" spans="1:6" ht="17.25" customHeight="1">
      <c r="A1110" s="844">
        <v>969</v>
      </c>
      <c r="B1110" s="793">
        <v>43737</v>
      </c>
      <c r="C1110" s="236" t="s">
        <v>13516</v>
      </c>
      <c r="D1110" s="795" t="s">
        <v>13517</v>
      </c>
      <c r="E1110" s="236" t="s">
        <v>9568</v>
      </c>
      <c r="F1110" s="855"/>
    </row>
    <row r="1111" spans="1:6" ht="17.25" customHeight="1">
      <c r="A1111" s="844">
        <v>970</v>
      </c>
      <c r="B1111" s="793">
        <v>43737</v>
      </c>
      <c r="C1111" s="236" t="s">
        <v>13518</v>
      </c>
      <c r="D1111" s="795" t="s">
        <v>13519</v>
      </c>
      <c r="E1111" s="236" t="s">
        <v>9568</v>
      </c>
      <c r="F1111" s="855"/>
    </row>
    <row r="1112" spans="1:6" ht="17.25" customHeight="1">
      <c r="A1112" s="844">
        <v>971</v>
      </c>
      <c r="B1112" s="793">
        <v>43737</v>
      </c>
      <c r="C1112" s="236" t="s">
        <v>13520</v>
      </c>
      <c r="D1112" s="795" t="s">
        <v>13521</v>
      </c>
      <c r="E1112" s="236" t="s">
        <v>9568</v>
      </c>
      <c r="F1112" s="855"/>
    </row>
    <row r="1113" spans="1:6" ht="17.25" customHeight="1">
      <c r="A1113" s="844">
        <v>972</v>
      </c>
      <c r="B1113" s="793">
        <v>43737</v>
      </c>
      <c r="C1113" s="236" t="s">
        <v>13522</v>
      </c>
      <c r="D1113" s="795" t="s">
        <v>13523</v>
      </c>
      <c r="E1113" s="236" t="s">
        <v>9568</v>
      </c>
      <c r="F1113" s="855"/>
    </row>
    <row r="1114" spans="1:6" ht="17.25" customHeight="1">
      <c r="A1114" s="844">
        <v>973</v>
      </c>
      <c r="B1114" s="793">
        <v>43737</v>
      </c>
      <c r="C1114" s="236" t="s">
        <v>13524</v>
      </c>
      <c r="D1114" s="795" t="s">
        <v>13525</v>
      </c>
      <c r="E1114" s="236" t="s">
        <v>9568</v>
      </c>
      <c r="F1114" s="855"/>
    </row>
    <row r="1115" spans="1:6" ht="17.25" customHeight="1">
      <c r="A1115" s="844">
        <v>974</v>
      </c>
      <c r="B1115" s="793">
        <v>43737</v>
      </c>
      <c r="C1115" s="236" t="s">
        <v>13526</v>
      </c>
      <c r="D1115" s="795" t="s">
        <v>13527</v>
      </c>
      <c r="E1115" s="236" t="s">
        <v>9568</v>
      </c>
      <c r="F1115" s="855"/>
    </row>
    <row r="1116" spans="1:6" ht="17.25" customHeight="1">
      <c r="A1116" s="844">
        <v>975</v>
      </c>
      <c r="B1116" s="793">
        <v>43737</v>
      </c>
      <c r="C1116" s="236" t="s">
        <v>13528</v>
      </c>
      <c r="D1116" s="795" t="s">
        <v>13529</v>
      </c>
      <c r="E1116" s="236" t="s">
        <v>9568</v>
      </c>
      <c r="F1116" s="855"/>
    </row>
    <row r="1117" spans="1:6" ht="17.25" customHeight="1">
      <c r="A1117" s="844">
        <v>976</v>
      </c>
      <c r="B1117" s="793">
        <v>43737</v>
      </c>
      <c r="C1117" s="236" t="s">
        <v>13530</v>
      </c>
      <c r="D1117" s="795" t="s">
        <v>13531</v>
      </c>
      <c r="E1117" s="236" t="s">
        <v>9568</v>
      </c>
      <c r="F1117" s="855"/>
    </row>
    <row r="1118" spans="1:6" ht="17.25" customHeight="1">
      <c r="A1118" s="844">
        <v>977</v>
      </c>
      <c r="B1118" s="793">
        <v>43737</v>
      </c>
      <c r="C1118" s="236" t="s">
        <v>13532</v>
      </c>
      <c r="D1118" s="795" t="s">
        <v>13533</v>
      </c>
      <c r="E1118" s="236" t="s">
        <v>9568</v>
      </c>
      <c r="F1118" s="855"/>
    </row>
    <row r="1119" spans="1:6" ht="17.25" customHeight="1">
      <c r="A1119" s="844">
        <v>978</v>
      </c>
      <c r="B1119" s="793">
        <v>43737</v>
      </c>
      <c r="C1119" s="236" t="s">
        <v>13534</v>
      </c>
      <c r="D1119" s="795" t="s">
        <v>13535</v>
      </c>
      <c r="E1119" s="236" t="s">
        <v>9568</v>
      </c>
      <c r="F1119" s="855"/>
    </row>
    <row r="1120" spans="1:6" ht="17.25" customHeight="1">
      <c r="A1120" s="844">
        <v>979</v>
      </c>
      <c r="B1120" s="793">
        <v>43737</v>
      </c>
      <c r="C1120" s="236" t="s">
        <v>13536</v>
      </c>
      <c r="D1120" s="795" t="s">
        <v>13537</v>
      </c>
      <c r="E1120" s="236" t="s">
        <v>9568</v>
      </c>
      <c r="F1120" s="855"/>
    </row>
    <row r="1121" spans="1:6" ht="17.25" customHeight="1">
      <c r="A1121" s="844">
        <v>980</v>
      </c>
      <c r="B1121" s="793">
        <v>43737</v>
      </c>
      <c r="C1121" s="236" t="s">
        <v>13538</v>
      </c>
      <c r="D1121" s="795" t="s">
        <v>13539</v>
      </c>
      <c r="E1121" s="236" t="s">
        <v>9568</v>
      </c>
      <c r="F1121" s="855"/>
    </row>
    <row r="1122" spans="1:6" ht="17.25" customHeight="1">
      <c r="A1122" s="844">
        <v>981</v>
      </c>
      <c r="B1122" s="793">
        <v>43737</v>
      </c>
      <c r="C1122" s="236" t="s">
        <v>13540</v>
      </c>
      <c r="D1122" s="795" t="s">
        <v>13541</v>
      </c>
      <c r="E1122" s="236" t="s">
        <v>9568</v>
      </c>
      <c r="F1122" s="855"/>
    </row>
    <row r="1123" spans="1:6" ht="17.25" customHeight="1">
      <c r="A1123" s="844">
        <v>982</v>
      </c>
      <c r="B1123" s="793">
        <v>43737</v>
      </c>
      <c r="C1123" s="236" t="s">
        <v>13542</v>
      </c>
      <c r="D1123" s="795" t="s">
        <v>13543</v>
      </c>
      <c r="E1123" s="236" t="s">
        <v>9568</v>
      </c>
      <c r="F1123" s="855"/>
    </row>
    <row r="1124" spans="1:6" ht="17.25" customHeight="1">
      <c r="A1124" s="844">
        <v>983</v>
      </c>
      <c r="B1124" s="793">
        <v>43737</v>
      </c>
      <c r="C1124" s="236" t="s">
        <v>13065</v>
      </c>
      <c r="D1124" s="795" t="s">
        <v>13544</v>
      </c>
      <c r="E1124" s="236" t="s">
        <v>9568</v>
      </c>
      <c r="F1124" s="855"/>
    </row>
    <row r="1125" spans="1:6" ht="17.25" customHeight="1">
      <c r="A1125" s="844">
        <v>984</v>
      </c>
      <c r="B1125" s="793">
        <v>43737</v>
      </c>
      <c r="C1125" s="236" t="s">
        <v>13545</v>
      </c>
      <c r="D1125" s="795" t="s">
        <v>13546</v>
      </c>
      <c r="E1125" s="236" t="s">
        <v>9568</v>
      </c>
      <c r="F1125" s="855"/>
    </row>
    <row r="1126" spans="1:6" ht="17.25" customHeight="1">
      <c r="A1126" s="844">
        <v>985</v>
      </c>
      <c r="B1126" s="793">
        <v>43737</v>
      </c>
      <c r="C1126" s="236" t="s">
        <v>13547</v>
      </c>
      <c r="D1126" s="795" t="s">
        <v>13548</v>
      </c>
      <c r="E1126" s="236" t="s">
        <v>9568</v>
      </c>
      <c r="F1126" s="855"/>
    </row>
    <row r="1127" spans="1:6" ht="17.25" customHeight="1">
      <c r="A1127" s="844">
        <v>986</v>
      </c>
      <c r="B1127" s="793">
        <v>43737</v>
      </c>
      <c r="C1127" s="236" t="s">
        <v>13549</v>
      </c>
      <c r="D1127" s="795" t="s">
        <v>13550</v>
      </c>
      <c r="E1127" s="236" t="s">
        <v>9568</v>
      </c>
      <c r="F1127" s="855"/>
    </row>
    <row r="1128" spans="1:6" ht="17.25" customHeight="1">
      <c r="A1128" s="844">
        <v>987</v>
      </c>
      <c r="B1128" s="793">
        <v>43737</v>
      </c>
      <c r="C1128" s="236" t="s">
        <v>13551</v>
      </c>
      <c r="D1128" s="795" t="s">
        <v>13552</v>
      </c>
      <c r="E1128" s="236" t="s">
        <v>9568</v>
      </c>
      <c r="F1128" s="855"/>
    </row>
    <row r="1129" spans="1:6" ht="17.25" customHeight="1">
      <c r="A1129" s="844">
        <v>988</v>
      </c>
      <c r="B1129" s="793">
        <v>43737</v>
      </c>
      <c r="C1129" s="236" t="s">
        <v>13553</v>
      </c>
      <c r="D1129" s="795" t="s">
        <v>13554</v>
      </c>
      <c r="E1129" s="236" t="s">
        <v>9568</v>
      </c>
      <c r="F1129" s="855"/>
    </row>
    <row r="1130" spans="1:6" ht="17.25" customHeight="1">
      <c r="A1130" s="844">
        <v>989</v>
      </c>
      <c r="B1130" s="793">
        <v>43737</v>
      </c>
      <c r="C1130" s="236" t="s">
        <v>13555</v>
      </c>
      <c r="D1130" s="795" t="s">
        <v>13556</v>
      </c>
      <c r="E1130" s="236" t="s">
        <v>9568</v>
      </c>
      <c r="F1130" s="855"/>
    </row>
    <row r="1131" spans="1:6" ht="17.25" customHeight="1">
      <c r="A1131" s="844">
        <v>990</v>
      </c>
      <c r="B1131" s="793">
        <v>43737</v>
      </c>
      <c r="C1131" s="236" t="s">
        <v>13557</v>
      </c>
      <c r="D1131" s="795" t="s">
        <v>13558</v>
      </c>
      <c r="E1131" s="236" t="s">
        <v>9568</v>
      </c>
      <c r="F1131" s="855"/>
    </row>
    <row r="1132" spans="1:6" ht="17.25" customHeight="1">
      <c r="A1132" s="844">
        <v>991</v>
      </c>
      <c r="B1132" s="793">
        <v>43737</v>
      </c>
      <c r="C1132" s="236" t="s">
        <v>11226</v>
      </c>
      <c r="D1132" s="795" t="s">
        <v>13559</v>
      </c>
      <c r="E1132" s="236" t="s">
        <v>9568</v>
      </c>
      <c r="F1132" s="855"/>
    </row>
    <row r="1133" spans="1:6" ht="17.25" customHeight="1">
      <c r="A1133" s="844">
        <v>992</v>
      </c>
      <c r="B1133" s="793">
        <v>43737</v>
      </c>
      <c r="C1133" s="236" t="s">
        <v>13560</v>
      </c>
      <c r="D1133" s="795" t="s">
        <v>13561</v>
      </c>
      <c r="E1133" s="236" t="s">
        <v>9568</v>
      </c>
      <c r="F1133" s="855"/>
    </row>
    <row r="1134" spans="1:6" ht="17.25" customHeight="1">
      <c r="A1134" s="844">
        <v>993</v>
      </c>
      <c r="B1134" s="793">
        <v>43737</v>
      </c>
      <c r="C1134" s="236" t="s">
        <v>10998</v>
      </c>
      <c r="D1134" s="795" t="s">
        <v>13562</v>
      </c>
      <c r="E1134" s="236" t="s">
        <v>9568</v>
      </c>
      <c r="F1134" s="855"/>
    </row>
    <row r="1135" spans="1:6" ht="17.25" customHeight="1">
      <c r="A1135" s="844">
        <v>994</v>
      </c>
      <c r="B1135" s="793">
        <v>43737</v>
      </c>
      <c r="C1135" s="236" t="s">
        <v>13563</v>
      </c>
      <c r="D1135" s="795" t="s">
        <v>13564</v>
      </c>
      <c r="E1135" s="236" t="s">
        <v>9568</v>
      </c>
      <c r="F1135" s="855"/>
    </row>
    <row r="1136" spans="1:6" ht="17.25" customHeight="1">
      <c r="A1136" s="844">
        <v>995</v>
      </c>
      <c r="B1136" s="793">
        <v>43737</v>
      </c>
      <c r="C1136" s="236" t="s">
        <v>13563</v>
      </c>
      <c r="D1136" s="795" t="s">
        <v>13565</v>
      </c>
      <c r="E1136" s="236" t="s">
        <v>9568</v>
      </c>
      <c r="F1136" s="855"/>
    </row>
    <row r="1137" spans="1:6" ht="17.25" customHeight="1">
      <c r="A1137" s="844">
        <v>996</v>
      </c>
      <c r="B1137" s="793">
        <v>43737</v>
      </c>
      <c r="C1137" s="236" t="s">
        <v>13566</v>
      </c>
      <c r="D1137" s="795" t="s">
        <v>13567</v>
      </c>
      <c r="E1137" s="236" t="s">
        <v>9568</v>
      </c>
      <c r="F1137" s="855"/>
    </row>
    <row r="1138" spans="1:6" ht="17.25" customHeight="1">
      <c r="A1138" s="844">
        <v>997</v>
      </c>
      <c r="B1138" s="793">
        <v>43737</v>
      </c>
      <c r="C1138" s="236" t="s">
        <v>13568</v>
      </c>
      <c r="D1138" s="795" t="s">
        <v>13569</v>
      </c>
      <c r="E1138" s="236" t="s">
        <v>9568</v>
      </c>
      <c r="F1138" s="855"/>
    </row>
    <row r="1139" spans="1:6" ht="17.25" customHeight="1">
      <c r="A1139" s="844">
        <v>998</v>
      </c>
      <c r="B1139" s="793">
        <v>43737</v>
      </c>
      <c r="C1139" s="236" t="s">
        <v>13570</v>
      </c>
      <c r="D1139" s="795" t="s">
        <v>13571</v>
      </c>
      <c r="E1139" s="236" t="s">
        <v>9568</v>
      </c>
      <c r="F1139" s="855"/>
    </row>
    <row r="1140" spans="1:6" ht="17.25" customHeight="1">
      <c r="A1140" s="844">
        <v>999</v>
      </c>
      <c r="B1140" s="793">
        <v>43737</v>
      </c>
      <c r="C1140" s="236" t="s">
        <v>13572</v>
      </c>
      <c r="D1140" s="795" t="s">
        <v>13573</v>
      </c>
      <c r="E1140" s="236" t="s">
        <v>9568</v>
      </c>
      <c r="F1140" s="855"/>
    </row>
    <row r="1141" spans="1:6" ht="17.25" customHeight="1">
      <c r="A1141" s="844">
        <v>1000</v>
      </c>
      <c r="B1141" s="793">
        <v>43737</v>
      </c>
      <c r="C1141" s="236" t="s">
        <v>13574</v>
      </c>
      <c r="D1141" s="795" t="s">
        <v>13575</v>
      </c>
      <c r="E1141" s="236" t="s">
        <v>9568</v>
      </c>
      <c r="F1141" s="855"/>
    </row>
    <row r="1142" spans="1:6" ht="17.25" customHeight="1">
      <c r="A1142" s="844">
        <v>1001</v>
      </c>
      <c r="B1142" s="793">
        <v>43737</v>
      </c>
      <c r="C1142" s="236" t="s">
        <v>13576</v>
      </c>
      <c r="D1142" s="795" t="s">
        <v>13577</v>
      </c>
      <c r="E1142" s="236" t="s">
        <v>9568</v>
      </c>
      <c r="F1142" s="855"/>
    </row>
    <row r="1143" spans="1:6" ht="17.25" customHeight="1">
      <c r="A1143" s="844">
        <v>1002</v>
      </c>
      <c r="B1143" s="793">
        <v>43737</v>
      </c>
      <c r="C1143" s="236" t="s">
        <v>13578</v>
      </c>
      <c r="D1143" s="795" t="s">
        <v>13579</v>
      </c>
      <c r="E1143" s="236" t="s">
        <v>9568</v>
      </c>
      <c r="F1143" s="855"/>
    </row>
    <row r="1144" spans="1:6" ht="17.25" customHeight="1">
      <c r="A1144" s="844">
        <v>1003</v>
      </c>
      <c r="B1144" s="793">
        <v>43737</v>
      </c>
      <c r="C1144" s="236" t="s">
        <v>13580</v>
      </c>
      <c r="D1144" s="795" t="s">
        <v>13581</v>
      </c>
      <c r="E1144" s="236" t="s">
        <v>9568</v>
      </c>
      <c r="F1144" s="855"/>
    </row>
    <row r="1145" spans="1:6" ht="17.25" customHeight="1">
      <c r="A1145" s="844">
        <v>1004</v>
      </c>
      <c r="B1145" s="793">
        <v>43737</v>
      </c>
      <c r="C1145" s="236" t="s">
        <v>12561</v>
      </c>
      <c r="D1145" s="795" t="s">
        <v>13582</v>
      </c>
      <c r="E1145" s="236" t="s">
        <v>9568</v>
      </c>
      <c r="F1145" s="855"/>
    </row>
    <row r="1146" spans="1:6" ht="17.25" customHeight="1">
      <c r="A1146" s="844">
        <v>1005</v>
      </c>
      <c r="B1146" s="793">
        <v>43737</v>
      </c>
      <c r="C1146" s="236" t="s">
        <v>13583</v>
      </c>
      <c r="D1146" s="831">
        <v>5.5555555555555601E-3</v>
      </c>
      <c r="E1146" s="236" t="s">
        <v>9568</v>
      </c>
      <c r="F1146" s="855"/>
    </row>
    <row r="1147" spans="1:6" ht="17.25" customHeight="1">
      <c r="A1147" s="844">
        <v>1006</v>
      </c>
      <c r="B1147" s="793">
        <v>43737</v>
      </c>
      <c r="C1147" s="236" t="s">
        <v>13584</v>
      </c>
      <c r="D1147" s="795" t="s">
        <v>13585</v>
      </c>
      <c r="E1147" s="236" t="s">
        <v>9568</v>
      </c>
      <c r="F1147" s="855"/>
    </row>
    <row r="1148" spans="1:6" ht="17.25" customHeight="1">
      <c r="A1148" s="844">
        <v>1007</v>
      </c>
      <c r="B1148" s="793">
        <v>43737</v>
      </c>
      <c r="C1148" s="236" t="s">
        <v>13586</v>
      </c>
      <c r="D1148" s="795" t="s">
        <v>13587</v>
      </c>
      <c r="E1148" s="236" t="s">
        <v>9568</v>
      </c>
      <c r="F1148" s="855"/>
    </row>
    <row r="1149" spans="1:6" ht="17.25" customHeight="1">
      <c r="A1149" s="844">
        <v>1008</v>
      </c>
      <c r="B1149" s="793">
        <v>43737</v>
      </c>
      <c r="C1149" s="236" t="s">
        <v>13588</v>
      </c>
      <c r="D1149" s="795" t="s">
        <v>13589</v>
      </c>
      <c r="E1149" s="236" t="s">
        <v>9568</v>
      </c>
      <c r="F1149" s="855"/>
    </row>
    <row r="1150" spans="1:6" ht="17.25" customHeight="1">
      <c r="A1150" s="844">
        <v>1009</v>
      </c>
      <c r="B1150" s="793">
        <v>43737</v>
      </c>
      <c r="C1150" s="236" t="s">
        <v>13590</v>
      </c>
      <c r="D1150" s="795" t="s">
        <v>13591</v>
      </c>
      <c r="E1150" s="236" t="s">
        <v>9568</v>
      </c>
      <c r="F1150" s="855"/>
    </row>
    <row r="1151" spans="1:6" ht="17.25" customHeight="1">
      <c r="A1151" s="844">
        <v>1010</v>
      </c>
      <c r="B1151" s="793">
        <v>43737</v>
      </c>
      <c r="C1151" s="236" t="s">
        <v>13592</v>
      </c>
      <c r="D1151" s="795" t="s">
        <v>13593</v>
      </c>
      <c r="E1151" s="236" t="s">
        <v>9568</v>
      </c>
      <c r="F1151" s="855"/>
    </row>
    <row r="1152" spans="1:6" ht="17.25" customHeight="1">
      <c r="A1152" s="844">
        <v>1011</v>
      </c>
      <c r="B1152" s="793">
        <v>43737</v>
      </c>
      <c r="C1152" s="236" t="s">
        <v>13594</v>
      </c>
      <c r="D1152" s="795" t="s">
        <v>13595</v>
      </c>
      <c r="E1152" s="236" t="s">
        <v>9568</v>
      </c>
      <c r="F1152" s="855"/>
    </row>
    <row r="1153" spans="1:6" ht="17.25" customHeight="1">
      <c r="A1153" s="844">
        <v>1012</v>
      </c>
      <c r="B1153" s="793">
        <v>43738</v>
      </c>
      <c r="C1153" s="236" t="s">
        <v>13596</v>
      </c>
      <c r="D1153" s="795" t="s">
        <v>13597</v>
      </c>
      <c r="E1153" s="236" t="s">
        <v>9568</v>
      </c>
      <c r="F1153" s="855"/>
    </row>
    <row r="1154" spans="1:6" ht="17.25" customHeight="1">
      <c r="A1154" s="844">
        <v>1013</v>
      </c>
      <c r="B1154" s="793">
        <v>43738</v>
      </c>
      <c r="C1154" s="236" t="s">
        <v>13598</v>
      </c>
      <c r="D1154" s="795" t="s">
        <v>13599</v>
      </c>
      <c r="E1154" s="236" t="s">
        <v>9568</v>
      </c>
      <c r="F1154" s="855"/>
    </row>
    <row r="1155" spans="1:6" ht="17.25" customHeight="1">
      <c r="A1155" s="844">
        <v>1014</v>
      </c>
      <c r="B1155" s="793">
        <v>43738</v>
      </c>
      <c r="C1155" s="236" t="s">
        <v>13600</v>
      </c>
      <c r="D1155" s="795" t="s">
        <v>13601</v>
      </c>
      <c r="E1155" s="236" t="s">
        <v>9568</v>
      </c>
      <c r="F1155" s="855"/>
    </row>
    <row r="1156" spans="1:6" ht="17.25" customHeight="1">
      <c r="A1156" s="844">
        <v>1015</v>
      </c>
      <c r="B1156" s="793">
        <v>43738</v>
      </c>
      <c r="C1156" s="236" t="s">
        <v>13602</v>
      </c>
      <c r="D1156" s="795" t="s">
        <v>13603</v>
      </c>
      <c r="E1156" s="236" t="s">
        <v>9568</v>
      </c>
      <c r="F1156" s="855"/>
    </row>
    <row r="1157" spans="1:6" ht="17.25" customHeight="1">
      <c r="A1157" s="844">
        <v>1016</v>
      </c>
      <c r="B1157" s="793">
        <v>43738</v>
      </c>
      <c r="C1157" s="236" t="s">
        <v>13604</v>
      </c>
      <c r="D1157" s="795" t="s">
        <v>13605</v>
      </c>
      <c r="E1157" s="236" t="s">
        <v>9568</v>
      </c>
      <c r="F1157" s="855"/>
    </row>
    <row r="1158" spans="1:6" ht="17.25" customHeight="1">
      <c r="A1158" s="844">
        <v>1017</v>
      </c>
      <c r="B1158" s="793">
        <v>43738</v>
      </c>
      <c r="C1158" s="236" t="s">
        <v>13606</v>
      </c>
      <c r="D1158" s="795" t="s">
        <v>13607</v>
      </c>
      <c r="E1158" s="236" t="s">
        <v>9568</v>
      </c>
      <c r="F1158" s="855"/>
    </row>
    <row r="1159" spans="1:6" ht="17.25" customHeight="1">
      <c r="A1159" s="844">
        <v>1018</v>
      </c>
      <c r="B1159" s="793">
        <v>43738</v>
      </c>
      <c r="C1159" s="236" t="s">
        <v>13608</v>
      </c>
      <c r="D1159" s="795" t="s">
        <v>13609</v>
      </c>
      <c r="E1159" s="236" t="s">
        <v>9568</v>
      </c>
      <c r="F1159" s="855"/>
    </row>
    <row r="1160" spans="1:6" ht="17.25" customHeight="1">
      <c r="A1160" s="847">
        <v>1019</v>
      </c>
      <c r="B1160" s="809">
        <v>43738</v>
      </c>
      <c r="C1160" s="796" t="s">
        <v>13610</v>
      </c>
      <c r="D1160" s="797" t="s">
        <v>13611</v>
      </c>
      <c r="E1160" s="796" t="s">
        <v>9568</v>
      </c>
      <c r="F1160" s="859"/>
    </row>
    <row r="1161" spans="1:6" ht="17.25" customHeight="1">
      <c r="A1161" s="844">
        <v>1020</v>
      </c>
      <c r="B1161" s="793">
        <v>43738</v>
      </c>
      <c r="C1161" s="236" t="s">
        <v>13612</v>
      </c>
      <c r="D1161" s="795" t="s">
        <v>13613</v>
      </c>
      <c r="E1161" s="236" t="s">
        <v>9568</v>
      </c>
      <c r="F1161" s="855"/>
    </row>
    <row r="1162" spans="1:6" ht="17.25" customHeight="1">
      <c r="A1162" s="844">
        <v>1021</v>
      </c>
      <c r="B1162" s="793">
        <v>43738</v>
      </c>
      <c r="C1162" s="236" t="s">
        <v>13614</v>
      </c>
      <c r="D1162" s="795" t="s">
        <v>13615</v>
      </c>
      <c r="E1162" s="236" t="s">
        <v>9568</v>
      </c>
      <c r="F1162" s="855"/>
    </row>
    <row r="1163" spans="1:6" ht="17.25" customHeight="1">
      <c r="A1163" s="844">
        <v>1022</v>
      </c>
      <c r="B1163" s="793">
        <v>43738</v>
      </c>
      <c r="C1163" s="236" t="s">
        <v>13616</v>
      </c>
      <c r="D1163" s="795" t="s">
        <v>13617</v>
      </c>
      <c r="E1163" s="236" t="s">
        <v>9568</v>
      </c>
      <c r="F1163" s="855"/>
    </row>
    <row r="1164" spans="1:6" ht="17.25" customHeight="1">
      <c r="A1164" s="844">
        <v>1023</v>
      </c>
      <c r="B1164" s="793">
        <v>43738</v>
      </c>
      <c r="C1164" s="236" t="s">
        <v>13618</v>
      </c>
      <c r="D1164" s="795" t="s">
        <v>13619</v>
      </c>
      <c r="E1164" s="236" t="s">
        <v>9568</v>
      </c>
      <c r="F1164" s="855"/>
    </row>
    <row r="1165" spans="1:6" ht="17.25" customHeight="1">
      <c r="A1165" s="844">
        <v>1024</v>
      </c>
      <c r="B1165" s="793">
        <v>43738</v>
      </c>
      <c r="C1165" s="236" t="s">
        <v>13620</v>
      </c>
      <c r="D1165" s="795" t="s">
        <v>13621</v>
      </c>
      <c r="E1165" s="236" t="s">
        <v>9568</v>
      </c>
      <c r="F1165" s="855"/>
    </row>
    <row r="1166" spans="1:6" ht="17.25" customHeight="1">
      <c r="A1166" s="844">
        <v>1025</v>
      </c>
      <c r="B1166" s="793">
        <v>43738</v>
      </c>
      <c r="C1166" s="236" t="s">
        <v>13622</v>
      </c>
      <c r="D1166" s="795" t="s">
        <v>13623</v>
      </c>
      <c r="E1166" s="236" t="s">
        <v>9568</v>
      </c>
      <c r="F1166" s="855"/>
    </row>
    <row r="1167" spans="1:6" ht="17.25" customHeight="1">
      <c r="A1167" s="844">
        <v>1026</v>
      </c>
      <c r="B1167" s="793">
        <v>43738</v>
      </c>
      <c r="C1167" s="236" t="s">
        <v>13624</v>
      </c>
      <c r="D1167" s="795" t="s">
        <v>13625</v>
      </c>
      <c r="E1167" s="236" t="s">
        <v>9568</v>
      </c>
      <c r="F1167" s="855"/>
    </row>
    <row r="1168" spans="1:6" ht="17.25" customHeight="1">
      <c r="A1168" s="844">
        <v>1027</v>
      </c>
      <c r="B1168" s="793">
        <v>43738</v>
      </c>
      <c r="C1168" s="236" t="s">
        <v>13626</v>
      </c>
      <c r="D1168" s="795" t="s">
        <v>13627</v>
      </c>
      <c r="E1168" s="236" t="s">
        <v>9568</v>
      </c>
      <c r="F1168" s="855"/>
    </row>
    <row r="1169" spans="1:6" ht="17.25" customHeight="1">
      <c r="A1169" s="844">
        <v>1028</v>
      </c>
      <c r="B1169" s="793">
        <v>43738</v>
      </c>
      <c r="C1169" s="236" t="s">
        <v>13628</v>
      </c>
      <c r="D1169" s="795" t="s">
        <v>13629</v>
      </c>
      <c r="E1169" s="236" t="s">
        <v>9568</v>
      </c>
      <c r="F1169" s="855"/>
    </row>
    <row r="1170" spans="1:6" ht="17.25" customHeight="1">
      <c r="A1170" s="844">
        <v>1029</v>
      </c>
      <c r="B1170" s="793">
        <v>43738</v>
      </c>
      <c r="C1170" s="236" t="s">
        <v>13630</v>
      </c>
      <c r="D1170" s="795" t="s">
        <v>13631</v>
      </c>
      <c r="E1170" s="236" t="s">
        <v>9568</v>
      </c>
      <c r="F1170" s="855"/>
    </row>
    <row r="1171" spans="1:6" ht="17.25" customHeight="1">
      <c r="A1171" s="844">
        <v>1030</v>
      </c>
      <c r="B1171" s="793">
        <v>43738</v>
      </c>
      <c r="C1171" s="236" t="s">
        <v>13632</v>
      </c>
      <c r="D1171" s="795" t="s">
        <v>13633</v>
      </c>
      <c r="E1171" s="236" t="s">
        <v>9568</v>
      </c>
      <c r="F1171" s="855"/>
    </row>
    <row r="1172" spans="1:6" ht="17.25" customHeight="1">
      <c r="A1172" s="844">
        <v>1031</v>
      </c>
      <c r="B1172" s="793">
        <v>43738</v>
      </c>
      <c r="C1172" s="236" t="s">
        <v>13634</v>
      </c>
      <c r="D1172" s="795" t="s">
        <v>13635</v>
      </c>
      <c r="E1172" s="236" t="s">
        <v>9568</v>
      </c>
      <c r="F1172" s="855"/>
    </row>
    <row r="1173" spans="1:6" ht="17.25" customHeight="1">
      <c r="A1173" s="844">
        <v>1032</v>
      </c>
      <c r="B1173" s="793">
        <v>43739</v>
      </c>
      <c r="C1173" s="236" t="s">
        <v>13636</v>
      </c>
      <c r="D1173" s="795" t="s">
        <v>13637</v>
      </c>
      <c r="E1173" s="236" t="s">
        <v>9568</v>
      </c>
      <c r="F1173" s="855"/>
    </row>
    <row r="1174" spans="1:6" ht="17.25" customHeight="1">
      <c r="A1174" s="844">
        <v>1033</v>
      </c>
      <c r="B1174" s="793">
        <v>43739</v>
      </c>
      <c r="C1174" s="236" t="s">
        <v>13638</v>
      </c>
      <c r="D1174" s="795" t="s">
        <v>13639</v>
      </c>
      <c r="E1174" s="236" t="s">
        <v>9568</v>
      </c>
      <c r="F1174" s="855"/>
    </row>
    <row r="1175" spans="1:6" ht="17.25" customHeight="1">
      <c r="A1175" s="844">
        <v>1034</v>
      </c>
      <c r="B1175" s="793">
        <v>43739</v>
      </c>
      <c r="C1175" s="236" t="s">
        <v>13640</v>
      </c>
      <c r="D1175" s="795" t="s">
        <v>13641</v>
      </c>
      <c r="E1175" s="236" t="s">
        <v>9568</v>
      </c>
      <c r="F1175" s="855"/>
    </row>
    <row r="1176" spans="1:6" ht="17.25" customHeight="1">
      <c r="A1176" s="844">
        <v>1035</v>
      </c>
      <c r="B1176" s="793">
        <v>43739</v>
      </c>
      <c r="C1176" s="236" t="s">
        <v>13642</v>
      </c>
      <c r="D1176" s="795" t="s">
        <v>13643</v>
      </c>
      <c r="E1176" s="236" t="s">
        <v>9568</v>
      </c>
      <c r="F1176" s="855"/>
    </row>
    <row r="1177" spans="1:6" ht="17.25" customHeight="1">
      <c r="A1177" s="844">
        <v>1036</v>
      </c>
      <c r="B1177" s="793">
        <v>43739</v>
      </c>
      <c r="C1177" s="236" t="s">
        <v>13644</v>
      </c>
      <c r="D1177" s="795" t="s">
        <v>13645</v>
      </c>
      <c r="E1177" s="236" t="s">
        <v>9568</v>
      </c>
      <c r="F1177" s="855"/>
    </row>
    <row r="1178" spans="1:6" ht="17.25" customHeight="1">
      <c r="A1178" s="844">
        <v>1037</v>
      </c>
      <c r="B1178" s="793">
        <v>43739</v>
      </c>
      <c r="C1178" s="236" t="s">
        <v>13646</v>
      </c>
      <c r="D1178" s="795" t="s">
        <v>13647</v>
      </c>
      <c r="E1178" s="236" t="s">
        <v>9568</v>
      </c>
      <c r="F1178" s="855"/>
    </row>
    <row r="1179" spans="1:6" ht="17.25" customHeight="1">
      <c r="A1179" s="844">
        <v>1038</v>
      </c>
      <c r="B1179" s="793">
        <v>43739</v>
      </c>
      <c r="C1179" s="236" t="s">
        <v>13648</v>
      </c>
      <c r="D1179" s="795" t="s">
        <v>13649</v>
      </c>
      <c r="E1179" s="236" t="s">
        <v>9568</v>
      </c>
      <c r="F1179" s="855"/>
    </row>
    <row r="1180" spans="1:6" ht="17.25" customHeight="1">
      <c r="A1180" s="844">
        <v>1039</v>
      </c>
      <c r="B1180" s="793">
        <v>43739</v>
      </c>
      <c r="C1180" s="236" t="s">
        <v>13650</v>
      </c>
      <c r="D1180" s="795" t="s">
        <v>13651</v>
      </c>
      <c r="E1180" s="236" t="s">
        <v>9568</v>
      </c>
      <c r="F1180" s="855"/>
    </row>
    <row r="1181" spans="1:6" ht="17.25" customHeight="1">
      <c r="A1181" s="844">
        <v>1040</v>
      </c>
      <c r="B1181" s="793">
        <v>43739</v>
      </c>
      <c r="C1181" s="236" t="s">
        <v>13652</v>
      </c>
      <c r="D1181" s="795" t="s">
        <v>13653</v>
      </c>
      <c r="E1181" s="236" t="s">
        <v>9568</v>
      </c>
      <c r="F1181" s="855"/>
    </row>
    <row r="1182" spans="1:6" ht="17.25" customHeight="1">
      <c r="A1182" s="844">
        <v>1041</v>
      </c>
      <c r="B1182" s="793">
        <v>43739</v>
      </c>
      <c r="C1182" s="236" t="s">
        <v>13654</v>
      </c>
      <c r="D1182" s="795" t="s">
        <v>13655</v>
      </c>
      <c r="E1182" s="236" t="s">
        <v>9568</v>
      </c>
      <c r="F1182" s="855"/>
    </row>
    <row r="1183" spans="1:6" ht="17.25" customHeight="1">
      <c r="A1183" s="844">
        <v>1042</v>
      </c>
      <c r="B1183" s="793">
        <v>43739</v>
      </c>
      <c r="C1183" s="236" t="s">
        <v>13656</v>
      </c>
      <c r="D1183" s="795" t="s">
        <v>13657</v>
      </c>
      <c r="E1183" s="236" t="s">
        <v>9568</v>
      </c>
      <c r="F1183" s="855"/>
    </row>
    <row r="1184" spans="1:6" ht="17.25" customHeight="1">
      <c r="A1184" s="847">
        <v>1043</v>
      </c>
      <c r="B1184" s="809">
        <v>43739</v>
      </c>
      <c r="C1184" s="796" t="s">
        <v>13658</v>
      </c>
      <c r="D1184" s="797" t="s">
        <v>13659</v>
      </c>
      <c r="E1184" s="796" t="s">
        <v>9568</v>
      </c>
      <c r="F1184" s="859"/>
    </row>
    <row r="1185" spans="1:6" ht="17.25" customHeight="1">
      <c r="A1185" s="844">
        <v>1044</v>
      </c>
      <c r="B1185" s="793">
        <v>43739</v>
      </c>
      <c r="C1185" s="236" t="s">
        <v>13660</v>
      </c>
      <c r="D1185" s="795" t="s">
        <v>13661</v>
      </c>
      <c r="E1185" s="236" t="s">
        <v>9568</v>
      </c>
      <c r="F1185" s="855"/>
    </row>
    <row r="1186" spans="1:6" ht="17.25" customHeight="1">
      <c r="A1186" s="844">
        <v>1045</v>
      </c>
      <c r="B1186" s="793">
        <v>43739</v>
      </c>
      <c r="C1186" s="236" t="s">
        <v>13662</v>
      </c>
      <c r="D1186" s="795" t="s">
        <v>13663</v>
      </c>
      <c r="E1186" s="236" t="s">
        <v>9568</v>
      </c>
      <c r="F1186" s="855"/>
    </row>
    <row r="1187" spans="1:6" ht="17.25" customHeight="1">
      <c r="A1187" s="844">
        <v>1046</v>
      </c>
      <c r="B1187" s="793">
        <v>43739</v>
      </c>
      <c r="C1187" s="236" t="s">
        <v>13664</v>
      </c>
      <c r="D1187" s="795" t="s">
        <v>13665</v>
      </c>
      <c r="E1187" s="236" t="s">
        <v>9568</v>
      </c>
      <c r="F1187" s="855"/>
    </row>
    <row r="1188" spans="1:6" ht="17.25" customHeight="1">
      <c r="A1188" s="844">
        <v>1047</v>
      </c>
      <c r="B1188" s="793">
        <v>43739</v>
      </c>
      <c r="C1188" s="236" t="s">
        <v>13666</v>
      </c>
      <c r="D1188" s="795" t="s">
        <v>13667</v>
      </c>
      <c r="E1188" s="236" t="s">
        <v>9568</v>
      </c>
      <c r="F1188" s="855"/>
    </row>
    <row r="1189" spans="1:6" ht="17.25" customHeight="1">
      <c r="A1189" s="844">
        <v>1048</v>
      </c>
      <c r="B1189" s="793">
        <v>43739</v>
      </c>
      <c r="C1189" s="236" t="s">
        <v>13668</v>
      </c>
      <c r="D1189" s="795" t="s">
        <v>13669</v>
      </c>
      <c r="E1189" s="236" t="s">
        <v>9568</v>
      </c>
      <c r="F1189" s="855"/>
    </row>
    <row r="1190" spans="1:6" ht="17.25" customHeight="1">
      <c r="A1190" s="844">
        <v>1049</v>
      </c>
      <c r="B1190" s="793">
        <v>43740</v>
      </c>
      <c r="C1190" s="236" t="s">
        <v>13670</v>
      </c>
      <c r="D1190" s="795" t="s">
        <v>13671</v>
      </c>
      <c r="E1190" s="236" t="s">
        <v>9568</v>
      </c>
      <c r="F1190" s="855"/>
    </row>
    <row r="1191" spans="1:6" ht="17.25" customHeight="1">
      <c r="A1191" s="844">
        <v>1050</v>
      </c>
      <c r="B1191" s="793">
        <v>43740</v>
      </c>
      <c r="C1191" s="236" t="s">
        <v>13672</v>
      </c>
      <c r="D1191" s="795" t="s">
        <v>13673</v>
      </c>
      <c r="E1191" s="236" t="s">
        <v>9568</v>
      </c>
      <c r="F1191" s="855"/>
    </row>
    <row r="1192" spans="1:6" ht="17.25" customHeight="1">
      <c r="A1192" s="844">
        <v>1051</v>
      </c>
      <c r="B1192" s="793">
        <v>43740</v>
      </c>
      <c r="C1192" s="236" t="s">
        <v>13674</v>
      </c>
      <c r="D1192" s="795" t="s">
        <v>13675</v>
      </c>
      <c r="E1192" s="236" t="s">
        <v>9568</v>
      </c>
      <c r="F1192" s="855"/>
    </row>
    <row r="1193" spans="1:6" ht="17.25" customHeight="1">
      <c r="A1193" s="844">
        <v>1052</v>
      </c>
      <c r="B1193" s="793">
        <v>43740</v>
      </c>
      <c r="C1193" s="236" t="s">
        <v>13676</v>
      </c>
      <c r="D1193" s="795" t="s">
        <v>13677</v>
      </c>
      <c r="E1193" s="236" t="s">
        <v>9568</v>
      </c>
      <c r="F1193" s="855"/>
    </row>
    <row r="1194" spans="1:6" ht="17.25" customHeight="1">
      <c r="A1194" s="844">
        <v>1053</v>
      </c>
      <c r="B1194" s="793">
        <v>43740</v>
      </c>
      <c r="C1194" s="236" t="s">
        <v>13678</v>
      </c>
      <c r="D1194" s="795" t="s">
        <v>13679</v>
      </c>
      <c r="E1194" s="236" t="s">
        <v>9568</v>
      </c>
      <c r="F1194" s="855"/>
    </row>
    <row r="1195" spans="1:6" ht="17.25" customHeight="1">
      <c r="A1195" s="847">
        <v>1054</v>
      </c>
      <c r="B1195" s="809">
        <v>43740</v>
      </c>
      <c r="C1195" s="796" t="s">
        <v>13680</v>
      </c>
      <c r="D1195" s="797" t="s">
        <v>13681</v>
      </c>
      <c r="E1195" s="796" t="s">
        <v>9568</v>
      </c>
      <c r="F1195" s="859"/>
    </row>
    <row r="1196" spans="1:6" ht="17.25" customHeight="1">
      <c r="A1196" s="844">
        <v>1055</v>
      </c>
      <c r="B1196" s="793">
        <v>43741</v>
      </c>
      <c r="C1196" s="236" t="s">
        <v>13682</v>
      </c>
      <c r="D1196" s="795" t="s">
        <v>13683</v>
      </c>
      <c r="E1196" s="236" t="s">
        <v>9568</v>
      </c>
      <c r="F1196" s="855"/>
    </row>
    <row r="1197" spans="1:6" ht="17.25" customHeight="1">
      <c r="A1197" s="844">
        <v>1056</v>
      </c>
      <c r="B1197" s="793">
        <v>43741</v>
      </c>
      <c r="C1197" s="236" t="s">
        <v>13684</v>
      </c>
      <c r="D1197" s="795" t="s">
        <v>13685</v>
      </c>
      <c r="E1197" s="236" t="s">
        <v>9568</v>
      </c>
      <c r="F1197" s="855"/>
    </row>
    <row r="1198" spans="1:6" ht="17.25" customHeight="1">
      <c r="A1198" s="844">
        <v>1057</v>
      </c>
      <c r="B1198" s="793">
        <v>43741</v>
      </c>
      <c r="C1198" s="236" t="s">
        <v>13686</v>
      </c>
      <c r="D1198" s="795" t="s">
        <v>13687</v>
      </c>
      <c r="E1198" s="236" t="s">
        <v>9568</v>
      </c>
      <c r="F1198" s="855"/>
    </row>
    <row r="1199" spans="1:6" ht="17.25" customHeight="1">
      <c r="A1199" s="844">
        <v>1058</v>
      </c>
      <c r="B1199" s="793">
        <v>43741</v>
      </c>
      <c r="C1199" s="236" t="s">
        <v>13688</v>
      </c>
      <c r="D1199" s="795" t="s">
        <v>13689</v>
      </c>
      <c r="E1199" s="236" t="s">
        <v>9568</v>
      </c>
      <c r="F1199" s="855"/>
    </row>
    <row r="1200" spans="1:6" ht="17.25" customHeight="1">
      <c r="A1200" s="844">
        <v>1059</v>
      </c>
      <c r="B1200" s="793">
        <v>43741</v>
      </c>
      <c r="C1200" s="236" t="s">
        <v>13690</v>
      </c>
      <c r="D1200" s="795" t="s">
        <v>13691</v>
      </c>
      <c r="E1200" s="236" t="s">
        <v>9568</v>
      </c>
      <c r="F1200" s="855"/>
    </row>
    <row r="1201" spans="1:6" ht="17.25" customHeight="1">
      <c r="A1201" s="844">
        <v>1060</v>
      </c>
      <c r="B1201" s="793">
        <v>43741</v>
      </c>
      <c r="C1201" s="236" t="s">
        <v>13037</v>
      </c>
      <c r="D1201" s="795" t="s">
        <v>13692</v>
      </c>
      <c r="E1201" s="236" t="s">
        <v>9568</v>
      </c>
      <c r="F1201" s="855"/>
    </row>
    <row r="1202" spans="1:6" ht="17.25" customHeight="1">
      <c r="A1202" s="844">
        <v>1061</v>
      </c>
      <c r="B1202" s="793">
        <v>43741</v>
      </c>
      <c r="C1202" s="236" t="s">
        <v>13693</v>
      </c>
      <c r="D1202" s="795" t="s">
        <v>13694</v>
      </c>
      <c r="E1202" s="236" t="s">
        <v>9568</v>
      </c>
      <c r="F1202" s="855"/>
    </row>
    <row r="1203" spans="1:6" ht="17.25" customHeight="1">
      <c r="A1203" s="844">
        <v>1062</v>
      </c>
      <c r="B1203" s="793">
        <v>43741</v>
      </c>
      <c r="C1203" s="236" t="s">
        <v>13693</v>
      </c>
      <c r="D1203" s="795" t="s">
        <v>13695</v>
      </c>
      <c r="E1203" s="236" t="s">
        <v>9568</v>
      </c>
      <c r="F1203" s="855"/>
    </row>
    <row r="1204" spans="1:6" ht="17.25" customHeight="1">
      <c r="A1204" s="844">
        <v>1063</v>
      </c>
      <c r="B1204" s="793">
        <v>43741</v>
      </c>
      <c r="C1204" s="236" t="s">
        <v>13696</v>
      </c>
      <c r="D1204" s="795" t="s">
        <v>13697</v>
      </c>
      <c r="E1204" s="236" t="s">
        <v>9568</v>
      </c>
      <c r="F1204" s="855"/>
    </row>
    <row r="1205" spans="1:6" ht="17.25" customHeight="1">
      <c r="A1205" s="844">
        <v>1064</v>
      </c>
      <c r="B1205" s="793">
        <v>43741</v>
      </c>
      <c r="C1205" s="236" t="s">
        <v>13334</v>
      </c>
      <c r="D1205" s="795" t="s">
        <v>13698</v>
      </c>
      <c r="E1205" s="236" t="s">
        <v>9568</v>
      </c>
      <c r="F1205" s="855"/>
    </row>
    <row r="1206" spans="1:6" ht="17.25" customHeight="1">
      <c r="A1206" s="844">
        <v>1065</v>
      </c>
      <c r="B1206" s="793">
        <v>43741</v>
      </c>
      <c r="C1206" s="236" t="s">
        <v>13699</v>
      </c>
      <c r="D1206" s="795" t="s">
        <v>13700</v>
      </c>
      <c r="E1206" s="236" t="s">
        <v>9568</v>
      </c>
      <c r="F1206" s="855"/>
    </row>
    <row r="1207" spans="1:6" ht="17.25" customHeight="1">
      <c r="A1207" s="844">
        <v>1066</v>
      </c>
      <c r="B1207" s="793">
        <v>43741</v>
      </c>
      <c r="C1207" s="236" t="s">
        <v>13701</v>
      </c>
      <c r="D1207" s="795" t="s">
        <v>13702</v>
      </c>
      <c r="E1207" s="236" t="s">
        <v>9568</v>
      </c>
      <c r="F1207" s="855"/>
    </row>
    <row r="1208" spans="1:6" ht="17.25" customHeight="1">
      <c r="A1208" s="844">
        <v>1067</v>
      </c>
      <c r="B1208" s="793">
        <v>43741</v>
      </c>
      <c r="C1208" s="236" t="s">
        <v>13703</v>
      </c>
      <c r="D1208" s="795" t="s">
        <v>13704</v>
      </c>
      <c r="E1208" s="236" t="s">
        <v>9568</v>
      </c>
      <c r="F1208" s="855"/>
    </row>
    <row r="1209" spans="1:6" ht="17.25" customHeight="1">
      <c r="A1209" s="844">
        <v>1068</v>
      </c>
      <c r="B1209" s="793">
        <v>43741</v>
      </c>
      <c r="C1209" s="236" t="s">
        <v>13705</v>
      </c>
      <c r="D1209" s="795" t="s">
        <v>13706</v>
      </c>
      <c r="E1209" s="236" t="s">
        <v>9568</v>
      </c>
      <c r="F1209" s="855"/>
    </row>
    <row r="1210" spans="1:6" ht="17.25" customHeight="1">
      <c r="A1210" s="844">
        <v>1069</v>
      </c>
      <c r="B1210" s="793">
        <v>43741</v>
      </c>
      <c r="C1210" s="236" t="s">
        <v>13707</v>
      </c>
      <c r="D1210" s="795" t="s">
        <v>13708</v>
      </c>
      <c r="E1210" s="236" t="s">
        <v>9568</v>
      </c>
      <c r="F1210" s="855"/>
    </row>
    <row r="1211" spans="1:6" ht="17.25" customHeight="1">
      <c r="A1211" s="844">
        <v>1070</v>
      </c>
      <c r="B1211" s="793">
        <v>43741</v>
      </c>
      <c r="C1211" s="236" t="s">
        <v>13709</v>
      </c>
      <c r="D1211" s="784" t="s">
        <v>13710</v>
      </c>
      <c r="E1211" s="236" t="s">
        <v>9568</v>
      </c>
      <c r="F1211" s="855"/>
    </row>
    <row r="1212" spans="1:6" ht="17.25" customHeight="1">
      <c r="A1212" s="844">
        <v>1071</v>
      </c>
      <c r="B1212" s="793">
        <v>43741</v>
      </c>
      <c r="C1212" s="236" t="s">
        <v>13711</v>
      </c>
      <c r="D1212" s="795" t="s">
        <v>13712</v>
      </c>
      <c r="E1212" s="236" t="s">
        <v>9568</v>
      </c>
      <c r="F1212" s="855"/>
    </row>
    <row r="1213" spans="1:6" ht="17.25" customHeight="1">
      <c r="A1213" s="844">
        <v>1072</v>
      </c>
      <c r="B1213" s="793">
        <v>43741</v>
      </c>
      <c r="C1213" s="236" t="s">
        <v>13713</v>
      </c>
      <c r="D1213" s="795" t="s">
        <v>13714</v>
      </c>
      <c r="E1213" s="236" t="s">
        <v>9568</v>
      </c>
      <c r="F1213" s="855"/>
    </row>
    <row r="1214" spans="1:6" ht="17.25" customHeight="1">
      <c r="A1214" s="844">
        <v>1073</v>
      </c>
      <c r="B1214" s="793">
        <v>43741</v>
      </c>
      <c r="C1214" s="236" t="s">
        <v>13715</v>
      </c>
      <c r="D1214" s="795" t="s">
        <v>13716</v>
      </c>
      <c r="E1214" s="236" t="s">
        <v>9568</v>
      </c>
      <c r="F1214" s="855"/>
    </row>
    <row r="1215" spans="1:6" ht="17.25" customHeight="1">
      <c r="A1215" s="844">
        <v>1074</v>
      </c>
      <c r="B1215" s="793">
        <v>43741</v>
      </c>
      <c r="C1215" s="236" t="s">
        <v>13717</v>
      </c>
      <c r="D1215" s="795" t="s">
        <v>13718</v>
      </c>
      <c r="E1215" s="236" t="s">
        <v>9568</v>
      </c>
      <c r="F1215" s="855"/>
    </row>
    <row r="1216" spans="1:6" ht="17.25" customHeight="1">
      <c r="A1216" s="844">
        <v>1075</v>
      </c>
      <c r="B1216" s="793">
        <v>43741</v>
      </c>
      <c r="C1216" s="236" t="s">
        <v>13719</v>
      </c>
      <c r="D1216" s="795" t="s">
        <v>13720</v>
      </c>
      <c r="E1216" s="236" t="s">
        <v>9568</v>
      </c>
      <c r="F1216" s="855"/>
    </row>
    <row r="1217" spans="1:6" ht="17.25" customHeight="1">
      <c r="A1217" s="844">
        <v>1076</v>
      </c>
      <c r="B1217" s="793">
        <v>43741</v>
      </c>
      <c r="C1217" s="236" t="s">
        <v>13721</v>
      </c>
      <c r="D1217" s="795" t="s">
        <v>13722</v>
      </c>
      <c r="E1217" s="236" t="s">
        <v>9568</v>
      </c>
      <c r="F1217" s="855"/>
    </row>
    <row r="1218" spans="1:6" ht="17.25" customHeight="1">
      <c r="A1218" s="844">
        <v>1077</v>
      </c>
      <c r="B1218" s="793">
        <v>43741</v>
      </c>
      <c r="C1218" s="236" t="s">
        <v>13723</v>
      </c>
      <c r="D1218" s="795" t="s">
        <v>13724</v>
      </c>
      <c r="E1218" s="236" t="s">
        <v>9568</v>
      </c>
      <c r="F1218" s="855"/>
    </row>
    <row r="1219" spans="1:6" ht="17.25" customHeight="1">
      <c r="A1219" s="844">
        <v>1078</v>
      </c>
      <c r="B1219" s="793">
        <v>43741</v>
      </c>
      <c r="C1219" s="236" t="s">
        <v>13725</v>
      </c>
      <c r="D1219" s="795" t="s">
        <v>13726</v>
      </c>
      <c r="E1219" s="236" t="s">
        <v>9568</v>
      </c>
      <c r="F1219" s="855"/>
    </row>
    <row r="1220" spans="1:6" ht="17.25" customHeight="1">
      <c r="A1220" s="844">
        <v>1079</v>
      </c>
      <c r="B1220" s="793">
        <v>43741</v>
      </c>
      <c r="C1220" s="236" t="s">
        <v>13727</v>
      </c>
      <c r="D1220" s="795" t="s">
        <v>13728</v>
      </c>
      <c r="E1220" s="236" t="s">
        <v>9568</v>
      </c>
      <c r="F1220" s="855"/>
    </row>
    <row r="1221" spans="1:6" ht="17.25" customHeight="1">
      <c r="A1221" s="844">
        <v>1080</v>
      </c>
      <c r="B1221" s="793">
        <v>43741</v>
      </c>
      <c r="C1221" s="236" t="s">
        <v>13729</v>
      </c>
      <c r="D1221" s="795" t="s">
        <v>13730</v>
      </c>
      <c r="E1221" s="236" t="s">
        <v>9568</v>
      </c>
      <c r="F1221" s="855"/>
    </row>
    <row r="1222" spans="1:6" ht="17.25" customHeight="1">
      <c r="A1222" s="844">
        <v>1081</v>
      </c>
      <c r="B1222" s="793">
        <v>43741</v>
      </c>
      <c r="C1222" s="236" t="s">
        <v>13731</v>
      </c>
      <c r="D1222" s="795" t="s">
        <v>13732</v>
      </c>
      <c r="E1222" s="236" t="s">
        <v>9568</v>
      </c>
      <c r="F1222" s="855"/>
    </row>
    <row r="1223" spans="1:6" ht="17.25" customHeight="1">
      <c r="A1223" s="844">
        <v>1082</v>
      </c>
      <c r="B1223" s="793">
        <v>43741</v>
      </c>
      <c r="C1223" s="236" t="s">
        <v>13733</v>
      </c>
      <c r="D1223" s="795" t="s">
        <v>13734</v>
      </c>
      <c r="E1223" s="236" t="s">
        <v>9568</v>
      </c>
      <c r="F1223" s="855"/>
    </row>
    <row r="1224" spans="1:6" ht="17.25" customHeight="1">
      <c r="A1224" s="844">
        <v>1083</v>
      </c>
      <c r="B1224" s="793">
        <v>43741</v>
      </c>
      <c r="C1224" s="236" t="s">
        <v>13735</v>
      </c>
      <c r="D1224" s="795" t="s">
        <v>13736</v>
      </c>
      <c r="E1224" s="236" t="s">
        <v>9568</v>
      </c>
      <c r="F1224" s="855"/>
    </row>
    <row r="1225" spans="1:6" ht="17.25" customHeight="1">
      <c r="A1225" s="844">
        <v>1084</v>
      </c>
      <c r="B1225" s="793">
        <v>43742</v>
      </c>
      <c r="C1225" s="236" t="s">
        <v>13334</v>
      </c>
      <c r="D1225" s="795" t="s">
        <v>13737</v>
      </c>
      <c r="E1225" s="236" t="s">
        <v>9568</v>
      </c>
      <c r="F1225" s="855"/>
    </row>
    <row r="1226" spans="1:6" ht="17.25" customHeight="1">
      <c r="A1226" s="844">
        <v>1085</v>
      </c>
      <c r="B1226" s="793">
        <v>43742</v>
      </c>
      <c r="C1226" s="236" t="s">
        <v>13738</v>
      </c>
      <c r="D1226" s="795" t="s">
        <v>13739</v>
      </c>
      <c r="E1226" s="236" t="s">
        <v>9568</v>
      </c>
      <c r="F1226" s="855"/>
    </row>
    <row r="1227" spans="1:6" ht="17.25" customHeight="1">
      <c r="A1227" s="844">
        <v>1086</v>
      </c>
      <c r="B1227" s="793">
        <v>43742</v>
      </c>
      <c r="C1227" s="236" t="s">
        <v>13740</v>
      </c>
      <c r="D1227" s="795" t="s">
        <v>13741</v>
      </c>
      <c r="E1227" s="236" t="s">
        <v>9568</v>
      </c>
      <c r="F1227" s="855"/>
    </row>
    <row r="1228" spans="1:6" ht="17.25" customHeight="1">
      <c r="A1228" s="866">
        <v>1087</v>
      </c>
      <c r="B1228" s="799">
        <v>43742</v>
      </c>
      <c r="C1228" s="798" t="s">
        <v>13742</v>
      </c>
      <c r="D1228" s="801" t="s">
        <v>13743</v>
      </c>
      <c r="E1228" s="798" t="s">
        <v>9597</v>
      </c>
      <c r="F1228" s="858"/>
    </row>
    <row r="1229" spans="1:6" ht="17.25" customHeight="1">
      <c r="A1229" s="844">
        <v>1088</v>
      </c>
      <c r="B1229" s="793">
        <v>43742</v>
      </c>
      <c r="C1229" s="236" t="s">
        <v>13744</v>
      </c>
      <c r="D1229" s="795" t="s">
        <v>13745</v>
      </c>
      <c r="E1229" s="236" t="s">
        <v>9568</v>
      </c>
      <c r="F1229" s="855"/>
    </row>
    <row r="1230" spans="1:6" ht="17.25" customHeight="1">
      <c r="A1230" s="844">
        <v>1089</v>
      </c>
      <c r="B1230" s="793">
        <v>43742</v>
      </c>
      <c r="C1230" s="236" t="s">
        <v>13746</v>
      </c>
      <c r="D1230" s="795" t="s">
        <v>13747</v>
      </c>
      <c r="E1230" s="236" t="s">
        <v>9568</v>
      </c>
      <c r="F1230" s="855"/>
    </row>
    <row r="1231" spans="1:6" ht="17.25" customHeight="1">
      <c r="A1231" s="844">
        <v>1090</v>
      </c>
      <c r="B1231" s="793">
        <v>43742</v>
      </c>
      <c r="C1231" s="236" t="s">
        <v>13748</v>
      </c>
      <c r="D1231" s="795" t="s">
        <v>13749</v>
      </c>
      <c r="E1231" s="236" t="s">
        <v>9568</v>
      </c>
      <c r="F1231" s="855"/>
    </row>
    <row r="1232" spans="1:6" ht="17.25" customHeight="1">
      <c r="A1232" s="844">
        <v>1091</v>
      </c>
      <c r="B1232" s="793">
        <v>43742</v>
      </c>
      <c r="C1232" s="236" t="s">
        <v>13750</v>
      </c>
      <c r="D1232" s="795" t="s">
        <v>13751</v>
      </c>
      <c r="E1232" s="236" t="s">
        <v>9568</v>
      </c>
      <c r="F1232" s="855"/>
    </row>
    <row r="1233" spans="1:6" ht="17.25" customHeight="1">
      <c r="A1233" s="844">
        <v>1092</v>
      </c>
      <c r="B1233" s="793">
        <v>43742</v>
      </c>
      <c r="C1233" s="236" t="s">
        <v>13752</v>
      </c>
      <c r="D1233" s="795" t="s">
        <v>13753</v>
      </c>
      <c r="E1233" s="236" t="s">
        <v>9568</v>
      </c>
      <c r="F1233" s="855"/>
    </row>
    <row r="1234" spans="1:6" ht="17.25" customHeight="1">
      <c r="A1234" s="847">
        <v>1093</v>
      </c>
      <c r="B1234" s="809">
        <v>43742</v>
      </c>
      <c r="C1234" s="796" t="s">
        <v>13754</v>
      </c>
      <c r="D1234" s="797" t="s">
        <v>13755</v>
      </c>
      <c r="E1234" s="796" t="s">
        <v>9568</v>
      </c>
      <c r="F1234" s="859"/>
    </row>
    <row r="1235" spans="1:6" ht="17.25" customHeight="1">
      <c r="A1235" s="844">
        <v>1094</v>
      </c>
      <c r="B1235" s="793">
        <v>43743</v>
      </c>
      <c r="C1235" s="236" t="s">
        <v>13756</v>
      </c>
      <c r="D1235" s="795" t="s">
        <v>13757</v>
      </c>
      <c r="E1235" s="236" t="s">
        <v>9568</v>
      </c>
      <c r="F1235" s="855"/>
    </row>
    <row r="1236" spans="1:6" ht="17.25" customHeight="1">
      <c r="A1236" s="844">
        <v>1095</v>
      </c>
      <c r="B1236" s="793">
        <v>43743</v>
      </c>
      <c r="C1236" s="236" t="s">
        <v>13758</v>
      </c>
      <c r="D1236" s="795" t="s">
        <v>13759</v>
      </c>
      <c r="E1236" s="236" t="s">
        <v>9568</v>
      </c>
      <c r="F1236" s="855"/>
    </row>
    <row r="1237" spans="1:6" ht="17.25" customHeight="1">
      <c r="A1237" s="844">
        <v>1096</v>
      </c>
      <c r="B1237" s="793">
        <v>43743</v>
      </c>
      <c r="C1237" s="236" t="s">
        <v>13760</v>
      </c>
      <c r="D1237" s="795" t="s">
        <v>13761</v>
      </c>
      <c r="E1237" s="236" t="s">
        <v>9568</v>
      </c>
      <c r="F1237" s="855"/>
    </row>
    <row r="1238" spans="1:6" ht="17.25" customHeight="1">
      <c r="A1238" s="844">
        <v>1097</v>
      </c>
      <c r="B1238" s="793">
        <v>43743</v>
      </c>
      <c r="C1238" s="236" t="s">
        <v>13762</v>
      </c>
      <c r="D1238" s="795" t="s">
        <v>13763</v>
      </c>
      <c r="E1238" s="236" t="s">
        <v>9568</v>
      </c>
      <c r="F1238" s="855"/>
    </row>
    <row r="1239" spans="1:6" ht="17.25" customHeight="1">
      <c r="A1239" s="844">
        <v>1098</v>
      </c>
      <c r="B1239" s="793">
        <v>43743</v>
      </c>
      <c r="C1239" s="236" t="s">
        <v>13764</v>
      </c>
      <c r="D1239" s="795" t="s">
        <v>13765</v>
      </c>
      <c r="E1239" s="236" t="s">
        <v>9568</v>
      </c>
      <c r="F1239" s="855"/>
    </row>
    <row r="1240" spans="1:6" ht="17.25" customHeight="1">
      <c r="A1240" s="844">
        <v>1099</v>
      </c>
      <c r="B1240" s="793">
        <v>43743</v>
      </c>
      <c r="C1240" s="236" t="s">
        <v>13766</v>
      </c>
      <c r="D1240" s="795" t="s">
        <v>13767</v>
      </c>
      <c r="E1240" s="236" t="s">
        <v>9568</v>
      </c>
      <c r="F1240" s="855"/>
    </row>
    <row r="1241" spans="1:6" ht="17.25" customHeight="1">
      <c r="A1241" s="844">
        <v>1100</v>
      </c>
      <c r="B1241" s="793">
        <v>43743</v>
      </c>
      <c r="C1241" s="236" t="s">
        <v>13768</v>
      </c>
      <c r="D1241" s="795" t="s">
        <v>13769</v>
      </c>
      <c r="E1241" s="236" t="s">
        <v>9568</v>
      </c>
      <c r="F1241" s="855"/>
    </row>
    <row r="1242" spans="1:6" ht="17.25" customHeight="1">
      <c r="A1242" s="844">
        <v>1101</v>
      </c>
      <c r="B1242" s="793">
        <v>43743</v>
      </c>
      <c r="C1242" s="236" t="s">
        <v>13770</v>
      </c>
      <c r="D1242" s="795" t="s">
        <v>13771</v>
      </c>
      <c r="E1242" s="236" t="s">
        <v>9568</v>
      </c>
      <c r="F1242" s="855"/>
    </row>
    <row r="1243" spans="1:6" ht="17.25" customHeight="1">
      <c r="A1243" s="844">
        <v>1102</v>
      </c>
      <c r="B1243" s="793">
        <v>43743</v>
      </c>
      <c r="C1243" s="236" t="s">
        <v>13772</v>
      </c>
      <c r="D1243" s="795" t="s">
        <v>13773</v>
      </c>
      <c r="E1243" s="236" t="s">
        <v>9568</v>
      </c>
      <c r="F1243" s="855"/>
    </row>
    <row r="1244" spans="1:6" ht="17.25" customHeight="1">
      <c r="A1244" s="844">
        <v>1103</v>
      </c>
      <c r="B1244" s="793">
        <v>43743</v>
      </c>
      <c r="C1244" s="236" t="s">
        <v>13774</v>
      </c>
      <c r="D1244" s="795" t="s">
        <v>13775</v>
      </c>
      <c r="E1244" s="236" t="s">
        <v>9568</v>
      </c>
      <c r="F1244" s="855"/>
    </row>
    <row r="1245" spans="1:6" ht="17.25" customHeight="1">
      <c r="A1245" s="844">
        <v>1104</v>
      </c>
      <c r="B1245" s="793">
        <v>43744</v>
      </c>
      <c r="C1245" s="795" t="s">
        <v>13776</v>
      </c>
      <c r="D1245" s="795" t="s">
        <v>13777</v>
      </c>
      <c r="E1245" s="236" t="s">
        <v>9568</v>
      </c>
      <c r="F1245" s="855"/>
    </row>
    <row r="1246" spans="1:6" ht="17.25" customHeight="1">
      <c r="A1246" s="844">
        <v>1105</v>
      </c>
      <c r="B1246" s="793">
        <v>43744</v>
      </c>
      <c r="C1246" s="236" t="s">
        <v>13778</v>
      </c>
      <c r="D1246" s="795" t="s">
        <v>13779</v>
      </c>
      <c r="E1246" s="236" t="s">
        <v>9568</v>
      </c>
      <c r="F1246" s="855"/>
    </row>
    <row r="1247" spans="1:6" ht="17.25" customHeight="1">
      <c r="A1247" s="844">
        <v>1106</v>
      </c>
      <c r="B1247" s="793">
        <v>43744</v>
      </c>
      <c r="C1247" s="236" t="s">
        <v>13780</v>
      </c>
      <c r="D1247" s="795" t="s">
        <v>13781</v>
      </c>
      <c r="E1247" s="236" t="s">
        <v>9568</v>
      </c>
      <c r="F1247" s="855"/>
    </row>
    <row r="1248" spans="1:6" ht="17.25" customHeight="1">
      <c r="A1248" s="844">
        <v>1107</v>
      </c>
      <c r="B1248" s="793">
        <v>43744</v>
      </c>
      <c r="C1248" s="236" t="s">
        <v>13782</v>
      </c>
      <c r="D1248" s="795" t="s">
        <v>12508</v>
      </c>
      <c r="E1248" s="236" t="s">
        <v>9568</v>
      </c>
      <c r="F1248" s="855"/>
    </row>
    <row r="1249" spans="1:6" ht="17.25" customHeight="1">
      <c r="A1249" s="844">
        <v>1108</v>
      </c>
      <c r="B1249" s="793">
        <v>43744</v>
      </c>
      <c r="C1249" s="236" t="s">
        <v>13783</v>
      </c>
      <c r="D1249" s="795" t="s">
        <v>13784</v>
      </c>
      <c r="E1249" s="236" t="s">
        <v>9568</v>
      </c>
      <c r="F1249" s="855"/>
    </row>
    <row r="1250" spans="1:6" ht="17.25" customHeight="1">
      <c r="A1250" s="844">
        <v>1109</v>
      </c>
      <c r="B1250" s="793">
        <v>43744</v>
      </c>
      <c r="C1250" s="236" t="s">
        <v>13785</v>
      </c>
      <c r="D1250" s="795" t="s">
        <v>13786</v>
      </c>
      <c r="E1250" s="236" t="s">
        <v>9568</v>
      </c>
      <c r="F1250" s="855"/>
    </row>
    <row r="1251" spans="1:6" ht="17.25" customHeight="1">
      <c r="A1251" s="844">
        <v>1110</v>
      </c>
      <c r="B1251" s="793">
        <v>43744</v>
      </c>
      <c r="C1251" s="236" t="s">
        <v>13787</v>
      </c>
      <c r="D1251" s="795" t="s">
        <v>13788</v>
      </c>
      <c r="E1251" s="236" t="s">
        <v>9568</v>
      </c>
      <c r="F1251" s="855"/>
    </row>
    <row r="1252" spans="1:6" ht="17.25" customHeight="1">
      <c r="A1252" s="844">
        <v>1111</v>
      </c>
      <c r="B1252" s="793">
        <v>43744</v>
      </c>
      <c r="C1252" s="236" t="s">
        <v>13789</v>
      </c>
      <c r="D1252" s="795" t="s">
        <v>13790</v>
      </c>
      <c r="E1252" s="236" t="s">
        <v>9568</v>
      </c>
      <c r="F1252" s="855"/>
    </row>
    <row r="1253" spans="1:6" ht="17.25" customHeight="1">
      <c r="A1253" s="844">
        <v>1112</v>
      </c>
      <c r="B1253" s="793">
        <v>43744</v>
      </c>
      <c r="C1253" s="236" t="s">
        <v>13791</v>
      </c>
      <c r="D1253" s="795" t="s">
        <v>13792</v>
      </c>
      <c r="E1253" s="236" t="s">
        <v>9568</v>
      </c>
      <c r="F1253" s="855"/>
    </row>
    <row r="1254" spans="1:6" ht="17.25" customHeight="1">
      <c r="A1254" s="844">
        <v>1113</v>
      </c>
      <c r="B1254" s="793">
        <v>43744</v>
      </c>
      <c r="C1254" s="236" t="s">
        <v>13793</v>
      </c>
      <c r="D1254" s="795" t="s">
        <v>13794</v>
      </c>
      <c r="E1254" s="236" t="s">
        <v>9568</v>
      </c>
      <c r="F1254" s="855"/>
    </row>
    <row r="1255" spans="1:6" ht="17.25" customHeight="1">
      <c r="A1255" s="844">
        <v>1114</v>
      </c>
      <c r="B1255" s="793">
        <v>43744</v>
      </c>
      <c r="C1255" s="236" t="s">
        <v>13795</v>
      </c>
      <c r="D1255" s="795" t="s">
        <v>13796</v>
      </c>
      <c r="E1255" s="236" t="s">
        <v>9568</v>
      </c>
      <c r="F1255" s="855"/>
    </row>
    <row r="1256" spans="1:6" ht="17.25" customHeight="1">
      <c r="A1256" s="844">
        <v>1115</v>
      </c>
      <c r="B1256" s="793">
        <v>43744</v>
      </c>
      <c r="C1256" s="236" t="s">
        <v>13797</v>
      </c>
      <c r="D1256" s="795" t="s">
        <v>13798</v>
      </c>
      <c r="E1256" s="236" t="s">
        <v>9568</v>
      </c>
      <c r="F1256" s="855"/>
    </row>
    <row r="1257" spans="1:6" ht="17.25" customHeight="1">
      <c r="A1257" s="844">
        <v>1116</v>
      </c>
      <c r="B1257" s="793">
        <v>43744</v>
      </c>
      <c r="C1257" s="236" t="s">
        <v>13799</v>
      </c>
      <c r="D1257" s="795" t="s">
        <v>13800</v>
      </c>
      <c r="E1257" s="236" t="s">
        <v>9568</v>
      </c>
      <c r="F1257" s="855"/>
    </row>
    <row r="1258" spans="1:6" ht="17.25" customHeight="1">
      <c r="A1258" s="844">
        <v>1117</v>
      </c>
      <c r="B1258" s="793">
        <v>43744</v>
      </c>
      <c r="C1258" s="236" t="s">
        <v>13801</v>
      </c>
      <c r="D1258" s="795" t="s">
        <v>13802</v>
      </c>
      <c r="E1258" s="236" t="s">
        <v>9568</v>
      </c>
      <c r="F1258" s="855"/>
    </row>
    <row r="1259" spans="1:6" ht="17.25" customHeight="1">
      <c r="A1259" s="844">
        <v>1118</v>
      </c>
      <c r="B1259" s="793">
        <v>43744</v>
      </c>
      <c r="C1259" s="236" t="s">
        <v>13803</v>
      </c>
      <c r="D1259" s="795" t="s">
        <v>13804</v>
      </c>
      <c r="E1259" s="236" t="s">
        <v>9568</v>
      </c>
      <c r="F1259" s="855"/>
    </row>
    <row r="1260" spans="1:6" ht="17.25" customHeight="1">
      <c r="A1260" s="844">
        <v>1119</v>
      </c>
      <c r="B1260" s="793">
        <v>43744</v>
      </c>
      <c r="C1260" s="236" t="s">
        <v>13805</v>
      </c>
      <c r="D1260" s="795" t="s">
        <v>13806</v>
      </c>
      <c r="E1260" s="236" t="s">
        <v>9568</v>
      </c>
      <c r="F1260" s="855"/>
    </row>
    <row r="1261" spans="1:6" ht="17.25" customHeight="1">
      <c r="A1261" s="844">
        <v>1120</v>
      </c>
      <c r="B1261" s="793">
        <v>43744</v>
      </c>
      <c r="C1261" s="236" t="s">
        <v>13807</v>
      </c>
      <c r="D1261" s="795" t="s">
        <v>13808</v>
      </c>
      <c r="E1261" s="236" t="s">
        <v>9568</v>
      </c>
      <c r="F1261" s="855"/>
    </row>
    <row r="1262" spans="1:6" ht="17.25" customHeight="1">
      <c r="A1262" s="844">
        <v>1121</v>
      </c>
      <c r="B1262" s="793">
        <v>43744</v>
      </c>
      <c r="C1262" s="236" t="s">
        <v>13809</v>
      </c>
      <c r="D1262" s="795" t="s">
        <v>13810</v>
      </c>
      <c r="E1262" s="236" t="s">
        <v>9568</v>
      </c>
      <c r="F1262" s="855"/>
    </row>
    <row r="1263" spans="1:6" ht="17.25" customHeight="1">
      <c r="A1263" s="844">
        <v>1122</v>
      </c>
      <c r="B1263" s="793">
        <v>43744</v>
      </c>
      <c r="C1263" s="236" t="s">
        <v>13811</v>
      </c>
      <c r="D1263" s="795" t="s">
        <v>13812</v>
      </c>
      <c r="E1263" s="236" t="s">
        <v>9568</v>
      </c>
      <c r="F1263" s="855"/>
    </row>
    <row r="1264" spans="1:6" ht="17.25" customHeight="1">
      <c r="A1264" s="844">
        <v>1123</v>
      </c>
      <c r="B1264" s="793">
        <v>43744</v>
      </c>
      <c r="C1264" s="236" t="s">
        <v>13813</v>
      </c>
      <c r="D1264" s="795" t="s">
        <v>13814</v>
      </c>
      <c r="E1264" s="236" t="s">
        <v>9568</v>
      </c>
      <c r="F1264" s="855"/>
    </row>
    <row r="1265" spans="1:6" ht="17.25" customHeight="1">
      <c r="A1265" s="844">
        <v>1124</v>
      </c>
      <c r="B1265" s="793">
        <v>43744</v>
      </c>
      <c r="C1265" s="236" t="s">
        <v>13815</v>
      </c>
      <c r="D1265" s="795" t="s">
        <v>13816</v>
      </c>
      <c r="E1265" s="236" t="s">
        <v>9568</v>
      </c>
      <c r="F1265" s="855"/>
    </row>
    <row r="1266" spans="1:6" ht="17.25" customHeight="1">
      <c r="A1266" s="844">
        <v>1125</v>
      </c>
      <c r="B1266" s="793">
        <v>43744</v>
      </c>
      <c r="C1266" s="236" t="s">
        <v>13817</v>
      </c>
      <c r="D1266" s="795" t="s">
        <v>13818</v>
      </c>
      <c r="E1266" s="236" t="s">
        <v>9568</v>
      </c>
      <c r="F1266" s="855"/>
    </row>
    <row r="1267" spans="1:6" ht="17.25" customHeight="1">
      <c r="A1267" s="844">
        <v>1126</v>
      </c>
      <c r="B1267" s="793">
        <v>43744</v>
      </c>
      <c r="C1267" s="236" t="s">
        <v>13819</v>
      </c>
      <c r="D1267" s="795" t="s">
        <v>13820</v>
      </c>
      <c r="E1267" s="236" t="s">
        <v>9568</v>
      </c>
      <c r="F1267" s="855"/>
    </row>
    <row r="1268" spans="1:6" ht="17.25" customHeight="1">
      <c r="A1268" s="844">
        <v>1127</v>
      </c>
      <c r="B1268" s="793">
        <v>43744</v>
      </c>
      <c r="C1268" s="236" t="s">
        <v>13821</v>
      </c>
      <c r="D1268" s="795" t="s">
        <v>13822</v>
      </c>
      <c r="E1268" s="236" t="s">
        <v>9568</v>
      </c>
      <c r="F1268" s="855"/>
    </row>
    <row r="1269" spans="1:6" ht="17.25" customHeight="1">
      <c r="A1269" s="844">
        <v>1128</v>
      </c>
      <c r="B1269" s="793">
        <v>43744</v>
      </c>
      <c r="C1269" s="795" t="s">
        <v>13823</v>
      </c>
      <c r="D1269" s="795" t="s">
        <v>13824</v>
      </c>
      <c r="E1269" s="236" t="s">
        <v>9568</v>
      </c>
      <c r="F1269" s="855"/>
    </row>
    <row r="1270" spans="1:6" ht="17.25" customHeight="1">
      <c r="A1270" s="844">
        <v>1129</v>
      </c>
      <c r="B1270" s="793">
        <v>43744</v>
      </c>
      <c r="C1270" s="236">
        <v>13</v>
      </c>
      <c r="D1270" s="875" t="s">
        <v>13825</v>
      </c>
      <c r="E1270" s="236" t="s">
        <v>52</v>
      </c>
      <c r="F1270" s="857" t="s">
        <v>13826</v>
      </c>
    </row>
    <row r="1271" spans="1:6" ht="17.25" customHeight="1">
      <c r="A1271" s="844">
        <v>1130</v>
      </c>
      <c r="B1271" s="793">
        <v>43744</v>
      </c>
      <c r="C1271" s="236" t="s">
        <v>13827</v>
      </c>
      <c r="D1271" s="795" t="s">
        <v>13828</v>
      </c>
      <c r="E1271" s="236" t="s">
        <v>9568</v>
      </c>
      <c r="F1271" s="855"/>
    </row>
    <row r="1272" spans="1:6" ht="17.25" customHeight="1">
      <c r="A1272" s="844">
        <v>1131</v>
      </c>
      <c r="B1272" s="793">
        <v>43744</v>
      </c>
      <c r="C1272" s="236" t="s">
        <v>13829</v>
      </c>
      <c r="D1272" s="795" t="s">
        <v>13310</v>
      </c>
      <c r="E1272" s="236" t="s">
        <v>9568</v>
      </c>
      <c r="F1272" s="855"/>
    </row>
    <row r="1273" spans="1:6" ht="17.25" customHeight="1">
      <c r="A1273" s="844">
        <v>1132</v>
      </c>
      <c r="B1273" s="793">
        <v>43744</v>
      </c>
      <c r="C1273" s="236" t="s">
        <v>13830</v>
      </c>
      <c r="D1273" s="795" t="s">
        <v>13831</v>
      </c>
      <c r="E1273" s="236" t="s">
        <v>9568</v>
      </c>
      <c r="F1273" s="855"/>
    </row>
    <row r="1274" spans="1:6" ht="17.25" customHeight="1">
      <c r="A1274" s="844">
        <v>1133</v>
      </c>
      <c r="B1274" s="793">
        <v>43744</v>
      </c>
      <c r="C1274" s="236" t="s">
        <v>13717</v>
      </c>
      <c r="D1274" s="795" t="s">
        <v>13832</v>
      </c>
      <c r="E1274" s="236" t="s">
        <v>9568</v>
      </c>
      <c r="F1274" s="855"/>
    </row>
    <row r="1275" spans="1:6" ht="17.25" customHeight="1">
      <c r="A1275" s="844">
        <v>1134</v>
      </c>
      <c r="B1275" s="793">
        <v>43745</v>
      </c>
      <c r="C1275" s="236" t="s">
        <v>13833</v>
      </c>
      <c r="D1275" s="795" t="s">
        <v>13834</v>
      </c>
      <c r="E1275" s="236" t="s">
        <v>9568</v>
      </c>
      <c r="F1275" s="855"/>
    </row>
    <row r="1276" spans="1:6" ht="17.25" customHeight="1">
      <c r="A1276" s="844">
        <v>1135</v>
      </c>
      <c r="B1276" s="793">
        <v>43745</v>
      </c>
      <c r="C1276" s="236" t="s">
        <v>13835</v>
      </c>
      <c r="D1276" s="795" t="s">
        <v>13836</v>
      </c>
      <c r="E1276" s="236" t="s">
        <v>9568</v>
      </c>
      <c r="F1276" s="855"/>
    </row>
    <row r="1277" spans="1:6" ht="17.25" customHeight="1">
      <c r="A1277" s="844">
        <v>1136</v>
      </c>
      <c r="B1277" s="793">
        <v>43745</v>
      </c>
      <c r="C1277" s="236" t="s">
        <v>13837</v>
      </c>
      <c r="D1277" s="795" t="s">
        <v>13838</v>
      </c>
      <c r="E1277" s="236" t="s">
        <v>9568</v>
      </c>
      <c r="F1277" s="855"/>
    </row>
    <row r="1278" spans="1:6" ht="17.25" customHeight="1">
      <c r="A1278" s="847">
        <v>1137</v>
      </c>
      <c r="B1278" s="809">
        <v>43745</v>
      </c>
      <c r="C1278" s="796" t="s">
        <v>13839</v>
      </c>
      <c r="D1278" s="797" t="s">
        <v>13840</v>
      </c>
      <c r="E1278" s="796" t="s">
        <v>9568</v>
      </c>
      <c r="F1278" s="859"/>
    </row>
    <row r="1279" spans="1:6" ht="17.25" customHeight="1">
      <c r="A1279" s="844">
        <v>1138</v>
      </c>
      <c r="B1279" s="793">
        <v>43745</v>
      </c>
      <c r="C1279" s="236" t="s">
        <v>13334</v>
      </c>
      <c r="D1279" s="795" t="s">
        <v>13841</v>
      </c>
      <c r="E1279" s="236" t="s">
        <v>9568</v>
      </c>
      <c r="F1279" s="855"/>
    </row>
    <row r="1280" spans="1:6" ht="17.25" customHeight="1">
      <c r="A1280" s="844">
        <v>1139</v>
      </c>
      <c r="B1280" s="793">
        <v>43745</v>
      </c>
      <c r="C1280" s="236" t="s">
        <v>13842</v>
      </c>
      <c r="D1280" s="795" t="s">
        <v>13843</v>
      </c>
      <c r="E1280" s="236" t="s">
        <v>9568</v>
      </c>
      <c r="F1280" s="855"/>
    </row>
    <row r="1281" spans="1:6" ht="17.25" customHeight="1">
      <c r="A1281" s="844">
        <v>1140</v>
      </c>
      <c r="B1281" s="793">
        <v>43745</v>
      </c>
      <c r="C1281" s="236" t="s">
        <v>13844</v>
      </c>
      <c r="D1281" s="795" t="s">
        <v>13845</v>
      </c>
      <c r="E1281" s="236" t="s">
        <v>9568</v>
      </c>
      <c r="F1281" s="855"/>
    </row>
    <row r="1282" spans="1:6" ht="17.25" customHeight="1">
      <c r="A1282" s="844">
        <v>1141</v>
      </c>
      <c r="B1282" s="793">
        <v>43745</v>
      </c>
      <c r="C1282" s="795" t="s">
        <v>13846</v>
      </c>
      <c r="D1282" s="795" t="s">
        <v>13847</v>
      </c>
      <c r="E1282" s="236" t="s">
        <v>9568</v>
      </c>
      <c r="F1282" s="855"/>
    </row>
    <row r="1283" spans="1:6" ht="17.25" customHeight="1">
      <c r="A1283" s="844">
        <v>1142</v>
      </c>
      <c r="B1283" s="793">
        <v>43745</v>
      </c>
      <c r="C1283" s="236" t="s">
        <v>11803</v>
      </c>
      <c r="D1283" s="795" t="s">
        <v>13848</v>
      </c>
      <c r="E1283" s="236" t="s">
        <v>9568</v>
      </c>
      <c r="F1283" s="855"/>
    </row>
    <row r="1284" spans="1:6" ht="17.25" customHeight="1">
      <c r="A1284" s="844">
        <v>1143</v>
      </c>
      <c r="B1284" s="793">
        <v>43745</v>
      </c>
      <c r="C1284" s="236" t="s">
        <v>13849</v>
      </c>
      <c r="D1284" s="795" t="s">
        <v>13850</v>
      </c>
      <c r="E1284" s="236" t="s">
        <v>9568</v>
      </c>
      <c r="F1284" s="855"/>
    </row>
    <row r="1285" spans="1:6" ht="17.25" customHeight="1">
      <c r="A1285" s="844">
        <v>1144</v>
      </c>
      <c r="B1285" s="793">
        <v>43745</v>
      </c>
      <c r="C1285" s="236" t="s">
        <v>13851</v>
      </c>
      <c r="D1285" s="795" t="s">
        <v>13852</v>
      </c>
      <c r="E1285" s="236" t="s">
        <v>9568</v>
      </c>
      <c r="F1285" s="855"/>
    </row>
    <row r="1286" spans="1:6" ht="17.25" customHeight="1">
      <c r="A1286" s="844">
        <v>1145</v>
      </c>
      <c r="B1286" s="793">
        <v>43745</v>
      </c>
      <c r="C1286" s="236" t="s">
        <v>13853</v>
      </c>
      <c r="D1286" s="795" t="s">
        <v>13854</v>
      </c>
      <c r="E1286" s="236" t="s">
        <v>9568</v>
      </c>
      <c r="F1286" s="855"/>
    </row>
    <row r="1287" spans="1:6" ht="17.25" customHeight="1">
      <c r="A1287" s="844">
        <v>1146</v>
      </c>
      <c r="B1287" s="793">
        <v>43745</v>
      </c>
      <c r="C1287" s="236" t="s">
        <v>13855</v>
      </c>
      <c r="D1287" s="795" t="s">
        <v>13856</v>
      </c>
      <c r="E1287" s="236" t="s">
        <v>9568</v>
      </c>
      <c r="F1287" s="855"/>
    </row>
    <row r="1288" spans="1:6" ht="17.25" customHeight="1">
      <c r="A1288" s="844">
        <v>1147</v>
      </c>
      <c r="B1288" s="793">
        <v>43745</v>
      </c>
      <c r="C1288" s="236" t="s">
        <v>13857</v>
      </c>
      <c r="D1288" s="795" t="s">
        <v>13858</v>
      </c>
      <c r="E1288" s="236" t="s">
        <v>9568</v>
      </c>
      <c r="F1288" s="855"/>
    </row>
    <row r="1289" spans="1:6" ht="17.25" customHeight="1">
      <c r="A1289" s="844">
        <v>1148</v>
      </c>
      <c r="B1289" s="793">
        <v>43745</v>
      </c>
      <c r="C1289" s="236" t="s">
        <v>13859</v>
      </c>
      <c r="D1289" s="795" t="s">
        <v>13860</v>
      </c>
      <c r="E1289" s="236" t="s">
        <v>9568</v>
      </c>
      <c r="F1289" s="855"/>
    </row>
    <row r="1290" spans="1:6" ht="17.25" customHeight="1">
      <c r="A1290" s="844">
        <v>1149</v>
      </c>
      <c r="B1290" s="793">
        <v>43745</v>
      </c>
      <c r="C1290" s="236" t="s">
        <v>13861</v>
      </c>
      <c r="D1290" s="795" t="s">
        <v>13862</v>
      </c>
      <c r="E1290" s="236" t="s">
        <v>9568</v>
      </c>
      <c r="F1290" s="855"/>
    </row>
    <row r="1291" spans="1:6" ht="17.25" customHeight="1">
      <c r="A1291" s="844">
        <v>1150</v>
      </c>
      <c r="B1291" s="793">
        <v>43746</v>
      </c>
      <c r="C1291" s="236" t="s">
        <v>13863</v>
      </c>
      <c r="D1291" s="795" t="s">
        <v>13864</v>
      </c>
      <c r="E1291" s="236" t="s">
        <v>9568</v>
      </c>
      <c r="F1291" s="855"/>
    </row>
    <row r="1292" spans="1:6" ht="17.25" customHeight="1">
      <c r="A1292" s="844">
        <v>1151</v>
      </c>
      <c r="B1292" s="793">
        <v>43746</v>
      </c>
      <c r="C1292" s="236" t="s">
        <v>13865</v>
      </c>
      <c r="D1292" s="795" t="s">
        <v>13866</v>
      </c>
      <c r="E1292" s="236" t="s">
        <v>9568</v>
      </c>
      <c r="F1292" s="855"/>
    </row>
    <row r="1293" spans="1:6" ht="17.25" customHeight="1">
      <c r="A1293" s="844">
        <v>1152</v>
      </c>
      <c r="B1293" s="793">
        <v>43746</v>
      </c>
      <c r="C1293" s="236" t="s">
        <v>13867</v>
      </c>
      <c r="D1293" s="795" t="s">
        <v>13868</v>
      </c>
      <c r="E1293" s="236" t="s">
        <v>9568</v>
      </c>
      <c r="F1293" s="855"/>
    </row>
    <row r="1294" spans="1:6" ht="17.25" customHeight="1">
      <c r="A1294" s="847">
        <v>1153</v>
      </c>
      <c r="B1294" s="809">
        <v>43746</v>
      </c>
      <c r="C1294" s="796" t="s">
        <v>13869</v>
      </c>
      <c r="D1294" s="797" t="s">
        <v>13870</v>
      </c>
      <c r="E1294" s="796" t="s">
        <v>9568</v>
      </c>
      <c r="F1294" s="859"/>
    </row>
    <row r="1295" spans="1:6" ht="17.25" customHeight="1">
      <c r="A1295" s="844">
        <v>1154</v>
      </c>
      <c r="B1295" s="793">
        <v>43747</v>
      </c>
      <c r="C1295" s="236" t="s">
        <v>13871</v>
      </c>
      <c r="D1295" s="795" t="s">
        <v>13872</v>
      </c>
      <c r="E1295" s="236" t="s">
        <v>9568</v>
      </c>
      <c r="F1295" s="855"/>
    </row>
    <row r="1296" spans="1:6" ht="17.25" customHeight="1">
      <c r="A1296" s="844">
        <v>1155</v>
      </c>
      <c r="B1296" s="793">
        <v>43747</v>
      </c>
      <c r="C1296" s="236" t="s">
        <v>13873</v>
      </c>
      <c r="D1296" s="795" t="s">
        <v>13874</v>
      </c>
      <c r="E1296" s="236" t="s">
        <v>9568</v>
      </c>
      <c r="F1296" s="855"/>
    </row>
    <row r="1297" spans="1:6" ht="17.25" customHeight="1">
      <c r="A1297" s="844">
        <v>1156</v>
      </c>
      <c r="B1297" s="793">
        <v>43747</v>
      </c>
      <c r="C1297" s="236" t="s">
        <v>13875</v>
      </c>
      <c r="D1297" s="795" t="s">
        <v>13876</v>
      </c>
      <c r="E1297" s="236" t="s">
        <v>9568</v>
      </c>
      <c r="F1297" s="855"/>
    </row>
    <row r="1298" spans="1:6" ht="17.25" customHeight="1">
      <c r="A1298" s="844">
        <v>1157</v>
      </c>
      <c r="B1298" s="793">
        <v>43747</v>
      </c>
      <c r="C1298" s="236" t="s">
        <v>13877</v>
      </c>
      <c r="D1298" s="795" t="s">
        <v>13878</v>
      </c>
      <c r="E1298" s="236" t="s">
        <v>9568</v>
      </c>
      <c r="F1298" s="855"/>
    </row>
    <row r="1299" spans="1:6" ht="17.25" customHeight="1">
      <c r="A1299" s="844">
        <v>1158</v>
      </c>
      <c r="B1299" s="793">
        <v>43747</v>
      </c>
      <c r="C1299" s="236" t="s">
        <v>13879</v>
      </c>
      <c r="D1299" s="795" t="s">
        <v>13880</v>
      </c>
      <c r="E1299" s="236" t="s">
        <v>9568</v>
      </c>
      <c r="F1299" s="855"/>
    </row>
    <row r="1300" spans="1:6" ht="17.25" customHeight="1">
      <c r="A1300" s="844">
        <v>1159</v>
      </c>
      <c r="B1300" s="793">
        <v>43747</v>
      </c>
      <c r="C1300" s="236" t="s">
        <v>13881</v>
      </c>
      <c r="D1300" s="795" t="s">
        <v>13882</v>
      </c>
      <c r="E1300" s="236" t="s">
        <v>9568</v>
      </c>
      <c r="F1300" s="855"/>
    </row>
    <row r="1301" spans="1:6" ht="17.25" customHeight="1">
      <c r="A1301" s="844">
        <v>1160</v>
      </c>
      <c r="B1301" s="793">
        <v>43747</v>
      </c>
      <c r="C1301" s="236" t="s">
        <v>13883</v>
      </c>
      <c r="D1301" s="795" t="s">
        <v>13884</v>
      </c>
      <c r="E1301" s="236" t="s">
        <v>9568</v>
      </c>
      <c r="F1301" s="855"/>
    </row>
    <row r="1302" spans="1:6" ht="17.25" customHeight="1">
      <c r="A1302" s="844">
        <v>1161</v>
      </c>
      <c r="B1302" s="793">
        <v>43747</v>
      </c>
      <c r="C1302" s="795" t="s">
        <v>13885</v>
      </c>
      <c r="D1302" s="795" t="s">
        <v>13886</v>
      </c>
      <c r="E1302" s="236" t="s">
        <v>9568</v>
      </c>
      <c r="F1302" s="855"/>
    </row>
    <row r="1303" spans="1:6" ht="17.25" customHeight="1">
      <c r="A1303" s="844">
        <v>1162</v>
      </c>
      <c r="B1303" s="793">
        <v>43747</v>
      </c>
      <c r="C1303" s="795" t="s">
        <v>13887</v>
      </c>
      <c r="D1303" s="795" t="s">
        <v>13888</v>
      </c>
      <c r="E1303" s="236" t="s">
        <v>9568</v>
      </c>
      <c r="F1303" s="855"/>
    </row>
    <row r="1304" spans="1:6" ht="17.25" customHeight="1">
      <c r="A1304" s="844">
        <v>1163</v>
      </c>
      <c r="B1304" s="793">
        <v>43747</v>
      </c>
      <c r="C1304" s="236" t="s">
        <v>13889</v>
      </c>
      <c r="D1304" s="795" t="s">
        <v>13890</v>
      </c>
      <c r="E1304" s="236" t="s">
        <v>9568</v>
      </c>
      <c r="F1304" s="855"/>
    </row>
    <row r="1305" spans="1:6" ht="17.25" customHeight="1">
      <c r="A1305" s="844">
        <v>1164</v>
      </c>
      <c r="B1305" s="793">
        <v>43747</v>
      </c>
      <c r="C1305" s="236" t="s">
        <v>13891</v>
      </c>
      <c r="D1305" s="795" t="s">
        <v>13892</v>
      </c>
      <c r="E1305" s="236" t="s">
        <v>9568</v>
      </c>
      <c r="F1305" s="855"/>
    </row>
    <row r="1306" spans="1:6" ht="17.25" customHeight="1">
      <c r="A1306" s="844">
        <v>1165</v>
      </c>
      <c r="B1306" s="793">
        <v>43747</v>
      </c>
      <c r="C1306" s="236" t="s">
        <v>13893</v>
      </c>
      <c r="D1306" s="795" t="s">
        <v>13894</v>
      </c>
      <c r="E1306" s="236" t="s">
        <v>9568</v>
      </c>
      <c r="F1306" s="855"/>
    </row>
    <row r="1307" spans="1:6" ht="17.25" customHeight="1">
      <c r="A1307" s="844">
        <v>1166</v>
      </c>
      <c r="B1307" s="793">
        <v>43747</v>
      </c>
      <c r="C1307" s="236" t="s">
        <v>13895</v>
      </c>
      <c r="D1307" s="795" t="s">
        <v>13896</v>
      </c>
      <c r="E1307" s="236" t="s">
        <v>9568</v>
      </c>
      <c r="F1307" s="855"/>
    </row>
    <row r="1308" spans="1:6" ht="17.25" customHeight="1">
      <c r="A1308" s="844">
        <v>1167</v>
      </c>
      <c r="B1308" s="793">
        <v>43747</v>
      </c>
      <c r="C1308" s="236" t="s">
        <v>13897</v>
      </c>
      <c r="D1308" s="795" t="s">
        <v>13898</v>
      </c>
      <c r="E1308" s="236" t="s">
        <v>9568</v>
      </c>
      <c r="F1308" s="855"/>
    </row>
    <row r="1309" spans="1:6" ht="17.25" customHeight="1">
      <c r="A1309" s="844">
        <v>1168</v>
      </c>
      <c r="B1309" s="793">
        <v>43747</v>
      </c>
      <c r="C1309" s="236" t="s">
        <v>10978</v>
      </c>
      <c r="D1309" s="795" t="s">
        <v>13899</v>
      </c>
      <c r="E1309" s="236" t="s">
        <v>9568</v>
      </c>
      <c r="F1309" s="855"/>
    </row>
    <row r="1310" spans="1:6" ht="17.25" customHeight="1">
      <c r="A1310" s="844">
        <v>1169</v>
      </c>
      <c r="B1310" s="793">
        <v>43747</v>
      </c>
      <c r="C1310" s="236" t="s">
        <v>13900</v>
      </c>
      <c r="D1310" s="795" t="s">
        <v>12727</v>
      </c>
      <c r="E1310" s="236" t="s">
        <v>9568</v>
      </c>
      <c r="F1310" s="855"/>
    </row>
    <row r="1311" spans="1:6" ht="17.25" customHeight="1">
      <c r="A1311" s="844">
        <v>1170</v>
      </c>
      <c r="B1311" s="793">
        <v>43747</v>
      </c>
      <c r="C1311" s="795" t="s">
        <v>13901</v>
      </c>
      <c r="D1311" s="795" t="s">
        <v>13902</v>
      </c>
      <c r="E1311" s="236" t="s">
        <v>9568</v>
      </c>
      <c r="F1311" s="855"/>
    </row>
    <row r="1312" spans="1:6" ht="17.25" customHeight="1">
      <c r="A1312" s="844">
        <v>1171</v>
      </c>
      <c r="B1312" s="793">
        <v>43747</v>
      </c>
      <c r="C1312" s="236" t="s">
        <v>13903</v>
      </c>
      <c r="D1312" s="795" t="s">
        <v>13904</v>
      </c>
      <c r="E1312" s="236" t="s">
        <v>9568</v>
      </c>
      <c r="F1312" s="855"/>
    </row>
    <row r="1313" spans="1:6" ht="17.25" customHeight="1">
      <c r="A1313" s="844">
        <v>1172</v>
      </c>
      <c r="B1313" s="793">
        <v>43747</v>
      </c>
      <c r="C1313" s="236" t="s">
        <v>13905</v>
      </c>
      <c r="D1313" s="795" t="s">
        <v>13906</v>
      </c>
      <c r="E1313" s="236" t="s">
        <v>9568</v>
      </c>
      <c r="F1313" s="855"/>
    </row>
    <row r="1314" spans="1:6" ht="17.25" customHeight="1">
      <c r="A1314" s="844">
        <v>1173</v>
      </c>
      <c r="B1314" s="793">
        <v>43747</v>
      </c>
      <c r="C1314" s="236" t="s">
        <v>13907</v>
      </c>
      <c r="D1314" s="795" t="s">
        <v>13908</v>
      </c>
      <c r="E1314" s="236" t="s">
        <v>9568</v>
      </c>
      <c r="F1314" s="855"/>
    </row>
    <row r="1315" spans="1:6" ht="17.25" customHeight="1">
      <c r="A1315" s="844">
        <v>1174</v>
      </c>
      <c r="B1315" s="793">
        <v>43747</v>
      </c>
      <c r="C1315" s="236" t="s">
        <v>13909</v>
      </c>
      <c r="D1315" s="795" t="s">
        <v>13910</v>
      </c>
      <c r="E1315" s="236" t="s">
        <v>9568</v>
      </c>
      <c r="F1315" s="855"/>
    </row>
    <row r="1316" spans="1:6" ht="17.25" customHeight="1">
      <c r="A1316" s="844">
        <v>1175</v>
      </c>
      <c r="B1316" s="793">
        <v>43747</v>
      </c>
      <c r="C1316" s="236" t="s">
        <v>13911</v>
      </c>
      <c r="D1316" s="795" t="s">
        <v>13912</v>
      </c>
      <c r="E1316" s="236" t="s">
        <v>9568</v>
      </c>
      <c r="F1316" s="855"/>
    </row>
    <row r="1317" spans="1:6" ht="17.25" customHeight="1">
      <c r="A1317" s="844">
        <v>1176</v>
      </c>
      <c r="B1317" s="793">
        <v>43747</v>
      </c>
      <c r="C1317" s="236" t="s">
        <v>13913</v>
      </c>
      <c r="D1317" s="795" t="s">
        <v>13914</v>
      </c>
      <c r="E1317" s="236" t="s">
        <v>9568</v>
      </c>
      <c r="F1317" s="855"/>
    </row>
    <row r="1318" spans="1:6" ht="17.25" customHeight="1">
      <c r="A1318" s="844">
        <v>1177</v>
      </c>
      <c r="B1318" s="793">
        <v>43747</v>
      </c>
      <c r="C1318" s="236" t="s">
        <v>13915</v>
      </c>
      <c r="D1318" s="795" t="s">
        <v>13916</v>
      </c>
      <c r="E1318" s="236" t="s">
        <v>9568</v>
      </c>
      <c r="F1318" s="855"/>
    </row>
    <row r="1319" spans="1:6" ht="17.25" customHeight="1">
      <c r="A1319" s="844">
        <v>1178</v>
      </c>
      <c r="B1319" s="793">
        <v>43748</v>
      </c>
      <c r="C1319" s="236" t="s">
        <v>13917</v>
      </c>
      <c r="D1319" s="795" t="s">
        <v>13918</v>
      </c>
      <c r="E1319" s="236" t="s">
        <v>9568</v>
      </c>
      <c r="F1319" s="855"/>
    </row>
    <row r="1320" spans="1:6" ht="17.25" customHeight="1">
      <c r="A1320" s="844">
        <v>1179</v>
      </c>
      <c r="B1320" s="793">
        <v>43748</v>
      </c>
      <c r="C1320" s="236" t="s">
        <v>13919</v>
      </c>
      <c r="D1320" s="795" t="s">
        <v>13920</v>
      </c>
      <c r="E1320" s="236" t="s">
        <v>9568</v>
      </c>
      <c r="F1320" s="855"/>
    </row>
    <row r="1321" spans="1:6" ht="17.25" customHeight="1">
      <c r="A1321" s="844">
        <v>1180</v>
      </c>
      <c r="B1321" s="793">
        <v>43748</v>
      </c>
      <c r="C1321" s="236" t="s">
        <v>13921</v>
      </c>
      <c r="D1321" s="795" t="s">
        <v>13922</v>
      </c>
      <c r="E1321" s="236" t="s">
        <v>9568</v>
      </c>
      <c r="F1321" s="855"/>
    </row>
    <row r="1322" spans="1:6" ht="17.25" customHeight="1">
      <c r="A1322" s="844">
        <v>1181</v>
      </c>
      <c r="B1322" s="793">
        <v>43748</v>
      </c>
      <c r="C1322" s="236" t="s">
        <v>13923</v>
      </c>
      <c r="D1322" s="795" t="s">
        <v>13924</v>
      </c>
      <c r="E1322" s="236" t="s">
        <v>9568</v>
      </c>
      <c r="F1322" s="855"/>
    </row>
    <row r="1323" spans="1:6" ht="17.25" customHeight="1">
      <c r="A1323" s="844">
        <v>1182</v>
      </c>
      <c r="B1323" s="793">
        <v>43748</v>
      </c>
      <c r="C1323" s="236" t="s">
        <v>13925</v>
      </c>
      <c r="D1323" s="795" t="s">
        <v>13401</v>
      </c>
      <c r="E1323" s="236" t="s">
        <v>9568</v>
      </c>
      <c r="F1323" s="855"/>
    </row>
    <row r="1324" spans="1:6" ht="17.25" customHeight="1">
      <c r="A1324" s="844">
        <v>1183</v>
      </c>
      <c r="B1324" s="793">
        <v>43748</v>
      </c>
      <c r="C1324" s="236" t="s">
        <v>13926</v>
      </c>
      <c r="D1324" s="795" t="s">
        <v>13927</v>
      </c>
      <c r="E1324" s="236" t="s">
        <v>9568</v>
      </c>
      <c r="F1324" s="855"/>
    </row>
    <row r="1325" spans="1:6" ht="17.25" customHeight="1">
      <c r="A1325" s="847">
        <v>1184</v>
      </c>
      <c r="B1325" s="809">
        <v>43748</v>
      </c>
      <c r="C1325" s="796" t="s">
        <v>13928</v>
      </c>
      <c r="D1325" s="797" t="s">
        <v>13929</v>
      </c>
      <c r="E1325" s="796" t="s">
        <v>9568</v>
      </c>
      <c r="F1325" s="859"/>
    </row>
    <row r="1326" spans="1:6" ht="17.25" customHeight="1">
      <c r="A1326" s="844">
        <v>1185</v>
      </c>
      <c r="B1326" s="793">
        <v>43748</v>
      </c>
      <c r="C1326" s="236" t="s">
        <v>13930</v>
      </c>
      <c r="D1326" s="795" t="s">
        <v>13931</v>
      </c>
      <c r="E1326" s="236" t="s">
        <v>9568</v>
      </c>
      <c r="F1326" s="855"/>
    </row>
    <row r="1327" spans="1:6" ht="17.25" customHeight="1">
      <c r="A1327" s="844">
        <v>1186</v>
      </c>
      <c r="B1327" s="793">
        <v>43749</v>
      </c>
      <c r="C1327" s="236" t="s">
        <v>13932</v>
      </c>
      <c r="D1327" s="795" t="s">
        <v>13933</v>
      </c>
      <c r="E1327" s="236" t="s">
        <v>9568</v>
      </c>
      <c r="F1327" s="855"/>
    </row>
    <row r="1328" spans="1:6" ht="17.25" customHeight="1">
      <c r="A1328" s="844">
        <v>1187</v>
      </c>
      <c r="B1328" s="793">
        <v>43749</v>
      </c>
      <c r="C1328" s="236" t="s">
        <v>13934</v>
      </c>
      <c r="D1328" s="795" t="s">
        <v>13935</v>
      </c>
      <c r="E1328" s="236" t="s">
        <v>9568</v>
      </c>
      <c r="F1328" s="855"/>
    </row>
    <row r="1329" spans="1:6" ht="17.25" customHeight="1">
      <c r="A1329" s="844">
        <v>1188</v>
      </c>
      <c r="B1329" s="793">
        <v>43749</v>
      </c>
      <c r="C1329" s="236" t="s">
        <v>13936</v>
      </c>
      <c r="D1329" s="795" t="s">
        <v>13937</v>
      </c>
      <c r="E1329" s="236" t="s">
        <v>9568</v>
      </c>
      <c r="F1329" s="855"/>
    </row>
    <row r="1330" spans="1:6" ht="17.25" customHeight="1">
      <c r="A1330" s="844">
        <v>1189</v>
      </c>
      <c r="B1330" s="793">
        <v>43749</v>
      </c>
      <c r="C1330" s="795" t="s">
        <v>13938</v>
      </c>
      <c r="D1330" s="795" t="s">
        <v>13939</v>
      </c>
      <c r="E1330" s="236" t="s">
        <v>9568</v>
      </c>
      <c r="F1330" s="855"/>
    </row>
    <row r="1331" spans="1:6" ht="17.25" customHeight="1">
      <c r="A1331" s="844">
        <v>1190</v>
      </c>
      <c r="B1331" s="793">
        <v>43749</v>
      </c>
      <c r="C1331" s="236" t="s">
        <v>13940</v>
      </c>
      <c r="D1331" s="795" t="s">
        <v>13941</v>
      </c>
      <c r="E1331" s="236" t="s">
        <v>9568</v>
      </c>
      <c r="F1331" s="855"/>
    </row>
    <row r="1332" spans="1:6" ht="17.25" customHeight="1">
      <c r="A1332" s="847">
        <v>1191</v>
      </c>
      <c r="B1332" s="809">
        <v>43749</v>
      </c>
      <c r="C1332" s="796" t="s">
        <v>13942</v>
      </c>
      <c r="D1332" s="797" t="s">
        <v>13943</v>
      </c>
      <c r="E1332" s="796" t="s">
        <v>9568</v>
      </c>
      <c r="F1332" s="859"/>
    </row>
    <row r="1333" spans="1:6" ht="17.25" customHeight="1">
      <c r="A1333" s="844">
        <v>1192</v>
      </c>
      <c r="B1333" s="793">
        <v>43750</v>
      </c>
      <c r="C1333" s="236" t="s">
        <v>13944</v>
      </c>
      <c r="D1333" s="795" t="s">
        <v>13945</v>
      </c>
      <c r="E1333" s="236" t="s">
        <v>9568</v>
      </c>
      <c r="F1333" s="855"/>
    </row>
    <row r="1334" spans="1:6" ht="17.25" customHeight="1">
      <c r="A1334" s="844">
        <v>1193</v>
      </c>
      <c r="B1334" s="793">
        <v>43750</v>
      </c>
      <c r="C1334" s="236" t="s">
        <v>13946</v>
      </c>
      <c r="D1334" s="795" t="s">
        <v>13947</v>
      </c>
      <c r="E1334" s="236" t="s">
        <v>9568</v>
      </c>
      <c r="F1334" s="855"/>
    </row>
    <row r="1335" spans="1:6" ht="17.25" customHeight="1">
      <c r="A1335" s="844">
        <v>1194</v>
      </c>
      <c r="B1335" s="793">
        <v>43751</v>
      </c>
      <c r="C1335" s="236" t="s">
        <v>12861</v>
      </c>
      <c r="D1335" s="795" t="s">
        <v>13948</v>
      </c>
      <c r="E1335" s="236" t="s">
        <v>9568</v>
      </c>
      <c r="F1335" s="855"/>
    </row>
    <row r="1336" spans="1:6" ht="17.25" customHeight="1">
      <c r="A1336" s="844">
        <v>1195</v>
      </c>
      <c r="B1336" s="793">
        <v>43751</v>
      </c>
      <c r="C1336" s="236" t="s">
        <v>13949</v>
      </c>
      <c r="D1336" s="795" t="s">
        <v>13950</v>
      </c>
      <c r="E1336" s="236" t="s">
        <v>9568</v>
      </c>
      <c r="F1336" s="855"/>
    </row>
    <row r="1337" spans="1:6" ht="17.25" customHeight="1">
      <c r="A1337" s="844">
        <v>1196</v>
      </c>
      <c r="B1337" s="793">
        <v>43751</v>
      </c>
      <c r="C1337" s="236" t="s">
        <v>13951</v>
      </c>
      <c r="D1337" s="795" t="s">
        <v>13952</v>
      </c>
      <c r="E1337" s="236" t="s">
        <v>9568</v>
      </c>
      <c r="F1337" s="855"/>
    </row>
    <row r="1338" spans="1:6" ht="17.25" customHeight="1">
      <c r="A1338" s="844">
        <v>1197</v>
      </c>
      <c r="B1338" s="793">
        <v>43751</v>
      </c>
      <c r="C1338" s="236" t="s">
        <v>13953</v>
      </c>
      <c r="D1338" s="795" t="s">
        <v>13954</v>
      </c>
      <c r="E1338" s="236" t="s">
        <v>9568</v>
      </c>
      <c r="F1338" s="855"/>
    </row>
    <row r="1339" spans="1:6" ht="17.25" customHeight="1">
      <c r="A1339" s="844">
        <v>1198</v>
      </c>
      <c r="B1339" s="793">
        <v>43751</v>
      </c>
      <c r="C1339" s="236" t="s">
        <v>13955</v>
      </c>
      <c r="D1339" s="795" t="s">
        <v>13956</v>
      </c>
      <c r="E1339" s="236" t="s">
        <v>9568</v>
      </c>
      <c r="F1339" s="855"/>
    </row>
    <row r="1340" spans="1:6" ht="17.25" customHeight="1">
      <c r="A1340" s="847">
        <v>1199</v>
      </c>
      <c r="B1340" s="809">
        <v>43752</v>
      </c>
      <c r="C1340" s="796" t="s">
        <v>13957</v>
      </c>
      <c r="D1340" s="797" t="s">
        <v>13958</v>
      </c>
      <c r="E1340" s="796" t="s">
        <v>9568</v>
      </c>
      <c r="F1340" s="859"/>
    </row>
    <row r="1341" spans="1:6" ht="17.25" customHeight="1">
      <c r="A1341" s="844">
        <v>1200</v>
      </c>
      <c r="B1341" s="793">
        <v>43752</v>
      </c>
      <c r="C1341" s="236" t="s">
        <v>13959</v>
      </c>
      <c r="D1341" s="795" t="s">
        <v>13960</v>
      </c>
      <c r="E1341" s="236" t="s">
        <v>9568</v>
      </c>
      <c r="F1341" s="855"/>
    </row>
    <row r="1342" spans="1:6" ht="17.25" customHeight="1">
      <c r="A1342" s="844">
        <v>1201</v>
      </c>
      <c r="B1342" s="793">
        <v>43752</v>
      </c>
      <c r="C1342" s="236" t="s">
        <v>13961</v>
      </c>
      <c r="D1342" s="795" t="s">
        <v>13962</v>
      </c>
      <c r="E1342" s="236" t="s">
        <v>9568</v>
      </c>
      <c r="F1342" s="855"/>
    </row>
    <row r="1343" spans="1:6" ht="17.25" customHeight="1">
      <c r="A1343" s="844">
        <v>1202</v>
      </c>
      <c r="B1343" s="793">
        <v>43752</v>
      </c>
      <c r="C1343" s="236" t="s">
        <v>13961</v>
      </c>
      <c r="D1343" s="795" t="s">
        <v>13963</v>
      </c>
      <c r="E1343" s="236" t="s">
        <v>9568</v>
      </c>
      <c r="F1343" s="855"/>
    </row>
    <row r="1344" spans="1:6" ht="17.25" customHeight="1">
      <c r="A1344" s="844">
        <v>1203</v>
      </c>
      <c r="B1344" s="793">
        <v>43753</v>
      </c>
      <c r="C1344" s="236" t="s">
        <v>13964</v>
      </c>
      <c r="D1344" s="795" t="s">
        <v>13965</v>
      </c>
      <c r="E1344" s="236" t="s">
        <v>9568</v>
      </c>
      <c r="F1344" s="855"/>
    </row>
    <row r="1345" spans="1:6" ht="17.25" customHeight="1">
      <c r="A1345" s="844">
        <v>1204</v>
      </c>
      <c r="B1345" s="793">
        <v>43753</v>
      </c>
      <c r="C1345" s="236" t="s">
        <v>13966</v>
      </c>
      <c r="D1345" s="795" t="s">
        <v>13967</v>
      </c>
      <c r="E1345" s="236" t="s">
        <v>9568</v>
      </c>
      <c r="F1345" s="855"/>
    </row>
    <row r="1346" spans="1:6" ht="17.25" customHeight="1">
      <c r="A1346" s="847">
        <v>1205</v>
      </c>
      <c r="B1346" s="809">
        <v>43753</v>
      </c>
      <c r="C1346" s="796" t="s">
        <v>13968</v>
      </c>
      <c r="D1346" s="797" t="s">
        <v>13969</v>
      </c>
      <c r="E1346" s="796" t="s">
        <v>9568</v>
      </c>
      <c r="F1346" s="859"/>
    </row>
    <row r="1347" spans="1:6" ht="17.25" customHeight="1">
      <c r="A1347" s="844">
        <v>1206</v>
      </c>
      <c r="B1347" s="793">
        <v>43753</v>
      </c>
      <c r="C1347" s="236" t="s">
        <v>13970</v>
      </c>
      <c r="D1347" s="795" t="s">
        <v>13971</v>
      </c>
      <c r="E1347" s="236" t="s">
        <v>9568</v>
      </c>
      <c r="F1347" s="855"/>
    </row>
    <row r="1348" spans="1:6" ht="17.25" customHeight="1">
      <c r="A1348" s="844">
        <v>1207</v>
      </c>
      <c r="B1348" s="793">
        <v>43753</v>
      </c>
      <c r="C1348" s="236" t="s">
        <v>13972</v>
      </c>
      <c r="D1348" s="795" t="s">
        <v>13973</v>
      </c>
      <c r="E1348" s="236" t="s">
        <v>9568</v>
      </c>
      <c r="F1348" s="855"/>
    </row>
    <row r="1349" spans="1:6" ht="17.25" customHeight="1">
      <c r="A1349" s="844">
        <v>1208</v>
      </c>
      <c r="B1349" s="793">
        <v>43753</v>
      </c>
      <c r="C1349" s="236" t="s">
        <v>13974</v>
      </c>
      <c r="D1349" s="795" t="s">
        <v>13975</v>
      </c>
      <c r="E1349" s="236" t="s">
        <v>9568</v>
      </c>
      <c r="F1349" s="855"/>
    </row>
    <row r="1350" spans="1:6" ht="17.25" customHeight="1">
      <c r="A1350" s="844">
        <v>1209</v>
      </c>
      <c r="B1350" s="793">
        <v>43753</v>
      </c>
      <c r="C1350" s="236" t="s">
        <v>13976</v>
      </c>
      <c r="D1350" s="795" t="s">
        <v>13977</v>
      </c>
      <c r="E1350" s="236" t="s">
        <v>9568</v>
      </c>
      <c r="F1350" s="855"/>
    </row>
    <row r="1351" spans="1:6" ht="17.25" customHeight="1">
      <c r="A1351" s="844">
        <v>1210</v>
      </c>
      <c r="B1351" s="793">
        <v>43753</v>
      </c>
      <c r="C1351" s="236" t="s">
        <v>13978</v>
      </c>
      <c r="D1351" s="795" t="s">
        <v>13979</v>
      </c>
      <c r="E1351" s="236" t="s">
        <v>9568</v>
      </c>
      <c r="F1351" s="855"/>
    </row>
    <row r="1352" spans="1:6" ht="17.25" customHeight="1">
      <c r="A1352" s="844">
        <v>1211</v>
      </c>
      <c r="B1352" s="793">
        <v>43753</v>
      </c>
      <c r="C1352" s="236" t="s">
        <v>13980</v>
      </c>
      <c r="D1352" s="795" t="s">
        <v>13981</v>
      </c>
      <c r="E1352" s="236" t="s">
        <v>9568</v>
      </c>
      <c r="F1352" s="855"/>
    </row>
    <row r="1353" spans="1:6" ht="17.25" customHeight="1">
      <c r="A1353" s="844">
        <v>1212</v>
      </c>
      <c r="B1353" s="793">
        <v>43754</v>
      </c>
      <c r="C1353" s="236" t="s">
        <v>13982</v>
      </c>
      <c r="D1353" s="795" t="s">
        <v>13983</v>
      </c>
      <c r="E1353" s="236" t="s">
        <v>9568</v>
      </c>
      <c r="F1353" s="855"/>
    </row>
    <row r="1354" spans="1:6" ht="17.25" customHeight="1">
      <c r="A1354" s="847">
        <v>1213</v>
      </c>
      <c r="B1354" s="809">
        <v>43754</v>
      </c>
      <c r="C1354" s="796" t="s">
        <v>13837</v>
      </c>
      <c r="D1354" s="797" t="s">
        <v>13984</v>
      </c>
      <c r="E1354" s="796" t="s">
        <v>9568</v>
      </c>
      <c r="F1354" s="859"/>
    </row>
    <row r="1355" spans="1:6" ht="17.25" customHeight="1">
      <c r="A1355" s="844">
        <v>1214</v>
      </c>
      <c r="B1355" s="793">
        <v>43754</v>
      </c>
      <c r="C1355" s="236" t="s">
        <v>13985</v>
      </c>
      <c r="D1355" s="856" t="s">
        <v>13986</v>
      </c>
      <c r="E1355" s="236" t="s">
        <v>9568</v>
      </c>
      <c r="F1355" s="855"/>
    </row>
    <row r="1356" spans="1:6" ht="17.25" customHeight="1">
      <c r="A1356" s="844">
        <v>1215</v>
      </c>
      <c r="B1356" s="793">
        <v>43754</v>
      </c>
      <c r="C1356" s="236" t="s">
        <v>13987</v>
      </c>
      <c r="D1356" s="795" t="s">
        <v>13988</v>
      </c>
      <c r="E1356" s="236" t="s">
        <v>9568</v>
      </c>
      <c r="F1356" s="855"/>
    </row>
    <row r="1357" spans="1:6" ht="17.25" customHeight="1">
      <c r="A1357" s="847">
        <v>1216</v>
      </c>
      <c r="B1357" s="809">
        <v>43755</v>
      </c>
      <c r="C1357" s="796" t="s">
        <v>13989</v>
      </c>
      <c r="D1357" s="797" t="s">
        <v>13990</v>
      </c>
      <c r="E1357" s="796" t="s">
        <v>9568</v>
      </c>
      <c r="F1357" s="859"/>
    </row>
    <row r="1358" spans="1:6" ht="17.25" customHeight="1">
      <c r="A1358" s="844">
        <v>1217</v>
      </c>
      <c r="B1358" s="793">
        <v>43755</v>
      </c>
      <c r="C1358" s="236" t="s">
        <v>13991</v>
      </c>
      <c r="D1358" s="795" t="s">
        <v>13992</v>
      </c>
      <c r="E1358" s="236" t="s">
        <v>9568</v>
      </c>
      <c r="F1358" s="855"/>
    </row>
    <row r="1359" spans="1:6" ht="17.25" customHeight="1">
      <c r="A1359" s="844">
        <v>1218</v>
      </c>
      <c r="B1359" s="793">
        <v>43755</v>
      </c>
      <c r="C1359" s="236" t="s">
        <v>13993</v>
      </c>
      <c r="D1359" s="795" t="s">
        <v>13994</v>
      </c>
      <c r="E1359" s="236" t="s">
        <v>9568</v>
      </c>
      <c r="F1359" s="855"/>
    </row>
    <row r="1360" spans="1:6" ht="17.25" customHeight="1">
      <c r="A1360" s="844">
        <v>1219</v>
      </c>
      <c r="B1360" s="793">
        <v>43755</v>
      </c>
      <c r="C1360" s="236" t="s">
        <v>13995</v>
      </c>
      <c r="D1360" s="795" t="s">
        <v>13996</v>
      </c>
      <c r="E1360" s="236" t="s">
        <v>9568</v>
      </c>
      <c r="F1360" s="855"/>
    </row>
    <row r="1361" spans="1:6" ht="17.25" customHeight="1">
      <c r="A1361" s="844">
        <v>1220</v>
      </c>
      <c r="B1361" s="793">
        <v>43755</v>
      </c>
      <c r="C1361" s="236" t="s">
        <v>13997</v>
      </c>
      <c r="D1361" s="795" t="s">
        <v>13998</v>
      </c>
      <c r="E1361" s="236" t="s">
        <v>9568</v>
      </c>
      <c r="F1361" s="855"/>
    </row>
    <row r="1362" spans="1:6" ht="17.25" customHeight="1">
      <c r="A1362" s="844">
        <v>1221</v>
      </c>
      <c r="B1362" s="793">
        <v>43755</v>
      </c>
      <c r="C1362" s="236" t="s">
        <v>13999</v>
      </c>
      <c r="D1362" s="795" t="s">
        <v>14000</v>
      </c>
      <c r="E1362" s="236" t="s">
        <v>9568</v>
      </c>
      <c r="F1362" s="855"/>
    </row>
    <row r="1363" spans="1:6" ht="17.25" customHeight="1">
      <c r="A1363" s="844">
        <v>1222</v>
      </c>
      <c r="B1363" s="793">
        <v>43755</v>
      </c>
      <c r="C1363" s="236" t="s">
        <v>14001</v>
      </c>
      <c r="D1363" s="795" t="s">
        <v>14002</v>
      </c>
      <c r="E1363" s="236" t="s">
        <v>9568</v>
      </c>
      <c r="F1363" s="855"/>
    </row>
    <row r="1364" spans="1:6" ht="17.25" customHeight="1">
      <c r="A1364" s="844">
        <v>1223</v>
      </c>
      <c r="B1364" s="793">
        <v>43755</v>
      </c>
      <c r="C1364" s="236" t="s">
        <v>14003</v>
      </c>
      <c r="D1364" s="795" t="s">
        <v>14004</v>
      </c>
      <c r="E1364" s="236" t="s">
        <v>9568</v>
      </c>
      <c r="F1364" s="855"/>
    </row>
    <row r="1365" spans="1:6" ht="17.25" customHeight="1">
      <c r="A1365" s="847">
        <v>1224</v>
      </c>
      <c r="B1365" s="809">
        <v>43756</v>
      </c>
      <c r="C1365" s="796" t="s">
        <v>14005</v>
      </c>
      <c r="D1365" s="797" t="s">
        <v>14006</v>
      </c>
      <c r="E1365" s="796" t="s">
        <v>9568</v>
      </c>
      <c r="F1365" s="859"/>
    </row>
    <row r="1366" spans="1:6" ht="17.25" customHeight="1">
      <c r="A1366" s="844">
        <v>1225</v>
      </c>
      <c r="B1366" s="793">
        <v>43757</v>
      </c>
      <c r="C1366" s="236" t="s">
        <v>14007</v>
      </c>
      <c r="D1366" s="795" t="s">
        <v>14008</v>
      </c>
      <c r="E1366" s="236" t="s">
        <v>9568</v>
      </c>
      <c r="F1366" s="855"/>
    </row>
    <row r="1367" spans="1:6" ht="17.25" customHeight="1">
      <c r="A1367" s="844">
        <v>1226</v>
      </c>
      <c r="B1367" s="793">
        <v>43757</v>
      </c>
      <c r="C1367" s="236" t="s">
        <v>14009</v>
      </c>
      <c r="D1367" s="795" t="s">
        <v>14010</v>
      </c>
      <c r="E1367" s="236" t="s">
        <v>9568</v>
      </c>
      <c r="F1367" s="855"/>
    </row>
    <row r="1368" spans="1:6" ht="17.25" customHeight="1">
      <c r="A1368" s="844">
        <v>1227</v>
      </c>
      <c r="B1368" s="793">
        <v>43757</v>
      </c>
      <c r="C1368" s="236" t="s">
        <v>14011</v>
      </c>
      <c r="D1368" s="795" t="s">
        <v>14012</v>
      </c>
      <c r="E1368" s="236" t="s">
        <v>9568</v>
      </c>
      <c r="F1368" s="855"/>
    </row>
    <row r="1369" spans="1:6" ht="17.25" customHeight="1">
      <c r="A1369" s="844">
        <v>1228</v>
      </c>
      <c r="B1369" s="793">
        <v>43757</v>
      </c>
      <c r="C1369" s="236" t="s">
        <v>14013</v>
      </c>
      <c r="D1369" s="795" t="s">
        <v>14014</v>
      </c>
      <c r="E1369" s="236" t="s">
        <v>9568</v>
      </c>
      <c r="F1369" s="855"/>
    </row>
    <row r="1370" spans="1:6" ht="17.25" customHeight="1">
      <c r="A1370" s="844">
        <v>1229</v>
      </c>
      <c r="B1370" s="793">
        <v>43757</v>
      </c>
      <c r="C1370" s="236" t="s">
        <v>13662</v>
      </c>
      <c r="D1370" s="795" t="s">
        <v>14015</v>
      </c>
      <c r="E1370" s="236" t="s">
        <v>9568</v>
      </c>
      <c r="F1370" s="855"/>
    </row>
    <row r="1371" spans="1:6" ht="17.25" customHeight="1">
      <c r="A1371" s="844">
        <v>1230</v>
      </c>
      <c r="B1371" s="793">
        <v>43757</v>
      </c>
      <c r="C1371" s="236" t="s">
        <v>14016</v>
      </c>
      <c r="D1371" s="795" t="s">
        <v>14017</v>
      </c>
      <c r="E1371" s="236" t="s">
        <v>9568</v>
      </c>
      <c r="F1371" s="855"/>
    </row>
    <row r="1372" spans="1:6" ht="17.25" customHeight="1">
      <c r="A1372" s="844">
        <v>1231</v>
      </c>
      <c r="B1372" s="793">
        <v>43757</v>
      </c>
      <c r="C1372" s="236" t="s">
        <v>14018</v>
      </c>
      <c r="D1372" s="795" t="s">
        <v>14019</v>
      </c>
      <c r="E1372" s="236" t="s">
        <v>9568</v>
      </c>
      <c r="F1372" s="855"/>
    </row>
    <row r="1373" spans="1:6" ht="17.25" customHeight="1">
      <c r="A1373" s="844">
        <v>1232</v>
      </c>
      <c r="B1373" s="793">
        <v>43758</v>
      </c>
      <c r="C1373" s="236" t="s">
        <v>14020</v>
      </c>
      <c r="D1373" s="795" t="s">
        <v>14021</v>
      </c>
      <c r="E1373" s="236" t="s">
        <v>9568</v>
      </c>
      <c r="F1373" s="855"/>
    </row>
    <row r="1374" spans="1:6" ht="17.25" customHeight="1">
      <c r="A1374" s="844">
        <v>1233</v>
      </c>
      <c r="B1374" s="793">
        <v>43758</v>
      </c>
      <c r="C1374" s="236" t="s">
        <v>14022</v>
      </c>
      <c r="D1374" s="795" t="s">
        <v>14023</v>
      </c>
      <c r="E1374" s="236" t="s">
        <v>9568</v>
      </c>
      <c r="F1374" s="855"/>
    </row>
    <row r="1375" spans="1:6" ht="17.25" customHeight="1">
      <c r="A1375" s="844">
        <v>1234</v>
      </c>
      <c r="B1375" s="793">
        <v>43758</v>
      </c>
      <c r="C1375" s="236" t="s">
        <v>14024</v>
      </c>
      <c r="D1375" s="795" t="s">
        <v>14025</v>
      </c>
      <c r="E1375" s="236" t="s">
        <v>9568</v>
      </c>
      <c r="F1375" s="855"/>
    </row>
    <row r="1376" spans="1:6" ht="17.25" customHeight="1">
      <c r="A1376" s="844">
        <v>1235</v>
      </c>
      <c r="B1376" s="793">
        <v>43758</v>
      </c>
      <c r="C1376" s="236" t="s">
        <v>14026</v>
      </c>
      <c r="D1376" s="795" t="s">
        <v>14027</v>
      </c>
      <c r="E1376" s="236" t="s">
        <v>9568</v>
      </c>
      <c r="F1376" s="855"/>
    </row>
    <row r="1377" spans="1:6" ht="17.25" customHeight="1">
      <c r="A1377" s="844">
        <v>1236</v>
      </c>
      <c r="B1377" s="793">
        <v>43758</v>
      </c>
      <c r="C1377" s="236" t="s">
        <v>14028</v>
      </c>
      <c r="D1377" s="795" t="s">
        <v>14029</v>
      </c>
      <c r="E1377" s="236" t="s">
        <v>9568</v>
      </c>
      <c r="F1377" s="855"/>
    </row>
    <row r="1378" spans="1:6" ht="17.25" customHeight="1">
      <c r="A1378" s="844">
        <v>1237</v>
      </c>
      <c r="B1378" s="793">
        <v>43758</v>
      </c>
      <c r="C1378" s="236" t="s">
        <v>14030</v>
      </c>
      <c r="D1378" s="795" t="s">
        <v>14031</v>
      </c>
      <c r="E1378" s="236" t="s">
        <v>9568</v>
      </c>
      <c r="F1378" s="855"/>
    </row>
    <row r="1379" spans="1:6" ht="17.25" customHeight="1">
      <c r="A1379" s="844">
        <v>1238</v>
      </c>
      <c r="B1379" s="793">
        <v>43758</v>
      </c>
      <c r="C1379" s="236" t="s">
        <v>14032</v>
      </c>
      <c r="D1379" s="795" t="s">
        <v>14033</v>
      </c>
      <c r="E1379" s="236" t="s">
        <v>9568</v>
      </c>
      <c r="F1379" s="855"/>
    </row>
    <row r="1380" spans="1:6" ht="17.25" customHeight="1">
      <c r="A1380" s="844">
        <v>1239</v>
      </c>
      <c r="B1380" s="793">
        <v>43758</v>
      </c>
      <c r="C1380" s="795" t="s">
        <v>14034</v>
      </c>
      <c r="D1380" s="795" t="s">
        <v>14035</v>
      </c>
      <c r="E1380" s="236" t="s">
        <v>9568</v>
      </c>
      <c r="F1380" s="855"/>
    </row>
    <row r="1381" spans="1:6" ht="17.25" customHeight="1">
      <c r="A1381" s="844">
        <v>1240</v>
      </c>
      <c r="B1381" s="793">
        <v>43758</v>
      </c>
      <c r="C1381" s="236" t="s">
        <v>14036</v>
      </c>
      <c r="D1381" s="795" t="s">
        <v>14037</v>
      </c>
      <c r="E1381" s="236" t="s">
        <v>9568</v>
      </c>
      <c r="F1381" s="855"/>
    </row>
    <row r="1382" spans="1:6" ht="17.25" customHeight="1">
      <c r="A1382" s="844">
        <v>1241</v>
      </c>
      <c r="B1382" s="793">
        <v>43758</v>
      </c>
      <c r="C1382" s="236" t="s">
        <v>14038</v>
      </c>
      <c r="D1382" s="795" t="s">
        <v>14039</v>
      </c>
      <c r="E1382" s="236" t="s">
        <v>9568</v>
      </c>
      <c r="F1382" s="855"/>
    </row>
    <row r="1383" spans="1:6" ht="17.25" customHeight="1">
      <c r="A1383" s="844">
        <v>1242</v>
      </c>
      <c r="B1383" s="793">
        <v>43758</v>
      </c>
      <c r="C1383" s="236" t="s">
        <v>14040</v>
      </c>
      <c r="D1383" s="795" t="s">
        <v>14041</v>
      </c>
      <c r="E1383" s="236" t="s">
        <v>9568</v>
      </c>
      <c r="F1383" s="855"/>
    </row>
    <row r="1384" spans="1:6" ht="17.25" customHeight="1">
      <c r="A1384" s="844">
        <v>1243</v>
      </c>
      <c r="B1384" s="793">
        <v>43758</v>
      </c>
      <c r="C1384" s="236" t="s">
        <v>14042</v>
      </c>
      <c r="D1384" s="795" t="s">
        <v>14043</v>
      </c>
      <c r="E1384" s="236" t="s">
        <v>9568</v>
      </c>
      <c r="F1384" s="855"/>
    </row>
    <row r="1385" spans="1:6" ht="17.25" customHeight="1">
      <c r="A1385" s="844">
        <v>1244</v>
      </c>
      <c r="B1385" s="793">
        <v>43758</v>
      </c>
      <c r="C1385" s="236" t="s">
        <v>14044</v>
      </c>
      <c r="D1385" s="795" t="s">
        <v>14045</v>
      </c>
      <c r="E1385" s="236" t="s">
        <v>9568</v>
      </c>
      <c r="F1385" s="855"/>
    </row>
    <row r="1386" spans="1:6" ht="17.25" customHeight="1">
      <c r="A1386" s="844">
        <v>1245</v>
      </c>
      <c r="B1386" s="793">
        <v>43758</v>
      </c>
      <c r="C1386" s="236" t="s">
        <v>14046</v>
      </c>
      <c r="D1386" s="795" t="s">
        <v>14047</v>
      </c>
      <c r="E1386" s="236" t="s">
        <v>9568</v>
      </c>
      <c r="F1386" s="855"/>
    </row>
    <row r="1387" spans="1:6" ht="17.25" customHeight="1">
      <c r="A1387" s="844">
        <v>1246</v>
      </c>
      <c r="B1387" s="793">
        <v>43758</v>
      </c>
      <c r="C1387" s="236" t="s">
        <v>14048</v>
      </c>
      <c r="D1387" s="795" t="s">
        <v>14049</v>
      </c>
      <c r="E1387" s="236" t="s">
        <v>9568</v>
      </c>
      <c r="F1387" s="855"/>
    </row>
    <row r="1388" spans="1:6" ht="17.25" customHeight="1">
      <c r="A1388" s="844">
        <v>1247</v>
      </c>
      <c r="B1388" s="793">
        <v>43759</v>
      </c>
      <c r="C1388" s="236" t="s">
        <v>14050</v>
      </c>
      <c r="D1388" s="795" t="s">
        <v>14051</v>
      </c>
      <c r="E1388" s="236" t="s">
        <v>9568</v>
      </c>
      <c r="F1388" s="855"/>
    </row>
    <row r="1389" spans="1:6" ht="17.25" customHeight="1">
      <c r="A1389" s="844">
        <v>1248</v>
      </c>
      <c r="B1389" s="793">
        <v>43759</v>
      </c>
      <c r="C1389" s="236" t="s">
        <v>14052</v>
      </c>
      <c r="D1389" s="795" t="s">
        <v>14053</v>
      </c>
      <c r="E1389" s="236" t="s">
        <v>9568</v>
      </c>
      <c r="F1389" s="855"/>
    </row>
    <row r="1390" spans="1:6" ht="17.25" customHeight="1">
      <c r="A1390" s="844">
        <v>1249</v>
      </c>
      <c r="B1390" s="793">
        <v>43759</v>
      </c>
      <c r="C1390" s="236" t="s">
        <v>14054</v>
      </c>
      <c r="D1390" s="795" t="s">
        <v>14055</v>
      </c>
      <c r="E1390" s="236" t="s">
        <v>9568</v>
      </c>
      <c r="F1390" s="855"/>
    </row>
    <row r="1391" spans="1:6" ht="17.25" customHeight="1">
      <c r="A1391" s="844">
        <v>1250</v>
      </c>
      <c r="B1391" s="793">
        <v>43759</v>
      </c>
      <c r="C1391" s="236" t="s">
        <v>14056</v>
      </c>
      <c r="D1391" s="795" t="s">
        <v>14057</v>
      </c>
      <c r="E1391" s="236" t="s">
        <v>9568</v>
      </c>
      <c r="F1391" s="855"/>
    </row>
    <row r="1392" spans="1:6" ht="17.25" customHeight="1">
      <c r="A1392" s="844">
        <v>1251</v>
      </c>
      <c r="B1392" s="793">
        <v>43759</v>
      </c>
      <c r="C1392" s="236" t="s">
        <v>14058</v>
      </c>
      <c r="D1392" s="795" t="s">
        <v>14059</v>
      </c>
      <c r="E1392" s="236" t="s">
        <v>9568</v>
      </c>
      <c r="F1392" s="855"/>
    </row>
    <row r="1393" spans="1:6" ht="17.25" customHeight="1">
      <c r="A1393" s="844">
        <v>1252</v>
      </c>
      <c r="B1393" s="793">
        <v>43759</v>
      </c>
      <c r="C1393" s="236" t="s">
        <v>14060</v>
      </c>
      <c r="D1393" s="795" t="s">
        <v>14061</v>
      </c>
      <c r="E1393" s="236" t="s">
        <v>9568</v>
      </c>
      <c r="F1393" s="855"/>
    </row>
    <row r="1394" spans="1:6" ht="17.25" customHeight="1">
      <c r="A1394" s="847">
        <v>1253</v>
      </c>
      <c r="B1394" s="809">
        <v>43759</v>
      </c>
      <c r="C1394" s="796" t="s">
        <v>14062</v>
      </c>
      <c r="D1394" s="797" t="s">
        <v>14063</v>
      </c>
      <c r="E1394" s="796" t="s">
        <v>9568</v>
      </c>
      <c r="F1394" s="859"/>
    </row>
    <row r="1395" spans="1:6" ht="17.25" customHeight="1">
      <c r="A1395" s="847">
        <v>1254</v>
      </c>
      <c r="B1395" s="809">
        <v>43759</v>
      </c>
      <c r="C1395" s="796" t="s">
        <v>14064</v>
      </c>
      <c r="D1395" s="797" t="s">
        <v>14065</v>
      </c>
      <c r="E1395" s="796" t="s">
        <v>9568</v>
      </c>
      <c r="F1395" s="859"/>
    </row>
    <row r="1396" spans="1:6" ht="17.25" customHeight="1">
      <c r="A1396" s="844">
        <v>1255</v>
      </c>
      <c r="B1396" s="793">
        <v>43760</v>
      </c>
      <c r="C1396" s="236" t="s">
        <v>14066</v>
      </c>
      <c r="D1396" s="795" t="s">
        <v>14067</v>
      </c>
      <c r="E1396" s="236" t="s">
        <v>9568</v>
      </c>
      <c r="F1396" s="855"/>
    </row>
    <row r="1397" spans="1:6" ht="17.25" customHeight="1">
      <c r="A1397" s="844">
        <v>1256</v>
      </c>
      <c r="B1397" s="793">
        <v>43760</v>
      </c>
      <c r="C1397" s="236" t="s">
        <v>14068</v>
      </c>
      <c r="D1397" s="795" t="s">
        <v>14069</v>
      </c>
      <c r="E1397" s="236" t="s">
        <v>9568</v>
      </c>
      <c r="F1397" s="855"/>
    </row>
    <row r="1398" spans="1:6" ht="17.25" customHeight="1">
      <c r="A1398" s="844">
        <v>1257</v>
      </c>
      <c r="B1398" s="793">
        <v>43761</v>
      </c>
      <c r="C1398" s="236" t="s">
        <v>14070</v>
      </c>
      <c r="D1398" s="795" t="s">
        <v>14071</v>
      </c>
      <c r="E1398" s="236" t="s">
        <v>9568</v>
      </c>
      <c r="F1398" s="855"/>
    </row>
    <row r="1399" spans="1:6" ht="17.25" customHeight="1">
      <c r="A1399" s="847">
        <v>1258</v>
      </c>
      <c r="B1399" s="809">
        <v>43761</v>
      </c>
      <c r="C1399" s="796" t="s">
        <v>14072</v>
      </c>
      <c r="D1399" s="797" t="s">
        <v>14073</v>
      </c>
      <c r="E1399" s="796" t="s">
        <v>9568</v>
      </c>
      <c r="F1399" s="859"/>
    </row>
    <row r="1400" spans="1:6" ht="17.25" customHeight="1">
      <c r="A1400" s="844">
        <v>1259</v>
      </c>
      <c r="B1400" s="793">
        <v>43762</v>
      </c>
      <c r="C1400" s="236" t="s">
        <v>14074</v>
      </c>
      <c r="D1400" s="795" t="s">
        <v>14075</v>
      </c>
      <c r="E1400" s="236" t="s">
        <v>9568</v>
      </c>
      <c r="F1400" s="855"/>
    </row>
    <row r="1401" spans="1:6" ht="17.25" customHeight="1">
      <c r="A1401" s="844">
        <v>1260</v>
      </c>
      <c r="B1401" s="793">
        <v>43762</v>
      </c>
      <c r="C1401" s="236" t="s">
        <v>14076</v>
      </c>
      <c r="D1401" s="795" t="s">
        <v>14077</v>
      </c>
      <c r="E1401" s="236" t="s">
        <v>9568</v>
      </c>
      <c r="F1401" s="855"/>
    </row>
    <row r="1402" spans="1:6" ht="17.25" customHeight="1">
      <c r="A1402" s="844">
        <v>1261</v>
      </c>
      <c r="B1402" s="793">
        <v>43762</v>
      </c>
      <c r="C1402" s="236" t="s">
        <v>14078</v>
      </c>
      <c r="D1402" s="795" t="s">
        <v>14079</v>
      </c>
      <c r="E1402" s="236" t="s">
        <v>9568</v>
      </c>
      <c r="F1402" s="855"/>
    </row>
    <row r="1403" spans="1:6" ht="17.25" customHeight="1">
      <c r="A1403" s="844">
        <v>1262</v>
      </c>
      <c r="B1403" s="793">
        <v>43762</v>
      </c>
      <c r="C1403" s="236" t="s">
        <v>14080</v>
      </c>
      <c r="D1403" s="795" t="s">
        <v>14081</v>
      </c>
      <c r="E1403" s="236" t="s">
        <v>9568</v>
      </c>
      <c r="F1403" s="855"/>
    </row>
    <row r="1404" spans="1:6" ht="17.25" customHeight="1">
      <c r="A1404" s="844">
        <v>1263</v>
      </c>
      <c r="B1404" s="793">
        <v>43762</v>
      </c>
      <c r="C1404" s="236" t="s">
        <v>14082</v>
      </c>
      <c r="D1404" s="795" t="s">
        <v>14083</v>
      </c>
      <c r="E1404" s="236" t="s">
        <v>9568</v>
      </c>
      <c r="F1404" s="855"/>
    </row>
    <row r="1405" spans="1:6" ht="17.25" customHeight="1">
      <c r="A1405" s="844">
        <v>1264</v>
      </c>
      <c r="B1405" s="793">
        <v>43762</v>
      </c>
      <c r="C1405" s="236" t="s">
        <v>12962</v>
      </c>
      <c r="D1405" s="795" t="s">
        <v>14084</v>
      </c>
      <c r="E1405" s="236" t="s">
        <v>9568</v>
      </c>
      <c r="F1405" s="855"/>
    </row>
    <row r="1406" spans="1:6" ht="17.25" customHeight="1">
      <c r="A1406" s="844">
        <v>1265</v>
      </c>
      <c r="B1406" s="793">
        <v>43762</v>
      </c>
      <c r="C1406" s="236" t="s">
        <v>14085</v>
      </c>
      <c r="D1406" s="795" t="s">
        <v>14086</v>
      </c>
      <c r="E1406" s="236" t="s">
        <v>9568</v>
      </c>
      <c r="F1406" s="855"/>
    </row>
    <row r="1407" spans="1:6" ht="17.25" customHeight="1">
      <c r="A1407" s="844">
        <v>1266</v>
      </c>
      <c r="B1407" s="793">
        <v>43762</v>
      </c>
      <c r="C1407" s="236" t="s">
        <v>14087</v>
      </c>
      <c r="D1407" s="795" t="s">
        <v>14088</v>
      </c>
      <c r="E1407" s="236" t="s">
        <v>9568</v>
      </c>
      <c r="F1407" s="855"/>
    </row>
    <row r="1408" spans="1:6" ht="17.25" customHeight="1">
      <c r="A1408" s="844">
        <v>1267</v>
      </c>
      <c r="B1408" s="793">
        <v>43762</v>
      </c>
      <c r="C1408" s="236" t="s">
        <v>14089</v>
      </c>
      <c r="D1408" s="795" t="s">
        <v>14090</v>
      </c>
      <c r="E1408" s="236" t="s">
        <v>9568</v>
      </c>
      <c r="F1408" s="855"/>
    </row>
    <row r="1409" spans="1:6" ht="17.25" customHeight="1">
      <c r="A1409" s="844">
        <v>1268</v>
      </c>
      <c r="B1409" s="793">
        <v>43762</v>
      </c>
      <c r="C1409" s="795" t="s">
        <v>14091</v>
      </c>
      <c r="D1409" s="795" t="s">
        <v>14092</v>
      </c>
      <c r="E1409" s="236" t="s">
        <v>9568</v>
      </c>
      <c r="F1409" s="855"/>
    </row>
    <row r="1410" spans="1:6" ht="17.25" customHeight="1">
      <c r="A1410" s="844">
        <v>1269</v>
      </c>
      <c r="B1410" s="793">
        <v>43762</v>
      </c>
      <c r="C1410" s="236" t="s">
        <v>14093</v>
      </c>
      <c r="D1410" s="795" t="s">
        <v>14094</v>
      </c>
      <c r="E1410" s="236" t="s">
        <v>9568</v>
      </c>
      <c r="F1410" s="855"/>
    </row>
    <row r="1411" spans="1:6" ht="17.25" customHeight="1">
      <c r="A1411" s="844">
        <v>1270</v>
      </c>
      <c r="B1411" s="793">
        <v>43763</v>
      </c>
      <c r="C1411" s="795" t="s">
        <v>14095</v>
      </c>
      <c r="D1411" s="795" t="s">
        <v>14096</v>
      </c>
      <c r="E1411" s="236" t="s">
        <v>9568</v>
      </c>
      <c r="F1411" s="855"/>
    </row>
    <row r="1412" spans="1:6" ht="17.25" customHeight="1">
      <c r="A1412" s="844">
        <v>1271</v>
      </c>
      <c r="B1412" s="793">
        <v>43763</v>
      </c>
      <c r="C1412" s="795" t="s">
        <v>14097</v>
      </c>
      <c r="D1412" s="795" t="s">
        <v>14098</v>
      </c>
      <c r="E1412" s="236" t="s">
        <v>9568</v>
      </c>
      <c r="F1412" s="855"/>
    </row>
    <row r="1413" spans="1:6" ht="17.25" customHeight="1">
      <c r="A1413" s="844">
        <v>1272</v>
      </c>
      <c r="B1413" s="793">
        <v>43763</v>
      </c>
      <c r="C1413" s="236" t="s">
        <v>14099</v>
      </c>
      <c r="D1413" s="795" t="s">
        <v>14100</v>
      </c>
      <c r="E1413" s="236" t="s">
        <v>9568</v>
      </c>
      <c r="F1413" s="855"/>
    </row>
    <row r="1414" spans="1:6" ht="17.25" customHeight="1">
      <c r="A1414" s="844">
        <v>1273</v>
      </c>
      <c r="B1414" s="793">
        <v>43763</v>
      </c>
      <c r="C1414" s="236" t="s">
        <v>14101</v>
      </c>
      <c r="D1414" s="795" t="s">
        <v>14102</v>
      </c>
      <c r="E1414" s="236" t="s">
        <v>9568</v>
      </c>
      <c r="F1414" s="855"/>
    </row>
    <row r="1415" spans="1:6" ht="17.25" customHeight="1">
      <c r="A1415" s="847">
        <v>1274</v>
      </c>
      <c r="B1415" s="809">
        <v>43763</v>
      </c>
      <c r="C1415" s="796" t="s">
        <v>14103</v>
      </c>
      <c r="D1415" s="797" t="s">
        <v>14104</v>
      </c>
      <c r="E1415" s="796" t="s">
        <v>9568</v>
      </c>
      <c r="F1415" s="859"/>
    </row>
    <row r="1416" spans="1:6" ht="17.25" customHeight="1">
      <c r="A1416" s="844">
        <v>1275</v>
      </c>
      <c r="B1416" s="793">
        <v>43764</v>
      </c>
      <c r="C1416" s="236" t="s">
        <v>14105</v>
      </c>
      <c r="D1416" s="795" t="s">
        <v>14106</v>
      </c>
      <c r="E1416" s="236" t="s">
        <v>9568</v>
      </c>
      <c r="F1416" s="855"/>
    </row>
    <row r="1417" spans="1:6" ht="17.25" customHeight="1">
      <c r="A1417" s="844">
        <v>1276</v>
      </c>
      <c r="B1417" s="793">
        <v>43764</v>
      </c>
      <c r="C1417" s="236" t="s">
        <v>14107</v>
      </c>
      <c r="D1417" s="795" t="s">
        <v>14108</v>
      </c>
      <c r="E1417" s="236" t="s">
        <v>9568</v>
      </c>
      <c r="F1417" s="855"/>
    </row>
    <row r="1418" spans="1:6" ht="17.25" customHeight="1">
      <c r="A1418" s="844">
        <v>1277</v>
      </c>
      <c r="B1418" s="793">
        <v>43764</v>
      </c>
      <c r="C1418" s="236" t="s">
        <v>14109</v>
      </c>
      <c r="D1418" s="795" t="s">
        <v>14110</v>
      </c>
      <c r="E1418" s="236" t="s">
        <v>9568</v>
      </c>
      <c r="F1418" s="855"/>
    </row>
    <row r="1419" spans="1:6" ht="17.25" customHeight="1">
      <c r="A1419" s="844">
        <v>1278</v>
      </c>
      <c r="B1419" s="793">
        <v>43764</v>
      </c>
      <c r="C1419" s="236" t="s">
        <v>14111</v>
      </c>
      <c r="D1419" s="795" t="s">
        <v>14112</v>
      </c>
      <c r="E1419" s="236" t="s">
        <v>9568</v>
      </c>
      <c r="F1419" s="855"/>
    </row>
    <row r="1420" spans="1:6" ht="17.25" customHeight="1">
      <c r="A1420" s="844">
        <v>1279</v>
      </c>
      <c r="B1420" s="793">
        <v>43765</v>
      </c>
      <c r="C1420" s="236" t="s">
        <v>14113</v>
      </c>
      <c r="D1420" s="795" t="s">
        <v>22</v>
      </c>
      <c r="E1420" s="236" t="s">
        <v>9568</v>
      </c>
      <c r="F1420" s="855"/>
    </row>
    <row r="1421" spans="1:6" ht="17.25" customHeight="1">
      <c r="A1421" s="844">
        <v>1280</v>
      </c>
      <c r="B1421" s="793">
        <v>43765</v>
      </c>
      <c r="C1421" s="236" t="s">
        <v>14114</v>
      </c>
      <c r="D1421" s="795" t="s">
        <v>14115</v>
      </c>
      <c r="E1421" s="236" t="s">
        <v>9568</v>
      </c>
      <c r="F1421" s="855"/>
    </row>
    <row r="1422" spans="1:6" ht="17.25" customHeight="1">
      <c r="A1422" s="844">
        <v>1281</v>
      </c>
      <c r="B1422" s="793">
        <v>43765</v>
      </c>
      <c r="C1422" s="236" t="s">
        <v>14116</v>
      </c>
      <c r="D1422" s="795" t="s">
        <v>14117</v>
      </c>
      <c r="E1422" s="236" t="s">
        <v>9568</v>
      </c>
      <c r="F1422" s="855"/>
    </row>
    <row r="1423" spans="1:6" ht="17.25" customHeight="1">
      <c r="A1423" s="844">
        <v>1282</v>
      </c>
      <c r="B1423" s="793">
        <v>43765</v>
      </c>
      <c r="C1423" s="236" t="s">
        <v>14118</v>
      </c>
      <c r="D1423" s="795" t="s">
        <v>14119</v>
      </c>
      <c r="E1423" s="236" t="s">
        <v>9568</v>
      </c>
      <c r="F1423" s="855"/>
    </row>
    <row r="1424" spans="1:6" ht="17.25" customHeight="1">
      <c r="A1424" s="844">
        <v>1283</v>
      </c>
      <c r="B1424" s="793">
        <v>43765</v>
      </c>
      <c r="C1424" s="236" t="s">
        <v>14120</v>
      </c>
      <c r="D1424" s="795" t="s">
        <v>14121</v>
      </c>
      <c r="E1424" s="236" t="s">
        <v>9568</v>
      </c>
      <c r="F1424" s="855"/>
    </row>
    <row r="1425" spans="1:6" ht="17.25" customHeight="1">
      <c r="A1425" s="844">
        <v>1284</v>
      </c>
      <c r="B1425" s="793">
        <v>43765</v>
      </c>
      <c r="C1425" s="236" t="s">
        <v>14122</v>
      </c>
      <c r="D1425" s="795" t="s">
        <v>14123</v>
      </c>
      <c r="E1425" s="236" t="s">
        <v>9568</v>
      </c>
      <c r="F1425" s="855"/>
    </row>
    <row r="1426" spans="1:6" ht="17.25" customHeight="1">
      <c r="A1426" s="844">
        <v>1285</v>
      </c>
      <c r="B1426" s="793">
        <v>43765</v>
      </c>
      <c r="C1426" s="236" t="s">
        <v>14124</v>
      </c>
      <c r="D1426" s="795" t="s">
        <v>14125</v>
      </c>
      <c r="E1426" s="236" t="s">
        <v>9568</v>
      </c>
      <c r="F1426" s="855"/>
    </row>
    <row r="1427" spans="1:6" ht="17.25" customHeight="1">
      <c r="A1427" s="844">
        <v>1286</v>
      </c>
      <c r="B1427" s="793">
        <v>43765</v>
      </c>
      <c r="C1427" s="236" t="s">
        <v>14126</v>
      </c>
      <c r="D1427" s="795" t="s">
        <v>14127</v>
      </c>
      <c r="E1427" s="236" t="s">
        <v>9568</v>
      </c>
      <c r="F1427" s="855"/>
    </row>
    <row r="1428" spans="1:6" ht="17.25" customHeight="1">
      <c r="A1428" s="844">
        <v>1287</v>
      </c>
      <c r="B1428" s="793">
        <v>43765</v>
      </c>
      <c r="C1428" s="236" t="s">
        <v>14128</v>
      </c>
      <c r="D1428" s="795" t="s">
        <v>14129</v>
      </c>
      <c r="E1428" s="236" t="s">
        <v>9568</v>
      </c>
      <c r="F1428" s="855"/>
    </row>
    <row r="1429" spans="1:6" ht="17.25" customHeight="1">
      <c r="A1429" s="844">
        <v>1288</v>
      </c>
      <c r="B1429" s="793">
        <v>43765</v>
      </c>
      <c r="C1429" s="236" t="s">
        <v>14130</v>
      </c>
      <c r="D1429" s="795" t="s">
        <v>14131</v>
      </c>
      <c r="E1429" s="236" t="s">
        <v>9568</v>
      </c>
      <c r="F1429" s="855"/>
    </row>
    <row r="1430" spans="1:6" ht="17.25" customHeight="1">
      <c r="A1430" s="844">
        <v>1289</v>
      </c>
      <c r="B1430" s="793">
        <v>43765</v>
      </c>
      <c r="C1430" s="236" t="s">
        <v>14132</v>
      </c>
      <c r="D1430" s="795" t="s">
        <v>14133</v>
      </c>
      <c r="E1430" s="236" t="s">
        <v>9568</v>
      </c>
      <c r="F1430" s="855"/>
    </row>
    <row r="1431" spans="1:6" ht="17.25" customHeight="1">
      <c r="A1431" s="844">
        <v>1290</v>
      </c>
      <c r="B1431" s="793">
        <v>43765</v>
      </c>
      <c r="C1431" s="236" t="s">
        <v>14134</v>
      </c>
      <c r="D1431" s="795" t="s">
        <v>14135</v>
      </c>
      <c r="E1431" s="236" t="s">
        <v>9568</v>
      </c>
      <c r="F1431" s="855"/>
    </row>
    <row r="1432" spans="1:6" ht="17.25" customHeight="1">
      <c r="A1432" s="844">
        <v>1291</v>
      </c>
      <c r="B1432" s="793">
        <v>43765</v>
      </c>
      <c r="C1432" s="236" t="s">
        <v>14136</v>
      </c>
      <c r="D1432" s="795" t="s">
        <v>14137</v>
      </c>
      <c r="E1432" s="236" t="s">
        <v>9568</v>
      </c>
      <c r="F1432" s="855"/>
    </row>
    <row r="1433" spans="1:6" ht="17.25" customHeight="1">
      <c r="A1433" s="844">
        <v>1292</v>
      </c>
      <c r="B1433" s="793">
        <v>43765</v>
      </c>
      <c r="C1433" s="236" t="s">
        <v>14138</v>
      </c>
      <c r="D1433" s="795" t="s">
        <v>14139</v>
      </c>
      <c r="E1433" s="236" t="s">
        <v>9568</v>
      </c>
      <c r="F1433" s="855"/>
    </row>
    <row r="1434" spans="1:6" ht="17.25" customHeight="1">
      <c r="A1434" s="844">
        <v>1293</v>
      </c>
      <c r="B1434" s="793">
        <v>43765</v>
      </c>
      <c r="C1434" s="236" t="s">
        <v>14140</v>
      </c>
      <c r="D1434" s="795" t="s">
        <v>14141</v>
      </c>
      <c r="E1434" s="236" t="s">
        <v>9568</v>
      </c>
      <c r="F1434" s="855"/>
    </row>
    <row r="1435" spans="1:6" ht="17.25" customHeight="1">
      <c r="A1435" s="844">
        <v>1294</v>
      </c>
      <c r="B1435" s="793">
        <v>43765</v>
      </c>
      <c r="C1435" s="236" t="s">
        <v>14142</v>
      </c>
      <c r="D1435" s="795" t="s">
        <v>14143</v>
      </c>
      <c r="E1435" s="236" t="s">
        <v>9568</v>
      </c>
      <c r="F1435" s="855"/>
    </row>
    <row r="1436" spans="1:6" ht="17.25" customHeight="1">
      <c r="A1436" s="844">
        <v>1295</v>
      </c>
      <c r="B1436" s="793">
        <v>43766</v>
      </c>
      <c r="C1436" s="236" t="s">
        <v>11803</v>
      </c>
      <c r="D1436" s="795" t="s">
        <v>14144</v>
      </c>
      <c r="E1436" s="236" t="s">
        <v>9568</v>
      </c>
      <c r="F1436" s="855"/>
    </row>
    <row r="1437" spans="1:6" ht="17.25" customHeight="1">
      <c r="A1437" s="844">
        <v>1296</v>
      </c>
      <c r="B1437" s="793">
        <v>43766</v>
      </c>
      <c r="C1437" s="795" t="s">
        <v>14145</v>
      </c>
      <c r="D1437" s="795" t="s">
        <v>14146</v>
      </c>
      <c r="E1437" s="236" t="s">
        <v>9568</v>
      </c>
      <c r="F1437" s="855"/>
    </row>
    <row r="1438" spans="1:6" ht="17.25" customHeight="1">
      <c r="A1438" s="844">
        <v>1297</v>
      </c>
      <c r="B1438" s="793">
        <v>43766</v>
      </c>
      <c r="C1438" s="236" t="s">
        <v>14147</v>
      </c>
      <c r="D1438" s="795" t="s">
        <v>14148</v>
      </c>
      <c r="E1438" s="236" t="s">
        <v>9568</v>
      </c>
      <c r="F1438" s="855"/>
    </row>
    <row r="1439" spans="1:6" ht="17.25" customHeight="1">
      <c r="A1439" s="844">
        <v>1298</v>
      </c>
      <c r="B1439" s="793">
        <v>43766</v>
      </c>
      <c r="C1439" s="236" t="s">
        <v>14149</v>
      </c>
      <c r="D1439" s="795" t="s">
        <v>14150</v>
      </c>
      <c r="E1439" s="236" t="s">
        <v>9568</v>
      </c>
      <c r="F1439" s="855"/>
    </row>
    <row r="1440" spans="1:6" ht="17.25" customHeight="1">
      <c r="A1440" s="844">
        <v>1299</v>
      </c>
      <c r="B1440" s="793">
        <v>43766</v>
      </c>
      <c r="C1440" s="236" t="s">
        <v>14151</v>
      </c>
      <c r="D1440" s="795" t="s">
        <v>14152</v>
      </c>
      <c r="E1440" s="236" t="s">
        <v>9568</v>
      </c>
      <c r="F1440" s="855"/>
    </row>
    <row r="1441" spans="1:6" ht="17.25" customHeight="1">
      <c r="A1441" s="844">
        <v>1300</v>
      </c>
      <c r="B1441" s="793">
        <v>43766</v>
      </c>
      <c r="C1441" s="236" t="s">
        <v>14153</v>
      </c>
      <c r="D1441" s="795" t="s">
        <v>14154</v>
      </c>
      <c r="E1441" s="236" t="s">
        <v>9568</v>
      </c>
      <c r="F1441" s="855"/>
    </row>
    <row r="1442" spans="1:6" ht="17.25" customHeight="1">
      <c r="A1442" s="847">
        <v>1301</v>
      </c>
      <c r="B1442" s="809">
        <v>43766</v>
      </c>
      <c r="C1442" s="796" t="s">
        <v>14155</v>
      </c>
      <c r="D1442" s="797" t="s">
        <v>22</v>
      </c>
      <c r="E1442" s="796" t="s">
        <v>9568</v>
      </c>
      <c r="F1442" s="859"/>
    </row>
    <row r="1443" spans="1:6" ht="17.25" customHeight="1">
      <c r="A1443" s="844">
        <v>1302</v>
      </c>
      <c r="B1443" s="793">
        <v>43766</v>
      </c>
      <c r="C1443" s="236" t="s">
        <v>14156</v>
      </c>
      <c r="D1443" s="795" t="s">
        <v>14157</v>
      </c>
      <c r="E1443" s="236" t="s">
        <v>9568</v>
      </c>
      <c r="F1443" s="855"/>
    </row>
    <row r="1444" spans="1:6" ht="17.25" customHeight="1">
      <c r="A1444" s="844">
        <v>1303</v>
      </c>
      <c r="B1444" s="793">
        <v>43766</v>
      </c>
      <c r="C1444" s="236" t="s">
        <v>14158</v>
      </c>
      <c r="D1444" s="795" t="s">
        <v>14159</v>
      </c>
      <c r="E1444" s="236" t="s">
        <v>9568</v>
      </c>
      <c r="F1444" s="855"/>
    </row>
    <row r="1445" spans="1:6" ht="17.25" customHeight="1">
      <c r="A1445" s="844">
        <v>1304</v>
      </c>
      <c r="B1445" s="793">
        <v>43766</v>
      </c>
      <c r="C1445" s="236" t="s">
        <v>14160</v>
      </c>
      <c r="D1445" s="795" t="s">
        <v>14161</v>
      </c>
      <c r="E1445" s="236" t="s">
        <v>9568</v>
      </c>
      <c r="F1445" s="855"/>
    </row>
    <row r="1446" spans="1:6" ht="17.25" customHeight="1">
      <c r="A1446" s="844">
        <v>1305</v>
      </c>
      <c r="B1446" s="793">
        <v>43767</v>
      </c>
      <c r="C1446" s="236" t="s">
        <v>14162</v>
      </c>
      <c r="D1446" s="795" t="s">
        <v>14163</v>
      </c>
      <c r="E1446" s="236" t="s">
        <v>9568</v>
      </c>
      <c r="F1446" s="855"/>
    </row>
    <row r="1447" spans="1:6" ht="17.25" customHeight="1">
      <c r="A1447" s="844">
        <v>1306</v>
      </c>
      <c r="B1447" s="793">
        <v>43767</v>
      </c>
      <c r="C1447" s="236" t="s">
        <v>14164</v>
      </c>
      <c r="D1447" s="795" t="s">
        <v>14165</v>
      </c>
      <c r="E1447" s="236" t="s">
        <v>9568</v>
      </c>
      <c r="F1447" s="855"/>
    </row>
    <row r="1448" spans="1:6" ht="17.25" customHeight="1">
      <c r="A1448" s="844">
        <v>1307</v>
      </c>
      <c r="B1448" s="793">
        <v>43767</v>
      </c>
      <c r="C1448" s="236" t="s">
        <v>12637</v>
      </c>
      <c r="D1448" s="795" t="s">
        <v>14166</v>
      </c>
      <c r="E1448" s="236" t="s">
        <v>9568</v>
      </c>
      <c r="F1448" s="855"/>
    </row>
    <row r="1449" spans="1:6" ht="17.25" customHeight="1">
      <c r="A1449" s="847">
        <v>1308</v>
      </c>
      <c r="B1449" s="809">
        <v>43767</v>
      </c>
      <c r="C1449" s="796" t="s">
        <v>14167</v>
      </c>
      <c r="D1449" s="797" t="s">
        <v>14168</v>
      </c>
      <c r="E1449" s="796" t="s">
        <v>9568</v>
      </c>
      <c r="F1449" s="859"/>
    </row>
    <row r="1450" spans="1:6" ht="17.25" customHeight="1">
      <c r="A1450" s="844">
        <v>1309</v>
      </c>
      <c r="B1450" s="793">
        <v>43767</v>
      </c>
      <c r="C1450" s="236" t="s">
        <v>14169</v>
      </c>
      <c r="D1450" s="795" t="s">
        <v>14170</v>
      </c>
      <c r="E1450" s="236" t="s">
        <v>9568</v>
      </c>
      <c r="F1450" s="855"/>
    </row>
    <row r="1451" spans="1:6" ht="17.25" customHeight="1">
      <c r="A1451" s="844">
        <v>1310</v>
      </c>
      <c r="B1451" s="793">
        <v>43767</v>
      </c>
      <c r="C1451" s="236" t="s">
        <v>14171</v>
      </c>
      <c r="D1451" s="795" t="s">
        <v>14172</v>
      </c>
      <c r="E1451" s="236" t="s">
        <v>9568</v>
      </c>
      <c r="F1451" s="855"/>
    </row>
    <row r="1452" spans="1:6" ht="17.25" customHeight="1">
      <c r="A1452" s="844">
        <v>1311</v>
      </c>
      <c r="B1452" s="793">
        <v>43767</v>
      </c>
      <c r="C1452" s="236" t="s">
        <v>14173</v>
      </c>
      <c r="D1452" s="795" t="s">
        <v>14174</v>
      </c>
      <c r="E1452" s="236" t="s">
        <v>9568</v>
      </c>
      <c r="F1452" s="855"/>
    </row>
    <row r="1453" spans="1:6" ht="17.25" customHeight="1">
      <c r="A1453" s="844">
        <v>1312</v>
      </c>
      <c r="B1453" s="793">
        <v>43767</v>
      </c>
      <c r="C1453" s="236" t="s">
        <v>14175</v>
      </c>
      <c r="D1453" s="795" t="s">
        <v>22</v>
      </c>
      <c r="E1453" s="236" t="s">
        <v>9568</v>
      </c>
      <c r="F1453" s="855"/>
    </row>
    <row r="1454" spans="1:6" ht="17.25" customHeight="1">
      <c r="A1454" s="844">
        <v>1313</v>
      </c>
      <c r="B1454" s="793">
        <v>43767</v>
      </c>
      <c r="C1454" s="236" t="s">
        <v>14176</v>
      </c>
      <c r="D1454" s="795" t="s">
        <v>14177</v>
      </c>
      <c r="E1454" s="236" t="s">
        <v>9568</v>
      </c>
      <c r="F1454" s="855"/>
    </row>
    <row r="1455" spans="1:6" ht="17.25" customHeight="1">
      <c r="A1455" s="844">
        <v>1314</v>
      </c>
      <c r="B1455" s="793">
        <v>43768</v>
      </c>
      <c r="C1455" s="236" t="s">
        <v>14178</v>
      </c>
      <c r="D1455" s="795" t="s">
        <v>14179</v>
      </c>
      <c r="E1455" s="236" t="s">
        <v>9568</v>
      </c>
      <c r="F1455" s="855"/>
    </row>
    <row r="1456" spans="1:6" ht="17.25" customHeight="1">
      <c r="A1456" s="844">
        <v>1315</v>
      </c>
      <c r="B1456" s="793">
        <v>43768</v>
      </c>
      <c r="C1456" s="236" t="s">
        <v>14180</v>
      </c>
      <c r="D1456" s="795" t="s">
        <v>14181</v>
      </c>
      <c r="E1456" s="236" t="s">
        <v>9568</v>
      </c>
      <c r="F1456" s="855"/>
    </row>
    <row r="1457" spans="1:6" ht="17.25" customHeight="1">
      <c r="A1457" s="847">
        <v>1316</v>
      </c>
      <c r="B1457" s="809">
        <v>43768</v>
      </c>
      <c r="C1457" s="796" t="s">
        <v>14182</v>
      </c>
      <c r="D1457" s="797" t="s">
        <v>14183</v>
      </c>
      <c r="E1457" s="796" t="s">
        <v>9568</v>
      </c>
      <c r="F1457" s="859"/>
    </row>
    <row r="1458" spans="1:6" ht="17.25" customHeight="1">
      <c r="A1458" s="844">
        <v>1317</v>
      </c>
      <c r="B1458" s="793">
        <v>43768</v>
      </c>
      <c r="C1458" s="236" t="s">
        <v>14184</v>
      </c>
      <c r="D1458" s="795" t="s">
        <v>14185</v>
      </c>
      <c r="E1458" s="236" t="s">
        <v>9568</v>
      </c>
      <c r="F1458" s="855"/>
    </row>
    <row r="1459" spans="1:6" ht="17.25" customHeight="1">
      <c r="A1459" s="844">
        <v>1318</v>
      </c>
      <c r="B1459" s="793">
        <v>43768</v>
      </c>
      <c r="C1459" s="236" t="s">
        <v>12539</v>
      </c>
      <c r="D1459" s="795" t="s">
        <v>14186</v>
      </c>
      <c r="E1459" s="236" t="s">
        <v>9568</v>
      </c>
      <c r="F1459" s="855"/>
    </row>
    <row r="1460" spans="1:6" ht="17.25" customHeight="1">
      <c r="A1460" s="844">
        <v>1319</v>
      </c>
      <c r="B1460" s="793">
        <v>43768</v>
      </c>
      <c r="C1460" s="236" t="s">
        <v>14187</v>
      </c>
      <c r="D1460" s="795" t="s">
        <v>14188</v>
      </c>
      <c r="E1460" s="236" t="s">
        <v>9568</v>
      </c>
      <c r="F1460" s="855"/>
    </row>
    <row r="1461" spans="1:6" ht="17.25" customHeight="1">
      <c r="A1461" s="844">
        <v>1320</v>
      </c>
      <c r="B1461" s="793">
        <v>43769</v>
      </c>
      <c r="C1461" s="236" t="s">
        <v>14189</v>
      </c>
      <c r="D1461" s="795" t="s">
        <v>14190</v>
      </c>
      <c r="E1461" s="236" t="s">
        <v>9568</v>
      </c>
      <c r="F1461" s="855"/>
    </row>
    <row r="1462" spans="1:6" ht="17.25" customHeight="1">
      <c r="A1462" s="844">
        <v>1321</v>
      </c>
      <c r="B1462" s="793">
        <v>43769</v>
      </c>
      <c r="C1462" s="236" t="s">
        <v>14191</v>
      </c>
      <c r="D1462" s="795" t="s">
        <v>14192</v>
      </c>
      <c r="E1462" s="236" t="s">
        <v>9568</v>
      </c>
      <c r="F1462" s="855"/>
    </row>
    <row r="1463" spans="1:6" ht="17.25" customHeight="1">
      <c r="A1463" s="844">
        <v>1322</v>
      </c>
      <c r="B1463" s="793">
        <v>43769</v>
      </c>
      <c r="C1463" s="236" t="s">
        <v>14193</v>
      </c>
      <c r="D1463" s="795" t="s">
        <v>14194</v>
      </c>
      <c r="E1463" s="236" t="s">
        <v>9568</v>
      </c>
      <c r="F1463" s="855"/>
    </row>
    <row r="1464" spans="1:6" ht="17.25" customHeight="1">
      <c r="A1464" s="847">
        <v>1323</v>
      </c>
      <c r="B1464" s="809">
        <v>43769</v>
      </c>
      <c r="C1464" s="796" t="s">
        <v>14195</v>
      </c>
      <c r="D1464" s="797" t="s">
        <v>14196</v>
      </c>
      <c r="E1464" s="796" t="s">
        <v>9568</v>
      </c>
      <c r="F1464" s="859"/>
    </row>
    <row r="1465" spans="1:6" ht="17.25" customHeight="1">
      <c r="A1465" s="844">
        <v>1324</v>
      </c>
      <c r="B1465" s="793">
        <v>43770</v>
      </c>
      <c r="C1465" s="236" t="s">
        <v>14197</v>
      </c>
      <c r="D1465" s="795" t="s">
        <v>14198</v>
      </c>
      <c r="E1465" s="236" t="s">
        <v>9568</v>
      </c>
      <c r="F1465" s="855"/>
    </row>
    <row r="1466" spans="1:6" ht="17.25" customHeight="1">
      <c r="A1466" s="844">
        <v>1325</v>
      </c>
      <c r="B1466" s="793">
        <v>43770</v>
      </c>
      <c r="C1466" s="236" t="s">
        <v>14199</v>
      </c>
      <c r="D1466" s="795" t="s">
        <v>14200</v>
      </c>
      <c r="E1466" s="236" t="s">
        <v>9568</v>
      </c>
      <c r="F1466" s="855"/>
    </row>
    <row r="1467" spans="1:6" ht="17.25" customHeight="1">
      <c r="A1467" s="844">
        <v>1326</v>
      </c>
      <c r="B1467" s="793">
        <v>43770</v>
      </c>
      <c r="C1467" s="236" t="s">
        <v>14201</v>
      </c>
      <c r="D1467" s="795" t="s">
        <v>14202</v>
      </c>
      <c r="E1467" s="236" t="s">
        <v>9568</v>
      </c>
      <c r="F1467" s="855"/>
    </row>
    <row r="1468" spans="1:6" ht="17.25" customHeight="1">
      <c r="A1468" s="844">
        <v>1327</v>
      </c>
      <c r="B1468" s="793">
        <v>43770</v>
      </c>
      <c r="C1468" s="236" t="s">
        <v>14203</v>
      </c>
      <c r="D1468" s="795" t="s">
        <v>14204</v>
      </c>
      <c r="E1468" s="236" t="s">
        <v>9568</v>
      </c>
      <c r="F1468" s="855"/>
    </row>
    <row r="1469" spans="1:6" ht="17.25" customHeight="1">
      <c r="A1469" s="844">
        <v>1328</v>
      </c>
      <c r="B1469" s="793">
        <v>43770</v>
      </c>
      <c r="C1469" s="236" t="s">
        <v>14205</v>
      </c>
      <c r="D1469" s="795" t="s">
        <v>14206</v>
      </c>
      <c r="E1469" s="236" t="s">
        <v>9568</v>
      </c>
      <c r="F1469" s="855"/>
    </row>
    <row r="1470" spans="1:6" ht="17.25" customHeight="1">
      <c r="A1470" s="844">
        <v>1329</v>
      </c>
      <c r="B1470" s="793">
        <v>43770</v>
      </c>
      <c r="C1470" s="236" t="s">
        <v>14207</v>
      </c>
      <c r="D1470" s="795" t="s">
        <v>14208</v>
      </c>
      <c r="E1470" s="236" t="s">
        <v>9568</v>
      </c>
      <c r="F1470" s="855"/>
    </row>
    <row r="1471" spans="1:6" ht="17.25" customHeight="1">
      <c r="A1471" s="844">
        <v>1330</v>
      </c>
      <c r="B1471" s="793">
        <v>43770</v>
      </c>
      <c r="C1471" s="236" t="s">
        <v>14209</v>
      </c>
      <c r="D1471" s="795" t="s">
        <v>14210</v>
      </c>
      <c r="E1471" s="236" t="s">
        <v>9568</v>
      </c>
      <c r="F1471" s="855"/>
    </row>
    <row r="1472" spans="1:6" ht="17.25" customHeight="1">
      <c r="A1472" s="847">
        <v>1331</v>
      </c>
      <c r="B1472" s="809">
        <v>43770</v>
      </c>
      <c r="C1472" s="796" t="s">
        <v>14211</v>
      </c>
      <c r="D1472" s="797" t="s">
        <v>14212</v>
      </c>
      <c r="E1472" s="796" t="s">
        <v>9568</v>
      </c>
      <c r="F1472" s="859"/>
    </row>
    <row r="1473" spans="1:6" ht="17.25" customHeight="1">
      <c r="A1473" s="844">
        <v>1332</v>
      </c>
      <c r="B1473" s="793">
        <v>43771</v>
      </c>
      <c r="C1473" s="236" t="s">
        <v>14213</v>
      </c>
      <c r="D1473" s="795" t="s">
        <v>14214</v>
      </c>
      <c r="E1473" s="236" t="s">
        <v>9568</v>
      </c>
      <c r="F1473" s="855"/>
    </row>
    <row r="1474" spans="1:6" ht="17.25" customHeight="1">
      <c r="A1474" s="844">
        <v>1333</v>
      </c>
      <c r="B1474" s="793">
        <v>43771</v>
      </c>
      <c r="C1474" s="236" t="s">
        <v>14215</v>
      </c>
      <c r="D1474" s="795" t="s">
        <v>14216</v>
      </c>
      <c r="E1474" s="236" t="s">
        <v>9568</v>
      </c>
      <c r="F1474" s="855"/>
    </row>
    <row r="1475" spans="1:6" ht="17.25" customHeight="1">
      <c r="A1475" s="844">
        <v>1334</v>
      </c>
      <c r="B1475" s="793">
        <v>43772</v>
      </c>
      <c r="C1475" s="795" t="s">
        <v>14217</v>
      </c>
      <c r="D1475" s="795" t="s">
        <v>14218</v>
      </c>
      <c r="E1475" s="236" t="s">
        <v>9568</v>
      </c>
      <c r="F1475" s="855"/>
    </row>
    <row r="1476" spans="1:6" ht="17.25" customHeight="1">
      <c r="A1476" s="844">
        <v>1335</v>
      </c>
      <c r="B1476" s="793">
        <v>43772</v>
      </c>
      <c r="C1476" s="236" t="s">
        <v>14219</v>
      </c>
      <c r="D1476" s="795" t="s">
        <v>14220</v>
      </c>
      <c r="E1476" s="236" t="s">
        <v>9568</v>
      </c>
      <c r="F1476" s="855"/>
    </row>
    <row r="1477" spans="1:6" ht="17.25" customHeight="1">
      <c r="A1477" s="844">
        <v>1336</v>
      </c>
      <c r="B1477" s="793">
        <v>43772</v>
      </c>
      <c r="C1477" s="236" t="s">
        <v>14221</v>
      </c>
      <c r="D1477" s="795" t="s">
        <v>14222</v>
      </c>
      <c r="E1477" s="236" t="s">
        <v>9568</v>
      </c>
      <c r="F1477" s="855"/>
    </row>
    <row r="1478" spans="1:6" ht="17.25" customHeight="1">
      <c r="A1478" s="844">
        <v>1337</v>
      </c>
      <c r="B1478" s="793">
        <v>43772</v>
      </c>
      <c r="C1478" s="236" t="s">
        <v>14223</v>
      </c>
      <c r="D1478" s="795" t="s">
        <v>14224</v>
      </c>
      <c r="E1478" s="236" t="s">
        <v>9568</v>
      </c>
      <c r="F1478" s="855"/>
    </row>
    <row r="1479" spans="1:6" ht="17.25" customHeight="1">
      <c r="A1479" s="844">
        <v>1338</v>
      </c>
      <c r="B1479" s="793">
        <v>43772</v>
      </c>
      <c r="C1479" s="236" t="s">
        <v>14225</v>
      </c>
      <c r="D1479" s="795" t="s">
        <v>14226</v>
      </c>
      <c r="E1479" s="236" t="s">
        <v>9568</v>
      </c>
      <c r="F1479" s="855"/>
    </row>
    <row r="1480" spans="1:6" ht="17.25" customHeight="1">
      <c r="A1480" s="844">
        <v>1339</v>
      </c>
      <c r="B1480" s="793">
        <v>43772</v>
      </c>
      <c r="C1480" s="236" t="s">
        <v>14227</v>
      </c>
      <c r="D1480" s="795" t="s">
        <v>14228</v>
      </c>
      <c r="E1480" s="236" t="s">
        <v>9568</v>
      </c>
      <c r="F1480" s="855"/>
    </row>
    <row r="1481" spans="1:6" ht="17.25" customHeight="1">
      <c r="A1481" s="844">
        <v>1340</v>
      </c>
      <c r="B1481" s="793">
        <v>43772</v>
      </c>
      <c r="C1481" s="236" t="s">
        <v>14229</v>
      </c>
      <c r="D1481" s="795" t="s">
        <v>14230</v>
      </c>
      <c r="E1481" s="236" t="s">
        <v>9568</v>
      </c>
      <c r="F1481" s="855"/>
    </row>
    <row r="1482" spans="1:6" ht="17.25" customHeight="1">
      <c r="A1482" s="844">
        <v>1341</v>
      </c>
      <c r="B1482" s="793">
        <v>43772</v>
      </c>
      <c r="C1482" s="236" t="s">
        <v>14231</v>
      </c>
      <c r="D1482" s="795" t="s">
        <v>14232</v>
      </c>
      <c r="E1482" s="236" t="s">
        <v>9568</v>
      </c>
      <c r="F1482" s="855"/>
    </row>
    <row r="1483" spans="1:6" ht="17.25" customHeight="1">
      <c r="A1483" s="844">
        <v>1342</v>
      </c>
      <c r="B1483" s="793">
        <v>43772</v>
      </c>
      <c r="C1483" s="236" t="s">
        <v>14231</v>
      </c>
      <c r="D1483" s="795" t="s">
        <v>14233</v>
      </c>
      <c r="E1483" s="236" t="s">
        <v>9568</v>
      </c>
      <c r="F1483" s="855"/>
    </row>
    <row r="1484" spans="1:6" ht="17.25" customHeight="1">
      <c r="A1484" s="844">
        <v>1343</v>
      </c>
      <c r="B1484" s="793">
        <v>43772</v>
      </c>
      <c r="C1484" s="236" t="s">
        <v>13993</v>
      </c>
      <c r="D1484" s="795" t="s">
        <v>14234</v>
      </c>
      <c r="E1484" s="236" t="s">
        <v>9568</v>
      </c>
      <c r="F1484" s="855"/>
    </row>
    <row r="1485" spans="1:6" ht="17.25" customHeight="1">
      <c r="A1485" s="844">
        <v>1344</v>
      </c>
      <c r="B1485" s="793">
        <v>43772</v>
      </c>
      <c r="C1485" s="236" t="s">
        <v>13037</v>
      </c>
      <c r="D1485" s="795" t="s">
        <v>14235</v>
      </c>
      <c r="E1485" s="236" t="s">
        <v>9568</v>
      </c>
      <c r="F1485" s="855"/>
    </row>
    <row r="1486" spans="1:6" ht="17.25" customHeight="1">
      <c r="A1486" s="844">
        <v>1345</v>
      </c>
      <c r="B1486" s="793">
        <v>43772</v>
      </c>
      <c r="C1486" s="236" t="s">
        <v>14236</v>
      </c>
      <c r="D1486" s="795" t="s">
        <v>14237</v>
      </c>
      <c r="E1486" s="236" t="s">
        <v>9568</v>
      </c>
      <c r="F1486" s="855"/>
    </row>
    <row r="1487" spans="1:6" ht="17.25" customHeight="1">
      <c r="A1487" s="844">
        <v>1346</v>
      </c>
      <c r="B1487" s="793">
        <v>43772</v>
      </c>
      <c r="C1487" s="236" t="s">
        <v>14238</v>
      </c>
      <c r="D1487" s="795" t="s">
        <v>14239</v>
      </c>
      <c r="E1487" s="236" t="s">
        <v>9568</v>
      </c>
      <c r="F1487" s="855"/>
    </row>
    <row r="1488" spans="1:6" ht="17.25" customHeight="1">
      <c r="A1488" s="844">
        <v>1347</v>
      </c>
      <c r="B1488" s="793">
        <v>43772</v>
      </c>
      <c r="C1488" s="236" t="s">
        <v>14240</v>
      </c>
      <c r="D1488" s="795" t="s">
        <v>14241</v>
      </c>
      <c r="E1488" s="236" t="s">
        <v>9568</v>
      </c>
      <c r="F1488" s="855"/>
    </row>
    <row r="1489" spans="1:6" ht="17.25" customHeight="1">
      <c r="A1489" s="844">
        <v>1348</v>
      </c>
      <c r="B1489" s="793">
        <v>43772</v>
      </c>
      <c r="C1489" s="236" t="s">
        <v>14242</v>
      </c>
      <c r="D1489" s="795" t="s">
        <v>14243</v>
      </c>
      <c r="E1489" s="236" t="s">
        <v>9568</v>
      </c>
      <c r="F1489" s="855"/>
    </row>
    <row r="1490" spans="1:6" ht="17.25" customHeight="1">
      <c r="A1490" s="844">
        <v>1349</v>
      </c>
      <c r="B1490" s="793">
        <v>43772</v>
      </c>
      <c r="C1490" s="236" t="s">
        <v>14244</v>
      </c>
      <c r="D1490" s="795" t="s">
        <v>14245</v>
      </c>
      <c r="E1490" s="236" t="s">
        <v>9568</v>
      </c>
      <c r="F1490" s="855"/>
    </row>
    <row r="1491" spans="1:6" ht="17.25" customHeight="1">
      <c r="A1491" s="844">
        <v>1350</v>
      </c>
      <c r="B1491" s="793">
        <v>43772</v>
      </c>
      <c r="C1491" s="236" t="s">
        <v>14246</v>
      </c>
      <c r="D1491" s="795" t="s">
        <v>14247</v>
      </c>
      <c r="E1491" s="236" t="s">
        <v>9568</v>
      </c>
      <c r="F1491" s="855"/>
    </row>
    <row r="1492" spans="1:6" ht="17.25" customHeight="1">
      <c r="A1492" s="844">
        <v>1351</v>
      </c>
      <c r="B1492" s="793">
        <v>43772</v>
      </c>
      <c r="C1492" s="236" t="s">
        <v>14248</v>
      </c>
      <c r="D1492" s="795" t="s">
        <v>14249</v>
      </c>
      <c r="E1492" s="236" t="s">
        <v>9568</v>
      </c>
      <c r="F1492" s="855"/>
    </row>
    <row r="1493" spans="1:6" ht="17.25" customHeight="1">
      <c r="A1493" s="844">
        <v>1352</v>
      </c>
      <c r="B1493" s="793">
        <v>43772</v>
      </c>
      <c r="C1493" s="236" t="s">
        <v>14250</v>
      </c>
      <c r="D1493" s="795" t="s">
        <v>14251</v>
      </c>
      <c r="E1493" s="236" t="s">
        <v>9568</v>
      </c>
      <c r="F1493" s="855"/>
    </row>
    <row r="1494" spans="1:6" ht="17.25" customHeight="1">
      <c r="A1494" s="844">
        <v>1353</v>
      </c>
      <c r="B1494" s="793">
        <v>43772</v>
      </c>
      <c r="C1494" s="236" t="s">
        <v>14252</v>
      </c>
      <c r="D1494" s="795" t="s">
        <v>14253</v>
      </c>
      <c r="E1494" s="236" t="s">
        <v>9568</v>
      </c>
      <c r="F1494" s="855"/>
    </row>
    <row r="1495" spans="1:6" ht="17.25" customHeight="1">
      <c r="A1495" s="844">
        <v>1354</v>
      </c>
      <c r="B1495" s="793">
        <v>43772</v>
      </c>
      <c r="C1495" s="236" t="s">
        <v>14254</v>
      </c>
      <c r="D1495" s="795" t="s">
        <v>14255</v>
      </c>
      <c r="E1495" s="236" t="s">
        <v>9568</v>
      </c>
      <c r="F1495" s="855"/>
    </row>
    <row r="1496" spans="1:6" ht="17.25" customHeight="1">
      <c r="A1496" s="844">
        <v>1355</v>
      </c>
      <c r="B1496" s="793">
        <v>43772</v>
      </c>
      <c r="C1496" s="236" t="s">
        <v>14256</v>
      </c>
      <c r="D1496" s="795" t="s">
        <v>14257</v>
      </c>
      <c r="E1496" s="236" t="s">
        <v>9568</v>
      </c>
      <c r="F1496" s="855"/>
    </row>
    <row r="1497" spans="1:6" ht="17.25" customHeight="1">
      <c r="A1497" s="844">
        <v>1356</v>
      </c>
      <c r="B1497" s="793">
        <v>43772</v>
      </c>
      <c r="C1497" s="236" t="s">
        <v>11133</v>
      </c>
      <c r="D1497" s="795" t="s">
        <v>14258</v>
      </c>
      <c r="E1497" s="236" t="s">
        <v>9568</v>
      </c>
      <c r="F1497" s="855"/>
    </row>
    <row r="1498" spans="1:6" ht="17.25" customHeight="1">
      <c r="A1498" s="844">
        <v>1357</v>
      </c>
      <c r="B1498" s="793">
        <v>43772</v>
      </c>
      <c r="C1498" s="236" t="s">
        <v>14259</v>
      </c>
      <c r="D1498" s="795" t="s">
        <v>14260</v>
      </c>
      <c r="E1498" s="236" t="s">
        <v>9568</v>
      </c>
      <c r="F1498" s="855"/>
    </row>
    <row r="1499" spans="1:6" ht="17.25" customHeight="1">
      <c r="A1499" s="844">
        <v>1358</v>
      </c>
      <c r="B1499" s="793">
        <v>43773</v>
      </c>
      <c r="C1499" s="236" t="s">
        <v>14261</v>
      </c>
      <c r="D1499" s="795" t="s">
        <v>14262</v>
      </c>
      <c r="E1499" s="236" t="s">
        <v>9568</v>
      </c>
      <c r="F1499" s="855"/>
    </row>
    <row r="1500" spans="1:6" ht="17.25" customHeight="1">
      <c r="A1500" s="844">
        <v>1359</v>
      </c>
      <c r="B1500" s="793">
        <v>43773</v>
      </c>
      <c r="C1500" s="236" t="s">
        <v>14263</v>
      </c>
      <c r="D1500" s="795" t="s">
        <v>14264</v>
      </c>
      <c r="E1500" s="236" t="s">
        <v>9568</v>
      </c>
      <c r="F1500" s="855"/>
    </row>
    <row r="1501" spans="1:6" ht="17.25" customHeight="1">
      <c r="A1501" s="844">
        <v>1360</v>
      </c>
      <c r="B1501" s="793">
        <v>43773</v>
      </c>
      <c r="C1501" s="236" t="s">
        <v>14265</v>
      </c>
      <c r="D1501" s="795" t="s">
        <v>14266</v>
      </c>
      <c r="E1501" s="236" t="s">
        <v>9568</v>
      </c>
      <c r="F1501" s="855"/>
    </row>
    <row r="1502" spans="1:6" ht="17.25" customHeight="1">
      <c r="A1502" s="844">
        <v>1361</v>
      </c>
      <c r="B1502" s="793">
        <v>43773</v>
      </c>
      <c r="C1502" s="236" t="s">
        <v>14267</v>
      </c>
      <c r="D1502" s="795" t="s">
        <v>14268</v>
      </c>
      <c r="E1502" s="236" t="s">
        <v>9568</v>
      </c>
      <c r="F1502" s="855"/>
    </row>
    <row r="1503" spans="1:6" ht="17.25" customHeight="1">
      <c r="A1503" s="847">
        <v>1362</v>
      </c>
      <c r="B1503" s="809">
        <v>43773</v>
      </c>
      <c r="C1503" s="796" t="s">
        <v>14267</v>
      </c>
      <c r="D1503" s="797" t="s">
        <v>14269</v>
      </c>
      <c r="E1503" s="796" t="s">
        <v>9568</v>
      </c>
      <c r="F1503" s="859"/>
    </row>
    <row r="1504" spans="1:6" ht="17.25" customHeight="1">
      <c r="A1504" s="844">
        <v>1363</v>
      </c>
      <c r="B1504" s="793">
        <v>43773</v>
      </c>
      <c r="C1504" s="236" t="s">
        <v>14270</v>
      </c>
      <c r="D1504" s="795" t="s">
        <v>14271</v>
      </c>
      <c r="E1504" s="236" t="s">
        <v>9568</v>
      </c>
      <c r="F1504" s="855"/>
    </row>
    <row r="1505" spans="1:6" ht="17.25" customHeight="1">
      <c r="A1505" s="844">
        <v>1364</v>
      </c>
      <c r="B1505" s="793">
        <v>43773</v>
      </c>
      <c r="C1505" s="236" t="s">
        <v>14272</v>
      </c>
      <c r="D1505" s="795" t="s">
        <v>14273</v>
      </c>
      <c r="E1505" s="236" t="s">
        <v>9568</v>
      </c>
      <c r="F1505" s="855"/>
    </row>
    <row r="1506" spans="1:6" ht="17.25" customHeight="1">
      <c r="A1506" s="844">
        <v>1365</v>
      </c>
      <c r="B1506" s="793">
        <v>43774</v>
      </c>
      <c r="C1506" s="236" t="s">
        <v>14274</v>
      </c>
      <c r="D1506" s="795" t="s">
        <v>14275</v>
      </c>
      <c r="E1506" s="236" t="s">
        <v>9568</v>
      </c>
      <c r="F1506" s="855"/>
    </row>
    <row r="1507" spans="1:6" ht="17.25" customHeight="1">
      <c r="A1507" s="844">
        <v>1366</v>
      </c>
      <c r="B1507" s="793">
        <v>43774</v>
      </c>
      <c r="C1507" s="236" t="s">
        <v>14276</v>
      </c>
      <c r="D1507" s="795" t="s">
        <v>14277</v>
      </c>
      <c r="E1507" s="236" t="s">
        <v>9568</v>
      </c>
      <c r="F1507" s="855"/>
    </row>
    <row r="1508" spans="1:6" ht="17.25" customHeight="1">
      <c r="A1508" s="847">
        <v>1367</v>
      </c>
      <c r="B1508" s="809">
        <v>43774</v>
      </c>
      <c r="C1508" s="796" t="s">
        <v>14278</v>
      </c>
      <c r="D1508" s="797" t="s">
        <v>14279</v>
      </c>
      <c r="E1508" s="796" t="s">
        <v>9568</v>
      </c>
      <c r="F1508" s="859"/>
    </row>
    <row r="1509" spans="1:6" ht="17.25" customHeight="1">
      <c r="A1509" s="844">
        <v>1368</v>
      </c>
      <c r="B1509" s="793">
        <v>43774</v>
      </c>
      <c r="C1509" s="236" t="s">
        <v>14280</v>
      </c>
      <c r="D1509" s="795" t="s">
        <v>14281</v>
      </c>
      <c r="E1509" s="236" t="s">
        <v>9568</v>
      </c>
      <c r="F1509" s="855"/>
    </row>
    <row r="1510" spans="1:6" ht="17.25" customHeight="1">
      <c r="A1510" s="868">
        <v>1369</v>
      </c>
      <c r="B1510" s="869">
        <v>43774</v>
      </c>
      <c r="C1510" s="871" t="s">
        <v>14282</v>
      </c>
      <c r="D1510" s="870" t="s">
        <v>14283</v>
      </c>
      <c r="E1510" s="871" t="s">
        <v>9568</v>
      </c>
      <c r="F1510" s="876" t="s">
        <v>12827</v>
      </c>
    </row>
    <row r="1511" spans="1:6" ht="17.25" customHeight="1">
      <c r="A1511" s="844">
        <v>1370</v>
      </c>
      <c r="B1511" s="793">
        <v>43774</v>
      </c>
      <c r="C1511" s="795" t="s">
        <v>14284</v>
      </c>
      <c r="D1511" s="795" t="s">
        <v>14285</v>
      </c>
      <c r="E1511" s="236" t="s">
        <v>9568</v>
      </c>
      <c r="F1511" s="855"/>
    </row>
    <row r="1512" spans="1:6" ht="17.25" customHeight="1">
      <c r="A1512" s="844">
        <v>1371</v>
      </c>
      <c r="B1512" s="793">
        <v>43775</v>
      </c>
      <c r="C1512" s="236">
        <v>12</v>
      </c>
      <c r="D1512" s="795" t="s">
        <v>14286</v>
      </c>
      <c r="E1512" s="236" t="s">
        <v>9568</v>
      </c>
      <c r="F1512" s="855"/>
    </row>
    <row r="1513" spans="1:6" ht="17.25" customHeight="1">
      <c r="A1513" s="844">
        <v>1372</v>
      </c>
      <c r="B1513" s="793">
        <v>43775</v>
      </c>
      <c r="C1513" s="236" t="s">
        <v>14287</v>
      </c>
      <c r="D1513" s="795" t="s">
        <v>14288</v>
      </c>
      <c r="E1513" s="236" t="s">
        <v>9568</v>
      </c>
      <c r="F1513" s="855"/>
    </row>
    <row r="1514" spans="1:6" ht="17.25" customHeight="1">
      <c r="A1514" s="847">
        <v>1373</v>
      </c>
      <c r="B1514" s="809">
        <v>43775</v>
      </c>
      <c r="C1514" s="796" t="s">
        <v>14289</v>
      </c>
      <c r="D1514" s="797" t="s">
        <v>14290</v>
      </c>
      <c r="E1514" s="796" t="s">
        <v>9568</v>
      </c>
      <c r="F1514" s="859"/>
    </row>
    <row r="1515" spans="1:6" ht="17.25" customHeight="1">
      <c r="A1515" s="844">
        <v>1374</v>
      </c>
      <c r="B1515" s="793">
        <v>43775</v>
      </c>
      <c r="C1515" s="236" t="s">
        <v>14291</v>
      </c>
      <c r="D1515" s="795" t="s">
        <v>14292</v>
      </c>
      <c r="E1515" s="236" t="s">
        <v>9568</v>
      </c>
      <c r="F1515" s="855"/>
    </row>
    <row r="1516" spans="1:6" ht="17.25" customHeight="1">
      <c r="A1516" s="844">
        <v>1375</v>
      </c>
      <c r="B1516" s="793">
        <v>43775</v>
      </c>
      <c r="C1516" s="236" t="s">
        <v>14293</v>
      </c>
      <c r="D1516" s="795" t="s">
        <v>14294</v>
      </c>
      <c r="E1516" s="236" t="s">
        <v>9568</v>
      </c>
      <c r="F1516" s="855"/>
    </row>
    <row r="1517" spans="1:6" ht="17.25" customHeight="1">
      <c r="A1517" s="844">
        <v>1376</v>
      </c>
      <c r="B1517" s="793">
        <v>43775</v>
      </c>
      <c r="C1517" s="236" t="s">
        <v>14295</v>
      </c>
      <c r="D1517" s="795" t="s">
        <v>14296</v>
      </c>
      <c r="E1517" s="236" t="s">
        <v>9568</v>
      </c>
      <c r="F1517" s="855"/>
    </row>
    <row r="1518" spans="1:6" ht="17.25" customHeight="1">
      <c r="A1518" s="844">
        <v>1377</v>
      </c>
      <c r="B1518" s="793">
        <v>43775</v>
      </c>
      <c r="C1518" s="236" t="s">
        <v>14297</v>
      </c>
      <c r="D1518" s="795" t="s">
        <v>14298</v>
      </c>
      <c r="E1518" s="236" t="s">
        <v>9568</v>
      </c>
      <c r="F1518" s="855"/>
    </row>
    <row r="1519" spans="1:6" ht="17.25" customHeight="1">
      <c r="A1519" s="844">
        <v>1378</v>
      </c>
      <c r="B1519" s="793">
        <v>43776</v>
      </c>
      <c r="C1519" s="236" t="s">
        <v>14299</v>
      </c>
      <c r="D1519" s="795" t="s">
        <v>14300</v>
      </c>
      <c r="E1519" s="236" t="s">
        <v>9568</v>
      </c>
      <c r="F1519" s="855"/>
    </row>
    <row r="1520" spans="1:6" ht="17.25" customHeight="1">
      <c r="A1520" s="844">
        <v>1379</v>
      </c>
      <c r="B1520" s="793">
        <v>43776</v>
      </c>
      <c r="C1520" s="236" t="s">
        <v>14301</v>
      </c>
      <c r="D1520" s="795" t="s">
        <v>14302</v>
      </c>
      <c r="E1520" s="236" t="s">
        <v>9568</v>
      </c>
      <c r="F1520" s="855"/>
    </row>
    <row r="1521" spans="1:6" ht="17.25" customHeight="1">
      <c r="A1521" s="847">
        <v>1380</v>
      </c>
      <c r="B1521" s="809">
        <v>43776</v>
      </c>
      <c r="C1521" s="796" t="s">
        <v>14303</v>
      </c>
      <c r="D1521" s="797" t="s">
        <v>14304</v>
      </c>
      <c r="E1521" s="796" t="s">
        <v>9568</v>
      </c>
      <c r="F1521" s="859"/>
    </row>
    <row r="1522" spans="1:6" ht="17.25" customHeight="1">
      <c r="A1522" s="844">
        <v>1381</v>
      </c>
      <c r="B1522" s="793">
        <v>43776</v>
      </c>
      <c r="C1522" s="795" t="s">
        <v>14305</v>
      </c>
      <c r="D1522" s="795" t="s">
        <v>14306</v>
      </c>
      <c r="E1522" s="236" t="s">
        <v>9568</v>
      </c>
      <c r="F1522" s="855"/>
    </row>
    <row r="1523" spans="1:6" ht="17.25" customHeight="1">
      <c r="A1523" s="844">
        <v>1382</v>
      </c>
      <c r="B1523" s="793">
        <v>43776</v>
      </c>
      <c r="C1523" s="236" t="s">
        <v>14307</v>
      </c>
      <c r="D1523" s="795" t="s">
        <v>14308</v>
      </c>
      <c r="E1523" s="236" t="s">
        <v>9568</v>
      </c>
      <c r="F1523" s="855"/>
    </row>
    <row r="1524" spans="1:6" ht="17.25" customHeight="1">
      <c r="A1524" s="844">
        <v>1383</v>
      </c>
      <c r="B1524" s="793">
        <v>43778</v>
      </c>
      <c r="C1524" s="236" t="s">
        <v>14309</v>
      </c>
      <c r="D1524" s="795" t="s">
        <v>14310</v>
      </c>
      <c r="E1524" s="236" t="s">
        <v>9568</v>
      </c>
      <c r="F1524" s="855"/>
    </row>
    <row r="1525" spans="1:6" ht="17.25" customHeight="1">
      <c r="A1525" s="844">
        <v>1384</v>
      </c>
      <c r="B1525" s="793">
        <v>43778</v>
      </c>
      <c r="C1525" s="236" t="s">
        <v>14311</v>
      </c>
      <c r="D1525" s="795" t="s">
        <v>14312</v>
      </c>
      <c r="E1525" s="236" t="s">
        <v>9568</v>
      </c>
      <c r="F1525" s="855"/>
    </row>
    <row r="1526" spans="1:6" ht="17.25" customHeight="1">
      <c r="A1526" s="844">
        <v>1385</v>
      </c>
      <c r="B1526" s="793">
        <v>43778</v>
      </c>
      <c r="C1526" s="236" t="s">
        <v>14313</v>
      </c>
      <c r="D1526" s="795" t="s">
        <v>14314</v>
      </c>
      <c r="E1526" s="236" t="s">
        <v>9568</v>
      </c>
      <c r="F1526" s="855"/>
    </row>
    <row r="1527" spans="1:6" ht="17.25" customHeight="1">
      <c r="A1527" s="844">
        <v>1386</v>
      </c>
      <c r="B1527" s="793">
        <v>43778</v>
      </c>
      <c r="C1527" s="236" t="s">
        <v>14315</v>
      </c>
      <c r="D1527" s="795" t="s">
        <v>14316</v>
      </c>
      <c r="E1527" s="236" t="s">
        <v>9568</v>
      </c>
      <c r="F1527" s="855"/>
    </row>
    <row r="1528" spans="1:6" ht="17.25" customHeight="1">
      <c r="A1528" s="844">
        <v>1387</v>
      </c>
      <c r="B1528" s="793">
        <v>43778</v>
      </c>
      <c r="C1528" s="236" t="s">
        <v>14317</v>
      </c>
      <c r="D1528" s="795" t="s">
        <v>14318</v>
      </c>
      <c r="E1528" s="236" t="s">
        <v>9568</v>
      </c>
      <c r="F1528" s="855"/>
    </row>
    <row r="1529" spans="1:6" ht="17.25" customHeight="1">
      <c r="A1529" s="844">
        <v>1388</v>
      </c>
      <c r="B1529" s="793">
        <v>43778</v>
      </c>
      <c r="C1529" s="236" t="s">
        <v>14319</v>
      </c>
      <c r="D1529" s="795" t="s">
        <v>14320</v>
      </c>
      <c r="E1529" s="236" t="s">
        <v>9568</v>
      </c>
      <c r="F1529" s="855"/>
    </row>
    <row r="1530" spans="1:6" ht="17.25" customHeight="1">
      <c r="A1530" s="844">
        <v>1389</v>
      </c>
      <c r="B1530" s="793">
        <v>43779</v>
      </c>
      <c r="C1530" s="236" t="s">
        <v>14321</v>
      </c>
      <c r="D1530" s="795" t="s">
        <v>14322</v>
      </c>
      <c r="E1530" s="236" t="s">
        <v>9568</v>
      </c>
      <c r="F1530" s="855"/>
    </row>
    <row r="1531" spans="1:6" ht="17.25" customHeight="1">
      <c r="A1531" s="844">
        <v>1390</v>
      </c>
      <c r="B1531" s="793">
        <v>43779</v>
      </c>
      <c r="C1531" s="236" t="s">
        <v>14323</v>
      </c>
      <c r="D1531" s="795" t="s">
        <v>14324</v>
      </c>
      <c r="E1531" s="236" t="s">
        <v>9568</v>
      </c>
      <c r="F1531" s="855"/>
    </row>
    <row r="1532" spans="1:6" ht="17.25" customHeight="1">
      <c r="A1532" s="844">
        <v>1391</v>
      </c>
      <c r="B1532" s="793">
        <v>43779</v>
      </c>
      <c r="C1532" s="236" t="s">
        <v>14325</v>
      </c>
      <c r="D1532" s="795" t="s">
        <v>14326</v>
      </c>
      <c r="E1532" s="236" t="s">
        <v>9568</v>
      </c>
      <c r="F1532" s="855"/>
    </row>
    <row r="1533" spans="1:6" ht="17.25" customHeight="1">
      <c r="A1533" s="844">
        <v>1392</v>
      </c>
      <c r="B1533" s="793">
        <v>43779</v>
      </c>
      <c r="C1533" s="236" t="s">
        <v>14327</v>
      </c>
      <c r="D1533" s="795" t="s">
        <v>14328</v>
      </c>
      <c r="E1533" s="236" t="s">
        <v>9568</v>
      </c>
      <c r="F1533" s="855"/>
    </row>
    <row r="1534" spans="1:6" ht="17.25" customHeight="1">
      <c r="A1534" s="844">
        <v>1393</v>
      </c>
      <c r="B1534" s="793">
        <v>43779</v>
      </c>
      <c r="C1534" s="236" t="s">
        <v>14329</v>
      </c>
      <c r="D1534" s="795" t="s">
        <v>14330</v>
      </c>
      <c r="E1534" s="236" t="s">
        <v>9568</v>
      </c>
      <c r="F1534" s="855"/>
    </row>
    <row r="1535" spans="1:6" ht="17.25" customHeight="1">
      <c r="A1535" s="844">
        <v>1394</v>
      </c>
      <c r="B1535" s="793">
        <v>43779</v>
      </c>
      <c r="C1535" s="236" t="s">
        <v>14331</v>
      </c>
      <c r="D1535" s="795" t="s">
        <v>14332</v>
      </c>
      <c r="E1535" s="236" t="s">
        <v>9568</v>
      </c>
      <c r="F1535" s="855"/>
    </row>
    <row r="1536" spans="1:6" ht="17.25" customHeight="1">
      <c r="A1536" s="844">
        <v>1395</v>
      </c>
      <c r="B1536" s="793">
        <v>43779</v>
      </c>
      <c r="C1536" s="236" t="s">
        <v>14333</v>
      </c>
      <c r="D1536" s="795" t="s">
        <v>14334</v>
      </c>
      <c r="E1536" s="236" t="s">
        <v>9568</v>
      </c>
      <c r="F1536" s="855"/>
    </row>
    <row r="1537" spans="1:6" ht="17.25" customHeight="1">
      <c r="A1537" s="844">
        <v>1396</v>
      </c>
      <c r="B1537" s="793">
        <v>43779</v>
      </c>
      <c r="C1537" s="236" t="s">
        <v>14335</v>
      </c>
      <c r="D1537" s="795" t="s">
        <v>14336</v>
      </c>
      <c r="E1537" s="236" t="s">
        <v>9568</v>
      </c>
      <c r="F1537" s="855"/>
    </row>
    <row r="1538" spans="1:6" ht="17.25" customHeight="1">
      <c r="A1538" s="844">
        <v>1397</v>
      </c>
      <c r="B1538" s="793">
        <v>43779</v>
      </c>
      <c r="C1538" s="236" t="s">
        <v>14335</v>
      </c>
      <c r="D1538" s="831">
        <v>6.2500000000000003E-3</v>
      </c>
      <c r="E1538" s="236" t="s">
        <v>9568</v>
      </c>
      <c r="F1538" s="855"/>
    </row>
    <row r="1539" spans="1:6" ht="17.25" customHeight="1">
      <c r="A1539" s="844">
        <v>1398</v>
      </c>
      <c r="B1539" s="793">
        <v>43779</v>
      </c>
      <c r="C1539" s="236" t="s">
        <v>14337</v>
      </c>
      <c r="D1539" s="795" t="s">
        <v>14338</v>
      </c>
      <c r="E1539" s="236" t="s">
        <v>9568</v>
      </c>
      <c r="F1539" s="855"/>
    </row>
    <row r="1540" spans="1:6" ht="17.25" customHeight="1">
      <c r="A1540" s="844">
        <v>1399</v>
      </c>
      <c r="B1540" s="793">
        <v>43780</v>
      </c>
      <c r="C1540" s="236" t="s">
        <v>14339</v>
      </c>
      <c r="D1540" s="795" t="s">
        <v>14340</v>
      </c>
      <c r="E1540" s="236" t="s">
        <v>9568</v>
      </c>
      <c r="F1540" s="855"/>
    </row>
    <row r="1541" spans="1:6" ht="17.25" customHeight="1">
      <c r="A1541" s="844">
        <v>1400</v>
      </c>
      <c r="B1541" s="793">
        <v>43780</v>
      </c>
      <c r="C1541" s="236" t="s">
        <v>14341</v>
      </c>
      <c r="D1541" s="795" t="s">
        <v>14342</v>
      </c>
      <c r="E1541" s="236" t="s">
        <v>9568</v>
      </c>
      <c r="F1541" s="855"/>
    </row>
    <row r="1542" spans="1:6" ht="17.25" customHeight="1">
      <c r="A1542" s="844">
        <v>1401</v>
      </c>
      <c r="B1542" s="793">
        <v>43780</v>
      </c>
      <c r="C1542" s="236" t="s">
        <v>14343</v>
      </c>
      <c r="D1542" s="795" t="s">
        <v>14344</v>
      </c>
      <c r="E1542" s="236" t="s">
        <v>9568</v>
      </c>
      <c r="F1542" s="855"/>
    </row>
    <row r="1543" spans="1:6" ht="17.25" customHeight="1">
      <c r="A1543" s="844">
        <v>1402</v>
      </c>
      <c r="B1543" s="793">
        <v>43780</v>
      </c>
      <c r="C1543" s="236" t="s">
        <v>14345</v>
      </c>
      <c r="D1543" s="795" t="s">
        <v>14346</v>
      </c>
      <c r="E1543" s="236" t="s">
        <v>9568</v>
      </c>
      <c r="F1543" s="855"/>
    </row>
    <row r="1544" spans="1:6" ht="17.25" customHeight="1">
      <c r="A1544" s="844">
        <v>1403</v>
      </c>
      <c r="B1544" s="793">
        <v>43780</v>
      </c>
      <c r="C1544" s="236" t="s">
        <v>14347</v>
      </c>
      <c r="D1544" s="795" t="s">
        <v>14348</v>
      </c>
      <c r="E1544" s="236" t="s">
        <v>9568</v>
      </c>
      <c r="F1544" s="855"/>
    </row>
    <row r="1545" spans="1:6" ht="17.25" customHeight="1">
      <c r="A1545" s="844">
        <v>1404</v>
      </c>
      <c r="B1545" s="793">
        <v>43780</v>
      </c>
      <c r="C1545" s="236" t="s">
        <v>14349</v>
      </c>
      <c r="D1545" s="795" t="s">
        <v>14350</v>
      </c>
      <c r="E1545" s="236" t="s">
        <v>9568</v>
      </c>
      <c r="F1545" s="855"/>
    </row>
    <row r="1546" spans="1:6" ht="17.25" customHeight="1">
      <c r="A1546" s="844">
        <v>1405</v>
      </c>
      <c r="B1546" s="793">
        <v>43780</v>
      </c>
      <c r="C1546" s="236" t="s">
        <v>14351</v>
      </c>
      <c r="D1546" s="795" t="s">
        <v>14352</v>
      </c>
      <c r="E1546" s="236" t="s">
        <v>9568</v>
      </c>
      <c r="F1546" s="855"/>
    </row>
    <row r="1547" spans="1:6" ht="17.25" customHeight="1">
      <c r="A1547" s="844">
        <v>1406</v>
      </c>
      <c r="B1547" s="793">
        <v>43780</v>
      </c>
      <c r="C1547" s="236" t="s">
        <v>14353</v>
      </c>
      <c r="D1547" s="795" t="s">
        <v>14354</v>
      </c>
      <c r="E1547" s="236" t="s">
        <v>9568</v>
      </c>
      <c r="F1547" s="855"/>
    </row>
    <row r="1548" spans="1:6" ht="17.25" customHeight="1">
      <c r="A1548" s="847">
        <v>1407</v>
      </c>
      <c r="B1548" s="809">
        <v>43781</v>
      </c>
      <c r="C1548" s="796" t="s">
        <v>14355</v>
      </c>
      <c r="D1548" s="797" t="s">
        <v>14356</v>
      </c>
      <c r="E1548" s="796" t="s">
        <v>9568</v>
      </c>
      <c r="F1548" s="859"/>
    </row>
    <row r="1549" spans="1:6" ht="17.25" customHeight="1">
      <c r="A1549" s="844">
        <v>1408</v>
      </c>
      <c r="B1549" s="793">
        <v>43781</v>
      </c>
      <c r="C1549" s="236" t="s">
        <v>14357</v>
      </c>
      <c r="D1549" s="795" t="s">
        <v>14358</v>
      </c>
      <c r="E1549" s="236" t="s">
        <v>9568</v>
      </c>
      <c r="F1549" s="855"/>
    </row>
    <row r="1550" spans="1:6" ht="17.25" customHeight="1">
      <c r="A1550" s="844">
        <v>1409</v>
      </c>
      <c r="B1550" s="809">
        <v>43781</v>
      </c>
      <c r="C1550" s="236" t="s">
        <v>14359</v>
      </c>
      <c r="D1550" s="795" t="s">
        <v>14360</v>
      </c>
      <c r="E1550" s="236" t="s">
        <v>9568</v>
      </c>
      <c r="F1550" s="855"/>
    </row>
    <row r="1551" spans="1:6" ht="17.25" customHeight="1">
      <c r="A1551" s="844">
        <v>1410</v>
      </c>
      <c r="B1551" s="793">
        <v>43782</v>
      </c>
      <c r="C1551" s="236" t="s">
        <v>14361</v>
      </c>
      <c r="D1551" s="795" t="s">
        <v>14362</v>
      </c>
      <c r="E1551" s="236" t="s">
        <v>9568</v>
      </c>
      <c r="F1551" s="855"/>
    </row>
    <row r="1552" spans="1:6" ht="17.25" customHeight="1">
      <c r="A1552" s="844">
        <v>1411</v>
      </c>
      <c r="B1552" s="793">
        <v>43782</v>
      </c>
      <c r="C1552" s="236" t="s">
        <v>14363</v>
      </c>
      <c r="D1552" s="795" t="s">
        <v>14364</v>
      </c>
      <c r="E1552" s="236" t="s">
        <v>9568</v>
      </c>
      <c r="F1552" s="855"/>
    </row>
    <row r="1553" spans="1:6" ht="17.25" customHeight="1">
      <c r="A1553" s="847">
        <v>1412</v>
      </c>
      <c r="B1553" s="809">
        <v>43782</v>
      </c>
      <c r="C1553" s="796" t="s">
        <v>14365</v>
      </c>
      <c r="D1553" s="797" t="s">
        <v>14366</v>
      </c>
      <c r="E1553" s="796" t="s">
        <v>9568</v>
      </c>
      <c r="F1553" s="859"/>
    </row>
    <row r="1554" spans="1:6" ht="17.25" customHeight="1">
      <c r="A1554" s="844">
        <v>1413</v>
      </c>
      <c r="B1554" s="793">
        <v>43782</v>
      </c>
      <c r="C1554" s="236" t="s">
        <v>14367</v>
      </c>
      <c r="D1554" s="795" t="s">
        <v>14368</v>
      </c>
      <c r="E1554" s="236" t="s">
        <v>9568</v>
      </c>
      <c r="F1554" s="855"/>
    </row>
    <row r="1555" spans="1:6" ht="17.25" customHeight="1">
      <c r="A1555" s="844">
        <v>1414</v>
      </c>
      <c r="B1555" s="793">
        <v>43782</v>
      </c>
      <c r="C1555" s="236" t="s">
        <v>14369</v>
      </c>
      <c r="D1555" s="795" t="s">
        <v>14370</v>
      </c>
      <c r="E1555" s="236" t="s">
        <v>9568</v>
      </c>
      <c r="F1555" s="855"/>
    </row>
    <row r="1556" spans="1:6" ht="17.25" customHeight="1">
      <c r="A1556" s="844">
        <v>1415</v>
      </c>
      <c r="B1556" s="793">
        <v>43783</v>
      </c>
      <c r="C1556" s="236" t="s">
        <v>14371</v>
      </c>
      <c r="D1556" s="795" t="s">
        <v>14372</v>
      </c>
      <c r="E1556" s="236" t="s">
        <v>9568</v>
      </c>
      <c r="F1556" s="855"/>
    </row>
    <row r="1557" spans="1:6" ht="17.25" customHeight="1">
      <c r="A1557" s="844">
        <v>1416</v>
      </c>
      <c r="B1557" s="793">
        <v>43783</v>
      </c>
      <c r="C1557" s="236" t="s">
        <v>14373</v>
      </c>
      <c r="D1557" s="795" t="s">
        <v>14374</v>
      </c>
      <c r="E1557" s="236" t="s">
        <v>9568</v>
      </c>
      <c r="F1557" s="855"/>
    </row>
    <row r="1558" spans="1:6" ht="17.25" customHeight="1">
      <c r="A1558" s="844">
        <v>1417</v>
      </c>
      <c r="B1558" s="793">
        <v>43783</v>
      </c>
      <c r="C1558" s="236" t="s">
        <v>14375</v>
      </c>
      <c r="D1558" s="795" t="s">
        <v>14376</v>
      </c>
      <c r="E1558" s="236" t="s">
        <v>9568</v>
      </c>
      <c r="F1558" s="855"/>
    </row>
    <row r="1559" spans="1:6" ht="17.25" customHeight="1">
      <c r="A1559" s="847">
        <v>1418</v>
      </c>
      <c r="B1559" s="809">
        <v>43783</v>
      </c>
      <c r="C1559" s="796" t="s">
        <v>14377</v>
      </c>
      <c r="D1559" s="797" t="s">
        <v>14378</v>
      </c>
      <c r="E1559" s="796" t="s">
        <v>9568</v>
      </c>
      <c r="F1559" s="859"/>
    </row>
    <row r="1560" spans="1:6" ht="17.25" customHeight="1">
      <c r="A1560" s="844">
        <v>1419</v>
      </c>
      <c r="B1560" s="793">
        <v>43783</v>
      </c>
      <c r="C1560" s="236" t="s">
        <v>14379</v>
      </c>
      <c r="D1560" s="795" t="s">
        <v>14380</v>
      </c>
      <c r="E1560" s="236" t="s">
        <v>9568</v>
      </c>
      <c r="F1560" s="855"/>
    </row>
    <row r="1561" spans="1:6" ht="17.25" customHeight="1">
      <c r="A1561" s="844">
        <v>1420</v>
      </c>
      <c r="B1561" s="793">
        <v>43783</v>
      </c>
      <c r="C1561" s="236" t="s">
        <v>14381</v>
      </c>
      <c r="D1561" s="795" t="s">
        <v>14382</v>
      </c>
      <c r="E1561" s="236" t="s">
        <v>9568</v>
      </c>
      <c r="F1561" s="855"/>
    </row>
    <row r="1562" spans="1:6" ht="17.25" customHeight="1">
      <c r="A1562" s="847">
        <v>1421</v>
      </c>
      <c r="B1562" s="809">
        <v>43784</v>
      </c>
      <c r="C1562" s="796" t="s">
        <v>11935</v>
      </c>
      <c r="D1562" s="797" t="s">
        <v>14383</v>
      </c>
      <c r="E1562" s="796" t="s">
        <v>9568</v>
      </c>
      <c r="F1562" s="859"/>
    </row>
    <row r="1563" spans="1:6" ht="17.25" customHeight="1">
      <c r="A1563" s="847">
        <v>1422</v>
      </c>
      <c r="B1563" s="809">
        <v>43792</v>
      </c>
      <c r="C1563" s="796" t="s">
        <v>14384</v>
      </c>
      <c r="D1563" s="797" t="s">
        <v>14385</v>
      </c>
      <c r="E1563" s="796" t="s">
        <v>9568</v>
      </c>
      <c r="F1563" s="859"/>
    </row>
    <row r="1564" spans="1:6" ht="17.25" customHeight="1">
      <c r="A1564" s="847">
        <v>1423</v>
      </c>
      <c r="B1564" s="809">
        <v>43798</v>
      </c>
      <c r="C1564" s="796" t="s">
        <v>14386</v>
      </c>
      <c r="D1564" s="797" t="s">
        <v>14387</v>
      </c>
      <c r="E1564" s="796" t="s">
        <v>9568</v>
      </c>
      <c r="F1564" s="859"/>
    </row>
    <row r="1565" spans="1:6" ht="17.25" customHeight="1">
      <c r="A1565" s="847">
        <v>1424</v>
      </c>
      <c r="B1565" s="809">
        <v>43809</v>
      </c>
      <c r="C1565" s="796" t="s">
        <v>14388</v>
      </c>
      <c r="D1565" s="834">
        <v>2.0833333333333298E-3</v>
      </c>
      <c r="E1565" s="796" t="s">
        <v>9568</v>
      </c>
      <c r="F1565" s="859"/>
    </row>
    <row r="1566" spans="1:6" ht="17.25" customHeight="1">
      <c r="A1566" s="847">
        <v>1425</v>
      </c>
      <c r="B1566" s="809">
        <v>43819</v>
      </c>
      <c r="C1566" s="797" t="s">
        <v>13650</v>
      </c>
      <c r="D1566" s="797" t="s">
        <v>14389</v>
      </c>
      <c r="E1566" s="796" t="s">
        <v>9568</v>
      </c>
      <c r="F1566" s="859"/>
    </row>
    <row r="1567" spans="1:6" ht="17.25" customHeight="1">
      <c r="A1567" s="847">
        <v>1426</v>
      </c>
      <c r="B1567" s="809">
        <v>43822</v>
      </c>
      <c r="C1567" s="796" t="s">
        <v>14390</v>
      </c>
      <c r="D1567" s="797" t="s">
        <v>14391</v>
      </c>
      <c r="E1567" s="796" t="s">
        <v>9568</v>
      </c>
      <c r="F1567" s="859"/>
    </row>
    <row r="1568" spans="1:6" ht="17.25" customHeight="1">
      <c r="A1568" s="847">
        <v>1427</v>
      </c>
      <c r="B1568" s="809">
        <v>43849</v>
      </c>
      <c r="C1568" s="796" t="s">
        <v>14392</v>
      </c>
      <c r="D1568" s="797" t="s">
        <v>14393</v>
      </c>
      <c r="E1568" s="796" t="s">
        <v>9568</v>
      </c>
      <c r="F1568" s="859"/>
    </row>
    <row r="1569" spans="1:6" ht="17.25" customHeight="1">
      <c r="A1569" s="844">
        <v>1428</v>
      </c>
      <c r="B1569" s="793">
        <v>43856</v>
      </c>
      <c r="C1569" s="236" t="s">
        <v>13263</v>
      </c>
      <c r="D1569" s="795" t="s">
        <v>14394</v>
      </c>
      <c r="E1569" s="236" t="s">
        <v>9568</v>
      </c>
      <c r="F1569" s="855"/>
    </row>
    <row r="1570" spans="1:6" ht="17.25" customHeight="1">
      <c r="A1570" s="844">
        <v>1429</v>
      </c>
      <c r="B1570" s="793">
        <v>43857</v>
      </c>
      <c r="C1570" s="236" t="s">
        <v>14395</v>
      </c>
      <c r="D1570" s="795" t="s">
        <v>14396</v>
      </c>
      <c r="E1570" s="236" t="s">
        <v>9568</v>
      </c>
      <c r="F1570" s="855"/>
    </row>
    <row r="1571" spans="1:6" ht="17.25" customHeight="1">
      <c r="A1571" s="866">
        <v>1430</v>
      </c>
      <c r="B1571" s="799">
        <v>43857</v>
      </c>
      <c r="C1571" s="801" t="s">
        <v>14397</v>
      </c>
      <c r="D1571" s="801" t="s">
        <v>14398</v>
      </c>
      <c r="E1571" s="798" t="s">
        <v>9597</v>
      </c>
      <c r="F1571" s="858"/>
    </row>
    <row r="1572" spans="1:6" ht="17.25" customHeight="1">
      <c r="A1572" s="847">
        <v>1431</v>
      </c>
      <c r="B1572" s="809">
        <v>43858</v>
      </c>
      <c r="C1572" s="796" t="s">
        <v>14399</v>
      </c>
      <c r="D1572" s="797" t="s">
        <v>14400</v>
      </c>
      <c r="E1572" s="796" t="s">
        <v>9568</v>
      </c>
      <c r="F1572" s="859"/>
    </row>
    <row r="1573" spans="1:6" ht="17.25" customHeight="1">
      <c r="A1573" s="844">
        <v>1432</v>
      </c>
      <c r="B1573" s="793">
        <v>43859</v>
      </c>
      <c r="C1573" s="236" t="s">
        <v>14401</v>
      </c>
      <c r="D1573" s="795" t="s">
        <v>14402</v>
      </c>
      <c r="E1573" s="236" t="s">
        <v>9568</v>
      </c>
      <c r="F1573" s="855"/>
    </row>
    <row r="1574" spans="1:6" ht="17.25" customHeight="1">
      <c r="A1574" s="866">
        <v>1433</v>
      </c>
      <c r="B1574" s="799">
        <v>43860</v>
      </c>
      <c r="C1574" s="798" t="s">
        <v>14403</v>
      </c>
      <c r="D1574" s="801" t="s">
        <v>14404</v>
      </c>
      <c r="E1574" s="798" t="s">
        <v>9597</v>
      </c>
      <c r="F1574" s="858"/>
    </row>
    <row r="1575" spans="1:6" ht="17.25" customHeight="1">
      <c r="A1575" s="847">
        <v>1434</v>
      </c>
      <c r="B1575" s="809">
        <v>43860</v>
      </c>
      <c r="C1575" s="796" t="s">
        <v>14405</v>
      </c>
      <c r="D1575" s="797" t="s">
        <v>12959</v>
      </c>
      <c r="E1575" s="796" t="s">
        <v>9568</v>
      </c>
      <c r="F1575" s="859"/>
    </row>
    <row r="1576" spans="1:6" ht="17.25" customHeight="1">
      <c r="A1576" s="866">
        <v>1435</v>
      </c>
      <c r="B1576" s="799">
        <v>43863</v>
      </c>
      <c r="C1576" s="798" t="s">
        <v>12421</v>
      </c>
      <c r="D1576" s="801" t="s">
        <v>14406</v>
      </c>
      <c r="E1576" s="798" t="s">
        <v>9597</v>
      </c>
      <c r="F1576" s="858"/>
    </row>
    <row r="1577" spans="1:6" ht="17.25" customHeight="1">
      <c r="A1577" s="866">
        <v>1436</v>
      </c>
      <c r="B1577" s="799">
        <v>43864</v>
      </c>
      <c r="C1577" s="798" t="s">
        <v>14407</v>
      </c>
      <c r="D1577" s="801" t="s">
        <v>14408</v>
      </c>
      <c r="E1577" s="798" t="s">
        <v>9597</v>
      </c>
      <c r="F1577" s="858"/>
    </row>
    <row r="1578" spans="1:6" ht="17.25" customHeight="1">
      <c r="A1578" s="877">
        <v>1437</v>
      </c>
      <c r="B1578" s="878">
        <v>43866</v>
      </c>
      <c r="C1578" s="879" t="s">
        <v>14409</v>
      </c>
      <c r="D1578" s="880" t="s">
        <v>14410</v>
      </c>
      <c r="E1578" s="863" t="s">
        <v>9597</v>
      </c>
      <c r="F1578" s="881"/>
    </row>
    <row r="1579" spans="1:6" ht="17.25" customHeight="1">
      <c r="A1579" s="861">
        <v>1438</v>
      </c>
      <c r="B1579" s="862">
        <v>43940</v>
      </c>
      <c r="C1579" s="863" t="s">
        <v>14411</v>
      </c>
      <c r="D1579" s="864" t="s">
        <v>14412</v>
      </c>
      <c r="E1579" s="863" t="s">
        <v>9597</v>
      </c>
      <c r="F1579" s="882"/>
    </row>
    <row r="1580" spans="1:6" ht="17.25" customHeight="1">
      <c r="A1580" s="847">
        <v>1439</v>
      </c>
      <c r="B1580" s="809">
        <v>43942</v>
      </c>
      <c r="C1580" s="796" t="s">
        <v>14413</v>
      </c>
      <c r="D1580" s="797" t="s">
        <v>14414</v>
      </c>
      <c r="E1580" s="796" t="s">
        <v>9568</v>
      </c>
      <c r="F1580" s="859"/>
    </row>
    <row r="1581" spans="1:6" ht="17.25" customHeight="1">
      <c r="A1581" s="844">
        <v>1440</v>
      </c>
      <c r="B1581" s="793">
        <v>43961</v>
      </c>
      <c r="C1581" s="795" t="s">
        <v>14415</v>
      </c>
      <c r="D1581" s="874" t="s">
        <v>14416</v>
      </c>
      <c r="E1581" s="236" t="s">
        <v>9568</v>
      </c>
      <c r="F1581" s="855"/>
    </row>
    <row r="1582" spans="1:6" ht="17.25" customHeight="1">
      <c r="A1582" s="847">
        <v>1441</v>
      </c>
      <c r="B1582" s="883">
        <v>43979</v>
      </c>
      <c r="C1582" s="884" t="s">
        <v>14417</v>
      </c>
      <c r="D1582" s="885" t="s">
        <v>14418</v>
      </c>
      <c r="E1582" s="796" t="s">
        <v>9568</v>
      </c>
      <c r="F1582" s="886"/>
    </row>
    <row r="1583" spans="1:6" ht="17.25" customHeight="1">
      <c r="A1583" s="847">
        <v>1442</v>
      </c>
      <c r="B1583" s="809">
        <v>43989</v>
      </c>
      <c r="C1583" s="796" t="s">
        <v>14419</v>
      </c>
      <c r="D1583" s="797" t="s">
        <v>14420</v>
      </c>
      <c r="E1583" s="796" t="s">
        <v>9568</v>
      </c>
      <c r="F1583" s="859"/>
    </row>
    <row r="1584" spans="1:6" ht="17.25" customHeight="1">
      <c r="A1584" s="844">
        <v>1442</v>
      </c>
      <c r="B1584" s="793">
        <v>44014</v>
      </c>
      <c r="C1584" s="236" t="s">
        <v>14421</v>
      </c>
      <c r="D1584" s="795" t="s">
        <v>14422</v>
      </c>
      <c r="E1584" s="236" t="s">
        <v>9568</v>
      </c>
      <c r="F1584" s="855"/>
    </row>
    <row r="1585" spans="1:6" ht="17.25" customHeight="1">
      <c r="A1585" s="887">
        <v>1443</v>
      </c>
      <c r="B1585" s="883">
        <v>44044</v>
      </c>
      <c r="C1585" s="884" t="s">
        <v>14423</v>
      </c>
      <c r="D1585" s="885" t="s">
        <v>14424</v>
      </c>
      <c r="E1585" s="884" t="s">
        <v>9568</v>
      </c>
      <c r="F1585" s="886"/>
    </row>
    <row r="1586" spans="1:6" ht="17.25" customHeight="1">
      <c r="A1586" s="847">
        <v>1444</v>
      </c>
      <c r="B1586" s="809">
        <v>44074</v>
      </c>
      <c r="C1586" s="796" t="s">
        <v>14425</v>
      </c>
      <c r="D1586" s="797" t="s">
        <v>14426</v>
      </c>
      <c r="E1586" s="796" t="s">
        <v>9568</v>
      </c>
      <c r="F1586" s="859"/>
    </row>
    <row r="1587" spans="1:6" ht="17.25" customHeight="1">
      <c r="A1587" s="849">
        <v>1445</v>
      </c>
      <c r="B1587" s="850">
        <v>44150</v>
      </c>
      <c r="C1587" s="852" t="s">
        <v>14427</v>
      </c>
      <c r="D1587" s="851" t="s">
        <v>14428</v>
      </c>
      <c r="E1587" s="852" t="s">
        <v>52</v>
      </c>
      <c r="F1587" s="888"/>
    </row>
    <row r="1588" spans="1:6" ht="17.25" customHeight="1">
      <c r="A1588" s="1403" t="s">
        <v>14429</v>
      </c>
      <c r="B1588" s="1404"/>
      <c r="C1588" s="1404"/>
      <c r="D1588" s="1404"/>
      <c r="E1588" s="1404"/>
      <c r="F1588" s="1405"/>
    </row>
    <row r="1589" spans="1:6" ht="17.25" customHeight="1">
      <c r="A1589" s="1406"/>
      <c r="B1589" s="1407"/>
      <c r="C1589" s="1407"/>
      <c r="D1589" s="1407"/>
      <c r="E1589" s="1407"/>
      <c r="F1589" s="1408"/>
    </row>
    <row r="1590" spans="1:6" ht="17.25" customHeight="1">
      <c r="A1590" s="840" t="s">
        <v>9559</v>
      </c>
      <c r="B1590" s="841" t="s">
        <v>9560</v>
      </c>
      <c r="C1590" s="841" t="s">
        <v>9562</v>
      </c>
      <c r="D1590" s="842" t="s">
        <v>9563</v>
      </c>
      <c r="E1590" s="841" t="s">
        <v>9564</v>
      </c>
      <c r="F1590" s="843" t="s">
        <v>1208</v>
      </c>
    </row>
    <row r="1591" spans="1:6" ht="17.25" customHeight="1">
      <c r="A1591" s="847">
        <v>1</v>
      </c>
      <c r="B1591" s="809">
        <v>43698</v>
      </c>
      <c r="C1591" s="796" t="s">
        <v>11723</v>
      </c>
      <c r="D1591" s="797" t="s">
        <v>11724</v>
      </c>
      <c r="E1591" s="796" t="s">
        <v>9568</v>
      </c>
      <c r="F1591" s="859"/>
    </row>
    <row r="1592" spans="1:6" ht="17.25" customHeight="1">
      <c r="A1592" s="847">
        <v>2</v>
      </c>
      <c r="B1592" s="809">
        <v>43699</v>
      </c>
      <c r="C1592" s="796" t="s">
        <v>14430</v>
      </c>
      <c r="D1592" s="797" t="s">
        <v>14431</v>
      </c>
      <c r="E1592" s="796" t="s">
        <v>9568</v>
      </c>
      <c r="F1592" s="859"/>
    </row>
    <row r="1593" spans="1:6" ht="17.25" customHeight="1">
      <c r="A1593" s="847">
        <v>3</v>
      </c>
      <c r="B1593" s="812">
        <v>43700</v>
      </c>
      <c r="C1593" s="813" t="s">
        <v>14432</v>
      </c>
      <c r="D1593" s="813" t="s">
        <v>14433</v>
      </c>
      <c r="E1593" s="811" t="s">
        <v>9568</v>
      </c>
      <c r="F1593" s="889"/>
    </row>
    <row r="1594" spans="1:6" ht="17.25" customHeight="1">
      <c r="A1594" s="847">
        <v>4</v>
      </c>
      <c r="B1594" s="814">
        <v>43700</v>
      </c>
      <c r="C1594" s="816" t="s">
        <v>14434</v>
      </c>
      <c r="D1594" s="816" t="s">
        <v>14435</v>
      </c>
      <c r="E1594" s="815" t="s">
        <v>9568</v>
      </c>
      <c r="F1594" s="890"/>
    </row>
    <row r="1595" spans="1:6" ht="17.25" customHeight="1">
      <c r="A1595" s="847">
        <v>5</v>
      </c>
      <c r="B1595" s="793">
        <v>43702</v>
      </c>
      <c r="C1595" s="795" t="s">
        <v>14436</v>
      </c>
      <c r="D1595" s="795" t="s">
        <v>14437</v>
      </c>
      <c r="E1595" s="236" t="s">
        <v>9568</v>
      </c>
      <c r="F1595" s="855"/>
    </row>
    <row r="1596" spans="1:6" ht="17.25" customHeight="1">
      <c r="A1596" s="847">
        <v>6</v>
      </c>
      <c r="B1596" s="793">
        <v>43702</v>
      </c>
      <c r="C1596" s="795" t="s">
        <v>14438</v>
      </c>
      <c r="D1596" s="795" t="s">
        <v>14439</v>
      </c>
      <c r="E1596" s="236" t="s">
        <v>9568</v>
      </c>
      <c r="F1596" s="855"/>
    </row>
    <row r="1597" spans="1:6" ht="17.25" customHeight="1">
      <c r="A1597" s="847">
        <v>7</v>
      </c>
      <c r="B1597" s="793">
        <v>43702</v>
      </c>
      <c r="C1597" s="795" t="s">
        <v>14440</v>
      </c>
      <c r="D1597" s="795" t="s">
        <v>14441</v>
      </c>
      <c r="E1597" s="236" t="s">
        <v>9568</v>
      </c>
      <c r="F1597" s="855"/>
    </row>
    <row r="1598" spans="1:6" ht="17.25" customHeight="1">
      <c r="A1598" s="861">
        <v>8</v>
      </c>
      <c r="B1598" s="799">
        <v>43702</v>
      </c>
      <c r="C1598" s="801" t="s">
        <v>14442</v>
      </c>
      <c r="D1598" s="801" t="s">
        <v>14443</v>
      </c>
      <c r="E1598" s="798" t="s">
        <v>14444</v>
      </c>
      <c r="F1598" s="858"/>
    </row>
    <row r="1599" spans="1:6" ht="17.25" customHeight="1">
      <c r="A1599" s="847">
        <v>9</v>
      </c>
      <c r="B1599" s="793">
        <v>43702</v>
      </c>
      <c r="C1599" s="795" t="s">
        <v>14445</v>
      </c>
      <c r="D1599" s="795" t="s">
        <v>14446</v>
      </c>
      <c r="E1599" s="236" t="s">
        <v>9568</v>
      </c>
      <c r="F1599" s="855"/>
    </row>
    <row r="1600" spans="1:6" ht="17.25" customHeight="1">
      <c r="A1600" s="847">
        <v>10</v>
      </c>
      <c r="B1600" s="793">
        <v>43703</v>
      </c>
      <c r="C1600" s="795" t="s">
        <v>14447</v>
      </c>
      <c r="D1600" s="795" t="s">
        <v>14448</v>
      </c>
      <c r="E1600" s="236" t="s">
        <v>9568</v>
      </c>
      <c r="F1600" s="855"/>
    </row>
    <row r="1601" spans="1:6" ht="17.25" customHeight="1">
      <c r="A1601" s="847">
        <v>11</v>
      </c>
      <c r="B1601" s="891">
        <v>43703</v>
      </c>
      <c r="C1601" s="797" t="s">
        <v>11768</v>
      </c>
      <c r="D1601" s="892" t="s">
        <v>14449</v>
      </c>
      <c r="E1601" s="796" t="s">
        <v>9568</v>
      </c>
      <c r="F1601" s="893"/>
    </row>
    <row r="1602" spans="1:6" ht="17.25" customHeight="1">
      <c r="A1602" s="844">
        <v>12</v>
      </c>
      <c r="B1602" s="793">
        <v>43705</v>
      </c>
      <c r="C1602" s="795" t="s">
        <v>14450</v>
      </c>
      <c r="D1602" s="795" t="s">
        <v>14451</v>
      </c>
      <c r="E1602" s="236" t="s">
        <v>9568</v>
      </c>
      <c r="F1602" s="855"/>
    </row>
    <row r="1603" spans="1:6" ht="17.25" customHeight="1">
      <c r="A1603" s="844">
        <v>13</v>
      </c>
      <c r="B1603" s="793">
        <v>43705</v>
      </c>
      <c r="C1603" s="795" t="s">
        <v>14452</v>
      </c>
      <c r="D1603" s="795" t="s">
        <v>14453</v>
      </c>
      <c r="E1603" s="236" t="s">
        <v>9568</v>
      </c>
      <c r="F1603" s="855"/>
    </row>
    <row r="1604" spans="1:6" ht="17.25" customHeight="1">
      <c r="A1604" s="844">
        <v>14</v>
      </c>
      <c r="B1604" s="793">
        <v>43705</v>
      </c>
      <c r="C1604" s="236" t="s">
        <v>11790</v>
      </c>
      <c r="D1604" s="795" t="s">
        <v>14454</v>
      </c>
      <c r="E1604" s="236" t="s">
        <v>9568</v>
      </c>
      <c r="F1604" s="855"/>
    </row>
    <row r="1605" spans="1:6" ht="17.25" customHeight="1">
      <c r="A1605" s="866">
        <v>15</v>
      </c>
      <c r="B1605" s="799">
        <v>43705</v>
      </c>
      <c r="C1605" s="798" t="s">
        <v>11790</v>
      </c>
      <c r="D1605" s="801" t="s">
        <v>14455</v>
      </c>
      <c r="E1605" s="798" t="s">
        <v>9597</v>
      </c>
      <c r="F1605" s="858" t="s">
        <v>14456</v>
      </c>
    </row>
    <row r="1606" spans="1:6" ht="17.25" customHeight="1">
      <c r="A1606" s="844">
        <v>16</v>
      </c>
      <c r="B1606" s="793">
        <v>43706</v>
      </c>
      <c r="C1606" s="236" t="s">
        <v>14457</v>
      </c>
      <c r="D1606" s="795" t="s">
        <v>14458</v>
      </c>
      <c r="E1606" s="236" t="s">
        <v>9568</v>
      </c>
      <c r="F1606" s="855"/>
    </row>
    <row r="1607" spans="1:6" ht="17.25" customHeight="1">
      <c r="A1607" s="844">
        <v>17</v>
      </c>
      <c r="B1607" s="793">
        <v>43707</v>
      </c>
      <c r="C1607" s="236" t="s">
        <v>11805</v>
      </c>
      <c r="D1607" s="795" t="s">
        <v>14459</v>
      </c>
      <c r="E1607" s="236" t="s">
        <v>9568</v>
      </c>
      <c r="F1607" s="855"/>
    </row>
    <row r="1608" spans="1:6" ht="17.25" customHeight="1">
      <c r="A1608" s="847">
        <v>18</v>
      </c>
      <c r="B1608" s="809">
        <v>43707</v>
      </c>
      <c r="C1608" s="797" t="s">
        <v>14460</v>
      </c>
      <c r="D1608" s="797" t="s">
        <v>14461</v>
      </c>
      <c r="E1608" s="796" t="s">
        <v>9568</v>
      </c>
      <c r="F1608" s="859"/>
    </row>
    <row r="1609" spans="1:6" ht="17.25" customHeight="1">
      <c r="A1609" s="844">
        <v>19</v>
      </c>
      <c r="B1609" s="793">
        <v>43708</v>
      </c>
      <c r="C1609" s="795" t="s">
        <v>14462</v>
      </c>
      <c r="D1609" s="795" t="s">
        <v>14463</v>
      </c>
      <c r="E1609" s="236" t="s">
        <v>9568</v>
      </c>
      <c r="F1609" s="855"/>
    </row>
    <row r="1610" spans="1:6" ht="17.25" customHeight="1">
      <c r="A1610" s="844">
        <v>20</v>
      </c>
      <c r="B1610" s="793">
        <v>43708</v>
      </c>
      <c r="C1610" s="795" t="s">
        <v>14464</v>
      </c>
      <c r="D1610" s="795" t="s">
        <v>14465</v>
      </c>
      <c r="E1610" s="236" t="s">
        <v>9568</v>
      </c>
      <c r="F1610" s="894" t="s">
        <v>14466</v>
      </c>
    </row>
    <row r="1611" spans="1:6" ht="17.25" customHeight="1">
      <c r="A1611" s="844">
        <v>21</v>
      </c>
      <c r="B1611" s="793">
        <v>43708</v>
      </c>
      <c r="C1611" s="795" t="s">
        <v>14467</v>
      </c>
      <c r="D1611" s="795" t="s">
        <v>14468</v>
      </c>
      <c r="E1611" s="236" t="s">
        <v>9568</v>
      </c>
      <c r="F1611" s="894" t="s">
        <v>14469</v>
      </c>
    </row>
    <row r="1612" spans="1:6" ht="17.25" customHeight="1">
      <c r="A1612" s="844">
        <v>22</v>
      </c>
      <c r="B1612" s="793">
        <v>43708</v>
      </c>
      <c r="C1612" s="795" t="s">
        <v>14470</v>
      </c>
      <c r="D1612" s="795" t="s">
        <v>14471</v>
      </c>
      <c r="E1612" s="236" t="s">
        <v>9568</v>
      </c>
      <c r="F1612" s="846" t="s">
        <v>14472</v>
      </c>
    </row>
    <row r="1613" spans="1:6" ht="17.25" customHeight="1">
      <c r="A1613" s="844">
        <v>23</v>
      </c>
      <c r="B1613" s="793">
        <v>43708</v>
      </c>
      <c r="C1613" s="795" t="s">
        <v>14473</v>
      </c>
      <c r="D1613" s="795" t="s">
        <v>14474</v>
      </c>
      <c r="E1613" s="236" t="s">
        <v>9568</v>
      </c>
      <c r="F1613" s="846"/>
    </row>
    <row r="1614" spans="1:6" ht="17.25" customHeight="1">
      <c r="A1614" s="844">
        <v>24</v>
      </c>
      <c r="B1614" s="793">
        <v>43708</v>
      </c>
      <c r="C1614" s="795" t="s">
        <v>14475</v>
      </c>
      <c r="D1614" s="795" t="s">
        <v>14476</v>
      </c>
      <c r="E1614" s="236" t="s">
        <v>9568</v>
      </c>
      <c r="F1614" s="846"/>
    </row>
    <row r="1615" spans="1:6" ht="17.25" customHeight="1">
      <c r="A1615" s="847">
        <v>25</v>
      </c>
      <c r="B1615" s="809">
        <v>43709</v>
      </c>
      <c r="C1615" s="797" t="s">
        <v>14477</v>
      </c>
      <c r="D1615" s="797" t="s">
        <v>14478</v>
      </c>
      <c r="E1615" s="236" t="s">
        <v>9568</v>
      </c>
      <c r="F1615" s="846"/>
    </row>
    <row r="1616" spans="1:6" ht="17.25" customHeight="1">
      <c r="A1616" s="844">
        <v>26</v>
      </c>
      <c r="B1616" s="793">
        <v>43711</v>
      </c>
      <c r="C1616" s="795" t="s">
        <v>14479</v>
      </c>
      <c r="D1616" s="795" t="s">
        <v>14480</v>
      </c>
      <c r="E1616" s="236" t="s">
        <v>9568</v>
      </c>
      <c r="F1616" s="846"/>
    </row>
    <row r="1617" spans="1:6" ht="17.25" customHeight="1">
      <c r="A1617" s="866">
        <v>27</v>
      </c>
      <c r="B1617" s="799">
        <v>43711</v>
      </c>
      <c r="C1617" s="801" t="s">
        <v>14481</v>
      </c>
      <c r="D1617" s="801" t="s">
        <v>14482</v>
      </c>
      <c r="E1617" s="798" t="s">
        <v>9597</v>
      </c>
      <c r="F1617" s="873"/>
    </row>
    <row r="1618" spans="1:6" ht="17.25" customHeight="1">
      <c r="A1618" s="844">
        <v>28</v>
      </c>
      <c r="B1618" s="793">
        <v>43711</v>
      </c>
      <c r="C1618" s="795" t="s">
        <v>14483</v>
      </c>
      <c r="D1618" s="795" t="s">
        <v>14484</v>
      </c>
      <c r="E1618" s="236" t="s">
        <v>9568</v>
      </c>
      <c r="F1618" s="846"/>
    </row>
    <row r="1619" spans="1:6" ht="17.25" customHeight="1">
      <c r="A1619" s="844">
        <v>29</v>
      </c>
      <c r="B1619" s="793">
        <v>43712</v>
      </c>
      <c r="C1619" s="795" t="s">
        <v>14485</v>
      </c>
      <c r="D1619" s="795" t="s">
        <v>14486</v>
      </c>
      <c r="E1619" s="236" t="s">
        <v>9568</v>
      </c>
      <c r="F1619" s="894" t="s">
        <v>14487</v>
      </c>
    </row>
    <row r="1620" spans="1:6" ht="17.25" customHeight="1">
      <c r="A1620" s="844">
        <v>30</v>
      </c>
      <c r="B1620" s="793">
        <v>43712</v>
      </c>
      <c r="C1620" s="795" t="s">
        <v>14488</v>
      </c>
      <c r="D1620" s="795" t="s">
        <v>14489</v>
      </c>
      <c r="E1620" s="236" t="s">
        <v>9568</v>
      </c>
      <c r="F1620" s="846"/>
    </row>
    <row r="1621" spans="1:6" ht="17.25" customHeight="1">
      <c r="A1621" s="861">
        <v>31</v>
      </c>
      <c r="B1621" s="862">
        <v>43712</v>
      </c>
      <c r="C1621" s="864" t="s">
        <v>14485</v>
      </c>
      <c r="D1621" s="864" t="s">
        <v>14490</v>
      </c>
      <c r="E1621" s="863" t="s">
        <v>9597</v>
      </c>
      <c r="F1621" s="865"/>
    </row>
    <row r="1622" spans="1:6" ht="17.25" customHeight="1">
      <c r="A1622" s="844">
        <v>32</v>
      </c>
      <c r="B1622" s="793">
        <v>43713</v>
      </c>
      <c r="C1622" s="236" t="s">
        <v>14491</v>
      </c>
      <c r="D1622" s="795" t="s">
        <v>14492</v>
      </c>
      <c r="E1622" s="236" t="s">
        <v>9568</v>
      </c>
      <c r="F1622" s="855"/>
    </row>
    <row r="1623" spans="1:6" ht="17.25" customHeight="1">
      <c r="A1623" s="847">
        <v>33</v>
      </c>
      <c r="B1623" s="809">
        <v>43713</v>
      </c>
      <c r="C1623" s="796" t="s">
        <v>14491</v>
      </c>
      <c r="D1623" s="797" t="s">
        <v>14493</v>
      </c>
      <c r="E1623" s="796" t="s">
        <v>9568</v>
      </c>
      <c r="F1623" s="859"/>
    </row>
    <row r="1624" spans="1:6" ht="17.25" customHeight="1">
      <c r="A1624" s="844">
        <v>34</v>
      </c>
      <c r="B1624" s="793">
        <v>43713</v>
      </c>
      <c r="C1624" s="236" t="s">
        <v>14494</v>
      </c>
      <c r="D1624" s="236" t="s">
        <v>14495</v>
      </c>
      <c r="E1624" s="236" t="s">
        <v>9568</v>
      </c>
      <c r="F1624" s="855"/>
    </row>
    <row r="1625" spans="1:6" ht="17.25" customHeight="1">
      <c r="A1625" s="847">
        <v>35</v>
      </c>
      <c r="B1625" s="809">
        <v>43713</v>
      </c>
      <c r="C1625" s="796" t="s">
        <v>14496</v>
      </c>
      <c r="D1625" s="797" t="s">
        <v>14497</v>
      </c>
      <c r="E1625" s="796" t="s">
        <v>9568</v>
      </c>
      <c r="F1625" s="859"/>
    </row>
    <row r="1626" spans="1:6" ht="17.25" customHeight="1">
      <c r="A1626" s="844">
        <v>36</v>
      </c>
      <c r="B1626" s="793">
        <v>43715</v>
      </c>
      <c r="C1626" s="236" t="s">
        <v>14498</v>
      </c>
      <c r="D1626" s="795" t="s">
        <v>14499</v>
      </c>
      <c r="E1626" s="236" t="s">
        <v>9568</v>
      </c>
      <c r="F1626" s="855"/>
    </row>
    <row r="1627" spans="1:6" ht="17.25" customHeight="1">
      <c r="A1627" s="844">
        <v>37</v>
      </c>
      <c r="B1627" s="793">
        <v>43715</v>
      </c>
      <c r="C1627" s="795" t="s">
        <v>14500</v>
      </c>
      <c r="D1627" s="795" t="s">
        <v>14501</v>
      </c>
      <c r="E1627" s="236" t="s">
        <v>9568</v>
      </c>
      <c r="F1627" s="855"/>
    </row>
    <row r="1628" spans="1:6" ht="17.25" customHeight="1">
      <c r="A1628" s="844">
        <v>38</v>
      </c>
      <c r="B1628" s="793">
        <v>43716</v>
      </c>
      <c r="C1628" s="795" t="s">
        <v>14502</v>
      </c>
      <c r="D1628" s="795" t="s">
        <v>14503</v>
      </c>
      <c r="E1628" s="236" t="s">
        <v>9568</v>
      </c>
      <c r="F1628" s="855" t="s">
        <v>14504</v>
      </c>
    </row>
    <row r="1629" spans="1:6" ht="17.25" customHeight="1">
      <c r="A1629" s="844">
        <v>39</v>
      </c>
      <c r="B1629" s="793">
        <v>43716</v>
      </c>
      <c r="C1629" s="795" t="s">
        <v>14505</v>
      </c>
      <c r="D1629" s="795" t="s">
        <v>14506</v>
      </c>
      <c r="E1629" s="236" t="s">
        <v>9568</v>
      </c>
      <c r="F1629" s="855" t="s">
        <v>11365</v>
      </c>
    </row>
    <row r="1630" spans="1:6" ht="17.25" customHeight="1">
      <c r="A1630" s="844">
        <v>40</v>
      </c>
      <c r="B1630" s="793">
        <v>43716</v>
      </c>
      <c r="C1630" s="795" t="s">
        <v>14507</v>
      </c>
      <c r="D1630" s="795" t="s">
        <v>14508</v>
      </c>
      <c r="E1630" s="236" t="s">
        <v>9568</v>
      </c>
      <c r="F1630" s="855"/>
    </row>
    <row r="1631" spans="1:6" ht="17.25" customHeight="1">
      <c r="A1631" s="844">
        <v>41</v>
      </c>
      <c r="B1631" s="793">
        <v>43716</v>
      </c>
      <c r="C1631" s="795" t="s">
        <v>14509</v>
      </c>
      <c r="D1631" s="795" t="s">
        <v>14510</v>
      </c>
      <c r="E1631" s="236" t="s">
        <v>9568</v>
      </c>
      <c r="F1631" s="855"/>
    </row>
    <row r="1632" spans="1:6" ht="17.25" customHeight="1">
      <c r="A1632" s="844">
        <v>42</v>
      </c>
      <c r="B1632" s="793">
        <v>43716</v>
      </c>
      <c r="C1632" s="795" t="s">
        <v>14511</v>
      </c>
      <c r="D1632" s="795" t="s">
        <v>14512</v>
      </c>
      <c r="E1632" s="236" t="s">
        <v>9568</v>
      </c>
      <c r="F1632" s="855"/>
    </row>
    <row r="1633" spans="1:6" ht="17.25" customHeight="1">
      <c r="A1633" s="844">
        <v>43</v>
      </c>
      <c r="B1633" s="793">
        <v>43716</v>
      </c>
      <c r="C1633" s="795" t="s">
        <v>14513</v>
      </c>
      <c r="D1633" s="795" t="s">
        <v>14514</v>
      </c>
      <c r="E1633" s="236" t="s">
        <v>9568</v>
      </c>
      <c r="F1633" s="855"/>
    </row>
    <row r="1634" spans="1:6" ht="17.25" customHeight="1">
      <c r="A1634" s="844">
        <v>44</v>
      </c>
      <c r="B1634" s="793">
        <v>43716</v>
      </c>
      <c r="C1634" s="795" t="s">
        <v>14515</v>
      </c>
      <c r="D1634" s="795" t="s">
        <v>14516</v>
      </c>
      <c r="E1634" s="236" t="s">
        <v>9568</v>
      </c>
      <c r="F1634" s="855" t="s">
        <v>14517</v>
      </c>
    </row>
    <row r="1635" spans="1:6" ht="17.25" customHeight="1">
      <c r="A1635" s="844">
        <v>45</v>
      </c>
      <c r="B1635" s="793">
        <v>43716</v>
      </c>
      <c r="C1635" s="795" t="s">
        <v>14518</v>
      </c>
      <c r="D1635" s="795" t="s">
        <v>14519</v>
      </c>
      <c r="E1635" s="236" t="s">
        <v>9568</v>
      </c>
      <c r="F1635" s="855"/>
    </row>
    <row r="1636" spans="1:6" ht="17.25" customHeight="1">
      <c r="A1636" s="847">
        <v>46</v>
      </c>
      <c r="B1636" s="809">
        <v>43717</v>
      </c>
      <c r="C1636" s="797" t="s">
        <v>14520</v>
      </c>
      <c r="D1636" s="797" t="s">
        <v>14521</v>
      </c>
      <c r="E1636" s="796" t="s">
        <v>9568</v>
      </c>
      <c r="F1636" s="859"/>
    </row>
    <row r="1637" spans="1:6" ht="17.25" customHeight="1">
      <c r="A1637" s="844">
        <v>47</v>
      </c>
      <c r="B1637" s="793">
        <v>43717</v>
      </c>
      <c r="C1637" s="795" t="s">
        <v>14522</v>
      </c>
      <c r="D1637" s="795" t="s">
        <v>14523</v>
      </c>
      <c r="E1637" s="236" t="s">
        <v>9568</v>
      </c>
      <c r="F1637" s="855"/>
    </row>
    <row r="1638" spans="1:6" ht="17.25" customHeight="1">
      <c r="A1638" s="844">
        <v>48</v>
      </c>
      <c r="B1638" s="793">
        <v>43717</v>
      </c>
      <c r="C1638" s="795" t="s">
        <v>14524</v>
      </c>
      <c r="D1638" s="795" t="s">
        <v>14525</v>
      </c>
      <c r="E1638" s="236" t="s">
        <v>9568</v>
      </c>
      <c r="F1638" s="855"/>
    </row>
    <row r="1639" spans="1:6" ht="17.25" customHeight="1">
      <c r="A1639" s="866">
        <v>49</v>
      </c>
      <c r="B1639" s="799">
        <v>43717</v>
      </c>
      <c r="C1639" s="801" t="s">
        <v>14526</v>
      </c>
      <c r="D1639" s="798" t="s">
        <v>14527</v>
      </c>
      <c r="E1639" s="798" t="s">
        <v>9597</v>
      </c>
      <c r="F1639" s="858"/>
    </row>
    <row r="1640" spans="1:6" ht="17.25" customHeight="1">
      <c r="A1640" s="844">
        <v>50</v>
      </c>
      <c r="B1640" s="793">
        <v>43719</v>
      </c>
      <c r="C1640" s="795" t="s">
        <v>14528</v>
      </c>
      <c r="D1640" s="236" t="s">
        <v>14529</v>
      </c>
      <c r="E1640" s="236" t="s">
        <v>9568</v>
      </c>
      <c r="F1640" s="855"/>
    </row>
    <row r="1641" spans="1:6" ht="17.25" customHeight="1">
      <c r="A1641" s="866">
        <v>51</v>
      </c>
      <c r="B1641" s="799">
        <v>43720</v>
      </c>
      <c r="C1641" s="801" t="s">
        <v>14530</v>
      </c>
      <c r="D1641" s="798" t="s">
        <v>14531</v>
      </c>
      <c r="E1641" s="798" t="s">
        <v>9597</v>
      </c>
      <c r="F1641" s="858"/>
    </row>
    <row r="1642" spans="1:6" ht="17.25" customHeight="1">
      <c r="A1642" s="844">
        <v>52</v>
      </c>
      <c r="B1642" s="793">
        <v>43721</v>
      </c>
      <c r="C1642" s="795" t="s">
        <v>14532</v>
      </c>
      <c r="D1642" s="795" t="s">
        <v>14533</v>
      </c>
      <c r="E1642" s="236" t="s">
        <v>9568</v>
      </c>
      <c r="F1642" s="855"/>
    </row>
    <row r="1643" spans="1:6" ht="17.25" customHeight="1">
      <c r="A1643" s="844">
        <v>53</v>
      </c>
      <c r="B1643" s="793">
        <v>43721</v>
      </c>
      <c r="C1643" s="795" t="s">
        <v>14534</v>
      </c>
      <c r="D1643" s="236" t="s">
        <v>14535</v>
      </c>
      <c r="E1643" s="236" t="s">
        <v>12798</v>
      </c>
      <c r="F1643" s="855"/>
    </row>
    <row r="1644" spans="1:6" ht="17.25" customHeight="1">
      <c r="A1644" s="866">
        <v>54</v>
      </c>
      <c r="B1644" s="799">
        <v>43721</v>
      </c>
      <c r="C1644" s="801" t="s">
        <v>14536</v>
      </c>
      <c r="D1644" s="798" t="s">
        <v>14537</v>
      </c>
      <c r="E1644" s="798" t="s">
        <v>9597</v>
      </c>
      <c r="F1644" s="858"/>
    </row>
    <row r="1645" spans="1:6" ht="17.25" customHeight="1">
      <c r="A1645" s="844">
        <v>55</v>
      </c>
      <c r="B1645" s="793">
        <v>43721</v>
      </c>
      <c r="C1645" s="795" t="s">
        <v>14536</v>
      </c>
      <c r="D1645" s="236" t="s">
        <v>14538</v>
      </c>
      <c r="E1645" s="236" t="s">
        <v>9568</v>
      </c>
      <c r="F1645" s="855" t="s">
        <v>14539</v>
      </c>
    </row>
    <row r="1646" spans="1:6" ht="17.25" customHeight="1">
      <c r="A1646" s="844">
        <v>56</v>
      </c>
      <c r="B1646" s="793">
        <v>43721</v>
      </c>
      <c r="C1646" s="795" t="s">
        <v>14540</v>
      </c>
      <c r="D1646" s="795" t="s">
        <v>14541</v>
      </c>
      <c r="E1646" s="236" t="s">
        <v>9568</v>
      </c>
      <c r="F1646" s="855"/>
    </row>
    <row r="1647" spans="1:6" ht="17.25" customHeight="1">
      <c r="A1647" s="844">
        <v>57</v>
      </c>
      <c r="B1647" s="793">
        <v>43722</v>
      </c>
      <c r="C1647" s="795" t="s">
        <v>14542</v>
      </c>
      <c r="D1647" s="236" t="s">
        <v>14543</v>
      </c>
      <c r="E1647" s="236" t="s">
        <v>9568</v>
      </c>
      <c r="F1647" s="855" t="s">
        <v>14544</v>
      </c>
    </row>
    <row r="1648" spans="1:6" ht="17.25" customHeight="1">
      <c r="A1648" s="844">
        <v>58</v>
      </c>
      <c r="B1648" s="793">
        <v>43722</v>
      </c>
      <c r="C1648" s="236" t="s">
        <v>14545</v>
      </c>
      <c r="D1648" s="795" t="s">
        <v>14546</v>
      </c>
      <c r="E1648" s="236" t="s">
        <v>9568</v>
      </c>
      <c r="F1648" s="855"/>
    </row>
    <row r="1649" spans="1:6" ht="17.25" customHeight="1">
      <c r="A1649" s="844">
        <v>59</v>
      </c>
      <c r="B1649" s="793">
        <v>43722</v>
      </c>
      <c r="C1649" s="236" t="s">
        <v>14547</v>
      </c>
      <c r="D1649" s="795" t="s">
        <v>14548</v>
      </c>
      <c r="E1649" s="236" t="s">
        <v>9568</v>
      </c>
      <c r="F1649" s="846" t="s">
        <v>14549</v>
      </c>
    </row>
    <row r="1650" spans="1:6" ht="17.25" customHeight="1">
      <c r="A1650" s="844">
        <v>60</v>
      </c>
      <c r="B1650" s="793">
        <v>43723</v>
      </c>
      <c r="C1650" s="236" t="s">
        <v>14550</v>
      </c>
      <c r="D1650" s="795" t="s">
        <v>14551</v>
      </c>
      <c r="E1650" s="236" t="s">
        <v>9568</v>
      </c>
      <c r="F1650" s="855"/>
    </row>
    <row r="1651" spans="1:6" ht="17.25" customHeight="1">
      <c r="A1651" s="866">
        <v>61</v>
      </c>
      <c r="B1651" s="799">
        <v>43723</v>
      </c>
      <c r="C1651" s="798" t="s">
        <v>14552</v>
      </c>
      <c r="D1651" s="801" t="s">
        <v>14553</v>
      </c>
      <c r="E1651" s="798" t="s">
        <v>9597</v>
      </c>
      <c r="F1651" s="858"/>
    </row>
    <row r="1652" spans="1:6" ht="17.25" customHeight="1">
      <c r="A1652" s="844">
        <v>62</v>
      </c>
      <c r="B1652" s="793">
        <v>43723</v>
      </c>
      <c r="C1652" s="236" t="s">
        <v>14554</v>
      </c>
      <c r="D1652" s="795" t="s">
        <v>14555</v>
      </c>
      <c r="E1652" s="236" t="s">
        <v>9568</v>
      </c>
      <c r="F1652" s="855"/>
    </row>
    <row r="1653" spans="1:6" ht="17.25" customHeight="1">
      <c r="A1653" s="844">
        <v>63</v>
      </c>
      <c r="B1653" s="793">
        <v>43724</v>
      </c>
      <c r="C1653" s="236" t="s">
        <v>14556</v>
      </c>
      <c r="D1653" s="795" t="s">
        <v>14557</v>
      </c>
      <c r="E1653" s="236" t="s">
        <v>9568</v>
      </c>
      <c r="F1653" s="855"/>
    </row>
    <row r="1654" spans="1:6" ht="17.25" customHeight="1">
      <c r="A1654" s="847">
        <v>64</v>
      </c>
      <c r="B1654" s="809">
        <v>43724</v>
      </c>
      <c r="C1654" s="796" t="s">
        <v>14558</v>
      </c>
      <c r="D1654" s="797" t="s">
        <v>14559</v>
      </c>
      <c r="E1654" s="796" t="s">
        <v>9568</v>
      </c>
      <c r="F1654" s="859"/>
    </row>
    <row r="1655" spans="1:6" ht="17.25" customHeight="1">
      <c r="A1655" s="847">
        <v>65</v>
      </c>
      <c r="B1655" s="809">
        <v>43725</v>
      </c>
      <c r="C1655" s="796" t="s">
        <v>14560</v>
      </c>
      <c r="D1655" s="797" t="s">
        <v>14561</v>
      </c>
      <c r="E1655" s="796" t="s">
        <v>9568</v>
      </c>
      <c r="F1655" s="859"/>
    </row>
    <row r="1656" spans="1:6" ht="17.25" customHeight="1">
      <c r="A1656" s="847">
        <v>66</v>
      </c>
      <c r="B1656" s="809">
        <v>43726</v>
      </c>
      <c r="C1656" s="796" t="s">
        <v>14562</v>
      </c>
      <c r="D1656" s="797" t="s">
        <v>14563</v>
      </c>
      <c r="E1656" s="796" t="s">
        <v>9568</v>
      </c>
      <c r="F1656" s="859"/>
    </row>
    <row r="1657" spans="1:6" ht="17.25" customHeight="1">
      <c r="A1657" s="844">
        <v>67</v>
      </c>
      <c r="B1657" s="793">
        <v>43727</v>
      </c>
      <c r="C1657" s="236" t="s">
        <v>14564</v>
      </c>
      <c r="D1657" s="795" t="s">
        <v>14565</v>
      </c>
      <c r="E1657" s="236" t="s">
        <v>9568</v>
      </c>
      <c r="F1657" s="855"/>
    </row>
    <row r="1658" spans="1:6" ht="17.25" customHeight="1">
      <c r="A1658" s="847">
        <v>68</v>
      </c>
      <c r="B1658" s="809">
        <v>43727</v>
      </c>
      <c r="C1658" s="796" t="s">
        <v>14566</v>
      </c>
      <c r="D1658" s="797" t="s">
        <v>14567</v>
      </c>
      <c r="E1658" s="796" t="s">
        <v>9568</v>
      </c>
      <c r="F1658" s="859"/>
    </row>
    <row r="1659" spans="1:6" ht="17.25" customHeight="1">
      <c r="A1659" s="844">
        <v>69</v>
      </c>
      <c r="B1659" s="793">
        <v>43727</v>
      </c>
      <c r="C1659" s="236" t="s">
        <v>14568</v>
      </c>
      <c r="D1659" s="795" t="s">
        <v>14569</v>
      </c>
      <c r="E1659" s="236" t="s">
        <v>9568</v>
      </c>
      <c r="F1659" s="855"/>
    </row>
    <row r="1660" spans="1:6" ht="17.25" customHeight="1">
      <c r="A1660" s="844">
        <v>70</v>
      </c>
      <c r="B1660" s="793">
        <v>43727</v>
      </c>
      <c r="C1660" s="236" t="s">
        <v>14570</v>
      </c>
      <c r="D1660" s="795" t="s">
        <v>14571</v>
      </c>
      <c r="E1660" s="236" t="s">
        <v>9568</v>
      </c>
      <c r="F1660" s="855"/>
    </row>
    <row r="1661" spans="1:6" ht="17.25" customHeight="1">
      <c r="A1661" s="847">
        <v>71</v>
      </c>
      <c r="B1661" s="809">
        <v>43728</v>
      </c>
      <c r="C1661" s="796" t="s">
        <v>14572</v>
      </c>
      <c r="D1661" s="797" t="s">
        <v>14573</v>
      </c>
      <c r="E1661" s="796" t="s">
        <v>9568</v>
      </c>
      <c r="F1661" s="859"/>
    </row>
    <row r="1662" spans="1:6" ht="17.25" customHeight="1">
      <c r="A1662" s="844">
        <v>72</v>
      </c>
      <c r="B1662" s="793">
        <v>43729</v>
      </c>
      <c r="C1662" s="236" t="s">
        <v>14574</v>
      </c>
      <c r="D1662" s="795" t="s">
        <v>14575</v>
      </c>
      <c r="E1662" s="236" t="s">
        <v>9568</v>
      </c>
      <c r="F1662" s="855"/>
    </row>
    <row r="1663" spans="1:6" ht="17.25" customHeight="1">
      <c r="A1663" s="844">
        <v>73</v>
      </c>
      <c r="B1663" s="793">
        <v>43729</v>
      </c>
      <c r="C1663" s="236" t="s">
        <v>14576</v>
      </c>
      <c r="D1663" s="795" t="s">
        <v>14577</v>
      </c>
      <c r="E1663" s="236" t="s">
        <v>9568</v>
      </c>
      <c r="F1663" s="855"/>
    </row>
    <row r="1664" spans="1:6" ht="17.25" customHeight="1">
      <c r="A1664" s="844">
        <v>74</v>
      </c>
      <c r="B1664" s="793">
        <v>43729</v>
      </c>
      <c r="C1664" s="236" t="s">
        <v>14578</v>
      </c>
      <c r="D1664" s="795" t="s">
        <v>14579</v>
      </c>
      <c r="E1664" s="236" t="s">
        <v>9568</v>
      </c>
      <c r="F1664" s="855"/>
    </row>
    <row r="1665" spans="1:6" ht="17.25" customHeight="1">
      <c r="A1665" s="844">
        <v>75</v>
      </c>
      <c r="B1665" s="793">
        <v>43729</v>
      </c>
      <c r="C1665" s="236" t="s">
        <v>14580</v>
      </c>
      <c r="D1665" s="795" t="s">
        <v>14581</v>
      </c>
      <c r="E1665" s="236" t="s">
        <v>9568</v>
      </c>
      <c r="F1665" s="855"/>
    </row>
    <row r="1666" spans="1:6" ht="17.25" customHeight="1">
      <c r="A1666" s="844">
        <v>76</v>
      </c>
      <c r="B1666" s="793">
        <v>43729</v>
      </c>
      <c r="C1666" s="236" t="s">
        <v>14582</v>
      </c>
      <c r="D1666" s="795" t="s">
        <v>14583</v>
      </c>
      <c r="E1666" s="236" t="s">
        <v>9568</v>
      </c>
      <c r="F1666" s="855"/>
    </row>
    <row r="1667" spans="1:6" ht="17.25" customHeight="1">
      <c r="A1667" s="844">
        <v>77</v>
      </c>
      <c r="B1667" s="793">
        <v>43730</v>
      </c>
      <c r="C1667" s="236" t="s">
        <v>14584</v>
      </c>
      <c r="D1667" s="795" t="s">
        <v>14585</v>
      </c>
      <c r="E1667" s="236" t="s">
        <v>9568</v>
      </c>
      <c r="F1667" s="855"/>
    </row>
    <row r="1668" spans="1:6" ht="17.25" customHeight="1">
      <c r="A1668" s="844">
        <v>78</v>
      </c>
      <c r="B1668" s="793">
        <v>43730</v>
      </c>
      <c r="C1668" s="795" t="s">
        <v>14586</v>
      </c>
      <c r="D1668" s="795" t="s">
        <v>14587</v>
      </c>
      <c r="E1668" s="236" t="s">
        <v>9568</v>
      </c>
      <c r="F1668" s="855"/>
    </row>
    <row r="1669" spans="1:6" ht="17.25" customHeight="1">
      <c r="A1669" s="844">
        <v>79</v>
      </c>
      <c r="B1669" s="793">
        <v>43730</v>
      </c>
      <c r="C1669" s="236" t="s">
        <v>14588</v>
      </c>
      <c r="D1669" s="795" t="s">
        <v>14589</v>
      </c>
      <c r="E1669" s="236" t="s">
        <v>9568</v>
      </c>
      <c r="F1669" s="855"/>
    </row>
    <row r="1670" spans="1:6" ht="17.25" customHeight="1">
      <c r="A1670" s="847">
        <v>80</v>
      </c>
      <c r="B1670" s="809">
        <v>43730</v>
      </c>
      <c r="C1670" s="796" t="s">
        <v>14590</v>
      </c>
      <c r="D1670" s="797" t="s">
        <v>14591</v>
      </c>
      <c r="E1670" s="796" t="s">
        <v>9568</v>
      </c>
      <c r="F1670" s="859"/>
    </row>
    <row r="1671" spans="1:6" ht="17.25" customHeight="1">
      <c r="A1671" s="847">
        <v>81</v>
      </c>
      <c r="B1671" s="809">
        <v>43731</v>
      </c>
      <c r="C1671" s="797" t="s">
        <v>14592</v>
      </c>
      <c r="D1671" s="797" t="s">
        <v>14593</v>
      </c>
      <c r="E1671" s="796" t="s">
        <v>9568</v>
      </c>
      <c r="F1671" s="859"/>
    </row>
    <row r="1672" spans="1:6" ht="17.25" customHeight="1">
      <c r="A1672" s="847">
        <v>82</v>
      </c>
      <c r="B1672" s="809">
        <v>43733</v>
      </c>
      <c r="C1672" s="797" t="s">
        <v>14594</v>
      </c>
      <c r="D1672" s="797" t="s">
        <v>14595</v>
      </c>
      <c r="E1672" s="796" t="s">
        <v>9568</v>
      </c>
      <c r="F1672" s="859" t="s">
        <v>14596</v>
      </c>
    </row>
    <row r="1673" spans="1:6" ht="17.25" customHeight="1">
      <c r="A1673" s="844">
        <v>83</v>
      </c>
      <c r="B1673" s="793">
        <v>43734</v>
      </c>
      <c r="C1673" s="795" t="s">
        <v>14597</v>
      </c>
      <c r="D1673" s="795" t="s">
        <v>14598</v>
      </c>
      <c r="E1673" s="236" t="s">
        <v>9568</v>
      </c>
      <c r="F1673" s="855"/>
    </row>
    <row r="1674" spans="1:6" ht="17.25" customHeight="1">
      <c r="A1674" s="861">
        <v>84</v>
      </c>
      <c r="B1674" s="862">
        <v>43734</v>
      </c>
      <c r="C1674" s="864" t="s">
        <v>14599</v>
      </c>
      <c r="D1674" s="864" t="s">
        <v>14600</v>
      </c>
      <c r="E1674" s="863" t="s">
        <v>9597</v>
      </c>
      <c r="F1674" s="895" t="s">
        <v>14601</v>
      </c>
    </row>
    <row r="1675" spans="1:6" ht="17.25" customHeight="1">
      <c r="A1675" s="844">
        <v>85</v>
      </c>
      <c r="B1675" s="793">
        <v>43734</v>
      </c>
      <c r="C1675" s="795" t="s">
        <v>14602</v>
      </c>
      <c r="D1675" s="795" t="s">
        <v>14603</v>
      </c>
      <c r="E1675" s="236" t="s">
        <v>9568</v>
      </c>
      <c r="F1675" s="855"/>
    </row>
    <row r="1676" spans="1:6" ht="17.25" customHeight="1">
      <c r="A1676" s="844">
        <v>86</v>
      </c>
      <c r="B1676" s="793">
        <v>43734</v>
      </c>
      <c r="C1676" s="795" t="s">
        <v>14604</v>
      </c>
      <c r="D1676" s="795" t="s">
        <v>14605</v>
      </c>
      <c r="E1676" s="236" t="s">
        <v>9568</v>
      </c>
      <c r="F1676" s="855"/>
    </row>
    <row r="1677" spans="1:6" ht="17.25" customHeight="1">
      <c r="A1677" s="844">
        <v>87</v>
      </c>
      <c r="B1677" s="793">
        <v>43735</v>
      </c>
      <c r="C1677" s="795" t="s">
        <v>14606</v>
      </c>
      <c r="D1677" s="795" t="s">
        <v>14607</v>
      </c>
      <c r="E1677" s="236" t="s">
        <v>9568</v>
      </c>
      <c r="F1677" s="855"/>
    </row>
    <row r="1678" spans="1:6" ht="17.25" customHeight="1">
      <c r="A1678" s="844">
        <v>88</v>
      </c>
      <c r="B1678" s="793">
        <v>43735</v>
      </c>
      <c r="C1678" s="795" t="s">
        <v>14608</v>
      </c>
      <c r="D1678" s="795" t="s">
        <v>14609</v>
      </c>
      <c r="E1678" s="236" t="s">
        <v>9568</v>
      </c>
      <c r="F1678" s="855"/>
    </row>
    <row r="1679" spans="1:6" ht="17.25" customHeight="1">
      <c r="A1679" s="847">
        <v>89</v>
      </c>
      <c r="B1679" s="809">
        <v>43735</v>
      </c>
      <c r="C1679" s="797" t="s">
        <v>14608</v>
      </c>
      <c r="D1679" s="797" t="s">
        <v>14610</v>
      </c>
      <c r="E1679" s="796" t="s">
        <v>9568</v>
      </c>
      <c r="F1679" s="859"/>
    </row>
    <row r="1680" spans="1:6" ht="17.25" customHeight="1">
      <c r="A1680" s="844">
        <v>90</v>
      </c>
      <c r="B1680" s="793">
        <v>43736</v>
      </c>
      <c r="C1680" s="236" t="s">
        <v>14611</v>
      </c>
      <c r="D1680" s="795" t="s">
        <v>14611</v>
      </c>
      <c r="E1680" s="236" t="s">
        <v>9568</v>
      </c>
      <c r="F1680" s="855"/>
    </row>
    <row r="1681" spans="1:6" ht="17.25" customHeight="1">
      <c r="A1681" s="844">
        <v>91</v>
      </c>
      <c r="B1681" s="793">
        <v>43736</v>
      </c>
      <c r="C1681" s="236" t="s">
        <v>14612</v>
      </c>
      <c r="D1681" s="795" t="s">
        <v>14613</v>
      </c>
      <c r="E1681" s="236" t="s">
        <v>9568</v>
      </c>
      <c r="F1681" s="855"/>
    </row>
    <row r="1682" spans="1:6" ht="17.25" customHeight="1">
      <c r="A1682" s="844">
        <v>92</v>
      </c>
      <c r="B1682" s="793">
        <v>43736</v>
      </c>
      <c r="C1682" s="236" t="s">
        <v>14614</v>
      </c>
      <c r="D1682" s="795" t="s">
        <v>14615</v>
      </c>
      <c r="E1682" s="236" t="s">
        <v>9568</v>
      </c>
      <c r="F1682" s="855"/>
    </row>
    <row r="1683" spans="1:6" ht="17.25" customHeight="1">
      <c r="A1683" s="844">
        <v>93</v>
      </c>
      <c r="B1683" s="793">
        <v>43737</v>
      </c>
      <c r="C1683" s="236" t="s">
        <v>13477</v>
      </c>
      <c r="D1683" s="795" t="s">
        <v>14616</v>
      </c>
      <c r="E1683" s="236" t="s">
        <v>9568</v>
      </c>
      <c r="F1683" s="855"/>
    </row>
    <row r="1684" spans="1:6" ht="17.25" customHeight="1">
      <c r="A1684" s="844">
        <v>94</v>
      </c>
      <c r="B1684" s="793">
        <v>43737</v>
      </c>
      <c r="C1684" s="236" t="s">
        <v>13518</v>
      </c>
      <c r="D1684" s="795" t="s">
        <v>14617</v>
      </c>
      <c r="E1684" s="236" t="s">
        <v>9568</v>
      </c>
      <c r="F1684" s="855"/>
    </row>
    <row r="1685" spans="1:6" ht="17.25" customHeight="1">
      <c r="A1685" s="844">
        <v>95</v>
      </c>
      <c r="B1685" s="793">
        <v>43737</v>
      </c>
      <c r="C1685" s="236" t="s">
        <v>13518</v>
      </c>
      <c r="D1685" s="795" t="s">
        <v>14618</v>
      </c>
      <c r="E1685" s="236" t="s">
        <v>9568</v>
      </c>
      <c r="F1685" s="855"/>
    </row>
    <row r="1686" spans="1:6" ht="17.25" customHeight="1">
      <c r="A1686" s="844">
        <v>96</v>
      </c>
      <c r="B1686" s="793">
        <v>43737</v>
      </c>
      <c r="C1686" s="236" t="s">
        <v>14619</v>
      </c>
      <c r="D1686" s="795" t="s">
        <v>14620</v>
      </c>
      <c r="E1686" s="236" t="s">
        <v>9568</v>
      </c>
      <c r="F1686" s="846" t="s">
        <v>14621</v>
      </c>
    </row>
    <row r="1687" spans="1:6" ht="17.25" customHeight="1">
      <c r="A1687" s="844">
        <v>97</v>
      </c>
      <c r="B1687" s="793">
        <v>43737</v>
      </c>
      <c r="C1687" s="236" t="s">
        <v>14622</v>
      </c>
      <c r="D1687" s="795" t="s">
        <v>14623</v>
      </c>
      <c r="E1687" s="236" t="s">
        <v>9568</v>
      </c>
      <c r="F1687" s="855"/>
    </row>
    <row r="1688" spans="1:6" ht="17.25" customHeight="1">
      <c r="A1688" s="844">
        <v>98</v>
      </c>
      <c r="B1688" s="793">
        <v>43737</v>
      </c>
      <c r="C1688" s="236" t="s">
        <v>14622</v>
      </c>
      <c r="D1688" s="795" t="s">
        <v>14624</v>
      </c>
      <c r="E1688" s="236" t="s">
        <v>9568</v>
      </c>
      <c r="F1688" s="855"/>
    </row>
    <row r="1689" spans="1:6" ht="17.25" customHeight="1">
      <c r="A1689" s="844">
        <v>99</v>
      </c>
      <c r="B1689" s="793">
        <v>43737</v>
      </c>
      <c r="C1689" s="236" t="s">
        <v>14625</v>
      </c>
      <c r="D1689" s="795" t="s">
        <v>14626</v>
      </c>
      <c r="E1689" s="236" t="s">
        <v>9568</v>
      </c>
      <c r="F1689" s="855"/>
    </row>
    <row r="1690" spans="1:6" ht="17.25" customHeight="1">
      <c r="A1690" s="847">
        <v>100</v>
      </c>
      <c r="B1690" s="809">
        <v>43738</v>
      </c>
      <c r="C1690" s="796" t="s">
        <v>14627</v>
      </c>
      <c r="D1690" s="797" t="s">
        <v>14628</v>
      </c>
      <c r="E1690" s="796" t="s">
        <v>9568</v>
      </c>
      <c r="F1690" s="859"/>
    </row>
    <row r="1691" spans="1:6" ht="17.25" customHeight="1">
      <c r="A1691" s="844">
        <v>101</v>
      </c>
      <c r="B1691" s="793">
        <v>43739</v>
      </c>
      <c r="C1691" s="236" t="s">
        <v>14629</v>
      </c>
      <c r="D1691" s="795" t="s">
        <v>14630</v>
      </c>
      <c r="E1691" s="236" t="s">
        <v>9568</v>
      </c>
      <c r="F1691" s="855"/>
    </row>
    <row r="1692" spans="1:6" ht="17.25" customHeight="1">
      <c r="A1692" s="847">
        <v>102</v>
      </c>
      <c r="B1692" s="809">
        <v>43739</v>
      </c>
      <c r="C1692" s="796" t="s">
        <v>14631</v>
      </c>
      <c r="D1692" s="797" t="s">
        <v>14632</v>
      </c>
      <c r="E1692" s="796" t="s">
        <v>9568</v>
      </c>
      <c r="F1692" s="859"/>
    </row>
    <row r="1693" spans="1:6" ht="17.25" customHeight="1">
      <c r="A1693" s="844">
        <v>103</v>
      </c>
      <c r="B1693" s="793">
        <v>43741</v>
      </c>
      <c r="C1693" s="236" t="s">
        <v>14633</v>
      </c>
      <c r="D1693" s="795" t="s">
        <v>14634</v>
      </c>
      <c r="E1693" s="236" t="s">
        <v>9568</v>
      </c>
      <c r="F1693" s="855"/>
    </row>
    <row r="1694" spans="1:6" ht="17.25" customHeight="1">
      <c r="A1694" s="866">
        <v>104</v>
      </c>
      <c r="B1694" s="799">
        <v>43741</v>
      </c>
      <c r="C1694" s="798" t="s">
        <v>14635</v>
      </c>
      <c r="D1694" s="801" t="s">
        <v>14636</v>
      </c>
      <c r="E1694" s="798" t="s">
        <v>9597</v>
      </c>
      <c r="F1694" s="858"/>
    </row>
    <row r="1695" spans="1:6" ht="17.25" customHeight="1">
      <c r="A1695" s="844">
        <v>105</v>
      </c>
      <c r="B1695" s="793">
        <v>43741</v>
      </c>
      <c r="C1695" s="236" t="s">
        <v>14637</v>
      </c>
      <c r="D1695" s="795" t="s">
        <v>14638</v>
      </c>
      <c r="E1695" s="236" t="s">
        <v>9568</v>
      </c>
      <c r="F1695" s="855"/>
    </row>
    <row r="1696" spans="1:6" ht="17.25" customHeight="1">
      <c r="A1696" s="847">
        <v>106</v>
      </c>
      <c r="B1696" s="809">
        <v>43741</v>
      </c>
      <c r="C1696" s="796" t="s">
        <v>14639</v>
      </c>
      <c r="D1696" s="797" t="s">
        <v>14640</v>
      </c>
      <c r="E1696" s="796" t="s">
        <v>9568</v>
      </c>
      <c r="F1696" s="859"/>
    </row>
    <row r="1697" spans="1:6" ht="17.25" customHeight="1">
      <c r="A1697" s="844">
        <v>107</v>
      </c>
      <c r="B1697" s="793">
        <v>43744</v>
      </c>
      <c r="C1697" s="236" t="s">
        <v>14641</v>
      </c>
      <c r="D1697" s="795" t="s">
        <v>14642</v>
      </c>
      <c r="E1697" s="236" t="s">
        <v>9568</v>
      </c>
      <c r="F1697" s="855"/>
    </row>
    <row r="1698" spans="1:6" ht="17.25" customHeight="1">
      <c r="A1698" s="844">
        <v>108</v>
      </c>
      <c r="B1698" s="793">
        <v>43744</v>
      </c>
      <c r="C1698" s="795" t="s">
        <v>14643</v>
      </c>
      <c r="D1698" s="795" t="s">
        <v>14644</v>
      </c>
      <c r="E1698" s="236" t="s">
        <v>9568</v>
      </c>
      <c r="F1698" s="855" t="s">
        <v>14645</v>
      </c>
    </row>
    <row r="1699" spans="1:6" ht="17.25" customHeight="1">
      <c r="A1699" s="847">
        <v>109</v>
      </c>
      <c r="B1699" s="809">
        <v>43745</v>
      </c>
      <c r="C1699" s="797" t="s">
        <v>14646</v>
      </c>
      <c r="D1699" s="797" t="s">
        <v>14647</v>
      </c>
      <c r="E1699" s="796" t="s">
        <v>9568</v>
      </c>
      <c r="F1699" s="859" t="s">
        <v>14648</v>
      </c>
    </row>
    <row r="1700" spans="1:6" ht="17.25" customHeight="1">
      <c r="A1700" s="844">
        <v>110</v>
      </c>
      <c r="B1700" s="793">
        <v>43746</v>
      </c>
      <c r="C1700" s="795" t="s">
        <v>14649</v>
      </c>
      <c r="D1700" s="795" t="s">
        <v>14650</v>
      </c>
      <c r="E1700" s="236" t="s">
        <v>9568</v>
      </c>
      <c r="F1700" s="855"/>
    </row>
    <row r="1701" spans="1:6" ht="17.25" customHeight="1">
      <c r="A1701" s="896">
        <v>111</v>
      </c>
      <c r="B1701" s="897">
        <v>43746</v>
      </c>
      <c r="C1701" s="898" t="s">
        <v>14651</v>
      </c>
      <c r="D1701" s="898" t="s">
        <v>14652</v>
      </c>
      <c r="E1701" s="899" t="s">
        <v>9568</v>
      </c>
      <c r="F1701" s="900"/>
    </row>
    <row r="1702" spans="1:6" ht="17.25" customHeight="1">
      <c r="A1702" s="847">
        <v>112</v>
      </c>
      <c r="B1702" s="809">
        <v>43748</v>
      </c>
      <c r="C1702" s="797" t="s">
        <v>14653</v>
      </c>
      <c r="D1702" s="797" t="s">
        <v>14654</v>
      </c>
      <c r="E1702" s="796" t="s">
        <v>9568</v>
      </c>
      <c r="F1702" s="859"/>
    </row>
    <row r="1703" spans="1:6" ht="17.25" customHeight="1">
      <c r="A1703" s="844">
        <v>113</v>
      </c>
      <c r="B1703" s="793">
        <v>43749</v>
      </c>
      <c r="C1703" s="795" t="s">
        <v>14655</v>
      </c>
      <c r="D1703" s="795" t="s">
        <v>14656</v>
      </c>
      <c r="E1703" s="236" t="s">
        <v>9568</v>
      </c>
      <c r="F1703" s="855"/>
    </row>
    <row r="1704" spans="1:6" ht="17.25" customHeight="1">
      <c r="A1704" s="844">
        <v>114</v>
      </c>
      <c r="B1704" s="793">
        <v>43750</v>
      </c>
      <c r="C1704" s="236" t="s">
        <v>14657</v>
      </c>
      <c r="D1704" s="795" t="s">
        <v>14658</v>
      </c>
      <c r="E1704" s="236" t="s">
        <v>9568</v>
      </c>
      <c r="F1704" s="855"/>
    </row>
    <row r="1705" spans="1:6" ht="17.25" customHeight="1">
      <c r="A1705" s="847">
        <v>115</v>
      </c>
      <c r="B1705" s="809">
        <v>43752</v>
      </c>
      <c r="C1705" s="796" t="s">
        <v>14659</v>
      </c>
      <c r="D1705" s="797" t="s">
        <v>14660</v>
      </c>
      <c r="E1705" s="796" t="s">
        <v>9568</v>
      </c>
      <c r="F1705" s="859"/>
    </row>
    <row r="1706" spans="1:6" ht="17.25" customHeight="1">
      <c r="A1706" s="847">
        <v>116</v>
      </c>
      <c r="B1706" s="809">
        <v>43753</v>
      </c>
      <c r="C1706" s="796" t="s">
        <v>14661</v>
      </c>
      <c r="D1706" s="797" t="s">
        <v>14662</v>
      </c>
      <c r="E1706" s="796" t="s">
        <v>9568</v>
      </c>
      <c r="F1706" s="859"/>
    </row>
    <row r="1707" spans="1:6" ht="17.25" customHeight="1">
      <c r="A1707" s="847">
        <v>117</v>
      </c>
      <c r="B1707" s="809">
        <v>43754</v>
      </c>
      <c r="C1707" s="796" t="s">
        <v>14663</v>
      </c>
      <c r="D1707" s="901" t="s">
        <v>14664</v>
      </c>
      <c r="E1707" s="796" t="s">
        <v>9568</v>
      </c>
      <c r="F1707" s="859" t="s">
        <v>14665</v>
      </c>
    </row>
    <row r="1708" spans="1:6" ht="17.25" customHeight="1">
      <c r="A1708" s="844">
        <v>118</v>
      </c>
      <c r="B1708" s="793">
        <v>43758</v>
      </c>
      <c r="C1708" s="236" t="s">
        <v>14666</v>
      </c>
      <c r="D1708" s="795" t="s">
        <v>14667</v>
      </c>
      <c r="E1708" s="236" t="s">
        <v>9568</v>
      </c>
      <c r="F1708" s="855"/>
    </row>
    <row r="1709" spans="1:6" ht="17.25" customHeight="1">
      <c r="A1709" s="844">
        <v>119</v>
      </c>
      <c r="B1709" s="793">
        <v>43758</v>
      </c>
      <c r="C1709" s="236" t="s">
        <v>13715</v>
      </c>
      <c r="D1709" s="795" t="s">
        <v>14668</v>
      </c>
      <c r="E1709" s="236" t="s">
        <v>9568</v>
      </c>
      <c r="F1709" s="855"/>
    </row>
    <row r="1710" spans="1:6" ht="17.25" customHeight="1">
      <c r="A1710" s="847">
        <v>120</v>
      </c>
      <c r="B1710" s="809">
        <v>43759</v>
      </c>
      <c r="C1710" s="796" t="s">
        <v>14669</v>
      </c>
      <c r="D1710" s="797" t="s">
        <v>14670</v>
      </c>
      <c r="E1710" s="796" t="s">
        <v>9568</v>
      </c>
      <c r="F1710" s="859"/>
    </row>
    <row r="1711" spans="1:6" ht="17.25" customHeight="1">
      <c r="A1711" s="844">
        <v>121</v>
      </c>
      <c r="B1711" s="793">
        <v>43760</v>
      </c>
      <c r="C1711" s="236" t="s">
        <v>14671</v>
      </c>
      <c r="D1711" s="795" t="s">
        <v>14672</v>
      </c>
      <c r="E1711" s="236" t="s">
        <v>9568</v>
      </c>
      <c r="F1711" s="855"/>
    </row>
    <row r="1712" spans="1:6" ht="17.25" customHeight="1">
      <c r="A1712" s="844">
        <v>122</v>
      </c>
      <c r="B1712" s="793">
        <v>43761</v>
      </c>
      <c r="C1712" s="236" t="s">
        <v>14673</v>
      </c>
      <c r="D1712" s="795" t="s">
        <v>14674</v>
      </c>
      <c r="E1712" s="236" t="s">
        <v>9568</v>
      </c>
      <c r="F1712" s="855"/>
    </row>
    <row r="1713" spans="1:6" ht="17.25" customHeight="1">
      <c r="A1713" s="847">
        <v>123</v>
      </c>
      <c r="B1713" s="809">
        <v>43761</v>
      </c>
      <c r="C1713" s="797" t="s">
        <v>14673</v>
      </c>
      <c r="D1713" s="797" t="s">
        <v>14675</v>
      </c>
      <c r="E1713" s="796" t="s">
        <v>9568</v>
      </c>
      <c r="F1713" s="859"/>
    </row>
    <row r="1714" spans="1:6" ht="17.25" customHeight="1">
      <c r="A1714" s="844">
        <v>124</v>
      </c>
      <c r="B1714" s="793">
        <v>43762</v>
      </c>
      <c r="C1714" s="236" t="s">
        <v>14676</v>
      </c>
      <c r="D1714" s="795" t="s">
        <v>14677</v>
      </c>
      <c r="E1714" s="236" t="s">
        <v>9568</v>
      </c>
      <c r="F1714" s="855"/>
    </row>
    <row r="1715" spans="1:6" ht="17.25" customHeight="1">
      <c r="A1715" s="847">
        <v>125</v>
      </c>
      <c r="B1715" s="809">
        <v>43763</v>
      </c>
      <c r="C1715" s="796" t="s">
        <v>14678</v>
      </c>
      <c r="D1715" s="797" t="s">
        <v>14679</v>
      </c>
      <c r="E1715" s="796" t="s">
        <v>9568</v>
      </c>
      <c r="F1715" s="859"/>
    </row>
    <row r="1716" spans="1:6" ht="17.25" customHeight="1">
      <c r="A1716" s="844">
        <v>126</v>
      </c>
      <c r="B1716" s="793">
        <v>43765</v>
      </c>
      <c r="C1716" s="236" t="s">
        <v>14680</v>
      </c>
      <c r="D1716" s="795" t="s">
        <v>14681</v>
      </c>
      <c r="E1716" s="236" t="s">
        <v>9568</v>
      </c>
      <c r="F1716" s="855"/>
    </row>
    <row r="1717" spans="1:6" ht="17.25" customHeight="1">
      <c r="A1717" s="844">
        <v>127</v>
      </c>
      <c r="B1717" s="793">
        <v>43765</v>
      </c>
      <c r="C1717" s="236" t="s">
        <v>14682</v>
      </c>
      <c r="D1717" s="795" t="s">
        <v>14683</v>
      </c>
      <c r="E1717" s="236" t="s">
        <v>9568</v>
      </c>
      <c r="F1717" s="855"/>
    </row>
    <row r="1718" spans="1:6" ht="17.25" customHeight="1">
      <c r="A1718" s="844">
        <v>128</v>
      </c>
      <c r="B1718" s="793">
        <v>43766</v>
      </c>
      <c r="C1718" s="236" t="s">
        <v>14684</v>
      </c>
      <c r="D1718" s="795" t="s">
        <v>14685</v>
      </c>
      <c r="E1718" s="236" t="s">
        <v>9568</v>
      </c>
      <c r="F1718" s="855"/>
    </row>
    <row r="1719" spans="1:6" ht="17.25" customHeight="1">
      <c r="A1719" s="847">
        <v>129</v>
      </c>
      <c r="B1719" s="809">
        <v>43766</v>
      </c>
      <c r="C1719" s="796" t="s">
        <v>14686</v>
      </c>
      <c r="D1719" s="797" t="s">
        <v>14687</v>
      </c>
      <c r="E1719" s="796" t="s">
        <v>9568</v>
      </c>
      <c r="F1719" s="859"/>
    </row>
    <row r="1720" spans="1:6" ht="17.25" customHeight="1">
      <c r="A1720" s="844">
        <v>130</v>
      </c>
      <c r="B1720" s="793">
        <v>43767</v>
      </c>
      <c r="C1720" s="236" t="s">
        <v>14688</v>
      </c>
      <c r="D1720" s="236" t="s">
        <v>14689</v>
      </c>
      <c r="E1720" s="236" t="s">
        <v>9568</v>
      </c>
      <c r="F1720" s="855"/>
    </row>
    <row r="1721" spans="1:6" ht="17.25" customHeight="1">
      <c r="A1721" s="844">
        <v>131</v>
      </c>
      <c r="B1721" s="793">
        <v>43773</v>
      </c>
      <c r="C1721" s="236" t="s">
        <v>14690</v>
      </c>
      <c r="D1721" s="795" t="s">
        <v>14691</v>
      </c>
      <c r="E1721" s="236" t="s">
        <v>9568</v>
      </c>
      <c r="F1721" s="855"/>
    </row>
    <row r="1722" spans="1:6" ht="17.25" customHeight="1">
      <c r="A1722" s="847">
        <v>132</v>
      </c>
      <c r="B1722" s="809">
        <v>43780</v>
      </c>
      <c r="C1722" s="796" t="s">
        <v>14692</v>
      </c>
      <c r="D1722" s="797" t="s">
        <v>14693</v>
      </c>
      <c r="E1722" s="796" t="s">
        <v>9568</v>
      </c>
      <c r="F1722" s="859"/>
    </row>
    <row r="1723" spans="1:6" ht="17.25" customHeight="1">
      <c r="A1723" s="847">
        <v>133</v>
      </c>
      <c r="B1723" s="809">
        <v>43783</v>
      </c>
      <c r="C1723" s="796" t="s">
        <v>14694</v>
      </c>
      <c r="D1723" s="797" t="s">
        <v>14695</v>
      </c>
      <c r="E1723" s="796"/>
      <c r="F1723" s="859"/>
    </row>
    <row r="1724" spans="1:6" ht="17.25" customHeight="1">
      <c r="A1724" s="847">
        <v>134</v>
      </c>
      <c r="B1724" s="809">
        <v>43793</v>
      </c>
      <c r="C1724" s="796" t="s">
        <v>14696</v>
      </c>
      <c r="D1724" s="797" t="s">
        <v>14697</v>
      </c>
      <c r="E1724" s="796" t="s">
        <v>9568</v>
      </c>
      <c r="F1724" s="859"/>
    </row>
    <row r="1725" spans="1:6" ht="17.25" customHeight="1">
      <c r="A1725" s="861">
        <v>135</v>
      </c>
      <c r="B1725" s="862">
        <v>43864</v>
      </c>
      <c r="C1725" s="863" t="s">
        <v>14698</v>
      </c>
      <c r="D1725" s="864" t="s">
        <v>14699</v>
      </c>
      <c r="E1725" s="863"/>
      <c r="F1725" s="895" t="s">
        <v>14700</v>
      </c>
    </row>
    <row r="1726" spans="1:6" ht="17.25" customHeight="1">
      <c r="A1726" s="849">
        <v>136</v>
      </c>
      <c r="B1726" s="850">
        <v>43916</v>
      </c>
      <c r="C1726" s="852" t="s">
        <v>14701</v>
      </c>
      <c r="D1726" s="851" t="s">
        <v>14702</v>
      </c>
      <c r="E1726" s="852" t="s">
        <v>9568</v>
      </c>
      <c r="F1726" s="888"/>
    </row>
    <row r="1727" spans="1:6" ht="17.25" customHeight="1">
      <c r="A1727" s="1403" t="s">
        <v>14703</v>
      </c>
      <c r="B1727" s="1404"/>
      <c r="C1727" s="1404"/>
      <c r="D1727" s="1404"/>
      <c r="E1727" s="1404"/>
      <c r="F1727" s="1405"/>
    </row>
    <row r="1728" spans="1:6" ht="17.25" customHeight="1">
      <c r="A1728" s="1406"/>
      <c r="B1728" s="1407"/>
      <c r="C1728" s="1407"/>
      <c r="D1728" s="1407"/>
      <c r="E1728" s="1407"/>
      <c r="F1728" s="1408"/>
    </row>
    <row r="1729" spans="1:6" ht="17.25" customHeight="1">
      <c r="A1729" s="902" t="s">
        <v>9560</v>
      </c>
      <c r="B1729" s="903" t="s">
        <v>9561</v>
      </c>
      <c r="C1729" s="903" t="s">
        <v>9562</v>
      </c>
      <c r="D1729" s="904" t="s">
        <v>9563</v>
      </c>
      <c r="E1729" s="903" t="s">
        <v>9564</v>
      </c>
      <c r="F1729" s="905" t="s">
        <v>1208</v>
      </c>
    </row>
    <row r="1730" spans="1:6" ht="17.25" customHeight="1">
      <c r="A1730" s="906">
        <v>44014</v>
      </c>
      <c r="B1730" s="794" t="s">
        <v>14704</v>
      </c>
      <c r="C1730" s="794" t="s">
        <v>14705</v>
      </c>
      <c r="D1730" s="794" t="s">
        <v>14706</v>
      </c>
      <c r="E1730" s="795" t="s">
        <v>9568</v>
      </c>
      <c r="F1730" s="907"/>
    </row>
    <row r="1731" spans="1:6" ht="17.25" customHeight="1">
      <c r="A1731" s="908">
        <v>44014</v>
      </c>
      <c r="B1731" s="909" t="s">
        <v>14704</v>
      </c>
      <c r="C1731" s="910" t="s">
        <v>14707</v>
      </c>
      <c r="D1731" s="909" t="s">
        <v>14708</v>
      </c>
      <c r="E1731" s="911" t="s">
        <v>9597</v>
      </c>
      <c r="F1731" s="912" t="s">
        <v>11365</v>
      </c>
    </row>
    <row r="1732" spans="1:6" ht="17.25" customHeight="1">
      <c r="A1732" s="913">
        <v>44014</v>
      </c>
      <c r="B1732" s="914" t="s">
        <v>14709</v>
      </c>
      <c r="C1732" s="915" t="s">
        <v>14710</v>
      </c>
      <c r="D1732" s="914" t="s">
        <v>14711</v>
      </c>
      <c r="E1732" s="916" t="s">
        <v>9568</v>
      </c>
      <c r="F1732" s="917"/>
    </row>
    <row r="1733" spans="1:6" ht="17.25" customHeight="1">
      <c r="A1733" s="913">
        <v>44014</v>
      </c>
      <c r="B1733" s="914" t="s">
        <v>14704</v>
      </c>
      <c r="C1733" s="915" t="s">
        <v>14712</v>
      </c>
      <c r="D1733" s="914" t="s">
        <v>14713</v>
      </c>
      <c r="E1733" s="916" t="s">
        <v>9568</v>
      </c>
      <c r="F1733" s="917"/>
    </row>
    <row r="1734" spans="1:6" ht="17.25" customHeight="1">
      <c r="A1734" s="913">
        <v>44014</v>
      </c>
      <c r="B1734" s="914" t="s">
        <v>14714</v>
      </c>
      <c r="C1734" s="915" t="s">
        <v>14715</v>
      </c>
      <c r="D1734" s="914" t="s">
        <v>14716</v>
      </c>
      <c r="E1734" s="916" t="s">
        <v>9568</v>
      </c>
      <c r="F1734" s="917"/>
    </row>
    <row r="1735" spans="1:6" ht="17.25" customHeight="1">
      <c r="A1735" s="913">
        <v>44014</v>
      </c>
      <c r="B1735" s="914" t="s">
        <v>14704</v>
      </c>
      <c r="C1735" s="915" t="s">
        <v>14717</v>
      </c>
      <c r="D1735" s="914" t="s">
        <v>14718</v>
      </c>
      <c r="E1735" s="916" t="s">
        <v>9568</v>
      </c>
      <c r="F1735" s="917"/>
    </row>
    <row r="1736" spans="1:6" ht="17.25" customHeight="1">
      <c r="A1736" s="913">
        <v>44014</v>
      </c>
      <c r="B1736" s="914" t="s">
        <v>14704</v>
      </c>
      <c r="C1736" s="915" t="s">
        <v>14719</v>
      </c>
      <c r="D1736" s="914" t="s">
        <v>14720</v>
      </c>
      <c r="E1736" s="916" t="s">
        <v>9568</v>
      </c>
      <c r="F1736" s="917"/>
    </row>
    <row r="1737" spans="1:6" ht="17.25" customHeight="1">
      <c r="A1737" s="913">
        <v>44014</v>
      </c>
      <c r="B1737" s="914" t="s">
        <v>14704</v>
      </c>
      <c r="C1737" s="915" t="s">
        <v>14721</v>
      </c>
      <c r="D1737" s="914" t="s">
        <v>14722</v>
      </c>
      <c r="E1737" s="916" t="s">
        <v>9568</v>
      </c>
      <c r="F1737" s="917"/>
    </row>
    <row r="1738" spans="1:6" ht="17.25" customHeight="1">
      <c r="A1738" s="913">
        <v>44014</v>
      </c>
      <c r="B1738" s="914" t="s">
        <v>14714</v>
      </c>
      <c r="C1738" s="915" t="s">
        <v>14723</v>
      </c>
      <c r="D1738" s="914" t="s">
        <v>14724</v>
      </c>
      <c r="E1738" s="916" t="s">
        <v>9568</v>
      </c>
      <c r="F1738" s="917"/>
    </row>
    <row r="1739" spans="1:6" ht="17.25" customHeight="1">
      <c r="A1739" s="913">
        <v>44014</v>
      </c>
      <c r="B1739" s="914" t="s">
        <v>14704</v>
      </c>
      <c r="C1739" s="915" t="s">
        <v>14725</v>
      </c>
      <c r="D1739" s="914" t="s">
        <v>14726</v>
      </c>
      <c r="E1739" s="916" t="s">
        <v>9568</v>
      </c>
      <c r="F1739" s="917"/>
    </row>
    <row r="1740" spans="1:6" ht="17.25" customHeight="1">
      <c r="A1740" s="913">
        <v>44014</v>
      </c>
      <c r="B1740" s="914" t="s">
        <v>14704</v>
      </c>
      <c r="C1740" s="915" t="s">
        <v>14727</v>
      </c>
      <c r="D1740" s="914" t="s">
        <v>14728</v>
      </c>
      <c r="E1740" s="916" t="s">
        <v>9568</v>
      </c>
      <c r="F1740" s="917"/>
    </row>
    <row r="1741" spans="1:6" ht="17.25" customHeight="1">
      <c r="A1741" s="913">
        <v>44014</v>
      </c>
      <c r="B1741" s="914" t="s">
        <v>14704</v>
      </c>
      <c r="C1741" s="915" t="s">
        <v>14729</v>
      </c>
      <c r="D1741" s="914" t="s">
        <v>14730</v>
      </c>
      <c r="E1741" s="916" t="s">
        <v>9568</v>
      </c>
      <c r="F1741" s="917"/>
    </row>
    <row r="1742" spans="1:6" ht="17.25" customHeight="1">
      <c r="A1742" s="913">
        <v>44014</v>
      </c>
      <c r="B1742" s="914" t="s">
        <v>14704</v>
      </c>
      <c r="C1742" s="915" t="s">
        <v>14731</v>
      </c>
      <c r="D1742" s="914" t="s">
        <v>14732</v>
      </c>
      <c r="E1742" s="916" t="s">
        <v>9568</v>
      </c>
      <c r="F1742" s="917"/>
    </row>
    <row r="1743" spans="1:6" ht="17.25" customHeight="1">
      <c r="A1743" s="913">
        <v>44014</v>
      </c>
      <c r="B1743" s="914" t="s">
        <v>14704</v>
      </c>
      <c r="C1743" s="914" t="s">
        <v>14733</v>
      </c>
      <c r="D1743" s="914" t="s">
        <v>14734</v>
      </c>
      <c r="E1743" s="916" t="s">
        <v>9568</v>
      </c>
      <c r="F1743" s="917"/>
    </row>
    <row r="1744" spans="1:6" ht="17.25" customHeight="1">
      <c r="A1744" s="913">
        <v>44014</v>
      </c>
      <c r="B1744" s="914" t="s">
        <v>14704</v>
      </c>
      <c r="C1744" s="915" t="s">
        <v>14735</v>
      </c>
      <c r="D1744" s="914" t="s">
        <v>14736</v>
      </c>
      <c r="E1744" s="916" t="s">
        <v>9568</v>
      </c>
      <c r="F1744" s="917"/>
    </row>
    <row r="1745" spans="1:6" ht="17.25" customHeight="1">
      <c r="A1745" s="913">
        <v>44014</v>
      </c>
      <c r="B1745" s="914" t="s">
        <v>14714</v>
      </c>
      <c r="C1745" s="915" t="s">
        <v>14737</v>
      </c>
      <c r="D1745" s="914" t="s">
        <v>14738</v>
      </c>
      <c r="E1745" s="916" t="s">
        <v>9568</v>
      </c>
      <c r="F1745" s="917"/>
    </row>
    <row r="1746" spans="1:6" ht="17.25" customHeight="1">
      <c r="A1746" s="913">
        <v>44014</v>
      </c>
      <c r="B1746" s="914" t="s">
        <v>14704</v>
      </c>
      <c r="C1746" s="915" t="s">
        <v>14739</v>
      </c>
      <c r="D1746" s="914" t="s">
        <v>14740</v>
      </c>
      <c r="E1746" s="916" t="s">
        <v>9568</v>
      </c>
      <c r="F1746" s="917"/>
    </row>
    <row r="1747" spans="1:6" ht="17.25" customHeight="1">
      <c r="A1747" s="913">
        <v>44014</v>
      </c>
      <c r="B1747" s="914" t="s">
        <v>14741</v>
      </c>
      <c r="C1747" s="915" t="s">
        <v>14742</v>
      </c>
      <c r="D1747" s="914" t="s">
        <v>14743</v>
      </c>
      <c r="E1747" s="916" t="s">
        <v>9568</v>
      </c>
      <c r="F1747" s="917"/>
    </row>
    <row r="1748" spans="1:6" ht="17.25" customHeight="1">
      <c r="A1748" s="913">
        <v>44014</v>
      </c>
      <c r="B1748" s="914" t="s">
        <v>14704</v>
      </c>
      <c r="C1748" s="915" t="s">
        <v>14744</v>
      </c>
      <c r="D1748" s="914" t="s">
        <v>14745</v>
      </c>
      <c r="E1748" s="916" t="s">
        <v>9568</v>
      </c>
      <c r="F1748" s="917"/>
    </row>
    <row r="1749" spans="1:6" ht="17.25" customHeight="1">
      <c r="A1749" s="913">
        <v>44014</v>
      </c>
      <c r="B1749" s="914" t="s">
        <v>14714</v>
      </c>
      <c r="C1749" s="915" t="s">
        <v>14746</v>
      </c>
      <c r="D1749" s="914" t="s">
        <v>14747</v>
      </c>
      <c r="E1749" s="916" t="s">
        <v>9568</v>
      </c>
      <c r="F1749" s="917"/>
    </row>
    <row r="1750" spans="1:6" ht="17.25" customHeight="1">
      <c r="A1750" s="918">
        <v>44014</v>
      </c>
      <c r="B1750" s="919" t="s">
        <v>14741</v>
      </c>
      <c r="C1750" s="920" t="s">
        <v>14748</v>
      </c>
      <c r="D1750" s="919" t="s">
        <v>14749</v>
      </c>
      <c r="E1750" s="885" t="s">
        <v>9568</v>
      </c>
      <c r="F1750" s="921"/>
    </row>
    <row r="1751" spans="1:6" ht="17.25" customHeight="1">
      <c r="A1751" s="906">
        <v>44015</v>
      </c>
      <c r="B1751" s="794" t="s">
        <v>14741</v>
      </c>
      <c r="C1751" s="121" t="s">
        <v>14750</v>
      </c>
      <c r="D1751" s="794" t="s">
        <v>14751</v>
      </c>
      <c r="E1751" s="795" t="s">
        <v>9568</v>
      </c>
      <c r="F1751" s="922"/>
    </row>
    <row r="1752" spans="1:6" ht="17.25" customHeight="1">
      <c r="A1752" s="906">
        <v>44015</v>
      </c>
      <c r="B1752" s="794" t="s">
        <v>14704</v>
      </c>
      <c r="C1752" s="121" t="s">
        <v>14752</v>
      </c>
      <c r="D1752" s="794" t="s">
        <v>14753</v>
      </c>
      <c r="E1752" s="795" t="s">
        <v>9568</v>
      </c>
      <c r="F1752" s="922"/>
    </row>
    <row r="1753" spans="1:6" ht="17.25" customHeight="1">
      <c r="A1753" s="906">
        <v>44015</v>
      </c>
      <c r="B1753" s="794" t="s">
        <v>14704</v>
      </c>
      <c r="C1753" s="794" t="s">
        <v>14754</v>
      </c>
      <c r="D1753" s="794" t="s">
        <v>14755</v>
      </c>
      <c r="E1753" s="795" t="s">
        <v>9568</v>
      </c>
      <c r="F1753" s="922"/>
    </row>
    <row r="1754" spans="1:6" ht="17.25" customHeight="1">
      <c r="A1754" s="906">
        <v>44015</v>
      </c>
      <c r="B1754" s="794" t="s">
        <v>14704</v>
      </c>
      <c r="C1754" s="794" t="s">
        <v>14756</v>
      </c>
      <c r="D1754" s="794" t="s">
        <v>14757</v>
      </c>
      <c r="E1754" s="795" t="s">
        <v>9568</v>
      </c>
      <c r="F1754" s="922"/>
    </row>
    <row r="1755" spans="1:6" ht="17.25" customHeight="1">
      <c r="A1755" s="923">
        <v>44015</v>
      </c>
      <c r="B1755" s="810" t="s">
        <v>14704</v>
      </c>
      <c r="C1755" s="924" t="s">
        <v>14758</v>
      </c>
      <c r="D1755" s="810" t="s">
        <v>14759</v>
      </c>
      <c r="E1755" s="797" t="s">
        <v>9568</v>
      </c>
      <c r="F1755" s="925"/>
    </row>
    <row r="1756" spans="1:6" ht="17.25" customHeight="1">
      <c r="A1756" s="926">
        <v>44016</v>
      </c>
      <c r="B1756" s="800" t="s">
        <v>14704</v>
      </c>
      <c r="C1756" s="800" t="s">
        <v>14760</v>
      </c>
      <c r="D1756" s="800" t="s">
        <v>14761</v>
      </c>
      <c r="E1756" s="801" t="s">
        <v>9597</v>
      </c>
      <c r="F1756" s="927" t="s">
        <v>11620</v>
      </c>
    </row>
    <row r="1757" spans="1:6" ht="17.25" customHeight="1">
      <c r="A1757" s="906">
        <v>44018</v>
      </c>
      <c r="B1757" s="794" t="s">
        <v>14704</v>
      </c>
      <c r="C1757" s="794" t="s">
        <v>14762</v>
      </c>
      <c r="D1757" s="794" t="s">
        <v>14763</v>
      </c>
      <c r="E1757" s="795" t="s">
        <v>9568</v>
      </c>
      <c r="F1757" s="922"/>
    </row>
    <row r="1758" spans="1:6" ht="17.25" customHeight="1">
      <c r="A1758" s="906">
        <v>44018</v>
      </c>
      <c r="B1758" s="794" t="s">
        <v>14704</v>
      </c>
      <c r="C1758" s="794" t="s">
        <v>14764</v>
      </c>
      <c r="D1758" s="794" t="s">
        <v>14765</v>
      </c>
      <c r="E1758" s="795" t="s">
        <v>9568</v>
      </c>
      <c r="F1758" s="922"/>
    </row>
    <row r="1759" spans="1:6" ht="17.25" customHeight="1">
      <c r="A1759" s="906">
        <v>44018</v>
      </c>
      <c r="B1759" s="794" t="s">
        <v>14714</v>
      </c>
      <c r="C1759" s="794" t="s">
        <v>14766</v>
      </c>
      <c r="D1759" s="794" t="s">
        <v>14767</v>
      </c>
      <c r="E1759" s="795" t="s">
        <v>9568</v>
      </c>
      <c r="F1759" s="922"/>
    </row>
    <row r="1760" spans="1:6" ht="17.25" customHeight="1">
      <c r="A1760" s="923">
        <v>44018</v>
      </c>
      <c r="B1760" s="810" t="s">
        <v>14704</v>
      </c>
      <c r="C1760" s="810" t="s">
        <v>14766</v>
      </c>
      <c r="D1760" s="810" t="s">
        <v>14768</v>
      </c>
      <c r="E1760" s="797" t="s">
        <v>9568</v>
      </c>
      <c r="F1760" s="925"/>
    </row>
    <row r="1761" spans="1:6" ht="17.25" customHeight="1">
      <c r="A1761" s="906">
        <v>44019</v>
      </c>
      <c r="B1761" s="794" t="s">
        <v>14704</v>
      </c>
      <c r="C1761" s="794" t="s">
        <v>14769</v>
      </c>
      <c r="D1761" s="794" t="s">
        <v>14770</v>
      </c>
      <c r="E1761" s="795" t="s">
        <v>9568</v>
      </c>
      <c r="F1761" s="922"/>
    </row>
    <row r="1762" spans="1:6" ht="17.25" customHeight="1">
      <c r="A1762" s="906">
        <v>44019</v>
      </c>
      <c r="B1762" s="794" t="s">
        <v>14704</v>
      </c>
      <c r="C1762" s="794" t="s">
        <v>14771</v>
      </c>
      <c r="D1762" s="794" t="s">
        <v>14772</v>
      </c>
      <c r="E1762" s="795" t="s">
        <v>9568</v>
      </c>
      <c r="F1762" s="922"/>
    </row>
    <row r="1763" spans="1:6" ht="17.25" customHeight="1">
      <c r="A1763" s="906">
        <v>44019</v>
      </c>
      <c r="B1763" s="794" t="s">
        <v>14704</v>
      </c>
      <c r="C1763" s="794" t="s">
        <v>14773</v>
      </c>
      <c r="D1763" s="794" t="s">
        <v>14774</v>
      </c>
      <c r="E1763" s="795" t="s">
        <v>9568</v>
      </c>
      <c r="F1763" s="922"/>
    </row>
    <row r="1764" spans="1:6" ht="17.25" customHeight="1">
      <c r="A1764" s="923">
        <v>44019</v>
      </c>
      <c r="B1764" s="810" t="s">
        <v>14704</v>
      </c>
      <c r="C1764" s="810" t="s">
        <v>14775</v>
      </c>
      <c r="D1764" s="810" t="s">
        <v>14776</v>
      </c>
      <c r="E1764" s="797" t="s">
        <v>9568</v>
      </c>
      <c r="F1764" s="925"/>
    </row>
    <row r="1765" spans="1:6" ht="17.25" customHeight="1">
      <c r="A1765" s="923">
        <v>44019</v>
      </c>
      <c r="B1765" s="810" t="s">
        <v>14704</v>
      </c>
      <c r="C1765" s="810" t="s">
        <v>14777</v>
      </c>
      <c r="D1765" s="810" t="s">
        <v>14778</v>
      </c>
      <c r="E1765" s="797" t="s">
        <v>9568</v>
      </c>
      <c r="F1765" s="925"/>
    </row>
    <row r="1766" spans="1:6" ht="17.25" customHeight="1">
      <c r="A1766" s="906">
        <v>44022</v>
      </c>
      <c r="B1766" s="794" t="s">
        <v>14709</v>
      </c>
      <c r="C1766" s="794" t="s">
        <v>14779</v>
      </c>
      <c r="D1766" s="794" t="s">
        <v>14780</v>
      </c>
      <c r="E1766" s="795" t="s">
        <v>9568</v>
      </c>
      <c r="F1766" s="922" t="s">
        <v>12827</v>
      </c>
    </row>
    <row r="1767" spans="1:6" ht="17.25" customHeight="1">
      <c r="A1767" s="923">
        <v>44022</v>
      </c>
      <c r="B1767" s="810" t="s">
        <v>14781</v>
      </c>
      <c r="C1767" s="810" t="s">
        <v>14782</v>
      </c>
      <c r="D1767" s="810" t="s">
        <v>14783</v>
      </c>
      <c r="E1767" s="797" t="s">
        <v>9568</v>
      </c>
      <c r="F1767" s="925" t="s">
        <v>12827</v>
      </c>
    </row>
    <row r="1768" spans="1:6" ht="17.25" customHeight="1">
      <c r="A1768" s="906">
        <v>44035</v>
      </c>
      <c r="B1768" s="794" t="s">
        <v>14714</v>
      </c>
      <c r="C1768" s="794" t="s">
        <v>14784</v>
      </c>
      <c r="D1768" s="794" t="s">
        <v>14785</v>
      </c>
      <c r="E1768" s="795" t="s">
        <v>9568</v>
      </c>
      <c r="F1768" s="922" t="s">
        <v>11365</v>
      </c>
    </row>
    <row r="1769" spans="1:6" ht="17.25" customHeight="1">
      <c r="A1769" s="928">
        <v>44035</v>
      </c>
      <c r="B1769" s="929" t="s">
        <v>14704</v>
      </c>
      <c r="C1769" s="929" t="s">
        <v>14786</v>
      </c>
      <c r="D1769" s="929" t="s">
        <v>14787</v>
      </c>
      <c r="E1769" s="851" t="s">
        <v>9568</v>
      </c>
      <c r="F1769" s="930" t="s">
        <v>11365</v>
      </c>
    </row>
    <row r="1770" spans="1:6" ht="17.25" customHeight="1">
      <c r="A1770" s="1403" t="s">
        <v>14788</v>
      </c>
      <c r="B1770" s="1404"/>
      <c r="C1770" s="1404"/>
      <c r="D1770" s="1404"/>
      <c r="E1770" s="1404"/>
      <c r="F1770" s="1405"/>
    </row>
    <row r="1771" spans="1:6" ht="17.25" customHeight="1">
      <c r="A1771" s="1406"/>
      <c r="B1771" s="1407"/>
      <c r="C1771" s="1407"/>
      <c r="D1771" s="1407"/>
      <c r="E1771" s="1407"/>
      <c r="F1771" s="1408"/>
    </row>
    <row r="1772" spans="1:6" ht="17.25" customHeight="1">
      <c r="A1772" s="902" t="s">
        <v>9560</v>
      </c>
      <c r="B1772" s="903" t="s">
        <v>9561</v>
      </c>
      <c r="C1772" s="903" t="s">
        <v>9562</v>
      </c>
      <c r="D1772" s="904" t="s">
        <v>9563</v>
      </c>
      <c r="E1772" s="903" t="s">
        <v>9564</v>
      </c>
      <c r="F1772" s="905" t="s">
        <v>1208</v>
      </c>
    </row>
    <row r="1773" spans="1:6" ht="17.25" customHeight="1">
      <c r="A1773" s="931">
        <f t="shared" ref="A1773:A1814" si="0">DATE(2020,7,23)</f>
        <v>44035</v>
      </c>
      <c r="B1773" s="794" t="s">
        <v>14789</v>
      </c>
      <c r="C1773" s="795" t="s">
        <v>9571</v>
      </c>
      <c r="D1773" s="795" t="s">
        <v>14790</v>
      </c>
      <c r="E1773" s="795" t="s">
        <v>9568</v>
      </c>
      <c r="F1773" s="907"/>
    </row>
    <row r="1774" spans="1:6" ht="17.25" customHeight="1">
      <c r="A1774" s="931">
        <f t="shared" si="0"/>
        <v>44035</v>
      </c>
      <c r="B1774" s="794" t="s">
        <v>14789</v>
      </c>
      <c r="C1774" s="795" t="s">
        <v>9581</v>
      </c>
      <c r="D1774" s="795" t="s">
        <v>14791</v>
      </c>
      <c r="E1774" s="795" t="s">
        <v>9568</v>
      </c>
      <c r="F1774" s="922"/>
    </row>
    <row r="1775" spans="1:6" ht="17.25" customHeight="1">
      <c r="A1775" s="931">
        <f t="shared" si="0"/>
        <v>44035</v>
      </c>
      <c r="B1775" s="794" t="s">
        <v>14789</v>
      </c>
      <c r="C1775" s="795" t="s">
        <v>14792</v>
      </c>
      <c r="D1775" s="795" t="s">
        <v>14793</v>
      </c>
      <c r="E1775" s="795" t="s">
        <v>9568</v>
      </c>
      <c r="F1775" s="922"/>
    </row>
    <row r="1776" spans="1:6" ht="17.25" customHeight="1">
      <c r="A1776" s="931">
        <f t="shared" si="0"/>
        <v>44035</v>
      </c>
      <c r="B1776" s="794" t="s">
        <v>14789</v>
      </c>
      <c r="C1776" s="795" t="s">
        <v>14794</v>
      </c>
      <c r="D1776" s="795" t="s">
        <v>14795</v>
      </c>
      <c r="E1776" s="795" t="s">
        <v>9568</v>
      </c>
      <c r="F1776" s="922"/>
    </row>
    <row r="1777" spans="1:6" ht="17.25" customHeight="1">
      <c r="A1777" s="931">
        <f t="shared" si="0"/>
        <v>44035</v>
      </c>
      <c r="B1777" s="794" t="s">
        <v>14789</v>
      </c>
      <c r="C1777" s="795" t="s">
        <v>14796</v>
      </c>
      <c r="D1777" s="795" t="s">
        <v>14797</v>
      </c>
      <c r="E1777" s="795" t="s">
        <v>9568</v>
      </c>
      <c r="F1777" s="922"/>
    </row>
    <row r="1778" spans="1:6" ht="17.25" customHeight="1">
      <c r="A1778" s="931">
        <f t="shared" si="0"/>
        <v>44035</v>
      </c>
      <c r="B1778" s="794" t="s">
        <v>14789</v>
      </c>
      <c r="C1778" s="795" t="s">
        <v>14798</v>
      </c>
      <c r="D1778" s="795" t="s">
        <v>14799</v>
      </c>
      <c r="E1778" s="795" t="s">
        <v>9568</v>
      </c>
      <c r="F1778" s="922"/>
    </row>
    <row r="1779" spans="1:6" ht="17.25" customHeight="1">
      <c r="A1779" s="931">
        <f t="shared" si="0"/>
        <v>44035</v>
      </c>
      <c r="B1779" s="794" t="s">
        <v>14789</v>
      </c>
      <c r="C1779" s="795" t="s">
        <v>14800</v>
      </c>
      <c r="D1779" s="795" t="s">
        <v>14801</v>
      </c>
      <c r="E1779" s="795" t="s">
        <v>9568</v>
      </c>
      <c r="F1779" s="922"/>
    </row>
    <row r="1780" spans="1:6" ht="17.25" customHeight="1">
      <c r="A1780" s="931">
        <f t="shared" si="0"/>
        <v>44035</v>
      </c>
      <c r="B1780" s="794" t="s">
        <v>14789</v>
      </c>
      <c r="C1780" s="795" t="s">
        <v>11666</v>
      </c>
      <c r="D1780" s="795" t="s">
        <v>14802</v>
      </c>
      <c r="E1780" s="795" t="s">
        <v>9568</v>
      </c>
      <c r="F1780" s="922"/>
    </row>
    <row r="1781" spans="1:6" ht="17.25" customHeight="1">
      <c r="A1781" s="931">
        <f t="shared" si="0"/>
        <v>44035</v>
      </c>
      <c r="B1781" s="794" t="s">
        <v>14789</v>
      </c>
      <c r="C1781" s="795" t="s">
        <v>14803</v>
      </c>
      <c r="D1781" s="795" t="s">
        <v>14804</v>
      </c>
      <c r="E1781" s="795" t="s">
        <v>9568</v>
      </c>
      <c r="F1781" s="922"/>
    </row>
    <row r="1782" spans="1:6" ht="17.25" customHeight="1">
      <c r="A1782" s="931">
        <f t="shared" si="0"/>
        <v>44035</v>
      </c>
      <c r="B1782" s="794" t="s">
        <v>14789</v>
      </c>
      <c r="C1782" s="795" t="s">
        <v>14805</v>
      </c>
      <c r="D1782" s="795" t="s">
        <v>14806</v>
      </c>
      <c r="E1782" s="795" t="s">
        <v>9568</v>
      </c>
      <c r="F1782" s="922"/>
    </row>
    <row r="1783" spans="1:6" ht="17.25" customHeight="1">
      <c r="A1783" s="931">
        <f t="shared" si="0"/>
        <v>44035</v>
      </c>
      <c r="B1783" s="794" t="s">
        <v>14789</v>
      </c>
      <c r="C1783" s="795" t="s">
        <v>14807</v>
      </c>
      <c r="D1783" s="795" t="s">
        <v>14808</v>
      </c>
      <c r="E1783" s="795" t="s">
        <v>9568</v>
      </c>
      <c r="F1783" s="922"/>
    </row>
    <row r="1784" spans="1:6" ht="17.25" customHeight="1">
      <c r="A1784" s="931">
        <f t="shared" si="0"/>
        <v>44035</v>
      </c>
      <c r="B1784" s="794" t="s">
        <v>14789</v>
      </c>
      <c r="C1784" s="795" t="s">
        <v>11708</v>
      </c>
      <c r="D1784" s="795" t="s">
        <v>14809</v>
      </c>
      <c r="E1784" s="795" t="s">
        <v>9568</v>
      </c>
      <c r="F1784" s="922"/>
    </row>
    <row r="1785" spans="1:6" ht="17.25" customHeight="1">
      <c r="A1785" s="931">
        <f t="shared" si="0"/>
        <v>44035</v>
      </c>
      <c r="B1785" s="794" t="s">
        <v>14789</v>
      </c>
      <c r="C1785" s="795" t="s">
        <v>14810</v>
      </c>
      <c r="D1785" s="795" t="s">
        <v>14811</v>
      </c>
      <c r="E1785" s="795" t="s">
        <v>9568</v>
      </c>
      <c r="F1785" s="922"/>
    </row>
    <row r="1786" spans="1:6" ht="17.25" customHeight="1">
      <c r="A1786" s="931">
        <f t="shared" si="0"/>
        <v>44035</v>
      </c>
      <c r="B1786" s="794" t="s">
        <v>14789</v>
      </c>
      <c r="C1786" s="795" t="s">
        <v>14812</v>
      </c>
      <c r="D1786" s="795" t="s">
        <v>14813</v>
      </c>
      <c r="E1786" s="795" t="s">
        <v>9568</v>
      </c>
      <c r="F1786" s="922"/>
    </row>
    <row r="1787" spans="1:6" ht="17.25" customHeight="1">
      <c r="A1787" s="931">
        <f t="shared" si="0"/>
        <v>44035</v>
      </c>
      <c r="B1787" s="794" t="s">
        <v>14789</v>
      </c>
      <c r="C1787" s="795" t="s">
        <v>14814</v>
      </c>
      <c r="D1787" s="795" t="s">
        <v>14815</v>
      </c>
      <c r="E1787" s="795" t="s">
        <v>9568</v>
      </c>
      <c r="F1787" s="922"/>
    </row>
    <row r="1788" spans="1:6" ht="17.25" customHeight="1">
      <c r="A1788" s="931">
        <f t="shared" si="0"/>
        <v>44035</v>
      </c>
      <c r="B1788" s="794" t="s">
        <v>14789</v>
      </c>
      <c r="C1788" s="795" t="s">
        <v>14816</v>
      </c>
      <c r="D1788" s="795" t="s">
        <v>14817</v>
      </c>
      <c r="E1788" s="795" t="s">
        <v>9568</v>
      </c>
      <c r="F1788" s="922"/>
    </row>
    <row r="1789" spans="1:6" ht="17.25" customHeight="1">
      <c r="A1789" s="931">
        <f t="shared" si="0"/>
        <v>44035</v>
      </c>
      <c r="B1789" s="794" t="s">
        <v>14789</v>
      </c>
      <c r="C1789" s="795" t="s">
        <v>14818</v>
      </c>
      <c r="D1789" s="795" t="s">
        <v>14819</v>
      </c>
      <c r="E1789" s="795" t="s">
        <v>9568</v>
      </c>
      <c r="F1789" s="922"/>
    </row>
    <row r="1790" spans="1:6" ht="17.25" customHeight="1">
      <c r="A1790" s="931">
        <f t="shared" si="0"/>
        <v>44035</v>
      </c>
      <c r="B1790" s="794" t="s">
        <v>14789</v>
      </c>
      <c r="C1790" s="795" t="s">
        <v>14820</v>
      </c>
      <c r="D1790" s="795" t="s">
        <v>14821</v>
      </c>
      <c r="E1790" s="795" t="s">
        <v>9568</v>
      </c>
      <c r="F1790" s="922"/>
    </row>
    <row r="1791" spans="1:6" ht="17.25" customHeight="1">
      <c r="A1791" s="931">
        <f t="shared" si="0"/>
        <v>44035</v>
      </c>
      <c r="B1791" s="794" t="s">
        <v>14789</v>
      </c>
      <c r="C1791" s="795" t="s">
        <v>14822</v>
      </c>
      <c r="D1791" s="795" t="s">
        <v>14823</v>
      </c>
      <c r="E1791" s="795" t="s">
        <v>9568</v>
      </c>
      <c r="F1791" s="922"/>
    </row>
    <row r="1792" spans="1:6" ht="17.25" customHeight="1">
      <c r="A1792" s="931">
        <f t="shared" si="0"/>
        <v>44035</v>
      </c>
      <c r="B1792" s="794" t="s">
        <v>14789</v>
      </c>
      <c r="C1792" s="795" t="s">
        <v>14824</v>
      </c>
      <c r="D1792" s="795" t="s">
        <v>14825</v>
      </c>
      <c r="E1792" s="795" t="s">
        <v>9568</v>
      </c>
      <c r="F1792" s="922"/>
    </row>
    <row r="1793" spans="1:6" ht="17.25" customHeight="1">
      <c r="A1793" s="931">
        <f t="shared" si="0"/>
        <v>44035</v>
      </c>
      <c r="B1793" s="794" t="s">
        <v>14789</v>
      </c>
      <c r="C1793" s="795" t="s">
        <v>14826</v>
      </c>
      <c r="D1793" s="795" t="s">
        <v>14827</v>
      </c>
      <c r="E1793" s="795" t="s">
        <v>9568</v>
      </c>
      <c r="F1793" s="922"/>
    </row>
    <row r="1794" spans="1:6" ht="17.25" customHeight="1">
      <c r="A1794" s="931">
        <f t="shared" si="0"/>
        <v>44035</v>
      </c>
      <c r="B1794" s="794" t="s">
        <v>14789</v>
      </c>
      <c r="C1794" s="795" t="s">
        <v>14828</v>
      </c>
      <c r="D1794" s="795" t="s">
        <v>14829</v>
      </c>
      <c r="E1794" s="795" t="s">
        <v>9568</v>
      </c>
      <c r="F1794" s="922"/>
    </row>
    <row r="1795" spans="1:6" ht="17.25" customHeight="1">
      <c r="A1795" s="931">
        <f t="shared" si="0"/>
        <v>44035</v>
      </c>
      <c r="B1795" s="794" t="s">
        <v>14789</v>
      </c>
      <c r="C1795" s="795" t="s">
        <v>14830</v>
      </c>
      <c r="D1795" s="795" t="s">
        <v>14831</v>
      </c>
      <c r="E1795" s="795" t="s">
        <v>9568</v>
      </c>
      <c r="F1795" s="922"/>
    </row>
    <row r="1796" spans="1:6" ht="17.25" customHeight="1">
      <c r="A1796" s="931">
        <f t="shared" si="0"/>
        <v>44035</v>
      </c>
      <c r="B1796" s="794" t="s">
        <v>14789</v>
      </c>
      <c r="C1796" s="795" t="s">
        <v>14832</v>
      </c>
      <c r="D1796" s="795" t="s">
        <v>14833</v>
      </c>
      <c r="E1796" s="795" t="s">
        <v>9568</v>
      </c>
      <c r="F1796" s="922"/>
    </row>
    <row r="1797" spans="1:6" ht="17.25" customHeight="1">
      <c r="A1797" s="931">
        <f t="shared" si="0"/>
        <v>44035</v>
      </c>
      <c r="B1797" s="794" t="s">
        <v>14789</v>
      </c>
      <c r="C1797" s="795" t="s">
        <v>11668</v>
      </c>
      <c r="D1797" s="795" t="s">
        <v>14834</v>
      </c>
      <c r="E1797" s="795" t="s">
        <v>9568</v>
      </c>
      <c r="F1797" s="922"/>
    </row>
    <row r="1798" spans="1:6" ht="17.25" customHeight="1">
      <c r="A1798" s="931">
        <f t="shared" si="0"/>
        <v>44035</v>
      </c>
      <c r="B1798" s="794" t="s">
        <v>14789</v>
      </c>
      <c r="C1798" s="795" t="s">
        <v>14835</v>
      </c>
      <c r="D1798" s="795" t="s">
        <v>14836</v>
      </c>
      <c r="E1798" s="795" t="s">
        <v>9568</v>
      </c>
      <c r="F1798" s="922"/>
    </row>
    <row r="1799" spans="1:6" ht="17.25" customHeight="1">
      <c r="A1799" s="931">
        <f t="shared" si="0"/>
        <v>44035</v>
      </c>
      <c r="B1799" s="794" t="s">
        <v>14789</v>
      </c>
      <c r="C1799" s="795" t="s">
        <v>14837</v>
      </c>
      <c r="D1799" s="795" t="s">
        <v>14838</v>
      </c>
      <c r="E1799" s="795" t="s">
        <v>9568</v>
      </c>
      <c r="F1799" s="922"/>
    </row>
    <row r="1800" spans="1:6" ht="17.25" customHeight="1">
      <c r="A1800" s="931">
        <f t="shared" si="0"/>
        <v>44035</v>
      </c>
      <c r="B1800" s="794" t="s">
        <v>14789</v>
      </c>
      <c r="C1800" s="795" t="s">
        <v>11662</v>
      </c>
      <c r="D1800" s="795" t="s">
        <v>14839</v>
      </c>
      <c r="E1800" s="795" t="s">
        <v>9568</v>
      </c>
      <c r="F1800" s="922"/>
    </row>
    <row r="1801" spans="1:6" ht="17.25" customHeight="1">
      <c r="A1801" s="931">
        <f t="shared" si="0"/>
        <v>44035</v>
      </c>
      <c r="B1801" s="794" t="s">
        <v>14789</v>
      </c>
      <c r="C1801" s="795" t="s">
        <v>14840</v>
      </c>
      <c r="D1801" s="795" t="s">
        <v>14841</v>
      </c>
      <c r="E1801" s="795" t="s">
        <v>9568</v>
      </c>
      <c r="F1801" s="922"/>
    </row>
    <row r="1802" spans="1:6" ht="17.25" customHeight="1">
      <c r="A1802" s="931">
        <f t="shared" si="0"/>
        <v>44035</v>
      </c>
      <c r="B1802" s="794" t="s">
        <v>14789</v>
      </c>
      <c r="C1802" s="795" t="s">
        <v>14842</v>
      </c>
      <c r="D1802" s="795" t="s">
        <v>14843</v>
      </c>
      <c r="E1802" s="795" t="s">
        <v>9568</v>
      </c>
      <c r="F1802" s="922"/>
    </row>
    <row r="1803" spans="1:6" ht="17.25" customHeight="1">
      <c r="A1803" s="931">
        <f t="shared" si="0"/>
        <v>44035</v>
      </c>
      <c r="B1803" s="794" t="s">
        <v>14789</v>
      </c>
      <c r="C1803" s="795" t="s">
        <v>11672</v>
      </c>
      <c r="D1803" s="795" t="s">
        <v>14844</v>
      </c>
      <c r="E1803" s="795" t="s">
        <v>9568</v>
      </c>
      <c r="F1803" s="922"/>
    </row>
    <row r="1804" spans="1:6" ht="17.25" customHeight="1">
      <c r="A1804" s="931">
        <f t="shared" si="0"/>
        <v>44035</v>
      </c>
      <c r="B1804" s="794" t="s">
        <v>14789</v>
      </c>
      <c r="C1804" s="795" t="s">
        <v>14845</v>
      </c>
      <c r="D1804" s="795" t="s">
        <v>14846</v>
      </c>
      <c r="E1804" s="795" t="s">
        <v>9568</v>
      </c>
      <c r="F1804" s="922"/>
    </row>
    <row r="1805" spans="1:6" ht="17.25" customHeight="1">
      <c r="A1805" s="931">
        <f t="shared" si="0"/>
        <v>44035</v>
      </c>
      <c r="B1805" s="794" t="s">
        <v>14789</v>
      </c>
      <c r="C1805" s="795" t="s">
        <v>14847</v>
      </c>
      <c r="D1805" s="795" t="s">
        <v>14848</v>
      </c>
      <c r="E1805" s="795" t="s">
        <v>9568</v>
      </c>
      <c r="F1805" s="922"/>
    </row>
    <row r="1806" spans="1:6" ht="17.25" customHeight="1">
      <c r="A1806" s="931">
        <f t="shared" si="0"/>
        <v>44035</v>
      </c>
      <c r="B1806" s="794" t="s">
        <v>14789</v>
      </c>
      <c r="C1806" s="795" t="s">
        <v>14849</v>
      </c>
      <c r="D1806" s="795" t="s">
        <v>14850</v>
      </c>
      <c r="E1806" s="795" t="s">
        <v>9568</v>
      </c>
      <c r="F1806" s="922"/>
    </row>
    <row r="1807" spans="1:6" ht="17.25" customHeight="1">
      <c r="A1807" s="931">
        <f t="shared" si="0"/>
        <v>44035</v>
      </c>
      <c r="B1807" s="794" t="s">
        <v>14789</v>
      </c>
      <c r="C1807" s="795" t="s">
        <v>14851</v>
      </c>
      <c r="D1807" s="795" t="s">
        <v>14852</v>
      </c>
      <c r="E1807" s="795" t="s">
        <v>9568</v>
      </c>
      <c r="F1807" s="922"/>
    </row>
    <row r="1808" spans="1:6" ht="17.25" customHeight="1">
      <c r="A1808" s="931">
        <f t="shared" si="0"/>
        <v>44035</v>
      </c>
      <c r="B1808" s="794" t="s">
        <v>14789</v>
      </c>
      <c r="C1808" s="795" t="s">
        <v>14853</v>
      </c>
      <c r="D1808" s="795" t="s">
        <v>14854</v>
      </c>
      <c r="E1808" s="795" t="s">
        <v>9568</v>
      </c>
      <c r="F1808" s="922"/>
    </row>
    <row r="1809" spans="1:6" ht="17.25" customHeight="1">
      <c r="A1809" s="931">
        <f t="shared" si="0"/>
        <v>44035</v>
      </c>
      <c r="B1809" s="794" t="s">
        <v>14789</v>
      </c>
      <c r="C1809" s="795" t="s">
        <v>14855</v>
      </c>
      <c r="D1809" s="795" t="s">
        <v>14856</v>
      </c>
      <c r="E1809" s="795" t="s">
        <v>9568</v>
      </c>
      <c r="F1809" s="922"/>
    </row>
    <row r="1810" spans="1:6" ht="17.25" customHeight="1">
      <c r="A1810" s="931">
        <f t="shared" si="0"/>
        <v>44035</v>
      </c>
      <c r="B1810" s="794" t="s">
        <v>14789</v>
      </c>
      <c r="C1810" s="795" t="s">
        <v>14857</v>
      </c>
      <c r="D1810" s="795" t="s">
        <v>14858</v>
      </c>
      <c r="E1810" s="795" t="s">
        <v>9568</v>
      </c>
      <c r="F1810" s="922"/>
    </row>
    <row r="1811" spans="1:6" ht="17.25" customHeight="1">
      <c r="A1811" s="931">
        <f t="shared" si="0"/>
        <v>44035</v>
      </c>
      <c r="B1811" s="794" t="s">
        <v>14789</v>
      </c>
      <c r="C1811" s="795" t="s">
        <v>14859</v>
      </c>
      <c r="D1811" s="795" t="s">
        <v>14860</v>
      </c>
      <c r="E1811" s="795" t="s">
        <v>9568</v>
      </c>
      <c r="F1811" s="922"/>
    </row>
    <row r="1812" spans="1:6" ht="17.25" customHeight="1">
      <c r="A1812" s="931">
        <f t="shared" si="0"/>
        <v>44035</v>
      </c>
      <c r="B1812" s="794" t="s">
        <v>14789</v>
      </c>
      <c r="C1812" s="795" t="s">
        <v>14861</v>
      </c>
      <c r="D1812" s="795" t="s">
        <v>14862</v>
      </c>
      <c r="E1812" s="795" t="s">
        <v>9568</v>
      </c>
      <c r="F1812" s="922"/>
    </row>
    <row r="1813" spans="1:6" ht="17.25" customHeight="1">
      <c r="A1813" s="931">
        <f t="shared" si="0"/>
        <v>44035</v>
      </c>
      <c r="B1813" s="794" t="s">
        <v>14789</v>
      </c>
      <c r="C1813" s="795" t="s">
        <v>14863</v>
      </c>
      <c r="D1813" s="795" t="s">
        <v>14864</v>
      </c>
      <c r="E1813" s="795" t="s">
        <v>9568</v>
      </c>
      <c r="F1813" s="922"/>
    </row>
    <row r="1814" spans="1:6" ht="17.25" customHeight="1">
      <c r="A1814" s="931">
        <f t="shared" si="0"/>
        <v>44035</v>
      </c>
      <c r="B1814" s="794" t="s">
        <v>14789</v>
      </c>
      <c r="C1814" s="795" t="s">
        <v>14865</v>
      </c>
      <c r="D1814" s="795" t="s">
        <v>14866</v>
      </c>
      <c r="E1814" s="795" t="s">
        <v>9568</v>
      </c>
      <c r="F1814" s="922"/>
    </row>
    <row r="1815" spans="1:6" ht="17.25" customHeight="1">
      <c r="A1815" s="931">
        <f t="shared" ref="A1815:A1820" si="1">DATE(2020,7,24)</f>
        <v>44036</v>
      </c>
      <c r="B1815" s="794" t="s">
        <v>14789</v>
      </c>
      <c r="C1815" s="795" t="s">
        <v>14867</v>
      </c>
      <c r="D1815" s="795" t="s">
        <v>14868</v>
      </c>
      <c r="E1815" s="795" t="s">
        <v>9568</v>
      </c>
      <c r="F1815" s="922"/>
    </row>
    <row r="1816" spans="1:6" ht="17.25" customHeight="1">
      <c r="A1816" s="931">
        <f t="shared" si="1"/>
        <v>44036</v>
      </c>
      <c r="B1816" s="794" t="s">
        <v>14789</v>
      </c>
      <c r="C1816" s="795" t="s">
        <v>11636</v>
      </c>
      <c r="D1816" s="795" t="s">
        <v>14869</v>
      </c>
      <c r="E1816" s="795" t="s">
        <v>9568</v>
      </c>
      <c r="F1816" s="922"/>
    </row>
    <row r="1817" spans="1:6" ht="17.25" customHeight="1">
      <c r="A1817" s="931">
        <f t="shared" si="1"/>
        <v>44036</v>
      </c>
      <c r="B1817" s="794" t="s">
        <v>14789</v>
      </c>
      <c r="C1817" s="795" t="s">
        <v>14870</v>
      </c>
      <c r="D1817" s="795" t="s">
        <v>14871</v>
      </c>
      <c r="E1817" s="795" t="s">
        <v>9568</v>
      </c>
      <c r="F1817" s="922"/>
    </row>
    <row r="1818" spans="1:6" ht="17.25" customHeight="1">
      <c r="A1818" s="931">
        <f t="shared" si="1"/>
        <v>44036</v>
      </c>
      <c r="B1818" s="794" t="s">
        <v>14789</v>
      </c>
      <c r="C1818" s="795" t="s">
        <v>14872</v>
      </c>
      <c r="D1818" s="795" t="s">
        <v>14873</v>
      </c>
      <c r="E1818" s="795" t="s">
        <v>9568</v>
      </c>
      <c r="F1818" s="922"/>
    </row>
    <row r="1819" spans="1:6" ht="17.25" customHeight="1">
      <c r="A1819" s="931">
        <f t="shared" si="1"/>
        <v>44036</v>
      </c>
      <c r="B1819" s="794" t="s">
        <v>14789</v>
      </c>
      <c r="C1819" s="795" t="s">
        <v>14874</v>
      </c>
      <c r="D1819" s="795" t="s">
        <v>14875</v>
      </c>
      <c r="E1819" s="795" t="s">
        <v>9568</v>
      </c>
      <c r="F1819" s="922"/>
    </row>
    <row r="1820" spans="1:6" ht="17.25" customHeight="1">
      <c r="A1820" s="931">
        <f t="shared" si="1"/>
        <v>44036</v>
      </c>
      <c r="B1820" s="794" t="s">
        <v>14789</v>
      </c>
      <c r="C1820" s="795" t="s">
        <v>14876</v>
      </c>
      <c r="D1820" s="795" t="s">
        <v>14877</v>
      </c>
      <c r="E1820" s="795" t="s">
        <v>9568</v>
      </c>
      <c r="F1820" s="922"/>
    </row>
    <row r="1821" spans="1:6" ht="17.25" customHeight="1">
      <c r="A1821" s="931">
        <v>44038.568703703706</v>
      </c>
      <c r="B1821" s="794" t="s">
        <v>14789</v>
      </c>
      <c r="C1821" s="795" t="s">
        <v>14878</v>
      </c>
      <c r="D1821" s="795" t="s">
        <v>14879</v>
      </c>
      <c r="E1821" s="795" t="s">
        <v>9568</v>
      </c>
      <c r="F1821" s="922" t="s">
        <v>11365</v>
      </c>
    </row>
    <row r="1822" spans="1:6" ht="17.25" customHeight="1">
      <c r="A1822" s="931">
        <v>44038.700995370367</v>
      </c>
      <c r="B1822" s="794" t="s">
        <v>14789</v>
      </c>
      <c r="C1822" s="795" t="s">
        <v>9571</v>
      </c>
      <c r="D1822" s="795" t="s">
        <v>14880</v>
      </c>
      <c r="E1822" s="795" t="s">
        <v>9568</v>
      </c>
      <c r="F1822" s="922"/>
    </row>
    <row r="1823" spans="1:6" ht="17.25" customHeight="1">
      <c r="A1823" s="932">
        <v>44038</v>
      </c>
      <c r="B1823" s="800" t="s">
        <v>14789</v>
      </c>
      <c r="C1823" s="801" t="s">
        <v>14881</v>
      </c>
      <c r="D1823" s="801" t="s">
        <v>14882</v>
      </c>
      <c r="E1823" s="801" t="s">
        <v>9597</v>
      </c>
      <c r="F1823" s="933"/>
    </row>
    <row r="1824" spans="1:6" ht="17.25" customHeight="1">
      <c r="A1824" s="931">
        <v>44039.451157407406</v>
      </c>
      <c r="B1824" s="794" t="s">
        <v>14789</v>
      </c>
      <c r="C1824" s="795" t="s">
        <v>14883</v>
      </c>
      <c r="D1824" s="795" t="s">
        <v>14884</v>
      </c>
      <c r="E1824" s="795" t="s">
        <v>9568</v>
      </c>
      <c r="F1824" s="922"/>
    </row>
    <row r="1825" spans="1:6" ht="17.25" customHeight="1">
      <c r="A1825" s="931">
        <v>44039.451666666668</v>
      </c>
      <c r="B1825" s="794" t="s">
        <v>14789</v>
      </c>
      <c r="C1825" s="795" t="s">
        <v>14883</v>
      </c>
      <c r="D1825" s="795" t="s">
        <v>14885</v>
      </c>
      <c r="E1825" s="795" t="s">
        <v>9568</v>
      </c>
      <c r="F1825" s="922"/>
    </row>
    <row r="1826" spans="1:6" ht="17.25" customHeight="1">
      <c r="A1826" s="931">
        <v>44039.452106481483</v>
      </c>
      <c r="B1826" s="794" t="s">
        <v>14789</v>
      </c>
      <c r="C1826" s="795" t="s">
        <v>14883</v>
      </c>
      <c r="D1826" s="795" t="s">
        <v>14886</v>
      </c>
      <c r="E1826" s="795" t="s">
        <v>9568</v>
      </c>
      <c r="F1826" s="922"/>
    </row>
    <row r="1827" spans="1:6" ht="17.25" customHeight="1">
      <c r="A1827" s="931">
        <v>44039</v>
      </c>
      <c r="B1827" s="794" t="s">
        <v>14789</v>
      </c>
      <c r="C1827" s="795" t="s">
        <v>14883</v>
      </c>
      <c r="D1827" s="795" t="s">
        <v>14887</v>
      </c>
      <c r="E1827" s="795" t="s">
        <v>9568</v>
      </c>
      <c r="F1827" s="922"/>
    </row>
    <row r="1828" spans="1:6" ht="17.25" customHeight="1">
      <c r="A1828" s="931">
        <v>44039</v>
      </c>
      <c r="B1828" s="794" t="s">
        <v>14789</v>
      </c>
      <c r="C1828" s="795" t="s">
        <v>14883</v>
      </c>
      <c r="D1828" s="795" t="s">
        <v>14888</v>
      </c>
      <c r="E1828" s="795" t="s">
        <v>9568</v>
      </c>
      <c r="F1828" s="922"/>
    </row>
    <row r="1829" spans="1:6" ht="17.25" customHeight="1">
      <c r="A1829" s="931">
        <v>44039</v>
      </c>
      <c r="B1829" s="794" t="s">
        <v>14789</v>
      </c>
      <c r="C1829" s="795" t="s">
        <v>14883</v>
      </c>
      <c r="D1829" s="795" t="s">
        <v>14889</v>
      </c>
      <c r="E1829" s="795" t="s">
        <v>9568</v>
      </c>
      <c r="F1829" s="922"/>
    </row>
    <row r="1830" spans="1:6" ht="17.25" customHeight="1">
      <c r="A1830" s="931">
        <v>44039</v>
      </c>
      <c r="B1830" s="794" t="s">
        <v>14789</v>
      </c>
      <c r="C1830" s="795" t="s">
        <v>1187</v>
      </c>
      <c r="D1830" s="795" t="s">
        <v>14890</v>
      </c>
      <c r="E1830" s="795" t="s">
        <v>9568</v>
      </c>
      <c r="F1830" s="922"/>
    </row>
    <row r="1831" spans="1:6" ht="17.25" customHeight="1">
      <c r="A1831" s="931">
        <v>44039</v>
      </c>
      <c r="B1831" s="794" t="s">
        <v>14789</v>
      </c>
      <c r="C1831" s="795" t="s">
        <v>14883</v>
      </c>
      <c r="D1831" s="795" t="s">
        <v>14884</v>
      </c>
      <c r="E1831" s="795" t="s">
        <v>9568</v>
      </c>
      <c r="F1831" s="922"/>
    </row>
    <row r="1832" spans="1:6" ht="17.25" customHeight="1">
      <c r="A1832" s="931">
        <v>44039</v>
      </c>
      <c r="B1832" s="794" t="s">
        <v>14789</v>
      </c>
      <c r="C1832" s="795" t="s">
        <v>14883</v>
      </c>
      <c r="D1832" s="795" t="s">
        <v>14885</v>
      </c>
      <c r="E1832" s="795" t="s">
        <v>9568</v>
      </c>
      <c r="F1832" s="922"/>
    </row>
    <row r="1833" spans="1:6" ht="17.25" customHeight="1">
      <c r="A1833" s="931">
        <v>44039</v>
      </c>
      <c r="B1833" s="794" t="s">
        <v>14789</v>
      </c>
      <c r="C1833" s="795" t="s">
        <v>14883</v>
      </c>
      <c r="D1833" s="795" t="s">
        <v>14886</v>
      </c>
      <c r="E1833" s="795" t="s">
        <v>9568</v>
      </c>
      <c r="F1833" s="846"/>
    </row>
    <row r="1834" spans="1:6" ht="17.25" customHeight="1">
      <c r="A1834" s="931">
        <v>44039</v>
      </c>
      <c r="B1834" s="794" t="s">
        <v>14789</v>
      </c>
      <c r="C1834" s="795" t="s">
        <v>14883</v>
      </c>
      <c r="D1834" s="795" t="s">
        <v>14887</v>
      </c>
      <c r="E1834" s="795" t="s">
        <v>9568</v>
      </c>
      <c r="F1834" s="846"/>
    </row>
    <row r="1835" spans="1:6" ht="17.25" customHeight="1">
      <c r="A1835" s="931">
        <v>44039</v>
      </c>
      <c r="B1835" s="794" t="s">
        <v>14789</v>
      </c>
      <c r="C1835" s="795" t="s">
        <v>14883</v>
      </c>
      <c r="D1835" s="795" t="s">
        <v>14888</v>
      </c>
      <c r="E1835" s="795" t="s">
        <v>9568</v>
      </c>
      <c r="F1835" s="846"/>
    </row>
    <row r="1836" spans="1:6" ht="17.25" customHeight="1">
      <c r="A1836" s="931">
        <v>44039</v>
      </c>
      <c r="B1836" s="794" t="s">
        <v>14789</v>
      </c>
      <c r="C1836" s="795" t="s">
        <v>14883</v>
      </c>
      <c r="D1836" s="795" t="s">
        <v>14889</v>
      </c>
      <c r="E1836" s="795" t="s">
        <v>9568</v>
      </c>
      <c r="F1836" s="846"/>
    </row>
    <row r="1837" spans="1:6" ht="17.25" customHeight="1">
      <c r="A1837" s="931">
        <v>44039</v>
      </c>
      <c r="B1837" s="794" t="s">
        <v>14789</v>
      </c>
      <c r="C1837" s="795" t="s">
        <v>14883</v>
      </c>
      <c r="D1837" s="795" t="s">
        <v>14884</v>
      </c>
      <c r="E1837" s="795" t="s">
        <v>9568</v>
      </c>
      <c r="F1837" s="846"/>
    </row>
    <row r="1838" spans="1:6" ht="17.25" customHeight="1">
      <c r="A1838" s="931">
        <v>44039</v>
      </c>
      <c r="B1838" s="794" t="s">
        <v>14789</v>
      </c>
      <c r="C1838" s="795" t="s">
        <v>14883</v>
      </c>
      <c r="D1838" s="795" t="s">
        <v>14885</v>
      </c>
      <c r="E1838" s="795" t="s">
        <v>9568</v>
      </c>
      <c r="F1838" s="846"/>
    </row>
    <row r="1839" spans="1:6" ht="17.25" customHeight="1">
      <c r="A1839" s="931">
        <v>44039</v>
      </c>
      <c r="B1839" s="794" t="s">
        <v>14789</v>
      </c>
      <c r="C1839" s="795" t="s">
        <v>14883</v>
      </c>
      <c r="D1839" s="795" t="s">
        <v>14886</v>
      </c>
      <c r="E1839" s="795" t="s">
        <v>9568</v>
      </c>
      <c r="F1839" s="846"/>
    </row>
    <row r="1840" spans="1:6" ht="17.25" customHeight="1">
      <c r="A1840" s="931">
        <v>44039</v>
      </c>
      <c r="B1840" s="794" t="s">
        <v>14789</v>
      </c>
      <c r="C1840" s="795" t="s">
        <v>14883</v>
      </c>
      <c r="D1840" s="795" t="s">
        <v>14889</v>
      </c>
      <c r="E1840" s="795" t="s">
        <v>9568</v>
      </c>
      <c r="F1840" s="846"/>
    </row>
    <row r="1841" spans="1:6" ht="17.25" customHeight="1">
      <c r="A1841" s="931">
        <v>44039</v>
      </c>
      <c r="B1841" s="794" t="s">
        <v>14789</v>
      </c>
      <c r="C1841" s="795" t="s">
        <v>14883</v>
      </c>
      <c r="D1841" s="795" t="s">
        <v>14891</v>
      </c>
      <c r="E1841" s="795" t="s">
        <v>9568</v>
      </c>
      <c r="F1841" s="846"/>
    </row>
    <row r="1842" spans="1:6" ht="17.25" customHeight="1">
      <c r="A1842" s="931">
        <v>44039</v>
      </c>
      <c r="B1842" s="794" t="s">
        <v>14789</v>
      </c>
      <c r="C1842" s="795" t="s">
        <v>14883</v>
      </c>
      <c r="D1842" s="795" t="s">
        <v>14892</v>
      </c>
      <c r="E1842" s="795" t="s">
        <v>9568</v>
      </c>
      <c r="F1842" s="846"/>
    </row>
    <row r="1843" spans="1:6" ht="17.25" customHeight="1">
      <c r="A1843" s="931">
        <v>44039</v>
      </c>
      <c r="B1843" s="794" t="s">
        <v>14789</v>
      </c>
      <c r="C1843" s="795" t="s">
        <v>14883</v>
      </c>
      <c r="D1843" s="795" t="s">
        <v>14893</v>
      </c>
      <c r="E1843" s="795" t="s">
        <v>9568</v>
      </c>
      <c r="F1843" s="846"/>
    </row>
    <row r="1844" spans="1:6" ht="17.25" customHeight="1">
      <c r="A1844" s="931">
        <v>44039</v>
      </c>
      <c r="B1844" s="794" t="s">
        <v>14789</v>
      </c>
      <c r="C1844" s="795" t="s">
        <v>14883</v>
      </c>
      <c r="D1844" s="795" t="s">
        <v>14894</v>
      </c>
      <c r="E1844" s="795" t="s">
        <v>9568</v>
      </c>
      <c r="F1844" s="846"/>
    </row>
    <row r="1845" spans="1:6" ht="17.25" customHeight="1">
      <c r="A1845" s="931">
        <v>44039</v>
      </c>
      <c r="B1845" s="794" t="s">
        <v>14789</v>
      </c>
      <c r="C1845" s="795" t="s">
        <v>14883</v>
      </c>
      <c r="D1845" s="795" t="s">
        <v>14895</v>
      </c>
      <c r="E1845" s="795" t="s">
        <v>9568</v>
      </c>
      <c r="F1845" s="846"/>
    </row>
    <row r="1846" spans="1:6" ht="17.25" customHeight="1">
      <c r="A1846" s="931">
        <v>44039</v>
      </c>
      <c r="B1846" s="794" t="s">
        <v>14789</v>
      </c>
      <c r="C1846" s="795" t="s">
        <v>14883</v>
      </c>
      <c r="D1846" s="795" t="s">
        <v>14896</v>
      </c>
      <c r="E1846" s="795" t="s">
        <v>9568</v>
      </c>
      <c r="F1846" s="846"/>
    </row>
    <row r="1847" spans="1:6" ht="17.25" customHeight="1">
      <c r="A1847" s="931">
        <v>44039</v>
      </c>
      <c r="B1847" s="794" t="s">
        <v>14789</v>
      </c>
      <c r="C1847" s="795" t="s">
        <v>14883</v>
      </c>
      <c r="D1847" s="795" t="s">
        <v>14897</v>
      </c>
      <c r="E1847" s="795" t="s">
        <v>9568</v>
      </c>
      <c r="F1847" s="846"/>
    </row>
    <row r="1848" spans="1:6" ht="17.25" customHeight="1">
      <c r="A1848" s="931">
        <v>44039</v>
      </c>
      <c r="B1848" s="794" t="s">
        <v>14789</v>
      </c>
      <c r="C1848" s="795" t="s">
        <v>14883</v>
      </c>
      <c r="D1848" s="795" t="s">
        <v>14898</v>
      </c>
      <c r="E1848" s="795" t="s">
        <v>9568</v>
      </c>
      <c r="F1848" s="846"/>
    </row>
    <row r="1849" spans="1:6" ht="17.25" customHeight="1">
      <c r="A1849" s="932">
        <v>44039</v>
      </c>
      <c r="B1849" s="800" t="s">
        <v>14789</v>
      </c>
      <c r="C1849" s="801" t="s">
        <v>14899</v>
      </c>
      <c r="D1849" s="801" t="s">
        <v>14900</v>
      </c>
      <c r="E1849" s="801" t="s">
        <v>9597</v>
      </c>
      <c r="F1849" s="873"/>
    </row>
    <row r="1850" spans="1:6" ht="17.25" customHeight="1">
      <c r="A1850" s="931">
        <v>44040.34752314815</v>
      </c>
      <c r="B1850" s="794" t="s">
        <v>14789</v>
      </c>
      <c r="C1850" s="795" t="s">
        <v>14883</v>
      </c>
      <c r="D1850" s="795" t="s">
        <v>14884</v>
      </c>
      <c r="E1850" s="795" t="s">
        <v>9568</v>
      </c>
      <c r="F1850" s="846"/>
    </row>
    <row r="1851" spans="1:6" ht="17.25" customHeight="1">
      <c r="A1851" s="931">
        <v>44040</v>
      </c>
      <c r="B1851" s="794" t="s">
        <v>14789</v>
      </c>
      <c r="C1851" s="795" t="s">
        <v>14883</v>
      </c>
      <c r="D1851" s="795" t="s">
        <v>14885</v>
      </c>
      <c r="E1851" s="795" t="s">
        <v>9568</v>
      </c>
      <c r="F1851" s="846"/>
    </row>
    <row r="1852" spans="1:6" ht="17.25" customHeight="1">
      <c r="A1852" s="931">
        <v>44040</v>
      </c>
      <c r="B1852" s="794" t="s">
        <v>14789</v>
      </c>
      <c r="C1852" s="795" t="s">
        <v>14883</v>
      </c>
      <c r="D1852" s="795" t="s">
        <v>14886</v>
      </c>
      <c r="E1852" s="795" t="s">
        <v>9568</v>
      </c>
      <c r="F1852" s="846"/>
    </row>
    <row r="1853" spans="1:6" ht="17.25" customHeight="1">
      <c r="A1853" s="931">
        <v>44040</v>
      </c>
      <c r="B1853" s="794" t="s">
        <v>14789</v>
      </c>
      <c r="C1853" s="795" t="s">
        <v>14883</v>
      </c>
      <c r="D1853" s="795" t="s">
        <v>14887</v>
      </c>
      <c r="E1853" s="795" t="s">
        <v>9568</v>
      </c>
      <c r="F1853" s="846"/>
    </row>
    <row r="1854" spans="1:6" ht="17.25" customHeight="1">
      <c r="A1854" s="931">
        <v>44040</v>
      </c>
      <c r="B1854" s="794" t="s">
        <v>14789</v>
      </c>
      <c r="C1854" s="795" t="s">
        <v>14883</v>
      </c>
      <c r="D1854" s="795" t="s">
        <v>14888</v>
      </c>
      <c r="E1854" s="795" t="s">
        <v>9568</v>
      </c>
      <c r="F1854" s="846"/>
    </row>
    <row r="1855" spans="1:6" ht="17.25" customHeight="1">
      <c r="A1855" s="931">
        <v>44040</v>
      </c>
      <c r="B1855" s="794" t="s">
        <v>14789</v>
      </c>
      <c r="C1855" s="795" t="s">
        <v>14883</v>
      </c>
      <c r="D1855" s="795" t="s">
        <v>14889</v>
      </c>
      <c r="E1855" s="795" t="s">
        <v>9568</v>
      </c>
      <c r="F1855" s="846"/>
    </row>
    <row r="1856" spans="1:6" ht="17.25" customHeight="1">
      <c r="A1856" s="931">
        <v>44040</v>
      </c>
      <c r="B1856" s="794" t="s">
        <v>14789</v>
      </c>
      <c r="C1856" s="795" t="s">
        <v>14762</v>
      </c>
      <c r="D1856" s="795" t="s">
        <v>14901</v>
      </c>
      <c r="E1856" s="795" t="s">
        <v>9568</v>
      </c>
      <c r="F1856" s="846"/>
    </row>
    <row r="1857" spans="1:6" ht="17.25" customHeight="1">
      <c r="A1857" s="931">
        <v>44040</v>
      </c>
      <c r="B1857" s="794" t="s">
        <v>14789</v>
      </c>
      <c r="C1857" s="795" t="s">
        <v>14902</v>
      </c>
      <c r="D1857" s="795" t="s">
        <v>14903</v>
      </c>
      <c r="E1857" s="795" t="s">
        <v>9568</v>
      </c>
      <c r="F1857" s="846"/>
    </row>
    <row r="1858" spans="1:6" ht="17.25" customHeight="1">
      <c r="A1858" s="931">
        <v>44040</v>
      </c>
      <c r="B1858" s="794" t="s">
        <v>14789</v>
      </c>
      <c r="C1858" s="795" t="s">
        <v>14902</v>
      </c>
      <c r="D1858" s="795" t="s">
        <v>14904</v>
      </c>
      <c r="E1858" s="795" t="s">
        <v>9568</v>
      </c>
      <c r="F1858" s="846"/>
    </row>
    <row r="1859" spans="1:6" ht="17.25" customHeight="1">
      <c r="A1859" s="931">
        <v>44040</v>
      </c>
      <c r="B1859" s="794" t="s">
        <v>14789</v>
      </c>
      <c r="C1859" s="795" t="s">
        <v>14905</v>
      </c>
      <c r="D1859" s="795" t="s">
        <v>14906</v>
      </c>
      <c r="E1859" s="795" t="s">
        <v>9568</v>
      </c>
      <c r="F1859" s="846"/>
    </row>
    <row r="1860" spans="1:6" ht="17.25" customHeight="1">
      <c r="A1860" s="931">
        <v>44040</v>
      </c>
      <c r="B1860" s="794" t="s">
        <v>14789</v>
      </c>
      <c r="C1860" s="795" t="s">
        <v>14907</v>
      </c>
      <c r="D1860" s="795" t="s">
        <v>14908</v>
      </c>
      <c r="E1860" s="795" t="s">
        <v>9568</v>
      </c>
      <c r="F1860" s="846"/>
    </row>
    <row r="1861" spans="1:6" ht="17.25" customHeight="1">
      <c r="A1861" s="931">
        <v>44040</v>
      </c>
      <c r="B1861" s="794" t="s">
        <v>14789</v>
      </c>
      <c r="C1861" s="795" t="s">
        <v>14909</v>
      </c>
      <c r="D1861" s="795" t="s">
        <v>14910</v>
      </c>
      <c r="E1861" s="795" t="s">
        <v>9568</v>
      </c>
      <c r="F1861" s="846"/>
    </row>
    <row r="1862" spans="1:6" ht="17.25" customHeight="1">
      <c r="A1862" s="931">
        <v>44040</v>
      </c>
      <c r="B1862" s="794" t="s">
        <v>14789</v>
      </c>
      <c r="C1862" s="795" t="s">
        <v>14883</v>
      </c>
      <c r="D1862" s="795" t="s">
        <v>14884</v>
      </c>
      <c r="E1862" s="795" t="s">
        <v>9568</v>
      </c>
      <c r="F1862" s="846"/>
    </row>
    <row r="1863" spans="1:6" ht="17.25" customHeight="1">
      <c r="A1863" s="931">
        <v>44040</v>
      </c>
      <c r="B1863" s="794" t="s">
        <v>14789</v>
      </c>
      <c r="C1863" s="795" t="s">
        <v>14883</v>
      </c>
      <c r="D1863" s="795" t="s">
        <v>14885</v>
      </c>
      <c r="E1863" s="795" t="s">
        <v>9568</v>
      </c>
      <c r="F1863" s="846"/>
    </row>
    <row r="1864" spans="1:6" ht="17.25" customHeight="1">
      <c r="A1864" s="931">
        <v>44040</v>
      </c>
      <c r="B1864" s="794" t="s">
        <v>14789</v>
      </c>
      <c r="C1864" s="795" t="s">
        <v>14883</v>
      </c>
      <c r="D1864" s="795" t="s">
        <v>14886</v>
      </c>
      <c r="E1864" s="795" t="s">
        <v>9568</v>
      </c>
      <c r="F1864" s="846"/>
    </row>
    <row r="1865" spans="1:6" ht="17.25" customHeight="1">
      <c r="A1865" s="931">
        <v>44040</v>
      </c>
      <c r="B1865" s="794" t="s">
        <v>14789</v>
      </c>
      <c r="C1865" s="795" t="s">
        <v>14883</v>
      </c>
      <c r="D1865" s="795" t="s">
        <v>14887</v>
      </c>
      <c r="E1865" s="795" t="s">
        <v>9568</v>
      </c>
      <c r="F1865" s="846"/>
    </row>
    <row r="1866" spans="1:6" ht="17.25" customHeight="1">
      <c r="A1866" s="931">
        <v>44040</v>
      </c>
      <c r="B1866" s="794" t="s">
        <v>14789</v>
      </c>
      <c r="C1866" s="795" t="s">
        <v>14883</v>
      </c>
      <c r="D1866" s="795" t="s">
        <v>14888</v>
      </c>
      <c r="E1866" s="795" t="s">
        <v>9568</v>
      </c>
      <c r="F1866" s="846"/>
    </row>
    <row r="1867" spans="1:6" ht="17.25" customHeight="1">
      <c r="A1867" s="931">
        <v>44040</v>
      </c>
      <c r="B1867" s="794" t="s">
        <v>14789</v>
      </c>
      <c r="C1867" s="795" t="s">
        <v>14883</v>
      </c>
      <c r="D1867" s="795" t="s">
        <v>14889</v>
      </c>
      <c r="E1867" s="795" t="s">
        <v>9568</v>
      </c>
      <c r="F1867" s="846"/>
    </row>
    <row r="1868" spans="1:6" ht="17.25" customHeight="1">
      <c r="A1868" s="931">
        <v>44040</v>
      </c>
      <c r="B1868" s="794" t="s">
        <v>14789</v>
      </c>
      <c r="C1868" s="795" t="s">
        <v>14911</v>
      </c>
      <c r="D1868" s="795" t="s">
        <v>14912</v>
      </c>
      <c r="E1868" s="795" t="s">
        <v>9568</v>
      </c>
      <c r="F1868" s="846"/>
    </row>
    <row r="1869" spans="1:6" ht="17.25" customHeight="1">
      <c r="A1869" s="931">
        <v>44040</v>
      </c>
      <c r="B1869" s="794" t="s">
        <v>14789</v>
      </c>
      <c r="C1869" s="795" t="s">
        <v>12128</v>
      </c>
      <c r="D1869" s="795" t="s">
        <v>14913</v>
      </c>
      <c r="E1869" s="795" t="s">
        <v>9568</v>
      </c>
      <c r="F1869" s="846"/>
    </row>
    <row r="1870" spans="1:6" ht="17.25" customHeight="1">
      <c r="A1870" s="931">
        <v>44040</v>
      </c>
      <c r="B1870" s="794" t="s">
        <v>14789</v>
      </c>
      <c r="C1870" s="795" t="s">
        <v>14914</v>
      </c>
      <c r="D1870" s="795" t="s">
        <v>14915</v>
      </c>
      <c r="E1870" s="795" t="s">
        <v>9568</v>
      </c>
      <c r="F1870" s="846"/>
    </row>
    <row r="1871" spans="1:6" ht="17.25" customHeight="1">
      <c r="A1871" s="931">
        <v>44040</v>
      </c>
      <c r="B1871" s="794" t="s">
        <v>14789</v>
      </c>
      <c r="C1871" s="795" t="s">
        <v>11873</v>
      </c>
      <c r="D1871" s="795" t="s">
        <v>14916</v>
      </c>
      <c r="E1871" s="795" t="s">
        <v>9568</v>
      </c>
      <c r="F1871" s="846"/>
    </row>
    <row r="1872" spans="1:6" ht="17.25" customHeight="1">
      <c r="A1872" s="931">
        <v>44040</v>
      </c>
      <c r="B1872" s="794" t="s">
        <v>14789</v>
      </c>
      <c r="C1872" s="795" t="s">
        <v>9747</v>
      </c>
      <c r="D1872" s="795" t="s">
        <v>14917</v>
      </c>
      <c r="E1872" s="795" t="s">
        <v>9568</v>
      </c>
      <c r="F1872" s="846"/>
    </row>
    <row r="1873" spans="1:6" ht="17.25" customHeight="1">
      <c r="A1873" s="931">
        <v>44040</v>
      </c>
      <c r="B1873" s="794" t="s">
        <v>14789</v>
      </c>
      <c r="C1873" s="795" t="s">
        <v>14918</v>
      </c>
      <c r="D1873" s="795" t="s">
        <v>14919</v>
      </c>
      <c r="E1873" s="795" t="s">
        <v>9568</v>
      </c>
      <c r="F1873" s="846"/>
    </row>
    <row r="1874" spans="1:6" ht="17.25" customHeight="1">
      <c r="A1874" s="931">
        <v>44040</v>
      </c>
      <c r="B1874" s="794" t="s">
        <v>14789</v>
      </c>
      <c r="C1874" s="795" t="s">
        <v>14920</v>
      </c>
      <c r="D1874" s="795" t="s">
        <v>14921</v>
      </c>
      <c r="E1874" s="795" t="s">
        <v>9568</v>
      </c>
      <c r="F1874" s="846"/>
    </row>
    <row r="1875" spans="1:6" ht="17.25" customHeight="1">
      <c r="A1875" s="931">
        <v>44040</v>
      </c>
      <c r="B1875" s="794" t="s">
        <v>14789</v>
      </c>
      <c r="C1875" s="795" t="s">
        <v>14922</v>
      </c>
      <c r="D1875" s="795" t="s">
        <v>14923</v>
      </c>
      <c r="E1875" s="795" t="s">
        <v>9568</v>
      </c>
      <c r="F1875" s="846"/>
    </row>
    <row r="1876" spans="1:6" ht="17.25" customHeight="1">
      <c r="A1876" s="931">
        <v>44040</v>
      </c>
      <c r="B1876" s="794" t="s">
        <v>14789</v>
      </c>
      <c r="C1876" s="795" t="s">
        <v>14263</v>
      </c>
      <c r="D1876" s="795" t="s">
        <v>14924</v>
      </c>
      <c r="E1876" s="795" t="s">
        <v>9568</v>
      </c>
      <c r="F1876" s="846"/>
    </row>
    <row r="1877" spans="1:6" ht="17.25" customHeight="1">
      <c r="A1877" s="931">
        <v>44040</v>
      </c>
      <c r="B1877" s="794" t="s">
        <v>14789</v>
      </c>
      <c r="C1877" s="795" t="s">
        <v>10030</v>
      </c>
      <c r="D1877" s="795" t="s">
        <v>14925</v>
      </c>
      <c r="E1877" s="795" t="s">
        <v>9568</v>
      </c>
      <c r="F1877" s="846"/>
    </row>
    <row r="1878" spans="1:6" ht="17.25" customHeight="1">
      <c r="A1878" s="931">
        <v>44040</v>
      </c>
      <c r="B1878" s="794" t="s">
        <v>14789</v>
      </c>
      <c r="C1878" s="795" t="s">
        <v>12756</v>
      </c>
      <c r="D1878" s="795" t="s">
        <v>14926</v>
      </c>
      <c r="E1878" s="795" t="s">
        <v>9568</v>
      </c>
      <c r="F1878" s="846"/>
    </row>
    <row r="1879" spans="1:6" ht="17.25" customHeight="1">
      <c r="A1879" s="931">
        <v>44040</v>
      </c>
      <c r="B1879" s="794" t="s">
        <v>14789</v>
      </c>
      <c r="C1879" s="795" t="s">
        <v>14927</v>
      </c>
      <c r="D1879" s="795" t="s">
        <v>14928</v>
      </c>
      <c r="E1879" s="795" t="s">
        <v>9568</v>
      </c>
      <c r="F1879" s="846"/>
    </row>
    <row r="1880" spans="1:6" ht="17.25" customHeight="1">
      <c r="A1880" s="931">
        <v>44040</v>
      </c>
      <c r="B1880" s="794" t="s">
        <v>14789</v>
      </c>
      <c r="C1880" s="795" t="s">
        <v>12007</v>
      </c>
      <c r="D1880" s="795" t="s">
        <v>14929</v>
      </c>
      <c r="E1880" s="795" t="s">
        <v>9568</v>
      </c>
      <c r="F1880" s="846"/>
    </row>
    <row r="1881" spans="1:6" ht="17.25" customHeight="1">
      <c r="A1881" s="931">
        <v>44040</v>
      </c>
      <c r="B1881" s="794" t="s">
        <v>14789</v>
      </c>
      <c r="C1881" s="795" t="s">
        <v>14930</v>
      </c>
      <c r="D1881" s="795" t="s">
        <v>14931</v>
      </c>
      <c r="E1881" s="795" t="s">
        <v>9568</v>
      </c>
      <c r="F1881" s="846"/>
    </row>
    <row r="1882" spans="1:6" ht="17.25" customHeight="1">
      <c r="A1882" s="931">
        <v>44040</v>
      </c>
      <c r="B1882" s="794" t="s">
        <v>14789</v>
      </c>
      <c r="C1882" s="795" t="s">
        <v>14932</v>
      </c>
      <c r="D1882" s="795" t="s">
        <v>14933</v>
      </c>
      <c r="E1882" s="795" t="s">
        <v>9568</v>
      </c>
      <c r="F1882" s="846"/>
    </row>
    <row r="1883" spans="1:6" ht="17.25" customHeight="1">
      <c r="A1883" s="931">
        <v>44040</v>
      </c>
      <c r="B1883" s="794" t="s">
        <v>14789</v>
      </c>
      <c r="C1883" s="795" t="s">
        <v>12529</v>
      </c>
      <c r="D1883" s="795" t="s">
        <v>14934</v>
      </c>
      <c r="E1883" s="795" t="s">
        <v>9568</v>
      </c>
      <c r="F1883" s="846"/>
    </row>
    <row r="1884" spans="1:6" ht="17.25" customHeight="1">
      <c r="A1884" s="931">
        <v>44040</v>
      </c>
      <c r="B1884" s="794" t="s">
        <v>14789</v>
      </c>
      <c r="C1884" s="795" t="s">
        <v>10470</v>
      </c>
      <c r="D1884" s="795" t="s">
        <v>14935</v>
      </c>
      <c r="E1884" s="795" t="s">
        <v>9568</v>
      </c>
      <c r="F1884" s="846"/>
    </row>
    <row r="1885" spans="1:6" ht="17.25" customHeight="1">
      <c r="A1885" s="931">
        <v>44040</v>
      </c>
      <c r="B1885" s="794" t="s">
        <v>14789</v>
      </c>
      <c r="C1885" s="795" t="s">
        <v>14936</v>
      </c>
      <c r="D1885" s="795" t="s">
        <v>14937</v>
      </c>
      <c r="E1885" s="795" t="s">
        <v>9568</v>
      </c>
      <c r="F1885" s="846"/>
    </row>
    <row r="1886" spans="1:6" ht="17.25" customHeight="1">
      <c r="A1886" s="931">
        <v>44040</v>
      </c>
      <c r="B1886" s="794" t="s">
        <v>14789</v>
      </c>
      <c r="C1886" s="795" t="s">
        <v>14938</v>
      </c>
      <c r="D1886" s="795" t="s">
        <v>14939</v>
      </c>
      <c r="E1886" s="795" t="s">
        <v>9568</v>
      </c>
      <c r="F1886" s="846"/>
    </row>
    <row r="1887" spans="1:6" ht="17.25" customHeight="1">
      <c r="A1887" s="931">
        <v>44040</v>
      </c>
      <c r="B1887" s="794" t="s">
        <v>14789</v>
      </c>
      <c r="C1887" s="795" t="s">
        <v>10013</v>
      </c>
      <c r="D1887" s="795" t="s">
        <v>14940</v>
      </c>
      <c r="E1887" s="795" t="s">
        <v>9568</v>
      </c>
      <c r="F1887" s="846"/>
    </row>
    <row r="1888" spans="1:6" ht="17.25" customHeight="1">
      <c r="A1888" s="931">
        <v>44040</v>
      </c>
      <c r="B1888" s="794" t="s">
        <v>14789</v>
      </c>
      <c r="C1888" s="795" t="s">
        <v>14941</v>
      </c>
      <c r="D1888" s="795" t="s">
        <v>14942</v>
      </c>
      <c r="E1888" s="795" t="s">
        <v>9568</v>
      </c>
      <c r="F1888" s="846"/>
    </row>
    <row r="1889" spans="1:6" ht="17.25" customHeight="1">
      <c r="A1889" s="931">
        <v>44040</v>
      </c>
      <c r="B1889" s="794" t="s">
        <v>14789</v>
      </c>
      <c r="C1889" s="795" t="s">
        <v>13574</v>
      </c>
      <c r="D1889" s="795" t="s">
        <v>14943</v>
      </c>
      <c r="E1889" s="795" t="s">
        <v>9568</v>
      </c>
      <c r="F1889" s="846"/>
    </row>
    <row r="1890" spans="1:6" ht="17.25" customHeight="1">
      <c r="A1890" s="931">
        <v>44040</v>
      </c>
      <c r="B1890" s="794" t="s">
        <v>14789</v>
      </c>
      <c r="C1890" s="795" t="s">
        <v>14944</v>
      </c>
      <c r="D1890" s="795" t="s">
        <v>14945</v>
      </c>
      <c r="E1890" s="795" t="s">
        <v>9568</v>
      </c>
      <c r="F1890" s="846"/>
    </row>
    <row r="1891" spans="1:6" ht="17.25" customHeight="1">
      <c r="A1891" s="931">
        <v>44040</v>
      </c>
      <c r="B1891" s="794" t="s">
        <v>14789</v>
      </c>
      <c r="C1891" s="795" t="s">
        <v>14946</v>
      </c>
      <c r="D1891" s="795" t="s">
        <v>14947</v>
      </c>
      <c r="E1891" s="795" t="s">
        <v>9568</v>
      </c>
      <c r="F1891" s="846"/>
    </row>
    <row r="1892" spans="1:6" ht="17.25" customHeight="1">
      <c r="A1892" s="931">
        <v>44040</v>
      </c>
      <c r="B1892" s="794" t="s">
        <v>14789</v>
      </c>
      <c r="C1892" s="795" t="s">
        <v>14948</v>
      </c>
      <c r="D1892" s="795" t="s">
        <v>14949</v>
      </c>
      <c r="E1892" s="795" t="s">
        <v>9568</v>
      </c>
      <c r="F1892" s="846"/>
    </row>
    <row r="1893" spans="1:6" ht="17.25" customHeight="1">
      <c r="A1893" s="931">
        <v>44040</v>
      </c>
      <c r="B1893" s="794" t="s">
        <v>14789</v>
      </c>
      <c r="C1893" s="795" t="s">
        <v>9620</v>
      </c>
      <c r="D1893" s="795" t="s">
        <v>14950</v>
      </c>
      <c r="E1893" s="795" t="s">
        <v>9568</v>
      </c>
      <c r="F1893" s="846"/>
    </row>
    <row r="1894" spans="1:6" ht="17.25" customHeight="1">
      <c r="A1894" s="931">
        <v>44040</v>
      </c>
      <c r="B1894" s="794" t="s">
        <v>14789</v>
      </c>
      <c r="C1894" s="795" t="s">
        <v>10978</v>
      </c>
      <c r="D1894" s="795" t="s">
        <v>14951</v>
      </c>
      <c r="E1894" s="795" t="s">
        <v>9568</v>
      </c>
      <c r="F1894" s="846"/>
    </row>
    <row r="1895" spans="1:6" ht="17.25" customHeight="1">
      <c r="A1895" s="931">
        <v>44040</v>
      </c>
      <c r="B1895" s="794" t="s">
        <v>14789</v>
      </c>
      <c r="C1895" s="795" t="s">
        <v>14952</v>
      </c>
      <c r="D1895" s="795" t="s">
        <v>14953</v>
      </c>
      <c r="E1895" s="795" t="s">
        <v>9568</v>
      </c>
      <c r="F1895" s="846"/>
    </row>
    <row r="1896" spans="1:6" ht="17.25" customHeight="1">
      <c r="A1896" s="931">
        <v>44040</v>
      </c>
      <c r="B1896" s="794" t="s">
        <v>14789</v>
      </c>
      <c r="C1896" s="795" t="s">
        <v>10457</v>
      </c>
      <c r="D1896" s="795" t="s">
        <v>14954</v>
      </c>
      <c r="E1896" s="795" t="s">
        <v>9568</v>
      </c>
      <c r="F1896" s="846"/>
    </row>
    <row r="1897" spans="1:6" ht="17.25" customHeight="1">
      <c r="A1897" s="931">
        <v>44040</v>
      </c>
      <c r="B1897" s="794" t="s">
        <v>14789</v>
      </c>
      <c r="C1897" s="795" t="s">
        <v>14955</v>
      </c>
      <c r="D1897" s="795" t="s">
        <v>14956</v>
      </c>
      <c r="E1897" s="795" t="s">
        <v>9568</v>
      </c>
      <c r="F1897" s="846"/>
    </row>
    <row r="1898" spans="1:6" ht="17.25" customHeight="1">
      <c r="A1898" s="931">
        <v>44040</v>
      </c>
      <c r="B1898" s="794" t="s">
        <v>14789</v>
      </c>
      <c r="C1898" s="795" t="s">
        <v>14957</v>
      </c>
      <c r="D1898" s="795" t="s">
        <v>14958</v>
      </c>
      <c r="E1898" s="795" t="s">
        <v>9568</v>
      </c>
      <c r="F1898" s="846"/>
    </row>
    <row r="1899" spans="1:6" ht="17.25" customHeight="1">
      <c r="A1899" s="931">
        <v>44040</v>
      </c>
      <c r="B1899" s="794" t="s">
        <v>14789</v>
      </c>
      <c r="C1899" s="795" t="s">
        <v>14959</v>
      </c>
      <c r="D1899" s="795" t="s">
        <v>14960</v>
      </c>
      <c r="E1899" s="795" t="s">
        <v>9568</v>
      </c>
      <c r="F1899" s="846"/>
    </row>
    <row r="1900" spans="1:6" ht="17.25" customHeight="1">
      <c r="A1900" s="931">
        <v>44040</v>
      </c>
      <c r="B1900" s="794" t="s">
        <v>14789</v>
      </c>
      <c r="C1900" s="795" t="s">
        <v>11946</v>
      </c>
      <c r="D1900" s="795" t="s">
        <v>14961</v>
      </c>
      <c r="E1900" s="795" t="s">
        <v>9568</v>
      </c>
      <c r="F1900" s="846"/>
    </row>
    <row r="1901" spans="1:6" ht="17.25" customHeight="1">
      <c r="A1901" s="931">
        <v>44040</v>
      </c>
      <c r="B1901" s="794" t="s">
        <v>14789</v>
      </c>
      <c r="C1901" s="795" t="s">
        <v>14962</v>
      </c>
      <c r="D1901" s="795" t="s">
        <v>14963</v>
      </c>
      <c r="E1901" s="795" t="s">
        <v>9568</v>
      </c>
      <c r="F1901" s="846"/>
    </row>
    <row r="1902" spans="1:6" ht="17.25" customHeight="1">
      <c r="A1902" s="931">
        <v>44040</v>
      </c>
      <c r="B1902" s="794" t="s">
        <v>14789</v>
      </c>
      <c r="C1902" s="795" t="s">
        <v>14003</v>
      </c>
      <c r="D1902" s="795" t="s">
        <v>14964</v>
      </c>
      <c r="E1902" s="795" t="s">
        <v>9568</v>
      </c>
      <c r="F1902" s="846"/>
    </row>
    <row r="1903" spans="1:6" ht="17.25" customHeight="1">
      <c r="A1903" s="931">
        <v>44040</v>
      </c>
      <c r="B1903" s="794" t="s">
        <v>14789</v>
      </c>
      <c r="C1903" s="795" t="s">
        <v>12529</v>
      </c>
      <c r="D1903" s="795" t="s">
        <v>14965</v>
      </c>
      <c r="E1903" s="795" t="s">
        <v>9568</v>
      </c>
      <c r="F1903" s="846"/>
    </row>
    <row r="1904" spans="1:6" ht="17.25" customHeight="1">
      <c r="A1904" s="931">
        <v>44040</v>
      </c>
      <c r="B1904" s="794" t="s">
        <v>14789</v>
      </c>
      <c r="C1904" s="795" t="s">
        <v>9700</v>
      </c>
      <c r="D1904" s="795" t="s">
        <v>14966</v>
      </c>
      <c r="E1904" s="795" t="s">
        <v>9568</v>
      </c>
      <c r="F1904" s="922"/>
    </row>
    <row r="1905" spans="1:6" ht="17.25" customHeight="1">
      <c r="A1905" s="931">
        <v>44040</v>
      </c>
      <c r="B1905" s="794" t="s">
        <v>14789</v>
      </c>
      <c r="C1905" s="795" t="s">
        <v>14967</v>
      </c>
      <c r="D1905" s="795" t="s">
        <v>14968</v>
      </c>
      <c r="E1905" s="795" t="s">
        <v>9568</v>
      </c>
      <c r="F1905" s="922"/>
    </row>
    <row r="1906" spans="1:6" ht="17.25" customHeight="1">
      <c r="A1906" s="931">
        <v>44040</v>
      </c>
      <c r="B1906" s="794" t="s">
        <v>14789</v>
      </c>
      <c r="C1906" s="795" t="s">
        <v>9751</v>
      </c>
      <c r="D1906" s="795" t="s">
        <v>14969</v>
      </c>
      <c r="E1906" s="795" t="s">
        <v>9568</v>
      </c>
      <c r="F1906" s="922"/>
    </row>
    <row r="1907" spans="1:6" ht="17.25" customHeight="1">
      <c r="A1907" s="931">
        <v>44040</v>
      </c>
      <c r="B1907" s="794" t="s">
        <v>14789</v>
      </c>
      <c r="C1907" s="795" t="s">
        <v>14970</v>
      </c>
      <c r="D1907" s="795" t="s">
        <v>14971</v>
      </c>
      <c r="E1907" s="795" t="s">
        <v>9568</v>
      </c>
      <c r="F1907" s="922"/>
    </row>
    <row r="1908" spans="1:6" ht="17.25" customHeight="1">
      <c r="A1908" s="931">
        <v>44040</v>
      </c>
      <c r="B1908" s="794" t="s">
        <v>14789</v>
      </c>
      <c r="C1908" s="795" t="s">
        <v>9986</v>
      </c>
      <c r="D1908" s="795" t="s">
        <v>14972</v>
      </c>
      <c r="E1908" s="795" t="s">
        <v>9568</v>
      </c>
      <c r="F1908" s="922"/>
    </row>
    <row r="1909" spans="1:6" ht="17.25" customHeight="1">
      <c r="A1909" s="931">
        <v>44040</v>
      </c>
      <c r="B1909" s="794" t="s">
        <v>14789</v>
      </c>
      <c r="C1909" s="795" t="s">
        <v>12523</v>
      </c>
      <c r="D1909" s="795" t="s">
        <v>14973</v>
      </c>
      <c r="E1909" s="795" t="s">
        <v>9568</v>
      </c>
      <c r="F1909" s="922"/>
    </row>
    <row r="1910" spans="1:6" ht="17.25" customHeight="1">
      <c r="A1910" s="931">
        <v>44040</v>
      </c>
      <c r="B1910" s="794" t="s">
        <v>14789</v>
      </c>
      <c r="C1910" s="795" t="s">
        <v>9747</v>
      </c>
      <c r="D1910" s="795" t="s">
        <v>14974</v>
      </c>
      <c r="E1910" s="795" t="s">
        <v>9568</v>
      </c>
      <c r="F1910" s="922"/>
    </row>
    <row r="1911" spans="1:6" ht="17.25" customHeight="1">
      <c r="A1911" s="931">
        <v>44040</v>
      </c>
      <c r="B1911" s="794" t="s">
        <v>14789</v>
      </c>
      <c r="C1911" s="795" t="s">
        <v>14975</v>
      </c>
      <c r="D1911" s="795" t="s">
        <v>14976</v>
      </c>
      <c r="E1911" s="795" t="s">
        <v>9568</v>
      </c>
      <c r="F1911" s="922"/>
    </row>
    <row r="1912" spans="1:6" ht="17.25" customHeight="1">
      <c r="A1912" s="931">
        <v>44040</v>
      </c>
      <c r="B1912" s="794" t="s">
        <v>14789</v>
      </c>
      <c r="C1912" s="795" t="s">
        <v>14977</v>
      </c>
      <c r="D1912" s="795" t="s">
        <v>14978</v>
      </c>
      <c r="E1912" s="795" t="s">
        <v>9568</v>
      </c>
      <c r="F1912" s="922"/>
    </row>
    <row r="1913" spans="1:6" ht="17.25" customHeight="1">
      <c r="A1913" s="931">
        <v>44040</v>
      </c>
      <c r="B1913" s="794" t="s">
        <v>14789</v>
      </c>
      <c r="C1913" s="795" t="s">
        <v>11892</v>
      </c>
      <c r="D1913" s="795" t="s">
        <v>14979</v>
      </c>
      <c r="E1913" s="795" t="s">
        <v>9568</v>
      </c>
      <c r="F1913" s="922"/>
    </row>
    <row r="1914" spans="1:6" ht="17.25" customHeight="1">
      <c r="A1914" s="931">
        <v>44040</v>
      </c>
      <c r="B1914" s="794" t="s">
        <v>14789</v>
      </c>
      <c r="C1914" s="795" t="s">
        <v>10335</v>
      </c>
      <c r="D1914" s="795" t="s">
        <v>14980</v>
      </c>
      <c r="E1914" s="795" t="s">
        <v>9568</v>
      </c>
      <c r="F1914" s="922"/>
    </row>
    <row r="1915" spans="1:6" ht="17.25" customHeight="1">
      <c r="A1915" s="931">
        <v>44040</v>
      </c>
      <c r="B1915" s="794" t="s">
        <v>14789</v>
      </c>
      <c r="C1915" s="795" t="s">
        <v>11881</v>
      </c>
      <c r="D1915" s="795" t="s">
        <v>14981</v>
      </c>
      <c r="E1915" s="795" t="s">
        <v>9568</v>
      </c>
      <c r="F1915" s="922"/>
    </row>
    <row r="1916" spans="1:6" ht="17.25" customHeight="1">
      <c r="A1916" s="931">
        <v>44040</v>
      </c>
      <c r="B1916" s="794" t="s">
        <v>14789</v>
      </c>
      <c r="C1916" s="795" t="s">
        <v>14982</v>
      </c>
      <c r="D1916" s="795" t="s">
        <v>14983</v>
      </c>
      <c r="E1916" s="795" t="s">
        <v>9568</v>
      </c>
      <c r="F1916" s="922"/>
    </row>
    <row r="1917" spans="1:6" ht="17.25" customHeight="1">
      <c r="A1917" s="931">
        <v>44040</v>
      </c>
      <c r="B1917" s="794" t="s">
        <v>14789</v>
      </c>
      <c r="C1917" s="795" t="s">
        <v>14984</v>
      </c>
      <c r="D1917" s="795" t="s">
        <v>14985</v>
      </c>
      <c r="E1917" s="795" t="s">
        <v>9568</v>
      </c>
      <c r="F1917" s="922"/>
    </row>
    <row r="1918" spans="1:6" ht="17.25" customHeight="1">
      <c r="A1918" s="931">
        <v>44040</v>
      </c>
      <c r="B1918" s="794" t="s">
        <v>14789</v>
      </c>
      <c r="C1918" s="795" t="s">
        <v>13982</v>
      </c>
      <c r="D1918" s="795" t="s">
        <v>14986</v>
      </c>
      <c r="E1918" s="795" t="s">
        <v>9568</v>
      </c>
      <c r="F1918" s="922"/>
    </row>
    <row r="1919" spans="1:6" ht="17.25" customHeight="1">
      <c r="A1919" s="931">
        <v>44040</v>
      </c>
      <c r="B1919" s="794" t="s">
        <v>14789</v>
      </c>
      <c r="C1919" s="795" t="s">
        <v>14987</v>
      </c>
      <c r="D1919" s="795" t="s">
        <v>14988</v>
      </c>
      <c r="E1919" s="795" t="s">
        <v>9568</v>
      </c>
      <c r="F1919" s="922"/>
    </row>
    <row r="1920" spans="1:6" ht="17.25" customHeight="1">
      <c r="A1920" s="931">
        <v>44040</v>
      </c>
      <c r="B1920" s="794" t="s">
        <v>14789</v>
      </c>
      <c r="C1920" s="795" t="s">
        <v>14989</v>
      </c>
      <c r="D1920" s="795" t="s">
        <v>14990</v>
      </c>
      <c r="E1920" s="795" t="s">
        <v>9568</v>
      </c>
      <c r="F1920" s="922"/>
    </row>
    <row r="1921" spans="1:6" ht="17.25" customHeight="1">
      <c r="A1921" s="931">
        <v>44040</v>
      </c>
      <c r="B1921" s="794" t="s">
        <v>14789</v>
      </c>
      <c r="C1921" s="795" t="s">
        <v>11904</v>
      </c>
      <c r="D1921" s="795" t="s">
        <v>14991</v>
      </c>
      <c r="E1921" s="795" t="s">
        <v>9568</v>
      </c>
      <c r="F1921" s="922"/>
    </row>
    <row r="1922" spans="1:6" ht="17.25" customHeight="1">
      <c r="A1922" s="931">
        <v>44040</v>
      </c>
      <c r="B1922" s="794" t="s">
        <v>14789</v>
      </c>
      <c r="C1922" s="795" t="s">
        <v>10520</v>
      </c>
      <c r="D1922" s="795" t="s">
        <v>14992</v>
      </c>
      <c r="E1922" s="795" t="s">
        <v>9568</v>
      </c>
      <c r="F1922" s="922"/>
    </row>
    <row r="1923" spans="1:6" ht="17.25" customHeight="1">
      <c r="A1923" s="931">
        <v>44040</v>
      </c>
      <c r="B1923" s="794" t="s">
        <v>14789</v>
      </c>
      <c r="C1923" s="795" t="s">
        <v>11902</v>
      </c>
      <c r="D1923" s="795" t="s">
        <v>14993</v>
      </c>
      <c r="E1923" s="795" t="s">
        <v>9568</v>
      </c>
      <c r="F1923" s="922"/>
    </row>
    <row r="1924" spans="1:6" ht="17.25" customHeight="1">
      <c r="A1924" s="931">
        <v>44040</v>
      </c>
      <c r="B1924" s="794" t="s">
        <v>14789</v>
      </c>
      <c r="C1924" s="795" t="s">
        <v>14994</v>
      </c>
      <c r="D1924" s="795" t="s">
        <v>14995</v>
      </c>
      <c r="E1924" s="795" t="s">
        <v>9568</v>
      </c>
      <c r="F1924" s="922"/>
    </row>
    <row r="1925" spans="1:6" ht="17.25" customHeight="1">
      <c r="A1925" s="931">
        <v>44040</v>
      </c>
      <c r="B1925" s="794" t="s">
        <v>14789</v>
      </c>
      <c r="C1925" s="795" t="s">
        <v>14996</v>
      </c>
      <c r="D1925" s="795" t="s">
        <v>14997</v>
      </c>
      <c r="E1925" s="795" t="s">
        <v>9568</v>
      </c>
      <c r="F1925" s="922"/>
    </row>
    <row r="1926" spans="1:6" ht="17.25" customHeight="1">
      <c r="A1926" s="931">
        <v>44040</v>
      </c>
      <c r="B1926" s="794" t="s">
        <v>14789</v>
      </c>
      <c r="C1926" s="795" t="s">
        <v>14998</v>
      </c>
      <c r="D1926" s="795" t="s">
        <v>14999</v>
      </c>
      <c r="E1926" s="795" t="s">
        <v>9568</v>
      </c>
      <c r="F1926" s="922"/>
    </row>
    <row r="1927" spans="1:6" ht="17.25" customHeight="1">
      <c r="A1927" s="931">
        <v>44040</v>
      </c>
      <c r="B1927" s="794" t="s">
        <v>14789</v>
      </c>
      <c r="C1927" s="795" t="s">
        <v>15000</v>
      </c>
      <c r="D1927" s="795" t="s">
        <v>15001</v>
      </c>
      <c r="E1927" s="795" t="s">
        <v>9568</v>
      </c>
      <c r="F1927" s="922"/>
    </row>
    <row r="1928" spans="1:6" ht="17.25" customHeight="1">
      <c r="A1928" s="931">
        <v>44040</v>
      </c>
      <c r="B1928" s="794" t="s">
        <v>14789</v>
      </c>
      <c r="C1928" s="795" t="s">
        <v>15002</v>
      </c>
      <c r="D1928" s="795" t="s">
        <v>15003</v>
      </c>
      <c r="E1928" s="795" t="s">
        <v>9568</v>
      </c>
      <c r="F1928" s="922"/>
    </row>
    <row r="1929" spans="1:6" ht="17.25" customHeight="1">
      <c r="A1929" s="931">
        <v>44040</v>
      </c>
      <c r="B1929" s="794" t="s">
        <v>14789</v>
      </c>
      <c r="C1929" s="795" t="s">
        <v>15004</v>
      </c>
      <c r="D1929" s="795" t="s">
        <v>15005</v>
      </c>
      <c r="E1929" s="795" t="s">
        <v>9568</v>
      </c>
      <c r="F1929" s="922"/>
    </row>
    <row r="1930" spans="1:6" ht="17.25" customHeight="1">
      <c r="A1930" s="931">
        <v>44040</v>
      </c>
      <c r="B1930" s="794" t="s">
        <v>14789</v>
      </c>
      <c r="C1930" s="795" t="s">
        <v>15006</v>
      </c>
      <c r="D1930" s="795" t="s">
        <v>15007</v>
      </c>
      <c r="E1930" s="795" t="s">
        <v>9568</v>
      </c>
      <c r="F1930" s="922"/>
    </row>
    <row r="1931" spans="1:6" ht="17.25" customHeight="1">
      <c r="A1931" s="931">
        <v>44040</v>
      </c>
      <c r="B1931" s="794" t="s">
        <v>14789</v>
      </c>
      <c r="C1931" s="795" t="s">
        <v>15008</v>
      </c>
      <c r="D1931" s="795" t="s">
        <v>15009</v>
      </c>
      <c r="E1931" s="795" t="s">
        <v>9568</v>
      </c>
      <c r="F1931" s="922"/>
    </row>
    <row r="1932" spans="1:6" ht="17.25" customHeight="1">
      <c r="A1932" s="931">
        <v>44040</v>
      </c>
      <c r="B1932" s="794" t="s">
        <v>14789</v>
      </c>
      <c r="C1932" s="795" t="s">
        <v>15010</v>
      </c>
      <c r="D1932" s="795" t="s">
        <v>15011</v>
      </c>
      <c r="E1932" s="795" t="s">
        <v>9568</v>
      </c>
      <c r="F1932" s="922"/>
    </row>
    <row r="1933" spans="1:6" ht="17.25" customHeight="1">
      <c r="A1933" s="931">
        <v>44040</v>
      </c>
      <c r="B1933" s="794" t="s">
        <v>14789</v>
      </c>
      <c r="C1933" s="795" t="s">
        <v>10393</v>
      </c>
      <c r="D1933" s="795" t="s">
        <v>15012</v>
      </c>
      <c r="E1933" s="795" t="s">
        <v>9568</v>
      </c>
      <c r="F1933" s="922"/>
    </row>
    <row r="1934" spans="1:6" ht="17.25" customHeight="1">
      <c r="A1934" s="931">
        <v>44040</v>
      </c>
      <c r="B1934" s="794" t="s">
        <v>14789</v>
      </c>
      <c r="C1934" s="795" t="s">
        <v>15013</v>
      </c>
      <c r="D1934" s="795" t="s">
        <v>15014</v>
      </c>
      <c r="E1934" s="795" t="s">
        <v>9568</v>
      </c>
      <c r="F1934" s="922"/>
    </row>
    <row r="1935" spans="1:6" ht="17.25" customHeight="1">
      <c r="A1935" s="931">
        <v>44040</v>
      </c>
      <c r="B1935" s="794" t="s">
        <v>14789</v>
      </c>
      <c r="C1935" s="795" t="s">
        <v>15015</v>
      </c>
      <c r="D1935" s="795" t="s">
        <v>15016</v>
      </c>
      <c r="E1935" s="795" t="s">
        <v>9568</v>
      </c>
      <c r="F1935" s="922"/>
    </row>
    <row r="1936" spans="1:6" ht="17.25" customHeight="1">
      <c r="A1936" s="931">
        <v>44040</v>
      </c>
      <c r="B1936" s="794" t="s">
        <v>14789</v>
      </c>
      <c r="C1936" s="795" t="s">
        <v>15017</v>
      </c>
      <c r="D1936" s="795" t="s">
        <v>15018</v>
      </c>
      <c r="E1936" s="795" t="s">
        <v>9568</v>
      </c>
      <c r="F1936" s="922"/>
    </row>
    <row r="1937" spans="1:6" ht="17.25" customHeight="1">
      <c r="A1937" s="931">
        <v>44040</v>
      </c>
      <c r="B1937" s="794" t="s">
        <v>14789</v>
      </c>
      <c r="C1937" s="795" t="s">
        <v>15019</v>
      </c>
      <c r="D1937" s="795" t="s">
        <v>15020</v>
      </c>
      <c r="E1937" s="795" t="s">
        <v>9568</v>
      </c>
      <c r="F1937" s="922"/>
    </row>
    <row r="1938" spans="1:6" ht="17.25" customHeight="1">
      <c r="A1938" s="931">
        <v>44040</v>
      </c>
      <c r="B1938" s="794" t="s">
        <v>14789</v>
      </c>
      <c r="C1938" s="795" t="s">
        <v>10024</v>
      </c>
      <c r="D1938" s="795" t="s">
        <v>15021</v>
      </c>
      <c r="E1938" s="795" t="s">
        <v>9568</v>
      </c>
      <c r="F1938" s="922"/>
    </row>
    <row r="1939" spans="1:6" ht="17.25" customHeight="1">
      <c r="A1939" s="931">
        <v>44040</v>
      </c>
      <c r="B1939" s="794" t="s">
        <v>14789</v>
      </c>
      <c r="C1939" s="795" t="s">
        <v>9867</v>
      </c>
      <c r="D1939" s="795" t="s">
        <v>15022</v>
      </c>
      <c r="E1939" s="795" t="s">
        <v>9568</v>
      </c>
      <c r="F1939" s="922"/>
    </row>
    <row r="1940" spans="1:6" ht="17.25" customHeight="1">
      <c r="A1940" s="931">
        <v>44040</v>
      </c>
      <c r="B1940" s="794" t="s">
        <v>14789</v>
      </c>
      <c r="C1940" s="795" t="s">
        <v>11957</v>
      </c>
      <c r="D1940" s="795" t="s">
        <v>15023</v>
      </c>
      <c r="E1940" s="795" t="s">
        <v>9568</v>
      </c>
      <c r="F1940" s="922"/>
    </row>
    <row r="1941" spans="1:6" ht="17.25" customHeight="1">
      <c r="A1941" s="931">
        <v>44040</v>
      </c>
      <c r="B1941" s="794" t="s">
        <v>14789</v>
      </c>
      <c r="C1941" s="795" t="s">
        <v>15024</v>
      </c>
      <c r="D1941" s="795" t="s">
        <v>15025</v>
      </c>
      <c r="E1941" s="795" t="s">
        <v>9568</v>
      </c>
      <c r="F1941" s="922"/>
    </row>
    <row r="1942" spans="1:6" ht="17.25" customHeight="1">
      <c r="A1942" s="931">
        <v>44040</v>
      </c>
      <c r="B1942" s="794" t="s">
        <v>14789</v>
      </c>
      <c r="C1942" s="795" t="s">
        <v>15026</v>
      </c>
      <c r="D1942" s="795" t="s">
        <v>15027</v>
      </c>
      <c r="E1942" s="795" t="s">
        <v>9568</v>
      </c>
      <c r="F1942" s="922"/>
    </row>
    <row r="1943" spans="1:6" ht="17.25" customHeight="1">
      <c r="A1943" s="931">
        <v>44040</v>
      </c>
      <c r="B1943" s="794" t="s">
        <v>14789</v>
      </c>
      <c r="C1943" s="795" t="s">
        <v>15028</v>
      </c>
      <c r="D1943" s="795" t="s">
        <v>15029</v>
      </c>
      <c r="E1943" s="795" t="s">
        <v>9568</v>
      </c>
      <c r="F1943" s="922"/>
    </row>
    <row r="1944" spans="1:6" ht="17.25" customHeight="1">
      <c r="A1944" s="931">
        <v>44040</v>
      </c>
      <c r="B1944" s="794" t="s">
        <v>14789</v>
      </c>
      <c r="C1944" s="795" t="s">
        <v>12023</v>
      </c>
      <c r="D1944" s="795" t="s">
        <v>15030</v>
      </c>
      <c r="E1944" s="795" t="s">
        <v>9568</v>
      </c>
      <c r="F1944" s="922"/>
    </row>
    <row r="1945" spans="1:6" ht="17.25" customHeight="1">
      <c r="A1945" s="931">
        <v>44040</v>
      </c>
      <c r="B1945" s="794" t="s">
        <v>14789</v>
      </c>
      <c r="C1945" s="795" t="s">
        <v>15031</v>
      </c>
      <c r="D1945" s="795" t="s">
        <v>15032</v>
      </c>
      <c r="E1945" s="795" t="s">
        <v>9568</v>
      </c>
      <c r="F1945" s="922"/>
    </row>
    <row r="1946" spans="1:6" ht="17.25" customHeight="1">
      <c r="A1946" s="931">
        <v>44040</v>
      </c>
      <c r="B1946" s="794" t="s">
        <v>14789</v>
      </c>
      <c r="C1946" s="795" t="s">
        <v>15033</v>
      </c>
      <c r="D1946" s="795" t="s">
        <v>15034</v>
      </c>
      <c r="E1946" s="795" t="s">
        <v>9568</v>
      </c>
      <c r="F1946" s="922"/>
    </row>
    <row r="1947" spans="1:6" ht="17.25" customHeight="1">
      <c r="A1947" s="931">
        <v>44040</v>
      </c>
      <c r="B1947" s="794" t="s">
        <v>14789</v>
      </c>
      <c r="C1947" s="795" t="s">
        <v>10095</v>
      </c>
      <c r="D1947" s="795" t="s">
        <v>15035</v>
      </c>
      <c r="E1947" s="795" t="s">
        <v>9568</v>
      </c>
      <c r="F1947" s="922"/>
    </row>
    <row r="1948" spans="1:6" ht="17.25" customHeight="1">
      <c r="A1948" s="931">
        <v>44040</v>
      </c>
      <c r="B1948" s="794" t="s">
        <v>14789</v>
      </c>
      <c r="C1948" s="795" t="s">
        <v>10282</v>
      </c>
      <c r="D1948" s="795" t="s">
        <v>15036</v>
      </c>
      <c r="E1948" s="795" t="s">
        <v>9568</v>
      </c>
      <c r="F1948" s="922"/>
    </row>
    <row r="1949" spans="1:6" ht="17.25" customHeight="1">
      <c r="A1949" s="931">
        <v>44040</v>
      </c>
      <c r="B1949" s="794" t="s">
        <v>14789</v>
      </c>
      <c r="C1949" s="795" t="s">
        <v>10501</v>
      </c>
      <c r="D1949" s="795" t="s">
        <v>15037</v>
      </c>
      <c r="E1949" s="795" t="s">
        <v>9568</v>
      </c>
      <c r="F1949" s="922"/>
    </row>
    <row r="1950" spans="1:6" ht="17.25" customHeight="1">
      <c r="A1950" s="931">
        <v>44040</v>
      </c>
      <c r="B1950" s="794" t="s">
        <v>14789</v>
      </c>
      <c r="C1950" s="795" t="s">
        <v>15038</v>
      </c>
      <c r="D1950" s="795" t="s">
        <v>15039</v>
      </c>
      <c r="E1950" s="795" t="s">
        <v>9568</v>
      </c>
      <c r="F1950" s="922"/>
    </row>
    <row r="1951" spans="1:6" ht="17.25" customHeight="1">
      <c r="A1951" s="931">
        <v>44040</v>
      </c>
      <c r="B1951" s="794" t="s">
        <v>14789</v>
      </c>
      <c r="C1951" s="795" t="s">
        <v>10100</v>
      </c>
      <c r="D1951" s="795" t="s">
        <v>15040</v>
      </c>
      <c r="E1951" s="795" t="s">
        <v>9568</v>
      </c>
      <c r="F1951" s="922"/>
    </row>
    <row r="1952" spans="1:6" ht="17.25" customHeight="1">
      <c r="A1952" s="931">
        <v>44040</v>
      </c>
      <c r="B1952" s="794" t="s">
        <v>14789</v>
      </c>
      <c r="C1952" s="795" t="s">
        <v>15041</v>
      </c>
      <c r="D1952" s="795" t="s">
        <v>15042</v>
      </c>
      <c r="E1952" s="795" t="s">
        <v>9568</v>
      </c>
      <c r="F1952" s="922"/>
    </row>
    <row r="1953" spans="1:6" ht="17.25" customHeight="1">
      <c r="A1953" s="931">
        <v>44040</v>
      </c>
      <c r="B1953" s="794" t="s">
        <v>14789</v>
      </c>
      <c r="C1953" s="795" t="s">
        <v>15043</v>
      </c>
      <c r="D1953" s="795" t="s">
        <v>15044</v>
      </c>
      <c r="E1953" s="795" t="s">
        <v>9568</v>
      </c>
      <c r="F1953" s="922"/>
    </row>
    <row r="1954" spans="1:6" ht="17.25" customHeight="1">
      <c r="A1954" s="931">
        <v>44040</v>
      </c>
      <c r="B1954" s="794" t="s">
        <v>14789</v>
      </c>
      <c r="C1954" s="795" t="s">
        <v>15045</v>
      </c>
      <c r="D1954" s="795" t="s">
        <v>15046</v>
      </c>
      <c r="E1954" s="795" t="s">
        <v>9568</v>
      </c>
      <c r="F1954" s="922"/>
    </row>
    <row r="1955" spans="1:6" ht="17.25" customHeight="1">
      <c r="A1955" s="931">
        <v>44040</v>
      </c>
      <c r="B1955" s="794" t="s">
        <v>14789</v>
      </c>
      <c r="C1955" s="795" t="s">
        <v>15047</v>
      </c>
      <c r="D1955" s="795" t="s">
        <v>15048</v>
      </c>
      <c r="E1955" s="795" t="s">
        <v>9568</v>
      </c>
      <c r="F1955" s="922"/>
    </row>
    <row r="1956" spans="1:6" ht="17.25" customHeight="1">
      <c r="A1956" s="931">
        <v>44040</v>
      </c>
      <c r="B1956" s="794" t="s">
        <v>14789</v>
      </c>
      <c r="C1956" s="795" t="s">
        <v>15049</v>
      </c>
      <c r="D1956" s="795" t="s">
        <v>15050</v>
      </c>
      <c r="E1956" s="795" t="s">
        <v>9568</v>
      </c>
      <c r="F1956" s="922"/>
    </row>
    <row r="1957" spans="1:6" ht="17.25" customHeight="1">
      <c r="A1957" s="931">
        <v>44040</v>
      </c>
      <c r="B1957" s="794" t="s">
        <v>14789</v>
      </c>
      <c r="C1957" s="795" t="s">
        <v>12065</v>
      </c>
      <c r="D1957" s="795" t="s">
        <v>15051</v>
      </c>
      <c r="E1957" s="795" t="s">
        <v>9568</v>
      </c>
      <c r="F1957" s="922"/>
    </row>
    <row r="1958" spans="1:6" ht="17.25" customHeight="1">
      <c r="A1958" s="931">
        <v>44040</v>
      </c>
      <c r="B1958" s="794" t="s">
        <v>14789</v>
      </c>
      <c r="C1958" s="795" t="s">
        <v>15052</v>
      </c>
      <c r="D1958" s="795" t="s">
        <v>15053</v>
      </c>
      <c r="E1958" s="795" t="s">
        <v>9568</v>
      </c>
      <c r="F1958" s="922"/>
    </row>
    <row r="1959" spans="1:6" ht="17.25" customHeight="1">
      <c r="A1959" s="931">
        <v>44040</v>
      </c>
      <c r="B1959" s="794" t="s">
        <v>14789</v>
      </c>
      <c r="C1959" s="795" t="s">
        <v>12156</v>
      </c>
      <c r="D1959" s="795" t="s">
        <v>15054</v>
      </c>
      <c r="E1959" s="795" t="s">
        <v>9568</v>
      </c>
      <c r="F1959" s="922"/>
    </row>
    <row r="1960" spans="1:6" ht="17.25" customHeight="1">
      <c r="A1960" s="931">
        <v>44040</v>
      </c>
      <c r="B1960" s="794" t="s">
        <v>14789</v>
      </c>
      <c r="C1960" s="795" t="s">
        <v>15055</v>
      </c>
      <c r="D1960" s="795" t="s">
        <v>15056</v>
      </c>
      <c r="E1960" s="795" t="s">
        <v>9568</v>
      </c>
      <c r="F1960" s="922"/>
    </row>
    <row r="1961" spans="1:6" ht="17.25" customHeight="1">
      <c r="A1961" s="931">
        <v>44040</v>
      </c>
      <c r="B1961" s="794" t="s">
        <v>14789</v>
      </c>
      <c r="C1961" s="795" t="s">
        <v>15057</v>
      </c>
      <c r="D1961" s="795" t="s">
        <v>15058</v>
      </c>
      <c r="E1961" s="795" t="s">
        <v>9568</v>
      </c>
      <c r="F1961" s="922"/>
    </row>
    <row r="1962" spans="1:6" ht="17.25" customHeight="1">
      <c r="A1962" s="931">
        <v>44040</v>
      </c>
      <c r="B1962" s="794" t="s">
        <v>14789</v>
      </c>
      <c r="C1962" s="795" t="s">
        <v>15059</v>
      </c>
      <c r="D1962" s="795" t="s">
        <v>15060</v>
      </c>
      <c r="E1962" s="795" t="s">
        <v>9568</v>
      </c>
      <c r="F1962" s="922"/>
    </row>
    <row r="1963" spans="1:6" ht="17.25" customHeight="1">
      <c r="A1963" s="931">
        <v>44040</v>
      </c>
      <c r="B1963" s="794" t="s">
        <v>14789</v>
      </c>
      <c r="C1963" s="795" t="s">
        <v>15061</v>
      </c>
      <c r="D1963" s="795" t="s">
        <v>15062</v>
      </c>
      <c r="E1963" s="795" t="s">
        <v>9568</v>
      </c>
      <c r="F1963" s="922"/>
    </row>
    <row r="1964" spans="1:6" ht="17.25" customHeight="1">
      <c r="A1964" s="931">
        <v>44040</v>
      </c>
      <c r="B1964" s="794" t="s">
        <v>14789</v>
      </c>
      <c r="C1964" s="795" t="s">
        <v>14085</v>
      </c>
      <c r="D1964" s="795" t="s">
        <v>15063</v>
      </c>
      <c r="E1964" s="795" t="s">
        <v>9568</v>
      </c>
      <c r="F1964" s="922"/>
    </row>
    <row r="1965" spans="1:6" ht="17.25" customHeight="1">
      <c r="A1965" s="931">
        <v>44040</v>
      </c>
      <c r="B1965" s="794" t="s">
        <v>14789</v>
      </c>
      <c r="C1965" s="795" t="s">
        <v>11493</v>
      </c>
      <c r="D1965" s="795" t="s">
        <v>15064</v>
      </c>
      <c r="E1965" s="795" t="s">
        <v>9568</v>
      </c>
      <c r="F1965" s="922"/>
    </row>
    <row r="1966" spans="1:6" ht="17.25" customHeight="1">
      <c r="A1966" s="931">
        <v>44040</v>
      </c>
      <c r="B1966" s="794" t="s">
        <v>14789</v>
      </c>
      <c r="C1966" s="795" t="s">
        <v>15065</v>
      </c>
      <c r="D1966" s="795" t="s">
        <v>15066</v>
      </c>
      <c r="E1966" s="795" t="s">
        <v>9568</v>
      </c>
      <c r="F1966" s="922"/>
    </row>
    <row r="1967" spans="1:6" ht="17.25" customHeight="1">
      <c r="A1967" s="931">
        <v>44040</v>
      </c>
      <c r="B1967" s="794" t="s">
        <v>14789</v>
      </c>
      <c r="C1967" s="795" t="s">
        <v>15067</v>
      </c>
      <c r="D1967" s="795" t="s">
        <v>15068</v>
      </c>
      <c r="E1967" s="795" t="s">
        <v>9568</v>
      </c>
      <c r="F1967" s="922"/>
    </row>
    <row r="1968" spans="1:6" ht="17.25" customHeight="1">
      <c r="A1968" s="931">
        <v>44040</v>
      </c>
      <c r="B1968" s="794" t="s">
        <v>14789</v>
      </c>
      <c r="C1968" s="795" t="s">
        <v>12098</v>
      </c>
      <c r="D1968" s="795" t="s">
        <v>15069</v>
      </c>
      <c r="E1968" s="795" t="s">
        <v>9568</v>
      </c>
      <c r="F1968" s="922"/>
    </row>
    <row r="1969" spans="1:6" ht="17.25" customHeight="1">
      <c r="A1969" s="931">
        <v>44040</v>
      </c>
      <c r="B1969" s="794" t="s">
        <v>14789</v>
      </c>
      <c r="C1969" s="795" t="s">
        <v>15070</v>
      </c>
      <c r="D1969" s="795" t="s">
        <v>15071</v>
      </c>
      <c r="E1969" s="795" t="s">
        <v>9568</v>
      </c>
      <c r="F1969" s="922"/>
    </row>
    <row r="1970" spans="1:6" ht="17.25" customHeight="1">
      <c r="A1970" s="931">
        <v>44040</v>
      </c>
      <c r="B1970" s="794" t="s">
        <v>14789</v>
      </c>
      <c r="C1970" s="795" t="s">
        <v>15072</v>
      </c>
      <c r="D1970" s="795" t="s">
        <v>15073</v>
      </c>
      <c r="E1970" s="795" t="s">
        <v>9568</v>
      </c>
      <c r="F1970" s="922"/>
    </row>
    <row r="1971" spans="1:6" ht="17.25" customHeight="1">
      <c r="A1971" s="931">
        <v>44040</v>
      </c>
      <c r="B1971" s="794" t="s">
        <v>14789</v>
      </c>
      <c r="C1971" s="795" t="s">
        <v>11955</v>
      </c>
      <c r="D1971" s="795" t="s">
        <v>15074</v>
      </c>
      <c r="E1971" s="795" t="s">
        <v>9568</v>
      </c>
      <c r="F1971" s="922"/>
    </row>
    <row r="1972" spans="1:6" ht="17.25" customHeight="1">
      <c r="A1972" s="931">
        <v>44040</v>
      </c>
      <c r="B1972" s="794" t="s">
        <v>14789</v>
      </c>
      <c r="C1972" s="795" t="s">
        <v>15075</v>
      </c>
      <c r="D1972" s="795" t="s">
        <v>15076</v>
      </c>
      <c r="E1972" s="795" t="s">
        <v>9568</v>
      </c>
      <c r="F1972" s="922"/>
    </row>
    <row r="1973" spans="1:6" ht="17.25" customHeight="1">
      <c r="A1973" s="931">
        <v>44040</v>
      </c>
      <c r="B1973" s="794" t="s">
        <v>14789</v>
      </c>
      <c r="C1973" s="795" t="s">
        <v>15077</v>
      </c>
      <c r="D1973" s="795" t="s">
        <v>15078</v>
      </c>
      <c r="E1973" s="795" t="s">
        <v>9568</v>
      </c>
      <c r="F1973" s="922"/>
    </row>
    <row r="1974" spans="1:6" ht="17.25" customHeight="1">
      <c r="A1974" s="931">
        <v>44040</v>
      </c>
      <c r="B1974" s="794" t="s">
        <v>14789</v>
      </c>
      <c r="C1974" s="795" t="s">
        <v>12084</v>
      </c>
      <c r="D1974" s="795" t="s">
        <v>15079</v>
      </c>
      <c r="E1974" s="795" t="s">
        <v>9568</v>
      </c>
      <c r="F1974" s="922"/>
    </row>
    <row r="1975" spans="1:6" ht="17.25" customHeight="1">
      <c r="A1975" s="931">
        <v>44040</v>
      </c>
      <c r="B1975" s="794" t="s">
        <v>14789</v>
      </c>
      <c r="C1975" s="795" t="s">
        <v>12082</v>
      </c>
      <c r="D1975" s="795" t="s">
        <v>15080</v>
      </c>
      <c r="E1975" s="795" t="s">
        <v>9568</v>
      </c>
      <c r="F1975" s="922"/>
    </row>
    <row r="1976" spans="1:6" ht="17.25" customHeight="1">
      <c r="A1976" s="931">
        <v>44040</v>
      </c>
      <c r="B1976" s="794" t="s">
        <v>14789</v>
      </c>
      <c r="C1976" s="795" t="s">
        <v>14883</v>
      </c>
      <c r="D1976" s="795" t="s">
        <v>14884</v>
      </c>
      <c r="E1976" s="795" t="s">
        <v>9568</v>
      </c>
      <c r="F1976" s="922"/>
    </row>
    <row r="1977" spans="1:6" ht="17.25" customHeight="1">
      <c r="A1977" s="931">
        <v>44040</v>
      </c>
      <c r="B1977" s="794" t="s">
        <v>14789</v>
      </c>
      <c r="C1977" s="795" t="s">
        <v>15081</v>
      </c>
      <c r="D1977" s="795" t="s">
        <v>15082</v>
      </c>
      <c r="E1977" s="795" t="s">
        <v>9568</v>
      </c>
      <c r="F1977" s="922"/>
    </row>
    <row r="1978" spans="1:6" ht="17.25" customHeight="1">
      <c r="A1978" s="931">
        <v>44040</v>
      </c>
      <c r="B1978" s="794" t="s">
        <v>14789</v>
      </c>
      <c r="C1978" s="795" t="s">
        <v>15083</v>
      </c>
      <c r="D1978" s="795" t="s">
        <v>15084</v>
      </c>
      <c r="E1978" s="795" t="s">
        <v>9568</v>
      </c>
      <c r="F1978" s="922"/>
    </row>
    <row r="1979" spans="1:6" ht="17.25" customHeight="1">
      <c r="A1979" s="931">
        <v>44040</v>
      </c>
      <c r="B1979" s="794" t="s">
        <v>14789</v>
      </c>
      <c r="C1979" s="795" t="s">
        <v>15085</v>
      </c>
      <c r="D1979" s="795" t="s">
        <v>15086</v>
      </c>
      <c r="E1979" s="795" t="s">
        <v>9568</v>
      </c>
      <c r="F1979" s="922"/>
    </row>
    <row r="1980" spans="1:6" ht="17.25" customHeight="1">
      <c r="A1980" s="931">
        <v>44040</v>
      </c>
      <c r="B1980" s="794" t="s">
        <v>14789</v>
      </c>
      <c r="C1980" s="795" t="s">
        <v>12158</v>
      </c>
      <c r="D1980" s="795" t="s">
        <v>15087</v>
      </c>
      <c r="E1980" s="795" t="s">
        <v>9568</v>
      </c>
      <c r="F1980" s="922"/>
    </row>
    <row r="1981" spans="1:6" ht="17.25" customHeight="1">
      <c r="A1981" s="931">
        <v>44040</v>
      </c>
      <c r="B1981" s="794" t="s">
        <v>14789</v>
      </c>
      <c r="C1981" s="795" t="s">
        <v>15088</v>
      </c>
      <c r="D1981" s="795" t="s">
        <v>15089</v>
      </c>
      <c r="E1981" s="795" t="s">
        <v>9568</v>
      </c>
      <c r="F1981" s="922"/>
    </row>
    <row r="1982" spans="1:6" ht="17.25" customHeight="1">
      <c r="A1982" s="931">
        <v>44040</v>
      </c>
      <c r="B1982" s="794" t="s">
        <v>14789</v>
      </c>
      <c r="C1982" s="795" t="s">
        <v>13594</v>
      </c>
      <c r="D1982" s="795" t="s">
        <v>15090</v>
      </c>
      <c r="E1982" s="795" t="s">
        <v>9568</v>
      </c>
      <c r="F1982" s="922"/>
    </row>
    <row r="1983" spans="1:6" ht="17.25" customHeight="1">
      <c r="A1983" s="931">
        <v>44040</v>
      </c>
      <c r="B1983" s="794" t="s">
        <v>14789</v>
      </c>
      <c r="C1983" s="795" t="s">
        <v>15091</v>
      </c>
      <c r="D1983" s="795" t="s">
        <v>15092</v>
      </c>
      <c r="E1983" s="795" t="s">
        <v>9568</v>
      </c>
      <c r="F1983" s="922"/>
    </row>
    <row r="1984" spans="1:6" ht="17.25" customHeight="1">
      <c r="A1984" s="931">
        <v>44040</v>
      </c>
      <c r="B1984" s="794" t="s">
        <v>14789</v>
      </c>
      <c r="C1984" s="795" t="s">
        <v>14883</v>
      </c>
      <c r="D1984" s="795" t="s">
        <v>14885</v>
      </c>
      <c r="E1984" s="795" t="s">
        <v>9568</v>
      </c>
      <c r="F1984" s="922"/>
    </row>
    <row r="1985" spans="1:6" ht="17.25" customHeight="1">
      <c r="A1985" s="931">
        <v>44040</v>
      </c>
      <c r="B1985" s="794" t="s">
        <v>14789</v>
      </c>
      <c r="C1985" s="795" t="s">
        <v>14883</v>
      </c>
      <c r="D1985" s="795" t="s">
        <v>14886</v>
      </c>
      <c r="E1985" s="795" t="s">
        <v>9568</v>
      </c>
      <c r="F1985" s="922"/>
    </row>
    <row r="1986" spans="1:6" ht="17.25" customHeight="1">
      <c r="A1986" s="931">
        <v>44040</v>
      </c>
      <c r="B1986" s="794" t="s">
        <v>14789</v>
      </c>
      <c r="C1986" s="795" t="s">
        <v>14883</v>
      </c>
      <c r="D1986" s="795" t="s">
        <v>14887</v>
      </c>
      <c r="E1986" s="795" t="s">
        <v>9568</v>
      </c>
      <c r="F1986" s="922"/>
    </row>
    <row r="1987" spans="1:6" ht="17.25" customHeight="1">
      <c r="A1987" s="931">
        <v>44040</v>
      </c>
      <c r="B1987" s="794" t="s">
        <v>14789</v>
      </c>
      <c r="C1987" s="795" t="s">
        <v>14883</v>
      </c>
      <c r="D1987" s="795" t="s">
        <v>14888</v>
      </c>
      <c r="E1987" s="795" t="s">
        <v>9568</v>
      </c>
      <c r="F1987" s="922"/>
    </row>
    <row r="1988" spans="1:6" ht="17.25" customHeight="1">
      <c r="A1988" s="931">
        <v>44040</v>
      </c>
      <c r="B1988" s="794" t="s">
        <v>14789</v>
      </c>
      <c r="C1988" s="795" t="s">
        <v>15093</v>
      </c>
      <c r="D1988" s="795" t="s">
        <v>15094</v>
      </c>
      <c r="E1988" s="795" t="s">
        <v>9568</v>
      </c>
      <c r="F1988" s="922"/>
    </row>
    <row r="1989" spans="1:6" ht="17.25" customHeight="1">
      <c r="A1989" s="931">
        <v>44040</v>
      </c>
      <c r="B1989" s="794" t="s">
        <v>14789</v>
      </c>
      <c r="C1989" s="795" t="s">
        <v>15095</v>
      </c>
      <c r="D1989" s="795" t="s">
        <v>15096</v>
      </c>
      <c r="E1989" s="795" t="s">
        <v>9568</v>
      </c>
      <c r="F1989" s="922"/>
    </row>
    <row r="1990" spans="1:6" ht="17.25" customHeight="1">
      <c r="A1990" s="931">
        <v>44040</v>
      </c>
      <c r="B1990" s="794" t="s">
        <v>14789</v>
      </c>
      <c r="C1990" s="795" t="s">
        <v>10062</v>
      </c>
      <c r="D1990" s="795" t="s">
        <v>15097</v>
      </c>
      <c r="E1990" s="795" t="s">
        <v>9568</v>
      </c>
      <c r="F1990" s="922"/>
    </row>
    <row r="1991" spans="1:6" ht="17.25" customHeight="1">
      <c r="A1991" s="931">
        <v>44040</v>
      </c>
      <c r="B1991" s="794" t="s">
        <v>14789</v>
      </c>
      <c r="C1991" s="795" t="s">
        <v>15098</v>
      </c>
      <c r="D1991" s="795" t="s">
        <v>15099</v>
      </c>
      <c r="E1991" s="795" t="s">
        <v>9568</v>
      </c>
      <c r="F1991" s="922"/>
    </row>
    <row r="1992" spans="1:6" ht="17.25" customHeight="1">
      <c r="A1992" s="931">
        <v>44040</v>
      </c>
      <c r="B1992" s="794" t="s">
        <v>14789</v>
      </c>
      <c r="C1992" s="795" t="s">
        <v>15100</v>
      </c>
      <c r="D1992" s="795" t="s">
        <v>15101</v>
      </c>
      <c r="E1992" s="795" t="s">
        <v>9568</v>
      </c>
      <c r="F1992" s="922"/>
    </row>
    <row r="1993" spans="1:6" ht="17.25" customHeight="1">
      <c r="A1993" s="931">
        <v>44040</v>
      </c>
      <c r="B1993" s="794" t="s">
        <v>14789</v>
      </c>
      <c r="C1993" s="795" t="s">
        <v>12213</v>
      </c>
      <c r="D1993" s="795" t="s">
        <v>15102</v>
      </c>
      <c r="E1993" s="795" t="s">
        <v>9568</v>
      </c>
      <c r="F1993" s="922"/>
    </row>
    <row r="1994" spans="1:6" ht="17.25" customHeight="1">
      <c r="A1994" s="931">
        <v>44040</v>
      </c>
      <c r="B1994" s="794" t="s">
        <v>14789</v>
      </c>
      <c r="C1994" s="795" t="s">
        <v>12415</v>
      </c>
      <c r="D1994" s="795" t="s">
        <v>15103</v>
      </c>
      <c r="E1994" s="795" t="s">
        <v>9568</v>
      </c>
      <c r="F1994" s="922"/>
    </row>
    <row r="1995" spans="1:6" ht="17.25" customHeight="1">
      <c r="A1995" s="931">
        <v>44040</v>
      </c>
      <c r="B1995" s="794" t="s">
        <v>14789</v>
      </c>
      <c r="C1995" s="795" t="s">
        <v>15104</v>
      </c>
      <c r="D1995" s="795" t="s">
        <v>15105</v>
      </c>
      <c r="E1995" s="795" t="s">
        <v>9568</v>
      </c>
      <c r="F1995" s="922"/>
    </row>
    <row r="1996" spans="1:6" ht="17.25" customHeight="1">
      <c r="A1996" s="931">
        <v>44040</v>
      </c>
      <c r="B1996" s="794" t="s">
        <v>14789</v>
      </c>
      <c r="C1996" s="795" t="s">
        <v>10441</v>
      </c>
      <c r="D1996" s="795" t="s">
        <v>15106</v>
      </c>
      <c r="E1996" s="795" t="s">
        <v>9568</v>
      </c>
      <c r="F1996" s="922"/>
    </row>
    <row r="1997" spans="1:6" ht="17.25" customHeight="1">
      <c r="A1997" s="931">
        <v>44040</v>
      </c>
      <c r="B1997" s="794" t="s">
        <v>14789</v>
      </c>
      <c r="C1997" s="795" t="s">
        <v>15107</v>
      </c>
      <c r="D1997" s="795" t="s">
        <v>15108</v>
      </c>
      <c r="E1997" s="795" t="s">
        <v>9568</v>
      </c>
      <c r="F1997" s="922"/>
    </row>
    <row r="1998" spans="1:6" ht="17.25" customHeight="1">
      <c r="A1998" s="931">
        <v>44040</v>
      </c>
      <c r="B1998" s="794" t="s">
        <v>14789</v>
      </c>
      <c r="C1998" s="795" t="s">
        <v>14883</v>
      </c>
      <c r="D1998" s="795" t="s">
        <v>14889</v>
      </c>
      <c r="E1998" s="795" t="s">
        <v>9568</v>
      </c>
      <c r="F1998" s="922"/>
    </row>
    <row r="1999" spans="1:6" ht="17.25" customHeight="1">
      <c r="A1999" s="931">
        <v>44040</v>
      </c>
      <c r="B1999" s="794" t="s">
        <v>14789</v>
      </c>
      <c r="C1999" s="795" t="s">
        <v>12092</v>
      </c>
      <c r="D1999" s="795" t="s">
        <v>15109</v>
      </c>
      <c r="E1999" s="795" t="s">
        <v>9568</v>
      </c>
      <c r="F1999" s="922"/>
    </row>
    <row r="2000" spans="1:6" ht="17.25" customHeight="1">
      <c r="A2000" s="931">
        <v>44040</v>
      </c>
      <c r="B2000" s="794" t="s">
        <v>14789</v>
      </c>
      <c r="C2000" s="795" t="s">
        <v>15110</v>
      </c>
      <c r="D2000" s="795" t="s">
        <v>15111</v>
      </c>
      <c r="E2000" s="795" t="s">
        <v>9568</v>
      </c>
      <c r="F2000" s="922"/>
    </row>
    <row r="2001" spans="1:6" ht="17.25" customHeight="1">
      <c r="A2001" s="931">
        <v>44040</v>
      </c>
      <c r="B2001" s="794" t="s">
        <v>14789</v>
      </c>
      <c r="C2001" s="795" t="s">
        <v>15112</v>
      </c>
      <c r="D2001" s="795" t="s">
        <v>15113</v>
      </c>
      <c r="E2001" s="795" t="s">
        <v>9568</v>
      </c>
      <c r="F2001" s="922"/>
    </row>
    <row r="2002" spans="1:6" ht="17.25" customHeight="1">
      <c r="A2002" s="931">
        <v>44040</v>
      </c>
      <c r="B2002" s="794" t="s">
        <v>14789</v>
      </c>
      <c r="C2002" s="795" t="s">
        <v>11884</v>
      </c>
      <c r="D2002" s="795" t="s">
        <v>15114</v>
      </c>
      <c r="E2002" s="795" t="s">
        <v>9568</v>
      </c>
      <c r="F2002" s="922"/>
    </row>
    <row r="2003" spans="1:6" ht="17.25" customHeight="1">
      <c r="A2003" s="931">
        <v>44040</v>
      </c>
      <c r="B2003" s="794" t="s">
        <v>14789</v>
      </c>
      <c r="C2003" s="795" t="s">
        <v>9845</v>
      </c>
      <c r="D2003" s="795" t="s">
        <v>15115</v>
      </c>
      <c r="E2003" s="795" t="s">
        <v>9568</v>
      </c>
      <c r="F2003" s="922"/>
    </row>
    <row r="2004" spans="1:6" ht="17.25" customHeight="1">
      <c r="A2004" s="931">
        <v>44040</v>
      </c>
      <c r="B2004" s="794" t="s">
        <v>14789</v>
      </c>
      <c r="C2004" s="795" t="s">
        <v>15116</v>
      </c>
      <c r="D2004" s="795" t="s">
        <v>15117</v>
      </c>
      <c r="E2004" s="795" t="s">
        <v>9568</v>
      </c>
      <c r="F2004" s="922"/>
    </row>
    <row r="2005" spans="1:6" ht="17.25" customHeight="1">
      <c r="A2005" s="931">
        <v>44040</v>
      </c>
      <c r="B2005" s="794" t="s">
        <v>14789</v>
      </c>
      <c r="C2005" s="795" t="s">
        <v>11939</v>
      </c>
      <c r="D2005" s="795" t="s">
        <v>15118</v>
      </c>
      <c r="E2005" s="795" t="s">
        <v>9568</v>
      </c>
      <c r="F2005" s="922"/>
    </row>
    <row r="2006" spans="1:6" ht="17.25" customHeight="1">
      <c r="A2006" s="931">
        <v>44040</v>
      </c>
      <c r="B2006" s="794" t="s">
        <v>14789</v>
      </c>
      <c r="C2006" s="795" t="s">
        <v>9877</v>
      </c>
      <c r="D2006" s="795" t="s">
        <v>15119</v>
      </c>
      <c r="E2006" s="795" t="s">
        <v>9568</v>
      </c>
      <c r="F2006" s="922"/>
    </row>
    <row r="2007" spans="1:6" ht="17.25" customHeight="1">
      <c r="A2007" s="931">
        <v>44040</v>
      </c>
      <c r="B2007" s="794" t="s">
        <v>14789</v>
      </c>
      <c r="C2007" s="795" t="s">
        <v>15120</v>
      </c>
      <c r="D2007" s="795" t="s">
        <v>15121</v>
      </c>
      <c r="E2007" s="795" t="s">
        <v>9568</v>
      </c>
      <c r="F2007" s="922"/>
    </row>
    <row r="2008" spans="1:6" ht="17.25" customHeight="1">
      <c r="A2008" s="931">
        <v>44040</v>
      </c>
      <c r="B2008" s="794" t="s">
        <v>14789</v>
      </c>
      <c r="C2008" s="795" t="s">
        <v>15122</v>
      </c>
      <c r="D2008" s="795" t="s">
        <v>15123</v>
      </c>
      <c r="E2008" s="795" t="s">
        <v>9568</v>
      </c>
      <c r="F2008" s="922"/>
    </row>
    <row r="2009" spans="1:6" ht="17.25" customHeight="1">
      <c r="A2009" s="931">
        <v>44040</v>
      </c>
      <c r="B2009" s="794" t="s">
        <v>14789</v>
      </c>
      <c r="C2009" s="795" t="s">
        <v>15124</v>
      </c>
      <c r="D2009" s="795" t="s">
        <v>15125</v>
      </c>
      <c r="E2009" s="795" t="s">
        <v>9568</v>
      </c>
      <c r="F2009" s="922"/>
    </row>
    <row r="2010" spans="1:6" ht="17.25" customHeight="1">
      <c r="A2010" s="931">
        <v>44040</v>
      </c>
      <c r="B2010" s="794" t="s">
        <v>14789</v>
      </c>
      <c r="C2010" s="795" t="s">
        <v>15126</v>
      </c>
      <c r="D2010" s="795" t="s">
        <v>15127</v>
      </c>
      <c r="E2010" s="795" t="s">
        <v>9568</v>
      </c>
      <c r="F2010" s="922"/>
    </row>
    <row r="2011" spans="1:6" ht="17.25" customHeight="1">
      <c r="A2011" s="931">
        <v>44040</v>
      </c>
      <c r="B2011" s="794" t="s">
        <v>14789</v>
      </c>
      <c r="C2011" s="795" t="s">
        <v>15128</v>
      </c>
      <c r="D2011" s="795" t="s">
        <v>15129</v>
      </c>
      <c r="E2011" s="795" t="s">
        <v>9568</v>
      </c>
      <c r="F2011" s="922"/>
    </row>
    <row r="2012" spans="1:6" ht="17.25" customHeight="1">
      <c r="A2012" s="931">
        <v>44040</v>
      </c>
      <c r="B2012" s="794" t="s">
        <v>14789</v>
      </c>
      <c r="C2012" s="795" t="s">
        <v>15130</v>
      </c>
      <c r="D2012" s="795" t="s">
        <v>15131</v>
      </c>
      <c r="E2012" s="795" t="s">
        <v>9568</v>
      </c>
      <c r="F2012" s="922"/>
    </row>
    <row r="2013" spans="1:6" ht="17.25" customHeight="1">
      <c r="A2013" s="931">
        <v>44040</v>
      </c>
      <c r="B2013" s="794" t="s">
        <v>14789</v>
      </c>
      <c r="C2013" s="795" t="s">
        <v>15132</v>
      </c>
      <c r="D2013" s="795" t="s">
        <v>15133</v>
      </c>
      <c r="E2013" s="795" t="s">
        <v>9568</v>
      </c>
      <c r="F2013" s="922"/>
    </row>
    <row r="2014" spans="1:6" ht="17.25" customHeight="1">
      <c r="A2014" s="931">
        <v>44040</v>
      </c>
      <c r="B2014" s="794" t="s">
        <v>14789</v>
      </c>
      <c r="C2014" s="795" t="s">
        <v>12341</v>
      </c>
      <c r="D2014" s="795" t="s">
        <v>15134</v>
      </c>
      <c r="E2014" s="795" t="s">
        <v>9568</v>
      </c>
      <c r="F2014" s="922"/>
    </row>
    <row r="2015" spans="1:6" ht="17.25" customHeight="1">
      <c r="A2015" s="931">
        <v>44040</v>
      </c>
      <c r="B2015" s="794" t="s">
        <v>14789</v>
      </c>
      <c r="C2015" s="795" t="s">
        <v>15135</v>
      </c>
      <c r="D2015" s="795" t="s">
        <v>15136</v>
      </c>
      <c r="E2015" s="795" t="s">
        <v>9568</v>
      </c>
      <c r="F2015" s="922"/>
    </row>
    <row r="2016" spans="1:6" ht="17.25" customHeight="1">
      <c r="A2016" s="931">
        <v>44040</v>
      </c>
      <c r="B2016" s="794" t="s">
        <v>14789</v>
      </c>
      <c r="C2016" s="795" t="s">
        <v>15137</v>
      </c>
      <c r="D2016" s="795" t="s">
        <v>15138</v>
      </c>
      <c r="E2016" s="795" t="s">
        <v>9568</v>
      </c>
      <c r="F2016" s="922"/>
    </row>
    <row r="2017" spans="1:6" ht="17.25" customHeight="1">
      <c r="A2017" s="931">
        <v>44040</v>
      </c>
      <c r="B2017" s="794" t="s">
        <v>14789</v>
      </c>
      <c r="C2017" s="795" t="s">
        <v>10331</v>
      </c>
      <c r="D2017" s="795" t="s">
        <v>15139</v>
      </c>
      <c r="E2017" s="795" t="s">
        <v>9568</v>
      </c>
      <c r="F2017" s="922"/>
    </row>
    <row r="2018" spans="1:6" ht="17.25" customHeight="1">
      <c r="A2018" s="931">
        <v>44040</v>
      </c>
      <c r="B2018" s="794" t="s">
        <v>14789</v>
      </c>
      <c r="C2018" s="795" t="s">
        <v>15140</v>
      </c>
      <c r="D2018" s="795" t="s">
        <v>15141</v>
      </c>
      <c r="E2018" s="795" t="s">
        <v>9568</v>
      </c>
      <c r="F2018" s="922"/>
    </row>
    <row r="2019" spans="1:6" ht="17.25" customHeight="1">
      <c r="A2019" s="931">
        <v>44040</v>
      </c>
      <c r="B2019" s="794" t="s">
        <v>14789</v>
      </c>
      <c r="C2019" s="795" t="s">
        <v>15142</v>
      </c>
      <c r="D2019" s="795" t="s">
        <v>15143</v>
      </c>
      <c r="E2019" s="795" t="s">
        <v>9568</v>
      </c>
      <c r="F2019" s="922"/>
    </row>
    <row r="2020" spans="1:6" ht="17.25" customHeight="1">
      <c r="A2020" s="931">
        <v>44040</v>
      </c>
      <c r="B2020" s="794" t="s">
        <v>14789</v>
      </c>
      <c r="C2020" s="795" t="s">
        <v>15144</v>
      </c>
      <c r="D2020" s="795" t="s">
        <v>15145</v>
      </c>
      <c r="E2020" s="795" t="s">
        <v>9568</v>
      </c>
      <c r="F2020" s="922"/>
    </row>
    <row r="2021" spans="1:6" ht="17.25" customHeight="1">
      <c r="A2021" s="931">
        <v>44040</v>
      </c>
      <c r="B2021" s="794" t="s">
        <v>14789</v>
      </c>
      <c r="C2021" s="795" t="s">
        <v>15146</v>
      </c>
      <c r="D2021" s="795" t="s">
        <v>15147</v>
      </c>
      <c r="E2021" s="795" t="s">
        <v>9568</v>
      </c>
      <c r="F2021" s="922"/>
    </row>
    <row r="2022" spans="1:6" ht="17.25" customHeight="1">
      <c r="A2022" s="931">
        <v>44040</v>
      </c>
      <c r="B2022" s="794" t="s">
        <v>14789</v>
      </c>
      <c r="C2022" s="795" t="s">
        <v>15148</v>
      </c>
      <c r="D2022" s="795" t="s">
        <v>15149</v>
      </c>
      <c r="E2022" s="795" t="s">
        <v>9568</v>
      </c>
      <c r="F2022" s="922"/>
    </row>
    <row r="2023" spans="1:6" ht="17.25" customHeight="1">
      <c r="A2023" s="931">
        <v>44040</v>
      </c>
      <c r="B2023" s="794" t="s">
        <v>14789</v>
      </c>
      <c r="C2023" s="795" t="s">
        <v>9921</v>
      </c>
      <c r="D2023" s="795" t="s">
        <v>15150</v>
      </c>
      <c r="E2023" s="795" t="s">
        <v>9568</v>
      </c>
      <c r="F2023" s="922"/>
    </row>
    <row r="2024" spans="1:6" ht="17.25" customHeight="1">
      <c r="A2024" s="931">
        <v>44040</v>
      </c>
      <c r="B2024" s="794" t="s">
        <v>14789</v>
      </c>
      <c r="C2024" s="795" t="s">
        <v>13953</v>
      </c>
      <c r="D2024" s="795" t="s">
        <v>15151</v>
      </c>
      <c r="E2024" s="795" t="s">
        <v>9568</v>
      </c>
      <c r="F2024" s="922"/>
    </row>
    <row r="2025" spans="1:6" ht="17.25" customHeight="1">
      <c r="A2025" s="931">
        <v>44040</v>
      </c>
      <c r="B2025" s="794" t="s">
        <v>14789</v>
      </c>
      <c r="C2025" s="795" t="s">
        <v>11959</v>
      </c>
      <c r="D2025" s="795" t="s">
        <v>15152</v>
      </c>
      <c r="E2025" s="795" t="s">
        <v>9568</v>
      </c>
      <c r="F2025" s="922"/>
    </row>
    <row r="2026" spans="1:6" ht="17.25" customHeight="1">
      <c r="A2026" s="931">
        <v>44040</v>
      </c>
      <c r="B2026" s="794" t="s">
        <v>14789</v>
      </c>
      <c r="C2026" s="795" t="s">
        <v>9871</v>
      </c>
      <c r="D2026" s="795" t="s">
        <v>15153</v>
      </c>
      <c r="E2026" s="795" t="s">
        <v>9568</v>
      </c>
      <c r="F2026" s="922"/>
    </row>
    <row r="2027" spans="1:6" ht="17.25" customHeight="1">
      <c r="A2027" s="931">
        <v>44040</v>
      </c>
      <c r="B2027" s="794" t="s">
        <v>14789</v>
      </c>
      <c r="C2027" s="795" t="s">
        <v>15154</v>
      </c>
      <c r="D2027" s="795" t="s">
        <v>15155</v>
      </c>
      <c r="E2027" s="795" t="s">
        <v>9568</v>
      </c>
      <c r="F2027" s="922"/>
    </row>
    <row r="2028" spans="1:6" ht="17.25" customHeight="1">
      <c r="A2028" s="931">
        <v>44040</v>
      </c>
      <c r="B2028" s="794" t="s">
        <v>14789</v>
      </c>
      <c r="C2028" s="795" t="s">
        <v>12332</v>
      </c>
      <c r="D2028" s="795" t="s">
        <v>15156</v>
      </c>
      <c r="E2028" s="795" t="s">
        <v>9568</v>
      </c>
      <c r="F2028" s="922"/>
    </row>
    <row r="2029" spans="1:6" ht="17.25" customHeight="1">
      <c r="A2029" s="931">
        <v>44040</v>
      </c>
      <c r="B2029" s="794" t="s">
        <v>14789</v>
      </c>
      <c r="C2029" s="795" t="s">
        <v>14054</v>
      </c>
      <c r="D2029" s="795" t="s">
        <v>15157</v>
      </c>
      <c r="E2029" s="795" t="s">
        <v>9568</v>
      </c>
      <c r="F2029" s="922"/>
    </row>
    <row r="2030" spans="1:6" ht="17.25" customHeight="1">
      <c r="A2030" s="931">
        <v>44040</v>
      </c>
      <c r="B2030" s="794" t="s">
        <v>14789</v>
      </c>
      <c r="C2030" s="795" t="s">
        <v>12235</v>
      </c>
      <c r="D2030" s="795" t="s">
        <v>15158</v>
      </c>
      <c r="E2030" s="795" t="s">
        <v>9568</v>
      </c>
      <c r="F2030" s="922"/>
    </row>
    <row r="2031" spans="1:6" ht="17.25" customHeight="1">
      <c r="A2031" s="931">
        <v>44040</v>
      </c>
      <c r="B2031" s="794" t="s">
        <v>14789</v>
      </c>
      <c r="C2031" s="795" t="s">
        <v>12345</v>
      </c>
      <c r="D2031" s="795" t="s">
        <v>15159</v>
      </c>
      <c r="E2031" s="795" t="s">
        <v>9568</v>
      </c>
      <c r="F2031" s="922"/>
    </row>
    <row r="2032" spans="1:6" ht="17.25" customHeight="1">
      <c r="A2032" s="931">
        <v>44040</v>
      </c>
      <c r="B2032" s="794" t="s">
        <v>14789</v>
      </c>
      <c r="C2032" s="795" t="s">
        <v>15160</v>
      </c>
      <c r="D2032" s="795" t="s">
        <v>15161</v>
      </c>
      <c r="E2032" s="795" t="s">
        <v>9568</v>
      </c>
      <c r="F2032" s="922"/>
    </row>
    <row r="2033" spans="1:6" ht="17.25" customHeight="1">
      <c r="A2033" s="931">
        <v>44040</v>
      </c>
      <c r="B2033" s="794" t="s">
        <v>14789</v>
      </c>
      <c r="C2033" s="795" t="s">
        <v>9973</v>
      </c>
      <c r="D2033" s="795" t="s">
        <v>15162</v>
      </c>
      <c r="E2033" s="795" t="s">
        <v>9568</v>
      </c>
      <c r="F2033" s="922"/>
    </row>
    <row r="2034" spans="1:6" ht="17.25" customHeight="1">
      <c r="A2034" s="931">
        <v>44040</v>
      </c>
      <c r="B2034" s="794" t="s">
        <v>14789</v>
      </c>
      <c r="C2034" s="795" t="s">
        <v>11971</v>
      </c>
      <c r="D2034" s="795" t="s">
        <v>15163</v>
      </c>
      <c r="E2034" s="795" t="s">
        <v>9568</v>
      </c>
      <c r="F2034" s="922"/>
    </row>
    <row r="2035" spans="1:6" ht="17.25" customHeight="1">
      <c r="A2035" s="931">
        <v>44040</v>
      </c>
      <c r="B2035" s="794" t="s">
        <v>14789</v>
      </c>
      <c r="C2035" s="795" t="s">
        <v>11975</v>
      </c>
      <c r="D2035" s="795" t="s">
        <v>15164</v>
      </c>
      <c r="E2035" s="795" t="s">
        <v>9568</v>
      </c>
      <c r="F2035" s="922"/>
    </row>
    <row r="2036" spans="1:6" ht="17.25" customHeight="1">
      <c r="A2036" s="931">
        <v>44040</v>
      </c>
      <c r="B2036" s="794" t="s">
        <v>14789</v>
      </c>
      <c r="C2036" s="795" t="s">
        <v>12106</v>
      </c>
      <c r="D2036" s="795" t="s">
        <v>15165</v>
      </c>
      <c r="E2036" s="795" t="s">
        <v>9568</v>
      </c>
      <c r="F2036" s="922"/>
    </row>
    <row r="2037" spans="1:6" ht="17.25" customHeight="1">
      <c r="A2037" s="931">
        <v>44040</v>
      </c>
      <c r="B2037" s="794" t="s">
        <v>14789</v>
      </c>
      <c r="C2037" s="795" t="s">
        <v>13964</v>
      </c>
      <c r="D2037" s="795" t="s">
        <v>15166</v>
      </c>
      <c r="E2037" s="795" t="s">
        <v>9568</v>
      </c>
      <c r="F2037" s="922"/>
    </row>
    <row r="2038" spans="1:6" ht="17.25" customHeight="1">
      <c r="A2038" s="931">
        <v>44040</v>
      </c>
      <c r="B2038" s="794" t="s">
        <v>14789</v>
      </c>
      <c r="C2038" s="795" t="s">
        <v>15167</v>
      </c>
      <c r="D2038" s="795" t="s">
        <v>15168</v>
      </c>
      <c r="E2038" s="795" t="s">
        <v>9568</v>
      </c>
      <c r="F2038" s="922"/>
    </row>
    <row r="2039" spans="1:6" ht="17.25" customHeight="1">
      <c r="A2039" s="931">
        <v>44040</v>
      </c>
      <c r="B2039" s="794" t="s">
        <v>14789</v>
      </c>
      <c r="C2039" s="795" t="s">
        <v>15169</v>
      </c>
      <c r="D2039" s="795" t="s">
        <v>15170</v>
      </c>
      <c r="E2039" s="795" t="s">
        <v>9568</v>
      </c>
      <c r="F2039" s="922"/>
    </row>
    <row r="2040" spans="1:6" ht="17.25" customHeight="1">
      <c r="A2040" s="931">
        <v>44040</v>
      </c>
      <c r="B2040" s="794" t="s">
        <v>14789</v>
      </c>
      <c r="C2040" s="795" t="s">
        <v>15171</v>
      </c>
      <c r="D2040" s="795" t="s">
        <v>15172</v>
      </c>
      <c r="E2040" s="795" t="s">
        <v>9568</v>
      </c>
      <c r="F2040" s="922"/>
    </row>
    <row r="2041" spans="1:6" ht="17.25" customHeight="1">
      <c r="A2041" s="931">
        <v>44040</v>
      </c>
      <c r="B2041" s="794" t="s">
        <v>14789</v>
      </c>
      <c r="C2041" s="795" t="s">
        <v>15173</v>
      </c>
      <c r="D2041" s="795" t="s">
        <v>15174</v>
      </c>
      <c r="E2041" s="795" t="s">
        <v>9568</v>
      </c>
      <c r="F2041" s="922"/>
    </row>
    <row r="2042" spans="1:6" ht="17.25" customHeight="1">
      <c r="A2042" s="931">
        <v>44040</v>
      </c>
      <c r="B2042" s="794" t="s">
        <v>14789</v>
      </c>
      <c r="C2042" s="795" t="s">
        <v>13180</v>
      </c>
      <c r="D2042" s="795" t="s">
        <v>15175</v>
      </c>
      <c r="E2042" s="795" t="s">
        <v>9568</v>
      </c>
      <c r="F2042" s="922"/>
    </row>
    <row r="2043" spans="1:6" ht="17.25" customHeight="1">
      <c r="A2043" s="931">
        <v>44040</v>
      </c>
      <c r="B2043" s="794" t="s">
        <v>14789</v>
      </c>
      <c r="C2043" s="795" t="s">
        <v>12678</v>
      </c>
      <c r="D2043" s="795" t="s">
        <v>15176</v>
      </c>
      <c r="E2043" s="795" t="s">
        <v>9568</v>
      </c>
      <c r="F2043" s="922"/>
    </row>
    <row r="2044" spans="1:6" ht="17.25" customHeight="1">
      <c r="A2044" s="931">
        <v>44040</v>
      </c>
      <c r="B2044" s="794" t="s">
        <v>14789</v>
      </c>
      <c r="C2044" s="795" t="s">
        <v>13488</v>
      </c>
      <c r="D2044" s="795" t="s">
        <v>15177</v>
      </c>
      <c r="E2044" s="236" t="s">
        <v>9568</v>
      </c>
      <c r="F2044" s="846"/>
    </row>
    <row r="2045" spans="1:6" ht="17.25" customHeight="1">
      <c r="A2045" s="931">
        <v>44040</v>
      </c>
      <c r="B2045" s="794" t="s">
        <v>14789</v>
      </c>
      <c r="C2045" s="795" t="s">
        <v>12339</v>
      </c>
      <c r="D2045" s="795" t="s">
        <v>15178</v>
      </c>
      <c r="E2045" s="236" t="s">
        <v>9568</v>
      </c>
      <c r="F2045" s="846"/>
    </row>
    <row r="2046" spans="1:6" ht="17.25" customHeight="1">
      <c r="A2046" s="931">
        <v>44040</v>
      </c>
      <c r="B2046" s="794" t="s">
        <v>14789</v>
      </c>
      <c r="C2046" s="795" t="s">
        <v>15179</v>
      </c>
      <c r="D2046" s="795" t="s">
        <v>15180</v>
      </c>
      <c r="E2046" s="236" t="s">
        <v>9568</v>
      </c>
      <c r="F2046" s="846"/>
    </row>
    <row r="2047" spans="1:6" ht="17.25" customHeight="1">
      <c r="A2047" s="931">
        <v>44040</v>
      </c>
      <c r="B2047" s="794" t="s">
        <v>14789</v>
      </c>
      <c r="C2047" s="795" t="s">
        <v>15181</v>
      </c>
      <c r="D2047" s="795" t="s">
        <v>15182</v>
      </c>
      <c r="E2047" s="236" t="s">
        <v>9568</v>
      </c>
      <c r="F2047" s="846"/>
    </row>
    <row r="2048" spans="1:6" ht="17.25" customHeight="1">
      <c r="A2048" s="931">
        <v>44040</v>
      </c>
      <c r="B2048" s="794" t="s">
        <v>14789</v>
      </c>
      <c r="C2048" s="795" t="s">
        <v>15183</v>
      </c>
      <c r="D2048" s="795" t="s">
        <v>15184</v>
      </c>
      <c r="E2048" s="236" t="s">
        <v>9568</v>
      </c>
      <c r="F2048" s="846"/>
    </row>
    <row r="2049" spans="1:6" ht="17.25" customHeight="1">
      <c r="A2049" s="931">
        <v>44040</v>
      </c>
      <c r="B2049" s="794" t="s">
        <v>14789</v>
      </c>
      <c r="C2049" s="795" t="s">
        <v>15185</v>
      </c>
      <c r="D2049" s="795" t="s">
        <v>15186</v>
      </c>
      <c r="E2049" s="236" t="s">
        <v>9568</v>
      </c>
      <c r="F2049" s="846"/>
    </row>
    <row r="2050" spans="1:6" ht="17.25" customHeight="1">
      <c r="A2050" s="931">
        <v>44040</v>
      </c>
      <c r="B2050" s="794" t="s">
        <v>14789</v>
      </c>
      <c r="C2050" s="795" t="s">
        <v>15187</v>
      </c>
      <c r="D2050" s="795" t="s">
        <v>15188</v>
      </c>
      <c r="E2050" s="236" t="s">
        <v>9568</v>
      </c>
      <c r="F2050" s="846"/>
    </row>
    <row r="2051" spans="1:6" ht="17.25" customHeight="1">
      <c r="A2051" s="931">
        <v>44040</v>
      </c>
      <c r="B2051" s="794" t="s">
        <v>14789</v>
      </c>
      <c r="C2051" s="795" t="s">
        <v>15189</v>
      </c>
      <c r="D2051" s="795" t="s">
        <v>15190</v>
      </c>
      <c r="E2051" s="236" t="s">
        <v>9568</v>
      </c>
      <c r="F2051" s="846"/>
    </row>
    <row r="2052" spans="1:6" ht="17.25" customHeight="1">
      <c r="A2052" s="931">
        <v>44040</v>
      </c>
      <c r="B2052" s="794" t="s">
        <v>14789</v>
      </c>
      <c r="C2052" s="795" t="s">
        <v>15191</v>
      </c>
      <c r="D2052" s="795" t="s">
        <v>15192</v>
      </c>
      <c r="E2052" s="236" t="s">
        <v>9568</v>
      </c>
      <c r="F2052" s="846"/>
    </row>
    <row r="2053" spans="1:6" ht="17.25" customHeight="1">
      <c r="A2053" s="931">
        <v>44040</v>
      </c>
      <c r="B2053" s="794" t="s">
        <v>14789</v>
      </c>
      <c r="C2053" s="795" t="s">
        <v>10053</v>
      </c>
      <c r="D2053" s="795" t="s">
        <v>15193</v>
      </c>
      <c r="E2053" s="236" t="s">
        <v>9568</v>
      </c>
      <c r="F2053" s="846"/>
    </row>
    <row r="2054" spans="1:6" ht="17.25" customHeight="1">
      <c r="A2054" s="931">
        <v>44040</v>
      </c>
      <c r="B2054" s="794" t="s">
        <v>14789</v>
      </c>
      <c r="C2054" s="795" t="s">
        <v>9880</v>
      </c>
      <c r="D2054" s="795" t="s">
        <v>15194</v>
      </c>
      <c r="E2054" s="236" t="s">
        <v>9568</v>
      </c>
      <c r="F2054" s="846"/>
    </row>
    <row r="2055" spans="1:6" ht="17.25" customHeight="1">
      <c r="A2055" s="931">
        <v>44040</v>
      </c>
      <c r="B2055" s="794" t="s">
        <v>14789</v>
      </c>
      <c r="C2055" s="795" t="s">
        <v>15195</v>
      </c>
      <c r="D2055" s="795" t="s">
        <v>15196</v>
      </c>
      <c r="E2055" s="236" t="s">
        <v>9568</v>
      </c>
      <c r="F2055" s="846"/>
    </row>
    <row r="2056" spans="1:6" ht="17.25" customHeight="1">
      <c r="A2056" s="931">
        <v>44040</v>
      </c>
      <c r="B2056" s="794" t="s">
        <v>14789</v>
      </c>
      <c r="C2056" s="795" t="s">
        <v>15197</v>
      </c>
      <c r="D2056" s="795" t="s">
        <v>15198</v>
      </c>
      <c r="E2056" s="236" t="s">
        <v>9568</v>
      </c>
      <c r="F2056" s="846"/>
    </row>
    <row r="2057" spans="1:6" ht="17.25" customHeight="1">
      <c r="A2057" s="931">
        <v>44040</v>
      </c>
      <c r="B2057" s="794" t="s">
        <v>14789</v>
      </c>
      <c r="C2057" s="795" t="s">
        <v>11444</v>
      </c>
      <c r="D2057" s="795" t="s">
        <v>15199</v>
      </c>
      <c r="E2057" s="236" t="s">
        <v>9568</v>
      </c>
      <c r="F2057" s="846"/>
    </row>
    <row r="2058" spans="1:6" ht="17.25" customHeight="1">
      <c r="A2058" s="931">
        <v>44040</v>
      </c>
      <c r="B2058" s="794" t="s">
        <v>14789</v>
      </c>
      <c r="C2058" s="795" t="s">
        <v>15200</v>
      </c>
      <c r="D2058" s="795" t="s">
        <v>15201</v>
      </c>
      <c r="E2058" s="236" t="s">
        <v>9568</v>
      </c>
      <c r="F2058" s="846"/>
    </row>
    <row r="2059" spans="1:6" ht="17.25" customHeight="1">
      <c r="A2059" s="931">
        <v>44040</v>
      </c>
      <c r="B2059" s="794" t="s">
        <v>14789</v>
      </c>
      <c r="C2059" s="795" t="s">
        <v>15202</v>
      </c>
      <c r="D2059" s="795" t="s">
        <v>15203</v>
      </c>
      <c r="E2059" s="236" t="s">
        <v>9568</v>
      </c>
      <c r="F2059" s="846"/>
    </row>
    <row r="2060" spans="1:6" ht="17.25" customHeight="1">
      <c r="A2060" s="931">
        <v>44040</v>
      </c>
      <c r="B2060" s="794" t="s">
        <v>14789</v>
      </c>
      <c r="C2060" s="795" t="s">
        <v>11977</v>
      </c>
      <c r="D2060" s="795" t="s">
        <v>15204</v>
      </c>
      <c r="E2060" s="236" t="s">
        <v>9568</v>
      </c>
      <c r="F2060" s="846"/>
    </row>
    <row r="2061" spans="1:6" ht="17.25" customHeight="1">
      <c r="A2061" s="931">
        <v>44040</v>
      </c>
      <c r="B2061" s="794" t="s">
        <v>14789</v>
      </c>
      <c r="C2061" s="795" t="s">
        <v>15205</v>
      </c>
      <c r="D2061" s="795" t="s">
        <v>15206</v>
      </c>
      <c r="E2061" s="236" t="s">
        <v>9568</v>
      </c>
      <c r="F2061" s="846"/>
    </row>
    <row r="2062" spans="1:6" ht="17.25" customHeight="1">
      <c r="A2062" s="931">
        <v>44040</v>
      </c>
      <c r="B2062" s="794" t="s">
        <v>14789</v>
      </c>
      <c r="C2062" s="795" t="s">
        <v>15207</v>
      </c>
      <c r="D2062" s="795" t="s">
        <v>15208</v>
      </c>
      <c r="E2062" s="236" t="s">
        <v>9568</v>
      </c>
      <c r="F2062" s="846"/>
    </row>
    <row r="2063" spans="1:6" ht="17.25" customHeight="1">
      <c r="A2063" s="931">
        <v>44040</v>
      </c>
      <c r="B2063" s="794" t="s">
        <v>14789</v>
      </c>
      <c r="C2063" s="795" t="s">
        <v>15209</v>
      </c>
      <c r="D2063" s="795" t="s">
        <v>15210</v>
      </c>
      <c r="E2063" s="236" t="s">
        <v>9568</v>
      </c>
      <c r="F2063" s="846"/>
    </row>
    <row r="2064" spans="1:6" ht="17.25" customHeight="1">
      <c r="A2064" s="931">
        <v>44040</v>
      </c>
      <c r="B2064" s="794" t="s">
        <v>14789</v>
      </c>
      <c r="C2064" s="795" t="s">
        <v>15211</v>
      </c>
      <c r="D2064" s="795" t="s">
        <v>15212</v>
      </c>
      <c r="E2064" s="236" t="s">
        <v>9568</v>
      </c>
      <c r="F2064" s="846"/>
    </row>
    <row r="2065" spans="1:6" ht="17.25" customHeight="1">
      <c r="A2065" s="931">
        <v>44040</v>
      </c>
      <c r="B2065" s="794" t="s">
        <v>14789</v>
      </c>
      <c r="C2065" s="795" t="s">
        <v>15213</v>
      </c>
      <c r="D2065" s="795" t="s">
        <v>15214</v>
      </c>
      <c r="E2065" s="236" t="s">
        <v>9568</v>
      </c>
      <c r="F2065" s="846"/>
    </row>
    <row r="2066" spans="1:6" ht="17.25" customHeight="1">
      <c r="A2066" s="931">
        <v>44040</v>
      </c>
      <c r="B2066" s="794" t="s">
        <v>14789</v>
      </c>
      <c r="C2066" s="795" t="s">
        <v>15215</v>
      </c>
      <c r="D2066" s="795" t="s">
        <v>15216</v>
      </c>
      <c r="E2066" s="236" t="s">
        <v>9568</v>
      </c>
      <c r="F2066" s="846"/>
    </row>
    <row r="2067" spans="1:6" ht="17.25" customHeight="1">
      <c r="A2067" s="931">
        <v>44040</v>
      </c>
      <c r="B2067" s="794" t="s">
        <v>14789</v>
      </c>
      <c r="C2067" s="795" t="s">
        <v>12347</v>
      </c>
      <c r="D2067" s="795" t="s">
        <v>15217</v>
      </c>
      <c r="E2067" s="236" t="s">
        <v>9568</v>
      </c>
      <c r="F2067" s="846"/>
    </row>
    <row r="2068" spans="1:6" ht="17.25" customHeight="1">
      <c r="A2068" s="931">
        <v>44040</v>
      </c>
      <c r="B2068" s="794" t="s">
        <v>14789</v>
      </c>
      <c r="C2068" s="795" t="s">
        <v>15218</v>
      </c>
      <c r="D2068" s="795" t="s">
        <v>15219</v>
      </c>
      <c r="E2068" s="236" t="s">
        <v>9568</v>
      </c>
      <c r="F2068" s="846"/>
    </row>
    <row r="2069" spans="1:6" ht="17.25" customHeight="1">
      <c r="A2069" s="931">
        <v>44040</v>
      </c>
      <c r="B2069" s="794" t="s">
        <v>14789</v>
      </c>
      <c r="C2069" s="795" t="s">
        <v>15220</v>
      </c>
      <c r="D2069" s="795" t="s">
        <v>15221</v>
      </c>
      <c r="E2069" s="236" t="s">
        <v>9568</v>
      </c>
      <c r="F2069" s="846"/>
    </row>
    <row r="2070" spans="1:6" ht="17.25" customHeight="1">
      <c r="A2070" s="931">
        <v>44040</v>
      </c>
      <c r="B2070" s="794" t="s">
        <v>14789</v>
      </c>
      <c r="C2070" s="795" t="s">
        <v>15222</v>
      </c>
      <c r="D2070" s="795" t="s">
        <v>15223</v>
      </c>
      <c r="E2070" s="236" t="s">
        <v>9568</v>
      </c>
      <c r="F2070" s="846"/>
    </row>
    <row r="2071" spans="1:6" ht="17.25" customHeight="1">
      <c r="A2071" s="931">
        <v>44040</v>
      </c>
      <c r="B2071" s="794" t="s">
        <v>14789</v>
      </c>
      <c r="C2071" s="795" t="s">
        <v>14209</v>
      </c>
      <c r="D2071" s="795" t="s">
        <v>15224</v>
      </c>
      <c r="E2071" s="236" t="s">
        <v>9568</v>
      </c>
      <c r="F2071" s="846"/>
    </row>
    <row r="2072" spans="1:6" ht="17.25" customHeight="1">
      <c r="A2072" s="931">
        <v>44040</v>
      </c>
      <c r="B2072" s="794" t="s">
        <v>14789</v>
      </c>
      <c r="C2072" s="795" t="s">
        <v>15225</v>
      </c>
      <c r="D2072" s="795" t="s">
        <v>15226</v>
      </c>
      <c r="E2072" s="236" t="s">
        <v>9568</v>
      </c>
      <c r="F2072" s="846"/>
    </row>
    <row r="2073" spans="1:6" ht="17.25" customHeight="1">
      <c r="A2073" s="931">
        <v>44040</v>
      </c>
      <c r="B2073" s="794" t="s">
        <v>14789</v>
      </c>
      <c r="C2073" s="795" t="s">
        <v>15227</v>
      </c>
      <c r="D2073" s="795" t="s">
        <v>15228</v>
      </c>
      <c r="E2073" s="236" t="s">
        <v>9568</v>
      </c>
      <c r="F2073" s="846"/>
    </row>
    <row r="2074" spans="1:6" ht="17.25" customHeight="1">
      <c r="A2074" s="931">
        <v>44040</v>
      </c>
      <c r="B2074" s="794" t="s">
        <v>14789</v>
      </c>
      <c r="C2074" s="795" t="s">
        <v>15229</v>
      </c>
      <c r="D2074" s="795" t="s">
        <v>15230</v>
      </c>
      <c r="E2074" s="236" t="s">
        <v>9568</v>
      </c>
      <c r="F2074" s="846"/>
    </row>
    <row r="2075" spans="1:6" ht="17.25" customHeight="1">
      <c r="A2075" s="931">
        <v>44040</v>
      </c>
      <c r="B2075" s="794" t="s">
        <v>14789</v>
      </c>
      <c r="C2075" s="795" t="s">
        <v>13813</v>
      </c>
      <c r="D2075" s="795" t="s">
        <v>15231</v>
      </c>
      <c r="E2075" s="236" t="s">
        <v>9568</v>
      </c>
      <c r="F2075" s="846"/>
    </row>
    <row r="2076" spans="1:6" ht="17.25" customHeight="1">
      <c r="A2076" s="931">
        <v>44040</v>
      </c>
      <c r="B2076" s="794" t="s">
        <v>14789</v>
      </c>
      <c r="C2076" s="795" t="s">
        <v>15232</v>
      </c>
      <c r="D2076" s="795" t="s">
        <v>15233</v>
      </c>
      <c r="E2076" s="236" t="s">
        <v>9568</v>
      </c>
      <c r="F2076" s="846"/>
    </row>
    <row r="2077" spans="1:6" ht="17.25" customHeight="1">
      <c r="A2077" s="931">
        <v>44040</v>
      </c>
      <c r="B2077" s="794" t="s">
        <v>14789</v>
      </c>
      <c r="C2077" s="795" t="s">
        <v>15234</v>
      </c>
      <c r="D2077" s="795" t="s">
        <v>15235</v>
      </c>
      <c r="E2077" s="236" t="s">
        <v>9568</v>
      </c>
      <c r="F2077" s="846"/>
    </row>
    <row r="2078" spans="1:6" ht="17.25" customHeight="1">
      <c r="A2078" s="931">
        <v>44040</v>
      </c>
      <c r="B2078" s="794" t="s">
        <v>14789</v>
      </c>
      <c r="C2078" s="795" t="s">
        <v>15236</v>
      </c>
      <c r="D2078" s="795" t="s">
        <v>15237</v>
      </c>
      <c r="E2078" s="236" t="s">
        <v>9568</v>
      </c>
      <c r="F2078" s="846"/>
    </row>
    <row r="2079" spans="1:6" ht="17.25" customHeight="1">
      <c r="A2079" s="931">
        <v>44040</v>
      </c>
      <c r="B2079" s="794" t="s">
        <v>14789</v>
      </c>
      <c r="C2079" s="795" t="s">
        <v>15238</v>
      </c>
      <c r="D2079" s="795" t="s">
        <v>15239</v>
      </c>
      <c r="E2079" s="236" t="s">
        <v>9568</v>
      </c>
      <c r="F2079" s="846"/>
    </row>
    <row r="2080" spans="1:6" ht="17.25" customHeight="1">
      <c r="A2080" s="931">
        <v>44040</v>
      </c>
      <c r="B2080" s="794" t="s">
        <v>14789</v>
      </c>
      <c r="C2080" s="795" t="s">
        <v>15240</v>
      </c>
      <c r="D2080" s="795" t="s">
        <v>15241</v>
      </c>
      <c r="E2080" s="236" t="s">
        <v>9568</v>
      </c>
      <c r="F2080" s="846"/>
    </row>
    <row r="2081" spans="1:6" ht="17.25" customHeight="1">
      <c r="A2081" s="931">
        <v>44040</v>
      </c>
      <c r="B2081" s="794" t="s">
        <v>14789</v>
      </c>
      <c r="C2081" s="795" t="s">
        <v>9678</v>
      </c>
      <c r="D2081" s="795" t="s">
        <v>15242</v>
      </c>
      <c r="E2081" s="236" t="s">
        <v>9568</v>
      </c>
      <c r="F2081" s="846"/>
    </row>
    <row r="2082" spans="1:6" ht="17.25" customHeight="1">
      <c r="A2082" s="931">
        <v>44040</v>
      </c>
      <c r="B2082" s="794" t="s">
        <v>14789</v>
      </c>
      <c r="C2082" s="795" t="s">
        <v>10033</v>
      </c>
      <c r="D2082" s="795" t="s">
        <v>15243</v>
      </c>
      <c r="E2082" s="236" t="s">
        <v>9568</v>
      </c>
      <c r="F2082" s="846"/>
    </row>
    <row r="2083" spans="1:6" ht="17.25" customHeight="1">
      <c r="A2083" s="931">
        <v>44040</v>
      </c>
      <c r="B2083" s="794" t="s">
        <v>14789</v>
      </c>
      <c r="C2083" s="795" t="s">
        <v>15244</v>
      </c>
      <c r="D2083" s="795" t="s">
        <v>15245</v>
      </c>
      <c r="E2083" s="236" t="s">
        <v>9568</v>
      </c>
      <c r="F2083" s="846"/>
    </row>
    <row r="2084" spans="1:6" ht="17.25" customHeight="1">
      <c r="A2084" s="931">
        <v>44040</v>
      </c>
      <c r="B2084" s="794" t="s">
        <v>14789</v>
      </c>
      <c r="C2084" s="795" t="s">
        <v>14381</v>
      </c>
      <c r="D2084" s="795" t="s">
        <v>15246</v>
      </c>
      <c r="E2084" s="236" t="s">
        <v>9568</v>
      </c>
      <c r="F2084" s="846"/>
    </row>
    <row r="2085" spans="1:6" ht="17.25" customHeight="1">
      <c r="A2085" s="931">
        <v>44040</v>
      </c>
      <c r="B2085" s="794" t="s">
        <v>14789</v>
      </c>
      <c r="C2085" s="795" t="s">
        <v>12309</v>
      </c>
      <c r="D2085" s="795" t="s">
        <v>15247</v>
      </c>
      <c r="E2085" s="236" t="s">
        <v>9568</v>
      </c>
      <c r="F2085" s="846"/>
    </row>
    <row r="2086" spans="1:6" ht="17.25" customHeight="1">
      <c r="A2086" s="931">
        <v>44040</v>
      </c>
      <c r="B2086" s="794" t="s">
        <v>14789</v>
      </c>
      <c r="C2086" s="795" t="s">
        <v>15081</v>
      </c>
      <c r="D2086" s="795" t="s">
        <v>15248</v>
      </c>
      <c r="E2086" s="236" t="s">
        <v>9568</v>
      </c>
      <c r="F2086" s="846"/>
    </row>
    <row r="2087" spans="1:6" ht="17.25" customHeight="1">
      <c r="A2087" s="932">
        <v>44040</v>
      </c>
      <c r="B2087" s="800" t="s">
        <v>14789</v>
      </c>
      <c r="C2087" s="801" t="s">
        <v>15249</v>
      </c>
      <c r="D2087" s="801" t="s">
        <v>15250</v>
      </c>
      <c r="E2087" s="798" t="s">
        <v>9597</v>
      </c>
      <c r="F2087" s="873"/>
    </row>
    <row r="2088" spans="1:6" ht="17.25" customHeight="1">
      <c r="A2088" s="931">
        <v>44040</v>
      </c>
      <c r="B2088" s="794" t="s">
        <v>14789</v>
      </c>
      <c r="C2088" s="795" t="s">
        <v>15251</v>
      </c>
      <c r="D2088" s="795" t="s">
        <v>15252</v>
      </c>
      <c r="E2088" s="236" t="s">
        <v>9568</v>
      </c>
      <c r="F2088" s="846"/>
    </row>
    <row r="2089" spans="1:6" ht="17.25" customHeight="1">
      <c r="A2089" s="931">
        <v>44040</v>
      </c>
      <c r="B2089" s="794" t="s">
        <v>14789</v>
      </c>
      <c r="C2089" s="795" t="s">
        <v>15253</v>
      </c>
      <c r="D2089" s="795" t="s">
        <v>15254</v>
      </c>
      <c r="E2089" s="236" t="s">
        <v>9568</v>
      </c>
      <c r="F2089" s="846"/>
    </row>
    <row r="2090" spans="1:6" ht="17.25" customHeight="1">
      <c r="A2090" s="931">
        <v>44040</v>
      </c>
      <c r="B2090" s="794" t="s">
        <v>14789</v>
      </c>
      <c r="C2090" s="795" t="s">
        <v>12273</v>
      </c>
      <c r="D2090" s="795" t="s">
        <v>15255</v>
      </c>
      <c r="E2090" s="236" t="s">
        <v>9568</v>
      </c>
      <c r="F2090" s="846"/>
    </row>
    <row r="2091" spans="1:6" ht="17.25" customHeight="1">
      <c r="A2091" s="931">
        <v>44040</v>
      </c>
      <c r="B2091" s="794" t="s">
        <v>14789</v>
      </c>
      <c r="C2091" s="795" t="s">
        <v>15256</v>
      </c>
      <c r="D2091" s="795" t="s">
        <v>15257</v>
      </c>
      <c r="E2091" s="236" t="s">
        <v>9568</v>
      </c>
      <c r="F2091" s="846"/>
    </row>
    <row r="2092" spans="1:6" ht="17.25" customHeight="1">
      <c r="A2092" s="931">
        <v>44040</v>
      </c>
      <c r="B2092" s="794" t="s">
        <v>14789</v>
      </c>
      <c r="C2092" s="795" t="s">
        <v>15258</v>
      </c>
      <c r="D2092" s="795" t="s">
        <v>15259</v>
      </c>
      <c r="E2092" s="236" t="s">
        <v>9568</v>
      </c>
      <c r="F2092" s="846"/>
    </row>
    <row r="2093" spans="1:6" ht="17.25" customHeight="1">
      <c r="A2093" s="931">
        <v>44040</v>
      </c>
      <c r="B2093" s="794" t="s">
        <v>14789</v>
      </c>
      <c r="C2093" s="795" t="s">
        <v>15260</v>
      </c>
      <c r="D2093" s="795" t="s">
        <v>15261</v>
      </c>
      <c r="E2093" s="236" t="s">
        <v>9568</v>
      </c>
      <c r="F2093" s="846"/>
    </row>
    <row r="2094" spans="1:6" ht="17.25" customHeight="1">
      <c r="A2094" s="931">
        <v>44040</v>
      </c>
      <c r="B2094" s="794" t="s">
        <v>14789</v>
      </c>
      <c r="C2094" s="795" t="s">
        <v>15262</v>
      </c>
      <c r="D2094" s="795" t="s">
        <v>15263</v>
      </c>
      <c r="E2094" s="236" t="s">
        <v>9568</v>
      </c>
      <c r="F2094" s="846"/>
    </row>
    <row r="2095" spans="1:6" ht="17.25" customHeight="1">
      <c r="A2095" s="931">
        <v>44040</v>
      </c>
      <c r="B2095" s="794" t="s">
        <v>14789</v>
      </c>
      <c r="C2095" s="795" t="s">
        <v>15264</v>
      </c>
      <c r="D2095" s="795" t="s">
        <v>15265</v>
      </c>
      <c r="E2095" s="236" t="s">
        <v>9568</v>
      </c>
      <c r="F2095" s="846"/>
    </row>
    <row r="2096" spans="1:6" ht="17.25" customHeight="1">
      <c r="A2096" s="931">
        <v>44040</v>
      </c>
      <c r="B2096" s="794" t="s">
        <v>14789</v>
      </c>
      <c r="C2096" s="795" t="s">
        <v>15266</v>
      </c>
      <c r="D2096" s="795" t="s">
        <v>15267</v>
      </c>
      <c r="E2096" s="236" t="s">
        <v>9568</v>
      </c>
      <c r="F2096" s="846"/>
    </row>
    <row r="2097" spans="1:6" ht="17.25" customHeight="1">
      <c r="A2097" s="931">
        <v>44040</v>
      </c>
      <c r="B2097" s="794" t="s">
        <v>14789</v>
      </c>
      <c r="C2097" s="795" t="s">
        <v>15268</v>
      </c>
      <c r="D2097" s="795" t="s">
        <v>15269</v>
      </c>
      <c r="E2097" s="236" t="s">
        <v>9568</v>
      </c>
      <c r="F2097" s="846"/>
    </row>
    <row r="2098" spans="1:6" ht="17.25" customHeight="1">
      <c r="A2098" s="931">
        <v>44040</v>
      </c>
      <c r="B2098" s="794" t="s">
        <v>14789</v>
      </c>
      <c r="C2098" s="795" t="s">
        <v>14162</v>
      </c>
      <c r="D2098" s="795" t="s">
        <v>15270</v>
      </c>
      <c r="E2098" s="236" t="s">
        <v>9568</v>
      </c>
      <c r="F2098" s="846"/>
    </row>
    <row r="2099" spans="1:6" ht="17.25" customHeight="1">
      <c r="A2099" s="931">
        <v>44040</v>
      </c>
      <c r="B2099" s="794" t="s">
        <v>14789</v>
      </c>
      <c r="C2099" s="795" t="s">
        <v>13176</v>
      </c>
      <c r="D2099" s="795" t="s">
        <v>15271</v>
      </c>
      <c r="E2099" s="236" t="s">
        <v>9568</v>
      </c>
      <c r="F2099" s="846"/>
    </row>
    <row r="2100" spans="1:6" ht="17.25" customHeight="1">
      <c r="A2100" s="931">
        <v>44040</v>
      </c>
      <c r="B2100" s="794" t="s">
        <v>14789</v>
      </c>
      <c r="C2100" s="795" t="s">
        <v>15272</v>
      </c>
      <c r="D2100" s="795" t="s">
        <v>15273</v>
      </c>
      <c r="E2100" s="236" t="s">
        <v>9568</v>
      </c>
      <c r="F2100" s="846"/>
    </row>
    <row r="2101" spans="1:6" ht="17.25" customHeight="1">
      <c r="A2101" s="931">
        <v>44040</v>
      </c>
      <c r="B2101" s="794" t="s">
        <v>14789</v>
      </c>
      <c r="C2101" s="795" t="s">
        <v>12437</v>
      </c>
      <c r="D2101" s="795" t="s">
        <v>15102</v>
      </c>
      <c r="E2101" s="236" t="s">
        <v>9568</v>
      </c>
      <c r="F2101" s="846"/>
    </row>
    <row r="2102" spans="1:6" ht="17.25" customHeight="1">
      <c r="A2102" s="931">
        <v>44040</v>
      </c>
      <c r="B2102" s="794" t="s">
        <v>14789</v>
      </c>
      <c r="C2102" s="795" t="s">
        <v>15274</v>
      </c>
      <c r="D2102" s="795" t="s">
        <v>15275</v>
      </c>
      <c r="E2102" s="236" t="s">
        <v>9568</v>
      </c>
      <c r="F2102" s="846"/>
    </row>
    <row r="2103" spans="1:6" ht="17.25" customHeight="1">
      <c r="A2103" s="931">
        <v>44040</v>
      </c>
      <c r="B2103" s="794" t="s">
        <v>14789</v>
      </c>
      <c r="C2103" s="795" t="s">
        <v>15276</v>
      </c>
      <c r="D2103" s="795" t="s">
        <v>15277</v>
      </c>
      <c r="E2103" s="236" t="s">
        <v>9568</v>
      </c>
      <c r="F2103" s="846"/>
    </row>
    <row r="2104" spans="1:6" ht="17.25" customHeight="1">
      <c r="A2104" s="931">
        <v>44040</v>
      </c>
      <c r="B2104" s="794" t="s">
        <v>14789</v>
      </c>
      <c r="C2104" s="795" t="s">
        <v>12279</v>
      </c>
      <c r="D2104" s="795" t="s">
        <v>15278</v>
      </c>
      <c r="E2104" s="236" t="s">
        <v>9568</v>
      </c>
      <c r="F2104" s="846"/>
    </row>
    <row r="2105" spans="1:6" ht="17.25" customHeight="1">
      <c r="A2105" s="931">
        <v>44040</v>
      </c>
      <c r="B2105" s="794" t="s">
        <v>14789</v>
      </c>
      <c r="C2105" s="795" t="s">
        <v>14287</v>
      </c>
      <c r="D2105" s="795" t="s">
        <v>15279</v>
      </c>
      <c r="E2105" s="236" t="s">
        <v>9568</v>
      </c>
      <c r="F2105" s="846"/>
    </row>
    <row r="2106" spans="1:6" ht="17.25" customHeight="1">
      <c r="A2106" s="931">
        <v>44040</v>
      </c>
      <c r="B2106" s="794" t="s">
        <v>14789</v>
      </c>
      <c r="C2106" s="795" t="s">
        <v>13883</v>
      </c>
      <c r="D2106" s="795" t="s">
        <v>15280</v>
      </c>
      <c r="E2106" s="236" t="s">
        <v>9568</v>
      </c>
      <c r="F2106" s="846"/>
    </row>
    <row r="2107" spans="1:6" ht="17.25" customHeight="1">
      <c r="A2107" s="931">
        <v>44040</v>
      </c>
      <c r="B2107" s="794" t="s">
        <v>14789</v>
      </c>
      <c r="C2107" s="795" t="s">
        <v>15281</v>
      </c>
      <c r="D2107" s="795" t="s">
        <v>15282</v>
      </c>
      <c r="E2107" s="236" t="s">
        <v>9568</v>
      </c>
      <c r="F2107" s="846"/>
    </row>
    <row r="2108" spans="1:6" ht="17.25" customHeight="1">
      <c r="A2108" s="931">
        <v>44040</v>
      </c>
      <c r="B2108" s="794" t="s">
        <v>14789</v>
      </c>
      <c r="C2108" s="795" t="s">
        <v>12152</v>
      </c>
      <c r="D2108" s="795" t="s">
        <v>15283</v>
      </c>
      <c r="E2108" s="236" t="s">
        <v>9568</v>
      </c>
      <c r="F2108" s="846"/>
    </row>
    <row r="2109" spans="1:6" ht="17.25" customHeight="1">
      <c r="A2109" s="931">
        <v>44040</v>
      </c>
      <c r="B2109" s="794" t="s">
        <v>14789</v>
      </c>
      <c r="C2109" s="795" t="s">
        <v>15268</v>
      </c>
      <c r="D2109" s="795" t="s">
        <v>15284</v>
      </c>
      <c r="E2109" s="236" t="s">
        <v>9568</v>
      </c>
      <c r="F2109" s="846"/>
    </row>
    <row r="2110" spans="1:6" ht="17.25" customHeight="1">
      <c r="A2110" s="931">
        <v>44040</v>
      </c>
      <c r="B2110" s="794" t="s">
        <v>14789</v>
      </c>
      <c r="C2110" s="795" t="s">
        <v>15285</v>
      </c>
      <c r="D2110" s="795" t="s">
        <v>15286</v>
      </c>
      <c r="E2110" s="236" t="s">
        <v>9568</v>
      </c>
      <c r="F2110" s="846"/>
    </row>
    <row r="2111" spans="1:6" ht="17.25" customHeight="1">
      <c r="A2111" s="931">
        <v>44040</v>
      </c>
      <c r="B2111" s="794" t="s">
        <v>14789</v>
      </c>
      <c r="C2111" s="795" t="s">
        <v>15287</v>
      </c>
      <c r="D2111" s="795" t="s">
        <v>15284</v>
      </c>
      <c r="E2111" s="236" t="s">
        <v>9568</v>
      </c>
      <c r="F2111" s="846"/>
    </row>
    <row r="2112" spans="1:6" ht="17.25" customHeight="1">
      <c r="A2112" s="931">
        <v>44040</v>
      </c>
      <c r="B2112" s="794" t="s">
        <v>14789</v>
      </c>
      <c r="C2112" s="795" t="s">
        <v>15288</v>
      </c>
      <c r="D2112" s="795" t="s">
        <v>15289</v>
      </c>
      <c r="E2112" s="236" t="s">
        <v>9568</v>
      </c>
      <c r="F2112" s="846"/>
    </row>
    <row r="2113" spans="1:6" ht="17.25" customHeight="1">
      <c r="A2113" s="931">
        <v>44040</v>
      </c>
      <c r="B2113" s="794" t="s">
        <v>14789</v>
      </c>
      <c r="C2113" s="795" t="s">
        <v>15290</v>
      </c>
      <c r="D2113" s="795" t="s">
        <v>15291</v>
      </c>
      <c r="E2113" s="236" t="s">
        <v>9568</v>
      </c>
      <c r="F2113" s="846"/>
    </row>
    <row r="2114" spans="1:6" ht="17.25" customHeight="1">
      <c r="A2114" s="931">
        <v>44040</v>
      </c>
      <c r="B2114" s="794" t="s">
        <v>14789</v>
      </c>
      <c r="C2114" s="795" t="s">
        <v>15292</v>
      </c>
      <c r="D2114" s="795" t="s">
        <v>15293</v>
      </c>
      <c r="E2114" s="236" t="s">
        <v>9568</v>
      </c>
      <c r="F2114" s="846"/>
    </row>
    <row r="2115" spans="1:6" ht="17.25" customHeight="1">
      <c r="A2115" s="931">
        <v>44040</v>
      </c>
      <c r="B2115" s="794" t="s">
        <v>14789</v>
      </c>
      <c r="C2115" s="795" t="s">
        <v>15294</v>
      </c>
      <c r="D2115" s="795" t="s">
        <v>15295</v>
      </c>
      <c r="E2115" s="236" t="s">
        <v>9568</v>
      </c>
      <c r="F2115" s="846"/>
    </row>
    <row r="2116" spans="1:6" ht="17.25" customHeight="1">
      <c r="A2116" s="931">
        <v>44040</v>
      </c>
      <c r="B2116" s="794" t="s">
        <v>14789</v>
      </c>
      <c r="C2116" s="795" t="s">
        <v>15296</v>
      </c>
      <c r="D2116" s="795" t="s">
        <v>15297</v>
      </c>
      <c r="E2116" s="236" t="s">
        <v>9568</v>
      </c>
      <c r="F2116" s="846"/>
    </row>
    <row r="2117" spans="1:6" ht="17.25" customHeight="1">
      <c r="A2117" s="931">
        <v>44040</v>
      </c>
      <c r="B2117" s="794" t="s">
        <v>14789</v>
      </c>
      <c r="C2117" s="795" t="s">
        <v>15298</v>
      </c>
      <c r="D2117" s="795" t="s">
        <v>15299</v>
      </c>
      <c r="E2117" s="236" t="s">
        <v>9568</v>
      </c>
      <c r="F2117" s="846"/>
    </row>
    <row r="2118" spans="1:6" ht="17.25" customHeight="1">
      <c r="A2118" s="931">
        <v>44040</v>
      </c>
      <c r="B2118" s="794" t="s">
        <v>14789</v>
      </c>
      <c r="C2118" s="795" t="s">
        <v>15300</v>
      </c>
      <c r="D2118" s="795" t="s">
        <v>15301</v>
      </c>
      <c r="E2118" s="236" t="s">
        <v>9568</v>
      </c>
      <c r="F2118" s="846"/>
    </row>
    <row r="2119" spans="1:6" ht="17.25" customHeight="1">
      <c r="A2119" s="931">
        <v>44040</v>
      </c>
      <c r="B2119" s="794" t="s">
        <v>14789</v>
      </c>
      <c r="C2119" s="795" t="s">
        <v>15302</v>
      </c>
      <c r="D2119" s="795" t="s">
        <v>15303</v>
      </c>
      <c r="E2119" s="236" t="s">
        <v>9568</v>
      </c>
      <c r="F2119" s="846"/>
    </row>
    <row r="2120" spans="1:6" ht="17.25" customHeight="1">
      <c r="A2120" s="931">
        <v>44040</v>
      </c>
      <c r="B2120" s="794" t="s">
        <v>14789</v>
      </c>
      <c r="C2120" s="795" t="s">
        <v>15304</v>
      </c>
      <c r="D2120" s="795" t="s">
        <v>15305</v>
      </c>
      <c r="E2120" s="236" t="s">
        <v>9568</v>
      </c>
      <c r="F2120" s="846"/>
    </row>
    <row r="2121" spans="1:6" ht="17.25" customHeight="1">
      <c r="A2121" s="931">
        <v>44041.009756944448</v>
      </c>
      <c r="B2121" s="794" t="s">
        <v>14789</v>
      </c>
      <c r="C2121" s="795" t="s">
        <v>12213</v>
      </c>
      <c r="D2121" s="795" t="s">
        <v>15306</v>
      </c>
      <c r="E2121" s="236" t="s">
        <v>9568</v>
      </c>
      <c r="F2121" s="846"/>
    </row>
    <row r="2122" spans="1:6" ht="17.25" customHeight="1">
      <c r="A2122" s="931">
        <v>44041.010034722225</v>
      </c>
      <c r="B2122" s="794" t="s">
        <v>14789</v>
      </c>
      <c r="C2122" s="795" t="s">
        <v>15307</v>
      </c>
      <c r="D2122" s="795" t="s">
        <v>15308</v>
      </c>
      <c r="E2122" s="236" t="s">
        <v>9568</v>
      </c>
      <c r="F2122" s="846"/>
    </row>
    <row r="2123" spans="1:6" ht="17.25" customHeight="1">
      <c r="A2123" s="931">
        <v>44041</v>
      </c>
      <c r="B2123" s="794" t="s">
        <v>14789</v>
      </c>
      <c r="C2123" s="795" t="s">
        <v>13063</v>
      </c>
      <c r="D2123" s="795" t="s">
        <v>15309</v>
      </c>
      <c r="E2123" s="236" t="s">
        <v>9568</v>
      </c>
      <c r="F2123" s="846"/>
    </row>
    <row r="2124" spans="1:6" ht="17.25" customHeight="1">
      <c r="A2124" s="931">
        <v>44041</v>
      </c>
      <c r="B2124" s="794" t="s">
        <v>14789</v>
      </c>
      <c r="C2124" s="795" t="s">
        <v>13155</v>
      </c>
      <c r="D2124" s="795" t="s">
        <v>15310</v>
      </c>
      <c r="E2124" s="236" t="s">
        <v>9568</v>
      </c>
      <c r="F2124" s="846"/>
    </row>
    <row r="2125" spans="1:6" ht="17.25" customHeight="1">
      <c r="A2125" s="931">
        <v>44041</v>
      </c>
      <c r="B2125" s="794" t="s">
        <v>14789</v>
      </c>
      <c r="C2125" s="795" t="s">
        <v>13063</v>
      </c>
      <c r="D2125" s="795" t="s">
        <v>15311</v>
      </c>
      <c r="E2125" s="236" t="s">
        <v>9568</v>
      </c>
      <c r="F2125" s="846"/>
    </row>
    <row r="2126" spans="1:6" ht="17.25" customHeight="1">
      <c r="A2126" s="931">
        <v>44041</v>
      </c>
      <c r="B2126" s="794" t="s">
        <v>14789</v>
      </c>
      <c r="C2126" s="795" t="s">
        <v>13155</v>
      </c>
      <c r="D2126" s="795" t="s">
        <v>15312</v>
      </c>
      <c r="E2126" s="236" t="s">
        <v>9568</v>
      </c>
      <c r="F2126" s="846"/>
    </row>
    <row r="2127" spans="1:6" ht="17.25" customHeight="1">
      <c r="A2127" s="931">
        <v>44041</v>
      </c>
      <c r="B2127" s="794" t="s">
        <v>14789</v>
      </c>
      <c r="C2127" s="795" t="s">
        <v>12374</v>
      </c>
      <c r="D2127" s="795" t="s">
        <v>15313</v>
      </c>
      <c r="E2127" s="236" t="s">
        <v>9568</v>
      </c>
      <c r="F2127" s="846"/>
    </row>
    <row r="2128" spans="1:6" ht="17.25" customHeight="1">
      <c r="A2128" s="931">
        <v>44041</v>
      </c>
      <c r="B2128" s="794" t="s">
        <v>14789</v>
      </c>
      <c r="C2128" s="795" t="s">
        <v>12265</v>
      </c>
      <c r="D2128" s="795" t="s">
        <v>15314</v>
      </c>
      <c r="E2128" s="236" t="s">
        <v>9568</v>
      </c>
      <c r="F2128" s="846"/>
    </row>
    <row r="2129" spans="1:6" ht="17.25" customHeight="1">
      <c r="A2129" s="931">
        <v>44041</v>
      </c>
      <c r="B2129" s="794" t="s">
        <v>14789</v>
      </c>
      <c r="C2129" s="795" t="s">
        <v>15315</v>
      </c>
      <c r="D2129" s="795" t="s">
        <v>15316</v>
      </c>
      <c r="E2129" s="236" t="s">
        <v>9568</v>
      </c>
      <c r="F2129" s="846"/>
    </row>
    <row r="2130" spans="1:6" ht="17.25" customHeight="1">
      <c r="A2130" s="931">
        <v>44041</v>
      </c>
      <c r="B2130" s="794" t="s">
        <v>14789</v>
      </c>
      <c r="C2130" s="795" t="s">
        <v>15317</v>
      </c>
      <c r="D2130" s="795" t="s">
        <v>15318</v>
      </c>
      <c r="E2130" s="236" t="s">
        <v>9568</v>
      </c>
      <c r="F2130" s="846"/>
    </row>
    <row r="2131" spans="1:6" ht="17.25" customHeight="1">
      <c r="A2131" s="931">
        <v>44041</v>
      </c>
      <c r="B2131" s="794" t="s">
        <v>14789</v>
      </c>
      <c r="C2131" s="795" t="s">
        <v>15319</v>
      </c>
      <c r="D2131" s="795" t="s">
        <v>15320</v>
      </c>
      <c r="E2131" s="236" t="s">
        <v>9568</v>
      </c>
      <c r="F2131" s="846"/>
    </row>
    <row r="2132" spans="1:6" ht="17.25" customHeight="1">
      <c r="A2132" s="931">
        <v>44041</v>
      </c>
      <c r="B2132" s="794" t="s">
        <v>14789</v>
      </c>
      <c r="C2132" s="795" t="s">
        <v>15321</v>
      </c>
      <c r="D2132" s="795" t="s">
        <v>15322</v>
      </c>
      <c r="E2132" s="236" t="s">
        <v>9568</v>
      </c>
      <c r="F2132" s="846"/>
    </row>
    <row r="2133" spans="1:6" ht="17.25" customHeight="1">
      <c r="A2133" s="931">
        <v>44041</v>
      </c>
      <c r="B2133" s="794" t="s">
        <v>14789</v>
      </c>
      <c r="C2133" s="795" t="s">
        <v>15323</v>
      </c>
      <c r="D2133" s="795" t="s">
        <v>15324</v>
      </c>
      <c r="E2133" s="236" t="s">
        <v>9568</v>
      </c>
      <c r="F2133" s="846"/>
    </row>
    <row r="2134" spans="1:6" ht="17.25" customHeight="1">
      <c r="A2134" s="931">
        <v>44041</v>
      </c>
      <c r="B2134" s="794" t="s">
        <v>14789</v>
      </c>
      <c r="C2134" s="795" t="s">
        <v>15325</v>
      </c>
      <c r="D2134" s="795" t="s">
        <v>15326</v>
      </c>
      <c r="E2134" s="236" t="s">
        <v>9568</v>
      </c>
      <c r="F2134" s="846"/>
    </row>
    <row r="2135" spans="1:6" ht="17.25" customHeight="1">
      <c r="A2135" s="931">
        <v>44041</v>
      </c>
      <c r="B2135" s="794" t="s">
        <v>14789</v>
      </c>
      <c r="C2135" s="795" t="s">
        <v>15327</v>
      </c>
      <c r="D2135" s="795" t="s">
        <v>15328</v>
      </c>
      <c r="E2135" s="236" t="s">
        <v>9568</v>
      </c>
      <c r="F2135" s="846"/>
    </row>
    <row r="2136" spans="1:6" ht="17.25" customHeight="1">
      <c r="A2136" s="931">
        <v>44041</v>
      </c>
      <c r="B2136" s="794" t="s">
        <v>14789</v>
      </c>
      <c r="C2136" s="795" t="s">
        <v>15329</v>
      </c>
      <c r="D2136" s="795" t="s">
        <v>15330</v>
      </c>
      <c r="E2136" s="236" t="s">
        <v>9568</v>
      </c>
      <c r="F2136" s="846"/>
    </row>
    <row r="2137" spans="1:6" ht="17.25" customHeight="1">
      <c r="A2137" s="931">
        <v>44041</v>
      </c>
      <c r="B2137" s="794" t="s">
        <v>14789</v>
      </c>
      <c r="C2137" s="795" t="s">
        <v>15331</v>
      </c>
      <c r="D2137" s="795" t="s">
        <v>15332</v>
      </c>
      <c r="E2137" s="236" t="s">
        <v>9568</v>
      </c>
      <c r="F2137" s="846"/>
    </row>
    <row r="2138" spans="1:6" ht="17.25" customHeight="1">
      <c r="A2138" s="931">
        <v>44041</v>
      </c>
      <c r="B2138" s="794" t="s">
        <v>14789</v>
      </c>
      <c r="C2138" s="795" t="s">
        <v>15333</v>
      </c>
      <c r="D2138" s="795" t="s">
        <v>15334</v>
      </c>
      <c r="E2138" s="236" t="s">
        <v>9568</v>
      </c>
      <c r="F2138" s="846"/>
    </row>
    <row r="2139" spans="1:6" ht="17.25" customHeight="1">
      <c r="A2139" s="931">
        <v>44041</v>
      </c>
      <c r="B2139" s="794" t="s">
        <v>14789</v>
      </c>
      <c r="C2139" s="795" t="s">
        <v>15335</v>
      </c>
      <c r="D2139" s="795" t="s">
        <v>15336</v>
      </c>
      <c r="E2139" s="236" t="s">
        <v>9568</v>
      </c>
      <c r="F2139" s="846"/>
    </row>
    <row r="2140" spans="1:6" ht="17.25" customHeight="1">
      <c r="A2140" s="931">
        <v>44041</v>
      </c>
      <c r="B2140" s="794" t="s">
        <v>14789</v>
      </c>
      <c r="C2140" s="795" t="s">
        <v>15337</v>
      </c>
      <c r="D2140" s="795" t="s">
        <v>15338</v>
      </c>
      <c r="E2140" s="236" t="s">
        <v>9568</v>
      </c>
      <c r="F2140" s="846"/>
    </row>
    <row r="2141" spans="1:6" ht="17.25" customHeight="1">
      <c r="A2141" s="931">
        <v>44041</v>
      </c>
      <c r="B2141" s="794" t="s">
        <v>14789</v>
      </c>
      <c r="C2141" s="795" t="s">
        <v>14883</v>
      </c>
      <c r="D2141" s="795" t="s">
        <v>14884</v>
      </c>
      <c r="E2141" s="236" t="s">
        <v>9568</v>
      </c>
      <c r="F2141" s="846"/>
    </row>
    <row r="2142" spans="1:6" ht="17.25" customHeight="1">
      <c r="A2142" s="931">
        <v>44041</v>
      </c>
      <c r="B2142" s="794" t="s">
        <v>14789</v>
      </c>
      <c r="C2142" s="795" t="s">
        <v>14883</v>
      </c>
      <c r="D2142" s="795" t="s">
        <v>14885</v>
      </c>
      <c r="E2142" s="236" t="s">
        <v>9568</v>
      </c>
      <c r="F2142" s="846"/>
    </row>
    <row r="2143" spans="1:6" ht="17.25" customHeight="1">
      <c r="A2143" s="931">
        <v>44041</v>
      </c>
      <c r="B2143" s="794" t="s">
        <v>14789</v>
      </c>
      <c r="C2143" s="795" t="s">
        <v>14883</v>
      </c>
      <c r="D2143" s="795" t="s">
        <v>14886</v>
      </c>
      <c r="E2143" s="236" t="s">
        <v>9568</v>
      </c>
      <c r="F2143" s="846"/>
    </row>
    <row r="2144" spans="1:6" ht="17.25" customHeight="1">
      <c r="A2144" s="931">
        <v>44041</v>
      </c>
      <c r="B2144" s="794" t="s">
        <v>14789</v>
      </c>
      <c r="C2144" s="795" t="s">
        <v>14883</v>
      </c>
      <c r="D2144" s="795" t="s">
        <v>14887</v>
      </c>
      <c r="E2144" s="236" t="s">
        <v>9568</v>
      </c>
      <c r="F2144" s="846"/>
    </row>
    <row r="2145" spans="1:6" ht="17.25" customHeight="1">
      <c r="A2145" s="931">
        <v>44041</v>
      </c>
      <c r="B2145" s="794" t="s">
        <v>14789</v>
      </c>
      <c r="C2145" s="795" t="s">
        <v>14883</v>
      </c>
      <c r="D2145" s="795" t="s">
        <v>14888</v>
      </c>
      <c r="E2145" s="236" t="s">
        <v>9568</v>
      </c>
      <c r="F2145" s="846"/>
    </row>
    <row r="2146" spans="1:6" ht="17.25" customHeight="1">
      <c r="A2146" s="931">
        <v>44041</v>
      </c>
      <c r="B2146" s="794" t="s">
        <v>14789</v>
      </c>
      <c r="C2146" s="795" t="s">
        <v>14883</v>
      </c>
      <c r="D2146" s="795" t="s">
        <v>14889</v>
      </c>
      <c r="E2146" s="236" t="s">
        <v>9568</v>
      </c>
      <c r="F2146" s="846"/>
    </row>
    <row r="2147" spans="1:6" ht="17.25" customHeight="1">
      <c r="A2147" s="931">
        <v>44041</v>
      </c>
      <c r="B2147" s="794" t="s">
        <v>14789</v>
      </c>
      <c r="C2147" s="795" t="s">
        <v>14883</v>
      </c>
      <c r="D2147" s="795" t="s">
        <v>14893</v>
      </c>
      <c r="E2147" s="236" t="s">
        <v>9568</v>
      </c>
      <c r="F2147" s="846"/>
    </row>
    <row r="2148" spans="1:6" ht="17.25" customHeight="1">
      <c r="A2148" s="931">
        <v>44041</v>
      </c>
      <c r="B2148" s="794" t="s">
        <v>14789</v>
      </c>
      <c r="C2148" s="795" t="s">
        <v>14883</v>
      </c>
      <c r="D2148" s="795" t="s">
        <v>14894</v>
      </c>
      <c r="E2148" s="236" t="s">
        <v>9568</v>
      </c>
      <c r="F2148" s="846"/>
    </row>
    <row r="2149" spans="1:6" ht="17.25" customHeight="1">
      <c r="A2149" s="931">
        <v>44041</v>
      </c>
      <c r="B2149" s="794" t="s">
        <v>14789</v>
      </c>
      <c r="C2149" s="795" t="s">
        <v>14883</v>
      </c>
      <c r="D2149" s="795" t="s">
        <v>14895</v>
      </c>
      <c r="E2149" s="236" t="s">
        <v>9568</v>
      </c>
      <c r="F2149" s="846"/>
    </row>
    <row r="2150" spans="1:6" ht="17.25" customHeight="1">
      <c r="A2150" s="931">
        <v>44041</v>
      </c>
      <c r="B2150" s="794" t="s">
        <v>14789</v>
      </c>
      <c r="C2150" s="795" t="s">
        <v>14883</v>
      </c>
      <c r="D2150" s="795" t="s">
        <v>14896</v>
      </c>
      <c r="E2150" s="236" t="s">
        <v>9568</v>
      </c>
      <c r="F2150" s="846"/>
    </row>
    <row r="2151" spans="1:6" ht="17.25" customHeight="1">
      <c r="A2151" s="931">
        <v>44041</v>
      </c>
      <c r="B2151" s="794" t="s">
        <v>14789</v>
      </c>
      <c r="C2151" s="795" t="s">
        <v>14883</v>
      </c>
      <c r="D2151" s="795" t="s">
        <v>14897</v>
      </c>
      <c r="E2151" s="236" t="s">
        <v>9568</v>
      </c>
      <c r="F2151" s="846"/>
    </row>
    <row r="2152" spans="1:6" ht="17.25" customHeight="1">
      <c r="A2152" s="931">
        <v>44041</v>
      </c>
      <c r="B2152" s="794" t="s">
        <v>14789</v>
      </c>
      <c r="C2152" s="795" t="s">
        <v>14883</v>
      </c>
      <c r="D2152" s="795" t="s">
        <v>14898</v>
      </c>
      <c r="E2152" s="236" t="s">
        <v>9568</v>
      </c>
      <c r="F2152" s="846"/>
    </row>
    <row r="2153" spans="1:6" ht="17.25" customHeight="1">
      <c r="A2153" s="931">
        <v>44041</v>
      </c>
      <c r="B2153" s="794" t="s">
        <v>14789</v>
      </c>
      <c r="C2153" s="795" t="s">
        <v>14883</v>
      </c>
      <c r="D2153" s="795" t="s">
        <v>15339</v>
      </c>
      <c r="E2153" s="236" t="s">
        <v>9568</v>
      </c>
      <c r="F2153" s="846"/>
    </row>
    <row r="2154" spans="1:6" ht="17.25" customHeight="1">
      <c r="A2154" s="931">
        <v>44041</v>
      </c>
      <c r="B2154" s="794" t="s">
        <v>14789</v>
      </c>
      <c r="C2154" s="795" t="s">
        <v>14883</v>
      </c>
      <c r="D2154" s="795" t="s">
        <v>15340</v>
      </c>
      <c r="E2154" s="236" t="s">
        <v>9568</v>
      </c>
      <c r="F2154" s="846"/>
    </row>
    <row r="2155" spans="1:6" ht="17.25" customHeight="1">
      <c r="A2155" s="931">
        <v>44041</v>
      </c>
      <c r="B2155" s="794" t="s">
        <v>14789</v>
      </c>
      <c r="C2155" s="795" t="s">
        <v>14883</v>
      </c>
      <c r="D2155" s="795" t="s">
        <v>15341</v>
      </c>
      <c r="E2155" s="236" t="s">
        <v>9568</v>
      </c>
      <c r="F2155" s="846"/>
    </row>
    <row r="2156" spans="1:6" ht="17.25" customHeight="1">
      <c r="A2156" s="931">
        <v>44041</v>
      </c>
      <c r="B2156" s="794" t="s">
        <v>14789</v>
      </c>
      <c r="C2156" s="795" t="s">
        <v>14883</v>
      </c>
      <c r="D2156" s="795" t="s">
        <v>15342</v>
      </c>
      <c r="E2156" s="236" t="s">
        <v>9568</v>
      </c>
      <c r="F2156" s="846"/>
    </row>
    <row r="2157" spans="1:6" ht="17.25" customHeight="1">
      <c r="A2157" s="931">
        <v>44041</v>
      </c>
      <c r="B2157" s="794" t="s">
        <v>14789</v>
      </c>
      <c r="C2157" s="795" t="s">
        <v>15343</v>
      </c>
      <c r="D2157" s="795" t="s">
        <v>15344</v>
      </c>
      <c r="E2157" s="236" t="s">
        <v>9568</v>
      </c>
      <c r="F2157" s="846"/>
    </row>
    <row r="2158" spans="1:6" ht="17.25" customHeight="1">
      <c r="A2158" s="931">
        <v>44041</v>
      </c>
      <c r="B2158" s="794" t="s">
        <v>14789</v>
      </c>
      <c r="C2158" s="795" t="s">
        <v>13037</v>
      </c>
      <c r="D2158" s="795" t="s">
        <v>15345</v>
      </c>
      <c r="E2158" s="236" t="s">
        <v>9568</v>
      </c>
      <c r="F2158" s="846"/>
    </row>
    <row r="2159" spans="1:6" ht="17.25" customHeight="1">
      <c r="A2159" s="931">
        <v>44041</v>
      </c>
      <c r="B2159" s="794" t="s">
        <v>14789</v>
      </c>
      <c r="C2159" s="795" t="s">
        <v>13037</v>
      </c>
      <c r="D2159" s="795" t="s">
        <v>15346</v>
      </c>
      <c r="E2159" s="236" t="s">
        <v>9568</v>
      </c>
      <c r="F2159" s="846"/>
    </row>
    <row r="2160" spans="1:6" ht="17.25" customHeight="1">
      <c r="A2160" s="931">
        <v>44041</v>
      </c>
      <c r="B2160" s="794" t="s">
        <v>14789</v>
      </c>
      <c r="C2160" s="795" t="s">
        <v>13037</v>
      </c>
      <c r="D2160" s="795" t="s">
        <v>15347</v>
      </c>
      <c r="E2160" s="236" t="s">
        <v>9568</v>
      </c>
      <c r="F2160" s="846"/>
    </row>
    <row r="2161" spans="1:6" ht="17.25" customHeight="1">
      <c r="A2161" s="931">
        <v>44041</v>
      </c>
      <c r="B2161" s="794" t="s">
        <v>14789</v>
      </c>
      <c r="C2161" s="795" t="s">
        <v>13037</v>
      </c>
      <c r="D2161" s="795" t="s">
        <v>15348</v>
      </c>
      <c r="E2161" s="236" t="s">
        <v>9568</v>
      </c>
      <c r="F2161" s="846"/>
    </row>
    <row r="2162" spans="1:6" ht="17.25" customHeight="1">
      <c r="A2162" s="931">
        <v>44041</v>
      </c>
      <c r="B2162" s="794" t="s">
        <v>14789</v>
      </c>
      <c r="C2162" s="795" t="s">
        <v>9747</v>
      </c>
      <c r="D2162" s="795" t="s">
        <v>15349</v>
      </c>
      <c r="E2162" s="236" t="s">
        <v>9568</v>
      </c>
      <c r="F2162" s="846"/>
    </row>
    <row r="2163" spans="1:6" ht="17.25" customHeight="1">
      <c r="A2163" s="931">
        <v>44041</v>
      </c>
      <c r="B2163" s="794" t="s">
        <v>14789</v>
      </c>
      <c r="C2163" s="795" t="s">
        <v>13037</v>
      </c>
      <c r="D2163" s="795" t="s">
        <v>15350</v>
      </c>
      <c r="E2163" s="236" t="s">
        <v>9568</v>
      </c>
      <c r="F2163" s="846"/>
    </row>
    <row r="2164" spans="1:6" ht="17.25" customHeight="1">
      <c r="A2164" s="931">
        <v>44041</v>
      </c>
      <c r="B2164" s="794" t="s">
        <v>14789</v>
      </c>
      <c r="C2164" s="795" t="s">
        <v>9943</v>
      </c>
      <c r="D2164" s="795" t="s">
        <v>15351</v>
      </c>
      <c r="E2164" s="236" t="s">
        <v>9568</v>
      </c>
      <c r="F2164" s="846"/>
    </row>
    <row r="2165" spans="1:6" ht="17.25" customHeight="1">
      <c r="A2165" s="931">
        <v>44041</v>
      </c>
      <c r="B2165" s="794" t="s">
        <v>14789</v>
      </c>
      <c r="C2165" s="795" t="s">
        <v>15352</v>
      </c>
      <c r="D2165" s="795" t="s">
        <v>15353</v>
      </c>
      <c r="E2165" s="236" t="s">
        <v>9568</v>
      </c>
      <c r="F2165" s="846"/>
    </row>
    <row r="2166" spans="1:6" ht="17.25" customHeight="1">
      <c r="A2166" s="931">
        <v>44041</v>
      </c>
      <c r="B2166" s="794" t="s">
        <v>14789</v>
      </c>
      <c r="C2166" s="795" t="s">
        <v>9904</v>
      </c>
      <c r="D2166" s="795" t="s">
        <v>15354</v>
      </c>
      <c r="E2166" s="236" t="s">
        <v>9568</v>
      </c>
      <c r="F2166" s="846"/>
    </row>
    <row r="2167" spans="1:6" ht="17.25" customHeight="1">
      <c r="A2167" s="931">
        <v>44041</v>
      </c>
      <c r="B2167" s="794" t="s">
        <v>14789</v>
      </c>
      <c r="C2167" s="795" t="s">
        <v>15355</v>
      </c>
      <c r="D2167" s="795" t="s">
        <v>15356</v>
      </c>
      <c r="E2167" s="236" t="s">
        <v>9568</v>
      </c>
      <c r="F2167" s="846"/>
    </row>
    <row r="2168" spans="1:6" ht="17.25" customHeight="1">
      <c r="A2168" s="931">
        <v>44041</v>
      </c>
      <c r="B2168" s="794" t="s">
        <v>14789</v>
      </c>
      <c r="C2168" s="795" t="s">
        <v>15357</v>
      </c>
      <c r="D2168" s="795" t="s">
        <v>15358</v>
      </c>
      <c r="E2168" s="236" t="s">
        <v>9568</v>
      </c>
      <c r="F2168" s="846"/>
    </row>
    <row r="2169" spans="1:6" ht="17.25" customHeight="1">
      <c r="A2169" s="931">
        <v>44041</v>
      </c>
      <c r="B2169" s="794" t="s">
        <v>14789</v>
      </c>
      <c r="C2169" s="795" t="s">
        <v>15359</v>
      </c>
      <c r="D2169" s="795" t="s">
        <v>15360</v>
      </c>
      <c r="E2169" s="236" t="s">
        <v>9568</v>
      </c>
      <c r="F2169" s="846"/>
    </row>
    <row r="2170" spans="1:6" ht="17.25" customHeight="1">
      <c r="A2170" s="931">
        <v>44041</v>
      </c>
      <c r="B2170" s="794" t="s">
        <v>14789</v>
      </c>
      <c r="C2170" s="795" t="s">
        <v>15361</v>
      </c>
      <c r="D2170" s="795" t="s">
        <v>15362</v>
      </c>
      <c r="E2170" s="236" t="s">
        <v>9568</v>
      </c>
      <c r="F2170" s="846"/>
    </row>
    <row r="2171" spans="1:6" ht="17.25" customHeight="1">
      <c r="A2171" s="931">
        <v>44041</v>
      </c>
      <c r="B2171" s="794" t="s">
        <v>14789</v>
      </c>
      <c r="C2171" s="795" t="s">
        <v>15363</v>
      </c>
      <c r="D2171" s="795" t="s">
        <v>15364</v>
      </c>
      <c r="E2171" s="236" t="s">
        <v>9568</v>
      </c>
      <c r="F2171" s="846"/>
    </row>
    <row r="2172" spans="1:6" ht="17.25" customHeight="1">
      <c r="A2172" s="931">
        <v>44041</v>
      </c>
      <c r="B2172" s="794" t="s">
        <v>14789</v>
      </c>
      <c r="C2172" s="795" t="s">
        <v>15365</v>
      </c>
      <c r="D2172" s="795" t="s">
        <v>15366</v>
      </c>
      <c r="E2172" s="236" t="s">
        <v>9568</v>
      </c>
      <c r="F2172" s="846"/>
    </row>
    <row r="2173" spans="1:6" ht="17.25" customHeight="1">
      <c r="A2173" s="931">
        <v>44041</v>
      </c>
      <c r="B2173" s="794" t="s">
        <v>14789</v>
      </c>
      <c r="C2173" s="795" t="s">
        <v>15367</v>
      </c>
      <c r="D2173" s="795" t="s">
        <v>15368</v>
      </c>
      <c r="E2173" s="236" t="s">
        <v>9568</v>
      </c>
      <c r="F2173" s="846"/>
    </row>
    <row r="2174" spans="1:6" ht="17.25" customHeight="1">
      <c r="A2174" s="931">
        <v>44041</v>
      </c>
      <c r="B2174" s="794" t="s">
        <v>14789</v>
      </c>
      <c r="C2174" s="795" t="s">
        <v>12519</v>
      </c>
      <c r="D2174" s="795" t="s">
        <v>15369</v>
      </c>
      <c r="E2174" s="236" t="s">
        <v>9568</v>
      </c>
      <c r="F2174" s="846"/>
    </row>
    <row r="2175" spans="1:6" ht="17.25" customHeight="1">
      <c r="A2175" s="931">
        <v>44041</v>
      </c>
      <c r="B2175" s="794" t="s">
        <v>14789</v>
      </c>
      <c r="C2175" s="795" t="s">
        <v>15370</v>
      </c>
      <c r="D2175" s="795" t="s">
        <v>15371</v>
      </c>
      <c r="E2175" s="236" t="s">
        <v>9568</v>
      </c>
      <c r="F2175" s="846"/>
    </row>
    <row r="2176" spans="1:6" ht="17.25" customHeight="1">
      <c r="A2176" s="931">
        <v>44041</v>
      </c>
      <c r="B2176" s="794" t="s">
        <v>14789</v>
      </c>
      <c r="C2176" s="795" t="s">
        <v>15372</v>
      </c>
      <c r="D2176" s="795" t="s">
        <v>15373</v>
      </c>
      <c r="E2176" s="236" t="s">
        <v>9568</v>
      </c>
      <c r="F2176" s="846"/>
    </row>
    <row r="2177" spans="1:6" ht="17.25" customHeight="1">
      <c r="A2177" s="931">
        <v>44041</v>
      </c>
      <c r="B2177" s="794" t="s">
        <v>14789</v>
      </c>
      <c r="C2177" s="795" t="s">
        <v>15374</v>
      </c>
      <c r="D2177" s="795" t="s">
        <v>15375</v>
      </c>
      <c r="E2177" s="236" t="s">
        <v>9568</v>
      </c>
      <c r="F2177" s="846"/>
    </row>
    <row r="2178" spans="1:6" ht="17.25" customHeight="1">
      <c r="A2178" s="931">
        <v>44041</v>
      </c>
      <c r="B2178" s="794" t="s">
        <v>14789</v>
      </c>
      <c r="C2178" s="795" t="s">
        <v>15376</v>
      </c>
      <c r="D2178" s="795" t="s">
        <v>15377</v>
      </c>
      <c r="E2178" s="236" t="s">
        <v>9568</v>
      </c>
      <c r="F2178" s="846"/>
    </row>
    <row r="2179" spans="1:6" ht="17.25" customHeight="1">
      <c r="A2179" s="931">
        <v>44041</v>
      </c>
      <c r="B2179" s="794" t="s">
        <v>14789</v>
      </c>
      <c r="C2179" s="795" t="s">
        <v>12452</v>
      </c>
      <c r="D2179" s="795" t="s">
        <v>15378</v>
      </c>
      <c r="E2179" s="236" t="s">
        <v>9568</v>
      </c>
      <c r="F2179" s="846"/>
    </row>
    <row r="2180" spans="1:6" ht="17.25" customHeight="1">
      <c r="A2180" s="931">
        <v>44041</v>
      </c>
      <c r="B2180" s="794" t="s">
        <v>14789</v>
      </c>
      <c r="C2180" s="795" t="s">
        <v>12231</v>
      </c>
      <c r="D2180" s="795" t="s">
        <v>15379</v>
      </c>
      <c r="E2180" s="236" t="s">
        <v>9568</v>
      </c>
      <c r="F2180" s="846"/>
    </row>
    <row r="2181" spans="1:6" ht="17.25" customHeight="1">
      <c r="A2181" s="931">
        <v>44041</v>
      </c>
      <c r="B2181" s="794" t="s">
        <v>14789</v>
      </c>
      <c r="C2181" s="795" t="s">
        <v>15380</v>
      </c>
      <c r="D2181" s="795" t="s">
        <v>15381</v>
      </c>
      <c r="E2181" s="236" t="s">
        <v>9568</v>
      </c>
      <c r="F2181" s="846"/>
    </row>
    <row r="2182" spans="1:6" ht="17.25" customHeight="1">
      <c r="A2182" s="931">
        <v>44041</v>
      </c>
      <c r="B2182" s="794" t="s">
        <v>14789</v>
      </c>
      <c r="C2182" s="795" t="s">
        <v>15382</v>
      </c>
      <c r="D2182" s="795" t="s">
        <v>15383</v>
      </c>
      <c r="E2182" s="236" t="s">
        <v>9568</v>
      </c>
      <c r="F2182" s="846"/>
    </row>
    <row r="2183" spans="1:6" ht="17.25" customHeight="1">
      <c r="A2183" s="931">
        <v>44041</v>
      </c>
      <c r="B2183" s="794" t="s">
        <v>14789</v>
      </c>
      <c r="C2183" s="795" t="s">
        <v>15384</v>
      </c>
      <c r="D2183" s="795" t="s">
        <v>15385</v>
      </c>
      <c r="E2183" s="236" t="s">
        <v>9568</v>
      </c>
      <c r="F2183" s="846"/>
    </row>
    <row r="2184" spans="1:6" ht="17.25" customHeight="1">
      <c r="A2184" s="931">
        <v>44041</v>
      </c>
      <c r="B2184" s="794" t="s">
        <v>14789</v>
      </c>
      <c r="C2184" s="795" t="s">
        <v>12774</v>
      </c>
      <c r="D2184" s="795" t="s">
        <v>15386</v>
      </c>
      <c r="E2184" s="236" t="s">
        <v>9568</v>
      </c>
      <c r="F2184" s="846"/>
    </row>
    <row r="2185" spans="1:6" ht="17.25" customHeight="1">
      <c r="A2185" s="931">
        <v>44041</v>
      </c>
      <c r="B2185" s="794" t="s">
        <v>14789</v>
      </c>
      <c r="C2185" s="795" t="s">
        <v>15387</v>
      </c>
      <c r="D2185" s="795" t="s">
        <v>15388</v>
      </c>
      <c r="E2185" s="236" t="s">
        <v>9568</v>
      </c>
      <c r="F2185" s="846"/>
    </row>
    <row r="2186" spans="1:6" ht="17.25" customHeight="1">
      <c r="A2186" s="931">
        <v>44041</v>
      </c>
      <c r="B2186" s="794" t="s">
        <v>14789</v>
      </c>
      <c r="C2186" s="795" t="s">
        <v>11952</v>
      </c>
      <c r="D2186" s="795" t="s">
        <v>15389</v>
      </c>
      <c r="E2186" s="236" t="s">
        <v>9568</v>
      </c>
      <c r="F2186" s="846"/>
    </row>
    <row r="2187" spans="1:6" ht="17.25" customHeight="1">
      <c r="A2187" s="931">
        <v>44041</v>
      </c>
      <c r="B2187" s="794" t="s">
        <v>14789</v>
      </c>
      <c r="C2187" s="795" t="s">
        <v>15390</v>
      </c>
      <c r="D2187" s="795" t="s">
        <v>15391</v>
      </c>
      <c r="E2187" s="236" t="s">
        <v>9568</v>
      </c>
      <c r="F2187" s="846"/>
    </row>
    <row r="2188" spans="1:6" ht="17.25" customHeight="1">
      <c r="A2188" s="931">
        <v>44041</v>
      </c>
      <c r="B2188" s="794" t="s">
        <v>14789</v>
      </c>
      <c r="C2188" s="795" t="s">
        <v>14883</v>
      </c>
      <c r="D2188" s="795" t="s">
        <v>14884</v>
      </c>
      <c r="E2188" s="236" t="s">
        <v>9568</v>
      </c>
      <c r="F2188" s="846"/>
    </row>
    <row r="2189" spans="1:6" ht="17.25" customHeight="1">
      <c r="A2189" s="931">
        <v>44041</v>
      </c>
      <c r="B2189" s="794" t="s">
        <v>14789</v>
      </c>
      <c r="C2189" s="795" t="s">
        <v>14883</v>
      </c>
      <c r="D2189" s="795" t="s">
        <v>14885</v>
      </c>
      <c r="E2189" s="236" t="s">
        <v>9568</v>
      </c>
      <c r="F2189" s="846"/>
    </row>
    <row r="2190" spans="1:6" ht="17.25" customHeight="1">
      <c r="A2190" s="931">
        <v>44041</v>
      </c>
      <c r="B2190" s="794" t="s">
        <v>14789</v>
      </c>
      <c r="C2190" s="795" t="s">
        <v>15392</v>
      </c>
      <c r="D2190" s="795" t="s">
        <v>15393</v>
      </c>
      <c r="E2190" s="236" t="s">
        <v>9568</v>
      </c>
      <c r="F2190" s="846"/>
    </row>
    <row r="2191" spans="1:6" ht="17.25" customHeight="1">
      <c r="A2191" s="931">
        <v>44041</v>
      </c>
      <c r="B2191" s="794" t="s">
        <v>14789</v>
      </c>
      <c r="C2191" s="795" t="s">
        <v>14883</v>
      </c>
      <c r="D2191" s="795" t="s">
        <v>14886</v>
      </c>
      <c r="E2191" s="236" t="s">
        <v>9568</v>
      </c>
      <c r="F2191" s="846"/>
    </row>
    <row r="2192" spans="1:6" ht="17.25" customHeight="1">
      <c r="A2192" s="931">
        <v>44041</v>
      </c>
      <c r="B2192" s="794" t="s">
        <v>14789</v>
      </c>
      <c r="C2192" s="795" t="s">
        <v>14883</v>
      </c>
      <c r="D2192" s="795" t="s">
        <v>14887</v>
      </c>
      <c r="E2192" s="236" t="s">
        <v>9568</v>
      </c>
      <c r="F2192" s="846"/>
    </row>
    <row r="2193" spans="1:6" ht="17.25" customHeight="1">
      <c r="A2193" s="931">
        <v>44041</v>
      </c>
      <c r="B2193" s="794" t="s">
        <v>14789</v>
      </c>
      <c r="C2193" s="795" t="s">
        <v>14883</v>
      </c>
      <c r="D2193" s="795" t="s">
        <v>14888</v>
      </c>
      <c r="E2193" s="236" t="s">
        <v>9568</v>
      </c>
      <c r="F2193" s="846"/>
    </row>
    <row r="2194" spans="1:6" ht="17.25" customHeight="1">
      <c r="A2194" s="931">
        <v>44041</v>
      </c>
      <c r="B2194" s="794" t="s">
        <v>14789</v>
      </c>
      <c r="C2194" s="795" t="s">
        <v>14883</v>
      </c>
      <c r="D2194" s="795" t="s">
        <v>14889</v>
      </c>
      <c r="E2194" s="236" t="s">
        <v>9568</v>
      </c>
      <c r="F2194" s="846"/>
    </row>
    <row r="2195" spans="1:6" ht="17.25" customHeight="1">
      <c r="A2195" s="931">
        <v>44041</v>
      </c>
      <c r="B2195" s="794" t="s">
        <v>14789</v>
      </c>
      <c r="C2195" s="795" t="s">
        <v>14883</v>
      </c>
      <c r="D2195" s="795" t="s">
        <v>14893</v>
      </c>
      <c r="E2195" s="236" t="s">
        <v>9568</v>
      </c>
      <c r="F2195" s="846"/>
    </row>
    <row r="2196" spans="1:6" ht="17.25" customHeight="1">
      <c r="A2196" s="931">
        <v>44041</v>
      </c>
      <c r="B2196" s="794" t="s">
        <v>14789</v>
      </c>
      <c r="C2196" s="795" t="s">
        <v>14883</v>
      </c>
      <c r="D2196" s="795" t="s">
        <v>14894</v>
      </c>
      <c r="E2196" s="236" t="s">
        <v>9568</v>
      </c>
      <c r="F2196" s="846"/>
    </row>
    <row r="2197" spans="1:6" ht="17.25" customHeight="1">
      <c r="A2197" s="931">
        <v>44041</v>
      </c>
      <c r="B2197" s="794" t="s">
        <v>14789</v>
      </c>
      <c r="C2197" s="795" t="s">
        <v>14883</v>
      </c>
      <c r="D2197" s="795" t="s">
        <v>14895</v>
      </c>
      <c r="E2197" s="236" t="s">
        <v>9568</v>
      </c>
      <c r="F2197" s="846"/>
    </row>
    <row r="2198" spans="1:6" ht="17.25" customHeight="1">
      <c r="A2198" s="931">
        <v>44041</v>
      </c>
      <c r="B2198" s="794" t="s">
        <v>14789</v>
      </c>
      <c r="C2198" s="795" t="s">
        <v>14883</v>
      </c>
      <c r="D2198" s="795" t="s">
        <v>14896</v>
      </c>
      <c r="E2198" s="236" t="s">
        <v>9568</v>
      </c>
      <c r="F2198" s="846"/>
    </row>
    <row r="2199" spans="1:6" ht="17.25" customHeight="1">
      <c r="A2199" s="931">
        <v>44041</v>
      </c>
      <c r="B2199" s="794" t="s">
        <v>14789</v>
      </c>
      <c r="C2199" s="795" t="s">
        <v>14883</v>
      </c>
      <c r="D2199" s="795" t="s">
        <v>14897</v>
      </c>
      <c r="E2199" s="236" t="s">
        <v>9568</v>
      </c>
      <c r="F2199" s="846"/>
    </row>
    <row r="2200" spans="1:6" ht="17.25" customHeight="1">
      <c r="A2200" s="931">
        <v>44041</v>
      </c>
      <c r="B2200" s="794" t="s">
        <v>14789</v>
      </c>
      <c r="C2200" s="795" t="s">
        <v>14883</v>
      </c>
      <c r="D2200" s="795" t="s">
        <v>14898</v>
      </c>
      <c r="E2200" s="236" t="s">
        <v>9568</v>
      </c>
      <c r="F2200" s="846"/>
    </row>
    <row r="2201" spans="1:6" ht="17.25" customHeight="1">
      <c r="A2201" s="931">
        <v>44041</v>
      </c>
      <c r="B2201" s="794" t="s">
        <v>14789</v>
      </c>
      <c r="C2201" s="795" t="s">
        <v>14883</v>
      </c>
      <c r="D2201" s="795" t="s">
        <v>15339</v>
      </c>
      <c r="E2201" s="236" t="s">
        <v>9568</v>
      </c>
      <c r="F2201" s="846"/>
    </row>
    <row r="2202" spans="1:6" ht="17.25" customHeight="1">
      <c r="A2202" s="931">
        <v>44041</v>
      </c>
      <c r="B2202" s="794" t="s">
        <v>14789</v>
      </c>
      <c r="C2202" s="795" t="s">
        <v>14883</v>
      </c>
      <c r="D2202" s="795" t="s">
        <v>15340</v>
      </c>
      <c r="E2202" s="236" t="s">
        <v>9568</v>
      </c>
      <c r="F2202" s="846"/>
    </row>
    <row r="2203" spans="1:6" ht="17.25" customHeight="1">
      <c r="A2203" s="931">
        <v>44041</v>
      </c>
      <c r="B2203" s="794" t="s">
        <v>14789</v>
      </c>
      <c r="C2203" s="795" t="s">
        <v>14883</v>
      </c>
      <c r="D2203" s="795" t="s">
        <v>15394</v>
      </c>
      <c r="E2203" s="236" t="s">
        <v>9568</v>
      </c>
      <c r="F2203" s="846"/>
    </row>
    <row r="2204" spans="1:6" ht="17.25" customHeight="1">
      <c r="A2204" s="931">
        <v>44041</v>
      </c>
      <c r="B2204" s="794" t="s">
        <v>14789</v>
      </c>
      <c r="C2204" s="795" t="s">
        <v>11910</v>
      </c>
      <c r="D2204" s="795" t="s">
        <v>15395</v>
      </c>
      <c r="E2204" s="236" t="s">
        <v>9568</v>
      </c>
      <c r="F2204" s="846"/>
    </row>
    <row r="2205" spans="1:6" ht="17.25" customHeight="1">
      <c r="A2205" s="931">
        <v>44041</v>
      </c>
      <c r="B2205" s="794" t="s">
        <v>14789</v>
      </c>
      <c r="C2205" s="795" t="s">
        <v>15396</v>
      </c>
      <c r="D2205" s="795" t="s">
        <v>15397</v>
      </c>
      <c r="E2205" s="236" t="s">
        <v>9568</v>
      </c>
      <c r="F2205" s="846"/>
    </row>
    <row r="2206" spans="1:6" ht="17.25" customHeight="1">
      <c r="A2206" s="931">
        <v>44041</v>
      </c>
      <c r="B2206" s="794" t="s">
        <v>14789</v>
      </c>
      <c r="C2206" s="795" t="s">
        <v>15398</v>
      </c>
      <c r="D2206" s="795" t="s">
        <v>15399</v>
      </c>
      <c r="E2206" s="236" t="s">
        <v>9568</v>
      </c>
      <c r="F2206" s="846"/>
    </row>
    <row r="2207" spans="1:6" ht="17.25" customHeight="1">
      <c r="A2207" s="931">
        <v>44042.005972222221</v>
      </c>
      <c r="B2207" s="794" t="s">
        <v>14789</v>
      </c>
      <c r="C2207" s="795" t="s">
        <v>15400</v>
      </c>
      <c r="D2207" s="795" t="s">
        <v>15401</v>
      </c>
      <c r="E2207" s="236" t="s">
        <v>9568</v>
      </c>
      <c r="F2207" s="846"/>
    </row>
    <row r="2208" spans="1:6" ht="17.25" customHeight="1">
      <c r="A2208" s="931">
        <v>44042.0153587963</v>
      </c>
      <c r="B2208" s="794" t="s">
        <v>14789</v>
      </c>
      <c r="C2208" s="795" t="s">
        <v>12211</v>
      </c>
      <c r="D2208" s="795" t="s">
        <v>15402</v>
      </c>
      <c r="E2208" s="236" t="s">
        <v>9568</v>
      </c>
      <c r="F2208" s="846"/>
    </row>
    <row r="2209" spans="1:6" ht="17.25" customHeight="1">
      <c r="A2209" s="931">
        <v>44042</v>
      </c>
      <c r="B2209" s="794" t="s">
        <v>14789</v>
      </c>
      <c r="C2209" s="795" t="s">
        <v>15403</v>
      </c>
      <c r="D2209" s="795" t="s">
        <v>15404</v>
      </c>
      <c r="E2209" s="236" t="s">
        <v>9568</v>
      </c>
      <c r="F2209" s="846"/>
    </row>
    <row r="2210" spans="1:6" ht="17.25" customHeight="1">
      <c r="A2210" s="931">
        <v>44042</v>
      </c>
      <c r="B2210" s="794" t="s">
        <v>14789</v>
      </c>
      <c r="C2210" s="795" t="s">
        <v>11908</v>
      </c>
      <c r="D2210" s="795" t="s">
        <v>15405</v>
      </c>
      <c r="E2210" s="236" t="s">
        <v>9568</v>
      </c>
      <c r="F2210" s="846"/>
    </row>
    <row r="2211" spans="1:6" ht="17.25" customHeight="1">
      <c r="A2211" s="931">
        <v>44042</v>
      </c>
      <c r="B2211" s="794" t="s">
        <v>14789</v>
      </c>
      <c r="C2211" s="795" t="s">
        <v>15406</v>
      </c>
      <c r="D2211" s="795" t="s">
        <v>15407</v>
      </c>
      <c r="E2211" s="236" t="s">
        <v>9568</v>
      </c>
      <c r="F2211" s="846"/>
    </row>
    <row r="2212" spans="1:6" ht="17.25" customHeight="1">
      <c r="A2212" s="931">
        <v>44042</v>
      </c>
      <c r="B2212" s="794" t="s">
        <v>14789</v>
      </c>
      <c r="C2212" s="795" t="s">
        <v>12199</v>
      </c>
      <c r="D2212" s="795" t="s">
        <v>15408</v>
      </c>
      <c r="E2212" s="236" t="s">
        <v>9568</v>
      </c>
      <c r="F2212" s="846"/>
    </row>
    <row r="2213" spans="1:6" ht="17.25" customHeight="1">
      <c r="A2213" s="931">
        <v>44042</v>
      </c>
      <c r="B2213" s="794" t="s">
        <v>14789</v>
      </c>
      <c r="C2213" s="795" t="s">
        <v>15409</v>
      </c>
      <c r="D2213" s="795" t="s">
        <v>15410</v>
      </c>
      <c r="E2213" s="236" t="s">
        <v>9568</v>
      </c>
      <c r="F2213" s="846"/>
    </row>
    <row r="2214" spans="1:6" ht="17.25" customHeight="1">
      <c r="A2214" s="931">
        <v>44042</v>
      </c>
      <c r="B2214" s="794" t="s">
        <v>14789</v>
      </c>
      <c r="C2214" s="795" t="s">
        <v>12583</v>
      </c>
      <c r="D2214" s="795" t="s">
        <v>15411</v>
      </c>
      <c r="E2214" s="236" t="s">
        <v>9568</v>
      </c>
      <c r="F2214" s="846"/>
    </row>
    <row r="2215" spans="1:6" ht="17.25" customHeight="1">
      <c r="A2215" s="931">
        <v>44042</v>
      </c>
      <c r="B2215" s="794" t="s">
        <v>14789</v>
      </c>
      <c r="C2215" s="795" t="s">
        <v>15412</v>
      </c>
      <c r="D2215" s="795" t="s">
        <v>15413</v>
      </c>
      <c r="E2215" s="236" t="s">
        <v>9568</v>
      </c>
      <c r="F2215" s="846"/>
    </row>
    <row r="2216" spans="1:6" ht="17.25" customHeight="1">
      <c r="A2216" s="931">
        <v>44042</v>
      </c>
      <c r="B2216" s="794" t="s">
        <v>14789</v>
      </c>
      <c r="C2216" s="795" t="s">
        <v>15414</v>
      </c>
      <c r="D2216" s="795" t="s">
        <v>15415</v>
      </c>
      <c r="E2216" s="236" t="s">
        <v>9568</v>
      </c>
      <c r="F2216" s="846"/>
    </row>
    <row r="2217" spans="1:6" ht="17.25" customHeight="1">
      <c r="A2217" s="931">
        <v>44042</v>
      </c>
      <c r="B2217" s="794" t="s">
        <v>14789</v>
      </c>
      <c r="C2217" s="795" t="s">
        <v>15416</v>
      </c>
      <c r="D2217" s="795" t="s">
        <v>15417</v>
      </c>
      <c r="E2217" s="236" t="s">
        <v>9568</v>
      </c>
      <c r="F2217" s="846"/>
    </row>
    <row r="2218" spans="1:6" ht="17.25" customHeight="1">
      <c r="A2218" s="931">
        <v>44042</v>
      </c>
      <c r="B2218" s="794" t="s">
        <v>14789</v>
      </c>
      <c r="C2218" s="795" t="s">
        <v>15418</v>
      </c>
      <c r="D2218" s="795" t="s">
        <v>15419</v>
      </c>
      <c r="E2218" s="236" t="s">
        <v>9568</v>
      </c>
      <c r="F2218" s="846"/>
    </row>
    <row r="2219" spans="1:6" ht="17.25" customHeight="1">
      <c r="A2219" s="931">
        <v>44042</v>
      </c>
      <c r="B2219" s="794" t="s">
        <v>14789</v>
      </c>
      <c r="C2219" s="795" t="s">
        <v>11878</v>
      </c>
      <c r="D2219" s="795" t="s">
        <v>15420</v>
      </c>
      <c r="E2219" s="236" t="s">
        <v>9568</v>
      </c>
      <c r="F2219" s="846"/>
    </row>
    <row r="2220" spans="1:6" ht="17.25" customHeight="1">
      <c r="A2220" s="931">
        <v>44042</v>
      </c>
      <c r="B2220" s="794" t="s">
        <v>14789</v>
      </c>
      <c r="C2220" s="795" t="s">
        <v>15421</v>
      </c>
      <c r="D2220" s="795" t="s">
        <v>15422</v>
      </c>
      <c r="E2220" s="236" t="s">
        <v>9568</v>
      </c>
      <c r="F2220" s="846"/>
    </row>
    <row r="2221" spans="1:6" ht="17.25" customHeight="1">
      <c r="A2221" s="931">
        <v>44042</v>
      </c>
      <c r="B2221" s="794" t="s">
        <v>14789</v>
      </c>
      <c r="C2221" s="795" t="s">
        <v>15423</v>
      </c>
      <c r="D2221" s="795" t="s">
        <v>15424</v>
      </c>
      <c r="E2221" s="236" t="s">
        <v>9568</v>
      </c>
      <c r="F2221" s="846"/>
    </row>
    <row r="2222" spans="1:6" ht="17.25" customHeight="1">
      <c r="A2222" s="931">
        <v>44042</v>
      </c>
      <c r="B2222" s="794" t="s">
        <v>14789</v>
      </c>
      <c r="C2222" s="795" t="s">
        <v>15425</v>
      </c>
      <c r="D2222" s="795" t="s">
        <v>15426</v>
      </c>
      <c r="E2222" s="236" t="s">
        <v>9568</v>
      </c>
      <c r="F2222" s="846"/>
    </row>
    <row r="2223" spans="1:6" ht="17.25" customHeight="1">
      <c r="A2223" s="931">
        <v>44042</v>
      </c>
      <c r="B2223" s="794" t="s">
        <v>14789</v>
      </c>
      <c r="C2223" s="795" t="s">
        <v>15427</v>
      </c>
      <c r="D2223" s="795" t="s">
        <v>15428</v>
      </c>
      <c r="E2223" s="236" t="s">
        <v>9568</v>
      </c>
      <c r="F2223" s="846"/>
    </row>
    <row r="2224" spans="1:6" ht="17.25" customHeight="1">
      <c r="A2224" s="931">
        <v>44042</v>
      </c>
      <c r="B2224" s="794" t="s">
        <v>14789</v>
      </c>
      <c r="C2224" s="795" t="s">
        <v>15429</v>
      </c>
      <c r="D2224" s="795" t="s">
        <v>15430</v>
      </c>
      <c r="E2224" s="236" t="s">
        <v>9568</v>
      </c>
      <c r="F2224" s="846"/>
    </row>
    <row r="2225" spans="1:6" ht="17.25" customHeight="1">
      <c r="A2225" s="931">
        <v>44042</v>
      </c>
      <c r="B2225" s="794" t="s">
        <v>14789</v>
      </c>
      <c r="C2225" s="795" t="s">
        <v>15431</v>
      </c>
      <c r="D2225" s="795" t="s">
        <v>15432</v>
      </c>
      <c r="E2225" s="236" t="s">
        <v>9568</v>
      </c>
      <c r="F2225" s="846"/>
    </row>
    <row r="2226" spans="1:6" ht="17.25" customHeight="1">
      <c r="A2226" s="931">
        <v>44042</v>
      </c>
      <c r="B2226" s="794" t="s">
        <v>14789</v>
      </c>
      <c r="C2226" s="795" t="s">
        <v>15433</v>
      </c>
      <c r="D2226" s="795" t="s">
        <v>15434</v>
      </c>
      <c r="E2226" s="236" t="s">
        <v>9568</v>
      </c>
      <c r="F2226" s="846"/>
    </row>
    <row r="2227" spans="1:6" ht="17.25" customHeight="1">
      <c r="A2227" s="931">
        <v>44042</v>
      </c>
      <c r="B2227" s="794" t="s">
        <v>14789</v>
      </c>
      <c r="C2227" s="795" t="s">
        <v>15435</v>
      </c>
      <c r="D2227" s="795" t="s">
        <v>15436</v>
      </c>
      <c r="E2227" s="236" t="s">
        <v>9568</v>
      </c>
      <c r="F2227" s="846"/>
    </row>
    <row r="2228" spans="1:6" ht="17.25" customHeight="1">
      <c r="A2228" s="931">
        <v>44042</v>
      </c>
      <c r="B2228" s="794" t="s">
        <v>14789</v>
      </c>
      <c r="C2228" s="795" t="s">
        <v>15437</v>
      </c>
      <c r="D2228" s="795" t="s">
        <v>15438</v>
      </c>
      <c r="E2228" s="236" t="s">
        <v>9568</v>
      </c>
      <c r="F2228" s="846"/>
    </row>
    <row r="2229" spans="1:6" ht="17.25" customHeight="1">
      <c r="A2229" s="931">
        <v>44042</v>
      </c>
      <c r="B2229" s="794" t="s">
        <v>14789</v>
      </c>
      <c r="C2229" s="795" t="s">
        <v>15439</v>
      </c>
      <c r="D2229" s="795" t="s">
        <v>15440</v>
      </c>
      <c r="E2229" s="236" t="s">
        <v>9568</v>
      </c>
      <c r="F2229" s="846"/>
    </row>
    <row r="2230" spans="1:6" ht="17.25" customHeight="1">
      <c r="A2230" s="931">
        <v>44042</v>
      </c>
      <c r="B2230" s="794" t="s">
        <v>14789</v>
      </c>
      <c r="C2230" s="795" t="s">
        <v>15441</v>
      </c>
      <c r="D2230" s="795" t="s">
        <v>15442</v>
      </c>
      <c r="E2230" s="236" t="s">
        <v>9568</v>
      </c>
      <c r="F2230" s="846"/>
    </row>
    <row r="2231" spans="1:6" ht="17.25" customHeight="1">
      <c r="A2231" s="931">
        <v>44043.026296296295</v>
      </c>
      <c r="B2231" s="794" t="s">
        <v>14789</v>
      </c>
      <c r="C2231" s="795" t="s">
        <v>12259</v>
      </c>
      <c r="D2231" s="795" t="s">
        <v>15443</v>
      </c>
      <c r="E2231" s="236" t="s">
        <v>9568</v>
      </c>
      <c r="F2231" s="846"/>
    </row>
    <row r="2232" spans="1:6" ht="17.25" customHeight="1">
      <c r="A2232" s="931">
        <v>44043.035428240742</v>
      </c>
      <c r="B2232" s="794" t="s">
        <v>14789</v>
      </c>
      <c r="C2232" s="795" t="s">
        <v>12380</v>
      </c>
      <c r="D2232" s="795" t="s">
        <v>15444</v>
      </c>
      <c r="E2232" s="236" t="s">
        <v>9568</v>
      </c>
      <c r="F2232" s="846"/>
    </row>
    <row r="2233" spans="1:6" ht="17.25" customHeight="1">
      <c r="A2233" s="931">
        <v>44043</v>
      </c>
      <c r="B2233" s="794" t="s">
        <v>14789</v>
      </c>
      <c r="C2233" s="795" t="s">
        <v>15445</v>
      </c>
      <c r="D2233" s="795" t="s">
        <v>15446</v>
      </c>
      <c r="E2233" s="236" t="s">
        <v>9568</v>
      </c>
      <c r="F2233" s="846"/>
    </row>
    <row r="2234" spans="1:6" ht="17.25" customHeight="1">
      <c r="A2234" s="931">
        <v>44043</v>
      </c>
      <c r="B2234" s="794" t="s">
        <v>14789</v>
      </c>
      <c r="C2234" s="795" t="s">
        <v>15447</v>
      </c>
      <c r="D2234" s="795" t="s">
        <v>15448</v>
      </c>
      <c r="E2234" s="236" t="s">
        <v>9568</v>
      </c>
      <c r="F2234" s="846"/>
    </row>
    <row r="2235" spans="1:6" ht="17.25" customHeight="1">
      <c r="A2235" s="931">
        <v>44043</v>
      </c>
      <c r="B2235" s="794" t="s">
        <v>14789</v>
      </c>
      <c r="C2235" s="795" t="s">
        <v>12015</v>
      </c>
      <c r="D2235" s="795" t="s">
        <v>15449</v>
      </c>
      <c r="E2235" s="236" t="s">
        <v>9568</v>
      </c>
      <c r="F2235" s="846"/>
    </row>
    <row r="2236" spans="1:6" ht="17.25" customHeight="1">
      <c r="A2236" s="931">
        <v>44043</v>
      </c>
      <c r="B2236" s="794" t="s">
        <v>14789</v>
      </c>
      <c r="C2236" s="795" t="s">
        <v>15450</v>
      </c>
      <c r="D2236" s="795" t="s">
        <v>15451</v>
      </c>
      <c r="E2236" s="236" t="s">
        <v>9568</v>
      </c>
      <c r="F2236" s="846"/>
    </row>
    <row r="2237" spans="1:6" ht="17.25" customHeight="1">
      <c r="A2237" s="931">
        <v>44043</v>
      </c>
      <c r="B2237" s="794" t="s">
        <v>14789</v>
      </c>
      <c r="C2237" s="795" t="s">
        <v>12005</v>
      </c>
      <c r="D2237" s="795" t="s">
        <v>15452</v>
      </c>
      <c r="E2237" s="236" t="s">
        <v>9568</v>
      </c>
      <c r="F2237" s="846"/>
    </row>
    <row r="2238" spans="1:6" ht="17.25" customHeight="1">
      <c r="A2238" s="931">
        <v>44043</v>
      </c>
      <c r="B2238" s="794" t="s">
        <v>14789</v>
      </c>
      <c r="C2238" s="795" t="s">
        <v>15453</v>
      </c>
      <c r="D2238" s="795" t="s">
        <v>15454</v>
      </c>
      <c r="E2238" s="236" t="s">
        <v>9568</v>
      </c>
      <c r="F2238" s="846"/>
    </row>
    <row r="2239" spans="1:6" ht="17.25" customHeight="1">
      <c r="A2239" s="931">
        <v>44043</v>
      </c>
      <c r="B2239" s="794" t="s">
        <v>14789</v>
      </c>
      <c r="C2239" s="795" t="s">
        <v>15455</v>
      </c>
      <c r="D2239" s="795" t="s">
        <v>15456</v>
      </c>
      <c r="E2239" s="236" t="s">
        <v>9568</v>
      </c>
      <c r="F2239" s="846"/>
    </row>
    <row r="2240" spans="1:6" ht="17.25" customHeight="1">
      <c r="A2240" s="931">
        <v>44043</v>
      </c>
      <c r="B2240" s="794" t="s">
        <v>14789</v>
      </c>
      <c r="C2240" s="795" t="s">
        <v>15457</v>
      </c>
      <c r="D2240" s="795" t="s">
        <v>15458</v>
      </c>
      <c r="E2240" s="236" t="s">
        <v>9568</v>
      </c>
      <c r="F2240" s="846"/>
    </row>
    <row r="2241" spans="1:6" ht="17.25" customHeight="1">
      <c r="A2241" s="931">
        <v>44043</v>
      </c>
      <c r="B2241" s="794" t="s">
        <v>14789</v>
      </c>
      <c r="C2241" s="795" t="s">
        <v>15459</v>
      </c>
      <c r="D2241" s="795" t="s">
        <v>15460</v>
      </c>
      <c r="E2241" s="236" t="s">
        <v>9568</v>
      </c>
      <c r="F2241" s="846"/>
    </row>
    <row r="2242" spans="1:6" ht="17.25" customHeight="1">
      <c r="A2242" s="931">
        <v>44043</v>
      </c>
      <c r="B2242" s="794" t="s">
        <v>14789</v>
      </c>
      <c r="C2242" s="795" t="s">
        <v>12376</v>
      </c>
      <c r="D2242" s="795" t="s">
        <v>15461</v>
      </c>
      <c r="E2242" s="236" t="s">
        <v>9568</v>
      </c>
      <c r="F2242" s="846"/>
    </row>
    <row r="2243" spans="1:6" ht="17.25" customHeight="1">
      <c r="A2243" s="931">
        <v>44043</v>
      </c>
      <c r="B2243" s="794" t="s">
        <v>14789</v>
      </c>
      <c r="C2243" s="795" t="s">
        <v>15462</v>
      </c>
      <c r="D2243" s="795" t="s">
        <v>15463</v>
      </c>
      <c r="E2243" s="236" t="s">
        <v>9568</v>
      </c>
      <c r="F2243" s="846"/>
    </row>
    <row r="2244" spans="1:6" ht="17.25" customHeight="1">
      <c r="A2244" s="931">
        <v>44043</v>
      </c>
      <c r="B2244" s="794" t="s">
        <v>14789</v>
      </c>
      <c r="C2244" s="795" t="s">
        <v>15464</v>
      </c>
      <c r="D2244" s="795" t="s">
        <v>15465</v>
      </c>
      <c r="E2244" s="236" t="s">
        <v>9568</v>
      </c>
      <c r="F2244" s="846"/>
    </row>
    <row r="2245" spans="1:6" ht="17.25" customHeight="1">
      <c r="A2245" s="931">
        <v>44043</v>
      </c>
      <c r="B2245" s="794" t="s">
        <v>14789</v>
      </c>
      <c r="C2245" s="795" t="s">
        <v>15466</v>
      </c>
      <c r="D2245" s="795" t="s">
        <v>15467</v>
      </c>
      <c r="E2245" s="236" t="s">
        <v>9568</v>
      </c>
      <c r="F2245" s="846"/>
    </row>
    <row r="2246" spans="1:6" ht="17.25" customHeight="1">
      <c r="A2246" s="931">
        <v>44043</v>
      </c>
      <c r="B2246" s="794" t="s">
        <v>14789</v>
      </c>
      <c r="C2246" s="795" t="s">
        <v>15468</v>
      </c>
      <c r="D2246" s="795" t="s">
        <v>15469</v>
      </c>
      <c r="E2246" s="236" t="s">
        <v>9568</v>
      </c>
      <c r="F2246" s="846"/>
    </row>
    <row r="2247" spans="1:6" ht="17.25" customHeight="1">
      <c r="A2247" s="931">
        <v>44043</v>
      </c>
      <c r="B2247" s="794" t="s">
        <v>14789</v>
      </c>
      <c r="C2247" s="795" t="s">
        <v>15470</v>
      </c>
      <c r="D2247" s="795" t="s">
        <v>15471</v>
      </c>
      <c r="E2247" s="236" t="s">
        <v>9568</v>
      </c>
      <c r="F2247" s="846"/>
    </row>
    <row r="2248" spans="1:6" ht="17.25" customHeight="1">
      <c r="A2248" s="931">
        <v>44043</v>
      </c>
      <c r="B2248" s="794" t="s">
        <v>14789</v>
      </c>
      <c r="C2248" s="795" t="s">
        <v>15472</v>
      </c>
      <c r="D2248" s="795" t="s">
        <v>15473</v>
      </c>
      <c r="E2248" s="236" t="s">
        <v>9568</v>
      </c>
      <c r="F2248" s="846"/>
    </row>
    <row r="2249" spans="1:6" ht="17.25" customHeight="1">
      <c r="A2249" s="931">
        <v>44043</v>
      </c>
      <c r="B2249" s="794" t="s">
        <v>14789</v>
      </c>
      <c r="C2249" s="795" t="s">
        <v>15474</v>
      </c>
      <c r="D2249" s="795" t="s">
        <v>15475</v>
      </c>
      <c r="E2249" s="236" t="s">
        <v>9568</v>
      </c>
      <c r="F2249" s="846"/>
    </row>
    <row r="2250" spans="1:6" ht="17.25" customHeight="1">
      <c r="A2250" s="931">
        <v>44043</v>
      </c>
      <c r="B2250" s="794" t="s">
        <v>14789</v>
      </c>
      <c r="C2250" s="795" t="s">
        <v>15476</v>
      </c>
      <c r="D2250" s="795" t="s">
        <v>15477</v>
      </c>
      <c r="E2250" s="236" t="s">
        <v>9568</v>
      </c>
      <c r="F2250" s="846"/>
    </row>
    <row r="2251" spans="1:6" ht="17.25" customHeight="1">
      <c r="A2251" s="931">
        <v>44043</v>
      </c>
      <c r="B2251" s="794" t="s">
        <v>14789</v>
      </c>
      <c r="C2251" s="795" t="s">
        <v>15478</v>
      </c>
      <c r="D2251" s="795" t="s">
        <v>15479</v>
      </c>
      <c r="E2251" s="236" t="s">
        <v>9568</v>
      </c>
      <c r="F2251" s="846"/>
    </row>
    <row r="2252" spans="1:6" ht="17.25" customHeight="1">
      <c r="A2252" s="931">
        <v>44043</v>
      </c>
      <c r="B2252" s="794" t="s">
        <v>14789</v>
      </c>
      <c r="C2252" s="795" t="s">
        <v>15480</v>
      </c>
      <c r="D2252" s="795" t="s">
        <v>15481</v>
      </c>
      <c r="E2252" s="236" t="s">
        <v>9568</v>
      </c>
      <c r="F2252" s="846"/>
    </row>
    <row r="2253" spans="1:6" ht="17.25" customHeight="1">
      <c r="A2253" s="931">
        <v>44043</v>
      </c>
      <c r="B2253" s="794" t="s">
        <v>14789</v>
      </c>
      <c r="C2253" s="795" t="s">
        <v>13646</v>
      </c>
      <c r="D2253" s="795" t="s">
        <v>15482</v>
      </c>
      <c r="E2253" s="236" t="s">
        <v>9568</v>
      </c>
      <c r="F2253" s="846"/>
    </row>
    <row r="2254" spans="1:6" ht="17.25" customHeight="1">
      <c r="A2254" s="931">
        <v>44043</v>
      </c>
      <c r="B2254" s="794" t="s">
        <v>14789</v>
      </c>
      <c r="C2254" s="795" t="s">
        <v>15483</v>
      </c>
      <c r="D2254" s="795" t="s">
        <v>15484</v>
      </c>
      <c r="E2254" s="236" t="s">
        <v>9568</v>
      </c>
      <c r="F2254" s="846"/>
    </row>
    <row r="2255" spans="1:6" ht="17.25" customHeight="1">
      <c r="A2255" s="931">
        <v>44043</v>
      </c>
      <c r="B2255" s="794" t="s">
        <v>14789</v>
      </c>
      <c r="C2255" s="795" t="s">
        <v>15081</v>
      </c>
      <c r="D2255" s="795" t="s">
        <v>15485</v>
      </c>
      <c r="E2255" s="236" t="s">
        <v>9568</v>
      </c>
      <c r="F2255" s="846"/>
    </row>
    <row r="2256" spans="1:6" ht="17.25" customHeight="1">
      <c r="A2256" s="931">
        <v>44043</v>
      </c>
      <c r="B2256" s="794" t="s">
        <v>14789</v>
      </c>
      <c r="C2256" s="795" t="s">
        <v>14248</v>
      </c>
      <c r="D2256" s="795" t="s">
        <v>15486</v>
      </c>
      <c r="E2256" s="236" t="s">
        <v>9568</v>
      </c>
      <c r="F2256" s="846"/>
    </row>
    <row r="2257" spans="1:6" ht="17.25" customHeight="1">
      <c r="A2257" s="931">
        <v>44043</v>
      </c>
      <c r="B2257" s="794" t="s">
        <v>14789</v>
      </c>
      <c r="C2257" s="795" t="s">
        <v>15487</v>
      </c>
      <c r="D2257" s="795" t="s">
        <v>15488</v>
      </c>
      <c r="E2257" s="236" t="s">
        <v>9568</v>
      </c>
      <c r="F2257" s="846"/>
    </row>
    <row r="2258" spans="1:6" ht="17.25" customHeight="1">
      <c r="A2258" s="931">
        <v>44043</v>
      </c>
      <c r="B2258" s="794" t="s">
        <v>14789</v>
      </c>
      <c r="C2258" s="795" t="s">
        <v>15489</v>
      </c>
      <c r="D2258" s="795" t="s">
        <v>15490</v>
      </c>
      <c r="E2258" s="236" t="s">
        <v>9568</v>
      </c>
      <c r="F2258" s="846"/>
    </row>
    <row r="2259" spans="1:6" ht="17.25" customHeight="1">
      <c r="A2259" s="931">
        <v>44043</v>
      </c>
      <c r="B2259" s="794" t="s">
        <v>14789</v>
      </c>
      <c r="C2259" s="795" t="s">
        <v>15491</v>
      </c>
      <c r="D2259" s="795" t="s">
        <v>15492</v>
      </c>
      <c r="E2259" s="236" t="s">
        <v>9568</v>
      </c>
      <c r="F2259" s="846"/>
    </row>
    <row r="2260" spans="1:6" ht="17.25" customHeight="1">
      <c r="A2260" s="931">
        <v>44043</v>
      </c>
      <c r="B2260" s="794" t="s">
        <v>14789</v>
      </c>
      <c r="C2260" s="795" t="s">
        <v>15493</v>
      </c>
      <c r="D2260" s="795" t="s">
        <v>15494</v>
      </c>
      <c r="E2260" s="236" t="s">
        <v>9568</v>
      </c>
      <c r="F2260" s="846"/>
    </row>
    <row r="2261" spans="1:6" ht="17.25" customHeight="1">
      <c r="A2261" s="931">
        <v>44043</v>
      </c>
      <c r="B2261" s="794" t="s">
        <v>14789</v>
      </c>
      <c r="C2261" s="795" t="s">
        <v>9926</v>
      </c>
      <c r="D2261" s="795" t="s">
        <v>15495</v>
      </c>
      <c r="E2261" s="236" t="s">
        <v>9568</v>
      </c>
      <c r="F2261" s="846"/>
    </row>
    <row r="2262" spans="1:6" ht="17.25" customHeight="1">
      <c r="A2262" s="931">
        <v>44044.006747685184</v>
      </c>
      <c r="B2262" s="794" t="s">
        <v>14789</v>
      </c>
      <c r="C2262" s="795" t="s">
        <v>15200</v>
      </c>
      <c r="D2262" s="795" t="s">
        <v>15496</v>
      </c>
      <c r="E2262" s="236" t="s">
        <v>9568</v>
      </c>
      <c r="F2262" s="846"/>
    </row>
    <row r="2263" spans="1:6" ht="17.25" customHeight="1">
      <c r="A2263" s="931">
        <v>44044.028078703705</v>
      </c>
      <c r="B2263" s="794" t="s">
        <v>14789</v>
      </c>
      <c r="C2263" s="795" t="s">
        <v>15497</v>
      </c>
      <c r="D2263" s="795" t="s">
        <v>15498</v>
      </c>
      <c r="E2263" s="236" t="s">
        <v>9568</v>
      </c>
      <c r="F2263" s="846"/>
    </row>
    <row r="2264" spans="1:6" ht="17.25" customHeight="1">
      <c r="A2264" s="931">
        <v>44044</v>
      </c>
      <c r="B2264" s="794" t="s">
        <v>14789</v>
      </c>
      <c r="C2264" s="795" t="s">
        <v>15499</v>
      </c>
      <c r="D2264" s="795" t="s">
        <v>15500</v>
      </c>
      <c r="E2264" s="236" t="s">
        <v>9568</v>
      </c>
      <c r="F2264" s="846"/>
    </row>
    <row r="2265" spans="1:6" ht="17.25" customHeight="1">
      <c r="A2265" s="931">
        <v>44044</v>
      </c>
      <c r="B2265" s="794" t="s">
        <v>14789</v>
      </c>
      <c r="C2265" s="795" t="s">
        <v>12142</v>
      </c>
      <c r="D2265" s="795" t="s">
        <v>15501</v>
      </c>
      <c r="E2265" s="236" t="s">
        <v>9568</v>
      </c>
      <c r="F2265" s="846"/>
    </row>
    <row r="2266" spans="1:6" ht="17.25" customHeight="1">
      <c r="A2266" s="931">
        <v>44044</v>
      </c>
      <c r="B2266" s="794" t="s">
        <v>14789</v>
      </c>
      <c r="C2266" s="795" t="s">
        <v>15502</v>
      </c>
      <c r="D2266" s="795" t="s">
        <v>15503</v>
      </c>
      <c r="E2266" s="236" t="s">
        <v>9568</v>
      </c>
      <c r="F2266" s="846"/>
    </row>
    <row r="2267" spans="1:6" ht="17.25" customHeight="1">
      <c r="A2267" s="931">
        <v>44044</v>
      </c>
      <c r="B2267" s="794" t="s">
        <v>14789</v>
      </c>
      <c r="C2267" s="795" t="s">
        <v>14118</v>
      </c>
      <c r="D2267" s="795" t="s">
        <v>15504</v>
      </c>
      <c r="E2267" s="236" t="s">
        <v>9568</v>
      </c>
      <c r="F2267" s="846"/>
    </row>
    <row r="2268" spans="1:6" ht="17.25" customHeight="1">
      <c r="A2268" s="931">
        <v>44044</v>
      </c>
      <c r="B2268" s="794" t="s">
        <v>14789</v>
      </c>
      <c r="C2268" s="795" t="s">
        <v>13114</v>
      </c>
      <c r="D2268" s="795" t="s">
        <v>15505</v>
      </c>
      <c r="E2268" s="236" t="s">
        <v>9568</v>
      </c>
      <c r="F2268" s="846"/>
    </row>
    <row r="2269" spans="1:6" ht="17.25" customHeight="1">
      <c r="A2269" s="931">
        <v>44044</v>
      </c>
      <c r="B2269" s="794" t="s">
        <v>14789</v>
      </c>
      <c r="C2269" s="795" t="s">
        <v>15506</v>
      </c>
      <c r="D2269" s="795" t="s">
        <v>15507</v>
      </c>
      <c r="E2269" s="236" t="s">
        <v>9568</v>
      </c>
      <c r="F2269" s="846"/>
    </row>
    <row r="2270" spans="1:6" ht="17.25" customHeight="1">
      <c r="A2270" s="931">
        <v>44044</v>
      </c>
      <c r="B2270" s="794" t="s">
        <v>14789</v>
      </c>
      <c r="C2270" s="795" t="s">
        <v>13857</v>
      </c>
      <c r="D2270" s="795" t="s">
        <v>15508</v>
      </c>
      <c r="E2270" s="236" t="s">
        <v>9568</v>
      </c>
      <c r="F2270" s="846"/>
    </row>
    <row r="2271" spans="1:6" ht="17.25" customHeight="1">
      <c r="A2271" s="931">
        <v>44044</v>
      </c>
      <c r="B2271" s="794" t="s">
        <v>14789</v>
      </c>
      <c r="C2271" s="795" t="s">
        <v>12209</v>
      </c>
      <c r="D2271" s="795" t="s">
        <v>15509</v>
      </c>
      <c r="E2271" s="236" t="s">
        <v>9568</v>
      </c>
      <c r="F2271" s="846"/>
    </row>
    <row r="2272" spans="1:6" ht="17.25" customHeight="1">
      <c r="A2272" s="931">
        <v>44044</v>
      </c>
      <c r="B2272" s="794" t="s">
        <v>14789</v>
      </c>
      <c r="C2272" s="795" t="s">
        <v>15376</v>
      </c>
      <c r="D2272" s="795" t="s">
        <v>15510</v>
      </c>
      <c r="E2272" s="236" t="s">
        <v>9568</v>
      </c>
      <c r="F2272" s="846"/>
    </row>
    <row r="2273" spans="1:6" ht="17.25" customHeight="1">
      <c r="A2273" s="931">
        <v>44044</v>
      </c>
      <c r="B2273" s="794" t="s">
        <v>14789</v>
      </c>
      <c r="C2273" s="795" t="s">
        <v>15511</v>
      </c>
      <c r="D2273" s="795" t="s">
        <v>15512</v>
      </c>
      <c r="E2273" s="236" t="s">
        <v>9568</v>
      </c>
      <c r="F2273" s="846"/>
    </row>
    <row r="2274" spans="1:6" ht="17.25" customHeight="1">
      <c r="A2274" s="931">
        <v>44044</v>
      </c>
      <c r="B2274" s="794" t="s">
        <v>14789</v>
      </c>
      <c r="C2274" s="795" t="s">
        <v>9815</v>
      </c>
      <c r="D2274" s="795" t="s">
        <v>15513</v>
      </c>
      <c r="E2274" s="236" t="s">
        <v>9568</v>
      </c>
      <c r="F2274" s="846"/>
    </row>
    <row r="2275" spans="1:6" ht="17.25" customHeight="1">
      <c r="A2275" s="931">
        <v>44045.272696759261</v>
      </c>
      <c r="B2275" s="794" t="s">
        <v>14789</v>
      </c>
      <c r="C2275" s="795" t="s">
        <v>15514</v>
      </c>
      <c r="D2275" s="795" t="s">
        <v>15515</v>
      </c>
      <c r="E2275" s="236" t="s">
        <v>9568</v>
      </c>
      <c r="F2275" s="846"/>
    </row>
    <row r="2276" spans="1:6" ht="17.25" customHeight="1">
      <c r="A2276" s="931">
        <v>44045.286238425928</v>
      </c>
      <c r="B2276" s="794" t="s">
        <v>14789</v>
      </c>
      <c r="C2276" s="795" t="s">
        <v>15516</v>
      </c>
      <c r="D2276" s="795" t="s">
        <v>15517</v>
      </c>
      <c r="E2276" s="236" t="s">
        <v>9568</v>
      </c>
      <c r="F2276" s="846"/>
    </row>
    <row r="2277" spans="1:6" ht="17.25" customHeight="1">
      <c r="A2277" s="931">
        <v>44045</v>
      </c>
      <c r="B2277" s="794" t="s">
        <v>14789</v>
      </c>
      <c r="C2277" s="795" t="s">
        <v>15518</v>
      </c>
      <c r="D2277" s="795" t="s">
        <v>15519</v>
      </c>
      <c r="E2277" s="236" t="s">
        <v>9568</v>
      </c>
      <c r="F2277" s="846"/>
    </row>
    <row r="2278" spans="1:6" ht="17.25" customHeight="1">
      <c r="A2278" s="931">
        <v>44045</v>
      </c>
      <c r="B2278" s="794" t="s">
        <v>14789</v>
      </c>
      <c r="C2278" s="795" t="s">
        <v>15520</v>
      </c>
      <c r="D2278" s="795" t="s">
        <v>15521</v>
      </c>
      <c r="E2278" s="236" t="s">
        <v>9568</v>
      </c>
      <c r="F2278" s="846"/>
    </row>
    <row r="2279" spans="1:6" ht="17.25" customHeight="1">
      <c r="A2279" s="931">
        <v>44045</v>
      </c>
      <c r="B2279" s="794" t="s">
        <v>14789</v>
      </c>
      <c r="C2279" s="795" t="s">
        <v>11890</v>
      </c>
      <c r="D2279" s="795" t="s">
        <v>15522</v>
      </c>
      <c r="E2279" s="236" t="s">
        <v>9568</v>
      </c>
      <c r="F2279" s="846"/>
    </row>
    <row r="2280" spans="1:6" ht="17.25" customHeight="1">
      <c r="A2280" s="931">
        <v>44045</v>
      </c>
      <c r="B2280" s="794" t="s">
        <v>14789</v>
      </c>
      <c r="C2280" s="795" t="s">
        <v>15523</v>
      </c>
      <c r="D2280" s="795" t="s">
        <v>15524</v>
      </c>
      <c r="E2280" s="236" t="s">
        <v>9568</v>
      </c>
      <c r="F2280" s="846"/>
    </row>
    <row r="2281" spans="1:6" ht="17.25" customHeight="1">
      <c r="A2281" s="931">
        <v>44045</v>
      </c>
      <c r="B2281" s="794" t="s">
        <v>14789</v>
      </c>
      <c r="C2281" s="795" t="s">
        <v>15525</v>
      </c>
      <c r="D2281" s="795" t="s">
        <v>15526</v>
      </c>
      <c r="E2281" s="236" t="s">
        <v>9568</v>
      </c>
      <c r="F2281" s="846"/>
    </row>
    <row r="2282" spans="1:6" ht="17.25" customHeight="1">
      <c r="A2282" s="931">
        <v>44045</v>
      </c>
      <c r="B2282" s="794" t="s">
        <v>14789</v>
      </c>
      <c r="C2282" s="795" t="s">
        <v>15527</v>
      </c>
      <c r="D2282" s="795" t="s">
        <v>15528</v>
      </c>
      <c r="E2282" s="236" t="s">
        <v>9568</v>
      </c>
      <c r="F2282" s="846"/>
    </row>
    <row r="2283" spans="1:6" ht="17.25" customHeight="1">
      <c r="A2283" s="931">
        <v>44045</v>
      </c>
      <c r="B2283" s="794" t="s">
        <v>14789</v>
      </c>
      <c r="C2283" s="795" t="s">
        <v>12167</v>
      </c>
      <c r="D2283" s="795" t="s">
        <v>15529</v>
      </c>
      <c r="E2283" s="236" t="s">
        <v>9568</v>
      </c>
      <c r="F2283" s="846"/>
    </row>
    <row r="2284" spans="1:6" ht="17.25" customHeight="1">
      <c r="A2284" s="931">
        <v>44045</v>
      </c>
      <c r="B2284" s="794" t="s">
        <v>14789</v>
      </c>
      <c r="C2284" s="795" t="s">
        <v>15530</v>
      </c>
      <c r="D2284" s="795" t="s">
        <v>15531</v>
      </c>
      <c r="E2284" s="236" t="s">
        <v>9568</v>
      </c>
      <c r="F2284" s="846"/>
    </row>
    <row r="2285" spans="1:6" ht="17.25" customHeight="1">
      <c r="A2285" s="931">
        <v>44045</v>
      </c>
      <c r="B2285" s="794" t="s">
        <v>14789</v>
      </c>
      <c r="C2285" s="795" t="s">
        <v>15530</v>
      </c>
      <c r="D2285" s="795" t="s">
        <v>15532</v>
      </c>
      <c r="E2285" s="236" t="s">
        <v>9568</v>
      </c>
      <c r="F2285" s="846"/>
    </row>
    <row r="2286" spans="1:6" ht="17.25" customHeight="1">
      <c r="A2286" s="931">
        <v>44045</v>
      </c>
      <c r="B2286" s="794" t="s">
        <v>14789</v>
      </c>
      <c r="C2286" s="795" t="s">
        <v>15533</v>
      </c>
      <c r="D2286" s="795" t="s">
        <v>15534</v>
      </c>
      <c r="E2286" s="236" t="s">
        <v>9568</v>
      </c>
      <c r="F2286" s="846"/>
    </row>
    <row r="2287" spans="1:6" ht="17.25" customHeight="1">
      <c r="A2287" s="931">
        <v>44045</v>
      </c>
      <c r="B2287" s="794" t="s">
        <v>14789</v>
      </c>
      <c r="C2287" s="795" t="s">
        <v>12587</v>
      </c>
      <c r="D2287" s="795" t="s">
        <v>15535</v>
      </c>
      <c r="E2287" s="236" t="s">
        <v>9568</v>
      </c>
      <c r="F2287" s="846"/>
    </row>
    <row r="2288" spans="1:6" ht="17.25" customHeight="1">
      <c r="A2288" s="931">
        <v>44045</v>
      </c>
      <c r="B2288" s="794" t="s">
        <v>14789</v>
      </c>
      <c r="C2288" s="795" t="s">
        <v>12964</v>
      </c>
      <c r="D2288" s="795" t="s">
        <v>15536</v>
      </c>
      <c r="E2288" s="236" t="s">
        <v>9568</v>
      </c>
      <c r="F2288" s="846"/>
    </row>
    <row r="2289" spans="1:6" ht="17.25" customHeight="1">
      <c r="A2289" s="931">
        <v>44045</v>
      </c>
      <c r="B2289" s="794" t="s">
        <v>14789</v>
      </c>
      <c r="C2289" s="795" t="s">
        <v>12197</v>
      </c>
      <c r="D2289" s="795" t="s">
        <v>15537</v>
      </c>
      <c r="E2289" s="236" t="s">
        <v>9568</v>
      </c>
      <c r="F2289" s="846"/>
    </row>
    <row r="2290" spans="1:6" ht="17.25" customHeight="1">
      <c r="A2290" s="931">
        <v>44045</v>
      </c>
      <c r="B2290" s="794" t="s">
        <v>14789</v>
      </c>
      <c r="C2290" s="795" t="s">
        <v>15538</v>
      </c>
      <c r="D2290" s="795" t="s">
        <v>15539</v>
      </c>
      <c r="E2290" s="236" t="s">
        <v>9568</v>
      </c>
      <c r="F2290" s="846"/>
    </row>
    <row r="2291" spans="1:6" ht="17.25" customHeight="1">
      <c r="A2291" s="931">
        <v>44045</v>
      </c>
      <c r="B2291" s="794" t="s">
        <v>14789</v>
      </c>
      <c r="C2291" s="795" t="s">
        <v>15390</v>
      </c>
      <c r="D2291" s="795" t="s">
        <v>15540</v>
      </c>
      <c r="E2291" s="236" t="s">
        <v>9568</v>
      </c>
      <c r="F2291" s="846"/>
    </row>
    <row r="2292" spans="1:6" ht="17.25" customHeight="1">
      <c r="A2292" s="931">
        <v>44046.052291666667</v>
      </c>
      <c r="B2292" s="794" t="s">
        <v>14789</v>
      </c>
      <c r="C2292" s="795" t="s">
        <v>15541</v>
      </c>
      <c r="D2292" s="795" t="s">
        <v>15542</v>
      </c>
      <c r="E2292" s="236" t="s">
        <v>9568</v>
      </c>
      <c r="F2292" s="846"/>
    </row>
    <row r="2293" spans="1:6" ht="17.25" customHeight="1">
      <c r="A2293" s="931">
        <v>44046.140694444446</v>
      </c>
      <c r="B2293" s="794" t="s">
        <v>14789</v>
      </c>
      <c r="C2293" s="795" t="s">
        <v>9918</v>
      </c>
      <c r="D2293" s="795" t="s">
        <v>15543</v>
      </c>
      <c r="E2293" s="236" t="s">
        <v>9568</v>
      </c>
      <c r="F2293" s="846"/>
    </row>
    <row r="2294" spans="1:6" ht="17.25" customHeight="1">
      <c r="A2294" s="931">
        <v>44046</v>
      </c>
      <c r="B2294" s="794" t="s">
        <v>14789</v>
      </c>
      <c r="C2294" s="795" t="s">
        <v>12215</v>
      </c>
      <c r="D2294" s="795" t="s">
        <v>15544</v>
      </c>
      <c r="E2294" s="236" t="s">
        <v>9568</v>
      </c>
      <c r="F2294" s="846"/>
    </row>
    <row r="2295" spans="1:6" ht="17.25" customHeight="1">
      <c r="A2295" s="931">
        <v>44046</v>
      </c>
      <c r="B2295" s="794" t="s">
        <v>14789</v>
      </c>
      <c r="C2295" s="795" t="s">
        <v>15545</v>
      </c>
      <c r="D2295" s="795" t="s">
        <v>15546</v>
      </c>
      <c r="E2295" s="236" t="s">
        <v>9568</v>
      </c>
      <c r="F2295" s="846"/>
    </row>
    <row r="2296" spans="1:6" ht="17.25" customHeight="1">
      <c r="A2296" s="931">
        <v>44046</v>
      </c>
      <c r="B2296" s="794" t="s">
        <v>14789</v>
      </c>
      <c r="C2296" s="795" t="s">
        <v>15547</v>
      </c>
      <c r="D2296" s="795" t="s">
        <v>15548</v>
      </c>
      <c r="E2296" s="236" t="s">
        <v>9568</v>
      </c>
      <c r="F2296" s="846"/>
    </row>
    <row r="2297" spans="1:6" ht="17.25" customHeight="1">
      <c r="A2297" s="931">
        <v>44046</v>
      </c>
      <c r="B2297" s="794" t="s">
        <v>14789</v>
      </c>
      <c r="C2297" s="795" t="s">
        <v>15549</v>
      </c>
      <c r="D2297" s="795" t="s">
        <v>15550</v>
      </c>
      <c r="E2297" s="236" t="s">
        <v>9568</v>
      </c>
      <c r="F2297" s="846"/>
    </row>
    <row r="2298" spans="1:6" ht="17.25" customHeight="1">
      <c r="A2298" s="934">
        <v>44046</v>
      </c>
      <c r="B2298" s="810" t="s">
        <v>14789</v>
      </c>
      <c r="C2298" s="797" t="s">
        <v>15551</v>
      </c>
      <c r="D2298" s="797" t="s">
        <v>15552</v>
      </c>
      <c r="E2298" s="796" t="s">
        <v>9568</v>
      </c>
      <c r="F2298" s="848"/>
    </row>
    <row r="2299" spans="1:6" ht="17.25" customHeight="1">
      <c r="A2299" s="931">
        <v>44046</v>
      </c>
      <c r="B2299" s="794" t="s">
        <v>14789</v>
      </c>
      <c r="C2299" s="795" t="s">
        <v>15553</v>
      </c>
      <c r="D2299" s="795" t="s">
        <v>15554</v>
      </c>
      <c r="E2299" s="236" t="s">
        <v>9568</v>
      </c>
      <c r="F2299" s="846"/>
    </row>
    <row r="2300" spans="1:6" ht="17.25" customHeight="1">
      <c r="A2300" s="931">
        <v>44046</v>
      </c>
      <c r="B2300" s="794" t="s">
        <v>14789</v>
      </c>
      <c r="C2300" s="795" t="s">
        <v>15555</v>
      </c>
      <c r="D2300" s="795" t="s">
        <v>15556</v>
      </c>
      <c r="E2300" s="236" t="s">
        <v>9568</v>
      </c>
      <c r="F2300" s="846"/>
    </row>
    <row r="2301" spans="1:6" ht="17.25" customHeight="1">
      <c r="A2301" s="931">
        <v>44046</v>
      </c>
      <c r="B2301" s="794" t="s">
        <v>14789</v>
      </c>
      <c r="C2301" s="795" t="s">
        <v>15557</v>
      </c>
      <c r="D2301" s="795" t="s">
        <v>15558</v>
      </c>
      <c r="E2301" s="236" t="s">
        <v>9568</v>
      </c>
      <c r="F2301" s="846"/>
    </row>
    <row r="2302" spans="1:6" ht="17.25" customHeight="1">
      <c r="A2302" s="931">
        <v>44046</v>
      </c>
      <c r="B2302" s="794" t="s">
        <v>14789</v>
      </c>
      <c r="C2302" s="795" t="s">
        <v>15559</v>
      </c>
      <c r="D2302" s="795" t="s">
        <v>15560</v>
      </c>
      <c r="E2302" s="236" t="s">
        <v>9568</v>
      </c>
      <c r="F2302" s="846"/>
    </row>
    <row r="2303" spans="1:6" ht="17.25" customHeight="1">
      <c r="A2303" s="931">
        <v>44046</v>
      </c>
      <c r="B2303" s="794" t="s">
        <v>14789</v>
      </c>
      <c r="C2303" s="795" t="s">
        <v>15561</v>
      </c>
      <c r="D2303" s="795" t="s">
        <v>15562</v>
      </c>
      <c r="E2303" s="236" t="s">
        <v>9568</v>
      </c>
      <c r="F2303" s="846"/>
    </row>
    <row r="2304" spans="1:6" ht="17.25" customHeight="1">
      <c r="A2304" s="931">
        <v>44046</v>
      </c>
      <c r="B2304" s="794" t="s">
        <v>14789</v>
      </c>
      <c r="C2304" s="795" t="s">
        <v>12096</v>
      </c>
      <c r="D2304" s="795" t="s">
        <v>15563</v>
      </c>
      <c r="E2304" s="236" t="s">
        <v>9568</v>
      </c>
      <c r="F2304" s="846"/>
    </row>
    <row r="2305" spans="1:6" ht="17.25" customHeight="1">
      <c r="A2305" s="931">
        <v>44047.380381944444</v>
      </c>
      <c r="B2305" s="794" t="s">
        <v>14789</v>
      </c>
      <c r="C2305" s="795" t="s">
        <v>15564</v>
      </c>
      <c r="D2305" s="795" t="s">
        <v>15565</v>
      </c>
      <c r="E2305" s="236" t="s">
        <v>9568</v>
      </c>
      <c r="F2305" s="846"/>
    </row>
    <row r="2306" spans="1:6" ht="17.25" customHeight="1">
      <c r="A2306" s="931">
        <v>44047.382418981484</v>
      </c>
      <c r="B2306" s="794" t="s">
        <v>14789</v>
      </c>
      <c r="C2306" s="795" t="s">
        <v>15566</v>
      </c>
      <c r="D2306" s="795" t="s">
        <v>15567</v>
      </c>
      <c r="E2306" s="236" t="s">
        <v>9568</v>
      </c>
      <c r="F2306" s="846"/>
    </row>
    <row r="2307" spans="1:6" ht="17.25" customHeight="1">
      <c r="A2307" s="931">
        <v>44047</v>
      </c>
      <c r="B2307" s="794" t="s">
        <v>14789</v>
      </c>
      <c r="C2307" s="795" t="s">
        <v>9739</v>
      </c>
      <c r="D2307" s="795" t="s">
        <v>15568</v>
      </c>
      <c r="E2307" s="236" t="s">
        <v>9568</v>
      </c>
      <c r="F2307" s="846"/>
    </row>
    <row r="2308" spans="1:6" ht="17.25" customHeight="1">
      <c r="A2308" s="931">
        <v>44047</v>
      </c>
      <c r="B2308" s="794" t="s">
        <v>14789</v>
      </c>
      <c r="C2308" s="795" t="s">
        <v>15569</v>
      </c>
      <c r="D2308" s="795" t="s">
        <v>15570</v>
      </c>
      <c r="E2308" s="236" t="s">
        <v>9568</v>
      </c>
      <c r="F2308" s="846"/>
    </row>
    <row r="2309" spans="1:6" ht="17.25" customHeight="1">
      <c r="A2309" s="931">
        <v>44047</v>
      </c>
      <c r="B2309" s="794" t="s">
        <v>14789</v>
      </c>
      <c r="C2309" s="795" t="s">
        <v>15571</v>
      </c>
      <c r="D2309" s="795" t="s">
        <v>15572</v>
      </c>
      <c r="E2309" s="236" t="s">
        <v>9568</v>
      </c>
      <c r="F2309" s="846"/>
    </row>
    <row r="2310" spans="1:6" ht="17.25" customHeight="1">
      <c r="A2310" s="931">
        <v>44047</v>
      </c>
      <c r="B2310" s="794" t="s">
        <v>14789</v>
      </c>
      <c r="C2310" s="795" t="s">
        <v>15573</v>
      </c>
      <c r="D2310" s="795" t="s">
        <v>15574</v>
      </c>
      <c r="E2310" s="236" t="s">
        <v>9568</v>
      </c>
      <c r="F2310" s="846"/>
    </row>
    <row r="2311" spans="1:6" ht="17.25" customHeight="1">
      <c r="A2311" s="934">
        <v>44047</v>
      </c>
      <c r="B2311" s="810" t="s">
        <v>14789</v>
      </c>
      <c r="C2311" s="797" t="s">
        <v>12110</v>
      </c>
      <c r="D2311" s="797" t="s">
        <v>15575</v>
      </c>
      <c r="E2311" s="796" t="s">
        <v>9568</v>
      </c>
      <c r="F2311" s="848"/>
    </row>
    <row r="2312" spans="1:6" ht="17.25" customHeight="1">
      <c r="A2312" s="935">
        <v>44047</v>
      </c>
      <c r="B2312" s="936" t="s">
        <v>14789</v>
      </c>
      <c r="C2312" s="813" t="s">
        <v>15576</v>
      </c>
      <c r="D2312" s="813" t="s">
        <v>15577</v>
      </c>
      <c r="E2312" s="811" t="s">
        <v>9568</v>
      </c>
      <c r="F2312" s="937"/>
    </row>
    <row r="2313" spans="1:6" ht="17.25" customHeight="1">
      <c r="A2313" s="935">
        <v>44047</v>
      </c>
      <c r="B2313" s="936" t="s">
        <v>14789</v>
      </c>
      <c r="C2313" s="813" t="s">
        <v>10037</v>
      </c>
      <c r="D2313" s="813" t="s">
        <v>15578</v>
      </c>
      <c r="E2313" s="811" t="s">
        <v>9568</v>
      </c>
      <c r="F2313" s="937"/>
    </row>
    <row r="2314" spans="1:6" ht="17.25" customHeight="1">
      <c r="A2314" s="935">
        <v>44047</v>
      </c>
      <c r="B2314" s="936" t="s">
        <v>14789</v>
      </c>
      <c r="C2314" s="813" t="s">
        <v>15579</v>
      </c>
      <c r="D2314" s="813" t="s">
        <v>15580</v>
      </c>
      <c r="E2314" s="811" t="s">
        <v>9568</v>
      </c>
      <c r="F2314" s="937"/>
    </row>
    <row r="2315" spans="1:6" ht="17.25" customHeight="1">
      <c r="A2315" s="935">
        <v>44047</v>
      </c>
      <c r="B2315" s="936" t="s">
        <v>14789</v>
      </c>
      <c r="C2315" s="813" t="s">
        <v>15581</v>
      </c>
      <c r="D2315" s="813" t="s">
        <v>15582</v>
      </c>
      <c r="E2315" s="811" t="s">
        <v>9568</v>
      </c>
      <c r="F2315" s="937"/>
    </row>
    <row r="2316" spans="1:6" ht="17.25" customHeight="1">
      <c r="A2316" s="935">
        <v>44047</v>
      </c>
      <c r="B2316" s="936" t="s">
        <v>14789</v>
      </c>
      <c r="C2316" s="813" t="s">
        <v>15583</v>
      </c>
      <c r="D2316" s="813" t="s">
        <v>15584</v>
      </c>
      <c r="E2316" s="811" t="s">
        <v>9568</v>
      </c>
      <c r="F2316" s="937"/>
    </row>
    <row r="2317" spans="1:6" ht="17.25" customHeight="1">
      <c r="A2317" s="935">
        <v>44047</v>
      </c>
      <c r="B2317" s="936" t="s">
        <v>14789</v>
      </c>
      <c r="C2317" s="811" t="s">
        <v>15585</v>
      </c>
      <c r="D2317" s="813" t="s">
        <v>15586</v>
      </c>
      <c r="E2317" s="811" t="s">
        <v>9568</v>
      </c>
      <c r="F2317" s="937"/>
    </row>
    <row r="2318" spans="1:6" ht="17.25" customHeight="1">
      <c r="A2318" s="935">
        <v>44047</v>
      </c>
      <c r="B2318" s="936" t="s">
        <v>14789</v>
      </c>
      <c r="C2318" s="811" t="s">
        <v>15587</v>
      </c>
      <c r="D2318" s="813" t="s">
        <v>15588</v>
      </c>
      <c r="E2318" s="811" t="s">
        <v>9568</v>
      </c>
      <c r="F2318" s="937"/>
    </row>
    <row r="2319" spans="1:6" ht="17.25" customHeight="1">
      <c r="A2319" s="935">
        <v>44047</v>
      </c>
      <c r="B2319" s="936" t="s">
        <v>14789</v>
      </c>
      <c r="C2319" s="811" t="s">
        <v>15589</v>
      </c>
      <c r="D2319" s="813" t="s">
        <v>15590</v>
      </c>
      <c r="E2319" s="811" t="s">
        <v>9568</v>
      </c>
      <c r="F2319" s="937"/>
    </row>
    <row r="2320" spans="1:6" ht="17.25" customHeight="1">
      <c r="A2320" s="935">
        <v>44047</v>
      </c>
      <c r="B2320" s="936" t="s">
        <v>14789</v>
      </c>
      <c r="C2320" s="811" t="s">
        <v>15591</v>
      </c>
      <c r="D2320" s="813" t="s">
        <v>15592</v>
      </c>
      <c r="E2320" s="811" t="s">
        <v>9568</v>
      </c>
      <c r="F2320" s="937"/>
    </row>
    <row r="2321" spans="1:6" ht="17.25" customHeight="1">
      <c r="A2321" s="935">
        <v>44047</v>
      </c>
      <c r="B2321" s="936" t="s">
        <v>14789</v>
      </c>
      <c r="C2321" s="811" t="s">
        <v>15593</v>
      </c>
      <c r="D2321" s="813" t="s">
        <v>15594</v>
      </c>
      <c r="E2321" s="811" t="s">
        <v>9568</v>
      </c>
      <c r="F2321" s="937"/>
    </row>
    <row r="2322" spans="1:6" ht="17.25" customHeight="1">
      <c r="A2322" s="935">
        <v>44047</v>
      </c>
      <c r="B2322" s="936" t="s">
        <v>14789</v>
      </c>
      <c r="C2322" s="811" t="s">
        <v>15595</v>
      </c>
      <c r="D2322" s="813" t="s">
        <v>15596</v>
      </c>
      <c r="E2322" s="811" t="s">
        <v>9568</v>
      </c>
      <c r="F2322" s="937"/>
    </row>
    <row r="2323" spans="1:6" ht="17.25" customHeight="1">
      <c r="A2323" s="935">
        <v>44048</v>
      </c>
      <c r="B2323" s="936" t="s">
        <v>14789</v>
      </c>
      <c r="C2323" s="811" t="s">
        <v>15516</v>
      </c>
      <c r="D2323" s="813" t="s">
        <v>15597</v>
      </c>
      <c r="E2323" s="811" t="s">
        <v>9568</v>
      </c>
      <c r="F2323" s="937"/>
    </row>
    <row r="2324" spans="1:6" ht="17.25" customHeight="1">
      <c r="A2324" s="935">
        <v>44048</v>
      </c>
      <c r="B2324" s="936" t="s">
        <v>14789</v>
      </c>
      <c r="C2324" s="811" t="s">
        <v>15598</v>
      </c>
      <c r="D2324" s="813" t="s">
        <v>15599</v>
      </c>
      <c r="E2324" s="811" t="s">
        <v>9568</v>
      </c>
      <c r="F2324" s="937"/>
    </row>
    <row r="2325" spans="1:6" ht="17.25" customHeight="1">
      <c r="A2325" s="935">
        <v>44048</v>
      </c>
      <c r="B2325" s="936" t="s">
        <v>14789</v>
      </c>
      <c r="C2325" s="811" t="s">
        <v>13837</v>
      </c>
      <c r="D2325" s="813" t="s">
        <v>15600</v>
      </c>
      <c r="E2325" s="811" t="s">
        <v>9568</v>
      </c>
      <c r="F2325" s="937"/>
    </row>
    <row r="2326" spans="1:6" ht="17.25" customHeight="1">
      <c r="A2326" s="935">
        <v>44048</v>
      </c>
      <c r="B2326" s="936" t="s">
        <v>14789</v>
      </c>
      <c r="C2326" s="811" t="s">
        <v>12393</v>
      </c>
      <c r="D2326" s="813" t="s">
        <v>15601</v>
      </c>
      <c r="E2326" s="811" t="s">
        <v>9568</v>
      </c>
      <c r="F2326" s="937"/>
    </row>
    <row r="2327" spans="1:6" ht="17.25" customHeight="1">
      <c r="A2327" s="935">
        <v>44048</v>
      </c>
      <c r="B2327" s="936" t="s">
        <v>14789</v>
      </c>
      <c r="C2327" s="811" t="s">
        <v>15602</v>
      </c>
      <c r="D2327" s="813" t="s">
        <v>15603</v>
      </c>
      <c r="E2327" s="811" t="s">
        <v>9568</v>
      </c>
      <c r="F2327" s="937"/>
    </row>
    <row r="2328" spans="1:6" ht="17.25" customHeight="1">
      <c r="A2328" s="935">
        <v>44048</v>
      </c>
      <c r="B2328" s="936" t="s">
        <v>14789</v>
      </c>
      <c r="C2328" s="811" t="s">
        <v>15604</v>
      </c>
      <c r="D2328" s="813" t="s">
        <v>15605</v>
      </c>
      <c r="E2328" s="811" t="s">
        <v>9568</v>
      </c>
      <c r="F2328" s="937"/>
    </row>
    <row r="2329" spans="1:6" ht="17.25" customHeight="1">
      <c r="A2329" s="935">
        <v>44048</v>
      </c>
      <c r="B2329" s="936" t="s">
        <v>14789</v>
      </c>
      <c r="C2329" s="811" t="s">
        <v>13084</v>
      </c>
      <c r="D2329" s="813" t="s">
        <v>15606</v>
      </c>
      <c r="E2329" s="811" t="s">
        <v>9568</v>
      </c>
      <c r="F2329" s="937"/>
    </row>
    <row r="2330" spans="1:6" ht="17.25" customHeight="1">
      <c r="A2330" s="935">
        <v>44048</v>
      </c>
      <c r="B2330" s="936" t="s">
        <v>14789</v>
      </c>
      <c r="C2330" s="811" t="s">
        <v>15607</v>
      </c>
      <c r="D2330" s="813" t="s">
        <v>15608</v>
      </c>
      <c r="E2330" s="811" t="s">
        <v>9568</v>
      </c>
      <c r="F2330" s="937"/>
    </row>
    <row r="2331" spans="1:6" ht="17.25" customHeight="1">
      <c r="A2331" s="935">
        <v>44048</v>
      </c>
      <c r="B2331" s="936" t="s">
        <v>14789</v>
      </c>
      <c r="C2331" s="811" t="s">
        <v>15609</v>
      </c>
      <c r="D2331" s="813" t="s">
        <v>15610</v>
      </c>
      <c r="E2331" s="811" t="s">
        <v>9568</v>
      </c>
      <c r="F2331" s="937"/>
    </row>
    <row r="2332" spans="1:6" ht="17.25" customHeight="1">
      <c r="A2332" s="935">
        <v>44048</v>
      </c>
      <c r="B2332" s="936" t="s">
        <v>14789</v>
      </c>
      <c r="C2332" s="811" t="s">
        <v>12173</v>
      </c>
      <c r="D2332" s="813" t="s">
        <v>15611</v>
      </c>
      <c r="E2332" s="811" t="s">
        <v>9568</v>
      </c>
      <c r="F2332" s="937"/>
    </row>
    <row r="2333" spans="1:6" ht="17.25" customHeight="1">
      <c r="A2333" s="935">
        <v>44048</v>
      </c>
      <c r="B2333" s="936" t="s">
        <v>14789</v>
      </c>
      <c r="C2333" s="811" t="s">
        <v>15612</v>
      </c>
      <c r="D2333" s="813" t="s">
        <v>15613</v>
      </c>
      <c r="E2333" s="811" t="s">
        <v>9568</v>
      </c>
      <c r="F2333" s="937"/>
    </row>
    <row r="2334" spans="1:6" ht="17.25" customHeight="1">
      <c r="A2334" s="938">
        <v>44048</v>
      </c>
      <c r="B2334" s="939" t="s">
        <v>14789</v>
      </c>
      <c r="C2334" s="816" t="s">
        <v>15614</v>
      </c>
      <c r="D2334" s="815" t="s">
        <v>15615</v>
      </c>
      <c r="E2334" s="815" t="s">
        <v>9568</v>
      </c>
      <c r="F2334" s="940"/>
    </row>
    <row r="2335" spans="1:6" ht="17.25" customHeight="1">
      <c r="A2335" s="931">
        <v>44049</v>
      </c>
      <c r="B2335" s="794" t="s">
        <v>14789</v>
      </c>
      <c r="C2335" s="795" t="s">
        <v>15616</v>
      </c>
      <c r="D2335" s="236" t="s">
        <v>15617</v>
      </c>
      <c r="E2335" s="236" t="s">
        <v>9568</v>
      </c>
      <c r="F2335" s="846"/>
    </row>
    <row r="2336" spans="1:6" ht="17.25" customHeight="1">
      <c r="A2336" s="931">
        <v>44049</v>
      </c>
      <c r="B2336" s="794" t="s">
        <v>14789</v>
      </c>
      <c r="C2336" s="795" t="s">
        <v>15497</v>
      </c>
      <c r="D2336" s="236" t="s">
        <v>15618</v>
      </c>
      <c r="E2336" s="236" t="s">
        <v>9568</v>
      </c>
      <c r="F2336" s="846"/>
    </row>
    <row r="2337" spans="1:6" ht="17.25" customHeight="1">
      <c r="A2337" s="931">
        <v>44049</v>
      </c>
      <c r="B2337" s="794" t="s">
        <v>14789</v>
      </c>
      <c r="C2337" s="795" t="s">
        <v>15619</v>
      </c>
      <c r="D2337" s="236" t="s">
        <v>15620</v>
      </c>
      <c r="E2337" s="236" t="s">
        <v>9568</v>
      </c>
      <c r="F2337" s="846"/>
    </row>
    <row r="2338" spans="1:6" ht="17.25" customHeight="1">
      <c r="A2338" s="931">
        <v>44049</v>
      </c>
      <c r="B2338" s="794" t="s">
        <v>14789</v>
      </c>
      <c r="C2338" s="795" t="s">
        <v>11944</v>
      </c>
      <c r="D2338" s="236" t="s">
        <v>15621</v>
      </c>
      <c r="E2338" s="236" t="s">
        <v>9568</v>
      </c>
      <c r="F2338" s="846"/>
    </row>
    <row r="2339" spans="1:6" ht="17.25" customHeight="1">
      <c r="A2339" s="934">
        <v>44049</v>
      </c>
      <c r="B2339" s="810" t="s">
        <v>14789</v>
      </c>
      <c r="C2339" s="797" t="s">
        <v>15622</v>
      </c>
      <c r="D2339" s="941" t="s">
        <v>15623</v>
      </c>
      <c r="E2339" s="796" t="s">
        <v>9568</v>
      </c>
      <c r="F2339" s="848"/>
    </row>
    <row r="2340" spans="1:6" ht="17.25" customHeight="1">
      <c r="A2340" s="931">
        <v>44050</v>
      </c>
      <c r="B2340" s="794" t="s">
        <v>14789</v>
      </c>
      <c r="C2340" s="942" t="s">
        <v>11965</v>
      </c>
      <c r="D2340" s="795" t="s">
        <v>15624</v>
      </c>
      <c r="E2340" s="236" t="s">
        <v>9568</v>
      </c>
      <c r="F2340" s="846"/>
    </row>
    <row r="2341" spans="1:6" ht="17.25" customHeight="1">
      <c r="A2341" s="931">
        <v>44050</v>
      </c>
      <c r="B2341" s="794" t="s">
        <v>14789</v>
      </c>
      <c r="C2341" s="942" t="s">
        <v>11965</v>
      </c>
      <c r="D2341" s="795" t="s">
        <v>15624</v>
      </c>
      <c r="E2341" s="236" t="s">
        <v>9568</v>
      </c>
      <c r="F2341" s="846"/>
    </row>
    <row r="2342" spans="1:6" ht="17.25" customHeight="1">
      <c r="A2342" s="931">
        <v>44050</v>
      </c>
      <c r="B2342" s="794" t="s">
        <v>14789</v>
      </c>
      <c r="C2342" s="942" t="s">
        <v>12225</v>
      </c>
      <c r="D2342" s="795" t="s">
        <v>15625</v>
      </c>
      <c r="E2342" s="236" t="s">
        <v>9568</v>
      </c>
      <c r="F2342" s="846"/>
    </row>
    <row r="2343" spans="1:6" ht="17.25" customHeight="1">
      <c r="A2343" s="931">
        <v>44050</v>
      </c>
      <c r="B2343" s="794" t="s">
        <v>14789</v>
      </c>
      <c r="C2343" s="942" t="s">
        <v>15626</v>
      </c>
      <c r="D2343" s="795" t="s">
        <v>15627</v>
      </c>
      <c r="E2343" s="236" t="s">
        <v>9568</v>
      </c>
      <c r="F2343" s="846"/>
    </row>
    <row r="2344" spans="1:6" ht="17.25" customHeight="1">
      <c r="A2344" s="931">
        <v>44050</v>
      </c>
      <c r="B2344" s="794" t="s">
        <v>14789</v>
      </c>
      <c r="C2344" s="942" t="s">
        <v>15628</v>
      </c>
      <c r="D2344" s="795" t="s">
        <v>15629</v>
      </c>
      <c r="E2344" s="236" t="s">
        <v>9568</v>
      </c>
      <c r="F2344" s="846"/>
    </row>
    <row r="2345" spans="1:6" ht="17.25" customHeight="1">
      <c r="A2345" s="931">
        <v>44050</v>
      </c>
      <c r="B2345" s="794" t="s">
        <v>14789</v>
      </c>
      <c r="C2345" s="942" t="s">
        <v>15630</v>
      </c>
      <c r="D2345" s="795" t="s">
        <v>15631</v>
      </c>
      <c r="E2345" s="236" t="s">
        <v>9568</v>
      </c>
      <c r="F2345" s="846"/>
    </row>
    <row r="2346" spans="1:6" ht="17.25" customHeight="1">
      <c r="A2346" s="934">
        <v>44050</v>
      </c>
      <c r="B2346" s="810" t="s">
        <v>14789</v>
      </c>
      <c r="C2346" s="941" t="s">
        <v>15632</v>
      </c>
      <c r="D2346" s="797" t="s">
        <v>15633</v>
      </c>
      <c r="E2346" s="796" t="s">
        <v>9568</v>
      </c>
      <c r="F2346" s="848"/>
    </row>
    <row r="2347" spans="1:6" ht="17.25" customHeight="1">
      <c r="A2347" s="932">
        <v>44050</v>
      </c>
      <c r="B2347" s="800" t="s">
        <v>14789</v>
      </c>
      <c r="C2347" s="801" t="s">
        <v>15634</v>
      </c>
      <c r="D2347" s="801" t="s">
        <v>15635</v>
      </c>
      <c r="E2347" s="798" t="s">
        <v>9597</v>
      </c>
      <c r="F2347" s="873"/>
    </row>
    <row r="2348" spans="1:6" ht="17.25" customHeight="1">
      <c r="A2348" s="931">
        <v>44050</v>
      </c>
      <c r="B2348" s="794" t="s">
        <v>14789</v>
      </c>
      <c r="C2348" s="795" t="s">
        <v>13576</v>
      </c>
      <c r="D2348" s="795" t="s">
        <v>15636</v>
      </c>
      <c r="E2348" s="236" t="s">
        <v>9568</v>
      </c>
      <c r="F2348" s="846"/>
    </row>
    <row r="2349" spans="1:6" ht="17.25" customHeight="1">
      <c r="A2349" s="931">
        <v>44050</v>
      </c>
      <c r="B2349" s="794" t="s">
        <v>14789</v>
      </c>
      <c r="C2349" s="795" t="s">
        <v>15637</v>
      </c>
      <c r="D2349" s="795" t="s">
        <v>15638</v>
      </c>
      <c r="E2349" s="236" t="s">
        <v>9568</v>
      </c>
      <c r="F2349" s="846"/>
    </row>
    <row r="2350" spans="1:6" ht="17.25" customHeight="1">
      <c r="A2350" s="931">
        <v>44051</v>
      </c>
      <c r="B2350" s="794" t="s">
        <v>14789</v>
      </c>
      <c r="C2350" s="795" t="s">
        <v>13837</v>
      </c>
      <c r="D2350" s="795" t="s">
        <v>15600</v>
      </c>
      <c r="E2350" s="236" t="s">
        <v>9568</v>
      </c>
      <c r="F2350" s="846"/>
    </row>
    <row r="2351" spans="1:6" ht="17.25" customHeight="1">
      <c r="A2351" s="931">
        <v>44051</v>
      </c>
      <c r="B2351" s="794" t="s">
        <v>14789</v>
      </c>
      <c r="C2351" s="795" t="s">
        <v>15639</v>
      </c>
      <c r="D2351" s="795" t="s">
        <v>15640</v>
      </c>
      <c r="E2351" s="236" t="s">
        <v>9568</v>
      </c>
      <c r="F2351" s="846"/>
    </row>
    <row r="2352" spans="1:6" ht="17.25" customHeight="1">
      <c r="A2352" s="931">
        <v>44051</v>
      </c>
      <c r="B2352" s="794" t="s">
        <v>14789</v>
      </c>
      <c r="C2352" s="795" t="s">
        <v>11983</v>
      </c>
      <c r="D2352" s="795" t="s">
        <v>15641</v>
      </c>
      <c r="E2352" s="236" t="s">
        <v>9568</v>
      </c>
      <c r="F2352" s="846"/>
    </row>
    <row r="2353" spans="1:6" ht="17.25" customHeight="1">
      <c r="A2353" s="931">
        <v>44051</v>
      </c>
      <c r="B2353" s="794" t="s">
        <v>14789</v>
      </c>
      <c r="C2353" s="795" t="s">
        <v>15642</v>
      </c>
      <c r="D2353" s="795" t="s">
        <v>15643</v>
      </c>
      <c r="E2353" s="236" t="s">
        <v>9568</v>
      </c>
      <c r="F2353" s="846"/>
    </row>
    <row r="2354" spans="1:6" ht="17.25" customHeight="1">
      <c r="A2354" s="931">
        <v>44051</v>
      </c>
      <c r="B2354" s="794" t="s">
        <v>14789</v>
      </c>
      <c r="C2354" s="795" t="s">
        <v>9747</v>
      </c>
      <c r="D2354" s="795" t="s">
        <v>15644</v>
      </c>
      <c r="E2354" s="236" t="s">
        <v>9568</v>
      </c>
      <c r="F2354" s="846"/>
    </row>
    <row r="2355" spans="1:6" ht="17.25" customHeight="1">
      <c r="A2355" s="931">
        <v>44051</v>
      </c>
      <c r="B2355" s="794" t="s">
        <v>14789</v>
      </c>
      <c r="C2355" s="795" t="s">
        <v>9747</v>
      </c>
      <c r="D2355" s="795" t="s">
        <v>15645</v>
      </c>
      <c r="E2355" s="236" t="s">
        <v>9568</v>
      </c>
      <c r="F2355" s="846"/>
    </row>
    <row r="2356" spans="1:6" ht="17.25" customHeight="1">
      <c r="A2356" s="931">
        <v>44051</v>
      </c>
      <c r="B2356" s="794" t="s">
        <v>14789</v>
      </c>
      <c r="C2356" s="795" t="s">
        <v>15646</v>
      </c>
      <c r="D2356" s="795" t="s">
        <v>15647</v>
      </c>
      <c r="E2356" s="236" t="s">
        <v>9568</v>
      </c>
      <c r="F2356" s="846"/>
    </row>
    <row r="2357" spans="1:6" ht="17.25" customHeight="1">
      <c r="A2357" s="931">
        <v>44051</v>
      </c>
      <c r="B2357" s="794" t="s">
        <v>14789</v>
      </c>
      <c r="C2357" s="795" t="s">
        <v>13837</v>
      </c>
      <c r="D2357" s="795" t="s">
        <v>15648</v>
      </c>
      <c r="E2357" s="236" t="s">
        <v>9568</v>
      </c>
      <c r="F2357" s="846"/>
    </row>
    <row r="2358" spans="1:6" ht="17.25" customHeight="1">
      <c r="A2358" s="931">
        <v>44051</v>
      </c>
      <c r="B2358" s="794" t="s">
        <v>14789</v>
      </c>
      <c r="C2358" s="795" t="s">
        <v>15649</v>
      </c>
      <c r="D2358" s="795" t="s">
        <v>15650</v>
      </c>
      <c r="E2358" s="236" t="s">
        <v>9568</v>
      </c>
      <c r="F2358" s="846"/>
    </row>
    <row r="2359" spans="1:6" ht="17.25" customHeight="1">
      <c r="A2359" s="931">
        <v>44052</v>
      </c>
      <c r="B2359" s="794" t="s">
        <v>14789</v>
      </c>
      <c r="C2359" s="795" t="s">
        <v>15651</v>
      </c>
      <c r="D2359" s="795" t="s">
        <v>15652</v>
      </c>
      <c r="E2359" s="236" t="s">
        <v>9568</v>
      </c>
      <c r="F2359" s="846"/>
    </row>
    <row r="2360" spans="1:6" ht="17.25" customHeight="1">
      <c r="A2360" s="931">
        <v>44052</v>
      </c>
      <c r="B2360" s="794" t="s">
        <v>14789</v>
      </c>
      <c r="C2360" s="795" t="s">
        <v>15653</v>
      </c>
      <c r="D2360" s="795" t="s">
        <v>15654</v>
      </c>
      <c r="E2360" s="236" t="s">
        <v>9568</v>
      </c>
      <c r="F2360" s="846"/>
    </row>
    <row r="2361" spans="1:6" ht="17.25" customHeight="1">
      <c r="A2361" s="931">
        <v>44052</v>
      </c>
      <c r="B2361" s="794" t="s">
        <v>14789</v>
      </c>
      <c r="C2361" s="795" t="s">
        <v>15655</v>
      </c>
      <c r="D2361" s="795" t="s">
        <v>15656</v>
      </c>
      <c r="E2361" s="236" t="s">
        <v>9568</v>
      </c>
      <c r="F2361" s="846"/>
    </row>
    <row r="2362" spans="1:6" ht="17.25" customHeight="1">
      <c r="A2362" s="931">
        <v>44052</v>
      </c>
      <c r="B2362" s="794" t="s">
        <v>14789</v>
      </c>
      <c r="C2362" s="795" t="s">
        <v>15657</v>
      </c>
      <c r="D2362" s="795" t="s">
        <v>15658</v>
      </c>
      <c r="E2362" s="236" t="s">
        <v>9568</v>
      </c>
      <c r="F2362" s="846"/>
    </row>
    <row r="2363" spans="1:6" ht="17.25" customHeight="1">
      <c r="A2363" s="931">
        <v>44052</v>
      </c>
      <c r="B2363" s="794" t="s">
        <v>14789</v>
      </c>
      <c r="C2363" s="795" t="s">
        <v>12830</v>
      </c>
      <c r="D2363" s="795" t="s">
        <v>15659</v>
      </c>
      <c r="E2363" s="236" t="s">
        <v>9568</v>
      </c>
      <c r="F2363" s="846"/>
    </row>
    <row r="2364" spans="1:6" ht="17.25" customHeight="1">
      <c r="A2364" s="931">
        <v>44053</v>
      </c>
      <c r="B2364" s="794" t="s">
        <v>14789</v>
      </c>
      <c r="C2364" s="795" t="s">
        <v>15660</v>
      </c>
      <c r="D2364" s="795" t="s">
        <v>15661</v>
      </c>
      <c r="E2364" s="236" t="s">
        <v>9568</v>
      </c>
      <c r="F2364" s="846"/>
    </row>
    <row r="2365" spans="1:6" ht="17.25" customHeight="1">
      <c r="A2365" s="931">
        <v>44053</v>
      </c>
      <c r="B2365" s="794" t="s">
        <v>14789</v>
      </c>
      <c r="C2365" s="795" t="s">
        <v>15662</v>
      </c>
      <c r="D2365" s="795" t="s">
        <v>15663</v>
      </c>
      <c r="E2365" s="236" t="s">
        <v>9568</v>
      </c>
      <c r="F2365" s="846"/>
    </row>
    <row r="2366" spans="1:6" ht="17.25" customHeight="1">
      <c r="A2366" s="931">
        <v>44053</v>
      </c>
      <c r="B2366" s="794" t="s">
        <v>14789</v>
      </c>
      <c r="C2366" s="795" t="s">
        <v>15664</v>
      </c>
      <c r="D2366" s="795" t="s">
        <v>15665</v>
      </c>
      <c r="E2366" s="236" t="s">
        <v>9568</v>
      </c>
      <c r="F2366" s="846"/>
    </row>
    <row r="2367" spans="1:6" ht="17.25" customHeight="1">
      <c r="A2367" s="931">
        <v>44053</v>
      </c>
      <c r="B2367" s="794" t="s">
        <v>14789</v>
      </c>
      <c r="C2367" s="795" t="s">
        <v>15666</v>
      </c>
      <c r="D2367" s="795" t="s">
        <v>15667</v>
      </c>
      <c r="E2367" s="236" t="s">
        <v>9568</v>
      </c>
      <c r="F2367" s="846"/>
    </row>
    <row r="2368" spans="1:6" ht="17.25" customHeight="1">
      <c r="A2368" s="931">
        <v>44053</v>
      </c>
      <c r="B2368" s="794" t="s">
        <v>14789</v>
      </c>
      <c r="C2368" s="795" t="s">
        <v>14845</v>
      </c>
      <c r="D2368" s="795" t="s">
        <v>15668</v>
      </c>
      <c r="E2368" s="236" t="s">
        <v>9568</v>
      </c>
      <c r="F2368" s="846"/>
    </row>
    <row r="2369" spans="1:6" ht="17.25" customHeight="1">
      <c r="A2369" s="934">
        <v>44053</v>
      </c>
      <c r="B2369" s="810" t="s">
        <v>14789</v>
      </c>
      <c r="C2369" s="797" t="s">
        <v>15669</v>
      </c>
      <c r="D2369" s="797" t="s">
        <v>15670</v>
      </c>
      <c r="E2369" s="796" t="s">
        <v>9568</v>
      </c>
      <c r="F2369" s="848"/>
    </row>
    <row r="2370" spans="1:6" ht="17.25" customHeight="1">
      <c r="A2370" s="931">
        <v>44053</v>
      </c>
      <c r="B2370" s="794" t="s">
        <v>14789</v>
      </c>
      <c r="C2370" s="795" t="s">
        <v>15671</v>
      </c>
      <c r="D2370" s="795" t="s">
        <v>15672</v>
      </c>
      <c r="E2370" s="236" t="s">
        <v>9568</v>
      </c>
      <c r="F2370" s="846"/>
    </row>
    <row r="2371" spans="1:6" ht="17.25" customHeight="1">
      <c r="A2371" s="931">
        <v>44053</v>
      </c>
      <c r="B2371" s="794" t="s">
        <v>14789</v>
      </c>
      <c r="C2371" s="795" t="s">
        <v>12028</v>
      </c>
      <c r="D2371" s="795" t="s">
        <v>15673</v>
      </c>
      <c r="E2371" s="236" t="s">
        <v>9568</v>
      </c>
      <c r="F2371" s="846"/>
    </row>
    <row r="2372" spans="1:6" ht="17.25" customHeight="1">
      <c r="A2372" s="931">
        <v>44053</v>
      </c>
      <c r="B2372" s="794" t="s">
        <v>14789</v>
      </c>
      <c r="C2372" s="795" t="s">
        <v>15674</v>
      </c>
      <c r="D2372" s="795" t="s">
        <v>15675</v>
      </c>
      <c r="E2372" s="236" t="s">
        <v>9568</v>
      </c>
      <c r="F2372" s="846"/>
    </row>
    <row r="2373" spans="1:6" ht="17.25" customHeight="1">
      <c r="A2373" s="931">
        <v>44054</v>
      </c>
      <c r="B2373" s="794" t="s">
        <v>14789</v>
      </c>
      <c r="C2373" s="795" t="s">
        <v>15676</v>
      </c>
      <c r="D2373" s="795" t="s">
        <v>15677</v>
      </c>
      <c r="E2373" s="236" t="s">
        <v>9568</v>
      </c>
      <c r="F2373" s="846"/>
    </row>
    <row r="2374" spans="1:6" ht="17.25" customHeight="1">
      <c r="A2374" s="931">
        <v>44054</v>
      </c>
      <c r="B2374" s="794" t="s">
        <v>14789</v>
      </c>
      <c r="C2374" s="795" t="s">
        <v>12130</v>
      </c>
      <c r="D2374" s="795" t="s">
        <v>15678</v>
      </c>
      <c r="E2374" s="236" t="s">
        <v>9568</v>
      </c>
      <c r="F2374" s="846"/>
    </row>
    <row r="2375" spans="1:6" ht="17.25" customHeight="1">
      <c r="A2375" s="931">
        <v>44054</v>
      </c>
      <c r="B2375" s="794" t="s">
        <v>14789</v>
      </c>
      <c r="C2375" s="795" t="s">
        <v>15679</v>
      </c>
      <c r="D2375" s="795" t="s">
        <v>15680</v>
      </c>
      <c r="E2375" s="236" t="s">
        <v>9568</v>
      </c>
      <c r="F2375" s="846"/>
    </row>
    <row r="2376" spans="1:6" ht="17.25" customHeight="1">
      <c r="A2376" s="931">
        <v>44054</v>
      </c>
      <c r="B2376" s="794" t="s">
        <v>14789</v>
      </c>
      <c r="C2376" s="795" t="s">
        <v>15681</v>
      </c>
      <c r="D2376" s="795" t="s">
        <v>15682</v>
      </c>
      <c r="E2376" s="236" t="s">
        <v>9568</v>
      </c>
      <c r="F2376" s="846"/>
    </row>
    <row r="2377" spans="1:6" ht="17.25" customHeight="1">
      <c r="A2377" s="931">
        <v>44054</v>
      </c>
      <c r="B2377" s="794" t="s">
        <v>14789</v>
      </c>
      <c r="C2377" s="795" t="s">
        <v>15683</v>
      </c>
      <c r="D2377" s="795" t="s">
        <v>15684</v>
      </c>
      <c r="E2377" s="236" t="s">
        <v>9568</v>
      </c>
      <c r="F2377" s="846"/>
    </row>
    <row r="2378" spans="1:6" ht="17.25" customHeight="1">
      <c r="A2378" s="934">
        <v>44054</v>
      </c>
      <c r="B2378" s="810" t="s">
        <v>14789</v>
      </c>
      <c r="C2378" s="797" t="s">
        <v>15685</v>
      </c>
      <c r="D2378" s="797" t="s">
        <v>15686</v>
      </c>
      <c r="E2378" s="796" t="s">
        <v>9568</v>
      </c>
      <c r="F2378" s="848"/>
    </row>
    <row r="2379" spans="1:6" ht="17.25" customHeight="1">
      <c r="A2379" s="931">
        <v>44054</v>
      </c>
      <c r="B2379" s="794" t="s">
        <v>14789</v>
      </c>
      <c r="C2379" s="795" t="s">
        <v>15687</v>
      </c>
      <c r="D2379" s="795" t="s">
        <v>15688</v>
      </c>
      <c r="E2379" s="236" t="s">
        <v>9568</v>
      </c>
      <c r="F2379" s="846"/>
    </row>
    <row r="2380" spans="1:6" ht="17.25" customHeight="1">
      <c r="A2380" s="931">
        <v>44055</v>
      </c>
      <c r="B2380" s="794" t="s">
        <v>14789</v>
      </c>
      <c r="C2380" s="795" t="s">
        <v>15689</v>
      </c>
      <c r="D2380" s="795" t="s">
        <v>15690</v>
      </c>
      <c r="E2380" s="236" t="s">
        <v>9568</v>
      </c>
      <c r="F2380" s="846"/>
    </row>
    <row r="2381" spans="1:6" ht="17.25" customHeight="1">
      <c r="A2381" s="931">
        <v>44055</v>
      </c>
      <c r="B2381" s="794" t="s">
        <v>14789</v>
      </c>
      <c r="C2381" s="795" t="s">
        <v>13334</v>
      </c>
      <c r="D2381" s="795" t="s">
        <v>15691</v>
      </c>
      <c r="E2381" s="236" t="s">
        <v>9568</v>
      </c>
      <c r="F2381" s="846"/>
    </row>
    <row r="2382" spans="1:6" ht="17.25" customHeight="1">
      <c r="A2382" s="931">
        <v>44055</v>
      </c>
      <c r="B2382" s="794" t="s">
        <v>14789</v>
      </c>
      <c r="C2382" s="795" t="s">
        <v>15692</v>
      </c>
      <c r="D2382" s="795" t="s">
        <v>15693</v>
      </c>
      <c r="E2382" s="236" t="s">
        <v>9568</v>
      </c>
      <c r="F2382" s="846"/>
    </row>
    <row r="2383" spans="1:6" ht="17.25" customHeight="1">
      <c r="A2383" s="931">
        <v>44055</v>
      </c>
      <c r="B2383" s="794" t="s">
        <v>14789</v>
      </c>
      <c r="C2383" s="795" t="s">
        <v>15694</v>
      </c>
      <c r="D2383" s="795" t="s">
        <v>15695</v>
      </c>
      <c r="E2383" s="236" t="s">
        <v>9568</v>
      </c>
      <c r="F2383" s="846"/>
    </row>
    <row r="2384" spans="1:6" ht="17.25" customHeight="1">
      <c r="A2384" s="934">
        <v>44055</v>
      </c>
      <c r="B2384" s="810" t="s">
        <v>14789</v>
      </c>
      <c r="C2384" s="797" t="s">
        <v>15696</v>
      </c>
      <c r="D2384" s="797" t="s">
        <v>15697</v>
      </c>
      <c r="E2384" s="796" t="s">
        <v>9568</v>
      </c>
      <c r="F2384" s="848"/>
    </row>
    <row r="2385" spans="1:6" ht="17.25" customHeight="1">
      <c r="A2385" s="931">
        <v>44055</v>
      </c>
      <c r="B2385" s="794" t="s">
        <v>14789</v>
      </c>
      <c r="C2385" s="795" t="s">
        <v>15698</v>
      </c>
      <c r="D2385" s="795" t="s">
        <v>15699</v>
      </c>
      <c r="E2385" s="236" t="s">
        <v>9568</v>
      </c>
      <c r="F2385" s="846"/>
    </row>
    <row r="2386" spans="1:6" ht="17.25" customHeight="1">
      <c r="A2386" s="931">
        <v>44055</v>
      </c>
      <c r="B2386" s="794" t="s">
        <v>14789</v>
      </c>
      <c r="C2386" s="795" t="s">
        <v>15700</v>
      </c>
      <c r="D2386" s="795" t="s">
        <v>15701</v>
      </c>
      <c r="E2386" s="236" t="s">
        <v>9568</v>
      </c>
      <c r="F2386" s="846"/>
    </row>
    <row r="2387" spans="1:6" ht="17.25" customHeight="1">
      <c r="A2387" s="931">
        <v>44055</v>
      </c>
      <c r="B2387" s="794" t="s">
        <v>14789</v>
      </c>
      <c r="C2387" s="795" t="s">
        <v>12669</v>
      </c>
      <c r="D2387" s="795" t="s">
        <v>15702</v>
      </c>
      <c r="E2387" s="236" t="s">
        <v>9568</v>
      </c>
      <c r="F2387" s="846"/>
    </row>
    <row r="2388" spans="1:6" ht="17.25" customHeight="1">
      <c r="A2388" s="931">
        <v>44055</v>
      </c>
      <c r="B2388" s="794" t="s">
        <v>14789</v>
      </c>
      <c r="C2388" s="795" t="s">
        <v>15703</v>
      </c>
      <c r="D2388" s="795" t="s">
        <v>15704</v>
      </c>
      <c r="E2388" s="236" t="s">
        <v>9568</v>
      </c>
      <c r="F2388" s="846"/>
    </row>
    <row r="2389" spans="1:6" ht="17.25" customHeight="1">
      <c r="A2389" s="931">
        <v>44055</v>
      </c>
      <c r="B2389" s="794" t="s">
        <v>14789</v>
      </c>
      <c r="C2389" s="795" t="s">
        <v>15705</v>
      </c>
      <c r="D2389" s="795" t="s">
        <v>15706</v>
      </c>
      <c r="E2389" s="236" t="s">
        <v>9568</v>
      </c>
      <c r="F2389" s="846"/>
    </row>
    <row r="2390" spans="1:6" ht="17.25" customHeight="1">
      <c r="A2390" s="931">
        <v>44056</v>
      </c>
      <c r="B2390" s="794" t="s">
        <v>14789</v>
      </c>
      <c r="C2390" s="795" t="s">
        <v>15707</v>
      </c>
      <c r="D2390" s="795" t="s">
        <v>15708</v>
      </c>
      <c r="E2390" s="236" t="s">
        <v>9568</v>
      </c>
      <c r="F2390" s="846"/>
    </row>
    <row r="2391" spans="1:6" ht="17.25" customHeight="1">
      <c r="A2391" s="931">
        <v>44056</v>
      </c>
      <c r="B2391" s="794" t="s">
        <v>14789</v>
      </c>
      <c r="C2391" s="795" t="s">
        <v>15709</v>
      </c>
      <c r="D2391" s="795" t="s">
        <v>15710</v>
      </c>
      <c r="E2391" s="236" t="s">
        <v>9568</v>
      </c>
      <c r="F2391" s="846"/>
    </row>
    <row r="2392" spans="1:6" ht="17.25" customHeight="1">
      <c r="A2392" s="931">
        <v>44056</v>
      </c>
      <c r="B2392" s="794" t="s">
        <v>14789</v>
      </c>
      <c r="C2392" s="795" t="s">
        <v>15711</v>
      </c>
      <c r="D2392" s="795" t="s">
        <v>15712</v>
      </c>
      <c r="E2392" s="236" t="s">
        <v>9568</v>
      </c>
      <c r="F2392" s="846"/>
    </row>
    <row r="2393" spans="1:6" ht="17.25" customHeight="1">
      <c r="A2393" s="931">
        <v>44056</v>
      </c>
      <c r="B2393" s="794" t="s">
        <v>14789</v>
      </c>
      <c r="C2393" s="795" t="s">
        <v>15713</v>
      </c>
      <c r="D2393" s="795" t="s">
        <v>22</v>
      </c>
      <c r="E2393" s="236" t="s">
        <v>9568</v>
      </c>
      <c r="F2393" s="846"/>
    </row>
    <row r="2394" spans="1:6" ht="17.25" customHeight="1">
      <c r="A2394" s="931">
        <v>44056</v>
      </c>
      <c r="B2394" s="794" t="s">
        <v>14789</v>
      </c>
      <c r="C2394" s="795" t="s">
        <v>15714</v>
      </c>
      <c r="D2394" s="795" t="s">
        <v>15715</v>
      </c>
      <c r="E2394" s="236" t="s">
        <v>9568</v>
      </c>
      <c r="F2394" s="846"/>
    </row>
    <row r="2395" spans="1:6" ht="17.25" customHeight="1">
      <c r="A2395" s="943">
        <v>44056</v>
      </c>
      <c r="B2395" s="944" t="s">
        <v>14789</v>
      </c>
      <c r="C2395" s="945" t="s">
        <v>15716</v>
      </c>
      <c r="D2395" s="945" t="s">
        <v>15717</v>
      </c>
      <c r="E2395" s="946" t="s">
        <v>9568</v>
      </c>
      <c r="F2395" s="947"/>
    </row>
    <row r="2396" spans="1:6" ht="17.25" customHeight="1">
      <c r="A2396" s="948">
        <v>44056</v>
      </c>
      <c r="B2396" s="914" t="s">
        <v>14789</v>
      </c>
      <c r="C2396" s="916" t="s">
        <v>13218</v>
      </c>
      <c r="D2396" s="916" t="s">
        <v>15718</v>
      </c>
      <c r="E2396" s="949" t="s">
        <v>9568</v>
      </c>
      <c r="F2396" s="950"/>
    </row>
    <row r="2397" spans="1:6" ht="17.25" customHeight="1">
      <c r="A2397" s="931">
        <v>44056</v>
      </c>
      <c r="B2397" s="794" t="s">
        <v>14789</v>
      </c>
      <c r="C2397" s="795" t="s">
        <v>12675</v>
      </c>
      <c r="D2397" s="795" t="s">
        <v>15719</v>
      </c>
      <c r="E2397" s="236" t="s">
        <v>9568</v>
      </c>
      <c r="F2397" s="846"/>
    </row>
    <row r="2398" spans="1:6" ht="17.25" customHeight="1">
      <c r="A2398" s="931">
        <v>44057</v>
      </c>
      <c r="B2398" s="794" t="s">
        <v>14789</v>
      </c>
      <c r="C2398" s="795" t="s">
        <v>15720</v>
      </c>
      <c r="D2398" s="795" t="s">
        <v>15721</v>
      </c>
      <c r="E2398" s="236" t="s">
        <v>9568</v>
      </c>
      <c r="F2398" s="846"/>
    </row>
    <row r="2399" spans="1:6" ht="17.25" customHeight="1">
      <c r="A2399" s="931">
        <v>44057</v>
      </c>
      <c r="B2399" s="794" t="s">
        <v>14789</v>
      </c>
      <c r="C2399" s="236" t="s">
        <v>15722</v>
      </c>
      <c r="D2399" s="236" t="s">
        <v>15723</v>
      </c>
      <c r="E2399" s="236" t="s">
        <v>9568</v>
      </c>
      <c r="F2399" s="846"/>
    </row>
    <row r="2400" spans="1:6" ht="17.25" customHeight="1">
      <c r="A2400" s="931">
        <v>44057</v>
      </c>
      <c r="B2400" s="794" t="s">
        <v>14789</v>
      </c>
      <c r="C2400" s="236" t="s">
        <v>15724</v>
      </c>
      <c r="D2400" s="236" t="s">
        <v>15725</v>
      </c>
      <c r="E2400" s="236" t="s">
        <v>9568</v>
      </c>
      <c r="F2400" s="846"/>
    </row>
    <row r="2401" spans="1:6" ht="17.25" customHeight="1">
      <c r="A2401" s="931">
        <v>44057</v>
      </c>
      <c r="B2401" s="794" t="s">
        <v>14789</v>
      </c>
      <c r="C2401" s="236" t="s">
        <v>12357</v>
      </c>
      <c r="D2401" s="236" t="s">
        <v>15726</v>
      </c>
      <c r="E2401" s="236" t="s">
        <v>9568</v>
      </c>
      <c r="F2401" s="846"/>
    </row>
    <row r="2402" spans="1:6" ht="17.25" customHeight="1">
      <c r="A2402" s="931">
        <v>44057</v>
      </c>
      <c r="B2402" s="794" t="s">
        <v>14789</v>
      </c>
      <c r="C2402" s="236" t="s">
        <v>12983</v>
      </c>
      <c r="D2402" s="236" t="s">
        <v>15727</v>
      </c>
      <c r="E2402" s="236" t="s">
        <v>9568</v>
      </c>
      <c r="F2402" s="846"/>
    </row>
    <row r="2403" spans="1:6" ht="17.25" customHeight="1">
      <c r="A2403" s="931">
        <v>44057</v>
      </c>
      <c r="B2403" s="794" t="s">
        <v>14789</v>
      </c>
      <c r="C2403" s="236" t="s">
        <v>15728</v>
      </c>
      <c r="D2403" s="236" t="s">
        <v>15729</v>
      </c>
      <c r="E2403" s="236" t="s">
        <v>9568</v>
      </c>
      <c r="F2403" s="846"/>
    </row>
    <row r="2404" spans="1:6" ht="17.25" customHeight="1">
      <c r="A2404" s="931">
        <v>44057</v>
      </c>
      <c r="B2404" s="794" t="s">
        <v>14789</v>
      </c>
      <c r="C2404" s="236" t="s">
        <v>15730</v>
      </c>
      <c r="D2404" s="236" t="s">
        <v>15731</v>
      </c>
      <c r="E2404" s="236" t="s">
        <v>9568</v>
      </c>
      <c r="F2404" s="846"/>
    </row>
    <row r="2405" spans="1:6" ht="17.25" customHeight="1">
      <c r="A2405" s="931">
        <v>44058</v>
      </c>
      <c r="B2405" s="794" t="s">
        <v>14789</v>
      </c>
      <c r="C2405" s="236" t="s">
        <v>15732</v>
      </c>
      <c r="D2405" s="236" t="s">
        <v>15733</v>
      </c>
      <c r="E2405" s="236" t="s">
        <v>9568</v>
      </c>
      <c r="F2405" s="846"/>
    </row>
    <row r="2406" spans="1:6" ht="17.25" customHeight="1">
      <c r="A2406" s="931">
        <v>44058</v>
      </c>
      <c r="B2406" s="794" t="s">
        <v>14789</v>
      </c>
      <c r="C2406" s="236" t="s">
        <v>15734</v>
      </c>
      <c r="D2406" s="236" t="s">
        <v>15735</v>
      </c>
      <c r="E2406" s="236" t="s">
        <v>9568</v>
      </c>
      <c r="F2406" s="846"/>
    </row>
    <row r="2407" spans="1:6" ht="17.25" customHeight="1">
      <c r="A2407" s="931">
        <v>44058</v>
      </c>
      <c r="B2407" s="794" t="s">
        <v>14789</v>
      </c>
      <c r="C2407" s="236" t="s">
        <v>12537</v>
      </c>
      <c r="D2407" s="236" t="s">
        <v>15736</v>
      </c>
      <c r="E2407" s="236" t="s">
        <v>9568</v>
      </c>
      <c r="F2407" s="846"/>
    </row>
    <row r="2408" spans="1:6" ht="17.25" customHeight="1">
      <c r="A2408" s="931">
        <v>44058</v>
      </c>
      <c r="B2408" s="794" t="s">
        <v>14789</v>
      </c>
      <c r="C2408" s="236" t="s">
        <v>15737</v>
      </c>
      <c r="D2408" s="236" t="s">
        <v>15738</v>
      </c>
      <c r="E2408" s="236" t="s">
        <v>9568</v>
      </c>
      <c r="F2408" s="846"/>
    </row>
    <row r="2409" spans="1:6" ht="17.25" customHeight="1">
      <c r="A2409" s="932">
        <v>44058</v>
      </c>
      <c r="B2409" s="800" t="s">
        <v>14789</v>
      </c>
      <c r="C2409" s="798" t="s">
        <v>15739</v>
      </c>
      <c r="D2409" s="798" t="s">
        <v>15740</v>
      </c>
      <c r="E2409" s="798" t="s">
        <v>9597</v>
      </c>
      <c r="F2409" s="873"/>
    </row>
    <row r="2410" spans="1:6" ht="17.25" customHeight="1">
      <c r="A2410" s="931">
        <v>44058</v>
      </c>
      <c r="B2410" s="794" t="s">
        <v>14789</v>
      </c>
      <c r="C2410" s="236" t="s">
        <v>15741</v>
      </c>
      <c r="D2410" s="795" t="s">
        <v>15742</v>
      </c>
      <c r="E2410" s="236" t="s">
        <v>9568</v>
      </c>
      <c r="F2410" s="846"/>
    </row>
    <row r="2411" spans="1:6" ht="17.25" customHeight="1">
      <c r="A2411" s="931">
        <v>44058</v>
      </c>
      <c r="B2411" s="794" t="s">
        <v>14789</v>
      </c>
      <c r="C2411" s="236" t="s">
        <v>15743</v>
      </c>
      <c r="D2411" s="236" t="s">
        <v>15744</v>
      </c>
      <c r="E2411" s="236" t="s">
        <v>9568</v>
      </c>
      <c r="F2411" s="846"/>
    </row>
    <row r="2412" spans="1:6" ht="17.25" customHeight="1">
      <c r="A2412" s="931">
        <v>44058</v>
      </c>
      <c r="B2412" s="794" t="s">
        <v>14789</v>
      </c>
      <c r="C2412" s="236" t="s">
        <v>13037</v>
      </c>
      <c r="D2412" s="236" t="s">
        <v>15745</v>
      </c>
      <c r="E2412" s="236" t="s">
        <v>9568</v>
      </c>
      <c r="F2412" s="846"/>
    </row>
    <row r="2413" spans="1:6" ht="17.25" customHeight="1">
      <c r="A2413" s="931">
        <v>44059</v>
      </c>
      <c r="B2413" s="794" t="s">
        <v>14789</v>
      </c>
      <c r="C2413" s="236" t="s">
        <v>15746</v>
      </c>
      <c r="D2413" s="236" t="s">
        <v>15747</v>
      </c>
      <c r="E2413" s="236" t="s">
        <v>9568</v>
      </c>
      <c r="F2413" s="846"/>
    </row>
    <row r="2414" spans="1:6" ht="17.25" customHeight="1">
      <c r="A2414" s="931">
        <v>44059</v>
      </c>
      <c r="B2414" s="794" t="s">
        <v>14789</v>
      </c>
      <c r="C2414" s="236" t="s">
        <v>15748</v>
      </c>
      <c r="D2414" s="236" t="s">
        <v>15749</v>
      </c>
      <c r="E2414" s="236" t="s">
        <v>9568</v>
      </c>
      <c r="F2414" s="846"/>
    </row>
    <row r="2415" spans="1:6" ht="17.25" customHeight="1">
      <c r="A2415" s="931">
        <v>44059</v>
      </c>
      <c r="B2415" s="794" t="s">
        <v>14789</v>
      </c>
      <c r="C2415" s="236" t="s">
        <v>15750</v>
      </c>
      <c r="D2415" s="236" t="s">
        <v>15751</v>
      </c>
      <c r="E2415" s="236" t="s">
        <v>9568</v>
      </c>
      <c r="F2415" s="846"/>
    </row>
    <row r="2416" spans="1:6" ht="17.25" customHeight="1">
      <c r="A2416" s="931">
        <v>44059</v>
      </c>
      <c r="B2416" s="794" t="s">
        <v>14789</v>
      </c>
      <c r="C2416" s="795" t="s">
        <v>15752</v>
      </c>
      <c r="D2416" s="236" t="s">
        <v>15753</v>
      </c>
      <c r="E2416" s="236" t="s">
        <v>9568</v>
      </c>
      <c r="F2416" s="846"/>
    </row>
    <row r="2417" spans="1:6" ht="17.25" customHeight="1">
      <c r="A2417" s="931">
        <v>44059</v>
      </c>
      <c r="B2417" s="794" t="s">
        <v>14789</v>
      </c>
      <c r="C2417" s="236" t="s">
        <v>15754</v>
      </c>
      <c r="D2417" s="795" t="s">
        <v>15755</v>
      </c>
      <c r="E2417" s="236" t="s">
        <v>9568</v>
      </c>
      <c r="F2417" s="846"/>
    </row>
    <row r="2418" spans="1:6" ht="17.25" customHeight="1">
      <c r="A2418" s="931">
        <v>44059</v>
      </c>
      <c r="B2418" s="794" t="s">
        <v>14789</v>
      </c>
      <c r="C2418" s="236" t="s">
        <v>15756</v>
      </c>
      <c r="D2418" s="236" t="s">
        <v>15757</v>
      </c>
      <c r="E2418" s="236" t="s">
        <v>9568</v>
      </c>
      <c r="F2418" s="846"/>
    </row>
    <row r="2419" spans="1:6" ht="17.25" customHeight="1">
      <c r="A2419" s="931">
        <v>44059</v>
      </c>
      <c r="B2419" s="794" t="s">
        <v>14789</v>
      </c>
      <c r="C2419" s="236" t="s">
        <v>15758</v>
      </c>
      <c r="D2419" s="236" t="s">
        <v>15759</v>
      </c>
      <c r="E2419" s="236" t="s">
        <v>9568</v>
      </c>
      <c r="F2419" s="846"/>
    </row>
    <row r="2420" spans="1:6" ht="17.25" customHeight="1">
      <c r="A2420" s="931">
        <v>44060</v>
      </c>
      <c r="B2420" s="794" t="s">
        <v>14789</v>
      </c>
      <c r="C2420" s="236" t="s">
        <v>15760</v>
      </c>
      <c r="D2420" s="236" t="s">
        <v>15761</v>
      </c>
      <c r="E2420" s="236" t="s">
        <v>9568</v>
      </c>
      <c r="F2420" s="846"/>
    </row>
    <row r="2421" spans="1:6" ht="17.25" customHeight="1">
      <c r="A2421" s="931">
        <v>44060</v>
      </c>
      <c r="B2421" s="794" t="s">
        <v>14789</v>
      </c>
      <c r="C2421" s="236" t="s">
        <v>15762</v>
      </c>
      <c r="D2421" s="236" t="s">
        <v>15763</v>
      </c>
      <c r="E2421" s="236" t="s">
        <v>9568</v>
      </c>
      <c r="F2421" s="846"/>
    </row>
    <row r="2422" spans="1:6" ht="17.25" customHeight="1">
      <c r="A2422" s="931">
        <v>44060</v>
      </c>
      <c r="B2422" s="794" t="s">
        <v>14789</v>
      </c>
      <c r="C2422" s="236" t="s">
        <v>15764</v>
      </c>
      <c r="D2422" s="236" t="s">
        <v>15765</v>
      </c>
      <c r="E2422" s="236" t="s">
        <v>9568</v>
      </c>
      <c r="F2422" s="846"/>
    </row>
    <row r="2423" spans="1:6" ht="17.25" customHeight="1">
      <c r="A2423" s="931">
        <v>44060</v>
      </c>
      <c r="B2423" s="794" t="s">
        <v>14789</v>
      </c>
      <c r="C2423" s="236" t="s">
        <v>15766</v>
      </c>
      <c r="D2423" s="795" t="s">
        <v>15767</v>
      </c>
      <c r="E2423" s="236" t="s">
        <v>9568</v>
      </c>
      <c r="F2423" s="846"/>
    </row>
    <row r="2424" spans="1:6" ht="17.25" customHeight="1">
      <c r="A2424" s="931">
        <v>44061</v>
      </c>
      <c r="B2424" s="794" t="s">
        <v>14789</v>
      </c>
      <c r="C2424" s="236" t="s">
        <v>15768</v>
      </c>
      <c r="D2424" s="236" t="s">
        <v>15769</v>
      </c>
      <c r="E2424" s="236" t="s">
        <v>9568</v>
      </c>
      <c r="F2424" s="846"/>
    </row>
    <row r="2425" spans="1:6" ht="17.25" customHeight="1">
      <c r="A2425" s="931">
        <v>44061</v>
      </c>
      <c r="B2425" s="794" t="s">
        <v>14789</v>
      </c>
      <c r="C2425" s="236" t="s">
        <v>10249</v>
      </c>
      <c r="D2425" s="236" t="s">
        <v>15770</v>
      </c>
      <c r="E2425" s="236" t="s">
        <v>9568</v>
      </c>
      <c r="F2425" s="846"/>
    </row>
    <row r="2426" spans="1:6" ht="17.25" customHeight="1">
      <c r="A2426" s="931">
        <v>44061</v>
      </c>
      <c r="B2426" s="794" t="s">
        <v>14789</v>
      </c>
      <c r="C2426" s="236" t="s">
        <v>10249</v>
      </c>
      <c r="D2426" s="236" t="s">
        <v>15771</v>
      </c>
      <c r="E2426" s="236" t="s">
        <v>9568</v>
      </c>
      <c r="F2426" s="846"/>
    </row>
    <row r="2427" spans="1:6" ht="17.25" customHeight="1">
      <c r="A2427" s="931">
        <v>44061</v>
      </c>
      <c r="B2427" s="794" t="s">
        <v>14789</v>
      </c>
      <c r="C2427" s="236" t="s">
        <v>15772</v>
      </c>
      <c r="D2427" s="236" t="s">
        <v>15773</v>
      </c>
      <c r="E2427" s="236" t="s">
        <v>9568</v>
      </c>
      <c r="F2427" s="846"/>
    </row>
    <row r="2428" spans="1:6" ht="17.25" customHeight="1">
      <c r="A2428" s="934">
        <v>44061</v>
      </c>
      <c r="B2428" s="810" t="s">
        <v>14789</v>
      </c>
      <c r="C2428" s="797" t="s">
        <v>15774</v>
      </c>
      <c r="D2428" s="797" t="s">
        <v>15775</v>
      </c>
      <c r="E2428" s="796" t="s">
        <v>9568</v>
      </c>
      <c r="F2428" s="848"/>
    </row>
    <row r="2429" spans="1:6" ht="17.25" customHeight="1">
      <c r="A2429" s="935">
        <v>44061</v>
      </c>
      <c r="B2429" s="936" t="s">
        <v>14789</v>
      </c>
      <c r="C2429" s="813" t="s">
        <v>15776</v>
      </c>
      <c r="D2429" s="813" t="s">
        <v>15777</v>
      </c>
      <c r="E2429" s="811" t="s">
        <v>9568</v>
      </c>
      <c r="F2429" s="937"/>
    </row>
    <row r="2430" spans="1:6" ht="17.25" customHeight="1">
      <c r="A2430" s="935">
        <v>44062</v>
      </c>
      <c r="B2430" s="936" t="s">
        <v>14789</v>
      </c>
      <c r="C2430" s="813" t="s">
        <v>15778</v>
      </c>
      <c r="D2430" s="813" t="s">
        <v>15779</v>
      </c>
      <c r="E2430" s="811" t="s">
        <v>9568</v>
      </c>
      <c r="F2430" s="937"/>
    </row>
    <row r="2431" spans="1:6" ht="17.25" customHeight="1">
      <c r="A2431" s="935">
        <v>44062</v>
      </c>
      <c r="B2431" s="936" t="s">
        <v>14789</v>
      </c>
      <c r="C2431" s="813" t="s">
        <v>12732</v>
      </c>
      <c r="D2431" s="813" t="s">
        <v>15780</v>
      </c>
      <c r="E2431" s="811" t="s">
        <v>9568</v>
      </c>
      <c r="F2431" s="937"/>
    </row>
    <row r="2432" spans="1:6" ht="17.25" customHeight="1">
      <c r="A2432" s="935">
        <v>44062</v>
      </c>
      <c r="B2432" s="936" t="s">
        <v>14789</v>
      </c>
      <c r="C2432" s="813" t="s">
        <v>15781</v>
      </c>
      <c r="D2432" s="813" t="s">
        <v>15782</v>
      </c>
      <c r="E2432" s="811" t="s">
        <v>9568</v>
      </c>
      <c r="F2432" s="937"/>
    </row>
    <row r="2433" spans="1:6" ht="17.25" customHeight="1">
      <c r="A2433" s="935">
        <v>44062</v>
      </c>
      <c r="B2433" s="936" t="s">
        <v>14789</v>
      </c>
      <c r="C2433" s="813" t="s">
        <v>15783</v>
      </c>
      <c r="D2433" s="813" t="s">
        <v>15784</v>
      </c>
      <c r="E2433" s="811" t="s">
        <v>9568</v>
      </c>
      <c r="F2433" s="937"/>
    </row>
    <row r="2434" spans="1:6" ht="17.25" customHeight="1">
      <c r="A2434" s="935">
        <v>44062</v>
      </c>
      <c r="B2434" s="936" t="s">
        <v>14789</v>
      </c>
      <c r="C2434" s="813" t="s">
        <v>15785</v>
      </c>
      <c r="D2434" s="813" t="s">
        <v>15786</v>
      </c>
      <c r="E2434" s="811" t="s">
        <v>9568</v>
      </c>
      <c r="F2434" s="937"/>
    </row>
    <row r="2435" spans="1:6" ht="17.25" customHeight="1">
      <c r="A2435" s="951">
        <v>44062</v>
      </c>
      <c r="B2435" s="952" t="s">
        <v>14789</v>
      </c>
      <c r="C2435" s="953" t="s">
        <v>15785</v>
      </c>
      <c r="D2435" s="953" t="s">
        <v>15787</v>
      </c>
      <c r="E2435" s="954" t="s">
        <v>9568</v>
      </c>
      <c r="F2435" s="955"/>
    </row>
    <row r="2436" spans="1:6" ht="17.25" customHeight="1">
      <c r="A2436" s="935">
        <v>44062</v>
      </c>
      <c r="B2436" s="936" t="s">
        <v>14789</v>
      </c>
      <c r="C2436" s="813" t="s">
        <v>11033</v>
      </c>
      <c r="D2436" s="813" t="s">
        <v>15788</v>
      </c>
      <c r="E2436" s="811" t="s">
        <v>9568</v>
      </c>
      <c r="F2436" s="937"/>
    </row>
    <row r="2437" spans="1:6" ht="17.25" customHeight="1">
      <c r="A2437" s="935">
        <v>44062</v>
      </c>
      <c r="B2437" s="936" t="s">
        <v>14789</v>
      </c>
      <c r="C2437" s="813" t="s">
        <v>15789</v>
      </c>
      <c r="D2437" s="813" t="s">
        <v>15790</v>
      </c>
      <c r="E2437" s="811" t="s">
        <v>9568</v>
      </c>
      <c r="F2437" s="937"/>
    </row>
    <row r="2438" spans="1:6" ht="17.25" customHeight="1">
      <c r="A2438" s="935">
        <v>44063</v>
      </c>
      <c r="B2438" s="936" t="s">
        <v>14789</v>
      </c>
      <c r="C2438" s="813" t="s">
        <v>15791</v>
      </c>
      <c r="D2438" s="813" t="s">
        <v>15792</v>
      </c>
      <c r="E2438" s="811" t="s">
        <v>9568</v>
      </c>
      <c r="F2438" s="937"/>
    </row>
    <row r="2439" spans="1:6" ht="17.25" customHeight="1">
      <c r="A2439" s="935">
        <v>44063</v>
      </c>
      <c r="B2439" s="936" t="s">
        <v>14789</v>
      </c>
      <c r="C2439" s="813" t="s">
        <v>15793</v>
      </c>
      <c r="D2439" s="813" t="s">
        <v>15794</v>
      </c>
      <c r="E2439" s="811" t="s">
        <v>9568</v>
      </c>
      <c r="F2439" s="937"/>
    </row>
    <row r="2440" spans="1:6" ht="17.25" customHeight="1">
      <c r="A2440" s="935">
        <v>44063</v>
      </c>
      <c r="B2440" s="936" t="s">
        <v>14789</v>
      </c>
      <c r="C2440" s="813" t="s">
        <v>15795</v>
      </c>
      <c r="D2440" s="813" t="s">
        <v>15796</v>
      </c>
      <c r="E2440" s="811" t="s">
        <v>9568</v>
      </c>
      <c r="F2440" s="937"/>
    </row>
    <row r="2441" spans="1:6" ht="17.25" customHeight="1">
      <c r="A2441" s="938">
        <v>44063</v>
      </c>
      <c r="B2441" s="939" t="s">
        <v>14789</v>
      </c>
      <c r="C2441" s="816" t="s">
        <v>15797</v>
      </c>
      <c r="D2441" s="816" t="s">
        <v>15798</v>
      </c>
      <c r="E2441" s="815" t="s">
        <v>9568</v>
      </c>
      <c r="F2441" s="940"/>
    </row>
    <row r="2442" spans="1:6" ht="17.25" customHeight="1">
      <c r="A2442" s="935">
        <v>44064</v>
      </c>
      <c r="B2442" s="936" t="s">
        <v>14789</v>
      </c>
      <c r="C2442" s="813" t="s">
        <v>15799</v>
      </c>
      <c r="D2442" s="813" t="s">
        <v>15800</v>
      </c>
      <c r="E2442" s="811" t="s">
        <v>9568</v>
      </c>
      <c r="F2442" s="937"/>
    </row>
    <row r="2443" spans="1:6" ht="17.25" customHeight="1">
      <c r="A2443" s="935">
        <v>44064</v>
      </c>
      <c r="B2443" s="936" t="s">
        <v>14789</v>
      </c>
      <c r="C2443" s="813" t="s">
        <v>15801</v>
      </c>
      <c r="D2443" s="813" t="s">
        <v>15802</v>
      </c>
      <c r="E2443" s="811" t="s">
        <v>9568</v>
      </c>
      <c r="F2443" s="937"/>
    </row>
    <row r="2444" spans="1:6" ht="17.25" customHeight="1">
      <c r="A2444" s="935">
        <v>44064</v>
      </c>
      <c r="B2444" s="936" t="s">
        <v>14789</v>
      </c>
      <c r="C2444" s="813" t="s">
        <v>15801</v>
      </c>
      <c r="D2444" s="813" t="s">
        <v>15803</v>
      </c>
      <c r="E2444" s="811" t="s">
        <v>9568</v>
      </c>
      <c r="F2444" s="937"/>
    </row>
    <row r="2445" spans="1:6" ht="17.25" customHeight="1">
      <c r="A2445" s="935">
        <v>44064</v>
      </c>
      <c r="B2445" s="936" t="s">
        <v>14789</v>
      </c>
      <c r="C2445" s="813" t="s">
        <v>15804</v>
      </c>
      <c r="D2445" s="813" t="s">
        <v>15805</v>
      </c>
      <c r="E2445" s="811" t="s">
        <v>9568</v>
      </c>
      <c r="F2445" s="937"/>
    </row>
    <row r="2446" spans="1:6" ht="17.25" customHeight="1">
      <c r="A2446" s="935">
        <v>44064</v>
      </c>
      <c r="B2446" s="936" t="s">
        <v>14789</v>
      </c>
      <c r="C2446" s="813" t="s">
        <v>15806</v>
      </c>
      <c r="D2446" s="813" t="s">
        <v>15807</v>
      </c>
      <c r="E2446" s="811" t="s">
        <v>9568</v>
      </c>
      <c r="F2446" s="937"/>
    </row>
    <row r="2447" spans="1:6" ht="17.25" customHeight="1">
      <c r="A2447" s="935">
        <v>44064</v>
      </c>
      <c r="B2447" s="936" t="s">
        <v>14789</v>
      </c>
      <c r="C2447" s="813" t="s">
        <v>15808</v>
      </c>
      <c r="D2447" s="813" t="s">
        <v>15809</v>
      </c>
      <c r="E2447" s="811" t="s">
        <v>9568</v>
      </c>
      <c r="F2447" s="937"/>
    </row>
    <row r="2448" spans="1:6" ht="17.25" customHeight="1">
      <c r="A2448" s="935">
        <v>44064</v>
      </c>
      <c r="B2448" s="936" t="s">
        <v>14789</v>
      </c>
      <c r="C2448" s="813" t="s">
        <v>12251</v>
      </c>
      <c r="D2448" s="813" t="s">
        <v>15810</v>
      </c>
      <c r="E2448" s="811" t="s">
        <v>9568</v>
      </c>
      <c r="F2448" s="937"/>
    </row>
    <row r="2449" spans="1:6" ht="17.25" customHeight="1">
      <c r="A2449" s="938">
        <v>44064</v>
      </c>
      <c r="B2449" s="939" t="s">
        <v>14789</v>
      </c>
      <c r="C2449" s="816" t="s">
        <v>15811</v>
      </c>
      <c r="D2449" s="816" t="s">
        <v>15812</v>
      </c>
      <c r="E2449" s="815" t="s">
        <v>9568</v>
      </c>
      <c r="F2449" s="940"/>
    </row>
    <row r="2450" spans="1:6" ht="17.25" customHeight="1">
      <c r="A2450" s="956">
        <v>44064</v>
      </c>
      <c r="B2450" s="957" t="s">
        <v>14789</v>
      </c>
      <c r="C2450" s="958" t="s">
        <v>15813</v>
      </c>
      <c r="D2450" s="958" t="s">
        <v>15814</v>
      </c>
      <c r="E2450" s="959" t="s">
        <v>9568</v>
      </c>
      <c r="F2450" s="960"/>
    </row>
    <row r="2451" spans="1:6" ht="17.25" customHeight="1">
      <c r="A2451" s="935">
        <v>44064</v>
      </c>
      <c r="B2451" s="936" t="s">
        <v>14789</v>
      </c>
      <c r="C2451" s="813" t="s">
        <v>15815</v>
      </c>
      <c r="D2451" s="813" t="s">
        <v>15816</v>
      </c>
      <c r="E2451" s="811" t="s">
        <v>9568</v>
      </c>
      <c r="F2451" s="937"/>
    </row>
    <row r="2452" spans="1:6" ht="17.25" customHeight="1">
      <c r="A2452" s="935">
        <v>44065</v>
      </c>
      <c r="B2452" s="936" t="s">
        <v>14789</v>
      </c>
      <c r="C2452" s="961" t="s">
        <v>15817</v>
      </c>
      <c r="D2452" s="813" t="s">
        <v>15818</v>
      </c>
      <c r="E2452" s="811" t="s">
        <v>9568</v>
      </c>
      <c r="F2452" s="937"/>
    </row>
    <row r="2453" spans="1:6" ht="17.25" customHeight="1">
      <c r="A2453" s="935">
        <v>44065</v>
      </c>
      <c r="B2453" s="936" t="s">
        <v>14789</v>
      </c>
      <c r="C2453" s="813" t="s">
        <v>12162</v>
      </c>
      <c r="D2453" s="813" t="s">
        <v>15819</v>
      </c>
      <c r="E2453" s="811" t="s">
        <v>9568</v>
      </c>
      <c r="F2453" s="937"/>
    </row>
    <row r="2454" spans="1:6" ht="17.25" customHeight="1">
      <c r="A2454" s="935">
        <v>44065</v>
      </c>
      <c r="B2454" s="936" t="s">
        <v>14789</v>
      </c>
      <c r="C2454" s="813" t="s">
        <v>13037</v>
      </c>
      <c r="D2454" s="813" t="s">
        <v>15820</v>
      </c>
      <c r="E2454" s="811" t="s">
        <v>9568</v>
      </c>
      <c r="F2454" s="937"/>
    </row>
    <row r="2455" spans="1:6" ht="17.25" customHeight="1">
      <c r="A2455" s="935">
        <v>44065</v>
      </c>
      <c r="B2455" s="936" t="s">
        <v>14789</v>
      </c>
      <c r="C2455" s="813" t="s">
        <v>15821</v>
      </c>
      <c r="D2455" s="813" t="s">
        <v>15822</v>
      </c>
      <c r="E2455" s="811" t="s">
        <v>9568</v>
      </c>
      <c r="F2455" s="937"/>
    </row>
    <row r="2456" spans="1:6" ht="17.25" customHeight="1">
      <c r="A2456" s="935">
        <v>44065</v>
      </c>
      <c r="B2456" s="936" t="s">
        <v>14789</v>
      </c>
      <c r="C2456" s="813" t="s">
        <v>15821</v>
      </c>
      <c r="D2456" s="813" t="s">
        <v>15822</v>
      </c>
      <c r="E2456" s="811" t="s">
        <v>9568</v>
      </c>
      <c r="F2456" s="937"/>
    </row>
    <row r="2457" spans="1:6" ht="17.25" customHeight="1">
      <c r="A2457" s="935">
        <v>44065</v>
      </c>
      <c r="B2457" s="936" t="s">
        <v>14789</v>
      </c>
      <c r="C2457" s="813" t="s">
        <v>15823</v>
      </c>
      <c r="D2457" s="813" t="s">
        <v>15824</v>
      </c>
      <c r="E2457" s="811" t="s">
        <v>9568</v>
      </c>
      <c r="F2457" s="937"/>
    </row>
    <row r="2458" spans="1:6" ht="17.25" customHeight="1">
      <c r="A2458" s="935">
        <v>44066</v>
      </c>
      <c r="B2458" s="936" t="s">
        <v>14789</v>
      </c>
      <c r="C2458" s="813" t="s">
        <v>12557</v>
      </c>
      <c r="D2458" s="813" t="s">
        <v>15825</v>
      </c>
      <c r="E2458" s="811" t="s">
        <v>9568</v>
      </c>
      <c r="F2458" s="937"/>
    </row>
    <row r="2459" spans="1:6" ht="17.25" customHeight="1">
      <c r="A2459" s="935">
        <v>44066</v>
      </c>
      <c r="B2459" s="936" t="s">
        <v>14789</v>
      </c>
      <c r="C2459" s="813" t="s">
        <v>15826</v>
      </c>
      <c r="D2459" s="813" t="s">
        <v>15827</v>
      </c>
      <c r="E2459" s="811" t="s">
        <v>9568</v>
      </c>
      <c r="F2459" s="937"/>
    </row>
    <row r="2460" spans="1:6" ht="17.25" customHeight="1">
      <c r="A2460" s="935">
        <v>44066</v>
      </c>
      <c r="B2460" s="936" t="s">
        <v>14789</v>
      </c>
      <c r="C2460" s="813" t="s">
        <v>10245</v>
      </c>
      <c r="D2460" s="813" t="s">
        <v>15828</v>
      </c>
      <c r="E2460" s="811" t="s">
        <v>9568</v>
      </c>
      <c r="F2460" s="937"/>
    </row>
    <row r="2461" spans="1:6" ht="17.25" customHeight="1">
      <c r="A2461" s="935">
        <v>44066</v>
      </c>
      <c r="B2461" s="936" t="s">
        <v>14789</v>
      </c>
      <c r="C2461" s="813" t="s">
        <v>15829</v>
      </c>
      <c r="D2461" s="813" t="s">
        <v>15830</v>
      </c>
      <c r="E2461" s="811" t="s">
        <v>9568</v>
      </c>
      <c r="F2461" s="937"/>
    </row>
    <row r="2462" spans="1:6" ht="17.25" customHeight="1">
      <c r="A2462" s="935">
        <v>44066</v>
      </c>
      <c r="B2462" s="936" t="s">
        <v>14789</v>
      </c>
      <c r="C2462" s="813" t="s">
        <v>15831</v>
      </c>
      <c r="D2462" s="813" t="s">
        <v>15832</v>
      </c>
      <c r="E2462" s="811" t="s">
        <v>9568</v>
      </c>
      <c r="F2462" s="937"/>
    </row>
    <row r="2463" spans="1:6" ht="17.25" customHeight="1">
      <c r="A2463" s="935">
        <v>44067</v>
      </c>
      <c r="B2463" s="936" t="s">
        <v>14789</v>
      </c>
      <c r="C2463" s="813" t="s">
        <v>15833</v>
      </c>
      <c r="D2463" s="813" t="s">
        <v>15834</v>
      </c>
      <c r="E2463" s="811" t="s">
        <v>9568</v>
      </c>
      <c r="F2463" s="937"/>
    </row>
    <row r="2464" spans="1:6" ht="17.25" customHeight="1">
      <c r="A2464" s="935">
        <v>44067</v>
      </c>
      <c r="B2464" s="936" t="s">
        <v>14789</v>
      </c>
      <c r="C2464" s="813" t="s">
        <v>15835</v>
      </c>
      <c r="D2464" s="813" t="s">
        <v>15836</v>
      </c>
      <c r="E2464" s="811" t="s">
        <v>9568</v>
      </c>
      <c r="F2464" s="937"/>
    </row>
    <row r="2465" spans="1:6" ht="17.25" customHeight="1">
      <c r="A2465" s="938">
        <v>44067</v>
      </c>
      <c r="B2465" s="939" t="s">
        <v>14789</v>
      </c>
      <c r="C2465" s="816" t="s">
        <v>15837</v>
      </c>
      <c r="D2465" s="816" t="s">
        <v>15838</v>
      </c>
      <c r="E2465" s="815" t="s">
        <v>9568</v>
      </c>
      <c r="F2465" s="940"/>
    </row>
    <row r="2466" spans="1:6" ht="17.25" customHeight="1">
      <c r="A2466" s="934">
        <v>44067</v>
      </c>
      <c r="B2466" s="810" t="s">
        <v>14789</v>
      </c>
      <c r="C2466" s="797" t="s">
        <v>12909</v>
      </c>
      <c r="D2466" s="797" t="s">
        <v>15839</v>
      </c>
      <c r="E2466" s="796" t="s">
        <v>9568</v>
      </c>
      <c r="F2466" s="848"/>
    </row>
    <row r="2467" spans="1:6" ht="17.25" customHeight="1">
      <c r="A2467" s="931">
        <v>44067</v>
      </c>
      <c r="B2467" s="794" t="s">
        <v>14789</v>
      </c>
      <c r="C2467" s="795" t="s">
        <v>15840</v>
      </c>
      <c r="D2467" s="795" t="s">
        <v>15841</v>
      </c>
      <c r="E2467" s="236" t="s">
        <v>9568</v>
      </c>
      <c r="F2467" s="846"/>
    </row>
    <row r="2468" spans="1:6" ht="17.25" customHeight="1">
      <c r="A2468" s="931">
        <v>44067</v>
      </c>
      <c r="B2468" s="794" t="s">
        <v>14789</v>
      </c>
      <c r="C2468" s="795" t="s">
        <v>12720</v>
      </c>
      <c r="D2468" s="795" t="s">
        <v>15842</v>
      </c>
      <c r="E2468" s="236" t="s">
        <v>9568</v>
      </c>
      <c r="F2468" s="846"/>
    </row>
    <row r="2469" spans="1:6" ht="17.25" customHeight="1">
      <c r="A2469" s="931">
        <v>44068</v>
      </c>
      <c r="B2469" s="794" t="s">
        <v>14789</v>
      </c>
      <c r="C2469" s="795" t="s">
        <v>15843</v>
      </c>
      <c r="D2469" s="795" t="s">
        <v>15844</v>
      </c>
      <c r="E2469" s="236" t="s">
        <v>9568</v>
      </c>
      <c r="F2469" s="846"/>
    </row>
    <row r="2470" spans="1:6" ht="17.25" customHeight="1">
      <c r="A2470" s="931">
        <v>44068</v>
      </c>
      <c r="B2470" s="794" t="s">
        <v>14789</v>
      </c>
      <c r="C2470" s="795" t="s">
        <v>12328</v>
      </c>
      <c r="D2470" s="795" t="s">
        <v>15845</v>
      </c>
      <c r="E2470" s="236" t="s">
        <v>9568</v>
      </c>
      <c r="F2470" s="846"/>
    </row>
    <row r="2471" spans="1:6" ht="17.25" customHeight="1">
      <c r="A2471" s="931">
        <v>44068</v>
      </c>
      <c r="B2471" s="794" t="s">
        <v>14789</v>
      </c>
      <c r="C2471" s="795" t="s">
        <v>15846</v>
      </c>
      <c r="D2471" s="795" t="s">
        <v>15847</v>
      </c>
      <c r="E2471" s="236" t="s">
        <v>9568</v>
      </c>
      <c r="F2471" s="846"/>
    </row>
    <row r="2472" spans="1:6" ht="17.25" customHeight="1">
      <c r="A2472" s="931">
        <v>44068</v>
      </c>
      <c r="B2472" s="794" t="s">
        <v>14789</v>
      </c>
      <c r="C2472" s="795" t="s">
        <v>15848</v>
      </c>
      <c r="D2472" s="795" t="s">
        <v>15849</v>
      </c>
      <c r="E2472" s="236" t="s">
        <v>9568</v>
      </c>
      <c r="F2472" s="846"/>
    </row>
    <row r="2473" spans="1:6" ht="17.25" customHeight="1">
      <c r="A2473" s="934">
        <v>44068</v>
      </c>
      <c r="B2473" s="810" t="s">
        <v>14789</v>
      </c>
      <c r="C2473" s="797" t="s">
        <v>15850</v>
      </c>
      <c r="D2473" s="797" t="s">
        <v>15851</v>
      </c>
      <c r="E2473" s="796" t="s">
        <v>9568</v>
      </c>
      <c r="F2473" s="848"/>
    </row>
    <row r="2474" spans="1:6" ht="17.25" customHeight="1">
      <c r="A2474" s="962">
        <v>44068</v>
      </c>
      <c r="B2474" s="963" t="s">
        <v>14789</v>
      </c>
      <c r="C2474" s="964" t="s">
        <v>15852</v>
      </c>
      <c r="D2474" s="964" t="s">
        <v>15853</v>
      </c>
      <c r="E2474" s="965" t="s">
        <v>9568</v>
      </c>
      <c r="F2474" s="950"/>
    </row>
    <row r="2475" spans="1:6" ht="17.25" customHeight="1">
      <c r="A2475" s="931">
        <v>44069</v>
      </c>
      <c r="B2475" s="794" t="s">
        <v>14789</v>
      </c>
      <c r="C2475" s="795" t="s">
        <v>15854</v>
      </c>
      <c r="D2475" s="795" t="s">
        <v>15855</v>
      </c>
      <c r="E2475" s="236" t="s">
        <v>9568</v>
      </c>
      <c r="F2475" s="846"/>
    </row>
    <row r="2476" spans="1:6" ht="17.25" customHeight="1">
      <c r="A2476" s="934">
        <v>44069</v>
      </c>
      <c r="B2476" s="810" t="s">
        <v>14789</v>
      </c>
      <c r="C2476" s="797" t="s">
        <v>15856</v>
      </c>
      <c r="D2476" s="797" t="s">
        <v>15857</v>
      </c>
      <c r="E2476" s="796" t="s">
        <v>9568</v>
      </c>
      <c r="F2476" s="848"/>
    </row>
    <row r="2477" spans="1:6" ht="17.25" customHeight="1">
      <c r="A2477" s="966">
        <v>44070</v>
      </c>
      <c r="B2477" s="967" t="s">
        <v>14789</v>
      </c>
      <c r="C2477" s="968" t="s">
        <v>15858</v>
      </c>
      <c r="D2477" s="968" t="s">
        <v>15859</v>
      </c>
      <c r="E2477" s="969" t="s">
        <v>9568</v>
      </c>
      <c r="F2477" s="970"/>
    </row>
    <row r="2478" spans="1:6" ht="17.25" customHeight="1">
      <c r="A2478" s="943">
        <v>44070</v>
      </c>
      <c r="B2478" s="944" t="s">
        <v>14789</v>
      </c>
      <c r="C2478" s="945" t="s">
        <v>15860</v>
      </c>
      <c r="D2478" s="945" t="s">
        <v>15861</v>
      </c>
      <c r="E2478" s="946" t="s">
        <v>9568</v>
      </c>
      <c r="F2478" s="947"/>
    </row>
    <row r="2479" spans="1:6" ht="17.25" customHeight="1">
      <c r="A2479" s="943">
        <v>44070</v>
      </c>
      <c r="B2479" s="944" t="s">
        <v>14789</v>
      </c>
      <c r="C2479" s="945" t="s">
        <v>15862</v>
      </c>
      <c r="D2479" s="945" t="s">
        <v>15863</v>
      </c>
      <c r="E2479" s="946" t="s">
        <v>9568</v>
      </c>
      <c r="F2479" s="947"/>
    </row>
    <row r="2480" spans="1:6" ht="17.25" customHeight="1">
      <c r="A2480" s="934">
        <v>44070</v>
      </c>
      <c r="B2480" s="810" t="s">
        <v>14789</v>
      </c>
      <c r="C2480" s="797" t="s">
        <v>15864</v>
      </c>
      <c r="D2480" s="797" t="s">
        <v>13066</v>
      </c>
      <c r="E2480" s="796" t="s">
        <v>9568</v>
      </c>
      <c r="F2480" s="848"/>
    </row>
    <row r="2481" spans="1:6" ht="17.25" customHeight="1">
      <c r="A2481" s="935">
        <v>44071</v>
      </c>
      <c r="B2481" s="936" t="s">
        <v>14789</v>
      </c>
      <c r="C2481" s="813" t="s">
        <v>15865</v>
      </c>
      <c r="D2481" s="813" t="s">
        <v>15866</v>
      </c>
      <c r="E2481" s="811" t="s">
        <v>9568</v>
      </c>
      <c r="F2481" s="937"/>
    </row>
    <row r="2482" spans="1:6" ht="17.25" customHeight="1">
      <c r="A2482" s="935">
        <v>44071</v>
      </c>
      <c r="B2482" s="936" t="s">
        <v>14789</v>
      </c>
      <c r="C2482" s="813" t="s">
        <v>15867</v>
      </c>
      <c r="D2482" s="813" t="s">
        <v>15868</v>
      </c>
      <c r="E2482" s="811" t="s">
        <v>9568</v>
      </c>
      <c r="F2482" s="937"/>
    </row>
    <row r="2483" spans="1:6" ht="17.25" customHeight="1">
      <c r="A2483" s="935">
        <v>44071</v>
      </c>
      <c r="B2483" s="936" t="s">
        <v>14789</v>
      </c>
      <c r="C2483" s="813" t="s">
        <v>15869</v>
      </c>
      <c r="D2483" s="813" t="s">
        <v>15870</v>
      </c>
      <c r="E2483" s="811" t="s">
        <v>9568</v>
      </c>
      <c r="F2483" s="937"/>
    </row>
    <row r="2484" spans="1:6" ht="17.25" customHeight="1">
      <c r="A2484" s="938">
        <v>44071</v>
      </c>
      <c r="B2484" s="939" t="s">
        <v>14789</v>
      </c>
      <c r="C2484" s="816" t="s">
        <v>15871</v>
      </c>
      <c r="D2484" s="816" t="s">
        <v>15872</v>
      </c>
      <c r="E2484" s="815" t="s">
        <v>9568</v>
      </c>
      <c r="F2484" s="940"/>
    </row>
    <row r="2485" spans="1:6" ht="17.25" customHeight="1">
      <c r="A2485" s="935">
        <v>44071</v>
      </c>
      <c r="B2485" s="936" t="s">
        <v>14789</v>
      </c>
      <c r="C2485" s="813" t="s">
        <v>15873</v>
      </c>
      <c r="D2485" s="813" t="s">
        <v>15874</v>
      </c>
      <c r="E2485" s="811" t="s">
        <v>9568</v>
      </c>
      <c r="F2485" s="937"/>
    </row>
    <row r="2486" spans="1:6" ht="17.25" customHeight="1">
      <c r="A2486" s="935">
        <v>44071</v>
      </c>
      <c r="B2486" s="936" t="s">
        <v>14789</v>
      </c>
      <c r="C2486" s="813" t="s">
        <v>15875</v>
      </c>
      <c r="D2486" s="813" t="s">
        <v>15876</v>
      </c>
      <c r="E2486" s="811" t="s">
        <v>9568</v>
      </c>
      <c r="F2486" s="937"/>
    </row>
    <row r="2487" spans="1:6" ht="17.25" customHeight="1">
      <c r="A2487" s="935">
        <v>44072</v>
      </c>
      <c r="B2487" s="936" t="s">
        <v>14789</v>
      </c>
      <c r="C2487" s="813" t="s">
        <v>15877</v>
      </c>
      <c r="D2487" s="813" t="s">
        <v>15878</v>
      </c>
      <c r="E2487" s="811" t="s">
        <v>9568</v>
      </c>
      <c r="F2487" s="937"/>
    </row>
    <row r="2488" spans="1:6" ht="17.25" customHeight="1">
      <c r="A2488" s="971">
        <v>44072</v>
      </c>
      <c r="B2488" s="972" t="s">
        <v>14789</v>
      </c>
      <c r="C2488" s="839" t="s">
        <v>15879</v>
      </c>
      <c r="D2488" s="839" t="s">
        <v>15880</v>
      </c>
      <c r="E2488" s="837" t="s">
        <v>9597</v>
      </c>
      <c r="F2488" s="973"/>
    </row>
    <row r="2489" spans="1:6" ht="17.25" customHeight="1">
      <c r="A2489" s="935">
        <v>44072</v>
      </c>
      <c r="B2489" s="936" t="s">
        <v>14789</v>
      </c>
      <c r="C2489" s="813" t="s">
        <v>14331</v>
      </c>
      <c r="D2489" s="813" t="s">
        <v>15881</v>
      </c>
      <c r="E2489" s="811" t="s">
        <v>9568</v>
      </c>
      <c r="F2489" s="937"/>
    </row>
    <row r="2490" spans="1:6" ht="17.25" customHeight="1">
      <c r="A2490" s="935">
        <v>44073</v>
      </c>
      <c r="B2490" s="936" t="s">
        <v>14789</v>
      </c>
      <c r="C2490" s="813" t="s">
        <v>15882</v>
      </c>
      <c r="D2490" s="813" t="s">
        <v>15883</v>
      </c>
      <c r="E2490" s="811" t="s">
        <v>9568</v>
      </c>
      <c r="F2490" s="937"/>
    </row>
    <row r="2491" spans="1:6" ht="17.25" customHeight="1">
      <c r="A2491" s="935">
        <v>44073</v>
      </c>
      <c r="B2491" s="936" t="s">
        <v>14789</v>
      </c>
      <c r="C2491" s="813" t="s">
        <v>15884</v>
      </c>
      <c r="D2491" s="813" t="s">
        <v>15885</v>
      </c>
      <c r="E2491" s="811" t="s">
        <v>9568</v>
      </c>
      <c r="F2491" s="937"/>
    </row>
    <row r="2492" spans="1:6" ht="17.25" customHeight="1">
      <c r="A2492" s="935">
        <v>44074</v>
      </c>
      <c r="B2492" s="936" t="s">
        <v>14789</v>
      </c>
      <c r="C2492" s="813" t="s">
        <v>15886</v>
      </c>
      <c r="D2492" s="813" t="s">
        <v>15887</v>
      </c>
      <c r="E2492" s="811" t="s">
        <v>9568</v>
      </c>
      <c r="F2492" s="937"/>
    </row>
    <row r="2493" spans="1:6" ht="17.25" customHeight="1">
      <c r="A2493" s="935">
        <v>44074</v>
      </c>
      <c r="B2493" s="936" t="s">
        <v>14789</v>
      </c>
      <c r="C2493" s="813" t="s">
        <v>15888</v>
      </c>
      <c r="D2493" s="813" t="s">
        <v>15889</v>
      </c>
      <c r="E2493" s="811" t="s">
        <v>9568</v>
      </c>
      <c r="F2493" s="937"/>
    </row>
    <row r="2494" spans="1:6" ht="17.25" customHeight="1">
      <c r="A2494" s="935">
        <v>44074</v>
      </c>
      <c r="B2494" s="936" t="s">
        <v>14789</v>
      </c>
      <c r="C2494" s="813" t="s">
        <v>11426</v>
      </c>
      <c r="D2494" s="813" t="s">
        <v>15890</v>
      </c>
      <c r="E2494" s="811" t="s">
        <v>9568</v>
      </c>
      <c r="F2494" s="937"/>
    </row>
    <row r="2495" spans="1:6" ht="17.25" customHeight="1">
      <c r="A2495" s="935">
        <v>44074</v>
      </c>
      <c r="B2495" s="936" t="s">
        <v>14789</v>
      </c>
      <c r="C2495" s="813" t="s">
        <v>15891</v>
      </c>
      <c r="D2495" s="813" t="s">
        <v>15892</v>
      </c>
      <c r="E2495" s="811" t="s">
        <v>9568</v>
      </c>
      <c r="F2495" s="937"/>
    </row>
    <row r="2496" spans="1:6" ht="17.25" customHeight="1">
      <c r="A2496" s="935">
        <v>44074</v>
      </c>
      <c r="B2496" s="936" t="s">
        <v>14789</v>
      </c>
      <c r="C2496" s="813" t="s">
        <v>15893</v>
      </c>
      <c r="D2496" s="813" t="s">
        <v>15894</v>
      </c>
      <c r="E2496" s="811" t="s">
        <v>9568</v>
      </c>
      <c r="F2496" s="937"/>
    </row>
    <row r="2497" spans="1:6" ht="17.25" customHeight="1">
      <c r="A2497" s="935">
        <v>44074</v>
      </c>
      <c r="B2497" s="936" t="s">
        <v>14789</v>
      </c>
      <c r="C2497" s="813" t="s">
        <v>15895</v>
      </c>
      <c r="D2497" s="813" t="s">
        <v>15896</v>
      </c>
      <c r="E2497" s="811" t="s">
        <v>9568</v>
      </c>
      <c r="F2497" s="937"/>
    </row>
    <row r="2498" spans="1:6" ht="17.25" customHeight="1">
      <c r="A2498" s="938">
        <v>44074</v>
      </c>
      <c r="B2498" s="939" t="s">
        <v>14789</v>
      </c>
      <c r="C2498" s="816" t="s">
        <v>10414</v>
      </c>
      <c r="D2498" s="816" t="s">
        <v>15897</v>
      </c>
      <c r="E2498" s="815" t="s">
        <v>9568</v>
      </c>
      <c r="F2498" s="940"/>
    </row>
    <row r="2499" spans="1:6" ht="17.25" customHeight="1">
      <c r="A2499" s="935">
        <v>44074</v>
      </c>
      <c r="B2499" s="936" t="s">
        <v>14789</v>
      </c>
      <c r="C2499" s="813" t="s">
        <v>12343</v>
      </c>
      <c r="D2499" s="813" t="s">
        <v>15898</v>
      </c>
      <c r="E2499" s="811" t="s">
        <v>9568</v>
      </c>
      <c r="F2499" s="937"/>
    </row>
    <row r="2500" spans="1:6" ht="17.25" customHeight="1">
      <c r="A2500" s="935">
        <v>44074</v>
      </c>
      <c r="B2500" s="936" t="s">
        <v>14789</v>
      </c>
      <c r="C2500" s="813" t="s">
        <v>15899</v>
      </c>
      <c r="D2500" s="813" t="s">
        <v>15900</v>
      </c>
      <c r="E2500" s="811" t="s">
        <v>9568</v>
      </c>
      <c r="F2500" s="937"/>
    </row>
    <row r="2501" spans="1:6" ht="17.25" customHeight="1">
      <c r="A2501" s="935">
        <v>44074</v>
      </c>
      <c r="B2501" s="936" t="s">
        <v>14789</v>
      </c>
      <c r="C2501" s="813" t="s">
        <v>15901</v>
      </c>
      <c r="D2501" s="813" t="s">
        <v>15902</v>
      </c>
      <c r="E2501" s="811" t="s">
        <v>9568</v>
      </c>
      <c r="F2501" s="937"/>
    </row>
    <row r="2502" spans="1:6" ht="17.25" customHeight="1">
      <c r="A2502" s="935">
        <v>44075</v>
      </c>
      <c r="B2502" s="936" t="s">
        <v>14789</v>
      </c>
      <c r="C2502" s="813" t="s">
        <v>15903</v>
      </c>
      <c r="D2502" s="813" t="s">
        <v>15904</v>
      </c>
      <c r="E2502" s="811" t="s">
        <v>9568</v>
      </c>
      <c r="F2502" s="937"/>
    </row>
    <row r="2503" spans="1:6" ht="17.25" customHeight="1">
      <c r="A2503" s="935">
        <v>44075</v>
      </c>
      <c r="B2503" s="936" t="s">
        <v>14789</v>
      </c>
      <c r="C2503" s="813" t="s">
        <v>15905</v>
      </c>
      <c r="D2503" s="813" t="s">
        <v>15906</v>
      </c>
      <c r="E2503" s="811" t="s">
        <v>9568</v>
      </c>
      <c r="F2503" s="937"/>
    </row>
    <row r="2504" spans="1:6" ht="17.25" customHeight="1">
      <c r="A2504" s="935">
        <v>44075</v>
      </c>
      <c r="B2504" s="936" t="s">
        <v>14789</v>
      </c>
      <c r="C2504" s="813" t="s">
        <v>12233</v>
      </c>
      <c r="D2504" s="813" t="s">
        <v>15907</v>
      </c>
      <c r="E2504" s="811" t="s">
        <v>9568</v>
      </c>
      <c r="F2504" s="937"/>
    </row>
    <row r="2505" spans="1:6" ht="17.25" customHeight="1">
      <c r="A2505" s="935">
        <v>44075</v>
      </c>
      <c r="B2505" s="936" t="s">
        <v>14789</v>
      </c>
      <c r="C2505" s="813" t="s">
        <v>15908</v>
      </c>
      <c r="D2505" s="813" t="s">
        <v>15909</v>
      </c>
      <c r="E2505" s="811" t="s">
        <v>9568</v>
      </c>
      <c r="F2505" s="937"/>
    </row>
    <row r="2506" spans="1:6" ht="17.25" customHeight="1">
      <c r="A2506" s="935">
        <v>44075</v>
      </c>
      <c r="B2506" s="936" t="s">
        <v>14789</v>
      </c>
      <c r="C2506" s="813" t="s">
        <v>15910</v>
      </c>
      <c r="D2506" s="813" t="s">
        <v>15911</v>
      </c>
      <c r="E2506" s="811" t="s">
        <v>9568</v>
      </c>
      <c r="F2506" s="937"/>
    </row>
    <row r="2507" spans="1:6" ht="17.25" customHeight="1">
      <c r="A2507" s="935">
        <v>44075</v>
      </c>
      <c r="B2507" s="936" t="s">
        <v>14789</v>
      </c>
      <c r="C2507" s="813" t="s">
        <v>15912</v>
      </c>
      <c r="D2507" s="813" t="s">
        <v>15913</v>
      </c>
      <c r="E2507" s="811" t="s">
        <v>9568</v>
      </c>
      <c r="F2507" s="937"/>
    </row>
    <row r="2508" spans="1:6" ht="17.25" customHeight="1">
      <c r="A2508" s="938">
        <v>44075</v>
      </c>
      <c r="B2508" s="939" t="s">
        <v>14789</v>
      </c>
      <c r="C2508" s="816" t="s">
        <v>15914</v>
      </c>
      <c r="D2508" s="816" t="s">
        <v>15915</v>
      </c>
      <c r="E2508" s="815" t="s">
        <v>9568</v>
      </c>
      <c r="F2508" s="940"/>
    </row>
    <row r="2509" spans="1:6" ht="17.25" customHeight="1">
      <c r="A2509" s="935">
        <v>44075</v>
      </c>
      <c r="B2509" s="936" t="s">
        <v>14789</v>
      </c>
      <c r="C2509" s="813" t="s">
        <v>12160</v>
      </c>
      <c r="D2509" s="813" t="s">
        <v>15916</v>
      </c>
      <c r="E2509" s="811" t="s">
        <v>9568</v>
      </c>
      <c r="F2509" s="937"/>
    </row>
    <row r="2510" spans="1:6" ht="17.25" customHeight="1">
      <c r="A2510" s="935">
        <v>44075</v>
      </c>
      <c r="B2510" s="936" t="s">
        <v>14789</v>
      </c>
      <c r="C2510" s="813" t="s">
        <v>15917</v>
      </c>
      <c r="D2510" s="813" t="s">
        <v>15918</v>
      </c>
      <c r="E2510" s="811" t="s">
        <v>9568</v>
      </c>
      <c r="F2510" s="937"/>
    </row>
    <row r="2511" spans="1:6" ht="17.25" customHeight="1">
      <c r="A2511" s="935">
        <v>44076</v>
      </c>
      <c r="B2511" s="936" t="s">
        <v>14789</v>
      </c>
      <c r="C2511" s="813" t="s">
        <v>15919</v>
      </c>
      <c r="D2511" s="813" t="s">
        <v>15920</v>
      </c>
      <c r="E2511" s="811" t="s">
        <v>9568</v>
      </c>
      <c r="F2511" s="937"/>
    </row>
    <row r="2512" spans="1:6" ht="17.25" customHeight="1">
      <c r="A2512" s="935">
        <v>44076</v>
      </c>
      <c r="B2512" s="936" t="s">
        <v>14789</v>
      </c>
      <c r="C2512" s="813" t="s">
        <v>15921</v>
      </c>
      <c r="D2512" s="813" t="s">
        <v>15922</v>
      </c>
      <c r="E2512" s="811" t="s">
        <v>9568</v>
      </c>
      <c r="F2512" s="937"/>
    </row>
    <row r="2513" spans="1:6" ht="17.25" customHeight="1">
      <c r="A2513" s="935">
        <v>44076</v>
      </c>
      <c r="B2513" s="936" t="s">
        <v>14789</v>
      </c>
      <c r="C2513" s="813" t="s">
        <v>15923</v>
      </c>
      <c r="D2513" s="813" t="s">
        <v>15924</v>
      </c>
      <c r="E2513" s="811" t="s">
        <v>9568</v>
      </c>
      <c r="F2513" s="937"/>
    </row>
    <row r="2514" spans="1:6" ht="17.25" customHeight="1">
      <c r="A2514" s="935">
        <v>44076</v>
      </c>
      <c r="B2514" s="936" t="s">
        <v>14789</v>
      </c>
      <c r="C2514" s="813" t="s">
        <v>15925</v>
      </c>
      <c r="D2514" s="813" t="s">
        <v>15926</v>
      </c>
      <c r="E2514" s="811" t="s">
        <v>9568</v>
      </c>
      <c r="F2514" s="937"/>
    </row>
    <row r="2515" spans="1:6" ht="17.25" customHeight="1">
      <c r="A2515" s="935">
        <v>44076</v>
      </c>
      <c r="B2515" s="936" t="s">
        <v>14789</v>
      </c>
      <c r="C2515" s="813" t="s">
        <v>15927</v>
      </c>
      <c r="D2515" s="813" t="s">
        <v>15928</v>
      </c>
      <c r="E2515" s="811" t="s">
        <v>9568</v>
      </c>
      <c r="F2515" s="937"/>
    </row>
    <row r="2516" spans="1:6" ht="17.25" customHeight="1">
      <c r="A2516" s="938">
        <v>44076</v>
      </c>
      <c r="B2516" s="939" t="s">
        <v>14789</v>
      </c>
      <c r="C2516" s="816" t="s">
        <v>15929</v>
      </c>
      <c r="D2516" s="816" t="s">
        <v>15930</v>
      </c>
      <c r="E2516" s="815" t="s">
        <v>9568</v>
      </c>
      <c r="F2516" s="940"/>
    </row>
    <row r="2517" spans="1:6" ht="17.25" customHeight="1">
      <c r="A2517" s="935">
        <v>44076</v>
      </c>
      <c r="B2517" s="936" t="s">
        <v>14789</v>
      </c>
      <c r="C2517" s="813" t="s">
        <v>15931</v>
      </c>
      <c r="D2517" s="813" t="s">
        <v>15932</v>
      </c>
      <c r="E2517" s="811" t="s">
        <v>9568</v>
      </c>
      <c r="F2517" s="937"/>
    </row>
    <row r="2518" spans="1:6" ht="17.25" customHeight="1">
      <c r="A2518" s="938">
        <v>44076</v>
      </c>
      <c r="B2518" s="939" t="s">
        <v>14789</v>
      </c>
      <c r="C2518" s="816" t="s">
        <v>15931</v>
      </c>
      <c r="D2518" s="816" t="s">
        <v>15933</v>
      </c>
      <c r="E2518" s="815" t="s">
        <v>9568</v>
      </c>
      <c r="F2518" s="940"/>
    </row>
    <row r="2519" spans="1:6" ht="17.25" customHeight="1">
      <c r="A2519" s="934">
        <v>44077</v>
      </c>
      <c r="B2519" s="810" t="s">
        <v>14789</v>
      </c>
      <c r="C2519" s="797" t="s">
        <v>15934</v>
      </c>
      <c r="D2519" s="797" t="s">
        <v>15935</v>
      </c>
      <c r="E2519" s="796" t="s">
        <v>9568</v>
      </c>
      <c r="F2519" s="848"/>
    </row>
    <row r="2520" spans="1:6" ht="17.25" customHeight="1">
      <c r="A2520" s="931">
        <v>44079</v>
      </c>
      <c r="B2520" s="794" t="s">
        <v>14789</v>
      </c>
      <c r="C2520" s="236" t="s">
        <v>12513</v>
      </c>
      <c r="D2520" s="236" t="s">
        <v>15936</v>
      </c>
      <c r="E2520" s="236" t="s">
        <v>9568</v>
      </c>
      <c r="F2520" s="846"/>
    </row>
    <row r="2521" spans="1:6" ht="17.25" customHeight="1">
      <c r="A2521" s="931">
        <v>44079</v>
      </c>
      <c r="B2521" s="794" t="s">
        <v>14789</v>
      </c>
      <c r="C2521" s="236" t="s">
        <v>15937</v>
      </c>
      <c r="D2521" s="236" t="s">
        <v>15938</v>
      </c>
      <c r="E2521" s="236" t="s">
        <v>9568</v>
      </c>
      <c r="F2521" s="846"/>
    </row>
    <row r="2522" spans="1:6" ht="17.25" customHeight="1">
      <c r="A2522" s="931">
        <v>44080</v>
      </c>
      <c r="B2522" s="794" t="s">
        <v>14789</v>
      </c>
      <c r="C2522" s="236" t="s">
        <v>12183</v>
      </c>
      <c r="D2522" s="236" t="s">
        <v>15939</v>
      </c>
      <c r="E2522" s="236" t="s">
        <v>9568</v>
      </c>
      <c r="F2522" s="846"/>
    </row>
    <row r="2523" spans="1:6" ht="17.25" customHeight="1">
      <c r="A2523" s="931">
        <v>44080</v>
      </c>
      <c r="B2523" s="794" t="s">
        <v>14789</v>
      </c>
      <c r="C2523" s="236" t="s">
        <v>15940</v>
      </c>
      <c r="D2523" s="795" t="s">
        <v>15941</v>
      </c>
      <c r="E2523" s="236" t="s">
        <v>9568</v>
      </c>
      <c r="F2523" s="846"/>
    </row>
    <row r="2524" spans="1:6" ht="17.25" customHeight="1">
      <c r="A2524" s="931">
        <v>44080</v>
      </c>
      <c r="B2524" s="794" t="s">
        <v>14789</v>
      </c>
      <c r="C2524" s="236" t="s">
        <v>15937</v>
      </c>
      <c r="D2524" s="236" t="s">
        <v>15942</v>
      </c>
      <c r="E2524" s="236" t="s">
        <v>9568</v>
      </c>
      <c r="F2524" s="846"/>
    </row>
    <row r="2525" spans="1:6" ht="17.25" customHeight="1">
      <c r="A2525" s="931">
        <v>44080</v>
      </c>
      <c r="B2525" s="794" t="s">
        <v>14789</v>
      </c>
      <c r="C2525" s="236" t="s">
        <v>15943</v>
      </c>
      <c r="D2525" s="236" t="s">
        <v>15944</v>
      </c>
      <c r="E2525" s="236" t="s">
        <v>9568</v>
      </c>
      <c r="F2525" s="846"/>
    </row>
    <row r="2526" spans="1:6" ht="17.25" customHeight="1">
      <c r="A2526" s="931">
        <v>44080</v>
      </c>
      <c r="B2526" s="794" t="s">
        <v>14789</v>
      </c>
      <c r="C2526" s="236" t="s">
        <v>15945</v>
      </c>
      <c r="D2526" s="236" t="s">
        <v>15946</v>
      </c>
      <c r="E2526" s="236" t="s">
        <v>9568</v>
      </c>
      <c r="F2526" s="846"/>
    </row>
    <row r="2527" spans="1:6" ht="17.25" customHeight="1">
      <c r="A2527" s="931">
        <v>44080</v>
      </c>
      <c r="B2527" s="794" t="s">
        <v>14789</v>
      </c>
      <c r="C2527" s="236" t="s">
        <v>15589</v>
      </c>
      <c r="D2527" s="236" t="s">
        <v>15947</v>
      </c>
      <c r="E2527" s="236" t="s">
        <v>9568</v>
      </c>
      <c r="F2527" s="846"/>
    </row>
    <row r="2528" spans="1:6" ht="17.25" customHeight="1">
      <c r="A2528" s="934">
        <v>44081</v>
      </c>
      <c r="B2528" s="810" t="s">
        <v>14789</v>
      </c>
      <c r="C2528" s="796" t="s">
        <v>15948</v>
      </c>
      <c r="D2528" s="796" t="s">
        <v>15949</v>
      </c>
      <c r="E2528" s="796" t="s">
        <v>9568</v>
      </c>
      <c r="F2528" s="848"/>
    </row>
    <row r="2529" spans="1:6" ht="17.25" customHeight="1">
      <c r="A2529" s="934">
        <v>44081</v>
      </c>
      <c r="B2529" s="794" t="s">
        <v>14789</v>
      </c>
      <c r="C2529" s="236" t="s">
        <v>15950</v>
      </c>
      <c r="D2529" s="795" t="s">
        <v>15951</v>
      </c>
      <c r="E2529" s="236" t="s">
        <v>9568</v>
      </c>
      <c r="F2529" s="846"/>
    </row>
    <row r="2530" spans="1:6" ht="17.25" customHeight="1">
      <c r="A2530" s="934">
        <v>44081</v>
      </c>
      <c r="B2530" s="794" t="s">
        <v>14789</v>
      </c>
      <c r="C2530" s="236" t="s">
        <v>15948</v>
      </c>
      <c r="D2530" s="236" t="s">
        <v>15952</v>
      </c>
      <c r="E2530" s="236" t="s">
        <v>9568</v>
      </c>
      <c r="F2530" s="846"/>
    </row>
    <row r="2531" spans="1:6" ht="17.25" customHeight="1">
      <c r="A2531" s="934">
        <v>44082</v>
      </c>
      <c r="B2531" s="794" t="s">
        <v>14789</v>
      </c>
      <c r="C2531" s="236" t="s">
        <v>15953</v>
      </c>
      <c r="D2531" s="795" t="s">
        <v>15954</v>
      </c>
      <c r="E2531" s="236" t="s">
        <v>9568</v>
      </c>
      <c r="F2531" s="846"/>
    </row>
    <row r="2532" spans="1:6" ht="17.25" customHeight="1">
      <c r="A2532" s="974">
        <v>44082</v>
      </c>
      <c r="B2532" s="975" t="s">
        <v>14789</v>
      </c>
      <c r="C2532" s="976" t="s">
        <v>15955</v>
      </c>
      <c r="D2532" s="977" t="s">
        <v>15956</v>
      </c>
      <c r="E2532" s="976" t="s">
        <v>9597</v>
      </c>
      <c r="F2532" s="978"/>
    </row>
    <row r="2533" spans="1:6" ht="17.25" customHeight="1">
      <c r="A2533" s="931">
        <v>44082</v>
      </c>
      <c r="B2533" s="794" t="s">
        <v>14789</v>
      </c>
      <c r="C2533" s="236" t="s">
        <v>15957</v>
      </c>
      <c r="D2533" s="795" t="s">
        <v>15958</v>
      </c>
      <c r="E2533" s="236" t="s">
        <v>9568</v>
      </c>
      <c r="F2533" s="846"/>
    </row>
    <row r="2534" spans="1:6" ht="17.25" customHeight="1">
      <c r="A2534" s="931">
        <v>44082</v>
      </c>
      <c r="B2534" s="794" t="s">
        <v>14789</v>
      </c>
      <c r="C2534" s="236" t="s">
        <v>15959</v>
      </c>
      <c r="D2534" s="795" t="s">
        <v>15960</v>
      </c>
      <c r="E2534" s="236" t="s">
        <v>9568</v>
      </c>
      <c r="F2534" s="846"/>
    </row>
    <row r="2535" spans="1:6" ht="17.25" customHeight="1">
      <c r="A2535" s="931">
        <v>44082</v>
      </c>
      <c r="B2535" s="794" t="s">
        <v>14789</v>
      </c>
      <c r="C2535" s="795" t="s">
        <v>15961</v>
      </c>
      <c r="D2535" s="795" t="s">
        <v>15962</v>
      </c>
      <c r="E2535" s="236" t="s">
        <v>9568</v>
      </c>
      <c r="F2535" s="846"/>
    </row>
    <row r="2536" spans="1:6" ht="17.25" customHeight="1">
      <c r="A2536" s="931">
        <v>44083</v>
      </c>
      <c r="B2536" s="794" t="s">
        <v>14789</v>
      </c>
      <c r="C2536" s="236" t="s">
        <v>15963</v>
      </c>
      <c r="D2536" s="795" t="s">
        <v>15964</v>
      </c>
      <c r="E2536" s="236" t="s">
        <v>9568</v>
      </c>
      <c r="F2536" s="846"/>
    </row>
    <row r="2537" spans="1:6" ht="17.25" customHeight="1">
      <c r="A2537" s="934">
        <v>44083</v>
      </c>
      <c r="B2537" s="810" t="s">
        <v>14789</v>
      </c>
      <c r="C2537" s="796" t="s">
        <v>15965</v>
      </c>
      <c r="D2537" s="797" t="s">
        <v>15966</v>
      </c>
      <c r="E2537" s="796" t="s">
        <v>9568</v>
      </c>
      <c r="F2537" s="848"/>
    </row>
    <row r="2538" spans="1:6" ht="17.25" customHeight="1">
      <c r="A2538" s="931">
        <v>44084</v>
      </c>
      <c r="B2538" s="794" t="s">
        <v>14789</v>
      </c>
      <c r="C2538" s="236" t="s">
        <v>15967</v>
      </c>
      <c r="D2538" s="795" t="s">
        <v>15968</v>
      </c>
      <c r="E2538" s="236" t="s">
        <v>9568</v>
      </c>
      <c r="F2538" s="846"/>
    </row>
    <row r="2539" spans="1:6" ht="17.25" customHeight="1">
      <c r="A2539" s="931">
        <v>44084</v>
      </c>
      <c r="B2539" s="794" t="s">
        <v>14789</v>
      </c>
      <c r="C2539" s="236" t="s">
        <v>10268</v>
      </c>
      <c r="D2539" s="795" t="s">
        <v>15969</v>
      </c>
      <c r="E2539" s="236" t="s">
        <v>9568</v>
      </c>
      <c r="F2539" s="846"/>
    </row>
    <row r="2540" spans="1:6" ht="17.25" customHeight="1">
      <c r="A2540" s="931">
        <v>44084</v>
      </c>
      <c r="B2540" s="794" t="s">
        <v>14789</v>
      </c>
      <c r="C2540" s="236" t="s">
        <v>15970</v>
      </c>
      <c r="D2540" s="795" t="s">
        <v>15971</v>
      </c>
      <c r="E2540" s="236" t="s">
        <v>9568</v>
      </c>
      <c r="F2540" s="846"/>
    </row>
    <row r="2541" spans="1:6" ht="17.25" customHeight="1">
      <c r="A2541" s="934">
        <v>44084</v>
      </c>
      <c r="B2541" s="810" t="s">
        <v>14789</v>
      </c>
      <c r="C2541" s="796" t="s">
        <v>15972</v>
      </c>
      <c r="D2541" s="797" t="s">
        <v>15973</v>
      </c>
      <c r="E2541" s="796" t="s">
        <v>9568</v>
      </c>
      <c r="F2541" s="848"/>
    </row>
    <row r="2542" spans="1:6" ht="17.25" customHeight="1">
      <c r="A2542" s="935">
        <v>44085</v>
      </c>
      <c r="B2542" s="936" t="s">
        <v>14789</v>
      </c>
      <c r="C2542" s="811" t="s">
        <v>15974</v>
      </c>
      <c r="D2542" s="813" t="s">
        <v>15975</v>
      </c>
      <c r="E2542" s="811" t="s">
        <v>9568</v>
      </c>
      <c r="F2542" s="937"/>
    </row>
    <row r="2543" spans="1:6" ht="17.25" customHeight="1">
      <c r="A2543" s="935">
        <v>44085</v>
      </c>
      <c r="B2543" s="936" t="s">
        <v>14789</v>
      </c>
      <c r="C2543" s="811" t="s">
        <v>15976</v>
      </c>
      <c r="D2543" s="813" t="s">
        <v>15977</v>
      </c>
      <c r="E2543" s="811" t="s">
        <v>9568</v>
      </c>
      <c r="F2543" s="937"/>
    </row>
    <row r="2544" spans="1:6" ht="17.25" customHeight="1">
      <c r="A2544" s="938">
        <v>44085</v>
      </c>
      <c r="B2544" s="939" t="s">
        <v>14789</v>
      </c>
      <c r="C2544" s="815" t="s">
        <v>15218</v>
      </c>
      <c r="D2544" s="816" t="s">
        <v>15978</v>
      </c>
      <c r="E2544" s="815" t="s">
        <v>9568</v>
      </c>
      <c r="F2544" s="940"/>
    </row>
    <row r="2545" spans="1:6" ht="17.25" customHeight="1">
      <c r="A2545" s="935">
        <v>44085</v>
      </c>
      <c r="B2545" s="936" t="s">
        <v>14789</v>
      </c>
      <c r="C2545" s="811" t="s">
        <v>15979</v>
      </c>
      <c r="D2545" s="813" t="s">
        <v>15980</v>
      </c>
      <c r="E2545" s="811" t="s">
        <v>9568</v>
      </c>
      <c r="F2545" s="937"/>
    </row>
    <row r="2546" spans="1:6" ht="17.25" customHeight="1">
      <c r="A2546" s="935">
        <v>44086</v>
      </c>
      <c r="B2546" s="936" t="s">
        <v>14789</v>
      </c>
      <c r="C2546" s="811" t="s">
        <v>15981</v>
      </c>
      <c r="D2546" s="813" t="s">
        <v>15982</v>
      </c>
      <c r="E2546" s="811" t="s">
        <v>9568</v>
      </c>
      <c r="F2546" s="937"/>
    </row>
    <row r="2547" spans="1:6" ht="17.25" customHeight="1">
      <c r="A2547" s="935">
        <v>44086</v>
      </c>
      <c r="B2547" s="936" t="s">
        <v>14789</v>
      </c>
      <c r="C2547" s="811" t="s">
        <v>15983</v>
      </c>
      <c r="D2547" s="813" t="s">
        <v>15984</v>
      </c>
      <c r="E2547" s="811" t="s">
        <v>9568</v>
      </c>
      <c r="F2547" s="937"/>
    </row>
    <row r="2548" spans="1:6" ht="17.25" customHeight="1">
      <c r="A2548" s="935">
        <v>44086</v>
      </c>
      <c r="B2548" s="936" t="s">
        <v>14789</v>
      </c>
      <c r="C2548" s="811" t="s">
        <v>15985</v>
      </c>
      <c r="D2548" s="813" t="s">
        <v>15986</v>
      </c>
      <c r="E2548" s="811" t="s">
        <v>9568</v>
      </c>
      <c r="F2548" s="937"/>
    </row>
    <row r="2549" spans="1:6" ht="17.25" customHeight="1">
      <c r="A2549" s="935">
        <v>44086</v>
      </c>
      <c r="B2549" s="936" t="s">
        <v>14789</v>
      </c>
      <c r="C2549" s="811" t="s">
        <v>15266</v>
      </c>
      <c r="D2549" s="813" t="s">
        <v>15987</v>
      </c>
      <c r="E2549" s="811" t="s">
        <v>9568</v>
      </c>
      <c r="F2549" s="937"/>
    </row>
    <row r="2550" spans="1:6" ht="17.25" customHeight="1">
      <c r="A2550" s="935">
        <v>44087</v>
      </c>
      <c r="B2550" s="936" t="s">
        <v>14789</v>
      </c>
      <c r="C2550" s="811" t="s">
        <v>12100</v>
      </c>
      <c r="D2550" s="813" t="s">
        <v>15988</v>
      </c>
      <c r="E2550" s="811" t="s">
        <v>9568</v>
      </c>
      <c r="F2550" s="937"/>
    </row>
    <row r="2551" spans="1:6" ht="17.25" customHeight="1">
      <c r="A2551" s="935">
        <v>44087</v>
      </c>
      <c r="B2551" s="936" t="s">
        <v>14789</v>
      </c>
      <c r="C2551" s="811" t="s">
        <v>11900</v>
      </c>
      <c r="D2551" s="813" t="s">
        <v>15989</v>
      </c>
      <c r="E2551" s="811" t="s">
        <v>9568</v>
      </c>
      <c r="F2551" s="937"/>
    </row>
    <row r="2552" spans="1:6" ht="17.25" customHeight="1">
      <c r="A2552" s="935">
        <v>44087</v>
      </c>
      <c r="B2552" s="936" t="s">
        <v>14789</v>
      </c>
      <c r="C2552" s="811" t="s">
        <v>15990</v>
      </c>
      <c r="D2552" s="813" t="s">
        <v>15991</v>
      </c>
      <c r="E2552" s="811" t="s">
        <v>9568</v>
      </c>
      <c r="F2552" s="937"/>
    </row>
    <row r="2553" spans="1:6" ht="17.25" customHeight="1">
      <c r="A2553" s="935">
        <v>44087</v>
      </c>
      <c r="B2553" s="936" t="s">
        <v>14789</v>
      </c>
      <c r="C2553" s="811" t="s">
        <v>15992</v>
      </c>
      <c r="D2553" s="813" t="s">
        <v>15993</v>
      </c>
      <c r="E2553" s="811" t="s">
        <v>9568</v>
      </c>
      <c r="F2553" s="937"/>
    </row>
    <row r="2554" spans="1:6" ht="17.25" customHeight="1">
      <c r="A2554" s="935">
        <v>44087</v>
      </c>
      <c r="B2554" s="936" t="s">
        <v>14789</v>
      </c>
      <c r="C2554" s="811" t="s">
        <v>13723</v>
      </c>
      <c r="D2554" s="813" t="s">
        <v>15994</v>
      </c>
      <c r="E2554" s="811" t="s">
        <v>9568</v>
      </c>
      <c r="F2554" s="937"/>
    </row>
    <row r="2555" spans="1:6" ht="17.25" customHeight="1">
      <c r="A2555" s="935">
        <v>44087</v>
      </c>
      <c r="B2555" s="936" t="s">
        <v>14789</v>
      </c>
      <c r="C2555" s="811" t="s">
        <v>14132</v>
      </c>
      <c r="D2555" s="813" t="s">
        <v>15995</v>
      </c>
      <c r="E2555" s="811" t="s">
        <v>9568</v>
      </c>
      <c r="F2555" s="937"/>
    </row>
    <row r="2556" spans="1:6" ht="17.25" customHeight="1">
      <c r="A2556" s="935">
        <v>44087</v>
      </c>
      <c r="B2556" s="936" t="s">
        <v>14789</v>
      </c>
      <c r="C2556" s="811" t="s">
        <v>15996</v>
      </c>
      <c r="D2556" s="813" t="s">
        <v>15997</v>
      </c>
      <c r="E2556" s="811" t="s">
        <v>9568</v>
      </c>
      <c r="F2556" s="937"/>
    </row>
    <row r="2557" spans="1:6" ht="17.25" customHeight="1">
      <c r="A2557" s="935">
        <v>44088</v>
      </c>
      <c r="B2557" s="936" t="s">
        <v>14789</v>
      </c>
      <c r="C2557" s="811" t="s">
        <v>15998</v>
      </c>
      <c r="D2557" s="813" t="s">
        <v>15999</v>
      </c>
      <c r="E2557" s="811" t="s">
        <v>9568</v>
      </c>
      <c r="F2557" s="937"/>
    </row>
    <row r="2558" spans="1:6" ht="17.25" customHeight="1">
      <c r="A2558" s="938">
        <v>44088</v>
      </c>
      <c r="B2558" s="939" t="s">
        <v>14789</v>
      </c>
      <c r="C2558" s="815" t="s">
        <v>16000</v>
      </c>
      <c r="D2558" s="816" t="s">
        <v>16001</v>
      </c>
      <c r="E2558" s="815" t="s">
        <v>9568</v>
      </c>
      <c r="F2558" s="940"/>
    </row>
    <row r="2559" spans="1:6" ht="17.25" customHeight="1">
      <c r="A2559" s="931">
        <v>44088</v>
      </c>
      <c r="B2559" s="794" t="s">
        <v>14789</v>
      </c>
      <c r="C2559" s="236" t="s">
        <v>16002</v>
      </c>
      <c r="D2559" s="795" t="s">
        <v>16003</v>
      </c>
      <c r="E2559" s="236" t="s">
        <v>9568</v>
      </c>
      <c r="F2559" s="846"/>
    </row>
    <row r="2560" spans="1:6" ht="17.25" customHeight="1">
      <c r="A2560" s="931">
        <v>44088</v>
      </c>
      <c r="B2560" s="794" t="s">
        <v>14789</v>
      </c>
      <c r="C2560" s="236" t="s">
        <v>16004</v>
      </c>
      <c r="D2560" s="795" t="s">
        <v>16005</v>
      </c>
      <c r="E2560" s="236" t="s">
        <v>9568</v>
      </c>
      <c r="F2560" s="846"/>
    </row>
    <row r="2561" spans="1:6" ht="17.25" customHeight="1">
      <c r="A2561" s="931">
        <v>44089</v>
      </c>
      <c r="B2561" s="794" t="s">
        <v>14789</v>
      </c>
      <c r="C2561" s="236" t="s">
        <v>14203</v>
      </c>
      <c r="D2561" s="795" t="s">
        <v>16006</v>
      </c>
      <c r="E2561" s="236" t="s">
        <v>9568</v>
      </c>
      <c r="F2561" s="846"/>
    </row>
    <row r="2562" spans="1:6" ht="17.25" customHeight="1">
      <c r="A2562" s="931">
        <v>44089</v>
      </c>
      <c r="B2562" s="794" t="s">
        <v>14789</v>
      </c>
      <c r="C2562" s="236" t="s">
        <v>16007</v>
      </c>
      <c r="D2562" s="795" t="s">
        <v>16008</v>
      </c>
      <c r="E2562" s="236" t="s">
        <v>9568</v>
      </c>
      <c r="F2562" s="846"/>
    </row>
    <row r="2563" spans="1:6" ht="17.25" customHeight="1">
      <c r="A2563" s="934">
        <v>44089</v>
      </c>
      <c r="B2563" s="810" t="s">
        <v>14789</v>
      </c>
      <c r="C2563" s="796" t="s">
        <v>16009</v>
      </c>
      <c r="D2563" s="797" t="s">
        <v>16010</v>
      </c>
      <c r="E2563" s="796" t="s">
        <v>9568</v>
      </c>
      <c r="F2563" s="848"/>
    </row>
    <row r="2564" spans="1:6" ht="17.25" customHeight="1">
      <c r="A2564" s="931">
        <v>44090</v>
      </c>
      <c r="B2564" s="794" t="s">
        <v>14789</v>
      </c>
      <c r="C2564" s="236" t="s">
        <v>16011</v>
      </c>
      <c r="D2564" s="795" t="s">
        <v>16012</v>
      </c>
      <c r="E2564" s="236" t="s">
        <v>9568</v>
      </c>
      <c r="F2564" s="846"/>
    </row>
    <row r="2565" spans="1:6" ht="17.25" customHeight="1">
      <c r="A2565" s="934">
        <v>44090</v>
      </c>
      <c r="B2565" s="810" t="s">
        <v>14789</v>
      </c>
      <c r="C2565" s="796" t="s">
        <v>16013</v>
      </c>
      <c r="D2565" s="797" t="s">
        <v>16014</v>
      </c>
      <c r="E2565" s="796" t="s">
        <v>9568</v>
      </c>
      <c r="F2565" s="848"/>
    </row>
    <row r="2566" spans="1:6" ht="17.25" customHeight="1">
      <c r="A2566" s="935">
        <v>44091</v>
      </c>
      <c r="B2566" s="936" t="s">
        <v>14789</v>
      </c>
      <c r="C2566" s="811" t="s">
        <v>16015</v>
      </c>
      <c r="D2566" s="813" t="s">
        <v>16016</v>
      </c>
      <c r="E2566" s="811" t="s">
        <v>9568</v>
      </c>
      <c r="F2566" s="937"/>
    </row>
    <row r="2567" spans="1:6" ht="17.25" customHeight="1">
      <c r="A2567" s="935">
        <v>44091</v>
      </c>
      <c r="B2567" s="936" t="s">
        <v>14789</v>
      </c>
      <c r="C2567" s="811" t="s">
        <v>16017</v>
      </c>
      <c r="D2567" s="813" t="s">
        <v>16018</v>
      </c>
      <c r="E2567" s="811" t="s">
        <v>9568</v>
      </c>
      <c r="F2567" s="937"/>
    </row>
    <row r="2568" spans="1:6" ht="17.25" customHeight="1">
      <c r="A2568" s="935">
        <v>44091</v>
      </c>
      <c r="B2568" s="936" t="s">
        <v>14789</v>
      </c>
      <c r="C2568" s="811" t="s">
        <v>16019</v>
      </c>
      <c r="D2568" s="813" t="s">
        <v>16020</v>
      </c>
      <c r="E2568" s="811" t="s">
        <v>9568</v>
      </c>
      <c r="F2568" s="937"/>
    </row>
    <row r="2569" spans="1:6" ht="17.25" customHeight="1">
      <c r="A2569" s="938">
        <v>44091</v>
      </c>
      <c r="B2569" s="939" t="s">
        <v>14789</v>
      </c>
      <c r="C2569" s="815" t="s">
        <v>16021</v>
      </c>
      <c r="D2569" s="816" t="s">
        <v>16022</v>
      </c>
      <c r="E2569" s="815" t="s">
        <v>9568</v>
      </c>
      <c r="F2569" s="940"/>
    </row>
    <row r="2570" spans="1:6" ht="17.25" customHeight="1">
      <c r="A2570" s="956">
        <v>44092</v>
      </c>
      <c r="B2570" s="957" t="s">
        <v>14789</v>
      </c>
      <c r="C2570" s="959" t="s">
        <v>16023</v>
      </c>
      <c r="D2570" s="958" t="s">
        <v>16024</v>
      </c>
      <c r="E2570" s="959" t="s">
        <v>9568</v>
      </c>
      <c r="F2570" s="960"/>
    </row>
    <row r="2571" spans="1:6" ht="17.25" customHeight="1">
      <c r="A2571" s="935">
        <v>44092</v>
      </c>
      <c r="B2571" s="936" t="s">
        <v>14789</v>
      </c>
      <c r="C2571" s="811" t="s">
        <v>16025</v>
      </c>
      <c r="D2571" s="813" t="s">
        <v>16026</v>
      </c>
      <c r="E2571" s="811" t="s">
        <v>9568</v>
      </c>
      <c r="F2571" s="937"/>
    </row>
    <row r="2572" spans="1:6" ht="17.25" customHeight="1">
      <c r="A2572" s="935">
        <v>44092</v>
      </c>
      <c r="B2572" s="936" t="s">
        <v>14789</v>
      </c>
      <c r="C2572" s="811" t="s">
        <v>16027</v>
      </c>
      <c r="D2572" s="813" t="s">
        <v>16028</v>
      </c>
      <c r="E2572" s="811" t="s">
        <v>9568</v>
      </c>
      <c r="F2572" s="937"/>
    </row>
    <row r="2573" spans="1:6" ht="17.25" customHeight="1">
      <c r="A2573" s="938">
        <v>44092</v>
      </c>
      <c r="B2573" s="939" t="s">
        <v>14789</v>
      </c>
      <c r="C2573" s="815" t="s">
        <v>16029</v>
      </c>
      <c r="D2573" s="816" t="s">
        <v>16030</v>
      </c>
      <c r="E2573" s="815" t="s">
        <v>9568</v>
      </c>
      <c r="F2573" s="940"/>
    </row>
    <row r="2574" spans="1:6" ht="17.25" customHeight="1">
      <c r="A2574" s="979">
        <v>44093</v>
      </c>
      <c r="B2574" s="980" t="s">
        <v>14789</v>
      </c>
      <c r="C2574" s="981" t="s">
        <v>16031</v>
      </c>
      <c r="D2574" s="982" t="s">
        <v>16032</v>
      </c>
      <c r="E2574" s="981" t="s">
        <v>9568</v>
      </c>
      <c r="F2574" s="983"/>
    </row>
    <row r="2575" spans="1:6" ht="17.25" customHeight="1">
      <c r="A2575" s="984">
        <v>44094</v>
      </c>
      <c r="B2575" s="985" t="s">
        <v>14789</v>
      </c>
      <c r="C2575" s="986" t="s">
        <v>16033</v>
      </c>
      <c r="D2575" s="987" t="s">
        <v>16034</v>
      </c>
      <c r="E2575" s="986" t="s">
        <v>9568</v>
      </c>
      <c r="F2575" s="988"/>
    </row>
    <row r="2576" spans="1:6" ht="17.25" customHeight="1">
      <c r="A2576" s="938">
        <v>44094</v>
      </c>
      <c r="B2576" s="939" t="s">
        <v>14789</v>
      </c>
      <c r="C2576" s="815" t="s">
        <v>13037</v>
      </c>
      <c r="D2576" s="816" t="s">
        <v>16035</v>
      </c>
      <c r="E2576" s="815" t="s">
        <v>9568</v>
      </c>
      <c r="F2576" s="940"/>
    </row>
    <row r="2577" spans="1:6" ht="17.25" customHeight="1">
      <c r="A2577" s="979">
        <v>44095</v>
      </c>
      <c r="B2577" s="980" t="s">
        <v>14789</v>
      </c>
      <c r="C2577" s="981" t="s">
        <v>16036</v>
      </c>
      <c r="D2577" s="982" t="s">
        <v>16037</v>
      </c>
      <c r="E2577" s="981" t="s">
        <v>9568</v>
      </c>
      <c r="F2577" s="983"/>
    </row>
    <row r="2578" spans="1:6" ht="17.25" customHeight="1">
      <c r="A2578" s="984">
        <v>44095</v>
      </c>
      <c r="B2578" s="985" t="s">
        <v>14789</v>
      </c>
      <c r="C2578" s="986" t="s">
        <v>16038</v>
      </c>
      <c r="D2578" s="987" t="s">
        <v>16039</v>
      </c>
      <c r="E2578" s="986" t="s">
        <v>9568</v>
      </c>
      <c r="F2578" s="988"/>
    </row>
    <row r="2579" spans="1:6" ht="17.25" customHeight="1">
      <c r="A2579" s="984">
        <v>44095</v>
      </c>
      <c r="B2579" s="985" t="s">
        <v>14789</v>
      </c>
      <c r="C2579" s="986" t="s">
        <v>16040</v>
      </c>
      <c r="D2579" s="987" t="s">
        <v>16041</v>
      </c>
      <c r="E2579" s="986" t="s">
        <v>9568</v>
      </c>
      <c r="F2579" s="988"/>
    </row>
    <row r="2580" spans="1:6" ht="17.25" customHeight="1">
      <c r="A2580" s="984">
        <v>44096</v>
      </c>
      <c r="B2580" s="985" t="s">
        <v>14789</v>
      </c>
      <c r="C2580" s="986" t="s">
        <v>16042</v>
      </c>
      <c r="D2580" s="987" t="s">
        <v>16043</v>
      </c>
      <c r="E2580" s="986" t="s">
        <v>9568</v>
      </c>
      <c r="F2580" s="988"/>
    </row>
    <row r="2581" spans="1:6" ht="17.25" customHeight="1">
      <c r="A2581" s="984">
        <v>44096</v>
      </c>
      <c r="B2581" s="985" t="s">
        <v>14789</v>
      </c>
      <c r="C2581" s="986" t="s">
        <v>16044</v>
      </c>
      <c r="D2581" s="987" t="s">
        <v>16045</v>
      </c>
      <c r="E2581" s="986" t="s">
        <v>9568</v>
      </c>
      <c r="F2581" s="988"/>
    </row>
    <row r="2582" spans="1:6" ht="17.25" customHeight="1">
      <c r="A2582" s="938">
        <v>44096</v>
      </c>
      <c r="B2582" s="939" t="s">
        <v>14789</v>
      </c>
      <c r="C2582" s="815" t="s">
        <v>16046</v>
      </c>
      <c r="D2582" s="816" t="s">
        <v>16047</v>
      </c>
      <c r="E2582" s="815" t="s">
        <v>9568</v>
      </c>
      <c r="F2582" s="940"/>
    </row>
    <row r="2583" spans="1:6" ht="17.25" customHeight="1">
      <c r="A2583" s="979">
        <v>44096</v>
      </c>
      <c r="B2583" s="980" t="s">
        <v>14789</v>
      </c>
      <c r="C2583" s="981" t="s">
        <v>16048</v>
      </c>
      <c r="D2583" s="982" t="s">
        <v>16049</v>
      </c>
      <c r="E2583" s="981" t="s">
        <v>9568</v>
      </c>
      <c r="F2583" s="983"/>
    </row>
    <row r="2584" spans="1:6" ht="17.25" customHeight="1">
      <c r="A2584" s="984">
        <v>44097</v>
      </c>
      <c r="B2584" s="985" t="s">
        <v>14789</v>
      </c>
      <c r="C2584" s="986" t="s">
        <v>16046</v>
      </c>
      <c r="D2584" s="987" t="s">
        <v>16050</v>
      </c>
      <c r="E2584" s="986" t="s">
        <v>9568</v>
      </c>
      <c r="F2584" s="988"/>
    </row>
    <row r="2585" spans="1:6" ht="17.25" customHeight="1">
      <c r="A2585" s="938">
        <v>44097</v>
      </c>
      <c r="B2585" s="939" t="s">
        <v>14789</v>
      </c>
      <c r="C2585" s="815" t="s">
        <v>16046</v>
      </c>
      <c r="D2585" s="816" t="s">
        <v>16051</v>
      </c>
      <c r="E2585" s="815" t="s">
        <v>9568</v>
      </c>
      <c r="F2585" s="940"/>
    </row>
    <row r="2586" spans="1:6" ht="17.25" customHeight="1">
      <c r="A2586" s="979">
        <v>44098</v>
      </c>
      <c r="B2586" s="980" t="s">
        <v>14789</v>
      </c>
      <c r="C2586" s="981" t="s">
        <v>16052</v>
      </c>
      <c r="D2586" s="982" t="s">
        <v>16053</v>
      </c>
      <c r="E2586" s="981" t="s">
        <v>9568</v>
      </c>
      <c r="F2586" s="983"/>
    </row>
    <row r="2587" spans="1:6" ht="17.25" customHeight="1">
      <c r="A2587" s="984">
        <v>44098</v>
      </c>
      <c r="B2587" s="985" t="s">
        <v>14789</v>
      </c>
      <c r="C2587" s="986" t="s">
        <v>16054</v>
      </c>
      <c r="D2587" s="987" t="s">
        <v>16055</v>
      </c>
      <c r="E2587" s="986" t="s">
        <v>9568</v>
      </c>
      <c r="F2587" s="988"/>
    </row>
    <row r="2588" spans="1:6" ht="17.25" customHeight="1">
      <c r="A2588" s="984">
        <v>44098</v>
      </c>
      <c r="B2588" s="985" t="s">
        <v>14789</v>
      </c>
      <c r="C2588" s="986" t="s">
        <v>16056</v>
      </c>
      <c r="D2588" s="987" t="s">
        <v>16057</v>
      </c>
      <c r="E2588" s="986" t="s">
        <v>9568</v>
      </c>
      <c r="F2588" s="988"/>
    </row>
    <row r="2589" spans="1:6" ht="17.25" customHeight="1">
      <c r="A2589" s="938">
        <v>44098</v>
      </c>
      <c r="B2589" s="939" t="s">
        <v>14789</v>
      </c>
      <c r="C2589" s="815" t="s">
        <v>15576</v>
      </c>
      <c r="D2589" s="816" t="s">
        <v>16058</v>
      </c>
      <c r="E2589" s="815" t="s">
        <v>9568</v>
      </c>
      <c r="F2589" s="940"/>
    </row>
    <row r="2590" spans="1:6" ht="17.25" customHeight="1">
      <c r="A2590" s="931">
        <v>44099</v>
      </c>
      <c r="B2590" s="794" t="s">
        <v>14789</v>
      </c>
      <c r="C2590" s="236" t="s">
        <v>9737</v>
      </c>
      <c r="D2590" s="795" t="s">
        <v>16059</v>
      </c>
      <c r="E2590" s="236" t="s">
        <v>9568</v>
      </c>
      <c r="F2590" s="846"/>
    </row>
    <row r="2591" spans="1:6" ht="17.25" customHeight="1">
      <c r="A2591" s="931">
        <v>44099</v>
      </c>
      <c r="B2591" s="794" t="s">
        <v>14789</v>
      </c>
      <c r="C2591" s="236" t="s">
        <v>16060</v>
      </c>
      <c r="D2591" s="795" t="s">
        <v>22</v>
      </c>
      <c r="E2591" s="236" t="s">
        <v>9568</v>
      </c>
      <c r="F2591" s="846"/>
    </row>
    <row r="2592" spans="1:6" ht="17.25" customHeight="1">
      <c r="A2592" s="931">
        <v>44099</v>
      </c>
      <c r="B2592" s="794" t="s">
        <v>14789</v>
      </c>
      <c r="C2592" s="236" t="s">
        <v>12639</v>
      </c>
      <c r="D2592" s="795" t="s">
        <v>16061</v>
      </c>
      <c r="E2592" s="236" t="s">
        <v>9568</v>
      </c>
      <c r="F2592" s="846"/>
    </row>
    <row r="2593" spans="1:6" ht="17.25" customHeight="1">
      <c r="A2593" s="931">
        <v>44099</v>
      </c>
      <c r="B2593" s="794" t="s">
        <v>14789</v>
      </c>
      <c r="C2593" s="236" t="s">
        <v>16062</v>
      </c>
      <c r="D2593" s="795" t="s">
        <v>16063</v>
      </c>
      <c r="E2593" s="236" t="s">
        <v>9568</v>
      </c>
      <c r="F2593" s="846"/>
    </row>
    <row r="2594" spans="1:6" ht="17.25" customHeight="1">
      <c r="A2594" s="931">
        <v>44099</v>
      </c>
      <c r="B2594" s="794" t="s">
        <v>14789</v>
      </c>
      <c r="C2594" s="236" t="s">
        <v>16064</v>
      </c>
      <c r="D2594" s="795" t="s">
        <v>16065</v>
      </c>
      <c r="E2594" s="236" t="s">
        <v>9568</v>
      </c>
      <c r="F2594" s="846"/>
    </row>
    <row r="2595" spans="1:6" ht="17.25" customHeight="1">
      <c r="A2595" s="934">
        <v>44099</v>
      </c>
      <c r="B2595" s="810" t="s">
        <v>14789</v>
      </c>
      <c r="C2595" s="796" t="s">
        <v>12962</v>
      </c>
      <c r="D2595" s="797" t="s">
        <v>16066</v>
      </c>
      <c r="E2595" s="796" t="s">
        <v>9568</v>
      </c>
      <c r="F2595" s="848"/>
    </row>
    <row r="2596" spans="1:6" ht="17.25" customHeight="1">
      <c r="A2596" s="935">
        <v>44099</v>
      </c>
      <c r="B2596" s="936" t="s">
        <v>14789</v>
      </c>
      <c r="C2596" s="811" t="s">
        <v>16067</v>
      </c>
      <c r="D2596" s="813" t="s">
        <v>16068</v>
      </c>
      <c r="E2596" s="811" t="s">
        <v>9568</v>
      </c>
      <c r="F2596" s="937"/>
    </row>
    <row r="2597" spans="1:6" ht="17.25" customHeight="1">
      <c r="A2597" s="935">
        <v>44099</v>
      </c>
      <c r="B2597" s="936" t="s">
        <v>14789</v>
      </c>
      <c r="C2597" s="811" t="s">
        <v>16069</v>
      </c>
      <c r="D2597" s="813" t="s">
        <v>16070</v>
      </c>
      <c r="E2597" s="811" t="s">
        <v>9568</v>
      </c>
      <c r="F2597" s="937"/>
    </row>
    <row r="2598" spans="1:6" ht="17.25" customHeight="1">
      <c r="A2598" s="935">
        <v>44100</v>
      </c>
      <c r="B2598" s="936" t="s">
        <v>14789</v>
      </c>
      <c r="C2598" s="813" t="s">
        <v>16071</v>
      </c>
      <c r="D2598" s="811" t="s">
        <v>16072</v>
      </c>
      <c r="E2598" s="811" t="s">
        <v>9568</v>
      </c>
      <c r="F2598" s="937"/>
    </row>
    <row r="2599" spans="1:6" ht="17.25" customHeight="1">
      <c r="A2599" s="935">
        <v>44100</v>
      </c>
      <c r="B2599" s="936" t="s">
        <v>14789</v>
      </c>
      <c r="C2599" s="813" t="s">
        <v>16071</v>
      </c>
      <c r="D2599" s="811" t="s">
        <v>16073</v>
      </c>
      <c r="E2599" s="811" t="s">
        <v>9568</v>
      </c>
      <c r="F2599" s="937"/>
    </row>
    <row r="2600" spans="1:6" ht="17.25" customHeight="1">
      <c r="A2600" s="935">
        <v>44100</v>
      </c>
      <c r="B2600" s="936" t="s">
        <v>14789</v>
      </c>
      <c r="C2600" s="813" t="s">
        <v>16074</v>
      </c>
      <c r="D2600" s="811" t="s">
        <v>16075</v>
      </c>
      <c r="E2600" s="811" t="s">
        <v>9568</v>
      </c>
      <c r="F2600" s="937"/>
    </row>
    <row r="2601" spans="1:6" ht="17.25" customHeight="1">
      <c r="A2601" s="935">
        <v>44100</v>
      </c>
      <c r="B2601" s="936" t="s">
        <v>14789</v>
      </c>
      <c r="C2601" s="813" t="s">
        <v>16076</v>
      </c>
      <c r="D2601" s="811" t="s">
        <v>16077</v>
      </c>
      <c r="E2601" s="811" t="s">
        <v>9568</v>
      </c>
      <c r="F2601" s="937"/>
    </row>
    <row r="2602" spans="1:6" ht="17.25" customHeight="1">
      <c r="A2602" s="935">
        <v>44101</v>
      </c>
      <c r="B2602" s="936" t="s">
        <v>14789</v>
      </c>
      <c r="C2602" s="813" t="s">
        <v>16078</v>
      </c>
      <c r="D2602" s="811" t="s">
        <v>16079</v>
      </c>
      <c r="E2602" s="811" t="s">
        <v>9568</v>
      </c>
      <c r="F2602" s="937"/>
    </row>
    <row r="2603" spans="1:6" ht="17.25" customHeight="1">
      <c r="A2603" s="938">
        <v>44102</v>
      </c>
      <c r="B2603" s="939" t="s">
        <v>14789</v>
      </c>
      <c r="C2603" s="816" t="s">
        <v>16080</v>
      </c>
      <c r="D2603" s="815" t="s">
        <v>16081</v>
      </c>
      <c r="E2603" s="815" t="s">
        <v>9568</v>
      </c>
      <c r="F2603" s="940"/>
    </row>
    <row r="2604" spans="1:6" ht="17.25" customHeight="1">
      <c r="A2604" s="956">
        <v>44103</v>
      </c>
      <c r="B2604" s="957" t="s">
        <v>14789</v>
      </c>
      <c r="C2604" s="958" t="s">
        <v>16082</v>
      </c>
      <c r="D2604" s="959" t="s">
        <v>16083</v>
      </c>
      <c r="E2604" s="959" t="s">
        <v>9568</v>
      </c>
      <c r="F2604" s="960"/>
    </row>
    <row r="2605" spans="1:6" ht="17.25" customHeight="1">
      <c r="A2605" s="935">
        <v>44103</v>
      </c>
      <c r="B2605" s="936" t="s">
        <v>14789</v>
      </c>
      <c r="C2605" s="813" t="s">
        <v>16084</v>
      </c>
      <c r="D2605" s="811" t="s">
        <v>16085</v>
      </c>
      <c r="E2605" s="811" t="s">
        <v>9568</v>
      </c>
      <c r="F2605" s="937"/>
    </row>
    <row r="2606" spans="1:6" ht="17.25" customHeight="1">
      <c r="A2606" s="935">
        <v>44103</v>
      </c>
      <c r="B2606" s="936" t="s">
        <v>14789</v>
      </c>
      <c r="C2606" s="813" t="s">
        <v>15728</v>
      </c>
      <c r="D2606" s="811" t="s">
        <v>16086</v>
      </c>
      <c r="E2606" s="811" t="s">
        <v>9568</v>
      </c>
      <c r="F2606" s="937"/>
    </row>
    <row r="2607" spans="1:6" ht="17.25" customHeight="1">
      <c r="A2607" s="938">
        <v>44103</v>
      </c>
      <c r="B2607" s="939" t="s">
        <v>14789</v>
      </c>
      <c r="C2607" s="816" t="s">
        <v>14087</v>
      </c>
      <c r="D2607" s="815" t="s">
        <v>16087</v>
      </c>
      <c r="E2607" s="815" t="s">
        <v>9568</v>
      </c>
      <c r="F2607" s="940"/>
    </row>
    <row r="2608" spans="1:6" ht="17.25" customHeight="1">
      <c r="A2608" s="979">
        <v>44104</v>
      </c>
      <c r="B2608" s="980" t="s">
        <v>14789</v>
      </c>
      <c r="C2608" s="982" t="s">
        <v>16088</v>
      </c>
      <c r="D2608" s="982" t="s">
        <v>16089</v>
      </c>
      <c r="E2608" s="981" t="s">
        <v>9568</v>
      </c>
      <c r="F2608" s="983"/>
    </row>
    <row r="2609" spans="1:6" ht="17.25" customHeight="1">
      <c r="A2609" s="984">
        <v>44105</v>
      </c>
      <c r="B2609" s="985" t="s">
        <v>14789</v>
      </c>
      <c r="C2609" s="987" t="s">
        <v>16090</v>
      </c>
      <c r="D2609" s="986" t="s">
        <v>16091</v>
      </c>
      <c r="E2609" s="986" t="s">
        <v>9568</v>
      </c>
      <c r="F2609" s="988"/>
    </row>
    <row r="2610" spans="1:6" ht="17.25" customHeight="1">
      <c r="A2610" s="984">
        <v>44105</v>
      </c>
      <c r="B2610" s="985" t="s">
        <v>14789</v>
      </c>
      <c r="C2610" s="987" t="s">
        <v>16092</v>
      </c>
      <c r="D2610" s="986" t="s">
        <v>16093</v>
      </c>
      <c r="E2610" s="986" t="s">
        <v>9568</v>
      </c>
      <c r="F2610" s="988"/>
    </row>
    <row r="2611" spans="1:6" ht="17.25" customHeight="1">
      <c r="A2611" s="984">
        <v>44105</v>
      </c>
      <c r="B2611" s="985" t="s">
        <v>14789</v>
      </c>
      <c r="C2611" s="987" t="s">
        <v>10451</v>
      </c>
      <c r="D2611" s="986" t="s">
        <v>16094</v>
      </c>
      <c r="E2611" s="986" t="s">
        <v>9568</v>
      </c>
      <c r="F2611" s="988"/>
    </row>
    <row r="2612" spans="1:6" ht="17.25" customHeight="1">
      <c r="A2612" s="984">
        <v>44105</v>
      </c>
      <c r="B2612" s="985" t="s">
        <v>14789</v>
      </c>
      <c r="C2612" s="987" t="s">
        <v>10451</v>
      </c>
      <c r="D2612" s="987" t="s">
        <v>16095</v>
      </c>
      <c r="E2612" s="986" t="s">
        <v>9568</v>
      </c>
      <c r="F2612" s="988"/>
    </row>
    <row r="2613" spans="1:6" ht="17.25" customHeight="1">
      <c r="A2613" s="984">
        <v>44105</v>
      </c>
      <c r="B2613" s="985" t="s">
        <v>14789</v>
      </c>
      <c r="C2613" s="987" t="s">
        <v>16096</v>
      </c>
      <c r="D2613" s="986" t="s">
        <v>16097</v>
      </c>
      <c r="E2613" s="986" t="s">
        <v>9568</v>
      </c>
      <c r="F2613" s="988"/>
    </row>
    <row r="2614" spans="1:6" ht="17.25" customHeight="1">
      <c r="A2614" s="984">
        <v>44106</v>
      </c>
      <c r="B2614" s="985" t="s">
        <v>14789</v>
      </c>
      <c r="C2614" s="987" t="s">
        <v>16098</v>
      </c>
      <c r="D2614" s="986" t="s">
        <v>16099</v>
      </c>
      <c r="E2614" s="986" t="s">
        <v>9568</v>
      </c>
      <c r="F2614" s="988"/>
    </row>
    <row r="2615" spans="1:6" ht="17.25" customHeight="1">
      <c r="A2615" s="984">
        <v>44106</v>
      </c>
      <c r="B2615" s="985" t="s">
        <v>14789</v>
      </c>
      <c r="C2615" s="987" t="s">
        <v>15140</v>
      </c>
      <c r="D2615" s="986" t="s">
        <v>16100</v>
      </c>
      <c r="E2615" s="986" t="s">
        <v>9568</v>
      </c>
      <c r="F2615" s="988"/>
    </row>
    <row r="2616" spans="1:6" ht="17.25" customHeight="1">
      <c r="A2616" s="984">
        <v>44106</v>
      </c>
      <c r="B2616" s="985" t="s">
        <v>14789</v>
      </c>
      <c r="C2616" s="987" t="s">
        <v>16101</v>
      </c>
      <c r="D2616" s="986" t="s">
        <v>16102</v>
      </c>
      <c r="E2616" s="986" t="s">
        <v>9568</v>
      </c>
      <c r="F2616" s="988"/>
    </row>
    <row r="2617" spans="1:6" ht="17.25" customHeight="1">
      <c r="A2617" s="984">
        <v>44106</v>
      </c>
      <c r="B2617" s="985" t="s">
        <v>14789</v>
      </c>
      <c r="C2617" s="987" t="s">
        <v>16103</v>
      </c>
      <c r="D2617" s="986" t="s">
        <v>16104</v>
      </c>
      <c r="E2617" s="986" t="s">
        <v>9568</v>
      </c>
      <c r="F2617" s="988"/>
    </row>
    <row r="2618" spans="1:6" ht="17.25" customHeight="1">
      <c r="A2618" s="984">
        <v>44106</v>
      </c>
      <c r="B2618" s="985" t="s">
        <v>14789</v>
      </c>
      <c r="C2618" s="987" t="s">
        <v>16105</v>
      </c>
      <c r="D2618" s="986" t="s">
        <v>16106</v>
      </c>
      <c r="E2618" s="986" t="s">
        <v>9568</v>
      </c>
      <c r="F2618" s="988"/>
    </row>
    <row r="2619" spans="1:6" ht="17.25" customHeight="1">
      <c r="A2619" s="984">
        <v>44107</v>
      </c>
      <c r="B2619" s="985" t="s">
        <v>14789</v>
      </c>
      <c r="C2619" s="987" t="s">
        <v>16107</v>
      </c>
      <c r="D2619" s="986" t="s">
        <v>16108</v>
      </c>
      <c r="E2619" s="986" t="s">
        <v>9568</v>
      </c>
      <c r="F2619" s="988"/>
    </row>
    <row r="2620" spans="1:6" ht="17.25" customHeight="1">
      <c r="A2620" s="984">
        <v>44107</v>
      </c>
      <c r="B2620" s="985" t="s">
        <v>14789</v>
      </c>
      <c r="C2620" s="987" t="s">
        <v>16109</v>
      </c>
      <c r="D2620" s="986" t="s">
        <v>16110</v>
      </c>
      <c r="E2620" s="986" t="s">
        <v>9568</v>
      </c>
      <c r="F2620" s="988"/>
    </row>
    <row r="2621" spans="1:6" ht="17.25" customHeight="1">
      <c r="A2621" s="984">
        <v>44107</v>
      </c>
      <c r="B2621" s="985" t="s">
        <v>14789</v>
      </c>
      <c r="C2621" s="987" t="s">
        <v>16111</v>
      </c>
      <c r="D2621" s="986" t="s">
        <v>16112</v>
      </c>
      <c r="E2621" s="986" t="s">
        <v>9568</v>
      </c>
      <c r="F2621" s="988"/>
    </row>
    <row r="2622" spans="1:6" ht="17.25" customHeight="1">
      <c r="A2622" s="984">
        <v>44107</v>
      </c>
      <c r="B2622" s="985" t="s">
        <v>14789</v>
      </c>
      <c r="C2622" s="987" t="s">
        <v>16113</v>
      </c>
      <c r="D2622" s="986" t="s">
        <v>16114</v>
      </c>
      <c r="E2622" s="986" t="s">
        <v>9568</v>
      </c>
      <c r="F2622" s="988"/>
    </row>
    <row r="2623" spans="1:6" ht="17.25" customHeight="1">
      <c r="A2623" s="984">
        <v>44108</v>
      </c>
      <c r="B2623" s="985" t="s">
        <v>14789</v>
      </c>
      <c r="C2623" s="987" t="s">
        <v>16111</v>
      </c>
      <c r="D2623" s="986" t="s">
        <v>16115</v>
      </c>
      <c r="E2623" s="986" t="s">
        <v>9568</v>
      </c>
      <c r="F2623" s="988"/>
    </row>
    <row r="2624" spans="1:6" ht="17.25" customHeight="1">
      <c r="A2624" s="984">
        <v>44108</v>
      </c>
      <c r="B2624" s="985" t="s">
        <v>14789</v>
      </c>
      <c r="C2624" s="987" t="s">
        <v>16116</v>
      </c>
      <c r="D2624" s="986" t="s">
        <v>16117</v>
      </c>
      <c r="E2624" s="986" t="s">
        <v>9568</v>
      </c>
      <c r="F2624" s="988"/>
    </row>
    <row r="2625" spans="1:6" ht="17.25" customHeight="1">
      <c r="A2625" s="984">
        <v>44109</v>
      </c>
      <c r="B2625" s="985" t="s">
        <v>14789</v>
      </c>
      <c r="C2625" s="987" t="s">
        <v>16118</v>
      </c>
      <c r="D2625" s="986" t="s">
        <v>16119</v>
      </c>
      <c r="E2625" s="986" t="s">
        <v>9568</v>
      </c>
      <c r="F2625" s="988"/>
    </row>
    <row r="2626" spans="1:6" ht="17.25" customHeight="1">
      <c r="A2626" s="984">
        <v>44109</v>
      </c>
      <c r="B2626" s="985" t="s">
        <v>14789</v>
      </c>
      <c r="C2626" s="987" t="s">
        <v>16120</v>
      </c>
      <c r="D2626" s="986" t="s">
        <v>16121</v>
      </c>
      <c r="E2626" s="986" t="s">
        <v>9568</v>
      </c>
      <c r="F2626" s="988"/>
    </row>
    <row r="2627" spans="1:6" ht="17.25" customHeight="1">
      <c r="A2627" s="938">
        <v>44109</v>
      </c>
      <c r="B2627" s="939" t="s">
        <v>14789</v>
      </c>
      <c r="C2627" s="816" t="s">
        <v>12555</v>
      </c>
      <c r="D2627" s="815" t="s">
        <v>16122</v>
      </c>
      <c r="E2627" s="815" t="s">
        <v>9568</v>
      </c>
      <c r="F2627" s="940"/>
    </row>
    <row r="2628" spans="1:6" ht="17.25" customHeight="1">
      <c r="A2628" s="979">
        <v>44110</v>
      </c>
      <c r="B2628" s="980" t="s">
        <v>14789</v>
      </c>
      <c r="C2628" s="982" t="s">
        <v>16123</v>
      </c>
      <c r="D2628" s="981" t="s">
        <v>16124</v>
      </c>
      <c r="E2628" s="981" t="s">
        <v>9568</v>
      </c>
      <c r="F2628" s="983"/>
    </row>
    <row r="2629" spans="1:6" ht="17.25" customHeight="1">
      <c r="A2629" s="938">
        <v>44110</v>
      </c>
      <c r="B2629" s="939" t="s">
        <v>14789</v>
      </c>
      <c r="C2629" s="816" t="s">
        <v>16125</v>
      </c>
      <c r="D2629" s="815" t="s">
        <v>16126</v>
      </c>
      <c r="E2629" s="815" t="s">
        <v>9568</v>
      </c>
      <c r="F2629" s="940"/>
    </row>
    <row r="2630" spans="1:6" ht="17.25" customHeight="1">
      <c r="A2630" s="935">
        <v>44111</v>
      </c>
      <c r="B2630" s="936" t="s">
        <v>14789</v>
      </c>
      <c r="C2630" s="813" t="s">
        <v>16127</v>
      </c>
      <c r="D2630" s="811" t="s">
        <v>16128</v>
      </c>
      <c r="E2630" s="811" t="s">
        <v>9568</v>
      </c>
      <c r="F2630" s="937"/>
    </row>
    <row r="2631" spans="1:6" ht="17.25" customHeight="1">
      <c r="A2631" s="935">
        <v>44112</v>
      </c>
      <c r="B2631" s="936" t="s">
        <v>14789</v>
      </c>
      <c r="C2631" s="813" t="s">
        <v>16129</v>
      </c>
      <c r="D2631" s="811" t="s">
        <v>16130</v>
      </c>
      <c r="E2631" s="811" t="s">
        <v>9568</v>
      </c>
      <c r="F2631" s="937"/>
    </row>
    <row r="2632" spans="1:6" ht="17.25" customHeight="1">
      <c r="A2632" s="935">
        <v>44113</v>
      </c>
      <c r="B2632" s="936" t="s">
        <v>14789</v>
      </c>
      <c r="C2632" s="813" t="s">
        <v>16131</v>
      </c>
      <c r="D2632" s="811" t="s">
        <v>16132</v>
      </c>
      <c r="E2632" s="811" t="s">
        <v>9568</v>
      </c>
      <c r="F2632" s="937"/>
    </row>
    <row r="2633" spans="1:6" ht="17.25" customHeight="1">
      <c r="A2633" s="935">
        <v>44113</v>
      </c>
      <c r="B2633" s="936" t="s">
        <v>14789</v>
      </c>
      <c r="C2633" s="813" t="s">
        <v>16133</v>
      </c>
      <c r="D2633" s="811" t="s">
        <v>16134</v>
      </c>
      <c r="E2633" s="811" t="s">
        <v>9568</v>
      </c>
      <c r="F2633" s="937"/>
    </row>
    <row r="2634" spans="1:6" ht="17.25" customHeight="1">
      <c r="A2634" s="935">
        <v>44115</v>
      </c>
      <c r="B2634" s="936" t="s">
        <v>14789</v>
      </c>
      <c r="C2634" s="813" t="s">
        <v>16135</v>
      </c>
      <c r="D2634" s="811" t="s">
        <v>16136</v>
      </c>
      <c r="E2634" s="811" t="s">
        <v>9568</v>
      </c>
      <c r="F2634" s="937"/>
    </row>
    <row r="2635" spans="1:6" ht="17.25" customHeight="1">
      <c r="A2635" s="935">
        <v>44116</v>
      </c>
      <c r="B2635" s="936" t="s">
        <v>14789</v>
      </c>
      <c r="C2635" s="813" t="s">
        <v>16137</v>
      </c>
      <c r="D2635" s="811" t="s">
        <v>16138</v>
      </c>
      <c r="E2635" s="811" t="s">
        <v>9568</v>
      </c>
      <c r="F2635" s="937"/>
    </row>
    <row r="2636" spans="1:6" ht="17.25" customHeight="1">
      <c r="A2636" s="935">
        <v>44117</v>
      </c>
      <c r="B2636" s="936" t="s">
        <v>14789</v>
      </c>
      <c r="C2636" s="813" t="s">
        <v>16139</v>
      </c>
      <c r="D2636" s="811" t="s">
        <v>16140</v>
      </c>
      <c r="E2636" s="811" t="s">
        <v>9568</v>
      </c>
      <c r="F2636" s="937"/>
    </row>
    <row r="2637" spans="1:6" ht="17.25" customHeight="1">
      <c r="A2637" s="938">
        <v>44117</v>
      </c>
      <c r="B2637" s="939" t="s">
        <v>14789</v>
      </c>
      <c r="C2637" s="816" t="s">
        <v>16141</v>
      </c>
      <c r="D2637" s="816" t="s">
        <v>16142</v>
      </c>
      <c r="E2637" s="815" t="s">
        <v>9568</v>
      </c>
      <c r="F2637" s="940"/>
    </row>
    <row r="2638" spans="1:6" ht="17.25" customHeight="1">
      <c r="A2638" s="931">
        <v>44118</v>
      </c>
      <c r="B2638" s="794" t="s">
        <v>14789</v>
      </c>
      <c r="C2638" s="795" t="s">
        <v>16143</v>
      </c>
      <c r="D2638" s="795" t="s">
        <v>16144</v>
      </c>
      <c r="E2638" s="236" t="s">
        <v>9568</v>
      </c>
      <c r="F2638" s="846"/>
    </row>
    <row r="2639" spans="1:6" ht="17.25" customHeight="1">
      <c r="A2639" s="934">
        <v>44118</v>
      </c>
      <c r="B2639" s="810" t="s">
        <v>14789</v>
      </c>
      <c r="C2639" s="797" t="s">
        <v>16145</v>
      </c>
      <c r="D2639" s="797" t="s">
        <v>16146</v>
      </c>
      <c r="E2639" s="796" t="s">
        <v>9568</v>
      </c>
      <c r="F2639" s="848"/>
    </row>
    <row r="2640" spans="1:6" ht="17.25" customHeight="1">
      <c r="A2640" s="931">
        <v>44119</v>
      </c>
      <c r="B2640" s="794" t="s">
        <v>14789</v>
      </c>
      <c r="C2640" s="795" t="s">
        <v>16147</v>
      </c>
      <c r="D2640" s="795" t="s">
        <v>16148</v>
      </c>
      <c r="E2640" s="236" t="s">
        <v>9568</v>
      </c>
      <c r="F2640" s="846"/>
    </row>
    <row r="2641" spans="1:6" ht="17.25" customHeight="1">
      <c r="A2641" s="931">
        <v>44119</v>
      </c>
      <c r="B2641" s="794" t="s">
        <v>14789</v>
      </c>
      <c r="C2641" s="795" t="s">
        <v>16149</v>
      </c>
      <c r="D2641" s="795" t="s">
        <v>16150</v>
      </c>
      <c r="E2641" s="236" t="s">
        <v>9568</v>
      </c>
      <c r="F2641" s="846"/>
    </row>
    <row r="2642" spans="1:6" ht="17.25" customHeight="1">
      <c r="A2642" s="934">
        <v>44120</v>
      </c>
      <c r="B2642" s="810" t="s">
        <v>14789</v>
      </c>
      <c r="C2642" s="797" t="s">
        <v>16151</v>
      </c>
      <c r="D2642" s="797" t="s">
        <v>16152</v>
      </c>
      <c r="E2642" s="796" t="s">
        <v>9568</v>
      </c>
      <c r="F2642" s="848"/>
    </row>
    <row r="2643" spans="1:6" ht="17.25" customHeight="1">
      <c r="A2643" s="931">
        <v>44122</v>
      </c>
      <c r="B2643" s="794" t="s">
        <v>14789</v>
      </c>
      <c r="C2643" s="795" t="s">
        <v>16153</v>
      </c>
      <c r="D2643" s="795" t="s">
        <v>16154</v>
      </c>
      <c r="E2643" s="236" t="s">
        <v>9568</v>
      </c>
      <c r="F2643" s="846"/>
    </row>
    <row r="2644" spans="1:6" ht="17.25" customHeight="1">
      <c r="A2644" s="931">
        <v>44122</v>
      </c>
      <c r="B2644" s="794" t="s">
        <v>14789</v>
      </c>
      <c r="C2644" s="795" t="s">
        <v>15835</v>
      </c>
      <c r="D2644" s="795" t="s">
        <v>16155</v>
      </c>
      <c r="E2644" s="236" t="s">
        <v>9568</v>
      </c>
      <c r="F2644" s="846"/>
    </row>
    <row r="2645" spans="1:6" ht="17.25" customHeight="1">
      <c r="A2645" s="934">
        <v>44123</v>
      </c>
      <c r="B2645" s="810" t="s">
        <v>14789</v>
      </c>
      <c r="C2645" s="797" t="s">
        <v>16156</v>
      </c>
      <c r="D2645" s="797" t="s">
        <v>16157</v>
      </c>
      <c r="E2645" s="796" t="s">
        <v>9568</v>
      </c>
      <c r="F2645" s="848"/>
    </row>
    <row r="2646" spans="1:6" ht="17.25" customHeight="1">
      <c r="A2646" s="931">
        <v>44124</v>
      </c>
      <c r="B2646" s="794" t="s">
        <v>14789</v>
      </c>
      <c r="C2646" s="795" t="s">
        <v>16158</v>
      </c>
      <c r="D2646" s="795" t="s">
        <v>16159</v>
      </c>
      <c r="E2646" s="236" t="s">
        <v>9568</v>
      </c>
      <c r="F2646" s="846"/>
    </row>
    <row r="2647" spans="1:6" ht="17.25" customHeight="1">
      <c r="A2647" s="931">
        <v>44124</v>
      </c>
      <c r="B2647" s="794" t="s">
        <v>14789</v>
      </c>
      <c r="C2647" s="795" t="s">
        <v>16160</v>
      </c>
      <c r="D2647" s="795" t="s">
        <v>16161</v>
      </c>
      <c r="E2647" s="236" t="s">
        <v>9568</v>
      </c>
      <c r="F2647" s="846"/>
    </row>
    <row r="2648" spans="1:6" ht="17.25" customHeight="1">
      <c r="A2648" s="931">
        <v>44124</v>
      </c>
      <c r="B2648" s="794" t="s">
        <v>14789</v>
      </c>
      <c r="C2648" s="795" t="s">
        <v>16162</v>
      </c>
      <c r="D2648" s="795" t="s">
        <v>16163</v>
      </c>
      <c r="E2648" s="236" t="s">
        <v>9568</v>
      </c>
      <c r="F2648" s="846"/>
    </row>
    <row r="2649" spans="1:6" ht="17.25" customHeight="1">
      <c r="A2649" s="934">
        <v>44124</v>
      </c>
      <c r="B2649" s="810" t="s">
        <v>14789</v>
      </c>
      <c r="C2649" s="797" t="s">
        <v>16164</v>
      </c>
      <c r="D2649" s="797" t="s">
        <v>16165</v>
      </c>
      <c r="E2649" s="796" t="s">
        <v>9568</v>
      </c>
      <c r="F2649" s="848"/>
    </row>
    <row r="2650" spans="1:6" ht="17.25" customHeight="1">
      <c r="A2650" s="934">
        <v>44125</v>
      </c>
      <c r="B2650" s="810" t="s">
        <v>14789</v>
      </c>
      <c r="C2650" s="797" t="s">
        <v>16166</v>
      </c>
      <c r="D2650" s="797" t="s">
        <v>16167</v>
      </c>
      <c r="E2650" s="796" t="s">
        <v>9568</v>
      </c>
      <c r="F2650" s="848"/>
    </row>
    <row r="2651" spans="1:6" ht="17.25" customHeight="1">
      <c r="A2651" s="935">
        <v>44125</v>
      </c>
      <c r="B2651" s="936" t="s">
        <v>14789</v>
      </c>
      <c r="C2651" s="813" t="s">
        <v>16168</v>
      </c>
      <c r="D2651" s="813" t="s">
        <v>16169</v>
      </c>
      <c r="E2651" s="811" t="s">
        <v>9568</v>
      </c>
      <c r="F2651" s="937"/>
    </row>
    <row r="2652" spans="1:6" ht="17.25" customHeight="1">
      <c r="A2652" s="935">
        <v>44126</v>
      </c>
      <c r="B2652" s="936" t="s">
        <v>14789</v>
      </c>
      <c r="C2652" s="813" t="s">
        <v>13959</v>
      </c>
      <c r="D2652" s="813" t="s">
        <v>16170</v>
      </c>
      <c r="E2652" s="811" t="s">
        <v>9568</v>
      </c>
      <c r="F2652" s="937"/>
    </row>
    <row r="2653" spans="1:6" ht="17.25" customHeight="1">
      <c r="A2653" s="935">
        <v>44127</v>
      </c>
      <c r="B2653" s="936" t="s">
        <v>14789</v>
      </c>
      <c r="C2653" s="813" t="s">
        <v>16171</v>
      </c>
      <c r="D2653" s="813" t="s">
        <v>16172</v>
      </c>
      <c r="E2653" s="811" t="s">
        <v>9568</v>
      </c>
      <c r="F2653" s="937"/>
    </row>
    <row r="2654" spans="1:6" ht="17.25" customHeight="1">
      <c r="A2654" s="935">
        <v>44127</v>
      </c>
      <c r="B2654" s="936" t="s">
        <v>14789</v>
      </c>
      <c r="C2654" s="813" t="s">
        <v>16168</v>
      </c>
      <c r="D2654" s="813" t="s">
        <v>16169</v>
      </c>
      <c r="E2654" s="811" t="s">
        <v>9568</v>
      </c>
      <c r="F2654" s="937"/>
    </row>
    <row r="2655" spans="1:6" ht="17.25" customHeight="1">
      <c r="A2655" s="935">
        <v>44127</v>
      </c>
      <c r="B2655" s="936" t="s">
        <v>14789</v>
      </c>
      <c r="C2655" s="813" t="s">
        <v>16173</v>
      </c>
      <c r="D2655" s="813" t="s">
        <v>16174</v>
      </c>
      <c r="E2655" s="811" t="s">
        <v>9568</v>
      </c>
      <c r="F2655" s="937"/>
    </row>
    <row r="2656" spans="1:6" ht="17.25" customHeight="1">
      <c r="A2656" s="935">
        <v>44127</v>
      </c>
      <c r="B2656" s="936" t="s">
        <v>14789</v>
      </c>
      <c r="C2656" s="813" t="s">
        <v>16175</v>
      </c>
      <c r="D2656" s="813" t="s">
        <v>16176</v>
      </c>
      <c r="E2656" s="811" t="s">
        <v>9568</v>
      </c>
      <c r="F2656" s="937"/>
    </row>
    <row r="2657" spans="1:6" ht="17.25" customHeight="1">
      <c r="A2657" s="938">
        <v>44127</v>
      </c>
      <c r="B2657" s="939" t="s">
        <v>14789</v>
      </c>
      <c r="C2657" s="816" t="s">
        <v>9772</v>
      </c>
      <c r="D2657" s="816" t="s">
        <v>16177</v>
      </c>
      <c r="E2657" s="815" t="s">
        <v>9568</v>
      </c>
      <c r="F2657" s="940"/>
    </row>
    <row r="2658" spans="1:6" ht="17.25" customHeight="1">
      <c r="A2658" s="931">
        <v>44127</v>
      </c>
      <c r="B2658" s="794" t="s">
        <v>14789</v>
      </c>
      <c r="C2658" s="795" t="s">
        <v>15497</v>
      </c>
      <c r="D2658" s="795" t="s">
        <v>16178</v>
      </c>
      <c r="E2658" s="236" t="s">
        <v>9568</v>
      </c>
      <c r="F2658" s="846"/>
    </row>
    <row r="2659" spans="1:6" ht="17.25" customHeight="1">
      <c r="A2659" s="931">
        <v>44128</v>
      </c>
      <c r="B2659" s="794" t="s">
        <v>14789</v>
      </c>
      <c r="C2659" s="795" t="s">
        <v>16179</v>
      </c>
      <c r="D2659" s="795" t="s">
        <v>16180</v>
      </c>
      <c r="E2659" s="236" t="s">
        <v>9568</v>
      </c>
      <c r="F2659" s="846"/>
    </row>
    <row r="2660" spans="1:6" ht="17.25" customHeight="1">
      <c r="A2660" s="931">
        <v>44128</v>
      </c>
      <c r="B2660" s="794" t="s">
        <v>14789</v>
      </c>
      <c r="C2660" s="795" t="s">
        <v>11051</v>
      </c>
      <c r="D2660" s="795" t="s">
        <v>16181</v>
      </c>
      <c r="E2660" s="236" t="s">
        <v>9568</v>
      </c>
      <c r="F2660" s="846"/>
    </row>
    <row r="2661" spans="1:6" ht="17.25" customHeight="1">
      <c r="A2661" s="931">
        <v>44128</v>
      </c>
      <c r="B2661" s="794" t="s">
        <v>14789</v>
      </c>
      <c r="C2661" s="795" t="s">
        <v>16182</v>
      </c>
      <c r="D2661" s="795" t="s">
        <v>16183</v>
      </c>
      <c r="E2661" s="236" t="s">
        <v>9568</v>
      </c>
      <c r="F2661" s="846"/>
    </row>
    <row r="2662" spans="1:6" ht="17.25" customHeight="1">
      <c r="A2662" s="931">
        <v>44128</v>
      </c>
      <c r="B2662" s="794" t="s">
        <v>14789</v>
      </c>
      <c r="C2662" s="795" t="s">
        <v>9657</v>
      </c>
      <c r="D2662" s="795" t="s">
        <v>16184</v>
      </c>
      <c r="E2662" s="236" t="s">
        <v>9568</v>
      </c>
      <c r="F2662" s="846"/>
    </row>
    <row r="2663" spans="1:6" ht="17.25" customHeight="1">
      <c r="A2663" s="931">
        <v>44128</v>
      </c>
      <c r="B2663" s="794" t="s">
        <v>14789</v>
      </c>
      <c r="C2663" s="795" t="s">
        <v>9761</v>
      </c>
      <c r="D2663" s="795" t="s">
        <v>16185</v>
      </c>
      <c r="E2663" s="236" t="s">
        <v>9568</v>
      </c>
      <c r="F2663" s="846"/>
    </row>
    <row r="2664" spans="1:6" ht="17.25" customHeight="1">
      <c r="A2664" s="931">
        <v>44128</v>
      </c>
      <c r="B2664" s="794" t="s">
        <v>14789</v>
      </c>
      <c r="C2664" s="795" t="s">
        <v>14331</v>
      </c>
      <c r="D2664" s="795" t="s">
        <v>16186</v>
      </c>
      <c r="E2664" s="236" t="s">
        <v>9568</v>
      </c>
      <c r="F2664" s="846"/>
    </row>
    <row r="2665" spans="1:6" ht="17.25" customHeight="1">
      <c r="A2665" s="931">
        <v>44129</v>
      </c>
      <c r="B2665" s="794" t="s">
        <v>14789</v>
      </c>
      <c r="C2665" s="795" t="s">
        <v>16187</v>
      </c>
      <c r="D2665" s="795" t="s">
        <v>16188</v>
      </c>
      <c r="E2665" s="236" t="s">
        <v>9568</v>
      </c>
      <c r="F2665" s="846"/>
    </row>
    <row r="2666" spans="1:6" ht="17.25" customHeight="1">
      <c r="A2666" s="931">
        <v>44130</v>
      </c>
      <c r="B2666" s="794" t="s">
        <v>14789</v>
      </c>
      <c r="C2666" s="795" t="s">
        <v>16189</v>
      </c>
      <c r="D2666" s="795" t="s">
        <v>16190</v>
      </c>
      <c r="E2666" s="236" t="s">
        <v>9568</v>
      </c>
      <c r="F2666" s="846"/>
    </row>
    <row r="2667" spans="1:6" ht="17.25" customHeight="1">
      <c r="A2667" s="934">
        <v>44130</v>
      </c>
      <c r="B2667" s="810" t="s">
        <v>14789</v>
      </c>
      <c r="C2667" s="797" t="s">
        <v>12609</v>
      </c>
      <c r="D2667" s="797" t="s">
        <v>16191</v>
      </c>
      <c r="E2667" s="796" t="s">
        <v>9568</v>
      </c>
      <c r="F2667" s="848"/>
    </row>
    <row r="2668" spans="1:6" ht="17.25" customHeight="1">
      <c r="A2668" s="935">
        <v>44130</v>
      </c>
      <c r="B2668" s="936" t="s">
        <v>14789</v>
      </c>
      <c r="C2668" s="813" t="s">
        <v>12609</v>
      </c>
      <c r="D2668" s="813" t="s">
        <v>16191</v>
      </c>
      <c r="E2668" s="811" t="s">
        <v>9568</v>
      </c>
      <c r="F2668" s="937"/>
    </row>
    <row r="2669" spans="1:6" ht="17.25" customHeight="1">
      <c r="A2669" s="935">
        <v>44131</v>
      </c>
      <c r="B2669" s="936" t="s">
        <v>14789</v>
      </c>
      <c r="C2669" s="813" t="s">
        <v>16192</v>
      </c>
      <c r="D2669" s="813" t="s">
        <v>16193</v>
      </c>
      <c r="E2669" s="811" t="s">
        <v>9568</v>
      </c>
      <c r="F2669" s="937"/>
    </row>
    <row r="2670" spans="1:6" ht="17.25" customHeight="1">
      <c r="A2670" s="935">
        <v>44131</v>
      </c>
      <c r="B2670" s="936" t="s">
        <v>14789</v>
      </c>
      <c r="C2670" s="813" t="s">
        <v>12448</v>
      </c>
      <c r="D2670" s="813" t="s">
        <v>16194</v>
      </c>
      <c r="E2670" s="811" t="s">
        <v>9568</v>
      </c>
      <c r="F2670" s="937"/>
    </row>
    <row r="2671" spans="1:6" ht="17.25" customHeight="1">
      <c r="A2671" s="935">
        <v>44131</v>
      </c>
      <c r="B2671" s="936" t="s">
        <v>14789</v>
      </c>
      <c r="C2671" s="813" t="s">
        <v>16195</v>
      </c>
      <c r="D2671" s="813" t="s">
        <v>16196</v>
      </c>
      <c r="E2671" s="811" t="s">
        <v>9568</v>
      </c>
      <c r="F2671" s="937"/>
    </row>
    <row r="2672" spans="1:6" ht="17.25" customHeight="1">
      <c r="A2672" s="935">
        <v>44132</v>
      </c>
      <c r="B2672" s="936" t="s">
        <v>14789</v>
      </c>
      <c r="C2672" s="813" t="s">
        <v>16197</v>
      </c>
      <c r="D2672" s="813" t="s">
        <v>16198</v>
      </c>
      <c r="E2672" s="811" t="s">
        <v>9568</v>
      </c>
      <c r="F2672" s="937"/>
    </row>
    <row r="2673" spans="1:6" ht="17.25" customHeight="1">
      <c r="A2673" s="938">
        <v>44132</v>
      </c>
      <c r="B2673" s="939" t="s">
        <v>14789</v>
      </c>
      <c r="C2673" s="816" t="s">
        <v>16199</v>
      </c>
      <c r="D2673" s="816" t="s">
        <v>16200</v>
      </c>
      <c r="E2673" s="815" t="s">
        <v>9568</v>
      </c>
      <c r="F2673" s="940"/>
    </row>
    <row r="2674" spans="1:6" ht="17.25" customHeight="1">
      <c r="A2674" s="931">
        <v>44133</v>
      </c>
      <c r="B2674" s="794" t="s">
        <v>14789</v>
      </c>
      <c r="C2674" s="795" t="s">
        <v>16201</v>
      </c>
      <c r="D2674" s="795" t="s">
        <v>16202</v>
      </c>
      <c r="E2674" s="236" t="s">
        <v>9568</v>
      </c>
      <c r="F2674" s="846"/>
    </row>
    <row r="2675" spans="1:6" ht="17.25" customHeight="1">
      <c r="A2675" s="931">
        <v>44133</v>
      </c>
      <c r="B2675" s="794" t="s">
        <v>14789</v>
      </c>
      <c r="C2675" s="795" t="s">
        <v>16203</v>
      </c>
      <c r="D2675" s="795" t="s">
        <v>16204</v>
      </c>
      <c r="E2675" s="236" t="s">
        <v>9568</v>
      </c>
      <c r="F2675" s="846"/>
    </row>
    <row r="2676" spans="1:6" ht="17.25" customHeight="1">
      <c r="A2676" s="931">
        <v>44133</v>
      </c>
      <c r="B2676" s="794" t="s">
        <v>14789</v>
      </c>
      <c r="C2676" s="795" t="s">
        <v>16205</v>
      </c>
      <c r="D2676" s="795" t="s">
        <v>16206</v>
      </c>
      <c r="E2676" s="236" t="s">
        <v>9568</v>
      </c>
      <c r="F2676" s="846"/>
    </row>
    <row r="2677" spans="1:6" ht="17.25" customHeight="1">
      <c r="A2677" s="931">
        <v>44133</v>
      </c>
      <c r="B2677" s="794" t="s">
        <v>14789</v>
      </c>
      <c r="C2677" s="795" t="s">
        <v>16207</v>
      </c>
      <c r="D2677" s="795" t="s">
        <v>16208</v>
      </c>
      <c r="E2677" s="236" t="s">
        <v>9568</v>
      </c>
      <c r="F2677" s="846"/>
    </row>
    <row r="2678" spans="1:6" ht="17.25" customHeight="1">
      <c r="A2678" s="931">
        <v>44133</v>
      </c>
      <c r="B2678" s="794" t="s">
        <v>14789</v>
      </c>
      <c r="C2678" s="795" t="s">
        <v>16209</v>
      </c>
      <c r="D2678" s="795" t="s">
        <v>16210</v>
      </c>
      <c r="E2678" s="236" t="s">
        <v>9568</v>
      </c>
      <c r="F2678" s="846"/>
    </row>
    <row r="2679" spans="1:6" ht="17.25" customHeight="1">
      <c r="A2679" s="934">
        <v>44133</v>
      </c>
      <c r="B2679" s="810" t="s">
        <v>14789</v>
      </c>
      <c r="C2679" s="797" t="s">
        <v>16211</v>
      </c>
      <c r="D2679" s="797" t="s">
        <v>16212</v>
      </c>
      <c r="E2679" s="796" t="s">
        <v>9568</v>
      </c>
      <c r="F2679" s="848"/>
    </row>
    <row r="2680" spans="1:6" ht="17.25" customHeight="1">
      <c r="A2680" s="931">
        <v>44133</v>
      </c>
      <c r="B2680" s="794" t="s">
        <v>14789</v>
      </c>
      <c r="C2680" s="795" t="s">
        <v>10348</v>
      </c>
      <c r="D2680" s="795" t="s">
        <v>16213</v>
      </c>
      <c r="E2680" s="236" t="s">
        <v>9568</v>
      </c>
      <c r="F2680" s="846"/>
    </row>
    <row r="2681" spans="1:6" ht="17.25" customHeight="1">
      <c r="A2681" s="931">
        <v>44134</v>
      </c>
      <c r="B2681" s="794" t="s">
        <v>14789</v>
      </c>
      <c r="C2681" s="795" t="s">
        <v>15516</v>
      </c>
      <c r="D2681" s="795" t="s">
        <v>16214</v>
      </c>
      <c r="E2681" s="236" t="s">
        <v>9568</v>
      </c>
      <c r="F2681" s="846"/>
    </row>
    <row r="2682" spans="1:6" ht="17.25" customHeight="1">
      <c r="A2682" s="934">
        <v>44134</v>
      </c>
      <c r="B2682" s="810" t="s">
        <v>14789</v>
      </c>
      <c r="C2682" s="797" t="s">
        <v>15516</v>
      </c>
      <c r="D2682" s="797" t="s">
        <v>16215</v>
      </c>
      <c r="E2682" s="796" t="s">
        <v>9568</v>
      </c>
      <c r="F2682" s="848"/>
    </row>
    <row r="2683" spans="1:6" ht="17.25" customHeight="1">
      <c r="A2683" s="931">
        <v>44134</v>
      </c>
      <c r="B2683" s="794" t="s">
        <v>14789</v>
      </c>
      <c r="C2683" s="795" t="s">
        <v>16216</v>
      </c>
      <c r="D2683" s="795" t="s">
        <v>16217</v>
      </c>
      <c r="E2683" s="236" t="s">
        <v>9568</v>
      </c>
      <c r="F2683" s="846"/>
    </row>
    <row r="2684" spans="1:6" ht="17.25" customHeight="1">
      <c r="A2684" s="931">
        <v>44135</v>
      </c>
      <c r="B2684" s="794" t="s">
        <v>14789</v>
      </c>
      <c r="C2684" s="795" t="s">
        <v>16218</v>
      </c>
      <c r="D2684" s="795" t="s">
        <v>16219</v>
      </c>
      <c r="E2684" s="236" t="s">
        <v>9568</v>
      </c>
      <c r="F2684" s="846"/>
    </row>
    <row r="2685" spans="1:6" ht="17.25" customHeight="1">
      <c r="A2685" s="931">
        <v>44136</v>
      </c>
      <c r="B2685" s="794" t="s">
        <v>14789</v>
      </c>
      <c r="C2685" s="795" t="s">
        <v>16220</v>
      </c>
      <c r="D2685" s="795" t="s">
        <v>16221</v>
      </c>
      <c r="E2685" s="236" t="s">
        <v>9568</v>
      </c>
      <c r="F2685" s="846"/>
    </row>
    <row r="2686" spans="1:6" ht="17.25" customHeight="1">
      <c r="A2686" s="931">
        <v>44136</v>
      </c>
      <c r="B2686" s="794" t="s">
        <v>14789</v>
      </c>
      <c r="C2686" s="795" t="s">
        <v>16222</v>
      </c>
      <c r="D2686" s="795" t="s">
        <v>16223</v>
      </c>
      <c r="E2686" s="236" t="s">
        <v>9568</v>
      </c>
      <c r="F2686" s="846"/>
    </row>
    <row r="2687" spans="1:6" ht="17.25" customHeight="1">
      <c r="A2687" s="934">
        <v>44137</v>
      </c>
      <c r="B2687" s="810" t="s">
        <v>14789</v>
      </c>
      <c r="C2687" s="797" t="s">
        <v>16224</v>
      </c>
      <c r="D2687" s="797" t="s">
        <v>16225</v>
      </c>
      <c r="E2687" s="796" t="s">
        <v>9568</v>
      </c>
      <c r="F2687" s="848"/>
    </row>
    <row r="2688" spans="1:6" ht="17.25" customHeight="1">
      <c r="A2688" s="931">
        <v>44138</v>
      </c>
      <c r="B2688" s="794" t="s">
        <v>14789</v>
      </c>
      <c r="C2688" s="236" t="s">
        <v>16226</v>
      </c>
      <c r="D2688" s="236" t="s">
        <v>16227</v>
      </c>
      <c r="E2688" s="236" t="s">
        <v>9568</v>
      </c>
      <c r="F2688" s="846"/>
    </row>
    <row r="2689" spans="1:6" ht="17.25" customHeight="1">
      <c r="A2689" s="934">
        <v>44138</v>
      </c>
      <c r="B2689" s="810" t="s">
        <v>14789</v>
      </c>
      <c r="C2689" s="796" t="s">
        <v>14987</v>
      </c>
      <c r="D2689" s="796" t="s">
        <v>16228</v>
      </c>
      <c r="E2689" s="796" t="s">
        <v>9568</v>
      </c>
      <c r="F2689" s="848"/>
    </row>
    <row r="2690" spans="1:6" ht="17.25" customHeight="1">
      <c r="A2690" s="935">
        <v>44138</v>
      </c>
      <c r="B2690" s="936" t="s">
        <v>14789</v>
      </c>
      <c r="C2690" s="811" t="s">
        <v>16229</v>
      </c>
      <c r="D2690" s="811" t="s">
        <v>16230</v>
      </c>
      <c r="E2690" s="811" t="s">
        <v>9568</v>
      </c>
      <c r="F2690" s="937"/>
    </row>
    <row r="2691" spans="1:6" ht="17.25" customHeight="1">
      <c r="A2691" s="935">
        <v>44138</v>
      </c>
      <c r="B2691" s="936" t="s">
        <v>14789</v>
      </c>
      <c r="C2691" s="811" t="s">
        <v>16231</v>
      </c>
      <c r="D2691" s="811" t="s">
        <v>16232</v>
      </c>
      <c r="E2691" s="811" t="s">
        <v>9568</v>
      </c>
      <c r="F2691" s="937"/>
    </row>
    <row r="2692" spans="1:6" ht="17.25" customHeight="1">
      <c r="A2692" s="935">
        <v>44142</v>
      </c>
      <c r="B2692" s="936" t="s">
        <v>14789</v>
      </c>
      <c r="C2692" s="811" t="s">
        <v>16233</v>
      </c>
      <c r="D2692" s="811" t="s">
        <v>16234</v>
      </c>
      <c r="E2692" s="811" t="s">
        <v>9568</v>
      </c>
      <c r="F2692" s="937"/>
    </row>
    <row r="2693" spans="1:6" ht="17.25" customHeight="1">
      <c r="A2693" s="935">
        <v>44143</v>
      </c>
      <c r="B2693" s="936" t="s">
        <v>14789</v>
      </c>
      <c r="C2693" s="811" t="s">
        <v>16235</v>
      </c>
      <c r="D2693" s="811" t="s">
        <v>16236</v>
      </c>
      <c r="E2693" s="811" t="s">
        <v>9568</v>
      </c>
      <c r="F2693" s="937"/>
    </row>
    <row r="2694" spans="1:6" ht="17.25" customHeight="1">
      <c r="A2694" s="935">
        <v>44143</v>
      </c>
      <c r="B2694" s="936" t="s">
        <v>14789</v>
      </c>
      <c r="C2694" s="811" t="s">
        <v>16237</v>
      </c>
      <c r="D2694" s="811" t="s">
        <v>16238</v>
      </c>
      <c r="E2694" s="811" t="s">
        <v>9568</v>
      </c>
      <c r="F2694" s="937" t="s">
        <v>11365</v>
      </c>
    </row>
    <row r="2695" spans="1:6" ht="17.25" customHeight="1">
      <c r="A2695" s="935">
        <v>44143</v>
      </c>
      <c r="B2695" s="936" t="s">
        <v>14789</v>
      </c>
      <c r="C2695" s="811" t="s">
        <v>16239</v>
      </c>
      <c r="D2695" s="811" t="s">
        <v>16240</v>
      </c>
      <c r="E2695" s="811" t="s">
        <v>9568</v>
      </c>
      <c r="F2695" s="937"/>
    </row>
    <row r="2696" spans="1:6" ht="17.25" customHeight="1">
      <c r="A2696" s="935">
        <v>44143</v>
      </c>
      <c r="B2696" s="936" t="s">
        <v>14789</v>
      </c>
      <c r="C2696" s="811" t="s">
        <v>16241</v>
      </c>
      <c r="D2696" s="811" t="s">
        <v>16242</v>
      </c>
      <c r="E2696" s="811" t="s">
        <v>9568</v>
      </c>
      <c r="F2696" s="937"/>
    </row>
    <row r="2697" spans="1:6" ht="17.25" customHeight="1">
      <c r="A2697" s="935">
        <v>44143</v>
      </c>
      <c r="B2697" s="936" t="s">
        <v>14789</v>
      </c>
      <c r="C2697" s="811" t="s">
        <v>16243</v>
      </c>
      <c r="D2697" s="811" t="s">
        <v>16244</v>
      </c>
      <c r="E2697" s="811" t="s">
        <v>9568</v>
      </c>
      <c r="F2697" s="937"/>
    </row>
    <row r="2698" spans="1:6" ht="17.25" customHeight="1">
      <c r="A2698" s="935">
        <v>44143</v>
      </c>
      <c r="B2698" s="936" t="s">
        <v>14789</v>
      </c>
      <c r="C2698" s="811" t="s">
        <v>16245</v>
      </c>
      <c r="D2698" s="811" t="s">
        <v>16246</v>
      </c>
      <c r="E2698" s="811" t="s">
        <v>9568</v>
      </c>
      <c r="F2698" s="937"/>
    </row>
    <row r="2699" spans="1:6" ht="17.25" customHeight="1">
      <c r="A2699" s="935">
        <v>44143</v>
      </c>
      <c r="B2699" s="936" t="s">
        <v>14789</v>
      </c>
      <c r="C2699" s="811" t="s">
        <v>12964</v>
      </c>
      <c r="D2699" s="813" t="s">
        <v>16247</v>
      </c>
      <c r="E2699" s="811" t="s">
        <v>9568</v>
      </c>
      <c r="F2699" s="937"/>
    </row>
    <row r="2700" spans="1:6" ht="17.25" customHeight="1">
      <c r="A2700" s="935">
        <v>44144</v>
      </c>
      <c r="B2700" s="936" t="s">
        <v>14789</v>
      </c>
      <c r="C2700" s="811" t="s">
        <v>10039</v>
      </c>
      <c r="D2700" s="813" t="s">
        <v>16248</v>
      </c>
      <c r="E2700" s="811" t="s">
        <v>9568</v>
      </c>
      <c r="F2700" s="937"/>
    </row>
    <row r="2701" spans="1:6" ht="17.25" customHeight="1">
      <c r="A2701" s="938">
        <v>44144</v>
      </c>
      <c r="B2701" s="939" t="s">
        <v>14789</v>
      </c>
      <c r="C2701" s="815" t="s">
        <v>12605</v>
      </c>
      <c r="D2701" s="816" t="s">
        <v>16249</v>
      </c>
      <c r="E2701" s="815" t="s">
        <v>9568</v>
      </c>
      <c r="F2701" s="940"/>
    </row>
    <row r="2702" spans="1:6" ht="17.25" customHeight="1">
      <c r="A2702" s="931">
        <v>44144</v>
      </c>
      <c r="B2702" s="794" t="s">
        <v>14789</v>
      </c>
      <c r="C2702" s="236" t="s">
        <v>11935</v>
      </c>
      <c r="D2702" s="795" t="s">
        <v>16250</v>
      </c>
      <c r="E2702" s="236" t="s">
        <v>9568</v>
      </c>
      <c r="F2702" s="846"/>
    </row>
    <row r="2703" spans="1:6" ht="17.25" customHeight="1">
      <c r="A2703" s="934">
        <v>44145</v>
      </c>
      <c r="B2703" s="810" t="s">
        <v>14789</v>
      </c>
      <c r="C2703" s="796" t="s">
        <v>11888</v>
      </c>
      <c r="D2703" s="797" t="s">
        <v>16251</v>
      </c>
      <c r="E2703" s="796" t="s">
        <v>9568</v>
      </c>
      <c r="F2703" s="848"/>
    </row>
    <row r="2704" spans="1:6" ht="17.25" customHeight="1">
      <c r="A2704" s="934">
        <v>44146</v>
      </c>
      <c r="B2704" s="810" t="s">
        <v>14789</v>
      </c>
      <c r="C2704" s="796" t="s">
        <v>16252</v>
      </c>
      <c r="D2704" s="797" t="s">
        <v>16253</v>
      </c>
      <c r="E2704" s="796" t="s">
        <v>9568</v>
      </c>
      <c r="F2704" s="848"/>
    </row>
    <row r="2705" spans="1:6" ht="17.25" customHeight="1">
      <c r="A2705" s="935">
        <v>44147</v>
      </c>
      <c r="B2705" s="936" t="s">
        <v>14789</v>
      </c>
      <c r="C2705" s="811" t="s">
        <v>16254</v>
      </c>
      <c r="D2705" s="813" t="s">
        <v>16255</v>
      </c>
      <c r="E2705" s="811" t="s">
        <v>9568</v>
      </c>
      <c r="F2705" s="937"/>
    </row>
    <row r="2706" spans="1:6" ht="17.25" customHeight="1">
      <c r="A2706" s="935">
        <v>44147</v>
      </c>
      <c r="B2706" s="936" t="s">
        <v>14789</v>
      </c>
      <c r="C2706" s="811" t="s">
        <v>12942</v>
      </c>
      <c r="D2706" s="813" t="s">
        <v>16256</v>
      </c>
      <c r="E2706" s="811" t="s">
        <v>9568</v>
      </c>
      <c r="F2706" s="937"/>
    </row>
    <row r="2707" spans="1:6" ht="17.25" customHeight="1">
      <c r="A2707" s="938">
        <v>44147</v>
      </c>
      <c r="B2707" s="939" t="s">
        <v>14789</v>
      </c>
      <c r="C2707" s="815" t="s">
        <v>12361</v>
      </c>
      <c r="D2707" s="816" t="s">
        <v>16257</v>
      </c>
      <c r="E2707" s="815" t="s">
        <v>9568</v>
      </c>
      <c r="F2707" s="940"/>
    </row>
    <row r="2708" spans="1:6" ht="17.25" customHeight="1">
      <c r="A2708" s="931">
        <v>44147</v>
      </c>
      <c r="B2708" s="794" t="s">
        <v>14789</v>
      </c>
      <c r="C2708" s="795" t="s">
        <v>16258</v>
      </c>
      <c r="D2708" s="795" t="s">
        <v>16259</v>
      </c>
      <c r="E2708" s="236" t="s">
        <v>9568</v>
      </c>
      <c r="F2708" s="846"/>
    </row>
    <row r="2709" spans="1:6" ht="17.25" customHeight="1">
      <c r="A2709" s="934">
        <v>44147</v>
      </c>
      <c r="B2709" s="810" t="s">
        <v>14789</v>
      </c>
      <c r="C2709" s="796" t="s">
        <v>16260</v>
      </c>
      <c r="D2709" s="797" t="s">
        <v>16261</v>
      </c>
      <c r="E2709" s="796" t="s">
        <v>9568</v>
      </c>
      <c r="F2709" s="848"/>
    </row>
    <row r="2710" spans="1:6" ht="17.25" customHeight="1">
      <c r="A2710" s="934">
        <v>44149</v>
      </c>
      <c r="B2710" s="810" t="s">
        <v>14789</v>
      </c>
      <c r="C2710" s="796" t="s">
        <v>16262</v>
      </c>
      <c r="D2710" s="797" t="s">
        <v>16263</v>
      </c>
      <c r="E2710" s="796" t="s">
        <v>9568</v>
      </c>
      <c r="F2710" s="848"/>
    </row>
    <row r="2711" spans="1:6" ht="17.25" customHeight="1">
      <c r="A2711" s="935">
        <v>44150</v>
      </c>
      <c r="B2711" s="936" t="s">
        <v>14789</v>
      </c>
      <c r="C2711" s="811" t="s">
        <v>11537</v>
      </c>
      <c r="D2711" s="813" t="s">
        <v>16264</v>
      </c>
      <c r="E2711" s="811" t="s">
        <v>9568</v>
      </c>
      <c r="F2711" s="937"/>
    </row>
    <row r="2712" spans="1:6" ht="17.25" customHeight="1">
      <c r="A2712" s="935">
        <v>44150</v>
      </c>
      <c r="B2712" s="936" t="s">
        <v>14789</v>
      </c>
      <c r="C2712" s="811" t="s">
        <v>16265</v>
      </c>
      <c r="D2712" s="813" t="s">
        <v>16266</v>
      </c>
      <c r="E2712" s="811" t="s">
        <v>9568</v>
      </c>
      <c r="F2712" s="937"/>
    </row>
    <row r="2713" spans="1:6" ht="17.25" customHeight="1">
      <c r="A2713" s="935">
        <v>44150</v>
      </c>
      <c r="B2713" s="936" t="s">
        <v>14789</v>
      </c>
      <c r="C2713" s="811" t="s">
        <v>16267</v>
      </c>
      <c r="D2713" s="813" t="s">
        <v>16268</v>
      </c>
      <c r="E2713" s="811" t="s">
        <v>9568</v>
      </c>
      <c r="F2713" s="937"/>
    </row>
    <row r="2714" spans="1:6" ht="17.25" customHeight="1">
      <c r="A2714" s="935">
        <v>44152</v>
      </c>
      <c r="B2714" s="936" t="s">
        <v>14789</v>
      </c>
      <c r="C2714" s="811" t="s">
        <v>16269</v>
      </c>
      <c r="D2714" s="813" t="s">
        <v>16270</v>
      </c>
      <c r="E2714" s="811" t="s">
        <v>9568</v>
      </c>
      <c r="F2714" s="937"/>
    </row>
    <row r="2715" spans="1:6" ht="17.25" customHeight="1">
      <c r="A2715" s="935">
        <v>44152</v>
      </c>
      <c r="B2715" s="936" t="s">
        <v>14789</v>
      </c>
      <c r="C2715" s="811" t="s">
        <v>16271</v>
      </c>
      <c r="D2715" s="813" t="s">
        <v>16272</v>
      </c>
      <c r="E2715" s="811" t="s">
        <v>9568</v>
      </c>
      <c r="F2715" s="937"/>
    </row>
    <row r="2716" spans="1:6" ht="17.25" customHeight="1">
      <c r="A2716" s="938">
        <v>44152</v>
      </c>
      <c r="B2716" s="939" t="s">
        <v>14789</v>
      </c>
      <c r="C2716" s="815" t="s">
        <v>16273</v>
      </c>
      <c r="D2716" s="816" t="s">
        <v>16274</v>
      </c>
      <c r="E2716" s="815" t="s">
        <v>9568</v>
      </c>
      <c r="F2716" s="940"/>
    </row>
    <row r="2717" spans="1:6" ht="17.25" customHeight="1">
      <c r="A2717" s="956">
        <v>44152</v>
      </c>
      <c r="B2717" s="957" t="s">
        <v>14789</v>
      </c>
      <c r="C2717" s="958" t="s">
        <v>16260</v>
      </c>
      <c r="D2717" s="958" t="s">
        <v>16275</v>
      </c>
      <c r="E2717" s="959" t="s">
        <v>9568</v>
      </c>
      <c r="F2717" s="960"/>
    </row>
    <row r="2718" spans="1:6" ht="17.25" customHeight="1">
      <c r="A2718" s="938">
        <v>44153</v>
      </c>
      <c r="B2718" s="939" t="s">
        <v>14789</v>
      </c>
      <c r="C2718" s="816" t="s">
        <v>16143</v>
      </c>
      <c r="D2718" s="816" t="s">
        <v>16276</v>
      </c>
      <c r="E2718" s="815" t="s">
        <v>9568</v>
      </c>
      <c r="F2718" s="940"/>
    </row>
    <row r="2719" spans="1:6" ht="17.25" customHeight="1">
      <c r="A2719" s="989">
        <v>44154</v>
      </c>
      <c r="B2719" s="990" t="s">
        <v>14789</v>
      </c>
      <c r="C2719" s="991" t="s">
        <v>14301</v>
      </c>
      <c r="D2719" s="991" t="s">
        <v>16277</v>
      </c>
      <c r="E2719" s="992" t="s">
        <v>9568</v>
      </c>
      <c r="F2719" s="993"/>
    </row>
    <row r="2720" spans="1:6" ht="17.25" customHeight="1">
      <c r="A2720" s="935">
        <v>44154</v>
      </c>
      <c r="B2720" s="936" t="s">
        <v>14789</v>
      </c>
      <c r="C2720" s="813" t="s">
        <v>16278</v>
      </c>
      <c r="D2720" s="813" t="s">
        <v>16279</v>
      </c>
      <c r="E2720" s="811" t="s">
        <v>9568</v>
      </c>
      <c r="F2720" s="937"/>
    </row>
    <row r="2721" spans="1:6" ht="17.25" customHeight="1">
      <c r="A2721" s="935">
        <v>44155</v>
      </c>
      <c r="B2721" s="936" t="s">
        <v>14789</v>
      </c>
      <c r="C2721" s="811" t="s">
        <v>16280</v>
      </c>
      <c r="D2721" s="811" t="s">
        <v>16281</v>
      </c>
      <c r="E2721" s="811" t="s">
        <v>9568</v>
      </c>
      <c r="F2721" s="937"/>
    </row>
    <row r="2722" spans="1:6" ht="17.25" customHeight="1">
      <c r="A2722" s="935">
        <v>44155</v>
      </c>
      <c r="B2722" s="936" t="s">
        <v>14789</v>
      </c>
      <c r="C2722" s="813" t="s">
        <v>16282</v>
      </c>
      <c r="D2722" s="811" t="s">
        <v>16283</v>
      </c>
      <c r="E2722" s="811" t="s">
        <v>9568</v>
      </c>
      <c r="F2722" s="937"/>
    </row>
    <row r="2723" spans="1:6" ht="17.25" customHeight="1">
      <c r="A2723" s="935">
        <v>44155</v>
      </c>
      <c r="B2723" s="936" t="s">
        <v>14789</v>
      </c>
      <c r="C2723" s="811" t="s">
        <v>16284</v>
      </c>
      <c r="D2723" s="813" t="s">
        <v>16285</v>
      </c>
      <c r="E2723" s="811" t="s">
        <v>9568</v>
      </c>
      <c r="F2723" s="937"/>
    </row>
    <row r="2724" spans="1:6" ht="17.25" customHeight="1">
      <c r="A2724" s="935">
        <v>44155</v>
      </c>
      <c r="B2724" s="936" t="s">
        <v>14789</v>
      </c>
      <c r="C2724" s="811" t="s">
        <v>16286</v>
      </c>
      <c r="D2724" s="811" t="s">
        <v>16287</v>
      </c>
      <c r="E2724" s="811" t="s">
        <v>9568</v>
      </c>
      <c r="F2724" s="937"/>
    </row>
    <row r="2725" spans="1:6" ht="17.25" customHeight="1">
      <c r="A2725" s="935">
        <v>44156</v>
      </c>
      <c r="B2725" s="936" t="s">
        <v>14789</v>
      </c>
      <c r="C2725" s="811" t="s">
        <v>16288</v>
      </c>
      <c r="D2725" s="811" t="s">
        <v>16289</v>
      </c>
      <c r="E2725" s="811" t="s">
        <v>9568</v>
      </c>
      <c r="F2725" s="937"/>
    </row>
    <row r="2726" spans="1:6" ht="17.25" customHeight="1">
      <c r="A2726" s="935">
        <v>44156</v>
      </c>
      <c r="B2726" s="936" t="s">
        <v>14789</v>
      </c>
      <c r="C2726" s="811" t="s">
        <v>16290</v>
      </c>
      <c r="D2726" s="811" t="s">
        <v>16291</v>
      </c>
      <c r="E2726" s="811" t="s">
        <v>9568</v>
      </c>
      <c r="F2726" s="937"/>
    </row>
    <row r="2727" spans="1:6" ht="17.25" customHeight="1">
      <c r="A2727" s="935">
        <v>44156</v>
      </c>
      <c r="B2727" s="936" t="s">
        <v>14789</v>
      </c>
      <c r="C2727" s="811" t="s">
        <v>16292</v>
      </c>
      <c r="D2727" s="811" t="s">
        <v>16293</v>
      </c>
      <c r="E2727" s="811" t="s">
        <v>9568</v>
      </c>
      <c r="F2727" s="937"/>
    </row>
    <row r="2728" spans="1:6" ht="17.25" customHeight="1">
      <c r="A2728" s="935">
        <v>44157</v>
      </c>
      <c r="B2728" s="936" t="s">
        <v>14789</v>
      </c>
      <c r="C2728" s="811" t="s">
        <v>16294</v>
      </c>
      <c r="D2728" s="811" t="s">
        <v>16295</v>
      </c>
      <c r="E2728" s="811" t="s">
        <v>9568</v>
      </c>
      <c r="F2728" s="937"/>
    </row>
    <row r="2729" spans="1:6" ht="17.25" customHeight="1">
      <c r="A2729" s="935">
        <v>44157</v>
      </c>
      <c r="B2729" s="936" t="s">
        <v>14789</v>
      </c>
      <c r="C2729" s="811" t="s">
        <v>10100</v>
      </c>
      <c r="D2729" s="811" t="s">
        <v>16296</v>
      </c>
      <c r="E2729" s="811" t="s">
        <v>9568</v>
      </c>
      <c r="F2729" s="937"/>
    </row>
    <row r="2730" spans="1:6" ht="17.25" customHeight="1">
      <c r="A2730" s="935">
        <v>44157</v>
      </c>
      <c r="B2730" s="936" t="s">
        <v>14789</v>
      </c>
      <c r="C2730" s="811" t="s">
        <v>11782</v>
      </c>
      <c r="D2730" s="811" t="s">
        <v>16297</v>
      </c>
      <c r="E2730" s="811" t="s">
        <v>9568</v>
      </c>
      <c r="F2730" s="937"/>
    </row>
    <row r="2731" spans="1:6" ht="17.25" customHeight="1">
      <c r="A2731" s="935">
        <v>44157</v>
      </c>
      <c r="B2731" s="936" t="s">
        <v>14789</v>
      </c>
      <c r="C2731" s="813" t="s">
        <v>16298</v>
      </c>
      <c r="D2731" s="811" t="s">
        <v>16299</v>
      </c>
      <c r="E2731" s="811" t="s">
        <v>9568</v>
      </c>
      <c r="F2731" s="937"/>
    </row>
    <row r="2732" spans="1:6" ht="17.25" customHeight="1">
      <c r="A2732" s="935">
        <v>44157</v>
      </c>
      <c r="B2732" s="936" t="s">
        <v>14789</v>
      </c>
      <c r="C2732" s="813" t="s">
        <v>16300</v>
      </c>
      <c r="D2732" s="811" t="s">
        <v>16301</v>
      </c>
      <c r="E2732" s="811" t="s">
        <v>9568</v>
      </c>
      <c r="F2732" s="937"/>
    </row>
    <row r="2733" spans="1:6" ht="17.25" customHeight="1">
      <c r="A2733" s="938">
        <v>44158</v>
      </c>
      <c r="B2733" s="939" t="s">
        <v>14789</v>
      </c>
      <c r="C2733" s="815" t="s">
        <v>16302</v>
      </c>
      <c r="D2733" s="815" t="s">
        <v>16303</v>
      </c>
      <c r="E2733" s="815" t="s">
        <v>9568</v>
      </c>
      <c r="F2733" s="940"/>
    </row>
    <row r="2734" spans="1:6" ht="17.25" customHeight="1">
      <c r="A2734" s="934">
        <v>44160</v>
      </c>
      <c r="B2734" s="810" t="s">
        <v>14789</v>
      </c>
      <c r="C2734" s="796" t="s">
        <v>16304</v>
      </c>
      <c r="D2734" s="797" t="s">
        <v>16305</v>
      </c>
      <c r="E2734" s="796" t="s">
        <v>9568</v>
      </c>
      <c r="F2734" s="848"/>
    </row>
    <row r="2735" spans="1:6" ht="17.25" customHeight="1">
      <c r="A2735" s="931">
        <v>44160</v>
      </c>
      <c r="B2735" s="794" t="s">
        <v>14789</v>
      </c>
      <c r="C2735" s="236" t="s">
        <v>16306</v>
      </c>
      <c r="D2735" s="795" t="s">
        <v>16307</v>
      </c>
      <c r="E2735" s="236" t="s">
        <v>9568</v>
      </c>
      <c r="F2735" s="846"/>
    </row>
    <row r="2736" spans="1:6" ht="17.25" customHeight="1">
      <c r="A2736" s="931">
        <v>44161</v>
      </c>
      <c r="B2736" s="794" t="s">
        <v>14789</v>
      </c>
      <c r="C2736" s="236" t="s">
        <v>16308</v>
      </c>
      <c r="D2736" s="795" t="s">
        <v>16309</v>
      </c>
      <c r="E2736" s="236" t="s">
        <v>9568</v>
      </c>
      <c r="F2736" s="846"/>
    </row>
    <row r="2737" spans="1:6" ht="17.25" customHeight="1">
      <c r="A2737" s="934">
        <v>44161</v>
      </c>
      <c r="B2737" s="810" t="s">
        <v>14789</v>
      </c>
      <c r="C2737" s="796" t="s">
        <v>16310</v>
      </c>
      <c r="D2737" s="797" t="s">
        <v>16311</v>
      </c>
      <c r="E2737" s="796" t="s">
        <v>9568</v>
      </c>
      <c r="F2737" s="848"/>
    </row>
    <row r="2738" spans="1:6" ht="17.25" customHeight="1">
      <c r="A2738" s="934">
        <v>44161</v>
      </c>
      <c r="B2738" s="810" t="s">
        <v>14789</v>
      </c>
      <c r="C2738" s="796" t="s">
        <v>12120</v>
      </c>
      <c r="D2738" s="797" t="s">
        <v>16312</v>
      </c>
      <c r="E2738" s="796" t="s">
        <v>9568</v>
      </c>
      <c r="F2738" s="848"/>
    </row>
    <row r="2739" spans="1:6" ht="17.25" customHeight="1">
      <c r="A2739" s="931">
        <v>44162</v>
      </c>
      <c r="B2739" s="794" t="s">
        <v>14789</v>
      </c>
      <c r="C2739" s="236" t="s">
        <v>16313</v>
      </c>
      <c r="D2739" s="236" t="s">
        <v>16314</v>
      </c>
      <c r="E2739" s="236" t="s">
        <v>9568</v>
      </c>
      <c r="F2739" s="846"/>
    </row>
    <row r="2740" spans="1:6" ht="17.25" customHeight="1">
      <c r="A2740" s="931">
        <v>44162</v>
      </c>
      <c r="B2740" s="794" t="s">
        <v>14789</v>
      </c>
      <c r="C2740" s="236" t="s">
        <v>16315</v>
      </c>
      <c r="D2740" s="236" t="s">
        <v>16316</v>
      </c>
      <c r="E2740" s="236" t="s">
        <v>9568</v>
      </c>
      <c r="F2740" s="846"/>
    </row>
    <row r="2741" spans="1:6" ht="17.25" customHeight="1">
      <c r="A2741" s="931">
        <v>44162</v>
      </c>
      <c r="B2741" s="794" t="s">
        <v>14789</v>
      </c>
      <c r="C2741" s="236" t="s">
        <v>16317</v>
      </c>
      <c r="D2741" s="236" t="s">
        <v>16318</v>
      </c>
      <c r="E2741" s="236" t="s">
        <v>9568</v>
      </c>
      <c r="F2741" s="846"/>
    </row>
    <row r="2742" spans="1:6" ht="17.25" customHeight="1">
      <c r="A2742" s="934">
        <v>44162</v>
      </c>
      <c r="B2742" s="810" t="s">
        <v>14789</v>
      </c>
      <c r="C2742" s="796" t="s">
        <v>16319</v>
      </c>
      <c r="D2742" s="796" t="s">
        <v>16320</v>
      </c>
      <c r="E2742" s="796" t="s">
        <v>9568</v>
      </c>
      <c r="F2742" s="848"/>
    </row>
    <row r="2743" spans="1:6" ht="17.25" customHeight="1">
      <c r="A2743" s="931">
        <v>44162</v>
      </c>
      <c r="B2743" s="794" t="s">
        <v>14789</v>
      </c>
      <c r="C2743" s="795" t="s">
        <v>16321</v>
      </c>
      <c r="D2743" s="795" t="s">
        <v>16322</v>
      </c>
      <c r="E2743" s="236" t="s">
        <v>9568</v>
      </c>
      <c r="F2743" s="846"/>
    </row>
    <row r="2744" spans="1:6" ht="17.25" customHeight="1">
      <c r="A2744" s="931">
        <v>44163</v>
      </c>
      <c r="B2744" s="794" t="s">
        <v>14789</v>
      </c>
      <c r="C2744" s="795" t="s">
        <v>16323</v>
      </c>
      <c r="D2744" s="795" t="s">
        <v>16324</v>
      </c>
      <c r="E2744" s="236" t="s">
        <v>9568</v>
      </c>
      <c r="F2744" s="846"/>
    </row>
    <row r="2745" spans="1:6" ht="17.25" customHeight="1">
      <c r="A2745" s="931">
        <v>44163</v>
      </c>
      <c r="B2745" s="794" t="s">
        <v>14789</v>
      </c>
      <c r="C2745" s="795" t="s">
        <v>16325</v>
      </c>
      <c r="D2745" s="795" t="s">
        <v>16326</v>
      </c>
      <c r="E2745" s="236" t="s">
        <v>9568</v>
      </c>
      <c r="F2745" s="846"/>
    </row>
    <row r="2746" spans="1:6" ht="17.25" customHeight="1">
      <c r="A2746" s="931">
        <v>44163</v>
      </c>
      <c r="B2746" s="794" t="s">
        <v>14789</v>
      </c>
      <c r="C2746" s="795" t="s">
        <v>10239</v>
      </c>
      <c r="D2746" s="795" t="s">
        <v>16327</v>
      </c>
      <c r="E2746" s="236" t="s">
        <v>9568</v>
      </c>
      <c r="F2746" s="846"/>
    </row>
    <row r="2747" spans="1:6" ht="17.25" customHeight="1">
      <c r="A2747" s="931">
        <v>44163</v>
      </c>
      <c r="B2747" s="794" t="s">
        <v>14789</v>
      </c>
      <c r="C2747" s="795" t="s">
        <v>16328</v>
      </c>
      <c r="D2747" s="795" t="s">
        <v>16329</v>
      </c>
      <c r="E2747" s="236" t="s">
        <v>9568</v>
      </c>
      <c r="F2747" s="846"/>
    </row>
    <row r="2748" spans="1:6" ht="17.25" customHeight="1">
      <c r="A2748" s="931">
        <v>44164</v>
      </c>
      <c r="B2748" s="794" t="s">
        <v>14789</v>
      </c>
      <c r="C2748" s="795" t="s">
        <v>11729</v>
      </c>
      <c r="D2748" s="795" t="s">
        <v>16330</v>
      </c>
      <c r="E2748" s="236" t="s">
        <v>9568</v>
      </c>
      <c r="F2748" s="846"/>
    </row>
    <row r="2749" spans="1:6" ht="17.25" customHeight="1">
      <c r="A2749" s="931">
        <v>44164</v>
      </c>
      <c r="B2749" s="794" t="s">
        <v>14789</v>
      </c>
      <c r="C2749" s="795" t="s">
        <v>16331</v>
      </c>
      <c r="D2749" s="795" t="s">
        <v>16332</v>
      </c>
      <c r="E2749" s="236" t="s">
        <v>9568</v>
      </c>
      <c r="F2749" s="846"/>
    </row>
    <row r="2750" spans="1:6" ht="17.25" customHeight="1">
      <c r="A2750" s="931">
        <v>44165</v>
      </c>
      <c r="B2750" s="794" t="s">
        <v>14789</v>
      </c>
      <c r="C2750" s="795" t="s">
        <v>9883</v>
      </c>
      <c r="D2750" s="795" t="s">
        <v>16333</v>
      </c>
      <c r="E2750" s="236" t="s">
        <v>9568</v>
      </c>
      <c r="F2750" s="846"/>
    </row>
    <row r="2751" spans="1:6" ht="17.25" customHeight="1">
      <c r="A2751" s="931">
        <v>44165</v>
      </c>
      <c r="B2751" s="794" t="s">
        <v>14789</v>
      </c>
      <c r="C2751" s="795" t="s">
        <v>16334</v>
      </c>
      <c r="D2751" s="795" t="s">
        <v>16335</v>
      </c>
      <c r="E2751" s="236" t="s">
        <v>9568</v>
      </c>
      <c r="F2751" s="846"/>
    </row>
    <row r="2752" spans="1:6" ht="17.25" customHeight="1">
      <c r="A2752" s="931">
        <v>44166</v>
      </c>
      <c r="B2752" s="794" t="s">
        <v>14789</v>
      </c>
      <c r="C2752" s="236" t="s">
        <v>16336</v>
      </c>
      <c r="D2752" s="236" t="s">
        <v>16337</v>
      </c>
      <c r="E2752" s="236" t="s">
        <v>9568</v>
      </c>
      <c r="F2752" s="846"/>
    </row>
    <row r="2753" spans="1:6" ht="17.25" customHeight="1">
      <c r="A2753" s="931">
        <v>44166</v>
      </c>
      <c r="B2753" s="794" t="s">
        <v>14789</v>
      </c>
      <c r="C2753" s="236" t="s">
        <v>16040</v>
      </c>
      <c r="D2753" s="236" t="s">
        <v>16338</v>
      </c>
      <c r="E2753" s="236" t="s">
        <v>9568</v>
      </c>
      <c r="F2753" s="846"/>
    </row>
    <row r="2754" spans="1:6" ht="17.25" customHeight="1">
      <c r="A2754" s="931">
        <v>44169</v>
      </c>
      <c r="B2754" s="794" t="s">
        <v>14789</v>
      </c>
      <c r="C2754" s="236" t="s">
        <v>16339</v>
      </c>
      <c r="D2754" s="236" t="s">
        <v>16340</v>
      </c>
      <c r="E2754" s="236" t="s">
        <v>9568</v>
      </c>
      <c r="F2754" s="846"/>
    </row>
    <row r="2755" spans="1:6" ht="17.25" customHeight="1">
      <c r="A2755" s="931">
        <v>44169</v>
      </c>
      <c r="B2755" s="794" t="s">
        <v>14789</v>
      </c>
      <c r="C2755" s="236" t="s">
        <v>16341</v>
      </c>
      <c r="D2755" s="795" t="s">
        <v>16342</v>
      </c>
      <c r="E2755" s="236" t="s">
        <v>9568</v>
      </c>
      <c r="F2755" s="846"/>
    </row>
    <row r="2756" spans="1:6" ht="17.25" customHeight="1">
      <c r="A2756" s="931">
        <v>44169</v>
      </c>
      <c r="B2756" s="794" t="s">
        <v>14789</v>
      </c>
      <c r="C2756" s="236" t="s">
        <v>16343</v>
      </c>
      <c r="D2756" s="236" t="s">
        <v>16344</v>
      </c>
      <c r="E2756" s="236" t="s">
        <v>9568</v>
      </c>
      <c r="F2756" s="846"/>
    </row>
    <row r="2757" spans="1:6" ht="17.25" customHeight="1">
      <c r="A2757" s="931">
        <v>44169</v>
      </c>
      <c r="B2757" s="794" t="s">
        <v>14789</v>
      </c>
      <c r="C2757" s="236" t="s">
        <v>16345</v>
      </c>
      <c r="D2757" s="236" t="s">
        <v>16346</v>
      </c>
      <c r="E2757" s="236" t="s">
        <v>9568</v>
      </c>
      <c r="F2757" s="846"/>
    </row>
    <row r="2758" spans="1:6" ht="17.25" customHeight="1">
      <c r="A2758" s="931">
        <v>44171</v>
      </c>
      <c r="B2758" s="794" t="s">
        <v>14789</v>
      </c>
      <c r="C2758" s="236" t="s">
        <v>16347</v>
      </c>
      <c r="D2758" s="236" t="s">
        <v>16348</v>
      </c>
      <c r="E2758" s="236" t="s">
        <v>9568</v>
      </c>
      <c r="F2758" s="846"/>
    </row>
    <row r="2759" spans="1:6" ht="17.25" customHeight="1">
      <c r="A2759" s="931">
        <v>44171</v>
      </c>
      <c r="B2759" s="794" t="s">
        <v>14789</v>
      </c>
      <c r="C2759" s="236" t="s">
        <v>16349</v>
      </c>
      <c r="D2759" s="795" t="s">
        <v>16350</v>
      </c>
      <c r="E2759" s="236" t="s">
        <v>9568</v>
      </c>
      <c r="F2759" s="846"/>
    </row>
    <row r="2760" spans="1:6" ht="17.25" customHeight="1">
      <c r="A2760" s="931">
        <v>44172</v>
      </c>
      <c r="B2760" s="794" t="s">
        <v>14789</v>
      </c>
      <c r="C2760" s="236" t="s">
        <v>16351</v>
      </c>
      <c r="D2760" s="236" t="s">
        <v>16352</v>
      </c>
      <c r="E2760" s="236" t="s">
        <v>9568</v>
      </c>
      <c r="F2760" s="846"/>
    </row>
    <row r="2761" spans="1:6" ht="17.25" customHeight="1">
      <c r="A2761" s="931">
        <v>44172</v>
      </c>
      <c r="B2761" s="794" t="s">
        <v>14789</v>
      </c>
      <c r="C2761" s="236" t="s">
        <v>16353</v>
      </c>
      <c r="D2761" s="795" t="s">
        <v>16354</v>
      </c>
      <c r="E2761" s="236" t="s">
        <v>9568</v>
      </c>
      <c r="F2761" s="846"/>
    </row>
    <row r="2762" spans="1:6" ht="17.25" customHeight="1">
      <c r="A2762" s="931">
        <v>44172</v>
      </c>
      <c r="B2762" s="794" t="s">
        <v>14789</v>
      </c>
      <c r="C2762" s="236" t="s">
        <v>16355</v>
      </c>
      <c r="D2762" s="795" t="s">
        <v>16356</v>
      </c>
      <c r="E2762" s="236" t="s">
        <v>9568</v>
      </c>
      <c r="F2762" s="846"/>
    </row>
    <row r="2763" spans="1:6" ht="17.25" customHeight="1">
      <c r="A2763" s="931">
        <v>44172</v>
      </c>
      <c r="B2763" s="794" t="s">
        <v>14789</v>
      </c>
      <c r="C2763" s="236" t="s">
        <v>16357</v>
      </c>
      <c r="D2763" s="795" t="s">
        <v>16358</v>
      </c>
      <c r="E2763" s="236" t="s">
        <v>9568</v>
      </c>
      <c r="F2763" s="846"/>
    </row>
    <row r="2764" spans="1:6" ht="17.25" customHeight="1">
      <c r="A2764" s="931">
        <v>44172</v>
      </c>
      <c r="B2764" s="794" t="s">
        <v>14789</v>
      </c>
      <c r="C2764" s="236" t="s">
        <v>16359</v>
      </c>
      <c r="D2764" s="795" t="s">
        <v>16360</v>
      </c>
      <c r="E2764" s="236" t="s">
        <v>9568</v>
      </c>
      <c r="F2764" s="846"/>
    </row>
    <row r="2765" spans="1:6" ht="17.25" customHeight="1">
      <c r="A2765" s="931">
        <v>44172</v>
      </c>
      <c r="B2765" s="794" t="s">
        <v>14789</v>
      </c>
      <c r="C2765" s="236" t="s">
        <v>16361</v>
      </c>
      <c r="D2765" s="795" t="s">
        <v>16362</v>
      </c>
      <c r="E2765" s="236" t="s">
        <v>9568</v>
      </c>
      <c r="F2765" s="846"/>
    </row>
    <row r="2766" spans="1:6" ht="17.25" customHeight="1">
      <c r="A2766" s="931">
        <v>44173</v>
      </c>
      <c r="B2766" s="794" t="s">
        <v>14789</v>
      </c>
      <c r="C2766" s="236" t="s">
        <v>16363</v>
      </c>
      <c r="D2766" s="795" t="s">
        <v>16364</v>
      </c>
      <c r="E2766" s="236" t="s">
        <v>9568</v>
      </c>
      <c r="F2766" s="846"/>
    </row>
    <row r="2767" spans="1:6" ht="17.25" customHeight="1">
      <c r="A2767" s="931">
        <v>44173</v>
      </c>
      <c r="B2767" s="794" t="s">
        <v>14789</v>
      </c>
      <c r="C2767" s="236" t="s">
        <v>16365</v>
      </c>
      <c r="D2767" s="795" t="s">
        <v>16366</v>
      </c>
      <c r="E2767" s="236" t="s">
        <v>9568</v>
      </c>
      <c r="F2767" s="846"/>
    </row>
    <row r="2768" spans="1:6" ht="17.25" customHeight="1">
      <c r="A2768" s="931">
        <v>44173</v>
      </c>
      <c r="B2768" s="794" t="s">
        <v>14789</v>
      </c>
      <c r="C2768" s="236" t="s">
        <v>16367</v>
      </c>
      <c r="D2768" s="795" t="s">
        <v>16368</v>
      </c>
      <c r="E2768" s="236" t="s">
        <v>9568</v>
      </c>
      <c r="F2768" s="846"/>
    </row>
    <row r="2769" spans="1:6" ht="17.25" customHeight="1">
      <c r="A2769" s="931">
        <v>44173</v>
      </c>
      <c r="B2769" s="794" t="s">
        <v>14789</v>
      </c>
      <c r="C2769" s="236" t="s">
        <v>16369</v>
      </c>
      <c r="D2769" s="795" t="s">
        <v>16370</v>
      </c>
      <c r="E2769" s="236" t="s">
        <v>9568</v>
      </c>
      <c r="F2769" s="846"/>
    </row>
    <row r="2770" spans="1:6" ht="17.25" customHeight="1">
      <c r="A2770" s="931">
        <v>44173</v>
      </c>
      <c r="B2770" s="794" t="s">
        <v>14789</v>
      </c>
      <c r="C2770" s="236" t="s">
        <v>16371</v>
      </c>
      <c r="D2770" s="795" t="s">
        <v>16372</v>
      </c>
      <c r="E2770" s="236" t="s">
        <v>9568</v>
      </c>
      <c r="F2770" s="846"/>
    </row>
    <row r="2771" spans="1:6" ht="17.25" customHeight="1">
      <c r="A2771" s="931">
        <v>44173</v>
      </c>
      <c r="B2771" s="794" t="s">
        <v>14789</v>
      </c>
      <c r="C2771" s="236" t="s">
        <v>16373</v>
      </c>
      <c r="D2771" s="795" t="s">
        <v>16374</v>
      </c>
      <c r="E2771" s="236" t="s">
        <v>9568</v>
      </c>
      <c r="F2771" s="846"/>
    </row>
    <row r="2772" spans="1:6" ht="17.25" customHeight="1">
      <c r="A2772" s="931">
        <v>44173</v>
      </c>
      <c r="B2772" s="794" t="s">
        <v>14789</v>
      </c>
      <c r="C2772" s="236" t="s">
        <v>16375</v>
      </c>
      <c r="D2772" s="795" t="s">
        <v>16376</v>
      </c>
      <c r="E2772" s="236" t="s">
        <v>9568</v>
      </c>
      <c r="F2772" s="846"/>
    </row>
    <row r="2773" spans="1:6" ht="17.25" customHeight="1">
      <c r="A2773" s="931">
        <v>44173</v>
      </c>
      <c r="B2773" s="794" t="s">
        <v>14789</v>
      </c>
      <c r="C2773" s="236" t="s">
        <v>16377</v>
      </c>
      <c r="D2773" s="795" t="s">
        <v>16378</v>
      </c>
      <c r="E2773" s="236" t="s">
        <v>9568</v>
      </c>
      <c r="F2773" s="846"/>
    </row>
    <row r="2774" spans="1:6" ht="17.25" customHeight="1">
      <c r="A2774" s="931">
        <v>44173</v>
      </c>
      <c r="B2774" s="794" t="s">
        <v>14789</v>
      </c>
      <c r="C2774" s="236" t="s">
        <v>16379</v>
      </c>
      <c r="D2774" s="795" t="s">
        <v>16380</v>
      </c>
      <c r="E2774" s="236" t="s">
        <v>9568</v>
      </c>
      <c r="F2774" s="846"/>
    </row>
    <row r="2775" spans="1:6" ht="17.25" customHeight="1">
      <c r="A2775" s="931">
        <v>44173</v>
      </c>
      <c r="B2775" s="794" t="s">
        <v>14789</v>
      </c>
      <c r="C2775" s="236" t="s">
        <v>16381</v>
      </c>
      <c r="D2775" s="795" t="s">
        <v>16382</v>
      </c>
      <c r="E2775" s="236" t="s">
        <v>9568</v>
      </c>
      <c r="F2775" s="846"/>
    </row>
    <row r="2776" spans="1:6" ht="17.25" customHeight="1">
      <c r="A2776" s="931">
        <v>44173</v>
      </c>
      <c r="B2776" s="794" t="s">
        <v>14789</v>
      </c>
      <c r="C2776" s="236" t="s">
        <v>16383</v>
      </c>
      <c r="D2776" s="795" t="s">
        <v>16384</v>
      </c>
      <c r="E2776" s="236" t="s">
        <v>9568</v>
      </c>
      <c r="F2776" s="846"/>
    </row>
    <row r="2777" spans="1:6" ht="17.25" customHeight="1">
      <c r="A2777" s="931">
        <v>44173</v>
      </c>
      <c r="B2777" s="794" t="s">
        <v>14789</v>
      </c>
      <c r="C2777" s="236" t="s">
        <v>16385</v>
      </c>
      <c r="D2777" s="795" t="s">
        <v>16386</v>
      </c>
      <c r="E2777" s="236" t="s">
        <v>9568</v>
      </c>
      <c r="F2777" s="846"/>
    </row>
    <row r="2778" spans="1:6" ht="17.25" customHeight="1">
      <c r="A2778" s="931">
        <v>44173</v>
      </c>
      <c r="B2778" s="794" t="s">
        <v>14789</v>
      </c>
      <c r="C2778" s="236" t="s">
        <v>16387</v>
      </c>
      <c r="D2778" s="795" t="s">
        <v>16388</v>
      </c>
      <c r="E2778" s="236" t="s">
        <v>9568</v>
      </c>
      <c r="F2778" s="846"/>
    </row>
    <row r="2779" spans="1:6" ht="17.25" customHeight="1">
      <c r="A2779" s="931">
        <v>44173</v>
      </c>
      <c r="B2779" s="794" t="s">
        <v>14789</v>
      </c>
      <c r="C2779" s="236" t="s">
        <v>16389</v>
      </c>
      <c r="D2779" s="795" t="s">
        <v>16390</v>
      </c>
      <c r="E2779" s="236" t="s">
        <v>9568</v>
      </c>
      <c r="F2779" s="846"/>
    </row>
    <row r="2780" spans="1:6" ht="17.25" customHeight="1">
      <c r="A2780" s="931">
        <v>44173</v>
      </c>
      <c r="B2780" s="794" t="s">
        <v>14789</v>
      </c>
      <c r="C2780" s="236" t="s">
        <v>16391</v>
      </c>
      <c r="D2780" s="795" t="s">
        <v>16392</v>
      </c>
      <c r="E2780" s="236" t="s">
        <v>9568</v>
      </c>
      <c r="F2780" s="846"/>
    </row>
    <row r="2781" spans="1:6" ht="17.25" customHeight="1">
      <c r="A2781" s="931">
        <v>44173</v>
      </c>
      <c r="B2781" s="794" t="s">
        <v>14789</v>
      </c>
      <c r="C2781" s="236" t="s">
        <v>16393</v>
      </c>
      <c r="D2781" s="795" t="s">
        <v>16394</v>
      </c>
      <c r="E2781" s="236" t="s">
        <v>9568</v>
      </c>
      <c r="F2781" s="846"/>
    </row>
    <row r="2782" spans="1:6" ht="17.25" customHeight="1">
      <c r="A2782" s="931">
        <v>44173</v>
      </c>
      <c r="B2782" s="794" t="s">
        <v>14789</v>
      </c>
      <c r="C2782" s="236" t="s">
        <v>16395</v>
      </c>
      <c r="D2782" s="795" t="s">
        <v>16396</v>
      </c>
      <c r="E2782" s="236" t="s">
        <v>9568</v>
      </c>
      <c r="F2782" s="846"/>
    </row>
    <row r="2783" spans="1:6" ht="17.25" customHeight="1">
      <c r="A2783" s="931">
        <v>44173</v>
      </c>
      <c r="B2783" s="794" t="s">
        <v>14789</v>
      </c>
      <c r="C2783" s="236" t="s">
        <v>16397</v>
      </c>
      <c r="D2783" s="795" t="s">
        <v>16398</v>
      </c>
      <c r="E2783" s="236" t="s">
        <v>9568</v>
      </c>
      <c r="F2783" s="846"/>
    </row>
    <row r="2784" spans="1:6" ht="17.25" customHeight="1">
      <c r="A2784" s="931">
        <v>44173</v>
      </c>
      <c r="B2784" s="794" t="s">
        <v>14789</v>
      </c>
      <c r="C2784" s="236" t="s">
        <v>16399</v>
      </c>
      <c r="D2784" s="795" t="s">
        <v>16400</v>
      </c>
      <c r="E2784" s="236" t="s">
        <v>9568</v>
      </c>
      <c r="F2784" s="846"/>
    </row>
    <row r="2785" spans="1:6" ht="17.25" customHeight="1">
      <c r="A2785" s="931">
        <v>44173</v>
      </c>
      <c r="B2785" s="794" t="s">
        <v>14789</v>
      </c>
      <c r="C2785" s="236" t="s">
        <v>16401</v>
      </c>
      <c r="D2785" s="795" t="s">
        <v>16402</v>
      </c>
      <c r="E2785" s="236" t="s">
        <v>9568</v>
      </c>
      <c r="F2785" s="846"/>
    </row>
    <row r="2786" spans="1:6" ht="17.25" customHeight="1">
      <c r="A2786" s="931">
        <v>44173</v>
      </c>
      <c r="B2786" s="794" t="s">
        <v>14789</v>
      </c>
      <c r="C2786" s="236" t="s">
        <v>16403</v>
      </c>
      <c r="D2786" s="795" t="s">
        <v>16404</v>
      </c>
      <c r="E2786" s="236" t="s">
        <v>9568</v>
      </c>
      <c r="F2786" s="846"/>
    </row>
    <row r="2787" spans="1:6" ht="17.25" customHeight="1">
      <c r="A2787" s="931">
        <v>44173</v>
      </c>
      <c r="B2787" s="794" t="s">
        <v>14789</v>
      </c>
      <c r="C2787" s="236" t="s">
        <v>16405</v>
      </c>
      <c r="D2787" s="795" t="s">
        <v>16406</v>
      </c>
      <c r="E2787" s="236" t="s">
        <v>9568</v>
      </c>
      <c r="F2787" s="846"/>
    </row>
    <row r="2788" spans="1:6" ht="17.25" customHeight="1">
      <c r="A2788" s="931">
        <v>44173</v>
      </c>
      <c r="B2788" s="794" t="s">
        <v>14789</v>
      </c>
      <c r="C2788" s="236" t="s">
        <v>16407</v>
      </c>
      <c r="D2788" s="795" t="s">
        <v>16408</v>
      </c>
      <c r="E2788" s="236" t="s">
        <v>9568</v>
      </c>
      <c r="F2788" s="846"/>
    </row>
    <row r="2789" spans="1:6" ht="17.25" customHeight="1">
      <c r="A2789" s="931">
        <v>44173</v>
      </c>
      <c r="B2789" s="794" t="s">
        <v>14789</v>
      </c>
      <c r="C2789" s="236" t="s">
        <v>16409</v>
      </c>
      <c r="D2789" s="795" t="s">
        <v>16410</v>
      </c>
      <c r="E2789" s="236" t="s">
        <v>9568</v>
      </c>
      <c r="F2789" s="846"/>
    </row>
    <row r="2790" spans="1:6" ht="17.25" customHeight="1">
      <c r="A2790" s="931">
        <v>44173</v>
      </c>
      <c r="B2790" s="794" t="s">
        <v>14789</v>
      </c>
      <c r="C2790" s="236" t="s">
        <v>16411</v>
      </c>
      <c r="D2790" s="795" t="s">
        <v>16412</v>
      </c>
      <c r="E2790" s="236" t="s">
        <v>9568</v>
      </c>
      <c r="F2790" s="846"/>
    </row>
    <row r="2791" spans="1:6" ht="17.25" customHeight="1">
      <c r="A2791" s="931">
        <v>44173</v>
      </c>
      <c r="B2791" s="794" t="s">
        <v>14789</v>
      </c>
      <c r="C2791" s="236" t="s">
        <v>16413</v>
      </c>
      <c r="D2791" s="795" t="s">
        <v>16414</v>
      </c>
      <c r="E2791" s="236" t="s">
        <v>9568</v>
      </c>
      <c r="F2791" s="846"/>
    </row>
    <row r="2792" spans="1:6" ht="17.25" customHeight="1">
      <c r="A2792" s="931">
        <v>44173</v>
      </c>
      <c r="B2792" s="794" t="s">
        <v>14789</v>
      </c>
      <c r="C2792" s="236" t="s">
        <v>16415</v>
      </c>
      <c r="D2792" s="795" t="s">
        <v>16416</v>
      </c>
      <c r="E2792" s="236" t="s">
        <v>9568</v>
      </c>
      <c r="F2792" s="846"/>
    </row>
    <row r="2793" spans="1:6" ht="17.25" customHeight="1">
      <c r="A2793" s="931">
        <v>44173</v>
      </c>
      <c r="B2793" s="794" t="s">
        <v>14789</v>
      </c>
      <c r="C2793" s="236" t="s">
        <v>16417</v>
      </c>
      <c r="D2793" s="795" t="s">
        <v>16418</v>
      </c>
      <c r="E2793" s="236" t="s">
        <v>9568</v>
      </c>
      <c r="F2793" s="846"/>
    </row>
    <row r="2794" spans="1:6" ht="17.25" customHeight="1">
      <c r="A2794" s="931">
        <v>44173</v>
      </c>
      <c r="B2794" s="794" t="s">
        <v>14789</v>
      </c>
      <c r="C2794" s="236" t="s">
        <v>16419</v>
      </c>
      <c r="D2794" s="795" t="s">
        <v>16420</v>
      </c>
      <c r="E2794" s="236" t="s">
        <v>9568</v>
      </c>
      <c r="F2794" s="846"/>
    </row>
    <row r="2795" spans="1:6" ht="17.25" customHeight="1">
      <c r="A2795" s="931">
        <v>44173</v>
      </c>
      <c r="B2795" s="794" t="s">
        <v>14789</v>
      </c>
      <c r="C2795" s="236" t="s">
        <v>16421</v>
      </c>
      <c r="D2795" s="795" t="s">
        <v>16422</v>
      </c>
      <c r="E2795" s="236" t="s">
        <v>9568</v>
      </c>
      <c r="F2795" s="846"/>
    </row>
    <row r="2796" spans="1:6" ht="17.25" customHeight="1">
      <c r="A2796" s="931">
        <v>44173</v>
      </c>
      <c r="B2796" s="794" t="s">
        <v>14789</v>
      </c>
      <c r="C2796" s="236" t="s">
        <v>16423</v>
      </c>
      <c r="D2796" s="795" t="s">
        <v>16424</v>
      </c>
      <c r="E2796" s="236" t="s">
        <v>9568</v>
      </c>
      <c r="F2796" s="846"/>
    </row>
    <row r="2797" spans="1:6" ht="17.25" customHeight="1">
      <c r="A2797" s="931">
        <v>44173</v>
      </c>
      <c r="B2797" s="794" t="s">
        <v>14789</v>
      </c>
      <c r="C2797" s="236" t="s">
        <v>16425</v>
      </c>
      <c r="D2797" s="795" t="s">
        <v>16426</v>
      </c>
      <c r="E2797" s="236" t="s">
        <v>9568</v>
      </c>
      <c r="F2797" s="846"/>
    </row>
    <row r="2798" spans="1:6" ht="17.25" customHeight="1">
      <c r="A2798" s="931">
        <v>44173</v>
      </c>
      <c r="B2798" s="794" t="s">
        <v>14789</v>
      </c>
      <c r="C2798" s="236" t="s">
        <v>16427</v>
      </c>
      <c r="D2798" s="795" t="s">
        <v>16428</v>
      </c>
      <c r="E2798" s="236" t="s">
        <v>9568</v>
      </c>
      <c r="F2798" s="846"/>
    </row>
    <row r="2799" spans="1:6" ht="17.25" customHeight="1">
      <c r="A2799" s="931">
        <v>44173</v>
      </c>
      <c r="B2799" s="794" t="s">
        <v>14789</v>
      </c>
      <c r="C2799" s="236" t="s">
        <v>52</v>
      </c>
      <c r="D2799" s="795" t="s">
        <v>16429</v>
      </c>
      <c r="E2799" s="236" t="s">
        <v>9568</v>
      </c>
      <c r="F2799" s="846"/>
    </row>
    <row r="2800" spans="1:6" ht="17.25" customHeight="1">
      <c r="A2800" s="931">
        <v>44173</v>
      </c>
      <c r="B2800" s="794" t="s">
        <v>14789</v>
      </c>
      <c r="C2800" s="236" t="s">
        <v>16430</v>
      </c>
      <c r="D2800" s="795" t="s">
        <v>16431</v>
      </c>
      <c r="E2800" s="236" t="s">
        <v>9568</v>
      </c>
      <c r="F2800" s="846"/>
    </row>
    <row r="2801" spans="1:6" ht="17.25" customHeight="1">
      <c r="A2801" s="931">
        <v>44173</v>
      </c>
      <c r="B2801" s="794" t="s">
        <v>14789</v>
      </c>
      <c r="C2801" s="236" t="s">
        <v>16432</v>
      </c>
      <c r="D2801" s="795" t="s">
        <v>16433</v>
      </c>
      <c r="E2801" s="236" t="s">
        <v>9568</v>
      </c>
      <c r="F2801" s="846"/>
    </row>
    <row r="2802" spans="1:6" ht="17.25" customHeight="1">
      <c r="A2802" s="931">
        <v>44173</v>
      </c>
      <c r="B2802" s="794" t="s">
        <v>14789</v>
      </c>
      <c r="C2802" s="236" t="s">
        <v>16434</v>
      </c>
      <c r="D2802" s="795" t="s">
        <v>16435</v>
      </c>
      <c r="E2802" s="236" t="s">
        <v>9568</v>
      </c>
      <c r="F2802" s="846"/>
    </row>
    <row r="2803" spans="1:6" ht="17.25" customHeight="1">
      <c r="A2803" s="931">
        <v>44173</v>
      </c>
      <c r="B2803" s="794" t="s">
        <v>14789</v>
      </c>
      <c r="C2803" s="236" t="s">
        <v>16436</v>
      </c>
      <c r="D2803" s="795" t="s">
        <v>16437</v>
      </c>
      <c r="E2803" s="236" t="s">
        <v>9568</v>
      </c>
      <c r="F2803" s="846"/>
    </row>
    <row r="2804" spans="1:6" ht="17.25" customHeight="1">
      <c r="A2804" s="931">
        <v>44173</v>
      </c>
      <c r="B2804" s="794" t="s">
        <v>14789</v>
      </c>
      <c r="C2804" s="795" t="s">
        <v>9668</v>
      </c>
      <c r="D2804" s="795" t="s">
        <v>16438</v>
      </c>
      <c r="E2804" s="236" t="s">
        <v>9568</v>
      </c>
      <c r="F2804" s="894"/>
    </row>
    <row r="2805" spans="1:6" ht="17.25" customHeight="1">
      <c r="A2805" s="931">
        <v>44173</v>
      </c>
      <c r="B2805" s="794" t="s">
        <v>14789</v>
      </c>
      <c r="C2805" s="795" t="s">
        <v>16439</v>
      </c>
      <c r="D2805" s="795" t="s">
        <v>16440</v>
      </c>
      <c r="E2805" s="236" t="s">
        <v>9568</v>
      </c>
      <c r="F2805" s="894"/>
    </row>
    <row r="2806" spans="1:6" ht="17.25" customHeight="1">
      <c r="A2806" s="931">
        <v>44174</v>
      </c>
      <c r="B2806" s="794" t="s">
        <v>14789</v>
      </c>
      <c r="C2806" s="795" t="s">
        <v>16441</v>
      </c>
      <c r="D2806" s="795" t="s">
        <v>16442</v>
      </c>
      <c r="E2806" s="236" t="s">
        <v>9568</v>
      </c>
      <c r="F2806" s="894"/>
    </row>
    <row r="2807" spans="1:6" ht="17.25" customHeight="1">
      <c r="A2807" s="931">
        <v>44174</v>
      </c>
      <c r="B2807" s="794" t="s">
        <v>14789</v>
      </c>
      <c r="C2807" s="795" t="s">
        <v>16443</v>
      </c>
      <c r="D2807" s="795" t="s">
        <v>16444</v>
      </c>
      <c r="E2807" s="236" t="s">
        <v>9568</v>
      </c>
      <c r="F2807" s="894"/>
    </row>
    <row r="2808" spans="1:6" ht="17.25" customHeight="1">
      <c r="A2808" s="931">
        <v>44174</v>
      </c>
      <c r="B2808" s="794" t="s">
        <v>14789</v>
      </c>
      <c r="C2808" s="795" t="s">
        <v>16413</v>
      </c>
      <c r="D2808" s="795" t="s">
        <v>16445</v>
      </c>
      <c r="E2808" s="236" t="s">
        <v>9568</v>
      </c>
      <c r="F2808" s="894"/>
    </row>
    <row r="2809" spans="1:6" ht="17.25" customHeight="1">
      <c r="A2809" s="931">
        <v>44174</v>
      </c>
      <c r="B2809" s="794" t="s">
        <v>14789</v>
      </c>
      <c r="C2809" s="795" t="s">
        <v>16446</v>
      </c>
      <c r="D2809" s="795" t="s">
        <v>16447</v>
      </c>
      <c r="E2809" s="236" t="s">
        <v>9568</v>
      </c>
      <c r="F2809" s="894"/>
    </row>
    <row r="2810" spans="1:6" ht="17.25" customHeight="1">
      <c r="A2810" s="931">
        <v>44174</v>
      </c>
      <c r="B2810" s="794" t="s">
        <v>14789</v>
      </c>
      <c r="C2810" s="795" t="s">
        <v>16448</v>
      </c>
      <c r="D2810" s="795" t="s">
        <v>16449</v>
      </c>
      <c r="E2810" s="236" t="s">
        <v>9568</v>
      </c>
      <c r="F2810" s="894"/>
    </row>
    <row r="2811" spans="1:6" ht="17.25" customHeight="1">
      <c r="A2811" s="931">
        <v>44175</v>
      </c>
      <c r="B2811" s="794" t="s">
        <v>14789</v>
      </c>
      <c r="C2811" s="236" t="s">
        <v>16450</v>
      </c>
      <c r="D2811" s="236" t="s">
        <v>16451</v>
      </c>
      <c r="E2811" s="236" t="s">
        <v>9568</v>
      </c>
      <c r="F2811" s="846"/>
    </row>
    <row r="2812" spans="1:6" ht="17.25" customHeight="1">
      <c r="A2812" s="934">
        <v>44175</v>
      </c>
      <c r="B2812" s="810" t="s">
        <v>14789</v>
      </c>
      <c r="C2812" s="796" t="s">
        <v>12023</v>
      </c>
      <c r="D2812" s="796" t="s">
        <v>16452</v>
      </c>
      <c r="E2812" s="796" t="s">
        <v>9568</v>
      </c>
      <c r="F2812" s="848"/>
    </row>
    <row r="2813" spans="1:6" ht="17.25" customHeight="1">
      <c r="A2813" s="931">
        <v>44175</v>
      </c>
      <c r="B2813" s="794" t="s">
        <v>14789</v>
      </c>
      <c r="C2813" s="236" t="s">
        <v>16453</v>
      </c>
      <c r="D2813" s="236" t="s">
        <v>16454</v>
      </c>
      <c r="E2813" s="236" t="s">
        <v>9568</v>
      </c>
      <c r="F2813" s="846"/>
    </row>
    <row r="2814" spans="1:6" ht="17.25" customHeight="1">
      <c r="A2814" s="931">
        <v>44176</v>
      </c>
      <c r="B2814" s="794" t="s">
        <v>14789</v>
      </c>
      <c r="C2814" s="795" t="s">
        <v>16455</v>
      </c>
      <c r="D2814" s="236" t="s">
        <v>16456</v>
      </c>
      <c r="E2814" s="236" t="s">
        <v>9568</v>
      </c>
      <c r="F2814" s="846"/>
    </row>
    <row r="2815" spans="1:6" ht="17.25" customHeight="1">
      <c r="A2815" s="934">
        <v>44176</v>
      </c>
      <c r="B2815" s="810" t="s">
        <v>14789</v>
      </c>
      <c r="C2815" s="796" t="s">
        <v>16457</v>
      </c>
      <c r="D2815" s="796" t="s">
        <v>16458</v>
      </c>
      <c r="E2815" s="796" t="s">
        <v>9568</v>
      </c>
      <c r="F2815" s="848"/>
    </row>
    <row r="2816" spans="1:6" ht="17.25" customHeight="1">
      <c r="A2816" s="934">
        <v>44176</v>
      </c>
      <c r="B2816" s="810" t="s">
        <v>14789</v>
      </c>
      <c r="C2816" s="796" t="s">
        <v>16459</v>
      </c>
      <c r="D2816" s="796" t="s">
        <v>16460</v>
      </c>
      <c r="E2816" s="796" t="s">
        <v>9568</v>
      </c>
      <c r="F2816" s="848"/>
    </row>
    <row r="2817" spans="1:6" ht="17.25" customHeight="1">
      <c r="A2817" s="931">
        <v>44176</v>
      </c>
      <c r="B2817" s="794" t="s">
        <v>14789</v>
      </c>
      <c r="C2817" s="795" t="s">
        <v>16461</v>
      </c>
      <c r="D2817" s="795" t="s">
        <v>16462</v>
      </c>
      <c r="E2817" s="236" t="s">
        <v>9568</v>
      </c>
      <c r="F2817" s="846"/>
    </row>
    <row r="2818" spans="1:6" ht="17.25" customHeight="1">
      <c r="A2818" s="931">
        <v>44176</v>
      </c>
      <c r="B2818" s="794" t="s">
        <v>14789</v>
      </c>
      <c r="C2818" s="795" t="s">
        <v>11987</v>
      </c>
      <c r="D2818" s="795" t="s">
        <v>16463</v>
      </c>
      <c r="E2818" s="236" t="s">
        <v>9568</v>
      </c>
      <c r="F2818" s="846"/>
    </row>
    <row r="2819" spans="1:6" ht="17.25" customHeight="1">
      <c r="A2819" s="931">
        <v>44176</v>
      </c>
      <c r="B2819" s="794" t="s">
        <v>14789</v>
      </c>
      <c r="C2819" s="795" t="s">
        <v>16464</v>
      </c>
      <c r="D2819" s="795" t="s">
        <v>16465</v>
      </c>
      <c r="E2819" s="236" t="s">
        <v>9568</v>
      </c>
      <c r="F2819" s="846"/>
    </row>
    <row r="2820" spans="1:6" ht="17.25" customHeight="1">
      <c r="A2820" s="931">
        <v>44176</v>
      </c>
      <c r="B2820" s="794" t="s">
        <v>14789</v>
      </c>
      <c r="C2820" s="795" t="s">
        <v>16466</v>
      </c>
      <c r="D2820" s="795" t="s">
        <v>16467</v>
      </c>
      <c r="E2820" s="236" t="s">
        <v>9568</v>
      </c>
      <c r="F2820" s="846"/>
    </row>
    <row r="2821" spans="1:6" ht="17.25" customHeight="1">
      <c r="A2821" s="931">
        <v>44177</v>
      </c>
      <c r="B2821" s="794" t="s">
        <v>14789</v>
      </c>
      <c r="C2821" s="795" t="s">
        <v>16468</v>
      </c>
      <c r="D2821" s="795" t="s">
        <v>16469</v>
      </c>
      <c r="E2821" s="236" t="s">
        <v>9568</v>
      </c>
      <c r="F2821" s="846"/>
    </row>
    <row r="2822" spans="1:6" ht="17.25" customHeight="1">
      <c r="A2822" s="931">
        <v>44177</v>
      </c>
      <c r="B2822" s="794" t="s">
        <v>14789</v>
      </c>
      <c r="C2822" s="795" t="s">
        <v>16470</v>
      </c>
      <c r="D2822" s="795" t="s">
        <v>16471</v>
      </c>
      <c r="E2822" s="236" t="s">
        <v>9568</v>
      </c>
      <c r="F2822" s="846"/>
    </row>
    <row r="2823" spans="1:6" ht="17.25" customHeight="1">
      <c r="A2823" s="931">
        <v>44177</v>
      </c>
      <c r="B2823" s="794" t="s">
        <v>14789</v>
      </c>
      <c r="C2823" s="795" t="s">
        <v>16472</v>
      </c>
      <c r="D2823" s="795" t="s">
        <v>16473</v>
      </c>
      <c r="E2823" s="236" t="s">
        <v>9568</v>
      </c>
      <c r="F2823" s="846"/>
    </row>
    <row r="2824" spans="1:6" ht="17.25" customHeight="1">
      <c r="A2824" s="931">
        <v>44177</v>
      </c>
      <c r="B2824" s="794" t="s">
        <v>14789</v>
      </c>
      <c r="C2824" s="795" t="s">
        <v>16474</v>
      </c>
      <c r="D2824" s="795" t="s">
        <v>16475</v>
      </c>
      <c r="E2824" s="236" t="s">
        <v>9568</v>
      </c>
      <c r="F2824" s="846"/>
    </row>
    <row r="2825" spans="1:6" ht="17.25" customHeight="1">
      <c r="A2825" s="931">
        <v>44177</v>
      </c>
      <c r="B2825" s="794" t="s">
        <v>14789</v>
      </c>
      <c r="C2825" s="795" t="s">
        <v>16476</v>
      </c>
      <c r="D2825" s="795" t="s">
        <v>16477</v>
      </c>
      <c r="E2825" s="236" t="s">
        <v>9568</v>
      </c>
      <c r="F2825" s="846"/>
    </row>
    <row r="2826" spans="1:6" ht="17.25" customHeight="1">
      <c r="A2826" s="931">
        <v>44177</v>
      </c>
      <c r="B2826" s="794" t="s">
        <v>14789</v>
      </c>
      <c r="C2826" s="795" t="s">
        <v>16478</v>
      </c>
      <c r="D2826" s="795" t="s">
        <v>16479</v>
      </c>
      <c r="E2826" s="236" t="s">
        <v>9568</v>
      </c>
      <c r="F2826" s="846"/>
    </row>
    <row r="2827" spans="1:6" ht="17.25" customHeight="1">
      <c r="A2827" s="931">
        <v>44178</v>
      </c>
      <c r="B2827" s="794" t="s">
        <v>14789</v>
      </c>
      <c r="C2827" s="795" t="s">
        <v>16480</v>
      </c>
      <c r="D2827" s="795" t="s">
        <v>16481</v>
      </c>
      <c r="E2827" s="236" t="s">
        <v>9568</v>
      </c>
      <c r="F2827" s="846"/>
    </row>
    <row r="2828" spans="1:6" ht="17.25" customHeight="1">
      <c r="A2828" s="931">
        <v>44178</v>
      </c>
      <c r="B2828" s="794" t="s">
        <v>14789</v>
      </c>
      <c r="C2828" s="795" t="s">
        <v>16482</v>
      </c>
      <c r="D2828" s="795" t="s">
        <v>16483</v>
      </c>
      <c r="E2828" s="236" t="s">
        <v>9568</v>
      </c>
      <c r="F2828" s="846"/>
    </row>
    <row r="2829" spans="1:6" ht="17.25" customHeight="1">
      <c r="A2829" s="931">
        <v>44178</v>
      </c>
      <c r="B2829" s="794" t="s">
        <v>14789</v>
      </c>
      <c r="C2829" s="795" t="s">
        <v>16484</v>
      </c>
      <c r="D2829" s="795" t="s">
        <v>16485</v>
      </c>
      <c r="E2829" s="236" t="s">
        <v>9568</v>
      </c>
      <c r="F2829" s="846"/>
    </row>
    <row r="2830" spans="1:6" ht="17.25" customHeight="1">
      <c r="A2830" s="931">
        <v>44178</v>
      </c>
      <c r="B2830" s="794" t="s">
        <v>14789</v>
      </c>
      <c r="C2830" s="795" t="s">
        <v>16486</v>
      </c>
      <c r="D2830" s="795" t="s">
        <v>16487</v>
      </c>
      <c r="E2830" s="236" t="s">
        <v>9568</v>
      </c>
      <c r="F2830" s="846"/>
    </row>
    <row r="2831" spans="1:6" ht="17.25" customHeight="1">
      <c r="A2831" s="931">
        <v>44179</v>
      </c>
      <c r="B2831" s="794" t="s">
        <v>14789</v>
      </c>
      <c r="C2831" s="795" t="s">
        <v>16488</v>
      </c>
      <c r="D2831" s="795" t="s">
        <v>16489</v>
      </c>
      <c r="E2831" s="236" t="s">
        <v>9568</v>
      </c>
      <c r="F2831" s="846"/>
    </row>
    <row r="2832" spans="1:6" ht="17.25" customHeight="1">
      <c r="A2832" s="931">
        <v>44179</v>
      </c>
      <c r="B2832" s="794" t="s">
        <v>14789</v>
      </c>
      <c r="C2832" s="795" t="s">
        <v>9960</v>
      </c>
      <c r="D2832" s="795" t="s">
        <v>16490</v>
      </c>
      <c r="E2832" s="236" t="s">
        <v>9568</v>
      </c>
      <c r="F2832" s="846"/>
    </row>
    <row r="2833" spans="1:6" ht="17.25" customHeight="1">
      <c r="A2833" s="934">
        <v>44179</v>
      </c>
      <c r="B2833" s="810" t="s">
        <v>14789</v>
      </c>
      <c r="C2833" s="797" t="s">
        <v>16491</v>
      </c>
      <c r="D2833" s="797" t="s">
        <v>16492</v>
      </c>
      <c r="E2833" s="796" t="s">
        <v>9568</v>
      </c>
      <c r="F2833" s="848"/>
    </row>
    <row r="2834" spans="1:6" ht="17.25" customHeight="1">
      <c r="A2834" s="931">
        <v>44180</v>
      </c>
      <c r="B2834" s="794" t="s">
        <v>14789</v>
      </c>
      <c r="C2834" s="236" t="s">
        <v>12553</v>
      </c>
      <c r="D2834" s="236" t="s">
        <v>16493</v>
      </c>
      <c r="E2834" s="236" t="s">
        <v>9568</v>
      </c>
      <c r="F2834" s="846"/>
    </row>
    <row r="2835" spans="1:6" ht="17.25" customHeight="1">
      <c r="A2835" s="931">
        <v>44180</v>
      </c>
      <c r="B2835" s="794" t="s">
        <v>14789</v>
      </c>
      <c r="C2835" s="236" t="s">
        <v>16494</v>
      </c>
      <c r="D2835" s="236" t="s">
        <v>16495</v>
      </c>
      <c r="E2835" s="236" t="s">
        <v>9568</v>
      </c>
      <c r="F2835" s="846"/>
    </row>
    <row r="2836" spans="1:6" ht="17.25" customHeight="1">
      <c r="A2836" s="934">
        <v>44180</v>
      </c>
      <c r="B2836" s="810" t="s">
        <v>14789</v>
      </c>
      <c r="C2836" s="796" t="s">
        <v>16496</v>
      </c>
      <c r="D2836" s="796" t="s">
        <v>16497</v>
      </c>
      <c r="E2836" s="796" t="s">
        <v>9568</v>
      </c>
      <c r="F2836" s="848"/>
    </row>
    <row r="2837" spans="1:6" ht="17.25" customHeight="1">
      <c r="A2837" s="934">
        <v>44181</v>
      </c>
      <c r="B2837" s="810" t="s">
        <v>14789</v>
      </c>
      <c r="C2837" s="796" t="s">
        <v>16498</v>
      </c>
      <c r="D2837" s="796" t="s">
        <v>16499</v>
      </c>
      <c r="E2837" s="796" t="s">
        <v>9568</v>
      </c>
      <c r="F2837" s="848"/>
    </row>
    <row r="2838" spans="1:6" ht="17.25" customHeight="1">
      <c r="A2838" s="931">
        <v>44181</v>
      </c>
      <c r="B2838" s="794" t="s">
        <v>14789</v>
      </c>
      <c r="C2838" s="236" t="s">
        <v>16500</v>
      </c>
      <c r="D2838" s="236" t="s">
        <v>16501</v>
      </c>
      <c r="E2838" s="236" t="s">
        <v>9568</v>
      </c>
      <c r="F2838" s="846"/>
    </row>
    <row r="2839" spans="1:6" ht="17.25" customHeight="1">
      <c r="A2839" s="931">
        <v>44182</v>
      </c>
      <c r="B2839" s="794" t="s">
        <v>14789</v>
      </c>
      <c r="C2839" s="236" t="s">
        <v>16502</v>
      </c>
      <c r="D2839" s="236" t="s">
        <v>16503</v>
      </c>
      <c r="E2839" s="236" t="s">
        <v>9568</v>
      </c>
      <c r="F2839" s="846"/>
    </row>
    <row r="2840" spans="1:6" ht="17.25" customHeight="1">
      <c r="A2840" s="931">
        <v>44182</v>
      </c>
      <c r="B2840" s="794" t="s">
        <v>14789</v>
      </c>
      <c r="C2840" s="236" t="s">
        <v>12964</v>
      </c>
      <c r="D2840" s="236" t="s">
        <v>16504</v>
      </c>
      <c r="E2840" s="236" t="s">
        <v>9568</v>
      </c>
      <c r="F2840" s="846"/>
    </row>
    <row r="2841" spans="1:6" ht="17.25" customHeight="1">
      <c r="A2841" s="931">
        <v>44182</v>
      </c>
      <c r="B2841" s="794" t="s">
        <v>14789</v>
      </c>
      <c r="C2841" s="236" t="s">
        <v>16505</v>
      </c>
      <c r="D2841" s="795" t="s">
        <v>16506</v>
      </c>
      <c r="E2841" s="236" t="s">
        <v>9568</v>
      </c>
      <c r="F2841" s="846"/>
    </row>
    <row r="2842" spans="1:6" ht="17.25" customHeight="1">
      <c r="A2842" s="931">
        <v>44183</v>
      </c>
      <c r="B2842" s="794" t="s">
        <v>14789</v>
      </c>
      <c r="C2842" s="236" t="s">
        <v>16507</v>
      </c>
      <c r="D2842" s="236" t="s">
        <v>16508</v>
      </c>
      <c r="E2842" s="236" t="s">
        <v>9568</v>
      </c>
      <c r="F2842" s="846"/>
    </row>
    <row r="2843" spans="1:6" ht="17.25" customHeight="1">
      <c r="A2843" s="934">
        <v>44183</v>
      </c>
      <c r="B2843" s="810" t="s">
        <v>14789</v>
      </c>
      <c r="C2843" s="796" t="s">
        <v>9668</v>
      </c>
      <c r="D2843" s="796" t="s">
        <v>16509</v>
      </c>
      <c r="E2843" s="796" t="s">
        <v>9568</v>
      </c>
      <c r="F2843" s="848"/>
    </row>
    <row r="2844" spans="1:6" ht="17.25" customHeight="1">
      <c r="A2844" s="931">
        <v>44184</v>
      </c>
      <c r="B2844" s="794" t="s">
        <v>14789</v>
      </c>
      <c r="C2844" s="236" t="s">
        <v>16510</v>
      </c>
      <c r="D2844" s="795" t="s">
        <v>16511</v>
      </c>
      <c r="E2844" s="236" t="s">
        <v>9568</v>
      </c>
      <c r="F2844" s="846"/>
    </row>
    <row r="2845" spans="1:6" ht="17.25" customHeight="1">
      <c r="A2845" s="931">
        <v>44184</v>
      </c>
      <c r="B2845" s="794" t="s">
        <v>14789</v>
      </c>
      <c r="C2845" s="236" t="s">
        <v>16512</v>
      </c>
      <c r="D2845" s="795" t="s">
        <v>16513</v>
      </c>
      <c r="E2845" s="236" t="s">
        <v>9568</v>
      </c>
      <c r="F2845" s="846"/>
    </row>
    <row r="2846" spans="1:6" ht="17.25" customHeight="1">
      <c r="A2846" s="931">
        <v>44184</v>
      </c>
      <c r="B2846" s="794" t="s">
        <v>14789</v>
      </c>
      <c r="C2846" s="236" t="s">
        <v>16514</v>
      </c>
      <c r="D2846" s="795" t="s">
        <v>16515</v>
      </c>
      <c r="E2846" s="236" t="s">
        <v>9568</v>
      </c>
      <c r="F2846" s="846"/>
    </row>
    <row r="2847" spans="1:6" ht="17.25" customHeight="1">
      <c r="A2847" s="931">
        <v>44185</v>
      </c>
      <c r="B2847" s="794" t="s">
        <v>14789</v>
      </c>
      <c r="C2847" s="236" t="s">
        <v>16516</v>
      </c>
      <c r="D2847" s="795" t="s">
        <v>16517</v>
      </c>
      <c r="E2847" s="236" t="s">
        <v>9568</v>
      </c>
      <c r="F2847" s="846"/>
    </row>
    <row r="2848" spans="1:6" ht="17.25" customHeight="1">
      <c r="A2848" s="931">
        <v>44185</v>
      </c>
      <c r="B2848" s="794" t="s">
        <v>14789</v>
      </c>
      <c r="C2848" s="236" t="s">
        <v>16518</v>
      </c>
      <c r="D2848" s="795" t="s">
        <v>16519</v>
      </c>
      <c r="E2848" s="236" t="s">
        <v>9568</v>
      </c>
      <c r="F2848" s="846"/>
    </row>
    <row r="2849" spans="1:6" ht="17.25" customHeight="1">
      <c r="A2849" s="931">
        <v>44186</v>
      </c>
      <c r="B2849" s="794" t="s">
        <v>14789</v>
      </c>
      <c r="C2849" s="236" t="s">
        <v>16520</v>
      </c>
      <c r="D2849" s="795" t="s">
        <v>16521</v>
      </c>
      <c r="E2849" s="236" t="s">
        <v>9568</v>
      </c>
      <c r="F2849" s="846"/>
    </row>
    <row r="2850" spans="1:6" ht="17.25" customHeight="1">
      <c r="A2850" s="931">
        <v>44186</v>
      </c>
      <c r="B2850" s="794" t="s">
        <v>14789</v>
      </c>
      <c r="C2850" s="236" t="s">
        <v>14176</v>
      </c>
      <c r="D2850" s="795" t="s">
        <v>16522</v>
      </c>
      <c r="E2850" s="236" t="s">
        <v>9568</v>
      </c>
      <c r="F2850" s="846"/>
    </row>
    <row r="2851" spans="1:6" ht="17.25" customHeight="1">
      <c r="A2851" s="931">
        <v>44186</v>
      </c>
      <c r="B2851" s="794" t="s">
        <v>14789</v>
      </c>
      <c r="C2851" s="795" t="s">
        <v>16523</v>
      </c>
      <c r="D2851" s="795" t="s">
        <v>16524</v>
      </c>
      <c r="E2851" s="236" t="s">
        <v>9568</v>
      </c>
      <c r="F2851" s="846"/>
    </row>
    <row r="2852" spans="1:6" ht="17.25" customHeight="1">
      <c r="A2852" s="934">
        <v>44186</v>
      </c>
      <c r="B2852" s="810" t="s">
        <v>14789</v>
      </c>
      <c r="C2852" s="796" t="s">
        <v>16525</v>
      </c>
      <c r="D2852" s="797" t="s">
        <v>16526</v>
      </c>
      <c r="E2852" s="796" t="s">
        <v>9568</v>
      </c>
      <c r="F2852" s="848"/>
    </row>
    <row r="2853" spans="1:6" ht="17.25" customHeight="1">
      <c r="A2853" s="931">
        <v>44187</v>
      </c>
      <c r="B2853" s="794" t="s">
        <v>14789</v>
      </c>
      <c r="C2853" s="795" t="s">
        <v>16527</v>
      </c>
      <c r="D2853" s="236" t="s">
        <v>16528</v>
      </c>
      <c r="E2853" s="236" t="s">
        <v>9568</v>
      </c>
      <c r="F2853" s="846"/>
    </row>
    <row r="2854" spans="1:6" ht="17.25" customHeight="1">
      <c r="A2854" s="934">
        <v>44187</v>
      </c>
      <c r="B2854" s="810" t="s">
        <v>14789</v>
      </c>
      <c r="C2854" s="796" t="s">
        <v>16529</v>
      </c>
      <c r="D2854" s="796" t="s">
        <v>16530</v>
      </c>
      <c r="E2854" s="796" t="s">
        <v>9568</v>
      </c>
      <c r="F2854" s="848"/>
    </row>
    <row r="2855" spans="1:6" ht="17.25" customHeight="1">
      <c r="A2855" s="931">
        <v>44188</v>
      </c>
      <c r="B2855" s="794" t="s">
        <v>14789</v>
      </c>
      <c r="C2855" s="236" t="s">
        <v>16531</v>
      </c>
      <c r="D2855" s="236" t="s">
        <v>16532</v>
      </c>
      <c r="E2855" s="236" t="s">
        <v>9568</v>
      </c>
      <c r="F2855" s="846"/>
    </row>
    <row r="2856" spans="1:6" ht="17.25" customHeight="1">
      <c r="A2856" s="931">
        <v>44188</v>
      </c>
      <c r="B2856" s="794" t="s">
        <v>14789</v>
      </c>
      <c r="C2856" s="236" t="s">
        <v>16533</v>
      </c>
      <c r="D2856" s="795" t="s">
        <v>16534</v>
      </c>
      <c r="E2856" s="236" t="s">
        <v>9568</v>
      </c>
      <c r="F2856" s="846"/>
    </row>
    <row r="2857" spans="1:6" ht="17.25" customHeight="1">
      <c r="A2857" s="931">
        <v>44188</v>
      </c>
      <c r="B2857" s="794" t="s">
        <v>14789</v>
      </c>
      <c r="C2857" s="236" t="s">
        <v>16267</v>
      </c>
      <c r="D2857" s="236" t="s">
        <v>16535</v>
      </c>
      <c r="E2857" s="236" t="s">
        <v>9568</v>
      </c>
      <c r="F2857" s="846"/>
    </row>
    <row r="2858" spans="1:6" ht="17.25" customHeight="1">
      <c r="A2858" s="934">
        <v>44188</v>
      </c>
      <c r="B2858" s="810" t="s">
        <v>14789</v>
      </c>
      <c r="C2858" s="796" t="s">
        <v>16536</v>
      </c>
      <c r="D2858" s="796" t="s">
        <v>16537</v>
      </c>
      <c r="E2858" s="796" t="s">
        <v>9568</v>
      </c>
      <c r="F2858" s="848"/>
    </row>
    <row r="2859" spans="1:6" ht="17.25" customHeight="1">
      <c r="A2859" s="934">
        <v>44189</v>
      </c>
      <c r="B2859" s="810" t="s">
        <v>14789</v>
      </c>
      <c r="C2859" s="796" t="s">
        <v>16538</v>
      </c>
      <c r="D2859" s="796" t="s">
        <v>16539</v>
      </c>
      <c r="E2859" s="796" t="s">
        <v>9568</v>
      </c>
      <c r="F2859" s="848"/>
    </row>
    <row r="2860" spans="1:6" ht="17.25" customHeight="1">
      <c r="A2860" s="931">
        <v>44189</v>
      </c>
      <c r="B2860" s="794" t="s">
        <v>14789</v>
      </c>
      <c r="C2860" s="795" t="s">
        <v>16540</v>
      </c>
      <c r="D2860" s="795" t="s">
        <v>16541</v>
      </c>
      <c r="E2860" s="236" t="s">
        <v>9568</v>
      </c>
      <c r="F2860" s="846"/>
    </row>
    <row r="2861" spans="1:6" ht="17.25" customHeight="1">
      <c r="A2861" s="931">
        <v>44190</v>
      </c>
      <c r="B2861" s="794" t="s">
        <v>14789</v>
      </c>
      <c r="C2861" s="795" t="s">
        <v>16542</v>
      </c>
      <c r="D2861" s="795" t="s">
        <v>16543</v>
      </c>
      <c r="E2861" s="236" t="s">
        <v>9568</v>
      </c>
      <c r="F2861" s="846"/>
    </row>
    <row r="2862" spans="1:6" ht="17.25" customHeight="1">
      <c r="A2862" s="931">
        <v>44190</v>
      </c>
      <c r="B2862" s="794" t="s">
        <v>14789</v>
      </c>
      <c r="C2862" s="795" t="s">
        <v>16544</v>
      </c>
      <c r="D2862" s="795" t="s">
        <v>16545</v>
      </c>
      <c r="E2862" s="236" t="s">
        <v>9568</v>
      </c>
      <c r="F2862" s="846"/>
    </row>
    <row r="2863" spans="1:6" ht="17.25" customHeight="1">
      <c r="A2863" s="931">
        <v>44190</v>
      </c>
      <c r="B2863" s="794" t="s">
        <v>14789</v>
      </c>
      <c r="C2863" s="795" t="s">
        <v>16546</v>
      </c>
      <c r="D2863" s="795" t="s">
        <v>16547</v>
      </c>
      <c r="E2863" s="236" t="s">
        <v>9568</v>
      </c>
      <c r="F2863" s="846"/>
    </row>
    <row r="2864" spans="1:6" ht="17.25" customHeight="1">
      <c r="A2864" s="931">
        <v>44190</v>
      </c>
      <c r="B2864" s="794" t="s">
        <v>14789</v>
      </c>
      <c r="C2864" s="795" t="s">
        <v>16548</v>
      </c>
      <c r="D2864" s="795" t="s">
        <v>16549</v>
      </c>
      <c r="E2864" s="236" t="s">
        <v>9568</v>
      </c>
      <c r="F2864" s="846"/>
    </row>
    <row r="2865" spans="1:6" ht="17.25" customHeight="1">
      <c r="A2865" s="931">
        <v>44191</v>
      </c>
      <c r="B2865" s="794" t="s">
        <v>14789</v>
      </c>
      <c r="C2865" s="795" t="s">
        <v>16550</v>
      </c>
      <c r="D2865" s="795" t="s">
        <v>16551</v>
      </c>
      <c r="E2865" s="236" t="s">
        <v>9568</v>
      </c>
      <c r="F2865" s="846"/>
    </row>
    <row r="2866" spans="1:6" ht="17.25" customHeight="1">
      <c r="A2866" s="931">
        <v>44191</v>
      </c>
      <c r="B2866" s="794" t="s">
        <v>14789</v>
      </c>
      <c r="C2866" s="795" t="s">
        <v>16552</v>
      </c>
      <c r="D2866" s="795" t="s">
        <v>16553</v>
      </c>
      <c r="E2866" s="236" t="s">
        <v>9568</v>
      </c>
      <c r="F2866" s="846"/>
    </row>
    <row r="2867" spans="1:6" ht="17.25" customHeight="1">
      <c r="A2867" s="931">
        <v>44191</v>
      </c>
      <c r="B2867" s="794" t="s">
        <v>14789</v>
      </c>
      <c r="C2867" s="795" t="s">
        <v>10013</v>
      </c>
      <c r="D2867" s="795" t="s">
        <v>14940</v>
      </c>
      <c r="E2867" s="236" t="s">
        <v>9568</v>
      </c>
      <c r="F2867" s="846"/>
    </row>
    <row r="2868" spans="1:6" ht="17.25" customHeight="1">
      <c r="A2868" s="931">
        <v>44192</v>
      </c>
      <c r="B2868" s="794" t="s">
        <v>14789</v>
      </c>
      <c r="C2868" s="795" t="s">
        <v>16554</v>
      </c>
      <c r="D2868" s="795" t="s">
        <v>16555</v>
      </c>
      <c r="E2868" s="236" t="s">
        <v>9568</v>
      </c>
      <c r="F2868" s="846"/>
    </row>
    <row r="2869" spans="1:6" ht="17.25" customHeight="1">
      <c r="A2869" s="931">
        <v>44192</v>
      </c>
      <c r="B2869" s="794" t="s">
        <v>14789</v>
      </c>
      <c r="C2869" s="795" t="s">
        <v>16556</v>
      </c>
      <c r="D2869" s="795" t="s">
        <v>16557</v>
      </c>
      <c r="E2869" s="236" t="s">
        <v>9568</v>
      </c>
      <c r="F2869" s="846"/>
    </row>
    <row r="2870" spans="1:6" ht="17.25" customHeight="1">
      <c r="A2870" s="931">
        <v>44193</v>
      </c>
      <c r="B2870" s="794" t="s">
        <v>14789</v>
      </c>
      <c r="C2870" s="795" t="s">
        <v>16558</v>
      </c>
      <c r="D2870" s="795" t="s">
        <v>16559</v>
      </c>
      <c r="E2870" s="236" t="s">
        <v>9568</v>
      </c>
      <c r="F2870" s="846"/>
    </row>
    <row r="2871" spans="1:6" ht="17.25" customHeight="1">
      <c r="A2871" s="931">
        <v>44193</v>
      </c>
      <c r="B2871" s="794" t="s">
        <v>14789</v>
      </c>
      <c r="C2871" s="795" t="s">
        <v>16560</v>
      </c>
      <c r="D2871" s="795" t="s">
        <v>16561</v>
      </c>
      <c r="E2871" s="236" t="s">
        <v>9568</v>
      </c>
      <c r="F2871" s="846"/>
    </row>
    <row r="2872" spans="1:6" ht="17.25" customHeight="1">
      <c r="A2872" s="934">
        <v>44193</v>
      </c>
      <c r="B2872" s="810" t="s">
        <v>14789</v>
      </c>
      <c r="C2872" s="797" t="s">
        <v>16562</v>
      </c>
      <c r="D2872" s="797" t="s">
        <v>16563</v>
      </c>
      <c r="E2872" s="796" t="s">
        <v>9568</v>
      </c>
      <c r="F2872" s="848"/>
    </row>
    <row r="2873" spans="1:6" ht="17.25" customHeight="1">
      <c r="A2873" s="931">
        <v>44194</v>
      </c>
      <c r="B2873" s="794" t="s">
        <v>14789</v>
      </c>
      <c r="C2873" s="795" t="s">
        <v>16004</v>
      </c>
      <c r="D2873" s="795" t="s">
        <v>16564</v>
      </c>
      <c r="E2873" s="796" t="s">
        <v>9568</v>
      </c>
      <c r="F2873" s="846"/>
    </row>
    <row r="2874" spans="1:6" ht="17.25" customHeight="1">
      <c r="A2874" s="931">
        <v>44194</v>
      </c>
      <c r="B2874" s="794" t="s">
        <v>14789</v>
      </c>
      <c r="C2874" s="795" t="s">
        <v>16565</v>
      </c>
      <c r="D2874" s="795" t="s">
        <v>16566</v>
      </c>
      <c r="E2874" s="796" t="s">
        <v>9568</v>
      </c>
      <c r="F2874" s="846"/>
    </row>
    <row r="2875" spans="1:6" ht="17.25" customHeight="1">
      <c r="A2875" s="931">
        <v>44194</v>
      </c>
      <c r="B2875" s="794" t="s">
        <v>14789</v>
      </c>
      <c r="C2875" s="795" t="s">
        <v>16567</v>
      </c>
      <c r="D2875" s="795" t="s">
        <v>16568</v>
      </c>
      <c r="E2875" s="796" t="s">
        <v>9568</v>
      </c>
      <c r="F2875" s="846"/>
    </row>
    <row r="2876" spans="1:6" ht="17.25" customHeight="1">
      <c r="A2876" s="931">
        <v>44194</v>
      </c>
      <c r="B2876" s="794" t="s">
        <v>14789</v>
      </c>
      <c r="C2876" s="795" t="s">
        <v>16569</v>
      </c>
      <c r="D2876" s="795" t="s">
        <v>16570</v>
      </c>
      <c r="E2876" s="796" t="s">
        <v>9568</v>
      </c>
      <c r="F2876" s="846"/>
    </row>
    <row r="2877" spans="1:6" ht="17.25" customHeight="1">
      <c r="A2877" s="931">
        <v>44194</v>
      </c>
      <c r="B2877" s="794" t="s">
        <v>14789</v>
      </c>
      <c r="C2877" s="795" t="s">
        <v>16571</v>
      </c>
      <c r="D2877" s="795" t="s">
        <v>16572</v>
      </c>
      <c r="E2877" s="796" t="s">
        <v>9568</v>
      </c>
      <c r="F2877" s="846"/>
    </row>
    <row r="2878" spans="1:6" ht="17.25" customHeight="1">
      <c r="A2878" s="934">
        <v>44194</v>
      </c>
      <c r="B2878" s="810" t="s">
        <v>14789</v>
      </c>
      <c r="C2878" s="797" t="s">
        <v>16573</v>
      </c>
      <c r="D2878" s="797" t="s">
        <v>16574</v>
      </c>
      <c r="E2878" s="796" t="s">
        <v>9568</v>
      </c>
      <c r="F2878" s="848"/>
    </row>
    <row r="2879" spans="1:6" ht="17.25" customHeight="1">
      <c r="A2879" s="931">
        <v>44194</v>
      </c>
      <c r="B2879" s="794" t="s">
        <v>14789</v>
      </c>
      <c r="C2879" s="795" t="s">
        <v>16575</v>
      </c>
      <c r="D2879" s="795" t="s">
        <v>16576</v>
      </c>
      <c r="E2879" s="796" t="s">
        <v>9568</v>
      </c>
      <c r="F2879" s="846"/>
    </row>
    <row r="2880" spans="1:6" ht="17.25" customHeight="1">
      <c r="A2880" s="931">
        <v>44195</v>
      </c>
      <c r="B2880" s="794" t="s">
        <v>14789</v>
      </c>
      <c r="C2880" s="795" t="s">
        <v>12439</v>
      </c>
      <c r="D2880" s="795" t="s">
        <v>16577</v>
      </c>
      <c r="E2880" s="796" t="s">
        <v>9568</v>
      </c>
      <c r="F2880" s="846"/>
    </row>
    <row r="2881" spans="1:6" ht="17.25" customHeight="1">
      <c r="A2881" s="931">
        <v>44195</v>
      </c>
      <c r="B2881" s="794" t="s">
        <v>14789</v>
      </c>
      <c r="C2881" s="795" t="s">
        <v>16578</v>
      </c>
      <c r="D2881" s="795" t="s">
        <v>16579</v>
      </c>
      <c r="E2881" s="796" t="s">
        <v>9568</v>
      </c>
      <c r="F2881" s="846"/>
    </row>
    <row r="2882" spans="1:6" ht="17.25" customHeight="1">
      <c r="A2882" s="934">
        <v>44195</v>
      </c>
      <c r="B2882" s="810" t="s">
        <v>14789</v>
      </c>
      <c r="C2882" s="797" t="s">
        <v>11695</v>
      </c>
      <c r="D2882" s="797" t="s">
        <v>16580</v>
      </c>
      <c r="E2882" s="796" t="s">
        <v>9568</v>
      </c>
      <c r="F2882" s="848"/>
    </row>
    <row r="2883" spans="1:6" ht="17.25" customHeight="1">
      <c r="A2883" s="931">
        <v>44195</v>
      </c>
      <c r="B2883" s="794" t="s">
        <v>14789</v>
      </c>
      <c r="C2883" s="795" t="s">
        <v>16581</v>
      </c>
      <c r="D2883" s="795" t="s">
        <v>16582</v>
      </c>
      <c r="E2883" s="236" t="s">
        <v>9568</v>
      </c>
      <c r="F2883" s="846"/>
    </row>
    <row r="2884" spans="1:6" ht="17.25" customHeight="1">
      <c r="A2884" s="931">
        <v>44195</v>
      </c>
      <c r="B2884" s="794" t="s">
        <v>14789</v>
      </c>
      <c r="C2884" s="795" t="s">
        <v>16583</v>
      </c>
      <c r="D2884" s="795" t="s">
        <v>16584</v>
      </c>
      <c r="E2884" s="236" t="s">
        <v>9568</v>
      </c>
      <c r="F2884" s="846"/>
    </row>
    <row r="2885" spans="1:6" ht="17.25" customHeight="1">
      <c r="A2885" s="931">
        <v>44196</v>
      </c>
      <c r="B2885" s="794" t="s">
        <v>14789</v>
      </c>
      <c r="C2885" s="795" t="s">
        <v>16585</v>
      </c>
      <c r="D2885" s="795" t="s">
        <v>16586</v>
      </c>
      <c r="E2885" s="236" t="s">
        <v>9568</v>
      </c>
      <c r="F2885" s="846"/>
    </row>
    <row r="2886" spans="1:6" ht="17.25" customHeight="1">
      <c r="A2886" s="934">
        <v>44196</v>
      </c>
      <c r="B2886" s="810" t="s">
        <v>14789</v>
      </c>
      <c r="C2886" s="797" t="s">
        <v>16587</v>
      </c>
      <c r="D2886" s="797" t="s">
        <v>16588</v>
      </c>
      <c r="E2886" s="796" t="s">
        <v>9568</v>
      </c>
      <c r="F2886" s="848"/>
    </row>
    <row r="2887" spans="1:6" ht="17.25" customHeight="1">
      <c r="A2887" s="931">
        <v>44197</v>
      </c>
      <c r="B2887" s="794" t="s">
        <v>14789</v>
      </c>
      <c r="C2887" s="795" t="s">
        <v>16589</v>
      </c>
      <c r="D2887" s="795" t="s">
        <v>16590</v>
      </c>
      <c r="E2887" s="236" t="s">
        <v>9568</v>
      </c>
      <c r="F2887" s="846"/>
    </row>
    <row r="2888" spans="1:6" ht="17.25" customHeight="1">
      <c r="A2888" s="931">
        <v>44197</v>
      </c>
      <c r="B2888" s="794" t="s">
        <v>14789</v>
      </c>
      <c r="C2888" s="795" t="s">
        <v>13547</v>
      </c>
      <c r="D2888" s="795" t="s">
        <v>16591</v>
      </c>
      <c r="E2888" s="236" t="s">
        <v>9568</v>
      </c>
      <c r="F2888" s="846"/>
    </row>
    <row r="2889" spans="1:6" ht="17.25" customHeight="1">
      <c r="A2889" s="931">
        <v>44197</v>
      </c>
      <c r="B2889" s="794" t="s">
        <v>14789</v>
      </c>
      <c r="C2889" s="795" t="s">
        <v>16592</v>
      </c>
      <c r="D2889" s="795" t="s">
        <v>16593</v>
      </c>
      <c r="E2889" s="236" t="s">
        <v>9568</v>
      </c>
      <c r="F2889" s="846"/>
    </row>
    <row r="2890" spans="1:6" ht="17.25" customHeight="1">
      <c r="A2890" s="931">
        <v>44198</v>
      </c>
      <c r="B2890" s="794" t="s">
        <v>14789</v>
      </c>
      <c r="C2890" s="795" t="s">
        <v>16594</v>
      </c>
      <c r="D2890" s="795" t="s">
        <v>16595</v>
      </c>
      <c r="E2890" s="236" t="s">
        <v>9568</v>
      </c>
      <c r="F2890" s="846"/>
    </row>
    <row r="2891" spans="1:6" ht="17.25" customHeight="1">
      <c r="A2891" s="931">
        <v>44198</v>
      </c>
      <c r="B2891" s="794" t="s">
        <v>14789</v>
      </c>
      <c r="C2891" s="795" t="s">
        <v>10659</v>
      </c>
      <c r="D2891" s="795" t="s">
        <v>16596</v>
      </c>
      <c r="E2891" s="236" t="s">
        <v>9568</v>
      </c>
      <c r="F2891" s="846"/>
    </row>
    <row r="2892" spans="1:6" ht="17.25" customHeight="1">
      <c r="A2892" s="931">
        <v>44198</v>
      </c>
      <c r="B2892" s="794" t="s">
        <v>14789</v>
      </c>
      <c r="C2892" s="795" t="s">
        <v>16597</v>
      </c>
      <c r="D2892" s="795" t="s">
        <v>16598</v>
      </c>
      <c r="E2892" s="236" t="s">
        <v>9568</v>
      </c>
      <c r="F2892" s="846"/>
    </row>
    <row r="2893" spans="1:6" ht="17.25" customHeight="1">
      <c r="A2893" s="931">
        <v>44198</v>
      </c>
      <c r="B2893" s="794" t="s">
        <v>14789</v>
      </c>
      <c r="C2893" s="795" t="s">
        <v>16597</v>
      </c>
      <c r="D2893" s="795" t="s">
        <v>16599</v>
      </c>
      <c r="E2893" s="236" t="s">
        <v>9568</v>
      </c>
      <c r="F2893" s="846"/>
    </row>
    <row r="2894" spans="1:6" ht="17.25" customHeight="1">
      <c r="A2894" s="931">
        <v>44199</v>
      </c>
      <c r="B2894" s="794" t="s">
        <v>14789</v>
      </c>
      <c r="C2894" s="795" t="s">
        <v>16600</v>
      </c>
      <c r="D2894" s="795" t="s">
        <v>16601</v>
      </c>
      <c r="E2894" s="236" t="s">
        <v>9568</v>
      </c>
      <c r="F2894" s="846"/>
    </row>
    <row r="2895" spans="1:6" ht="17.25" customHeight="1">
      <c r="A2895" s="931">
        <v>44199</v>
      </c>
      <c r="B2895" s="794" t="s">
        <v>14789</v>
      </c>
      <c r="C2895" s="795" t="s">
        <v>16602</v>
      </c>
      <c r="D2895" s="795" t="s">
        <v>16603</v>
      </c>
      <c r="E2895" s="236" t="s">
        <v>9568</v>
      </c>
      <c r="F2895" s="846"/>
    </row>
    <row r="2896" spans="1:6" ht="17.25" customHeight="1">
      <c r="A2896" s="931">
        <v>44199</v>
      </c>
      <c r="B2896" s="794" t="s">
        <v>14789</v>
      </c>
      <c r="C2896" s="795" t="s">
        <v>16604</v>
      </c>
      <c r="D2896" s="795" t="s">
        <v>16605</v>
      </c>
      <c r="E2896" s="236" t="s">
        <v>9568</v>
      </c>
      <c r="F2896" s="846"/>
    </row>
    <row r="2897" spans="1:9" ht="17.25" customHeight="1">
      <c r="A2897" s="931">
        <v>44199</v>
      </c>
      <c r="B2897" s="794" t="s">
        <v>14789</v>
      </c>
      <c r="C2897" s="795" t="s">
        <v>16606</v>
      </c>
      <c r="D2897" s="795" t="s">
        <v>16607</v>
      </c>
      <c r="E2897" s="236" t="s">
        <v>9568</v>
      </c>
      <c r="F2897" s="846"/>
    </row>
    <row r="2898" spans="1:9" ht="17.25" customHeight="1">
      <c r="A2898" s="931">
        <v>44199</v>
      </c>
      <c r="B2898" s="794" t="s">
        <v>14789</v>
      </c>
      <c r="C2898" s="795" t="s">
        <v>16608</v>
      </c>
      <c r="D2898" s="795" t="s">
        <v>16609</v>
      </c>
      <c r="E2898" s="236" t="s">
        <v>9568</v>
      </c>
      <c r="F2898" s="846"/>
      <c r="I2898" s="1" t="s">
        <v>1232</v>
      </c>
    </row>
    <row r="2899" spans="1:9" ht="17.25" customHeight="1">
      <c r="A2899" s="931">
        <v>44199</v>
      </c>
      <c r="B2899" s="794" t="s">
        <v>14789</v>
      </c>
      <c r="C2899" s="795" t="s">
        <v>16610</v>
      </c>
      <c r="D2899" s="795" t="s">
        <v>16611</v>
      </c>
      <c r="E2899" s="236" t="s">
        <v>9568</v>
      </c>
      <c r="F2899" s="846"/>
    </row>
    <row r="2900" spans="1:9" ht="17.25" customHeight="1">
      <c r="A2900" s="931">
        <v>44200</v>
      </c>
      <c r="B2900" s="794" t="s">
        <v>14789</v>
      </c>
      <c r="C2900" s="795" t="s">
        <v>16612</v>
      </c>
      <c r="D2900" s="795" t="s">
        <v>16613</v>
      </c>
      <c r="E2900" s="236" t="s">
        <v>9568</v>
      </c>
      <c r="F2900" s="846"/>
    </row>
    <row r="2901" spans="1:9" ht="17.25" customHeight="1">
      <c r="A2901" s="931">
        <v>44200</v>
      </c>
      <c r="B2901" s="794" t="s">
        <v>14789</v>
      </c>
      <c r="C2901" s="795" t="s">
        <v>16614</v>
      </c>
      <c r="D2901" s="795" t="s">
        <v>16615</v>
      </c>
      <c r="E2901" s="236" t="s">
        <v>9568</v>
      </c>
      <c r="F2901" s="846"/>
    </row>
    <row r="2902" spans="1:9" ht="17.25" customHeight="1">
      <c r="A2902" s="931">
        <v>44200</v>
      </c>
      <c r="B2902" s="794" t="s">
        <v>14789</v>
      </c>
      <c r="C2902" s="795" t="s">
        <v>16616</v>
      </c>
      <c r="D2902" s="795" t="s">
        <v>16617</v>
      </c>
      <c r="E2902" s="236" t="s">
        <v>9568</v>
      </c>
      <c r="F2902" s="846"/>
    </row>
    <row r="2903" spans="1:9" ht="17.25" customHeight="1">
      <c r="A2903" s="931">
        <v>44200</v>
      </c>
      <c r="B2903" s="794" t="s">
        <v>14789</v>
      </c>
      <c r="C2903" s="795" t="s">
        <v>16618</v>
      </c>
      <c r="D2903" s="795" t="s">
        <v>16619</v>
      </c>
      <c r="E2903" s="236" t="s">
        <v>9568</v>
      </c>
      <c r="F2903" s="846"/>
    </row>
    <row r="2904" spans="1:9" ht="17.25" customHeight="1">
      <c r="A2904" s="931">
        <v>44200</v>
      </c>
      <c r="B2904" s="794" t="s">
        <v>14789</v>
      </c>
      <c r="C2904" s="795" t="s">
        <v>16620</v>
      </c>
      <c r="D2904" s="795" t="s">
        <v>16621</v>
      </c>
      <c r="E2904" s="236" t="s">
        <v>9568</v>
      </c>
      <c r="F2904" s="846"/>
    </row>
    <row r="2905" spans="1:9" ht="17.25" customHeight="1">
      <c r="A2905" s="994">
        <v>44200</v>
      </c>
      <c r="B2905" s="929" t="s">
        <v>14789</v>
      </c>
      <c r="C2905" s="851" t="s">
        <v>16622</v>
      </c>
      <c r="D2905" s="851" t="s">
        <v>16623</v>
      </c>
      <c r="E2905" s="852" t="s">
        <v>9568</v>
      </c>
      <c r="F2905" s="853"/>
    </row>
  </sheetData>
  <mergeCells count="7">
    <mergeCell ref="A1727:F1728"/>
    <mergeCell ref="A1770:F1771"/>
    <mergeCell ref="A1:F2"/>
    <mergeCell ref="A139:F140"/>
    <mergeCell ref="C792:C794"/>
    <mergeCell ref="C861:C865"/>
    <mergeCell ref="A1588:F1589"/>
  </mergeCells>
  <phoneticPr fontId="100" type="noConversion"/>
  <pageMargins left="0.7" right="0.7" top="0.75" bottom="0.75" header="0" footer="0"/>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workbookViewId="0"/>
  </sheetViews>
  <sheetFormatPr defaultColWidth="14.44140625" defaultRowHeight="15" customHeight="1"/>
  <cols>
    <col min="1" max="1" width="8.6640625" customWidth="1"/>
    <col min="2" max="2" width="14.5546875" customWidth="1"/>
    <col min="3" max="3" width="13.109375" customWidth="1"/>
    <col min="4" max="4" width="12.5546875" customWidth="1"/>
    <col min="5" max="5" width="20.6640625" customWidth="1"/>
    <col min="6" max="6" width="8.6640625" customWidth="1"/>
  </cols>
  <sheetData>
    <row r="1" spans="1:5" ht="17.25" customHeight="1"/>
    <row r="2" spans="1:5" ht="17.25" customHeight="1">
      <c r="A2" s="1410" t="s">
        <v>8843</v>
      </c>
      <c r="B2" s="1410" t="s">
        <v>1195</v>
      </c>
      <c r="C2" s="1411" t="s">
        <v>16624</v>
      </c>
      <c r="D2" s="1106"/>
      <c r="E2" s="1104"/>
    </row>
    <row r="3" spans="1:5" ht="17.25" customHeight="1">
      <c r="A3" s="1102"/>
      <c r="B3" s="1102"/>
      <c r="C3" s="995" t="s">
        <v>16625</v>
      </c>
      <c r="D3" s="995" t="s">
        <v>22</v>
      </c>
      <c r="E3" s="995" t="s">
        <v>16626</v>
      </c>
    </row>
    <row r="4" spans="1:5" ht="17.25" customHeight="1">
      <c r="A4" s="784">
        <v>1</v>
      </c>
      <c r="B4" s="996">
        <v>41640</v>
      </c>
      <c r="C4" s="997">
        <v>61925</v>
      </c>
      <c r="D4" s="998">
        <v>-79</v>
      </c>
      <c r="E4" s="998"/>
    </row>
    <row r="5" spans="1:5" ht="17.25" customHeight="1">
      <c r="A5" s="784">
        <v>1</v>
      </c>
      <c r="B5" s="996">
        <v>41641</v>
      </c>
      <c r="C5" s="997">
        <v>61908</v>
      </c>
      <c r="D5" s="998" t="s">
        <v>16627</v>
      </c>
      <c r="E5" s="998"/>
    </row>
    <row r="6" spans="1:5" ht="17.25" customHeight="1">
      <c r="A6" s="784">
        <v>2</v>
      </c>
      <c r="B6" s="996">
        <v>41642</v>
      </c>
      <c r="C6" s="997">
        <v>61870</v>
      </c>
      <c r="D6" s="998" t="s">
        <v>16628</v>
      </c>
      <c r="E6" s="998"/>
    </row>
    <row r="7" spans="1:5" ht="17.25" customHeight="1">
      <c r="A7" s="784">
        <v>2</v>
      </c>
      <c r="B7" s="996">
        <v>41643</v>
      </c>
      <c r="C7" s="997">
        <v>61830</v>
      </c>
      <c r="D7" s="998" t="s">
        <v>16629</v>
      </c>
      <c r="E7" s="998"/>
    </row>
    <row r="8" spans="1:5" ht="17.25" customHeight="1">
      <c r="A8" s="784">
        <v>2</v>
      </c>
      <c r="B8" s="996">
        <v>41644</v>
      </c>
      <c r="C8" s="997">
        <v>61788</v>
      </c>
      <c r="D8" s="998" t="s">
        <v>16630</v>
      </c>
      <c r="E8" s="998"/>
    </row>
    <row r="9" spans="1:5" ht="17.25" customHeight="1">
      <c r="A9" s="784">
        <v>2</v>
      </c>
      <c r="B9" s="996">
        <v>41645</v>
      </c>
      <c r="C9" s="997">
        <v>61737</v>
      </c>
      <c r="D9" s="998" t="s">
        <v>16631</v>
      </c>
      <c r="E9" s="998"/>
    </row>
    <row r="10" spans="1:5" ht="17.25" customHeight="1">
      <c r="A10" s="784">
        <v>2</v>
      </c>
      <c r="B10" s="996">
        <v>41646</v>
      </c>
      <c r="C10" s="997">
        <v>61708</v>
      </c>
      <c r="D10" s="998" t="s">
        <v>16632</v>
      </c>
      <c r="E10" s="998"/>
    </row>
    <row r="11" spans="1:5" ht="17.25" customHeight="1">
      <c r="A11" s="784">
        <v>2</v>
      </c>
      <c r="B11" s="996">
        <v>41647</v>
      </c>
      <c r="C11" s="997">
        <v>61691</v>
      </c>
      <c r="D11" s="998" t="s">
        <v>16627</v>
      </c>
      <c r="E11" s="998"/>
    </row>
    <row r="12" spans="1:5" ht="17.25" customHeight="1">
      <c r="A12" s="784">
        <v>2</v>
      </c>
      <c r="B12" s="996">
        <v>41648</v>
      </c>
      <c r="C12" s="997">
        <v>61671</v>
      </c>
      <c r="D12" s="998" t="s">
        <v>16633</v>
      </c>
      <c r="E12" s="998"/>
    </row>
    <row r="13" spans="1:5" ht="17.25" customHeight="1">
      <c r="A13" s="784">
        <v>3</v>
      </c>
      <c r="B13" s="996">
        <v>41649</v>
      </c>
      <c r="C13" s="997">
        <v>61636</v>
      </c>
      <c r="D13" s="998" t="s">
        <v>16634</v>
      </c>
      <c r="E13" s="998"/>
    </row>
    <row r="14" spans="1:5" ht="17.25" customHeight="1">
      <c r="A14" s="784">
        <v>3</v>
      </c>
      <c r="B14" s="996">
        <v>41650</v>
      </c>
      <c r="C14" s="997">
        <v>61591</v>
      </c>
      <c r="D14" s="998" t="s">
        <v>16635</v>
      </c>
      <c r="E14" s="998"/>
    </row>
    <row r="15" spans="1:5" ht="17.25" customHeight="1">
      <c r="A15" s="784">
        <v>3</v>
      </c>
      <c r="B15" s="996">
        <v>41651</v>
      </c>
      <c r="C15" s="997">
        <v>61668</v>
      </c>
      <c r="D15" s="998" t="s">
        <v>16636</v>
      </c>
      <c r="E15" s="998"/>
    </row>
    <row r="16" spans="1:5" ht="17.25" customHeight="1">
      <c r="A16" s="784">
        <v>3</v>
      </c>
      <c r="B16" s="996">
        <v>41652</v>
      </c>
      <c r="C16" s="997">
        <v>61631</v>
      </c>
      <c r="D16" s="998" t="s">
        <v>16637</v>
      </c>
      <c r="E16" s="998"/>
    </row>
    <row r="17" spans="1:5" ht="17.25" customHeight="1">
      <c r="A17" s="784">
        <v>3</v>
      </c>
      <c r="B17" s="996">
        <v>41653</v>
      </c>
      <c r="C17" s="997">
        <v>61549</v>
      </c>
      <c r="D17" s="998" t="s">
        <v>16638</v>
      </c>
      <c r="E17" s="998"/>
    </row>
    <row r="18" spans="1:5" ht="17.25" customHeight="1">
      <c r="A18" s="784">
        <v>3</v>
      </c>
      <c r="B18" s="996">
        <v>41654</v>
      </c>
      <c r="C18" s="997">
        <v>61495</v>
      </c>
      <c r="D18" s="998" t="s">
        <v>16639</v>
      </c>
      <c r="E18" s="998"/>
    </row>
    <row r="19" spans="1:5" ht="17.25" customHeight="1">
      <c r="A19" s="784">
        <v>3</v>
      </c>
      <c r="B19" s="996">
        <v>41655</v>
      </c>
      <c r="C19" s="997">
        <v>61465</v>
      </c>
      <c r="D19" s="998" t="s">
        <v>16640</v>
      </c>
      <c r="E19" s="998"/>
    </row>
    <row r="20" spans="1:5" ht="17.25" customHeight="1">
      <c r="A20" s="784">
        <v>4</v>
      </c>
      <c r="B20" s="996">
        <v>41656</v>
      </c>
      <c r="C20" s="997">
        <v>61427</v>
      </c>
      <c r="D20" s="998" t="s">
        <v>16628</v>
      </c>
      <c r="E20" s="998"/>
    </row>
    <row r="21" spans="1:5" ht="17.25" customHeight="1">
      <c r="A21" s="784">
        <v>4</v>
      </c>
      <c r="B21" s="996">
        <v>41657</v>
      </c>
      <c r="C21" s="997">
        <v>61398</v>
      </c>
      <c r="D21" s="998" t="s">
        <v>16632</v>
      </c>
      <c r="E21" s="998"/>
    </row>
    <row r="22" spans="1:5" ht="17.25" customHeight="1">
      <c r="A22" s="784">
        <v>4</v>
      </c>
      <c r="B22" s="996">
        <v>41658</v>
      </c>
      <c r="C22" s="997">
        <v>63751</v>
      </c>
      <c r="D22" s="998" t="s">
        <v>16641</v>
      </c>
      <c r="E22" s="998"/>
    </row>
    <row r="23" spans="1:5" ht="17.25" customHeight="1">
      <c r="A23" s="784">
        <v>4</v>
      </c>
      <c r="B23" s="996">
        <v>41659</v>
      </c>
      <c r="C23" s="997">
        <v>66134</v>
      </c>
      <c r="D23" s="998" t="s">
        <v>16642</v>
      </c>
      <c r="E23" s="998"/>
    </row>
    <row r="24" spans="1:5" ht="17.25" customHeight="1">
      <c r="A24" s="784">
        <v>4</v>
      </c>
      <c r="B24" s="996">
        <v>41660</v>
      </c>
      <c r="C24" s="997">
        <v>68632</v>
      </c>
      <c r="D24" s="998" t="s">
        <v>16643</v>
      </c>
      <c r="E24" s="998"/>
    </row>
    <row r="25" spans="1:5" ht="17.25" customHeight="1">
      <c r="A25" s="784">
        <v>4</v>
      </c>
      <c r="B25" s="996">
        <v>41661</v>
      </c>
      <c r="C25" s="997">
        <v>70971</v>
      </c>
      <c r="D25" s="998" t="s">
        <v>16644</v>
      </c>
      <c r="E25" s="998"/>
    </row>
    <row r="26" spans="1:5" ht="17.25" customHeight="1">
      <c r="A26" s="784">
        <v>4</v>
      </c>
      <c r="B26" s="996">
        <v>41662</v>
      </c>
      <c r="C26" s="997">
        <v>72870</v>
      </c>
      <c r="D26" s="998" t="s">
        <v>16645</v>
      </c>
      <c r="E26" s="998"/>
    </row>
    <row r="27" spans="1:5" ht="17.25" customHeight="1">
      <c r="A27" s="784">
        <v>5</v>
      </c>
      <c r="B27" s="996">
        <v>41663</v>
      </c>
      <c r="C27" s="997">
        <v>73422</v>
      </c>
      <c r="D27" s="998" t="s">
        <v>16646</v>
      </c>
      <c r="E27" s="998"/>
    </row>
    <row r="28" spans="1:5" ht="17.25" customHeight="1">
      <c r="A28" s="784">
        <v>5</v>
      </c>
      <c r="B28" s="996">
        <v>41664</v>
      </c>
      <c r="C28" s="997">
        <v>73363</v>
      </c>
      <c r="D28" s="998" t="s">
        <v>16647</v>
      </c>
      <c r="E28" s="998"/>
    </row>
    <row r="29" spans="1:5" ht="17.25" customHeight="1">
      <c r="A29" s="784">
        <v>5</v>
      </c>
      <c r="B29" s="996">
        <v>41665</v>
      </c>
      <c r="C29" s="997">
        <v>73286</v>
      </c>
      <c r="D29" s="998" t="s">
        <v>16648</v>
      </c>
      <c r="E29" s="998"/>
    </row>
    <row r="30" spans="1:5" ht="17.25" customHeight="1">
      <c r="A30" s="784">
        <v>5</v>
      </c>
      <c r="B30" s="996">
        <v>41666</v>
      </c>
      <c r="C30" s="997">
        <v>73207</v>
      </c>
      <c r="D30" s="998" t="s">
        <v>16649</v>
      </c>
      <c r="E30" s="998"/>
    </row>
    <row r="31" spans="1:5" ht="17.25" customHeight="1">
      <c r="A31" s="784">
        <v>5</v>
      </c>
      <c r="B31" s="996">
        <v>41667</v>
      </c>
      <c r="C31" s="997">
        <v>72510</v>
      </c>
      <c r="D31" s="998" t="s">
        <v>16650</v>
      </c>
      <c r="E31" s="998"/>
    </row>
    <row r="32" spans="1:5" ht="17.25" customHeight="1">
      <c r="A32" s="784">
        <v>5</v>
      </c>
      <c r="B32" s="996">
        <v>41668</v>
      </c>
      <c r="C32" s="997">
        <v>72437</v>
      </c>
      <c r="D32" s="998" t="s">
        <v>16651</v>
      </c>
      <c r="E32" s="998"/>
    </row>
    <row r="33" spans="1:5" ht="17.25" customHeight="1">
      <c r="A33" s="784">
        <v>5</v>
      </c>
      <c r="B33" s="996">
        <v>41669</v>
      </c>
      <c r="C33" s="997">
        <v>72366</v>
      </c>
      <c r="D33" s="998" t="s">
        <v>16652</v>
      </c>
      <c r="E33" s="998"/>
    </row>
    <row r="34" spans="1:5" ht="17.25" customHeight="1">
      <c r="A34" s="784">
        <v>6</v>
      </c>
      <c r="B34" s="996">
        <v>41670</v>
      </c>
      <c r="C34" s="997">
        <v>72322</v>
      </c>
      <c r="D34" s="998" t="s">
        <v>16638</v>
      </c>
      <c r="E34" s="998"/>
    </row>
    <row r="35" spans="1:5" ht="17.25" customHeight="1">
      <c r="A35" s="784">
        <v>6</v>
      </c>
      <c r="B35" s="996">
        <v>41671</v>
      </c>
      <c r="C35" s="997">
        <v>72264</v>
      </c>
      <c r="D35" s="998" t="s">
        <v>16653</v>
      </c>
      <c r="E35" s="998"/>
    </row>
    <row r="36" spans="1:5" ht="17.25" customHeight="1">
      <c r="A36" s="784">
        <v>6</v>
      </c>
      <c r="B36" s="996">
        <v>41672</v>
      </c>
      <c r="C36" s="997">
        <v>72197</v>
      </c>
      <c r="D36" s="998" t="s">
        <v>16654</v>
      </c>
      <c r="E36" s="998"/>
    </row>
    <row r="37" spans="1:5" ht="17.25" customHeight="1">
      <c r="A37" s="784">
        <v>6</v>
      </c>
      <c r="B37" s="996">
        <v>41673</v>
      </c>
      <c r="C37" s="997">
        <v>72214</v>
      </c>
      <c r="D37" s="998" t="s">
        <v>16655</v>
      </c>
      <c r="E37" s="998"/>
    </row>
    <row r="38" spans="1:5" ht="17.25" customHeight="1">
      <c r="A38" s="784">
        <v>6</v>
      </c>
      <c r="B38" s="996">
        <v>41674</v>
      </c>
      <c r="C38" s="997">
        <v>72203</v>
      </c>
      <c r="D38" s="998" t="s">
        <v>16656</v>
      </c>
      <c r="E38" s="998"/>
    </row>
    <row r="39" spans="1:5" ht="17.25" customHeight="1">
      <c r="A39" s="784">
        <v>6</v>
      </c>
      <c r="B39" s="996">
        <v>41675</v>
      </c>
      <c r="C39" s="997">
        <v>72203</v>
      </c>
      <c r="D39" s="998" t="s">
        <v>16657</v>
      </c>
      <c r="E39" s="998"/>
    </row>
    <row r="40" spans="1:5" ht="17.25" customHeight="1">
      <c r="A40" s="784">
        <v>6</v>
      </c>
      <c r="B40" s="996">
        <v>41676</v>
      </c>
      <c r="C40" s="997">
        <v>72201</v>
      </c>
      <c r="D40" s="998" t="s">
        <v>16658</v>
      </c>
      <c r="E40" s="998"/>
    </row>
    <row r="41" spans="1:5" ht="17.25" customHeight="1">
      <c r="A41" s="784">
        <v>7</v>
      </c>
      <c r="B41" s="996">
        <v>41677</v>
      </c>
      <c r="C41" s="997">
        <v>72170</v>
      </c>
      <c r="D41" s="998" t="s">
        <v>16632</v>
      </c>
      <c r="E41" s="998"/>
    </row>
    <row r="42" spans="1:5" ht="17.25" customHeight="1">
      <c r="A42" s="784">
        <v>7</v>
      </c>
      <c r="B42" s="996">
        <v>41678</v>
      </c>
      <c r="C42" s="997">
        <v>72161</v>
      </c>
      <c r="D42" s="998" t="s">
        <v>16659</v>
      </c>
      <c r="E42" s="998"/>
    </row>
    <row r="43" spans="1:5" ht="17.25" customHeight="1">
      <c r="A43" s="784">
        <v>7</v>
      </c>
      <c r="B43" s="996">
        <v>41679</v>
      </c>
      <c r="C43" s="997">
        <v>72123</v>
      </c>
      <c r="D43" s="998" t="s">
        <v>16649</v>
      </c>
      <c r="E43" s="998"/>
    </row>
    <row r="44" spans="1:5" ht="17.25" customHeight="1">
      <c r="A44" s="784">
        <v>7</v>
      </c>
      <c r="B44" s="996">
        <v>41680</v>
      </c>
      <c r="C44" s="997">
        <v>72128</v>
      </c>
      <c r="D44" s="998" t="s">
        <v>16660</v>
      </c>
      <c r="E44" s="998"/>
    </row>
    <row r="45" spans="1:5" ht="17.25" customHeight="1">
      <c r="A45" s="784">
        <v>7</v>
      </c>
      <c r="B45" s="996">
        <v>41681</v>
      </c>
      <c r="C45" s="997">
        <v>72083</v>
      </c>
      <c r="D45" s="998" t="s">
        <v>16635</v>
      </c>
      <c r="E45" s="998"/>
    </row>
    <row r="46" spans="1:5" ht="17.25" customHeight="1">
      <c r="A46" s="784">
        <v>7</v>
      </c>
      <c r="B46" s="996">
        <v>41682</v>
      </c>
      <c r="C46" s="997">
        <v>72035</v>
      </c>
      <c r="D46" s="998" t="s">
        <v>16661</v>
      </c>
      <c r="E46" s="998"/>
    </row>
    <row r="47" spans="1:5" ht="17.25" customHeight="1">
      <c r="A47" s="784">
        <v>7</v>
      </c>
      <c r="B47" s="996">
        <v>41683</v>
      </c>
      <c r="C47" s="997">
        <v>72014</v>
      </c>
      <c r="D47" s="998" t="s">
        <v>16662</v>
      </c>
      <c r="E47" s="998"/>
    </row>
    <row r="48" spans="1:5" ht="17.25" customHeight="1">
      <c r="A48" s="784">
        <v>8</v>
      </c>
      <c r="B48" s="996">
        <v>41684</v>
      </c>
      <c r="C48" s="997">
        <v>71998</v>
      </c>
      <c r="D48" s="998" t="s">
        <v>16663</v>
      </c>
      <c r="E48" s="998"/>
    </row>
    <row r="49" spans="1:5" ht="17.25" customHeight="1">
      <c r="A49" s="784">
        <v>8</v>
      </c>
      <c r="B49" s="996">
        <v>41685</v>
      </c>
      <c r="C49" s="997">
        <v>71965</v>
      </c>
      <c r="D49" s="998" t="s">
        <v>16664</v>
      </c>
      <c r="E49" s="998"/>
    </row>
    <row r="50" spans="1:5" ht="17.25" customHeight="1">
      <c r="A50" s="784">
        <v>8</v>
      </c>
      <c r="B50" s="996">
        <v>41686</v>
      </c>
      <c r="C50" s="997">
        <v>71908</v>
      </c>
      <c r="D50" s="998" t="s">
        <v>16665</v>
      </c>
      <c r="E50" s="998"/>
    </row>
    <row r="51" spans="1:5" ht="17.25" customHeight="1">
      <c r="A51" s="784">
        <v>8</v>
      </c>
      <c r="B51" s="996">
        <v>41687</v>
      </c>
      <c r="C51" s="997">
        <v>71859</v>
      </c>
      <c r="D51" s="998" t="s">
        <v>16666</v>
      </c>
      <c r="E51" s="998"/>
    </row>
    <row r="52" spans="1:5" ht="17.25" customHeight="1">
      <c r="A52" s="784">
        <v>8</v>
      </c>
      <c r="B52" s="996">
        <v>41688</v>
      </c>
      <c r="C52" s="997">
        <v>71786</v>
      </c>
      <c r="D52" s="998" t="s">
        <v>16667</v>
      </c>
      <c r="E52" s="998"/>
    </row>
    <row r="53" spans="1:5" ht="17.25" customHeight="1">
      <c r="A53" s="784">
        <v>8</v>
      </c>
      <c r="B53" s="996">
        <v>41689</v>
      </c>
      <c r="C53" s="997">
        <v>71786</v>
      </c>
      <c r="D53" s="998" t="s">
        <v>16657</v>
      </c>
      <c r="E53" s="998"/>
    </row>
    <row r="54" spans="1:5" ht="17.25" customHeight="1">
      <c r="A54" s="784">
        <v>8</v>
      </c>
      <c r="B54" s="996">
        <v>41690</v>
      </c>
      <c r="C54" s="997">
        <v>71756</v>
      </c>
      <c r="D54" s="998" t="s">
        <v>16640</v>
      </c>
      <c r="E54" s="998"/>
    </row>
    <row r="55" spans="1:5" ht="17.25" customHeight="1">
      <c r="A55" s="784">
        <v>9</v>
      </c>
      <c r="B55" s="996">
        <v>41691</v>
      </c>
      <c r="C55" s="997">
        <v>71722</v>
      </c>
      <c r="D55" s="998" t="s">
        <v>16668</v>
      </c>
      <c r="E55" s="998"/>
    </row>
    <row r="56" spans="1:5" ht="17.25" customHeight="1">
      <c r="A56" s="784">
        <v>9</v>
      </c>
      <c r="B56" s="996">
        <v>41692</v>
      </c>
      <c r="C56" s="997">
        <v>71688</v>
      </c>
      <c r="D56" s="998" t="s">
        <v>16668</v>
      </c>
      <c r="E56" s="998"/>
    </row>
    <row r="57" spans="1:5" ht="17.25" customHeight="1">
      <c r="A57" s="784">
        <v>9</v>
      </c>
      <c r="B57" s="996">
        <v>41693</v>
      </c>
      <c r="C57" s="997">
        <v>71671</v>
      </c>
      <c r="D57" s="998" t="s">
        <v>16627</v>
      </c>
      <c r="E57" s="998"/>
    </row>
    <row r="58" spans="1:5" ht="17.25" customHeight="1">
      <c r="A58" s="784">
        <v>9</v>
      </c>
      <c r="B58" s="996">
        <v>41694</v>
      </c>
      <c r="C58" s="997">
        <v>71631</v>
      </c>
      <c r="D58" s="998" t="s">
        <v>16629</v>
      </c>
      <c r="E58" s="998"/>
    </row>
    <row r="59" spans="1:5" ht="17.25" customHeight="1">
      <c r="A59" s="784">
        <v>9</v>
      </c>
      <c r="B59" s="996">
        <v>41695</v>
      </c>
      <c r="C59" s="997">
        <v>71581</v>
      </c>
      <c r="D59" s="998" t="s">
        <v>16669</v>
      </c>
      <c r="E59" s="998"/>
    </row>
    <row r="60" spans="1:5" ht="17.25" customHeight="1">
      <c r="A60" s="784">
        <v>9</v>
      </c>
      <c r="B60" s="996">
        <v>41696</v>
      </c>
      <c r="C60" s="997">
        <v>71564</v>
      </c>
      <c r="D60" s="998" t="s">
        <v>16627</v>
      </c>
      <c r="E60" s="998"/>
    </row>
    <row r="61" spans="1:5" ht="17.25" customHeight="1">
      <c r="A61" s="784">
        <v>9</v>
      </c>
      <c r="B61" s="996">
        <v>41697</v>
      </c>
      <c r="C61" s="997">
        <v>71526</v>
      </c>
      <c r="D61" s="998" t="s">
        <v>16628</v>
      </c>
      <c r="E61" s="998"/>
    </row>
    <row r="62" spans="1:5" ht="17.25" customHeight="1">
      <c r="A62" s="784">
        <v>10</v>
      </c>
      <c r="B62" s="996">
        <v>41698</v>
      </c>
      <c r="C62" s="997">
        <v>71469</v>
      </c>
      <c r="D62" s="998" t="s">
        <v>16670</v>
      </c>
      <c r="E62" s="998"/>
    </row>
    <row r="63" spans="1:5" ht="17.25" customHeight="1">
      <c r="A63" s="784">
        <v>10</v>
      </c>
      <c r="B63" s="996">
        <v>41699</v>
      </c>
      <c r="C63" s="997">
        <v>71442</v>
      </c>
      <c r="D63" s="998" t="s">
        <v>16671</v>
      </c>
      <c r="E63" s="998"/>
    </row>
    <row r="64" spans="1:5" ht="17.25" customHeight="1">
      <c r="A64" s="784">
        <v>10</v>
      </c>
      <c r="B64" s="996">
        <v>41700</v>
      </c>
      <c r="C64" s="997">
        <v>71426</v>
      </c>
      <c r="D64" s="998" t="s">
        <v>16663</v>
      </c>
      <c r="E64" s="998"/>
    </row>
    <row r="65" spans="1:5" ht="17.25" customHeight="1">
      <c r="A65" s="784">
        <v>10</v>
      </c>
      <c r="B65" s="996">
        <v>41701</v>
      </c>
      <c r="C65" s="997">
        <v>71399</v>
      </c>
      <c r="D65" s="998" t="s">
        <v>16671</v>
      </c>
      <c r="E65" s="998"/>
    </row>
    <row r="66" spans="1:5" ht="17.25" customHeight="1">
      <c r="A66" s="784">
        <v>10</v>
      </c>
      <c r="B66" s="996">
        <v>41702</v>
      </c>
      <c r="C66" s="997">
        <v>71366</v>
      </c>
      <c r="D66" s="998" t="s">
        <v>16672</v>
      </c>
      <c r="E66" s="998"/>
    </row>
    <row r="67" spans="1:5" ht="17.25" customHeight="1">
      <c r="A67" s="784">
        <v>10</v>
      </c>
      <c r="B67" s="996">
        <v>41703</v>
      </c>
      <c r="C67" s="997">
        <v>71287</v>
      </c>
      <c r="D67" s="998" t="s">
        <v>16650</v>
      </c>
      <c r="E67" s="998"/>
    </row>
    <row r="68" spans="1:5" ht="17.25" customHeight="1">
      <c r="A68" s="784">
        <v>10</v>
      </c>
      <c r="B68" s="996">
        <v>41704</v>
      </c>
      <c r="C68" s="997">
        <v>71240</v>
      </c>
      <c r="D68" s="998" t="s">
        <v>16673</v>
      </c>
      <c r="E68" s="998"/>
    </row>
    <row r="69" spans="1:5" ht="17.25" customHeight="1">
      <c r="A69" s="784">
        <v>11</v>
      </c>
      <c r="B69" s="996">
        <v>41705</v>
      </c>
      <c r="C69" s="997">
        <v>71194</v>
      </c>
      <c r="D69" s="998" t="s">
        <v>16674</v>
      </c>
      <c r="E69" s="998"/>
    </row>
    <row r="70" spans="1:5" ht="17.25" customHeight="1">
      <c r="A70" s="784">
        <v>11</v>
      </c>
      <c r="B70" s="996">
        <v>41706</v>
      </c>
      <c r="C70" s="997">
        <v>71179</v>
      </c>
      <c r="D70" s="998" t="s">
        <v>16675</v>
      </c>
      <c r="E70" s="998"/>
    </row>
    <row r="71" spans="1:5" ht="17.25" customHeight="1">
      <c r="A71" s="784">
        <v>11</v>
      </c>
      <c r="B71" s="996">
        <v>41707</v>
      </c>
      <c r="C71" s="997">
        <v>71168</v>
      </c>
      <c r="D71" s="998" t="s">
        <v>16656</v>
      </c>
      <c r="E71" s="998"/>
    </row>
    <row r="72" spans="1:5" ht="17.25" customHeight="1">
      <c r="A72" s="784">
        <v>11</v>
      </c>
      <c r="B72" s="996">
        <v>41708</v>
      </c>
      <c r="C72" s="997">
        <v>71155</v>
      </c>
      <c r="D72" s="998" t="s">
        <v>16676</v>
      </c>
      <c r="E72" s="998"/>
    </row>
    <row r="73" spans="1:5" ht="17.25" customHeight="1">
      <c r="A73" s="784">
        <v>11</v>
      </c>
      <c r="B73" s="996">
        <v>41709</v>
      </c>
      <c r="C73" s="997">
        <v>71123</v>
      </c>
      <c r="D73" s="998" t="s">
        <v>16677</v>
      </c>
      <c r="E73" s="998"/>
    </row>
    <row r="74" spans="1:5" ht="17.25" customHeight="1">
      <c r="A74" s="784">
        <v>11</v>
      </c>
      <c r="B74" s="996">
        <v>41710</v>
      </c>
      <c r="C74" s="997">
        <v>71100</v>
      </c>
      <c r="D74" s="998" t="s">
        <v>16678</v>
      </c>
      <c r="E74" s="998"/>
    </row>
    <row r="75" spans="1:5" ht="17.25" customHeight="1">
      <c r="A75" s="784">
        <v>11</v>
      </c>
      <c r="B75" s="996">
        <v>41711</v>
      </c>
      <c r="C75" s="997">
        <v>71063</v>
      </c>
      <c r="D75" s="998" t="s">
        <v>16637</v>
      </c>
      <c r="E75" s="998"/>
    </row>
    <row r="76" spans="1:5" ht="17.25" customHeight="1">
      <c r="A76" s="784">
        <v>12</v>
      </c>
      <c r="B76" s="996">
        <v>41712</v>
      </c>
      <c r="C76" s="997">
        <v>71011</v>
      </c>
      <c r="D76" s="998" t="s">
        <v>16679</v>
      </c>
      <c r="E76" s="998"/>
    </row>
    <row r="77" spans="1:5" ht="17.25" customHeight="1">
      <c r="A77" s="784">
        <v>12</v>
      </c>
      <c r="B77" s="996">
        <v>41713</v>
      </c>
      <c r="C77" s="997">
        <v>70986</v>
      </c>
      <c r="D77" s="998" t="s">
        <v>16680</v>
      </c>
      <c r="E77" s="998"/>
    </row>
    <row r="78" spans="1:5" ht="17.25" customHeight="1">
      <c r="A78" s="784">
        <v>12</v>
      </c>
      <c r="B78" s="996">
        <v>41714</v>
      </c>
      <c r="C78" s="997">
        <v>70974</v>
      </c>
      <c r="D78" s="998" t="s">
        <v>16681</v>
      </c>
      <c r="E78" s="998"/>
    </row>
    <row r="79" spans="1:5" ht="17.25" customHeight="1">
      <c r="A79" s="784">
        <v>12</v>
      </c>
      <c r="B79" s="996">
        <v>41715</v>
      </c>
      <c r="C79" s="997">
        <v>70935</v>
      </c>
      <c r="D79" s="998" t="s">
        <v>16682</v>
      </c>
      <c r="E79" s="998"/>
    </row>
    <row r="80" spans="1:5" ht="17.25" customHeight="1">
      <c r="A80" s="784">
        <v>12</v>
      </c>
      <c r="B80" s="996">
        <v>41716</v>
      </c>
      <c r="C80" s="997">
        <v>70894</v>
      </c>
      <c r="D80" s="998" t="s">
        <v>16683</v>
      </c>
      <c r="E80" s="998"/>
    </row>
    <row r="81" spans="1:5" ht="17.25" customHeight="1">
      <c r="A81" s="784">
        <v>12</v>
      </c>
      <c r="B81" s="996">
        <v>41717</v>
      </c>
      <c r="C81" s="997">
        <v>70869</v>
      </c>
      <c r="D81" s="998" t="s">
        <v>16680</v>
      </c>
      <c r="E81" s="998"/>
    </row>
    <row r="82" spans="1:5" ht="17.25" customHeight="1">
      <c r="A82" s="784">
        <v>12</v>
      </c>
      <c r="B82" s="996">
        <v>41718</v>
      </c>
      <c r="C82" s="997">
        <v>70834</v>
      </c>
      <c r="D82" s="998" t="s">
        <v>16634</v>
      </c>
      <c r="E82" s="998"/>
    </row>
    <row r="83" spans="1:5" ht="17.25" customHeight="1">
      <c r="A83" s="784">
        <v>13</v>
      </c>
      <c r="B83" s="996">
        <v>41719</v>
      </c>
      <c r="C83" s="997">
        <v>70787</v>
      </c>
      <c r="D83" s="998" t="s">
        <v>16673</v>
      </c>
      <c r="E83" s="998"/>
    </row>
    <row r="84" spans="1:5" ht="17.25" customHeight="1">
      <c r="A84" s="784">
        <v>13</v>
      </c>
      <c r="B84" s="996">
        <v>41720</v>
      </c>
      <c r="C84" s="997">
        <v>70766</v>
      </c>
      <c r="D84" s="998" t="s">
        <v>16662</v>
      </c>
      <c r="E84" s="998"/>
    </row>
    <row r="85" spans="1:5" ht="17.25" customHeight="1">
      <c r="A85" s="784">
        <v>13</v>
      </c>
      <c r="B85" s="996">
        <v>41721</v>
      </c>
      <c r="C85" s="997">
        <v>70741</v>
      </c>
      <c r="D85" s="998" t="s">
        <v>16680</v>
      </c>
      <c r="E85" s="998"/>
    </row>
    <row r="86" spans="1:5" ht="17.25" customHeight="1">
      <c r="A86" s="784">
        <v>13</v>
      </c>
      <c r="B86" s="996">
        <v>41722</v>
      </c>
      <c r="C86" s="997">
        <v>70705</v>
      </c>
      <c r="D86" s="998" t="s">
        <v>16684</v>
      </c>
      <c r="E86" s="998"/>
    </row>
    <row r="87" spans="1:5" ht="17.25" customHeight="1">
      <c r="A87" s="784">
        <v>13</v>
      </c>
      <c r="B87" s="996">
        <v>41723</v>
      </c>
      <c r="C87" s="997">
        <v>70685</v>
      </c>
      <c r="D87" s="998" t="s">
        <v>16633</v>
      </c>
      <c r="E87" s="998"/>
    </row>
    <row r="88" spans="1:5" ht="17.25" customHeight="1">
      <c r="A88" s="784">
        <v>13</v>
      </c>
      <c r="B88" s="996">
        <v>41724</v>
      </c>
      <c r="C88" s="997">
        <v>70642</v>
      </c>
      <c r="D88" s="998" t="s">
        <v>16685</v>
      </c>
      <c r="E88" s="998"/>
    </row>
    <row r="89" spans="1:5" ht="17.25" customHeight="1">
      <c r="A89" s="784">
        <v>13</v>
      </c>
      <c r="B89" s="996">
        <v>41725</v>
      </c>
      <c r="C89" s="997">
        <v>70616</v>
      </c>
      <c r="D89" s="998" t="s">
        <v>16686</v>
      </c>
      <c r="E89" s="998"/>
    </row>
    <row r="90" spans="1:5" ht="17.25" customHeight="1">
      <c r="A90" s="784">
        <v>14</v>
      </c>
      <c r="B90" s="996">
        <v>41726</v>
      </c>
      <c r="C90" s="997">
        <v>70566</v>
      </c>
      <c r="D90" s="998" t="s">
        <v>16669</v>
      </c>
      <c r="E90" s="998"/>
    </row>
    <row r="91" spans="1:5" ht="17.25" customHeight="1">
      <c r="A91" s="784">
        <v>14</v>
      </c>
      <c r="B91" s="996">
        <v>41727</v>
      </c>
      <c r="C91" s="997">
        <v>70550</v>
      </c>
      <c r="D91" s="998" t="s">
        <v>16663</v>
      </c>
      <c r="E91" s="998"/>
    </row>
    <row r="92" spans="1:5" ht="17.25" customHeight="1">
      <c r="A92" s="784">
        <v>14</v>
      </c>
      <c r="B92" s="996">
        <v>41728</v>
      </c>
      <c r="C92" s="997">
        <v>70527</v>
      </c>
      <c r="D92" s="998" t="s">
        <v>16678</v>
      </c>
      <c r="E92" s="998"/>
    </row>
    <row r="93" spans="1:5" ht="17.25" customHeight="1">
      <c r="A93" s="784">
        <v>14</v>
      </c>
      <c r="B93" s="996">
        <v>41729</v>
      </c>
      <c r="C93" s="997">
        <v>70503</v>
      </c>
      <c r="D93" s="998" t="s">
        <v>16687</v>
      </c>
      <c r="E93" s="998"/>
    </row>
    <row r="94" spans="1:5" ht="17.25" customHeight="1">
      <c r="A94" s="784">
        <v>14</v>
      </c>
      <c r="B94" s="996">
        <v>41730</v>
      </c>
      <c r="C94" s="997">
        <v>70476</v>
      </c>
      <c r="D94" s="998" t="s">
        <v>16671</v>
      </c>
      <c r="E94" s="998"/>
    </row>
    <row r="95" spans="1:5" ht="17.25" customHeight="1">
      <c r="A95" s="784">
        <v>14</v>
      </c>
      <c r="B95" s="996">
        <v>41731</v>
      </c>
      <c r="C95" s="997">
        <v>70473</v>
      </c>
      <c r="D95" s="998" t="s">
        <v>16688</v>
      </c>
      <c r="E95" s="998"/>
    </row>
    <row r="96" spans="1:5" ht="17.25" customHeight="1">
      <c r="A96" s="784">
        <v>14</v>
      </c>
      <c r="B96" s="996">
        <v>41732</v>
      </c>
      <c r="C96" s="997">
        <v>70439</v>
      </c>
      <c r="D96" s="998" t="s">
        <v>16668</v>
      </c>
      <c r="E96" s="998"/>
    </row>
    <row r="97" spans="1:5" ht="17.25" customHeight="1">
      <c r="A97" s="784">
        <v>15</v>
      </c>
      <c r="B97" s="996">
        <v>41733</v>
      </c>
      <c r="C97" s="997">
        <v>70410</v>
      </c>
      <c r="D97" s="998" t="s">
        <v>16632</v>
      </c>
      <c r="E97" s="998"/>
    </row>
    <row r="98" spans="1:5" ht="17.25" customHeight="1">
      <c r="A98" s="784">
        <v>15</v>
      </c>
      <c r="B98" s="996">
        <v>41734</v>
      </c>
      <c r="C98" s="997">
        <v>70389</v>
      </c>
      <c r="D98" s="998" t="s">
        <v>16662</v>
      </c>
      <c r="E98" s="998"/>
    </row>
    <row r="99" spans="1:5" ht="17.25" customHeight="1">
      <c r="A99" s="784">
        <v>15</v>
      </c>
      <c r="B99" s="996">
        <v>41735</v>
      </c>
      <c r="C99" s="997">
        <v>70368</v>
      </c>
      <c r="D99" s="998" t="s">
        <v>16662</v>
      </c>
      <c r="E99" s="998"/>
    </row>
    <row r="100" spans="1:5" ht="17.25" customHeight="1">
      <c r="A100" s="784">
        <v>15</v>
      </c>
      <c r="B100" s="996">
        <v>41736</v>
      </c>
      <c r="C100" s="997">
        <v>72741</v>
      </c>
      <c r="D100" s="998" t="s">
        <v>16689</v>
      </c>
      <c r="E100" s="998"/>
    </row>
    <row r="101" spans="1:5" ht="17.25" customHeight="1">
      <c r="A101" s="784">
        <v>15</v>
      </c>
      <c r="B101" s="996">
        <v>41737</v>
      </c>
      <c r="C101" s="997">
        <v>75339</v>
      </c>
      <c r="D101" s="998" t="s">
        <v>16690</v>
      </c>
      <c r="E101" s="998"/>
    </row>
    <row r="102" spans="1:5" ht="17.25" customHeight="1">
      <c r="A102" s="784">
        <v>15</v>
      </c>
      <c r="B102" s="996">
        <v>41738</v>
      </c>
      <c r="C102" s="997">
        <v>77791</v>
      </c>
      <c r="D102" s="998" t="s">
        <v>16691</v>
      </c>
      <c r="E102" s="998"/>
    </row>
    <row r="103" spans="1:5" ht="17.25" customHeight="1">
      <c r="A103" s="784">
        <v>15</v>
      </c>
      <c r="B103" s="996">
        <v>41739</v>
      </c>
      <c r="C103" s="997">
        <v>80740</v>
      </c>
      <c r="D103" s="998" t="s">
        <v>16692</v>
      </c>
      <c r="E103" s="998"/>
    </row>
    <row r="104" spans="1:5" ht="17.25" customHeight="1">
      <c r="A104" s="784">
        <v>16</v>
      </c>
      <c r="B104" s="996">
        <v>41740</v>
      </c>
      <c r="C104" s="997">
        <v>82687</v>
      </c>
      <c r="D104" s="998" t="s">
        <v>16693</v>
      </c>
      <c r="E104" s="998"/>
    </row>
    <row r="105" spans="1:5" ht="17.25" customHeight="1">
      <c r="A105" s="784">
        <v>16</v>
      </c>
      <c r="B105" s="996">
        <v>41741</v>
      </c>
      <c r="C105" s="997">
        <v>82622</v>
      </c>
      <c r="D105" s="998" t="s">
        <v>16694</v>
      </c>
      <c r="E105" s="998"/>
    </row>
    <row r="106" spans="1:5" ht="17.25" customHeight="1">
      <c r="A106" s="784">
        <v>16</v>
      </c>
      <c r="B106" s="996">
        <v>41742</v>
      </c>
      <c r="C106" s="997">
        <v>82937</v>
      </c>
      <c r="D106" s="998" t="s">
        <v>16695</v>
      </c>
      <c r="E106" s="998"/>
    </row>
    <row r="107" spans="1:5" ht="17.25" customHeight="1">
      <c r="A107" s="784">
        <v>16</v>
      </c>
      <c r="B107" s="996">
        <v>41743</v>
      </c>
      <c r="C107" s="997">
        <v>85122</v>
      </c>
      <c r="D107" s="998" t="s">
        <v>16696</v>
      </c>
      <c r="E107" s="998"/>
    </row>
    <row r="108" spans="1:5" ht="17.25" customHeight="1">
      <c r="A108" s="784">
        <v>16</v>
      </c>
      <c r="B108" s="996">
        <v>41744</v>
      </c>
      <c r="C108" s="997">
        <v>87290</v>
      </c>
      <c r="D108" s="998" t="s">
        <v>16697</v>
      </c>
      <c r="E108" s="998"/>
    </row>
    <row r="109" spans="1:5" ht="17.25" customHeight="1">
      <c r="A109" s="784">
        <v>16</v>
      </c>
      <c r="B109" s="996">
        <v>41745</v>
      </c>
      <c r="C109" s="997">
        <v>89011</v>
      </c>
      <c r="D109" s="998" t="s">
        <v>16698</v>
      </c>
      <c r="E109" s="998"/>
    </row>
    <row r="110" spans="1:5" ht="17.25" customHeight="1">
      <c r="A110" s="784">
        <v>16</v>
      </c>
      <c r="B110" s="996">
        <v>41746</v>
      </c>
      <c r="C110" s="997">
        <v>90077</v>
      </c>
      <c r="D110" s="998" t="s">
        <v>16699</v>
      </c>
      <c r="E110" s="998"/>
    </row>
    <row r="111" spans="1:5" ht="17.25" customHeight="1">
      <c r="A111" s="784">
        <v>17</v>
      </c>
      <c r="B111" s="996">
        <v>41747</v>
      </c>
      <c r="C111" s="997">
        <v>91304</v>
      </c>
      <c r="D111" s="998" t="s">
        <v>16700</v>
      </c>
      <c r="E111" s="998"/>
    </row>
    <row r="112" spans="1:5" ht="17.25" customHeight="1">
      <c r="A112" s="784">
        <v>17</v>
      </c>
      <c r="B112" s="996">
        <v>41748</v>
      </c>
      <c r="C112" s="997">
        <v>92466</v>
      </c>
      <c r="D112" s="998" t="s">
        <v>16701</v>
      </c>
      <c r="E112" s="998"/>
    </row>
    <row r="113" spans="1:5" ht="17.25" customHeight="1">
      <c r="A113" s="784">
        <v>17</v>
      </c>
      <c r="B113" s="996">
        <v>41749</v>
      </c>
      <c r="C113" s="997">
        <v>92957</v>
      </c>
      <c r="D113" s="998" t="s">
        <v>16702</v>
      </c>
      <c r="E113" s="998"/>
    </row>
    <row r="114" spans="1:5" ht="17.25" customHeight="1">
      <c r="A114" s="784">
        <v>17</v>
      </c>
      <c r="B114" s="996">
        <v>41750</v>
      </c>
      <c r="C114" s="997">
        <v>92896</v>
      </c>
      <c r="D114" s="998" t="s">
        <v>16703</v>
      </c>
      <c r="E114" s="998"/>
    </row>
    <row r="115" spans="1:5" ht="17.25" customHeight="1">
      <c r="A115" s="784">
        <v>17</v>
      </c>
      <c r="B115" s="996">
        <v>41751</v>
      </c>
      <c r="C115" s="997">
        <v>92844</v>
      </c>
      <c r="D115" s="998" t="s">
        <v>16679</v>
      </c>
      <c r="E115" s="998"/>
    </row>
    <row r="116" spans="1:5" ht="17.25" customHeight="1">
      <c r="A116" s="784">
        <v>17</v>
      </c>
      <c r="B116" s="996">
        <v>41752</v>
      </c>
      <c r="C116" s="997">
        <v>92803</v>
      </c>
      <c r="D116" s="998" t="s">
        <v>16683</v>
      </c>
      <c r="E116" s="998"/>
    </row>
    <row r="117" spans="1:5" ht="17.25" customHeight="1">
      <c r="A117" s="784">
        <v>17</v>
      </c>
      <c r="B117" s="996">
        <v>41753</v>
      </c>
      <c r="C117" s="997">
        <v>92755</v>
      </c>
      <c r="D117" s="998" t="s">
        <v>16661</v>
      </c>
      <c r="E117" s="998"/>
    </row>
    <row r="118" spans="1:5" ht="17.25" customHeight="1">
      <c r="A118" s="784">
        <v>18</v>
      </c>
      <c r="B118" s="996">
        <v>41754</v>
      </c>
      <c r="C118" s="997">
        <v>92695</v>
      </c>
      <c r="D118" s="998" t="s">
        <v>16704</v>
      </c>
      <c r="E118" s="998"/>
    </row>
    <row r="119" spans="1:5" ht="17.25" customHeight="1">
      <c r="A119" s="784">
        <v>18</v>
      </c>
      <c r="B119" s="996">
        <v>41755</v>
      </c>
      <c r="C119" s="997">
        <v>92651</v>
      </c>
      <c r="D119" s="998" t="s">
        <v>16705</v>
      </c>
      <c r="E119" s="998"/>
    </row>
    <row r="120" spans="1:5" ht="17.25" customHeight="1">
      <c r="A120" s="784">
        <v>18</v>
      </c>
      <c r="B120" s="996">
        <v>41756</v>
      </c>
      <c r="C120" s="997">
        <v>92604</v>
      </c>
      <c r="D120" s="998" t="s">
        <v>16673</v>
      </c>
      <c r="E120" s="998"/>
    </row>
    <row r="121" spans="1:5" ht="17.25" customHeight="1">
      <c r="A121" s="784">
        <v>18</v>
      </c>
      <c r="B121" s="996">
        <v>41757</v>
      </c>
      <c r="C121" s="997">
        <v>92553</v>
      </c>
      <c r="D121" s="998" t="s">
        <v>16679</v>
      </c>
      <c r="E121" s="998"/>
    </row>
    <row r="122" spans="1:5" ht="17.25" customHeight="1">
      <c r="A122" s="784">
        <v>18</v>
      </c>
      <c r="B122" s="996">
        <v>41758</v>
      </c>
      <c r="C122" s="997">
        <v>92473</v>
      </c>
      <c r="D122" s="998" t="s">
        <v>16651</v>
      </c>
      <c r="E122" s="998"/>
    </row>
    <row r="123" spans="1:5" ht="17.25" customHeight="1">
      <c r="A123" s="784">
        <v>18</v>
      </c>
      <c r="B123" s="996">
        <v>41759</v>
      </c>
      <c r="C123" s="997">
        <v>92412</v>
      </c>
      <c r="D123" s="998" t="s">
        <v>16703</v>
      </c>
      <c r="E123" s="998"/>
    </row>
    <row r="124" spans="1:5" ht="17.25" customHeight="1">
      <c r="A124" s="784">
        <v>18</v>
      </c>
      <c r="B124" s="996">
        <v>41760</v>
      </c>
      <c r="C124" s="997">
        <v>92363</v>
      </c>
      <c r="D124" s="998" t="s">
        <v>16666</v>
      </c>
      <c r="E124" s="998"/>
    </row>
    <row r="125" spans="1:5" ht="17.25" customHeight="1">
      <c r="A125" s="784">
        <v>19</v>
      </c>
      <c r="B125" s="996">
        <v>41761</v>
      </c>
      <c r="C125" s="997">
        <v>92269</v>
      </c>
      <c r="D125" s="998" t="s">
        <v>16706</v>
      </c>
      <c r="E125" s="998"/>
    </row>
    <row r="126" spans="1:5" ht="17.25" customHeight="1">
      <c r="A126" s="784">
        <v>19</v>
      </c>
      <c r="B126" s="996">
        <v>41762</v>
      </c>
      <c r="C126" s="997">
        <v>92221</v>
      </c>
      <c r="D126" s="998" t="s">
        <v>16661</v>
      </c>
      <c r="E126" s="998"/>
    </row>
    <row r="127" spans="1:5" ht="17.25" customHeight="1">
      <c r="A127" s="784">
        <v>19</v>
      </c>
      <c r="B127" s="996">
        <v>41763</v>
      </c>
      <c r="C127" s="997">
        <v>92188</v>
      </c>
      <c r="D127" s="998" t="s">
        <v>16664</v>
      </c>
      <c r="E127" s="998"/>
    </row>
    <row r="128" spans="1:5" ht="17.25" customHeight="1">
      <c r="A128" s="784">
        <v>19</v>
      </c>
      <c r="B128" s="996">
        <v>41764</v>
      </c>
      <c r="C128" s="997">
        <v>92144</v>
      </c>
      <c r="D128" s="998" t="s">
        <v>16705</v>
      </c>
      <c r="E128" s="998"/>
    </row>
    <row r="129" spans="1:5" ht="17.25" customHeight="1">
      <c r="A129" s="784">
        <v>19</v>
      </c>
      <c r="B129" s="996">
        <v>41765</v>
      </c>
      <c r="C129" s="997">
        <v>92112</v>
      </c>
      <c r="D129" s="998" t="s">
        <v>16707</v>
      </c>
      <c r="E129" s="998"/>
    </row>
    <row r="130" spans="1:5" ht="17.25" customHeight="1">
      <c r="A130" s="784">
        <v>19</v>
      </c>
      <c r="B130" s="996">
        <v>41766</v>
      </c>
      <c r="C130" s="997">
        <v>92057</v>
      </c>
      <c r="D130" s="998" t="s">
        <v>16708</v>
      </c>
      <c r="E130" s="998"/>
    </row>
    <row r="131" spans="1:5" ht="17.25" customHeight="1">
      <c r="A131" s="784">
        <v>19</v>
      </c>
      <c r="B131" s="996">
        <v>41767</v>
      </c>
      <c r="C131" s="997">
        <v>91999</v>
      </c>
      <c r="D131" s="998" t="s">
        <v>16709</v>
      </c>
      <c r="E131" s="998"/>
    </row>
    <row r="132" spans="1:5" ht="17.25" customHeight="1">
      <c r="A132" s="784">
        <v>20</v>
      </c>
      <c r="B132" s="996">
        <v>41768</v>
      </c>
      <c r="C132" s="997">
        <v>91917</v>
      </c>
      <c r="D132" s="998" t="s">
        <v>16638</v>
      </c>
      <c r="E132" s="998"/>
    </row>
    <row r="133" spans="1:5" ht="17.25" customHeight="1">
      <c r="A133" s="784">
        <v>20</v>
      </c>
      <c r="B133" s="996">
        <v>41769</v>
      </c>
      <c r="C133" s="997">
        <v>91877</v>
      </c>
      <c r="D133" s="998" t="s">
        <v>16629</v>
      </c>
      <c r="E133" s="998"/>
    </row>
    <row r="134" spans="1:5" ht="17.25" customHeight="1">
      <c r="A134" s="784">
        <v>20</v>
      </c>
      <c r="B134" s="996">
        <v>41770</v>
      </c>
      <c r="C134" s="997">
        <v>91843</v>
      </c>
      <c r="D134" s="998" t="s">
        <v>16668</v>
      </c>
      <c r="E134" s="998"/>
    </row>
    <row r="135" spans="1:5" ht="17.25" customHeight="1">
      <c r="A135" s="784">
        <v>20</v>
      </c>
      <c r="B135" s="996">
        <v>41771</v>
      </c>
      <c r="C135" s="997">
        <v>91787</v>
      </c>
      <c r="D135" s="998" t="s">
        <v>16710</v>
      </c>
      <c r="E135" s="998"/>
    </row>
    <row r="136" spans="1:5" ht="17.25" customHeight="1">
      <c r="A136" s="784">
        <v>20</v>
      </c>
      <c r="B136" s="996">
        <v>41772</v>
      </c>
      <c r="C136" s="997">
        <v>91738</v>
      </c>
      <c r="D136" s="998" t="s">
        <v>16666</v>
      </c>
      <c r="E136" s="998"/>
    </row>
    <row r="137" spans="1:5" ht="17.25" customHeight="1">
      <c r="A137" s="784">
        <v>20</v>
      </c>
      <c r="B137" s="996">
        <v>41773</v>
      </c>
      <c r="C137" s="997">
        <v>91703</v>
      </c>
      <c r="D137" s="998" t="s">
        <v>16634</v>
      </c>
      <c r="E137" s="998"/>
    </row>
    <row r="138" spans="1:5" ht="17.25" customHeight="1">
      <c r="A138" s="784">
        <v>20</v>
      </c>
      <c r="B138" s="996">
        <v>41774</v>
      </c>
      <c r="C138" s="997">
        <v>91659</v>
      </c>
      <c r="D138" s="998" t="s">
        <v>16705</v>
      </c>
      <c r="E138" s="998"/>
    </row>
    <row r="139" spans="1:5" ht="17.25" customHeight="1">
      <c r="A139" s="784">
        <v>21</v>
      </c>
      <c r="B139" s="996">
        <v>41775</v>
      </c>
      <c r="C139" s="997">
        <v>91598</v>
      </c>
      <c r="D139" s="998" t="s">
        <v>16703</v>
      </c>
      <c r="E139" s="998"/>
    </row>
    <row r="140" spans="1:5" ht="17.25" customHeight="1">
      <c r="A140" s="784">
        <v>21</v>
      </c>
      <c r="B140" s="996">
        <v>41776</v>
      </c>
      <c r="C140" s="997">
        <v>91564</v>
      </c>
      <c r="D140" s="998" t="s">
        <v>16668</v>
      </c>
      <c r="E140" s="998"/>
    </row>
    <row r="141" spans="1:5" ht="17.25" customHeight="1">
      <c r="A141" s="784">
        <v>21</v>
      </c>
      <c r="B141" s="996">
        <v>41777</v>
      </c>
      <c r="C141" s="997">
        <v>91557</v>
      </c>
      <c r="D141" s="998" t="s">
        <v>16711</v>
      </c>
      <c r="E141" s="998"/>
    </row>
    <row r="142" spans="1:5" ht="17.25" customHeight="1">
      <c r="A142" s="784">
        <v>21</v>
      </c>
      <c r="B142" s="996">
        <v>41778</v>
      </c>
      <c r="C142" s="997">
        <v>91514</v>
      </c>
      <c r="D142" s="998" t="s">
        <v>16685</v>
      </c>
      <c r="E142" s="998"/>
    </row>
    <row r="143" spans="1:5" ht="17.25" customHeight="1">
      <c r="A143" s="784">
        <v>21</v>
      </c>
      <c r="B143" s="996">
        <v>41779</v>
      </c>
      <c r="C143" s="997">
        <v>91479</v>
      </c>
      <c r="D143" s="998" t="s">
        <v>16634</v>
      </c>
      <c r="E143" s="998" t="s">
        <v>16712</v>
      </c>
    </row>
    <row r="144" spans="1:5" ht="17.25" customHeight="1">
      <c r="A144" s="784">
        <v>21</v>
      </c>
      <c r="B144" s="996">
        <v>41780</v>
      </c>
      <c r="C144" s="997">
        <v>91386</v>
      </c>
      <c r="D144" s="998" t="s">
        <v>16713</v>
      </c>
      <c r="E144" s="998" t="s">
        <v>16714</v>
      </c>
    </row>
    <row r="145" spans="1:5" ht="17.25" customHeight="1">
      <c r="A145" s="784">
        <v>21</v>
      </c>
      <c r="B145" s="996">
        <v>41781</v>
      </c>
      <c r="C145" s="997">
        <v>91317</v>
      </c>
      <c r="D145" s="998" t="s">
        <v>16715</v>
      </c>
      <c r="E145" s="998" t="s">
        <v>16716</v>
      </c>
    </row>
    <row r="146" spans="1:5" ht="17.25" customHeight="1">
      <c r="A146" s="784">
        <v>22</v>
      </c>
      <c r="B146" s="996">
        <v>41782</v>
      </c>
      <c r="C146" s="997"/>
      <c r="D146" s="998"/>
      <c r="E146" s="998"/>
    </row>
    <row r="147" spans="1:5" ht="17.25" customHeight="1">
      <c r="A147" s="784">
        <v>22</v>
      </c>
      <c r="B147" s="996">
        <v>41783</v>
      </c>
      <c r="C147" s="997"/>
      <c r="D147" s="998"/>
      <c r="E147" s="998"/>
    </row>
    <row r="148" spans="1:5" ht="17.25" customHeight="1">
      <c r="A148" s="784">
        <v>22</v>
      </c>
      <c r="B148" s="996">
        <v>41784</v>
      </c>
      <c r="C148" s="997"/>
      <c r="D148" s="998"/>
      <c r="E148" s="998"/>
    </row>
    <row r="149" spans="1:5" ht="17.25" customHeight="1">
      <c r="A149" s="784">
        <v>22</v>
      </c>
      <c r="B149" s="996">
        <v>41785</v>
      </c>
      <c r="C149" s="997"/>
      <c r="D149" s="998"/>
      <c r="E149" s="998"/>
    </row>
    <row r="150" spans="1:5" ht="17.25" customHeight="1">
      <c r="A150" s="784">
        <v>22</v>
      </c>
      <c r="B150" s="996">
        <v>41786</v>
      </c>
      <c r="C150" s="997"/>
      <c r="D150" s="998"/>
      <c r="E150" s="998"/>
    </row>
    <row r="151" spans="1:5" ht="17.25" customHeight="1">
      <c r="A151" s="784">
        <v>22</v>
      </c>
      <c r="B151" s="996">
        <v>41787</v>
      </c>
      <c r="C151" s="997"/>
      <c r="D151" s="998"/>
      <c r="E151" s="998"/>
    </row>
    <row r="152" spans="1:5" ht="17.25" customHeight="1">
      <c r="A152" s="784">
        <v>22</v>
      </c>
      <c r="B152" s="996">
        <v>41788</v>
      </c>
      <c r="C152" s="997"/>
      <c r="D152" s="998"/>
      <c r="E152" s="998"/>
    </row>
    <row r="153" spans="1:5" ht="17.25" customHeight="1">
      <c r="A153" s="784">
        <v>23</v>
      </c>
      <c r="B153" s="996">
        <v>41789</v>
      </c>
      <c r="C153" s="997"/>
      <c r="D153" s="998"/>
      <c r="E153" s="998"/>
    </row>
    <row r="154" spans="1:5" ht="17.25" customHeight="1">
      <c r="A154" s="784">
        <v>23</v>
      </c>
      <c r="B154" s="996">
        <v>41790</v>
      </c>
      <c r="C154" s="997"/>
      <c r="D154" s="998"/>
      <c r="E154" s="998"/>
    </row>
    <row r="155" spans="1:5" ht="17.25" customHeight="1">
      <c r="A155" s="784">
        <v>23</v>
      </c>
      <c r="B155" s="996">
        <v>41791</v>
      </c>
      <c r="C155" s="997"/>
      <c r="D155" s="998"/>
      <c r="E155" s="998"/>
    </row>
    <row r="156" spans="1:5" ht="17.25" customHeight="1">
      <c r="A156" s="784">
        <v>23</v>
      </c>
      <c r="B156" s="996">
        <v>41792</v>
      </c>
      <c r="C156" s="997"/>
      <c r="D156" s="998"/>
      <c r="E156" s="998"/>
    </row>
    <row r="157" spans="1:5" ht="17.25" customHeight="1">
      <c r="A157" s="784">
        <v>23</v>
      </c>
      <c r="B157" s="996">
        <v>41793</v>
      </c>
      <c r="C157" s="997"/>
      <c r="D157" s="998"/>
      <c r="E157" s="998"/>
    </row>
    <row r="158" spans="1:5" ht="17.25" customHeight="1">
      <c r="A158" s="784">
        <v>23</v>
      </c>
      <c r="B158" s="996">
        <v>41794</v>
      </c>
      <c r="C158" s="997"/>
      <c r="D158" s="998"/>
      <c r="E158" s="998"/>
    </row>
    <row r="159" spans="1:5" ht="17.25" customHeight="1">
      <c r="A159" s="784">
        <v>23</v>
      </c>
      <c r="B159" s="996">
        <v>41795</v>
      </c>
      <c r="C159" s="997"/>
      <c r="D159" s="998"/>
      <c r="E159" s="998"/>
    </row>
    <row r="160" spans="1:5" ht="17.25" customHeight="1">
      <c r="A160" s="784">
        <v>24</v>
      </c>
      <c r="B160" s="996">
        <v>41796</v>
      </c>
      <c r="C160" s="997"/>
      <c r="D160" s="998"/>
      <c r="E160" s="998"/>
    </row>
    <row r="161" spans="1:5" ht="17.25" customHeight="1">
      <c r="A161" s="784">
        <v>24</v>
      </c>
      <c r="B161" s="996">
        <v>41797</v>
      </c>
      <c r="C161" s="997"/>
      <c r="D161" s="998"/>
      <c r="E161" s="998"/>
    </row>
    <row r="162" spans="1:5" ht="17.25" customHeight="1">
      <c r="A162" s="784">
        <v>24</v>
      </c>
      <c r="B162" s="996">
        <v>41798</v>
      </c>
      <c r="C162" s="997"/>
      <c r="D162" s="998"/>
      <c r="E162" s="998"/>
    </row>
    <row r="163" spans="1:5" ht="17.25" customHeight="1">
      <c r="A163" s="784">
        <v>24</v>
      </c>
      <c r="B163" s="996">
        <v>41799</v>
      </c>
      <c r="C163" s="997"/>
      <c r="D163" s="998"/>
      <c r="E163" s="998"/>
    </row>
    <row r="164" spans="1:5" ht="17.25" customHeight="1">
      <c r="A164" s="784">
        <v>24</v>
      </c>
      <c r="B164" s="996">
        <v>41800</v>
      </c>
      <c r="C164" s="997"/>
      <c r="D164" s="998"/>
      <c r="E164" s="998"/>
    </row>
    <row r="165" spans="1:5" ht="17.25" customHeight="1">
      <c r="A165" s="784">
        <v>24</v>
      </c>
      <c r="B165" s="996">
        <v>41801</v>
      </c>
      <c r="C165" s="997"/>
      <c r="D165" s="998"/>
      <c r="E165" s="998"/>
    </row>
    <row r="166" spans="1:5" ht="17.25" customHeight="1">
      <c r="A166" s="784">
        <v>24</v>
      </c>
      <c r="B166" s="996">
        <v>41802</v>
      </c>
      <c r="C166" s="997"/>
      <c r="D166" s="998"/>
      <c r="E166" s="998"/>
    </row>
    <row r="167" spans="1:5" ht="17.25" customHeight="1">
      <c r="A167" s="784">
        <v>25</v>
      </c>
      <c r="B167" s="996">
        <v>41803</v>
      </c>
      <c r="C167" s="997"/>
      <c r="D167" s="998"/>
      <c r="E167" s="998"/>
    </row>
    <row r="168" spans="1:5" ht="17.25" customHeight="1">
      <c r="A168" s="784">
        <v>25</v>
      </c>
      <c r="B168" s="996">
        <v>41804</v>
      </c>
      <c r="C168" s="997"/>
      <c r="D168" s="998"/>
      <c r="E168" s="998"/>
    </row>
    <row r="169" spans="1:5" ht="17.25" customHeight="1">
      <c r="A169" s="784">
        <v>25</v>
      </c>
      <c r="B169" s="996">
        <v>41805</v>
      </c>
      <c r="C169" s="997"/>
      <c r="D169" s="998"/>
      <c r="E169" s="998"/>
    </row>
    <row r="170" spans="1:5" ht="17.25" customHeight="1">
      <c r="A170" s="784">
        <v>25</v>
      </c>
      <c r="B170" s="996">
        <v>41806</v>
      </c>
      <c r="C170" s="997"/>
      <c r="D170" s="998"/>
      <c r="E170" s="998"/>
    </row>
    <row r="171" spans="1:5" ht="17.25" customHeight="1">
      <c r="A171" s="784">
        <v>25</v>
      </c>
      <c r="B171" s="996">
        <v>41807</v>
      </c>
      <c r="C171" s="997"/>
      <c r="D171" s="998"/>
      <c r="E171" s="998"/>
    </row>
    <row r="172" spans="1:5" ht="17.25" customHeight="1">
      <c r="A172" s="784">
        <v>25</v>
      </c>
      <c r="B172" s="996">
        <v>41808</v>
      </c>
      <c r="C172" s="997"/>
      <c r="D172" s="998"/>
      <c r="E172" s="998"/>
    </row>
    <row r="173" spans="1:5" ht="17.25" customHeight="1">
      <c r="A173" s="784">
        <v>25</v>
      </c>
      <c r="B173" s="996">
        <v>41809</v>
      </c>
      <c r="C173" s="997"/>
      <c r="D173" s="998"/>
      <c r="E173" s="998"/>
    </row>
    <row r="174" spans="1:5" ht="17.25" customHeight="1">
      <c r="A174" s="784">
        <v>26</v>
      </c>
      <c r="B174" s="996">
        <v>41810</v>
      </c>
      <c r="C174" s="997"/>
      <c r="D174" s="998"/>
      <c r="E174" s="998"/>
    </row>
    <row r="175" spans="1:5" ht="17.25" customHeight="1">
      <c r="A175" s="784">
        <v>26</v>
      </c>
      <c r="B175" s="996">
        <v>41811</v>
      </c>
      <c r="C175" s="997"/>
      <c r="D175" s="998"/>
      <c r="E175" s="998"/>
    </row>
    <row r="176" spans="1:5" ht="17.25" customHeight="1">
      <c r="A176" s="784">
        <v>26</v>
      </c>
      <c r="B176" s="996">
        <v>41812</v>
      </c>
      <c r="C176" s="997"/>
      <c r="D176" s="998"/>
      <c r="E176" s="998"/>
    </row>
    <row r="177" spans="1:5" ht="17.25" customHeight="1">
      <c r="A177" s="784">
        <v>26</v>
      </c>
      <c r="B177" s="996">
        <v>41813</v>
      </c>
      <c r="C177" s="997"/>
      <c r="D177" s="998"/>
      <c r="E177" s="998"/>
    </row>
    <row r="178" spans="1:5" ht="17.25" customHeight="1">
      <c r="A178" s="784">
        <v>26</v>
      </c>
      <c r="B178" s="996">
        <v>41814</v>
      </c>
      <c r="C178" s="997"/>
      <c r="D178" s="998"/>
      <c r="E178" s="998"/>
    </row>
    <row r="179" spans="1:5" ht="17.25" customHeight="1">
      <c r="A179" s="784">
        <v>26</v>
      </c>
      <c r="B179" s="996">
        <v>41815</v>
      </c>
      <c r="C179" s="997"/>
      <c r="D179" s="998"/>
      <c r="E179" s="998"/>
    </row>
    <row r="180" spans="1:5" ht="17.25" customHeight="1">
      <c r="A180" s="784">
        <v>26</v>
      </c>
      <c r="B180" s="996">
        <v>41816</v>
      </c>
      <c r="C180" s="997"/>
      <c r="D180" s="998"/>
      <c r="E180" s="998"/>
    </row>
    <row r="181" spans="1:5" ht="17.25" customHeight="1">
      <c r="A181" s="784">
        <v>27</v>
      </c>
      <c r="B181" s="996">
        <v>41817</v>
      </c>
      <c r="C181" s="997"/>
      <c r="D181" s="998"/>
      <c r="E181" s="998"/>
    </row>
    <row r="182" spans="1:5" ht="17.25" customHeight="1">
      <c r="A182" s="784">
        <v>27</v>
      </c>
      <c r="B182" s="996">
        <v>41818</v>
      </c>
      <c r="C182" s="997"/>
      <c r="D182" s="998"/>
      <c r="E182" s="998"/>
    </row>
    <row r="183" spans="1:5" ht="17.25" customHeight="1">
      <c r="A183" s="784">
        <v>27</v>
      </c>
      <c r="B183" s="996">
        <v>41819</v>
      </c>
      <c r="C183" s="997"/>
      <c r="D183" s="998"/>
      <c r="E183" s="998"/>
    </row>
    <row r="184" spans="1:5" ht="17.25" customHeight="1">
      <c r="A184" s="784">
        <v>27</v>
      </c>
      <c r="B184" s="996">
        <v>41820</v>
      </c>
      <c r="C184" s="997"/>
      <c r="D184" s="998"/>
      <c r="E184" s="998"/>
    </row>
    <row r="185" spans="1:5" ht="17.25" customHeight="1">
      <c r="A185" s="784">
        <v>27</v>
      </c>
      <c r="B185" s="996">
        <v>41821</v>
      </c>
      <c r="C185" s="997"/>
      <c r="D185" s="998"/>
      <c r="E185" s="998"/>
    </row>
    <row r="186" spans="1:5" ht="17.25" customHeight="1">
      <c r="A186" s="784">
        <v>27</v>
      </c>
      <c r="B186" s="996">
        <v>41822</v>
      </c>
      <c r="C186" s="997"/>
      <c r="D186" s="998"/>
      <c r="E186" s="998"/>
    </row>
    <row r="187" spans="1:5" ht="17.25" customHeight="1">
      <c r="A187" s="784">
        <v>27</v>
      </c>
      <c r="B187" s="996">
        <v>41823</v>
      </c>
      <c r="C187" s="997"/>
      <c r="D187" s="998"/>
      <c r="E187" s="998"/>
    </row>
    <row r="188" spans="1:5" ht="17.25" customHeight="1">
      <c r="A188" s="784">
        <v>28</v>
      </c>
      <c r="B188" s="996">
        <v>41824</v>
      </c>
      <c r="C188" s="997"/>
      <c r="D188" s="998"/>
      <c r="E188" s="998"/>
    </row>
    <row r="189" spans="1:5" ht="17.25" customHeight="1">
      <c r="A189" s="784">
        <v>28</v>
      </c>
      <c r="B189" s="996">
        <v>41825</v>
      </c>
      <c r="C189" s="997"/>
      <c r="D189" s="998"/>
      <c r="E189" s="998"/>
    </row>
    <row r="190" spans="1:5" ht="17.25" customHeight="1">
      <c r="A190" s="784">
        <v>28</v>
      </c>
      <c r="B190" s="996">
        <v>41826</v>
      </c>
      <c r="C190" s="997"/>
      <c r="D190" s="998"/>
      <c r="E190" s="998"/>
    </row>
    <row r="191" spans="1:5" ht="17.25" customHeight="1">
      <c r="A191" s="784">
        <v>28</v>
      </c>
      <c r="B191" s="996">
        <v>41827</v>
      </c>
      <c r="C191" s="997"/>
      <c r="D191" s="998"/>
      <c r="E191" s="998"/>
    </row>
    <row r="192" spans="1:5" ht="17.25" customHeight="1">
      <c r="A192" s="784">
        <v>28</v>
      </c>
      <c r="B192" s="996">
        <v>41828</v>
      </c>
      <c r="C192" s="997"/>
      <c r="D192" s="998"/>
      <c r="E192" s="998"/>
    </row>
    <row r="193" spans="1:5" ht="17.25" customHeight="1">
      <c r="A193" s="784">
        <v>28</v>
      </c>
      <c r="B193" s="996">
        <v>41829</v>
      </c>
      <c r="C193" s="997"/>
      <c r="D193" s="998"/>
      <c r="E193" s="998"/>
    </row>
    <row r="194" spans="1:5" ht="17.25" customHeight="1">
      <c r="A194" s="784">
        <v>28</v>
      </c>
      <c r="B194" s="996">
        <v>41830</v>
      </c>
      <c r="C194" s="997"/>
      <c r="D194" s="998"/>
      <c r="E194" s="998"/>
    </row>
    <row r="195" spans="1:5" ht="17.25" customHeight="1">
      <c r="A195" s="784">
        <v>29</v>
      </c>
      <c r="B195" s="996">
        <v>41831</v>
      </c>
      <c r="C195" s="997"/>
      <c r="D195" s="998"/>
      <c r="E195" s="998"/>
    </row>
    <row r="196" spans="1:5" ht="17.25" customHeight="1">
      <c r="A196" s="784">
        <v>29</v>
      </c>
      <c r="B196" s="996">
        <v>41832</v>
      </c>
      <c r="C196" s="997"/>
      <c r="D196" s="998"/>
      <c r="E196" s="998"/>
    </row>
    <row r="197" spans="1:5" ht="17.25" customHeight="1">
      <c r="A197" s="784">
        <v>29</v>
      </c>
      <c r="B197" s="996">
        <v>41833</v>
      </c>
      <c r="C197" s="997"/>
      <c r="D197" s="998"/>
      <c r="E197" s="998"/>
    </row>
    <row r="198" spans="1:5" ht="17.25" customHeight="1">
      <c r="A198" s="784">
        <v>29</v>
      </c>
      <c r="B198" s="996">
        <v>41834</v>
      </c>
      <c r="C198" s="997"/>
      <c r="D198" s="998"/>
      <c r="E198" s="998"/>
    </row>
    <row r="199" spans="1:5" ht="17.25" customHeight="1">
      <c r="A199" s="784">
        <v>29</v>
      </c>
      <c r="B199" s="996">
        <v>41835</v>
      </c>
      <c r="C199" s="997"/>
      <c r="D199" s="998"/>
      <c r="E199" s="998"/>
    </row>
    <row r="200" spans="1:5" ht="17.25" customHeight="1">
      <c r="A200" s="784">
        <v>29</v>
      </c>
      <c r="B200" s="996">
        <v>41836</v>
      </c>
      <c r="C200" s="997"/>
      <c r="D200" s="998"/>
      <c r="E200" s="998"/>
    </row>
    <row r="201" spans="1:5" ht="17.25" customHeight="1">
      <c r="A201" s="784">
        <v>29</v>
      </c>
      <c r="B201" s="996">
        <v>41837</v>
      </c>
      <c r="C201" s="997"/>
      <c r="D201" s="998"/>
      <c r="E201" s="998"/>
    </row>
    <row r="202" spans="1:5" ht="17.25" customHeight="1">
      <c r="A202" s="784">
        <v>30</v>
      </c>
      <c r="B202" s="996">
        <v>41838</v>
      </c>
      <c r="C202" s="997"/>
      <c r="D202" s="998"/>
      <c r="E202" s="998"/>
    </row>
    <row r="203" spans="1:5" ht="17.25" customHeight="1">
      <c r="A203" s="784">
        <v>30</v>
      </c>
      <c r="B203" s="996">
        <v>41839</v>
      </c>
      <c r="C203" s="997"/>
      <c r="D203" s="998"/>
      <c r="E203" s="998"/>
    </row>
    <row r="204" spans="1:5" ht="17.25" customHeight="1">
      <c r="A204" s="784">
        <v>30</v>
      </c>
      <c r="B204" s="996">
        <v>41840</v>
      </c>
      <c r="C204" s="997"/>
      <c r="D204" s="998"/>
      <c r="E204" s="998"/>
    </row>
    <row r="205" spans="1:5" ht="17.25" customHeight="1">
      <c r="A205" s="784">
        <v>30</v>
      </c>
      <c r="B205" s="996">
        <v>41841</v>
      </c>
      <c r="C205" s="997"/>
      <c r="D205" s="998"/>
      <c r="E205" s="998"/>
    </row>
    <row r="206" spans="1:5" ht="17.25" customHeight="1">
      <c r="A206" s="784">
        <v>30</v>
      </c>
      <c r="B206" s="996">
        <v>41842</v>
      </c>
      <c r="C206" s="997"/>
      <c r="D206" s="998"/>
      <c r="E206" s="998"/>
    </row>
    <row r="207" spans="1:5" ht="17.25" customHeight="1">
      <c r="A207" s="784">
        <v>30</v>
      </c>
      <c r="B207" s="996">
        <v>41843</v>
      </c>
      <c r="C207" s="997"/>
      <c r="D207" s="998"/>
      <c r="E207" s="998"/>
    </row>
    <row r="208" spans="1:5" ht="17.25" customHeight="1">
      <c r="A208" s="784">
        <v>30</v>
      </c>
      <c r="B208" s="996">
        <v>41844</v>
      </c>
      <c r="C208" s="997"/>
      <c r="D208" s="998"/>
      <c r="E208" s="998"/>
    </row>
    <row r="209" spans="1:5" ht="17.25" customHeight="1">
      <c r="A209" s="784">
        <v>31</v>
      </c>
      <c r="B209" s="996">
        <v>41845</v>
      </c>
      <c r="C209" s="997"/>
      <c r="D209" s="998"/>
      <c r="E209" s="998"/>
    </row>
    <row r="210" spans="1:5" ht="17.25" customHeight="1">
      <c r="A210" s="784">
        <v>31</v>
      </c>
      <c r="B210" s="996">
        <v>41846</v>
      </c>
      <c r="C210" s="997"/>
      <c r="D210" s="998"/>
      <c r="E210" s="998"/>
    </row>
    <row r="211" spans="1:5" ht="17.25" customHeight="1">
      <c r="A211" s="784">
        <v>31</v>
      </c>
      <c r="B211" s="996">
        <v>41847</v>
      </c>
      <c r="C211" s="997"/>
      <c r="D211" s="998"/>
      <c r="E211" s="998"/>
    </row>
    <row r="212" spans="1:5" ht="17.25" customHeight="1">
      <c r="A212" s="784">
        <v>31</v>
      </c>
      <c r="B212" s="996">
        <v>41848</v>
      </c>
      <c r="C212" s="997"/>
      <c r="D212" s="998"/>
      <c r="E212" s="998"/>
    </row>
    <row r="213" spans="1:5" ht="17.25" customHeight="1">
      <c r="A213" s="784">
        <v>31</v>
      </c>
      <c r="B213" s="996">
        <v>41849</v>
      </c>
      <c r="C213" s="997"/>
      <c r="D213" s="998"/>
      <c r="E213" s="998"/>
    </row>
    <row r="214" spans="1:5" ht="17.25" customHeight="1">
      <c r="A214" s="784">
        <v>31</v>
      </c>
      <c r="B214" s="996">
        <v>41850</v>
      </c>
      <c r="C214" s="997"/>
      <c r="D214" s="998"/>
      <c r="E214" s="998"/>
    </row>
    <row r="215" spans="1:5" ht="17.25" customHeight="1">
      <c r="A215" s="784">
        <v>31</v>
      </c>
      <c r="B215" s="996">
        <v>41851</v>
      </c>
      <c r="C215" s="997"/>
      <c r="D215" s="998"/>
      <c r="E215" s="998"/>
    </row>
    <row r="216" spans="1:5" ht="17.25" customHeight="1">
      <c r="A216" s="784">
        <v>32</v>
      </c>
      <c r="B216" s="996">
        <v>41852</v>
      </c>
      <c r="C216" s="997"/>
      <c r="D216" s="998"/>
      <c r="E216" s="998"/>
    </row>
    <row r="217" spans="1:5" ht="17.25" customHeight="1">
      <c r="A217" s="784">
        <v>32</v>
      </c>
      <c r="B217" s="996">
        <v>41853</v>
      </c>
      <c r="C217" s="997"/>
      <c r="D217" s="998"/>
      <c r="E217" s="998"/>
    </row>
    <row r="218" spans="1:5" ht="17.25" customHeight="1">
      <c r="A218" s="784">
        <v>32</v>
      </c>
      <c r="B218" s="996">
        <v>41854</v>
      </c>
      <c r="C218" s="997"/>
      <c r="D218" s="998"/>
      <c r="E218" s="998"/>
    </row>
    <row r="219" spans="1:5" ht="17.25" customHeight="1">
      <c r="A219" s="784">
        <v>32</v>
      </c>
      <c r="B219" s="996">
        <v>41855</v>
      </c>
      <c r="C219" s="997"/>
      <c r="D219" s="998"/>
      <c r="E219" s="998"/>
    </row>
    <row r="220" spans="1:5" ht="17.25" customHeight="1">
      <c r="A220" s="784">
        <v>32</v>
      </c>
      <c r="B220" s="996">
        <v>41856</v>
      </c>
      <c r="C220" s="997"/>
      <c r="D220" s="998"/>
      <c r="E220" s="998"/>
    </row>
    <row r="221" spans="1:5" ht="17.25" customHeight="1">
      <c r="A221" s="784">
        <v>32</v>
      </c>
      <c r="B221" s="996">
        <v>41857</v>
      </c>
      <c r="C221" s="997"/>
      <c r="D221" s="998"/>
      <c r="E221" s="998"/>
    </row>
    <row r="222" spans="1:5" ht="17.25" customHeight="1">
      <c r="A222" s="784">
        <v>32</v>
      </c>
      <c r="B222" s="996">
        <v>41858</v>
      </c>
      <c r="C222" s="997"/>
      <c r="D222" s="998"/>
      <c r="E222" s="998"/>
    </row>
    <row r="223" spans="1:5" ht="17.25" customHeight="1">
      <c r="A223" s="784">
        <v>33</v>
      </c>
      <c r="B223" s="996">
        <v>41859</v>
      </c>
      <c r="C223" s="997"/>
      <c r="D223" s="998"/>
      <c r="E223" s="998"/>
    </row>
    <row r="224" spans="1:5" ht="17.25" customHeight="1">
      <c r="A224" s="784">
        <v>33</v>
      </c>
      <c r="B224" s="996">
        <v>41860</v>
      </c>
      <c r="C224" s="997"/>
      <c r="D224" s="998"/>
      <c r="E224" s="998"/>
    </row>
    <row r="225" spans="1:5" ht="17.25" customHeight="1">
      <c r="A225" s="784">
        <v>33</v>
      </c>
      <c r="B225" s="996">
        <v>41861</v>
      </c>
      <c r="C225" s="997"/>
      <c r="D225" s="998"/>
      <c r="E225" s="998"/>
    </row>
    <row r="226" spans="1:5" ht="17.25" customHeight="1">
      <c r="A226" s="784">
        <v>33</v>
      </c>
      <c r="B226" s="996">
        <v>41862</v>
      </c>
      <c r="C226" s="997"/>
      <c r="D226" s="998"/>
      <c r="E226" s="998"/>
    </row>
    <row r="227" spans="1:5" ht="17.25" customHeight="1">
      <c r="A227" s="784">
        <v>33</v>
      </c>
      <c r="B227" s="996">
        <v>41863</v>
      </c>
      <c r="C227" s="997"/>
      <c r="D227" s="998"/>
      <c r="E227" s="998"/>
    </row>
    <row r="228" spans="1:5" ht="17.25" customHeight="1">
      <c r="A228" s="784">
        <v>33</v>
      </c>
      <c r="B228" s="996">
        <v>41864</v>
      </c>
      <c r="C228" s="997"/>
      <c r="D228" s="998"/>
      <c r="E228" s="998"/>
    </row>
    <row r="229" spans="1:5" ht="17.25" customHeight="1">
      <c r="A229" s="784">
        <v>33</v>
      </c>
      <c r="B229" s="996">
        <v>41865</v>
      </c>
      <c r="C229" s="997"/>
      <c r="D229" s="998"/>
      <c r="E229" s="998"/>
    </row>
    <row r="230" spans="1:5" ht="17.25" customHeight="1">
      <c r="A230" s="784">
        <v>34</v>
      </c>
      <c r="B230" s="996">
        <v>41866</v>
      </c>
      <c r="C230" s="997"/>
      <c r="D230" s="998"/>
      <c r="E230" s="998"/>
    </row>
    <row r="231" spans="1:5" ht="17.25" customHeight="1">
      <c r="A231" s="784">
        <v>34</v>
      </c>
      <c r="B231" s="996">
        <v>41867</v>
      </c>
      <c r="C231" s="997"/>
      <c r="D231" s="998"/>
      <c r="E231" s="998"/>
    </row>
    <row r="232" spans="1:5" ht="17.25" customHeight="1">
      <c r="A232" s="784">
        <v>34</v>
      </c>
      <c r="B232" s="996">
        <v>41868</v>
      </c>
      <c r="C232" s="997"/>
      <c r="D232" s="998"/>
      <c r="E232" s="998"/>
    </row>
    <row r="233" spans="1:5" ht="17.25" customHeight="1">
      <c r="A233" s="784">
        <v>34</v>
      </c>
      <c r="B233" s="996">
        <v>41869</v>
      </c>
      <c r="C233" s="997"/>
      <c r="D233" s="998"/>
      <c r="E233" s="998"/>
    </row>
    <row r="234" spans="1:5" ht="17.25" customHeight="1">
      <c r="A234" s="784">
        <v>34</v>
      </c>
      <c r="B234" s="996">
        <v>41870</v>
      </c>
      <c r="C234" s="997"/>
      <c r="D234" s="998"/>
      <c r="E234" s="998"/>
    </row>
    <row r="235" spans="1:5" ht="17.25" customHeight="1">
      <c r="A235" s="784">
        <v>34</v>
      </c>
      <c r="B235" s="996">
        <v>41871</v>
      </c>
      <c r="C235" s="997"/>
      <c r="D235" s="998"/>
      <c r="E235" s="998"/>
    </row>
    <row r="236" spans="1:5" ht="17.25" customHeight="1">
      <c r="A236" s="784">
        <v>34</v>
      </c>
      <c r="B236" s="996">
        <v>41872</v>
      </c>
      <c r="C236" s="997"/>
      <c r="D236" s="998"/>
      <c r="E236" s="998"/>
    </row>
    <row r="237" spans="1:5" ht="17.25" customHeight="1">
      <c r="A237" s="784">
        <v>35</v>
      </c>
      <c r="B237" s="996">
        <v>41873</v>
      </c>
      <c r="C237" s="997"/>
      <c r="D237" s="998"/>
      <c r="E237" s="998"/>
    </row>
    <row r="238" spans="1:5" ht="17.25" customHeight="1">
      <c r="A238" s="784">
        <v>35</v>
      </c>
      <c r="B238" s="996">
        <v>41874</v>
      </c>
      <c r="C238" s="997"/>
      <c r="D238" s="998"/>
      <c r="E238" s="998"/>
    </row>
    <row r="239" spans="1:5" ht="17.25" customHeight="1">
      <c r="A239" s="784">
        <v>35</v>
      </c>
      <c r="B239" s="996">
        <v>41875</v>
      </c>
      <c r="C239" s="997"/>
      <c r="D239" s="998"/>
      <c r="E239" s="998"/>
    </row>
    <row r="240" spans="1:5" ht="17.25" customHeight="1">
      <c r="A240" s="784">
        <v>35</v>
      </c>
      <c r="B240" s="996">
        <v>41876</v>
      </c>
      <c r="C240" s="997"/>
      <c r="D240" s="998"/>
      <c r="E240" s="998"/>
    </row>
    <row r="241" spans="1:5" ht="17.25" customHeight="1">
      <c r="A241" s="784">
        <v>35</v>
      </c>
      <c r="B241" s="996">
        <v>41877</v>
      </c>
      <c r="C241" s="997"/>
      <c r="D241" s="998"/>
      <c r="E241" s="998"/>
    </row>
    <row r="242" spans="1:5" ht="17.25" customHeight="1">
      <c r="A242" s="784">
        <v>35</v>
      </c>
      <c r="B242" s="996">
        <v>41878</v>
      </c>
      <c r="C242" s="997"/>
      <c r="D242" s="998"/>
      <c r="E242" s="998"/>
    </row>
    <row r="243" spans="1:5" ht="17.25" customHeight="1">
      <c r="A243" s="784">
        <v>35</v>
      </c>
      <c r="B243" s="996">
        <v>41879</v>
      </c>
      <c r="C243" s="997"/>
      <c r="D243" s="998"/>
      <c r="E243" s="998"/>
    </row>
    <row r="244" spans="1:5" ht="17.25" customHeight="1">
      <c r="A244" s="784">
        <v>36</v>
      </c>
      <c r="B244" s="996">
        <v>41880</v>
      </c>
      <c r="C244" s="997"/>
      <c r="D244" s="998"/>
      <c r="E244" s="998"/>
    </row>
    <row r="245" spans="1:5" ht="17.25" customHeight="1">
      <c r="A245" s="784">
        <v>36</v>
      </c>
      <c r="B245" s="996">
        <v>41881</v>
      </c>
      <c r="C245" s="997"/>
      <c r="D245" s="998"/>
      <c r="E245" s="998"/>
    </row>
    <row r="246" spans="1:5" ht="17.25" customHeight="1">
      <c r="A246" s="784">
        <v>36</v>
      </c>
      <c r="B246" s="996">
        <v>41882</v>
      </c>
      <c r="C246" s="997"/>
      <c r="D246" s="998"/>
      <c r="E246" s="998"/>
    </row>
    <row r="247" spans="1:5" ht="17.25" customHeight="1">
      <c r="A247" s="784">
        <v>36</v>
      </c>
      <c r="B247" s="996">
        <v>41883</v>
      </c>
      <c r="C247" s="997"/>
      <c r="D247" s="998"/>
      <c r="E247" s="998"/>
    </row>
    <row r="248" spans="1:5" ht="17.25" customHeight="1">
      <c r="A248" s="784">
        <v>36</v>
      </c>
      <c r="B248" s="996">
        <v>41884</v>
      </c>
      <c r="C248" s="997"/>
      <c r="D248" s="998"/>
      <c r="E248" s="998"/>
    </row>
    <row r="249" spans="1:5" ht="17.25" customHeight="1">
      <c r="A249" s="784">
        <v>36</v>
      </c>
      <c r="B249" s="996">
        <v>41885</v>
      </c>
      <c r="C249" s="997"/>
      <c r="D249" s="998"/>
      <c r="E249" s="998"/>
    </row>
    <row r="250" spans="1:5" ht="17.25" customHeight="1">
      <c r="A250" s="784">
        <v>36</v>
      </c>
      <c r="B250" s="996">
        <v>41886</v>
      </c>
      <c r="C250" s="997"/>
      <c r="D250" s="998"/>
      <c r="E250" s="998"/>
    </row>
    <row r="251" spans="1:5" ht="17.25" customHeight="1">
      <c r="A251" s="784">
        <v>37</v>
      </c>
      <c r="B251" s="996">
        <v>41887</v>
      </c>
      <c r="C251" s="997"/>
      <c r="D251" s="998"/>
      <c r="E251" s="998"/>
    </row>
    <row r="252" spans="1:5" ht="17.25" customHeight="1">
      <c r="A252" s="784">
        <v>37</v>
      </c>
      <c r="B252" s="996">
        <v>41888</v>
      </c>
      <c r="C252" s="997"/>
      <c r="D252" s="998"/>
      <c r="E252" s="998"/>
    </row>
    <row r="253" spans="1:5" ht="17.25" customHeight="1">
      <c r="A253" s="784">
        <v>37</v>
      </c>
      <c r="B253" s="996">
        <v>41889</v>
      </c>
      <c r="C253" s="997"/>
      <c r="D253" s="998"/>
      <c r="E253" s="998"/>
    </row>
    <row r="254" spans="1:5" ht="17.25" customHeight="1">
      <c r="A254" s="784">
        <v>37</v>
      </c>
      <c r="B254" s="996">
        <v>41890</v>
      </c>
      <c r="C254" s="997"/>
      <c r="D254" s="998"/>
      <c r="E254" s="998"/>
    </row>
    <row r="255" spans="1:5" ht="17.25" customHeight="1">
      <c r="A255" s="784">
        <v>37</v>
      </c>
      <c r="B255" s="996">
        <v>41891</v>
      </c>
      <c r="C255" s="997"/>
      <c r="D255" s="998"/>
      <c r="E255" s="998"/>
    </row>
    <row r="256" spans="1:5" ht="17.25" customHeight="1">
      <c r="A256" s="784">
        <v>37</v>
      </c>
      <c r="B256" s="996">
        <v>41892</v>
      </c>
      <c r="C256" s="997"/>
      <c r="D256" s="998"/>
      <c r="E256" s="998"/>
    </row>
    <row r="257" spans="1:5" ht="17.25" customHeight="1">
      <c r="A257" s="784">
        <v>37</v>
      </c>
      <c r="B257" s="996">
        <v>41893</v>
      </c>
      <c r="C257" s="997"/>
      <c r="D257" s="998"/>
      <c r="E257" s="998"/>
    </row>
    <row r="258" spans="1:5" ht="17.25" customHeight="1">
      <c r="A258" s="784">
        <v>38</v>
      </c>
      <c r="B258" s="996">
        <v>41894</v>
      </c>
      <c r="C258" s="997"/>
      <c r="D258" s="998"/>
      <c r="E258" s="998"/>
    </row>
    <row r="259" spans="1:5" ht="17.25" customHeight="1">
      <c r="A259" s="784">
        <v>38</v>
      </c>
      <c r="B259" s="996">
        <v>41895</v>
      </c>
      <c r="C259" s="997"/>
      <c r="D259" s="998"/>
      <c r="E259" s="998"/>
    </row>
    <row r="260" spans="1:5" ht="17.25" customHeight="1">
      <c r="A260" s="784">
        <v>38</v>
      </c>
      <c r="B260" s="996">
        <v>41896</v>
      </c>
      <c r="C260" s="997"/>
      <c r="D260" s="998"/>
      <c r="E260" s="998"/>
    </row>
    <row r="261" spans="1:5" ht="17.25" customHeight="1">
      <c r="A261" s="784">
        <v>38</v>
      </c>
      <c r="B261" s="996">
        <v>41897</v>
      </c>
      <c r="C261" s="997"/>
      <c r="D261" s="998"/>
      <c r="E261" s="998"/>
    </row>
    <row r="262" spans="1:5" ht="17.25" customHeight="1">
      <c r="A262" s="784">
        <v>38</v>
      </c>
      <c r="B262" s="996">
        <v>41898</v>
      </c>
      <c r="C262" s="997"/>
      <c r="D262" s="998"/>
      <c r="E262" s="998"/>
    </row>
    <row r="263" spans="1:5" ht="17.25" customHeight="1">
      <c r="A263" s="784">
        <v>38</v>
      </c>
      <c r="B263" s="996">
        <v>41899</v>
      </c>
      <c r="C263" s="997"/>
      <c r="D263" s="998"/>
      <c r="E263" s="998"/>
    </row>
    <row r="264" spans="1:5" ht="17.25" customHeight="1">
      <c r="A264" s="784">
        <v>38</v>
      </c>
      <c r="B264" s="996">
        <v>41900</v>
      </c>
      <c r="C264" s="997"/>
      <c r="D264" s="998"/>
      <c r="E264" s="998"/>
    </row>
    <row r="265" spans="1:5" ht="17.25" customHeight="1">
      <c r="A265" s="784">
        <v>39</v>
      </c>
      <c r="B265" s="996">
        <v>41901</v>
      </c>
      <c r="C265" s="997"/>
      <c r="D265" s="998"/>
      <c r="E265" s="998"/>
    </row>
    <row r="266" spans="1:5" ht="17.25" customHeight="1">
      <c r="A266" s="784">
        <v>39</v>
      </c>
      <c r="B266" s="996">
        <v>41902</v>
      </c>
      <c r="C266" s="997"/>
      <c r="D266" s="998"/>
      <c r="E266" s="998"/>
    </row>
    <row r="267" spans="1:5" ht="17.25" customHeight="1">
      <c r="A267" s="784">
        <v>39</v>
      </c>
      <c r="B267" s="996">
        <v>41903</v>
      </c>
      <c r="C267" s="997"/>
      <c r="D267" s="998"/>
      <c r="E267" s="998"/>
    </row>
    <row r="268" spans="1:5" ht="17.25" customHeight="1">
      <c r="A268" s="784">
        <v>39</v>
      </c>
      <c r="B268" s="996">
        <v>41904</v>
      </c>
      <c r="C268" s="997"/>
      <c r="D268" s="998"/>
      <c r="E268" s="998"/>
    </row>
    <row r="269" spans="1:5" ht="17.25" customHeight="1">
      <c r="A269" s="784">
        <v>39</v>
      </c>
      <c r="B269" s="996">
        <v>41905</v>
      </c>
      <c r="C269" s="997"/>
      <c r="D269" s="998"/>
      <c r="E269" s="998"/>
    </row>
    <row r="270" spans="1:5" ht="17.25" customHeight="1">
      <c r="A270" s="784">
        <v>39</v>
      </c>
      <c r="B270" s="996">
        <v>41906</v>
      </c>
      <c r="C270" s="997"/>
      <c r="D270" s="998"/>
      <c r="E270" s="998"/>
    </row>
    <row r="271" spans="1:5" ht="17.25" customHeight="1">
      <c r="A271" s="784">
        <v>39</v>
      </c>
      <c r="B271" s="996">
        <v>41907</v>
      </c>
      <c r="C271" s="997"/>
      <c r="D271" s="998"/>
      <c r="E271" s="998"/>
    </row>
    <row r="272" spans="1:5" ht="17.25" customHeight="1">
      <c r="A272" s="784">
        <v>40</v>
      </c>
      <c r="B272" s="996">
        <v>41908</v>
      </c>
      <c r="C272" s="997"/>
      <c r="D272" s="998"/>
      <c r="E272" s="998"/>
    </row>
    <row r="273" spans="1:5" ht="17.25" customHeight="1">
      <c r="A273" s="784">
        <v>40</v>
      </c>
      <c r="B273" s="996">
        <v>41909</v>
      </c>
      <c r="C273" s="997"/>
      <c r="D273" s="998"/>
      <c r="E273" s="998"/>
    </row>
    <row r="274" spans="1:5" ht="17.25" customHeight="1">
      <c r="A274" s="784">
        <v>40</v>
      </c>
      <c r="B274" s="996">
        <v>41910</v>
      </c>
      <c r="C274" s="997"/>
      <c r="D274" s="998"/>
      <c r="E274" s="998"/>
    </row>
    <row r="275" spans="1:5" ht="17.25" customHeight="1">
      <c r="A275" s="784">
        <v>40</v>
      </c>
      <c r="B275" s="996">
        <v>41911</v>
      </c>
      <c r="C275" s="997"/>
      <c r="D275" s="998"/>
      <c r="E275" s="998"/>
    </row>
    <row r="276" spans="1:5" ht="17.25" customHeight="1">
      <c r="A276" s="784">
        <v>40</v>
      </c>
      <c r="B276" s="996">
        <v>41912</v>
      </c>
      <c r="C276" s="997"/>
      <c r="D276" s="998"/>
      <c r="E276" s="998"/>
    </row>
    <row r="277" spans="1:5" ht="17.25" customHeight="1">
      <c r="A277" s="784">
        <v>40</v>
      </c>
      <c r="B277" s="996">
        <v>41913</v>
      </c>
      <c r="C277" s="997"/>
      <c r="D277" s="998"/>
      <c r="E277" s="998"/>
    </row>
    <row r="278" spans="1:5" ht="17.25" customHeight="1">
      <c r="A278" s="784">
        <v>40</v>
      </c>
      <c r="B278" s="996">
        <v>41914</v>
      </c>
      <c r="C278" s="997"/>
      <c r="D278" s="998"/>
      <c r="E278" s="998"/>
    </row>
    <row r="279" spans="1:5" ht="17.25" customHeight="1">
      <c r="A279" s="784">
        <v>41</v>
      </c>
      <c r="B279" s="996">
        <v>41915</v>
      </c>
      <c r="C279" s="997"/>
      <c r="D279" s="998"/>
      <c r="E279" s="998"/>
    </row>
    <row r="280" spans="1:5" ht="17.25" customHeight="1">
      <c r="A280" s="784">
        <v>41</v>
      </c>
      <c r="B280" s="996">
        <v>41916</v>
      </c>
      <c r="C280" s="997"/>
      <c r="D280" s="998"/>
      <c r="E280" s="998"/>
    </row>
    <row r="281" spans="1:5" ht="17.25" customHeight="1">
      <c r="A281" s="784">
        <v>41</v>
      </c>
      <c r="B281" s="996">
        <v>41917</v>
      </c>
      <c r="C281" s="997"/>
      <c r="D281" s="998"/>
      <c r="E281" s="998"/>
    </row>
    <row r="282" spans="1:5" ht="17.25" customHeight="1">
      <c r="A282" s="784">
        <v>41</v>
      </c>
      <c r="B282" s="996">
        <v>41918</v>
      </c>
      <c r="C282" s="997"/>
      <c r="D282" s="998"/>
      <c r="E282" s="998"/>
    </row>
    <row r="283" spans="1:5" ht="17.25" customHeight="1">
      <c r="A283" s="784">
        <v>41</v>
      </c>
      <c r="B283" s="996">
        <v>41919</v>
      </c>
      <c r="C283" s="997"/>
      <c r="D283" s="998"/>
      <c r="E283" s="998"/>
    </row>
    <row r="284" spans="1:5" ht="17.25" customHeight="1">
      <c r="A284" s="784">
        <v>41</v>
      </c>
      <c r="B284" s="996">
        <v>41920</v>
      </c>
      <c r="C284" s="997"/>
      <c r="D284" s="998"/>
      <c r="E284" s="998"/>
    </row>
    <row r="285" spans="1:5" ht="17.25" customHeight="1">
      <c r="A285" s="784">
        <v>41</v>
      </c>
      <c r="B285" s="996">
        <v>41921</v>
      </c>
      <c r="C285" s="997"/>
      <c r="D285" s="998"/>
      <c r="E285" s="998"/>
    </row>
    <row r="286" spans="1:5" ht="17.25" customHeight="1">
      <c r="A286" s="784">
        <v>42</v>
      </c>
      <c r="B286" s="996">
        <v>41922</v>
      </c>
      <c r="C286" s="997"/>
      <c r="D286" s="998"/>
      <c r="E286" s="998"/>
    </row>
    <row r="287" spans="1:5" ht="17.25" customHeight="1">
      <c r="A287" s="784">
        <v>42</v>
      </c>
      <c r="B287" s="996">
        <v>41923</v>
      </c>
      <c r="C287" s="997"/>
      <c r="D287" s="998"/>
      <c r="E287" s="998"/>
    </row>
    <row r="288" spans="1:5" ht="17.25" customHeight="1">
      <c r="A288" s="784">
        <v>42</v>
      </c>
      <c r="B288" s="996">
        <v>41924</v>
      </c>
      <c r="C288" s="997"/>
      <c r="D288" s="998"/>
      <c r="E288" s="998"/>
    </row>
    <row r="289" spans="1:5" ht="17.25" customHeight="1">
      <c r="A289" s="784">
        <v>42</v>
      </c>
      <c r="B289" s="996">
        <v>41925</v>
      </c>
      <c r="C289" s="997"/>
      <c r="D289" s="998"/>
      <c r="E289" s="998"/>
    </row>
    <row r="290" spans="1:5" ht="17.25" customHeight="1">
      <c r="A290" s="784">
        <v>42</v>
      </c>
      <c r="B290" s="996">
        <v>41926</v>
      </c>
      <c r="C290" s="997"/>
      <c r="D290" s="998"/>
      <c r="E290" s="998"/>
    </row>
    <row r="291" spans="1:5" ht="17.25" customHeight="1">
      <c r="A291" s="784">
        <v>42</v>
      </c>
      <c r="B291" s="996">
        <v>41927</v>
      </c>
      <c r="C291" s="997"/>
      <c r="D291" s="998"/>
      <c r="E291" s="998"/>
    </row>
    <row r="292" spans="1:5" ht="17.25" customHeight="1">
      <c r="A292" s="784">
        <v>42</v>
      </c>
      <c r="B292" s="996">
        <v>41928</v>
      </c>
      <c r="C292" s="997"/>
      <c r="D292" s="998"/>
      <c r="E292" s="998"/>
    </row>
    <row r="293" spans="1:5" ht="17.25" customHeight="1">
      <c r="A293" s="784">
        <v>43</v>
      </c>
      <c r="B293" s="996">
        <v>41929</v>
      </c>
      <c r="C293" s="997"/>
      <c r="D293" s="998"/>
      <c r="E293" s="998"/>
    </row>
    <row r="294" spans="1:5" ht="17.25" customHeight="1">
      <c r="A294" s="784">
        <v>43</v>
      </c>
      <c r="B294" s="996">
        <v>41930</v>
      </c>
      <c r="C294" s="997"/>
      <c r="D294" s="998"/>
      <c r="E294" s="998"/>
    </row>
    <row r="295" spans="1:5" ht="17.25" customHeight="1">
      <c r="A295" s="784">
        <v>43</v>
      </c>
      <c r="B295" s="996">
        <v>41931</v>
      </c>
      <c r="C295" s="997"/>
      <c r="D295" s="998"/>
      <c r="E295" s="998"/>
    </row>
    <row r="296" spans="1:5" ht="17.25" customHeight="1">
      <c r="A296" s="784">
        <v>43</v>
      </c>
      <c r="B296" s="996">
        <v>41932</v>
      </c>
      <c r="C296" s="997"/>
      <c r="D296" s="998"/>
      <c r="E296" s="998"/>
    </row>
    <row r="297" spans="1:5" ht="17.25" customHeight="1">
      <c r="A297" s="784">
        <v>43</v>
      </c>
      <c r="B297" s="996">
        <v>41933</v>
      </c>
      <c r="C297" s="997"/>
      <c r="D297" s="998"/>
      <c r="E297" s="998"/>
    </row>
    <row r="298" spans="1:5" ht="17.25" customHeight="1">
      <c r="A298" s="784">
        <v>43</v>
      </c>
      <c r="B298" s="996">
        <v>41934</v>
      </c>
      <c r="C298" s="997"/>
      <c r="D298" s="998"/>
      <c r="E298" s="998"/>
    </row>
    <row r="299" spans="1:5" ht="17.25" customHeight="1">
      <c r="A299" s="784">
        <v>43</v>
      </c>
      <c r="B299" s="996">
        <v>41935</v>
      </c>
      <c r="C299" s="997"/>
      <c r="D299" s="998"/>
      <c r="E299" s="998"/>
    </row>
    <row r="300" spans="1:5" ht="17.25" customHeight="1">
      <c r="A300" s="784">
        <v>44</v>
      </c>
      <c r="B300" s="996">
        <v>41936</v>
      </c>
      <c r="C300" s="997"/>
      <c r="D300" s="998"/>
      <c r="E300" s="998"/>
    </row>
    <row r="301" spans="1:5" ht="17.25" customHeight="1">
      <c r="A301" s="784">
        <v>44</v>
      </c>
      <c r="B301" s="996">
        <v>41937</v>
      </c>
      <c r="C301" s="997"/>
      <c r="D301" s="998"/>
      <c r="E301" s="998"/>
    </row>
    <row r="302" spans="1:5" ht="17.25" customHeight="1">
      <c r="A302" s="784">
        <v>44</v>
      </c>
      <c r="B302" s="996">
        <v>41938</v>
      </c>
      <c r="C302" s="997"/>
      <c r="D302" s="998"/>
      <c r="E302" s="998"/>
    </row>
    <row r="303" spans="1:5" ht="17.25" customHeight="1">
      <c r="A303" s="784">
        <v>44</v>
      </c>
      <c r="B303" s="996">
        <v>41939</v>
      </c>
      <c r="C303" s="997"/>
      <c r="D303" s="998"/>
      <c r="E303" s="998"/>
    </row>
    <row r="304" spans="1:5" ht="17.25" customHeight="1">
      <c r="A304" s="784">
        <v>44</v>
      </c>
      <c r="B304" s="996">
        <v>41940</v>
      </c>
      <c r="C304" s="997"/>
      <c r="D304" s="998"/>
      <c r="E304" s="998"/>
    </row>
    <row r="305" spans="1:5" ht="17.25" customHeight="1">
      <c r="A305" s="784">
        <v>44</v>
      </c>
      <c r="B305" s="996">
        <v>41941</v>
      </c>
      <c r="C305" s="997"/>
      <c r="D305" s="998"/>
      <c r="E305" s="998"/>
    </row>
    <row r="306" spans="1:5" ht="17.25" customHeight="1">
      <c r="A306" s="784">
        <v>44</v>
      </c>
      <c r="B306" s="996">
        <v>41942</v>
      </c>
      <c r="C306" s="997"/>
      <c r="D306" s="998"/>
      <c r="E306" s="998"/>
    </row>
    <row r="307" spans="1:5" ht="17.25" customHeight="1">
      <c r="A307" s="784">
        <v>45</v>
      </c>
      <c r="B307" s="996">
        <v>41943</v>
      </c>
      <c r="C307" s="997"/>
      <c r="D307" s="998"/>
      <c r="E307" s="998"/>
    </row>
    <row r="308" spans="1:5" ht="17.25" customHeight="1">
      <c r="A308" s="784">
        <v>45</v>
      </c>
      <c r="B308" s="996">
        <v>41944</v>
      </c>
      <c r="C308" s="997"/>
      <c r="D308" s="998"/>
      <c r="E308" s="998"/>
    </row>
    <row r="309" spans="1:5" ht="17.25" customHeight="1">
      <c r="A309" s="784">
        <v>45</v>
      </c>
      <c r="B309" s="996">
        <v>41945</v>
      </c>
      <c r="C309" s="997"/>
      <c r="D309" s="998"/>
      <c r="E309" s="998"/>
    </row>
    <row r="310" spans="1:5" ht="17.25" customHeight="1">
      <c r="A310" s="784">
        <v>45</v>
      </c>
      <c r="B310" s="996">
        <v>41946</v>
      </c>
      <c r="C310" s="997"/>
      <c r="D310" s="998"/>
      <c r="E310" s="998"/>
    </row>
    <row r="311" spans="1:5" ht="17.25" customHeight="1">
      <c r="A311" s="784">
        <v>45</v>
      </c>
      <c r="B311" s="996">
        <v>41947</v>
      </c>
      <c r="C311" s="997"/>
      <c r="D311" s="998"/>
      <c r="E311" s="998"/>
    </row>
    <row r="312" spans="1:5" ht="17.25" customHeight="1">
      <c r="A312" s="784">
        <v>45</v>
      </c>
      <c r="B312" s="996">
        <v>41948</v>
      </c>
      <c r="C312" s="997"/>
      <c r="D312" s="998"/>
      <c r="E312" s="998"/>
    </row>
    <row r="313" spans="1:5" ht="17.25" customHeight="1">
      <c r="A313" s="784">
        <v>45</v>
      </c>
      <c r="B313" s="996">
        <v>41949</v>
      </c>
      <c r="C313" s="997"/>
      <c r="D313" s="998"/>
      <c r="E313" s="998"/>
    </row>
    <row r="314" spans="1:5" ht="17.25" customHeight="1">
      <c r="A314" s="784">
        <v>46</v>
      </c>
      <c r="B314" s="996">
        <v>41950</v>
      </c>
      <c r="C314" s="997"/>
      <c r="D314" s="998"/>
      <c r="E314" s="998"/>
    </row>
    <row r="315" spans="1:5" ht="17.25" customHeight="1">
      <c r="A315" s="784">
        <v>46</v>
      </c>
      <c r="B315" s="996">
        <v>41951</v>
      </c>
      <c r="C315" s="997"/>
      <c r="D315" s="998"/>
      <c r="E315" s="998"/>
    </row>
    <row r="316" spans="1:5" ht="17.25" customHeight="1">
      <c r="A316" s="784">
        <v>46</v>
      </c>
      <c r="B316" s="996">
        <v>41952</v>
      </c>
      <c r="C316" s="997"/>
      <c r="D316" s="998"/>
      <c r="E316" s="998"/>
    </row>
    <row r="317" spans="1:5" ht="17.25" customHeight="1">
      <c r="A317" s="784">
        <v>46</v>
      </c>
      <c r="B317" s="996">
        <v>41953</v>
      </c>
      <c r="C317" s="997"/>
      <c r="D317" s="998"/>
      <c r="E317" s="998"/>
    </row>
    <row r="318" spans="1:5" ht="17.25" customHeight="1">
      <c r="A318" s="784">
        <v>46</v>
      </c>
      <c r="B318" s="996">
        <v>41954</v>
      </c>
      <c r="C318" s="997"/>
      <c r="D318" s="998"/>
      <c r="E318" s="998"/>
    </row>
    <row r="319" spans="1:5" ht="17.25" customHeight="1">
      <c r="A319" s="784">
        <v>46</v>
      </c>
      <c r="B319" s="996">
        <v>41955</v>
      </c>
      <c r="C319" s="997"/>
      <c r="D319" s="998"/>
      <c r="E319" s="998"/>
    </row>
    <row r="320" spans="1:5" ht="17.25" customHeight="1">
      <c r="A320" s="784">
        <v>46</v>
      </c>
      <c r="B320" s="996">
        <v>41956</v>
      </c>
      <c r="C320" s="997"/>
      <c r="D320" s="998"/>
      <c r="E320" s="998"/>
    </row>
    <row r="321" spans="1:5" ht="17.25" customHeight="1">
      <c r="A321" s="784">
        <v>47</v>
      </c>
      <c r="B321" s="996">
        <v>41957</v>
      </c>
      <c r="C321" s="997"/>
      <c r="D321" s="998"/>
      <c r="E321" s="998"/>
    </row>
    <row r="322" spans="1:5" ht="17.25" customHeight="1">
      <c r="A322" s="784">
        <v>47</v>
      </c>
      <c r="B322" s="996">
        <v>41958</v>
      </c>
      <c r="C322" s="997"/>
      <c r="D322" s="998"/>
      <c r="E322" s="998"/>
    </row>
    <row r="323" spans="1:5" ht="17.25" customHeight="1">
      <c r="A323" s="784">
        <v>47</v>
      </c>
      <c r="B323" s="996">
        <v>41959</v>
      </c>
      <c r="C323" s="997"/>
      <c r="D323" s="998"/>
      <c r="E323" s="998"/>
    </row>
    <row r="324" spans="1:5" ht="17.25" customHeight="1">
      <c r="A324" s="784">
        <v>47</v>
      </c>
      <c r="B324" s="996">
        <v>41960</v>
      </c>
      <c r="C324" s="997"/>
      <c r="D324" s="998"/>
      <c r="E324" s="998"/>
    </row>
    <row r="325" spans="1:5" ht="17.25" customHeight="1">
      <c r="A325" s="784">
        <v>47</v>
      </c>
      <c r="B325" s="996">
        <v>41961</v>
      </c>
      <c r="C325" s="997"/>
      <c r="D325" s="998"/>
      <c r="E325" s="998"/>
    </row>
    <row r="326" spans="1:5" ht="17.25" customHeight="1">
      <c r="A326" s="784">
        <v>47</v>
      </c>
      <c r="B326" s="996">
        <v>41962</v>
      </c>
      <c r="C326" s="997"/>
      <c r="D326" s="998"/>
      <c r="E326" s="998"/>
    </row>
    <row r="327" spans="1:5" ht="17.25" customHeight="1">
      <c r="A327" s="784">
        <v>47</v>
      </c>
      <c r="B327" s="996">
        <v>41963</v>
      </c>
      <c r="C327" s="997"/>
      <c r="D327" s="998"/>
      <c r="E327" s="998"/>
    </row>
    <row r="328" spans="1:5" ht="17.25" customHeight="1">
      <c r="A328" s="784">
        <v>48</v>
      </c>
      <c r="B328" s="996">
        <v>41964</v>
      </c>
      <c r="C328" s="997"/>
      <c r="D328" s="998"/>
      <c r="E328" s="998"/>
    </row>
    <row r="329" spans="1:5" ht="17.25" customHeight="1">
      <c r="A329" s="784">
        <v>48</v>
      </c>
      <c r="B329" s="996">
        <v>41965</v>
      </c>
      <c r="C329" s="997"/>
      <c r="D329" s="998"/>
      <c r="E329" s="998"/>
    </row>
    <row r="330" spans="1:5" ht="17.25" customHeight="1">
      <c r="A330" s="784">
        <v>48</v>
      </c>
      <c r="B330" s="996">
        <v>41966</v>
      </c>
      <c r="C330" s="997"/>
      <c r="D330" s="998"/>
      <c r="E330" s="998"/>
    </row>
    <row r="331" spans="1:5" ht="17.25" customHeight="1">
      <c r="A331" s="784">
        <v>48</v>
      </c>
      <c r="B331" s="996">
        <v>41967</v>
      </c>
      <c r="C331" s="997"/>
      <c r="D331" s="998"/>
      <c r="E331" s="998"/>
    </row>
    <row r="332" spans="1:5" ht="17.25" customHeight="1">
      <c r="A332" s="784">
        <v>48</v>
      </c>
      <c r="B332" s="996">
        <v>41968</v>
      </c>
      <c r="C332" s="997"/>
      <c r="D332" s="998"/>
      <c r="E332" s="998"/>
    </row>
    <row r="333" spans="1:5" ht="17.25" customHeight="1">
      <c r="A333" s="784">
        <v>48</v>
      </c>
      <c r="B333" s="996">
        <v>41969</v>
      </c>
      <c r="C333" s="997"/>
      <c r="D333" s="998"/>
      <c r="E333" s="998"/>
    </row>
    <row r="334" spans="1:5" ht="17.25" customHeight="1">
      <c r="A334" s="784">
        <v>48</v>
      </c>
      <c r="B334" s="996">
        <v>41970</v>
      </c>
      <c r="C334" s="997"/>
      <c r="D334" s="998"/>
      <c r="E334" s="998"/>
    </row>
    <row r="335" spans="1:5" ht="17.25" customHeight="1">
      <c r="A335" s="784">
        <v>49</v>
      </c>
      <c r="B335" s="996">
        <v>41971</v>
      </c>
      <c r="C335" s="997"/>
      <c r="D335" s="998"/>
      <c r="E335" s="998"/>
    </row>
    <row r="336" spans="1:5" ht="17.25" customHeight="1">
      <c r="A336" s="784">
        <v>49</v>
      </c>
      <c r="B336" s="996">
        <v>41972</v>
      </c>
      <c r="C336" s="997"/>
      <c r="D336" s="998"/>
      <c r="E336" s="998"/>
    </row>
    <row r="337" spans="1:5" ht="17.25" customHeight="1">
      <c r="A337" s="784">
        <v>49</v>
      </c>
      <c r="B337" s="996">
        <v>41973</v>
      </c>
      <c r="C337" s="997"/>
      <c r="D337" s="998"/>
      <c r="E337" s="998"/>
    </row>
    <row r="338" spans="1:5" ht="17.25" customHeight="1">
      <c r="A338" s="784">
        <v>49</v>
      </c>
      <c r="B338" s="996">
        <v>41974</v>
      </c>
      <c r="C338" s="997"/>
      <c r="D338" s="998"/>
      <c r="E338" s="998"/>
    </row>
    <row r="339" spans="1:5" ht="17.25" customHeight="1">
      <c r="A339" s="784">
        <v>49</v>
      </c>
      <c r="B339" s="996">
        <v>41975</v>
      </c>
      <c r="C339" s="997"/>
      <c r="D339" s="998"/>
      <c r="E339" s="998"/>
    </row>
    <row r="340" spans="1:5" ht="17.25" customHeight="1">
      <c r="A340" s="784">
        <v>49</v>
      </c>
      <c r="B340" s="996">
        <v>41976</v>
      </c>
      <c r="C340" s="997"/>
      <c r="D340" s="998"/>
      <c r="E340" s="998"/>
    </row>
    <row r="341" spans="1:5" ht="17.25" customHeight="1">
      <c r="A341" s="784">
        <v>49</v>
      </c>
      <c r="B341" s="996">
        <v>41977</v>
      </c>
      <c r="C341" s="997"/>
      <c r="D341" s="998"/>
      <c r="E341" s="998"/>
    </row>
    <row r="342" spans="1:5" ht="17.25" customHeight="1">
      <c r="A342" s="784">
        <v>50</v>
      </c>
      <c r="B342" s="996">
        <v>41978</v>
      </c>
      <c r="C342" s="997"/>
      <c r="D342" s="998"/>
      <c r="E342" s="998"/>
    </row>
    <row r="343" spans="1:5" ht="17.25" customHeight="1">
      <c r="A343" s="784">
        <v>50</v>
      </c>
      <c r="B343" s="996">
        <v>41979</v>
      </c>
      <c r="C343" s="997"/>
      <c r="D343" s="998"/>
      <c r="E343" s="998"/>
    </row>
    <row r="344" spans="1:5" ht="17.25" customHeight="1">
      <c r="A344" s="784">
        <v>50</v>
      </c>
      <c r="B344" s="996">
        <v>41980</v>
      </c>
      <c r="C344" s="997"/>
      <c r="D344" s="998"/>
      <c r="E344" s="998"/>
    </row>
    <row r="345" spans="1:5" ht="17.25" customHeight="1">
      <c r="A345" s="784">
        <v>50</v>
      </c>
      <c r="B345" s="996">
        <v>41981</v>
      </c>
      <c r="C345" s="997"/>
      <c r="D345" s="998"/>
      <c r="E345" s="998"/>
    </row>
    <row r="346" spans="1:5" ht="17.25" customHeight="1">
      <c r="A346" s="784">
        <v>50</v>
      </c>
      <c r="B346" s="996">
        <v>41982</v>
      </c>
      <c r="C346" s="997"/>
      <c r="D346" s="998"/>
      <c r="E346" s="998"/>
    </row>
    <row r="347" spans="1:5" ht="17.25" customHeight="1">
      <c r="A347" s="784">
        <v>50</v>
      </c>
      <c r="B347" s="996">
        <v>41983</v>
      </c>
      <c r="C347" s="997"/>
      <c r="D347" s="998"/>
      <c r="E347" s="998"/>
    </row>
    <row r="348" spans="1:5" ht="17.25" customHeight="1">
      <c r="A348" s="784">
        <v>50</v>
      </c>
      <c r="B348" s="996">
        <v>41984</v>
      </c>
      <c r="C348" s="997"/>
      <c r="D348" s="998"/>
      <c r="E348" s="998"/>
    </row>
    <row r="349" spans="1:5" ht="17.25" customHeight="1">
      <c r="A349" s="784">
        <v>51</v>
      </c>
      <c r="B349" s="996">
        <v>41985</v>
      </c>
      <c r="C349" s="997"/>
      <c r="D349" s="998"/>
      <c r="E349" s="998"/>
    </row>
    <row r="350" spans="1:5" ht="17.25" customHeight="1">
      <c r="A350" s="784">
        <v>51</v>
      </c>
      <c r="B350" s="996">
        <v>41986</v>
      </c>
      <c r="C350" s="997"/>
      <c r="D350" s="998"/>
      <c r="E350" s="998"/>
    </row>
    <row r="351" spans="1:5" ht="17.25" customHeight="1">
      <c r="A351" s="784">
        <v>51</v>
      </c>
      <c r="B351" s="996">
        <v>41987</v>
      </c>
      <c r="C351" s="997"/>
      <c r="D351" s="998"/>
      <c r="E351" s="998"/>
    </row>
    <row r="352" spans="1:5" ht="17.25" customHeight="1">
      <c r="A352" s="784">
        <v>51</v>
      </c>
      <c r="B352" s="996">
        <v>41988</v>
      </c>
      <c r="C352" s="997"/>
      <c r="D352" s="998"/>
      <c r="E352" s="998"/>
    </row>
    <row r="353" spans="1:5" ht="17.25" customHeight="1">
      <c r="A353" s="784">
        <v>51</v>
      </c>
      <c r="B353" s="996">
        <v>41989</v>
      </c>
      <c r="C353" s="997"/>
      <c r="D353" s="998"/>
      <c r="E353" s="998"/>
    </row>
    <row r="354" spans="1:5" ht="17.25" customHeight="1">
      <c r="A354" s="784">
        <v>51</v>
      </c>
      <c r="B354" s="996">
        <v>41990</v>
      </c>
      <c r="C354" s="997"/>
      <c r="D354" s="998"/>
      <c r="E354" s="998"/>
    </row>
    <row r="355" spans="1:5" ht="17.25" customHeight="1">
      <c r="A355" s="784">
        <v>51</v>
      </c>
      <c r="B355" s="996">
        <v>41991</v>
      </c>
      <c r="C355" s="997"/>
      <c r="D355" s="998"/>
      <c r="E355" s="998"/>
    </row>
    <row r="356" spans="1:5" ht="17.25" customHeight="1">
      <c r="A356" s="784">
        <v>52</v>
      </c>
      <c r="B356" s="996">
        <v>41992</v>
      </c>
      <c r="C356" s="997"/>
      <c r="D356" s="998"/>
      <c r="E356" s="998"/>
    </row>
    <row r="357" spans="1:5" ht="17.25" customHeight="1">
      <c r="A357" s="784">
        <v>52</v>
      </c>
      <c r="B357" s="996">
        <v>41993</v>
      </c>
      <c r="C357" s="997"/>
      <c r="D357" s="998"/>
      <c r="E357" s="998"/>
    </row>
    <row r="358" spans="1:5" ht="17.25" customHeight="1">
      <c r="A358" s="784">
        <v>52</v>
      </c>
      <c r="B358" s="996">
        <v>41994</v>
      </c>
      <c r="C358" s="997"/>
      <c r="D358" s="998"/>
      <c r="E358" s="998"/>
    </row>
    <row r="359" spans="1:5" ht="17.25" customHeight="1">
      <c r="A359" s="784">
        <v>52</v>
      </c>
      <c r="B359" s="996">
        <v>41995</v>
      </c>
      <c r="C359" s="997"/>
      <c r="D359" s="998"/>
      <c r="E359" s="998"/>
    </row>
    <row r="360" spans="1:5" ht="17.25" customHeight="1">
      <c r="A360" s="784">
        <v>52</v>
      </c>
      <c r="B360" s="996">
        <v>41996</v>
      </c>
      <c r="C360" s="997"/>
      <c r="D360" s="998"/>
      <c r="E360" s="998"/>
    </row>
    <row r="361" spans="1:5" ht="17.25" customHeight="1">
      <c r="A361" s="784">
        <v>52</v>
      </c>
      <c r="B361" s="996">
        <v>41997</v>
      </c>
      <c r="C361" s="997"/>
      <c r="D361" s="998"/>
      <c r="E361" s="998"/>
    </row>
    <row r="362" spans="1:5" ht="17.25" customHeight="1">
      <c r="A362" s="784">
        <v>52</v>
      </c>
      <c r="B362" s="996">
        <v>41998</v>
      </c>
      <c r="C362" s="997"/>
      <c r="D362" s="998"/>
      <c r="E362" s="998"/>
    </row>
    <row r="363" spans="1:5" ht="17.25" customHeight="1">
      <c r="A363" s="784">
        <v>53</v>
      </c>
      <c r="B363" s="996">
        <v>41999</v>
      </c>
      <c r="C363" s="997"/>
      <c r="D363" s="998"/>
      <c r="E363" s="998"/>
    </row>
    <row r="364" spans="1:5" ht="17.25" customHeight="1">
      <c r="A364" s="784">
        <v>53</v>
      </c>
      <c r="B364" s="996">
        <v>42000</v>
      </c>
      <c r="C364" s="997"/>
      <c r="D364" s="998"/>
      <c r="E364" s="998"/>
    </row>
    <row r="365" spans="1:5" ht="17.25" customHeight="1">
      <c r="A365" s="784">
        <v>53</v>
      </c>
      <c r="B365" s="996">
        <v>42001</v>
      </c>
      <c r="C365" s="997"/>
      <c r="D365" s="998"/>
      <c r="E365" s="998"/>
    </row>
    <row r="366" spans="1:5" ht="17.25" customHeight="1">
      <c r="A366" s="784">
        <v>53</v>
      </c>
      <c r="B366" s="996">
        <v>42002</v>
      </c>
      <c r="C366" s="997"/>
      <c r="D366" s="998"/>
      <c r="E366" s="998"/>
    </row>
    <row r="367" spans="1:5" ht="17.25" customHeight="1">
      <c r="A367" s="784">
        <v>53</v>
      </c>
      <c r="B367" s="996">
        <v>42003</v>
      </c>
      <c r="C367" s="997"/>
      <c r="D367" s="998"/>
      <c r="E367" s="998"/>
    </row>
    <row r="368" spans="1:5" ht="17.25" customHeight="1">
      <c r="A368" s="784">
        <v>53</v>
      </c>
      <c r="B368" s="996">
        <v>42004</v>
      </c>
      <c r="C368" s="997"/>
      <c r="D368" s="998"/>
      <c r="E368" s="998"/>
    </row>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2:A3"/>
    <mergeCell ref="B2:B3"/>
    <mergeCell ref="C2:E2"/>
  </mergeCells>
  <phoneticPr fontId="100" type="noConversion"/>
  <pageMargins left="0.7" right="0.7" top="0.75" bottom="0.75"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defaultColWidth="14.44140625" defaultRowHeight="15" customHeight="1"/>
  <cols>
    <col min="1" max="1" width="8.6640625" customWidth="1"/>
    <col min="2" max="2" width="14.5546875" customWidth="1"/>
    <col min="3" max="3" width="12.5546875" customWidth="1"/>
    <col min="4" max="4" width="8.6640625" customWidth="1"/>
    <col min="5" max="5" width="12.5546875" customWidth="1"/>
    <col min="6" max="6" width="8.6640625" customWidth="1"/>
  </cols>
  <sheetData>
    <row r="1" spans="1:6" ht="17.25" customHeight="1"/>
    <row r="2" spans="1:6" ht="17.25" customHeight="1">
      <c r="C2" s="999"/>
      <c r="D2" s="1"/>
      <c r="E2" s="1"/>
      <c r="F2" s="1"/>
    </row>
    <row r="3" spans="1:6" ht="17.25" customHeight="1">
      <c r="A3" s="1410" t="s">
        <v>8843</v>
      </c>
      <c r="B3" s="1410" t="s">
        <v>1195</v>
      </c>
      <c r="C3" s="1411" t="s">
        <v>16717</v>
      </c>
      <c r="D3" s="1106"/>
      <c r="E3" s="1106"/>
      <c r="F3" s="1104"/>
    </row>
    <row r="4" spans="1:6" ht="17.25" customHeight="1">
      <c r="A4" s="1102"/>
      <c r="B4" s="1102"/>
      <c r="C4" s="995" t="s">
        <v>16718</v>
      </c>
      <c r="D4" s="1000" t="s">
        <v>20</v>
      </c>
      <c r="E4" s="1000" t="s">
        <v>16719</v>
      </c>
      <c r="F4" s="1000" t="s">
        <v>16720</v>
      </c>
    </row>
    <row r="5" spans="1:6" ht="17.25" customHeight="1">
      <c r="A5" s="784">
        <v>1</v>
      </c>
      <c r="B5" s="996">
        <v>41640</v>
      </c>
      <c r="C5" s="997">
        <v>10483</v>
      </c>
      <c r="D5" s="784">
        <v>17</v>
      </c>
      <c r="E5" s="1001">
        <v>10502</v>
      </c>
      <c r="F5" s="784">
        <v>3</v>
      </c>
    </row>
    <row r="6" spans="1:6" ht="17.25" customHeight="1">
      <c r="A6" s="784">
        <v>1</v>
      </c>
      <c r="B6" s="996">
        <v>41641</v>
      </c>
      <c r="C6" s="997">
        <v>10516</v>
      </c>
      <c r="D6" s="997">
        <v>33</v>
      </c>
      <c r="E6" s="1001">
        <v>10510</v>
      </c>
      <c r="F6" s="784">
        <v>8</v>
      </c>
    </row>
    <row r="7" spans="1:6" ht="17.25" customHeight="1">
      <c r="A7" s="784">
        <v>2</v>
      </c>
      <c r="B7" s="996">
        <v>41642</v>
      </c>
      <c r="C7" s="997">
        <v>10519</v>
      </c>
      <c r="D7" s="997">
        <v>3</v>
      </c>
      <c r="E7" s="1001">
        <v>10506</v>
      </c>
      <c r="F7" s="784">
        <v>-4</v>
      </c>
    </row>
    <row r="8" spans="1:6" ht="17.25" customHeight="1">
      <c r="A8" s="784">
        <v>2</v>
      </c>
      <c r="B8" s="996">
        <v>41643</v>
      </c>
      <c r="C8" s="997">
        <v>10533</v>
      </c>
      <c r="D8" s="997">
        <v>14</v>
      </c>
      <c r="E8" s="1001">
        <v>10506</v>
      </c>
      <c r="F8" s="1001">
        <v>0</v>
      </c>
    </row>
    <row r="9" spans="1:6" ht="17.25" customHeight="1">
      <c r="A9" s="784">
        <v>2</v>
      </c>
      <c r="B9" s="996">
        <v>41644</v>
      </c>
      <c r="C9" s="997">
        <v>10545</v>
      </c>
      <c r="D9" s="997">
        <v>12</v>
      </c>
      <c r="E9" s="1001">
        <v>10499</v>
      </c>
      <c r="F9" s="1001">
        <v>-7</v>
      </c>
    </row>
    <row r="10" spans="1:6" ht="17.25" customHeight="1">
      <c r="A10" s="784">
        <v>2</v>
      </c>
      <c r="B10" s="996">
        <v>41645</v>
      </c>
      <c r="C10" s="997">
        <v>10564</v>
      </c>
      <c r="D10" s="997">
        <v>19</v>
      </c>
      <c r="E10" s="1001">
        <v>10497</v>
      </c>
      <c r="F10" s="1001">
        <v>-2</v>
      </c>
    </row>
    <row r="11" spans="1:6" ht="17.25" customHeight="1">
      <c r="A11" s="784">
        <v>2</v>
      </c>
      <c r="B11" s="996">
        <v>41646</v>
      </c>
      <c r="C11" s="997">
        <v>10583</v>
      </c>
      <c r="D11" s="997">
        <v>19</v>
      </c>
      <c r="E11" s="1001">
        <v>10494</v>
      </c>
      <c r="F11" s="1001">
        <v>-3</v>
      </c>
    </row>
    <row r="12" spans="1:6" ht="17.25" customHeight="1">
      <c r="A12" s="784">
        <v>2</v>
      </c>
      <c r="B12" s="996">
        <v>41647</v>
      </c>
      <c r="C12" s="997">
        <v>10600</v>
      </c>
      <c r="D12" s="997">
        <v>17</v>
      </c>
      <c r="E12" s="1001">
        <v>10491</v>
      </c>
      <c r="F12" s="1001">
        <v>-3</v>
      </c>
    </row>
    <row r="13" spans="1:6" ht="17.25" customHeight="1">
      <c r="A13" s="784">
        <v>2</v>
      </c>
      <c r="B13" s="996">
        <v>41648</v>
      </c>
      <c r="C13" s="997">
        <v>10617</v>
      </c>
      <c r="D13" s="997">
        <v>17</v>
      </c>
      <c r="E13" s="1001">
        <v>10488</v>
      </c>
      <c r="F13" s="1001">
        <v>-3</v>
      </c>
    </row>
    <row r="14" spans="1:6" ht="17.25" customHeight="1">
      <c r="A14" s="784">
        <v>3</v>
      </c>
      <c r="B14" s="996">
        <v>41649</v>
      </c>
      <c r="C14" s="997">
        <v>10663</v>
      </c>
      <c r="D14" s="997">
        <v>46</v>
      </c>
      <c r="E14" s="1001">
        <v>10503</v>
      </c>
      <c r="F14" s="1001">
        <v>15</v>
      </c>
    </row>
    <row r="15" spans="1:6" ht="17.25" customHeight="1">
      <c r="A15" s="784">
        <v>3</v>
      </c>
      <c r="B15" s="996">
        <v>41650</v>
      </c>
      <c r="C15" s="997">
        <v>10713</v>
      </c>
      <c r="D15" s="997">
        <v>50</v>
      </c>
      <c r="E15" s="1001">
        <v>10505</v>
      </c>
      <c r="F15" s="1001">
        <v>2</v>
      </c>
    </row>
    <row r="16" spans="1:6" ht="17.25" customHeight="1">
      <c r="A16" s="784">
        <v>3</v>
      </c>
      <c r="B16" s="996">
        <v>41651</v>
      </c>
      <c r="C16" s="997">
        <v>10719</v>
      </c>
      <c r="D16" s="997">
        <v>6</v>
      </c>
      <c r="E16" s="1001">
        <v>10491</v>
      </c>
      <c r="F16" s="1001">
        <v>-14</v>
      </c>
    </row>
    <row r="17" spans="1:6" ht="17.25" customHeight="1">
      <c r="A17" s="784">
        <v>3</v>
      </c>
      <c r="B17" s="996">
        <v>41652</v>
      </c>
      <c r="C17" s="997">
        <v>10745</v>
      </c>
      <c r="D17" s="997">
        <v>26</v>
      </c>
      <c r="E17" s="1001">
        <v>10485</v>
      </c>
      <c r="F17" s="1001">
        <v>-6</v>
      </c>
    </row>
    <row r="18" spans="1:6" ht="17.25" customHeight="1">
      <c r="A18" s="784">
        <v>3</v>
      </c>
      <c r="B18" s="996">
        <v>41653</v>
      </c>
      <c r="C18" s="997">
        <v>10769</v>
      </c>
      <c r="D18" s="997">
        <v>24</v>
      </c>
      <c r="E18" s="1001">
        <v>10489</v>
      </c>
      <c r="F18" s="1001">
        <v>4</v>
      </c>
    </row>
    <row r="19" spans="1:6" ht="17.25" customHeight="1">
      <c r="A19" s="784">
        <v>3</v>
      </c>
      <c r="B19" s="996">
        <v>41654</v>
      </c>
      <c r="C19" s="997">
        <v>10798</v>
      </c>
      <c r="D19" s="997">
        <v>29</v>
      </c>
      <c r="E19" s="1001">
        <v>10489</v>
      </c>
      <c r="F19" s="1001">
        <v>0</v>
      </c>
    </row>
    <row r="20" spans="1:6" ht="17.25" customHeight="1">
      <c r="A20" s="784">
        <v>3</v>
      </c>
      <c r="B20" s="996">
        <v>41655</v>
      </c>
      <c r="C20" s="997">
        <v>10820</v>
      </c>
      <c r="D20" s="997">
        <v>22</v>
      </c>
      <c r="E20" s="1001">
        <v>10488</v>
      </c>
      <c r="F20" s="1001">
        <v>-1</v>
      </c>
    </row>
    <row r="21" spans="1:6" ht="17.25" customHeight="1">
      <c r="A21" s="784">
        <v>4</v>
      </c>
      <c r="B21" s="996">
        <v>41656</v>
      </c>
      <c r="C21" s="997">
        <v>10838</v>
      </c>
      <c r="D21" s="997">
        <v>18</v>
      </c>
      <c r="E21" s="1001">
        <v>10487</v>
      </c>
      <c r="F21" s="1001">
        <v>-1</v>
      </c>
    </row>
    <row r="22" spans="1:6" ht="17.25" customHeight="1">
      <c r="A22" s="784">
        <v>4</v>
      </c>
      <c r="B22" s="996">
        <v>41657</v>
      </c>
      <c r="C22" s="997">
        <v>10857</v>
      </c>
      <c r="D22" s="997">
        <v>19</v>
      </c>
      <c r="E22" s="1001">
        <v>10485</v>
      </c>
      <c r="F22" s="1001">
        <v>-2</v>
      </c>
    </row>
    <row r="23" spans="1:6" ht="17.25" customHeight="1">
      <c r="A23" s="784">
        <v>4</v>
      </c>
      <c r="B23" s="996">
        <v>41658</v>
      </c>
      <c r="C23" s="997">
        <v>10871</v>
      </c>
      <c r="D23" s="997">
        <v>14</v>
      </c>
      <c r="E23" s="1001">
        <v>10482</v>
      </c>
      <c r="F23" s="1001">
        <v>-3</v>
      </c>
    </row>
    <row r="24" spans="1:6" ht="17.25" customHeight="1">
      <c r="A24" s="784">
        <v>4</v>
      </c>
      <c r="B24" s="996">
        <v>41659</v>
      </c>
      <c r="C24" s="997">
        <v>10902</v>
      </c>
      <c r="D24" s="997">
        <v>31</v>
      </c>
      <c r="E24" s="1001">
        <v>10486</v>
      </c>
      <c r="F24" s="1001">
        <v>4</v>
      </c>
    </row>
    <row r="25" spans="1:6" ht="17.25" customHeight="1">
      <c r="A25" s="784">
        <v>4</v>
      </c>
      <c r="B25" s="996">
        <v>41660</v>
      </c>
      <c r="C25" s="997">
        <v>10936</v>
      </c>
      <c r="D25" s="997">
        <v>34</v>
      </c>
      <c r="E25" s="1001">
        <v>10483</v>
      </c>
      <c r="F25" s="1001">
        <v>-3</v>
      </c>
    </row>
    <row r="26" spans="1:6" ht="17.25" customHeight="1">
      <c r="A26" s="784">
        <v>4</v>
      </c>
      <c r="B26" s="996">
        <v>41661</v>
      </c>
      <c r="C26" s="997">
        <v>10970</v>
      </c>
      <c r="D26" s="997">
        <v>34</v>
      </c>
      <c r="E26" s="1001">
        <v>10480</v>
      </c>
      <c r="F26" s="1001">
        <v>-3</v>
      </c>
    </row>
    <row r="27" spans="1:6" ht="17.25" customHeight="1">
      <c r="A27" s="784">
        <v>4</v>
      </c>
      <c r="B27" s="996">
        <v>41662</v>
      </c>
      <c r="C27" s="997">
        <v>11011</v>
      </c>
      <c r="D27" s="997">
        <v>41</v>
      </c>
      <c r="E27" s="1001">
        <v>10481</v>
      </c>
      <c r="F27" s="1001">
        <v>1</v>
      </c>
    </row>
    <row r="28" spans="1:6" ht="17.25" customHeight="1">
      <c r="A28" s="784">
        <v>5</v>
      </c>
      <c r="B28" s="996">
        <v>41663</v>
      </c>
      <c r="C28" s="997">
        <v>11027</v>
      </c>
      <c r="D28" s="997">
        <v>16</v>
      </c>
      <c r="E28" s="1001">
        <v>10479</v>
      </c>
      <c r="F28" s="1001">
        <v>-2</v>
      </c>
    </row>
    <row r="29" spans="1:6" ht="17.25" customHeight="1">
      <c r="A29" s="784">
        <v>5</v>
      </c>
      <c r="B29" s="996">
        <v>41664</v>
      </c>
      <c r="C29" s="997">
        <v>11034</v>
      </c>
      <c r="D29" s="997">
        <v>7</v>
      </c>
      <c r="E29" s="1001">
        <v>10476</v>
      </c>
      <c r="F29" s="1001">
        <v>-3</v>
      </c>
    </row>
    <row r="30" spans="1:6" ht="17.25" customHeight="1">
      <c r="A30" s="784">
        <v>5</v>
      </c>
      <c r="B30" s="996">
        <v>41665</v>
      </c>
      <c r="C30" s="997">
        <v>11062</v>
      </c>
      <c r="D30" s="997">
        <v>28</v>
      </c>
      <c r="E30" s="1001">
        <v>10468</v>
      </c>
      <c r="F30" s="1001">
        <v>-8</v>
      </c>
    </row>
    <row r="31" spans="1:6" ht="17.25" customHeight="1">
      <c r="A31" s="784">
        <v>5</v>
      </c>
      <c r="B31" s="996">
        <v>41666</v>
      </c>
      <c r="C31" s="997">
        <v>11070</v>
      </c>
      <c r="D31" s="997">
        <v>8</v>
      </c>
      <c r="E31" s="1001">
        <v>10469</v>
      </c>
      <c r="F31" s="1001">
        <v>1</v>
      </c>
    </row>
    <row r="32" spans="1:6" ht="17.25" customHeight="1">
      <c r="A32" s="784">
        <v>5</v>
      </c>
      <c r="B32" s="996">
        <v>41667</v>
      </c>
      <c r="C32" s="997">
        <v>11157</v>
      </c>
      <c r="D32" s="997">
        <v>87</v>
      </c>
      <c r="E32" s="1001">
        <v>10479</v>
      </c>
      <c r="F32" s="1001">
        <v>10</v>
      </c>
    </row>
    <row r="33" spans="1:6" ht="17.25" customHeight="1">
      <c r="A33" s="784">
        <v>5</v>
      </c>
      <c r="B33" s="996">
        <v>41668</v>
      </c>
      <c r="C33" s="997">
        <v>11165</v>
      </c>
      <c r="D33" s="997">
        <v>8</v>
      </c>
      <c r="E33" s="1001">
        <v>10478</v>
      </c>
      <c r="F33" s="1001">
        <v>-1</v>
      </c>
    </row>
    <row r="34" spans="1:6" ht="17.25" customHeight="1">
      <c r="A34" s="784">
        <v>5</v>
      </c>
      <c r="B34" s="996">
        <v>41669</v>
      </c>
      <c r="C34" s="997">
        <v>11170</v>
      </c>
      <c r="D34" s="997">
        <v>5</v>
      </c>
      <c r="E34" s="1001">
        <v>10479</v>
      </c>
      <c r="F34" s="1001">
        <v>1</v>
      </c>
    </row>
    <row r="35" spans="1:6" ht="17.25" customHeight="1">
      <c r="A35" s="784">
        <v>6</v>
      </c>
      <c r="B35" s="996">
        <v>41670</v>
      </c>
      <c r="C35" s="997">
        <v>11168</v>
      </c>
      <c r="D35" s="997">
        <v>-2</v>
      </c>
      <c r="E35" s="1001">
        <v>10476</v>
      </c>
      <c r="F35" s="1001">
        <v>-3</v>
      </c>
    </row>
    <row r="36" spans="1:6" ht="17.25" customHeight="1">
      <c r="A36" s="784">
        <v>6</v>
      </c>
      <c r="B36" s="996">
        <v>41671</v>
      </c>
      <c r="C36" s="997">
        <v>11163</v>
      </c>
      <c r="D36" s="997">
        <v>-5</v>
      </c>
      <c r="E36" s="1001">
        <v>10475</v>
      </c>
      <c r="F36" s="1001">
        <v>-1</v>
      </c>
    </row>
    <row r="37" spans="1:6" ht="17.25" customHeight="1">
      <c r="A37" s="784">
        <v>6</v>
      </c>
      <c r="B37" s="996">
        <v>41672</v>
      </c>
      <c r="C37" s="997">
        <v>11177</v>
      </c>
      <c r="D37" s="997">
        <v>14</v>
      </c>
      <c r="E37" s="1001">
        <v>10470</v>
      </c>
      <c r="F37" s="1001">
        <v>-5</v>
      </c>
    </row>
    <row r="38" spans="1:6" ht="17.25" customHeight="1">
      <c r="A38" s="784">
        <v>6</v>
      </c>
      <c r="B38" s="996">
        <v>41673</v>
      </c>
      <c r="C38" s="997">
        <v>11215</v>
      </c>
      <c r="D38" s="784">
        <v>0</v>
      </c>
      <c r="E38" s="1001">
        <v>10465</v>
      </c>
      <c r="F38" s="784">
        <v>0</v>
      </c>
    </row>
    <row r="39" spans="1:6" ht="17.25" customHeight="1">
      <c r="A39" s="784">
        <v>6</v>
      </c>
      <c r="B39" s="996">
        <v>41674</v>
      </c>
      <c r="C39" s="997">
        <v>11172</v>
      </c>
      <c r="D39" s="784">
        <v>-43</v>
      </c>
      <c r="E39" s="1001">
        <v>10462</v>
      </c>
      <c r="F39" s="784">
        <v>-3</v>
      </c>
    </row>
    <row r="40" spans="1:6" ht="17.25" customHeight="1">
      <c r="A40" s="784">
        <v>6</v>
      </c>
      <c r="B40" s="996">
        <v>41675</v>
      </c>
      <c r="C40" s="997">
        <v>11213</v>
      </c>
      <c r="D40" s="784">
        <v>41</v>
      </c>
      <c r="E40" s="1001">
        <v>10465</v>
      </c>
      <c r="F40" s="784">
        <v>3</v>
      </c>
    </row>
    <row r="41" spans="1:6" ht="17.25" customHeight="1">
      <c r="A41" s="784">
        <v>6</v>
      </c>
      <c r="B41" s="996">
        <v>41676</v>
      </c>
      <c r="C41" s="997">
        <v>11254</v>
      </c>
      <c r="D41" s="784">
        <v>41</v>
      </c>
      <c r="E41" s="1001">
        <v>10458</v>
      </c>
      <c r="F41" s="784">
        <v>-7</v>
      </c>
    </row>
    <row r="42" spans="1:6" ht="17.25" customHeight="1">
      <c r="A42" s="784">
        <v>7</v>
      </c>
      <c r="B42" s="996">
        <v>41677</v>
      </c>
      <c r="C42" s="997">
        <v>11300</v>
      </c>
      <c r="D42" s="784">
        <v>46</v>
      </c>
      <c r="E42" s="1001">
        <v>10454</v>
      </c>
      <c r="F42" s="784">
        <v>-4</v>
      </c>
    </row>
    <row r="43" spans="1:6" ht="17.25" customHeight="1">
      <c r="A43" s="784">
        <v>7</v>
      </c>
      <c r="B43" s="996">
        <v>41678</v>
      </c>
      <c r="C43" s="997">
        <v>11319</v>
      </c>
      <c r="D43" s="784">
        <v>19</v>
      </c>
      <c r="E43" s="1001">
        <v>10450</v>
      </c>
      <c r="F43" s="784">
        <v>-4</v>
      </c>
    </row>
    <row r="44" spans="1:6" ht="17.25" customHeight="1">
      <c r="A44" s="784">
        <v>7</v>
      </c>
      <c r="B44" s="996">
        <v>41679</v>
      </c>
      <c r="C44" s="997">
        <v>11329</v>
      </c>
      <c r="D44" s="784">
        <v>10</v>
      </c>
      <c r="E44" s="1001">
        <v>10445</v>
      </c>
      <c r="F44" s="784">
        <v>-5</v>
      </c>
    </row>
    <row r="45" spans="1:6" ht="17.25" customHeight="1">
      <c r="A45" s="784">
        <v>7</v>
      </c>
      <c r="B45" s="996">
        <v>41680</v>
      </c>
      <c r="C45" s="997">
        <v>11361</v>
      </c>
      <c r="D45" s="784">
        <v>32</v>
      </c>
      <c r="E45" s="1001">
        <v>10443</v>
      </c>
      <c r="F45" s="784">
        <v>-2</v>
      </c>
    </row>
    <row r="46" spans="1:6" ht="17.25" customHeight="1">
      <c r="A46" s="784">
        <v>7</v>
      </c>
      <c r="B46" s="996">
        <v>41681</v>
      </c>
      <c r="C46" s="997">
        <v>11409</v>
      </c>
      <c r="D46" s="784">
        <v>48</v>
      </c>
      <c r="E46" s="1001">
        <v>10451</v>
      </c>
      <c r="F46" s="784">
        <v>8</v>
      </c>
    </row>
    <row r="47" spans="1:6" ht="17.25" customHeight="1">
      <c r="A47" s="784">
        <v>7</v>
      </c>
      <c r="B47" s="996">
        <v>41682</v>
      </c>
      <c r="C47" s="997">
        <v>11449</v>
      </c>
      <c r="D47" s="784">
        <v>40</v>
      </c>
      <c r="E47" s="1001">
        <v>10452</v>
      </c>
      <c r="F47" s="784">
        <v>1</v>
      </c>
    </row>
    <row r="48" spans="1:6" ht="17.25" customHeight="1">
      <c r="A48" s="784">
        <v>7</v>
      </c>
      <c r="B48" s="996">
        <v>41683</v>
      </c>
      <c r="C48" s="997">
        <v>11483</v>
      </c>
      <c r="D48" s="784">
        <v>34</v>
      </c>
      <c r="E48" s="1001">
        <v>10449</v>
      </c>
      <c r="F48" s="784">
        <v>-3</v>
      </c>
    </row>
    <row r="49" spans="1:6" ht="17.25" customHeight="1">
      <c r="A49" s="784">
        <v>8</v>
      </c>
      <c r="B49" s="996">
        <v>41684</v>
      </c>
      <c r="C49" s="997">
        <v>11520</v>
      </c>
      <c r="D49" s="784">
        <v>37</v>
      </c>
      <c r="E49" s="1001">
        <v>10446</v>
      </c>
      <c r="F49" s="784">
        <v>-3</v>
      </c>
    </row>
    <row r="50" spans="1:6" ht="17.25" customHeight="1">
      <c r="A50" s="784">
        <v>8</v>
      </c>
      <c r="B50" s="996">
        <v>41685</v>
      </c>
      <c r="C50" s="997">
        <v>11544</v>
      </c>
      <c r="D50" s="784">
        <v>24</v>
      </c>
      <c r="E50" s="1001">
        <v>10450</v>
      </c>
      <c r="F50" s="784">
        <v>4</v>
      </c>
    </row>
    <row r="51" spans="1:6" ht="17.25" customHeight="1">
      <c r="A51" s="784">
        <v>8</v>
      </c>
      <c r="B51" s="996">
        <v>41686</v>
      </c>
      <c r="C51" s="997">
        <v>11564</v>
      </c>
      <c r="D51" s="784">
        <v>20</v>
      </c>
      <c r="E51" s="1001">
        <v>10449</v>
      </c>
      <c r="F51" s="784">
        <v>-1</v>
      </c>
    </row>
    <row r="52" spans="1:6" ht="17.25" customHeight="1">
      <c r="A52" s="784">
        <v>8</v>
      </c>
      <c r="B52" s="996">
        <v>41687</v>
      </c>
      <c r="C52" s="997">
        <v>11596</v>
      </c>
      <c r="D52" s="784">
        <v>32</v>
      </c>
      <c r="E52" s="1001">
        <v>10444</v>
      </c>
      <c r="F52" s="784">
        <v>-5</v>
      </c>
    </row>
    <row r="53" spans="1:6" ht="17.25" customHeight="1">
      <c r="A53" s="784">
        <v>8</v>
      </c>
      <c r="B53" s="996">
        <v>41688</v>
      </c>
      <c r="C53" s="997">
        <v>11647</v>
      </c>
      <c r="D53" s="784">
        <v>51</v>
      </c>
      <c r="E53" s="1001">
        <v>10445</v>
      </c>
      <c r="F53" s="784">
        <v>1</v>
      </c>
    </row>
    <row r="54" spans="1:6" ht="17.25" customHeight="1">
      <c r="A54" s="784">
        <v>8</v>
      </c>
      <c r="B54" s="996">
        <v>41689</v>
      </c>
      <c r="C54" s="997">
        <v>11646</v>
      </c>
      <c r="D54" s="784">
        <v>-1</v>
      </c>
      <c r="E54" s="1001">
        <v>10445</v>
      </c>
      <c r="F54" s="784">
        <v>0</v>
      </c>
    </row>
    <row r="55" spans="1:6" ht="17.25" customHeight="1">
      <c r="A55" s="784">
        <v>8</v>
      </c>
      <c r="B55" s="996">
        <v>41690</v>
      </c>
      <c r="C55" s="997">
        <v>11666</v>
      </c>
      <c r="D55" s="784">
        <v>20</v>
      </c>
      <c r="E55" s="1001">
        <v>10440</v>
      </c>
      <c r="F55" s="784">
        <v>-5</v>
      </c>
    </row>
    <row r="56" spans="1:6" ht="17.25" customHeight="1">
      <c r="A56" s="784">
        <v>9</v>
      </c>
      <c r="B56" s="996">
        <v>41691</v>
      </c>
      <c r="C56" s="997">
        <v>11718</v>
      </c>
      <c r="D56" s="784">
        <v>52</v>
      </c>
      <c r="E56" s="1001">
        <v>10445</v>
      </c>
      <c r="F56" s="784">
        <v>5</v>
      </c>
    </row>
    <row r="57" spans="1:6" ht="17.25" customHeight="1">
      <c r="A57" s="784">
        <v>9</v>
      </c>
      <c r="B57" s="996">
        <v>41692</v>
      </c>
      <c r="C57" s="997">
        <v>11729</v>
      </c>
      <c r="D57" s="784">
        <v>11</v>
      </c>
      <c r="E57" s="1001">
        <v>10440</v>
      </c>
      <c r="F57" s="784">
        <v>-5</v>
      </c>
    </row>
    <row r="58" spans="1:6" ht="17.25" customHeight="1">
      <c r="A58" s="784">
        <v>9</v>
      </c>
      <c r="B58" s="996">
        <v>41693</v>
      </c>
      <c r="C58" s="997">
        <v>11738</v>
      </c>
      <c r="D58" s="784">
        <v>9</v>
      </c>
      <c r="E58" s="1001">
        <v>10439</v>
      </c>
      <c r="F58" s="784">
        <v>-1</v>
      </c>
    </row>
    <row r="59" spans="1:6" ht="17.25" customHeight="1">
      <c r="A59" s="784">
        <v>9</v>
      </c>
      <c r="B59" s="996">
        <v>41694</v>
      </c>
      <c r="C59" s="997">
        <v>11764</v>
      </c>
      <c r="D59" s="784">
        <v>26</v>
      </c>
      <c r="E59" s="1001">
        <v>10437</v>
      </c>
      <c r="F59" s="784">
        <v>-2</v>
      </c>
    </row>
    <row r="60" spans="1:6" ht="17.25" customHeight="1">
      <c r="A60" s="784">
        <v>9</v>
      </c>
      <c r="B60" s="996">
        <v>41695</v>
      </c>
      <c r="C60" s="997">
        <v>11807</v>
      </c>
      <c r="D60" s="784">
        <v>43</v>
      </c>
      <c r="E60" s="1001">
        <v>10449</v>
      </c>
      <c r="F60" s="784">
        <v>12</v>
      </c>
    </row>
    <row r="61" spans="1:6" ht="17.25" customHeight="1">
      <c r="A61" s="784">
        <v>9</v>
      </c>
      <c r="B61" s="996">
        <v>41696</v>
      </c>
      <c r="C61" s="997">
        <v>11833</v>
      </c>
      <c r="D61" s="784">
        <v>26</v>
      </c>
      <c r="E61" s="1001">
        <v>10450</v>
      </c>
      <c r="F61" s="784">
        <v>1</v>
      </c>
    </row>
    <row r="62" spans="1:6" ht="17.25" customHeight="1">
      <c r="A62" s="784">
        <v>9</v>
      </c>
      <c r="B62" s="996">
        <v>41697</v>
      </c>
      <c r="C62" s="997">
        <v>11880</v>
      </c>
      <c r="D62" s="784">
        <v>47</v>
      </c>
      <c r="E62" s="1001">
        <v>10447</v>
      </c>
      <c r="F62" s="784">
        <v>-3</v>
      </c>
    </row>
    <row r="63" spans="1:6" ht="17.25" customHeight="1">
      <c r="A63" s="784">
        <v>10</v>
      </c>
      <c r="B63" s="996">
        <v>41698</v>
      </c>
      <c r="C63" s="997">
        <v>11922</v>
      </c>
      <c r="D63" s="784">
        <v>42</v>
      </c>
      <c r="E63" s="1001">
        <v>10446</v>
      </c>
      <c r="F63" s="784">
        <v>-1</v>
      </c>
    </row>
    <row r="64" spans="1:6" ht="17.25" customHeight="1">
      <c r="A64" s="784">
        <v>10</v>
      </c>
      <c r="B64" s="996">
        <v>41699</v>
      </c>
      <c r="C64" s="997">
        <v>11947</v>
      </c>
      <c r="D64" s="784">
        <v>25</v>
      </c>
      <c r="E64" s="1001">
        <v>10448</v>
      </c>
      <c r="F64" s="784">
        <v>2</v>
      </c>
    </row>
    <row r="65" spans="1:6" ht="17.25" customHeight="1">
      <c r="A65" s="784">
        <v>10</v>
      </c>
      <c r="B65" s="996">
        <v>41700</v>
      </c>
      <c r="C65" s="997">
        <v>11947</v>
      </c>
      <c r="D65" s="784">
        <v>0</v>
      </c>
      <c r="E65" s="1001">
        <v>10448</v>
      </c>
      <c r="F65" s="784">
        <v>0</v>
      </c>
    </row>
    <row r="66" spans="1:6" ht="17.25" customHeight="1">
      <c r="A66" s="784">
        <v>10</v>
      </c>
      <c r="B66" s="996">
        <v>41701</v>
      </c>
      <c r="C66" s="997">
        <v>12007</v>
      </c>
      <c r="D66" s="784">
        <v>60</v>
      </c>
      <c r="E66" s="1001">
        <v>10439</v>
      </c>
      <c r="F66" s="784">
        <v>-9</v>
      </c>
    </row>
    <row r="67" spans="1:6" ht="17.25" customHeight="1">
      <c r="A67" s="784">
        <v>10</v>
      </c>
      <c r="B67" s="996">
        <v>41702</v>
      </c>
      <c r="C67" s="997">
        <v>12063</v>
      </c>
      <c r="D67" s="784">
        <v>56</v>
      </c>
      <c r="E67" s="1001">
        <v>10443</v>
      </c>
      <c r="F67" s="784">
        <v>4</v>
      </c>
    </row>
    <row r="68" spans="1:6" ht="17.25" customHeight="1">
      <c r="A68" s="784">
        <v>10</v>
      </c>
      <c r="B68" s="996">
        <v>41703</v>
      </c>
      <c r="C68" s="997">
        <v>12099</v>
      </c>
      <c r="D68" s="784">
        <v>36</v>
      </c>
      <c r="E68" s="1001">
        <v>10444</v>
      </c>
      <c r="F68" s="784">
        <v>1</v>
      </c>
    </row>
    <row r="69" spans="1:6" ht="17.25" customHeight="1">
      <c r="A69" s="784">
        <v>10</v>
      </c>
      <c r="B69" s="996">
        <v>41704</v>
      </c>
      <c r="C69" s="997">
        <v>12121</v>
      </c>
      <c r="D69" s="784">
        <v>22</v>
      </c>
      <c r="E69" s="1001">
        <v>10445</v>
      </c>
      <c r="F69" s="784">
        <v>1</v>
      </c>
    </row>
    <row r="70" spans="1:6" ht="17.25" customHeight="1">
      <c r="A70" s="784">
        <v>11</v>
      </c>
      <c r="B70" s="996">
        <v>41705</v>
      </c>
      <c r="C70" s="997">
        <v>12132</v>
      </c>
      <c r="D70" s="784">
        <v>11</v>
      </c>
      <c r="E70" s="1001">
        <v>10446</v>
      </c>
      <c r="F70" s="784">
        <v>1</v>
      </c>
    </row>
    <row r="71" spans="1:6" ht="17.25" customHeight="1">
      <c r="A71" s="784">
        <v>11</v>
      </c>
      <c r="B71" s="996">
        <v>41706</v>
      </c>
      <c r="C71" s="997">
        <v>12167</v>
      </c>
      <c r="D71" s="784">
        <v>35</v>
      </c>
      <c r="E71" s="1001">
        <v>10442</v>
      </c>
      <c r="F71" s="784">
        <v>-4</v>
      </c>
    </row>
    <row r="72" spans="1:6" ht="17.25" customHeight="1">
      <c r="A72" s="784">
        <v>11</v>
      </c>
      <c r="B72" s="996">
        <v>41707</v>
      </c>
      <c r="C72" s="997">
        <v>12194</v>
      </c>
      <c r="D72" s="784">
        <v>27</v>
      </c>
      <c r="E72" s="1001">
        <v>10440</v>
      </c>
      <c r="F72" s="784">
        <v>-2</v>
      </c>
    </row>
    <row r="73" spans="1:6" ht="17.25" customHeight="1">
      <c r="A73" s="784">
        <v>11</v>
      </c>
      <c r="B73" s="996">
        <v>41708</v>
      </c>
      <c r="C73" s="997">
        <v>12211</v>
      </c>
      <c r="D73" s="784">
        <v>17</v>
      </c>
      <c r="E73" s="1001">
        <v>10438</v>
      </c>
      <c r="F73" s="784">
        <v>-2</v>
      </c>
    </row>
    <row r="74" spans="1:6" ht="17.25" customHeight="1">
      <c r="A74" s="784">
        <v>11</v>
      </c>
      <c r="B74" s="996">
        <v>41709</v>
      </c>
      <c r="C74" s="997">
        <v>12246</v>
      </c>
      <c r="D74" s="784">
        <v>35</v>
      </c>
      <c r="E74" s="1001">
        <v>10437</v>
      </c>
      <c r="F74" s="784">
        <v>-1</v>
      </c>
    </row>
    <row r="75" spans="1:6" ht="17.25" customHeight="1">
      <c r="A75" s="784">
        <v>11</v>
      </c>
      <c r="B75" s="996">
        <v>41710</v>
      </c>
      <c r="C75" s="997">
        <v>12272</v>
      </c>
      <c r="D75" s="784">
        <v>26</v>
      </c>
      <c r="E75" s="1001">
        <v>10437</v>
      </c>
      <c r="F75" s="784">
        <v>0</v>
      </c>
    </row>
    <row r="76" spans="1:6" ht="17.25" customHeight="1">
      <c r="A76" s="784">
        <v>11</v>
      </c>
      <c r="B76" s="996">
        <v>41711</v>
      </c>
      <c r="C76" s="997">
        <v>12323</v>
      </c>
      <c r="D76" s="784">
        <v>51</v>
      </c>
      <c r="E76" s="1001">
        <v>10448</v>
      </c>
      <c r="F76" s="784">
        <v>11</v>
      </c>
    </row>
    <row r="77" spans="1:6" ht="17.25" customHeight="1">
      <c r="A77" s="784">
        <v>12</v>
      </c>
      <c r="B77" s="996">
        <v>41712</v>
      </c>
      <c r="C77" s="997">
        <v>12342</v>
      </c>
      <c r="D77" s="784">
        <v>19</v>
      </c>
      <c r="E77" s="1001">
        <v>10448</v>
      </c>
      <c r="F77" s="784">
        <v>0</v>
      </c>
    </row>
    <row r="78" spans="1:6" ht="17.25" customHeight="1">
      <c r="A78" s="784">
        <v>12</v>
      </c>
      <c r="B78" s="996">
        <v>41713</v>
      </c>
      <c r="C78" s="997">
        <v>12374</v>
      </c>
      <c r="D78" s="784">
        <v>32</v>
      </c>
      <c r="E78" s="1001">
        <v>10448</v>
      </c>
      <c r="F78" s="784">
        <v>0</v>
      </c>
    </row>
    <row r="79" spans="1:6" ht="17.25" customHeight="1">
      <c r="A79" s="784">
        <v>12</v>
      </c>
      <c r="B79" s="996">
        <v>41714</v>
      </c>
      <c r="C79" s="997">
        <v>12397</v>
      </c>
      <c r="D79" s="784">
        <v>23</v>
      </c>
      <c r="E79" s="1001">
        <v>10448</v>
      </c>
      <c r="F79" s="784">
        <v>0</v>
      </c>
    </row>
    <row r="80" spans="1:6" ht="17.25" customHeight="1">
      <c r="A80" s="784">
        <v>12</v>
      </c>
      <c r="B80" s="996">
        <v>41715</v>
      </c>
      <c r="C80" s="997">
        <v>12452</v>
      </c>
      <c r="D80" s="784">
        <v>55</v>
      </c>
      <c r="E80" s="1001">
        <v>10448</v>
      </c>
      <c r="F80" s="784">
        <v>0</v>
      </c>
    </row>
    <row r="81" spans="1:6" ht="17.25" customHeight="1">
      <c r="A81" s="784">
        <v>12</v>
      </c>
      <c r="B81" s="996">
        <v>41716</v>
      </c>
      <c r="C81" s="997">
        <v>12478</v>
      </c>
      <c r="D81" s="784">
        <v>26</v>
      </c>
      <c r="E81" s="1001">
        <v>10449</v>
      </c>
      <c r="F81" s="784">
        <v>1</v>
      </c>
    </row>
    <row r="82" spans="1:6" ht="17.25" customHeight="1">
      <c r="A82" s="784">
        <v>12</v>
      </c>
      <c r="B82" s="996">
        <v>41717</v>
      </c>
      <c r="C82" s="997">
        <v>12499</v>
      </c>
      <c r="D82" s="784">
        <v>21</v>
      </c>
      <c r="E82" s="1001">
        <v>10447</v>
      </c>
      <c r="F82" s="784">
        <v>-2</v>
      </c>
    </row>
    <row r="83" spans="1:6" ht="17.25" customHeight="1">
      <c r="A83" s="784">
        <v>12</v>
      </c>
      <c r="B83" s="996">
        <v>41718</v>
      </c>
      <c r="C83" s="997">
        <v>12537</v>
      </c>
      <c r="D83" s="784">
        <v>38</v>
      </c>
      <c r="E83" s="1001">
        <v>10450</v>
      </c>
      <c r="F83" s="784">
        <v>3</v>
      </c>
    </row>
    <row r="84" spans="1:6" ht="17.25" customHeight="1">
      <c r="A84" s="784">
        <v>13</v>
      </c>
      <c r="B84" s="996">
        <v>41719</v>
      </c>
      <c r="C84" s="997">
        <v>12572</v>
      </c>
      <c r="D84" s="784">
        <v>35</v>
      </c>
      <c r="E84" s="1001">
        <v>10450</v>
      </c>
      <c r="F84" s="784">
        <v>0</v>
      </c>
    </row>
    <row r="85" spans="1:6" ht="17.25" customHeight="1">
      <c r="A85" s="784">
        <v>13</v>
      </c>
      <c r="B85" s="996">
        <v>41720</v>
      </c>
      <c r="C85" s="997">
        <v>12594</v>
      </c>
      <c r="D85" s="784">
        <v>22</v>
      </c>
      <c r="E85" s="1001">
        <v>10450</v>
      </c>
      <c r="F85" s="784">
        <v>0</v>
      </c>
    </row>
    <row r="86" spans="1:6" ht="17.25" customHeight="1">
      <c r="A86" s="784">
        <v>13</v>
      </c>
      <c r="B86" s="996">
        <v>41721</v>
      </c>
      <c r="C86" s="997">
        <v>12625</v>
      </c>
      <c r="D86" s="784">
        <v>31</v>
      </c>
      <c r="E86" s="1001">
        <v>10447</v>
      </c>
      <c r="F86" s="784">
        <v>-3</v>
      </c>
    </row>
    <row r="87" spans="1:6" ht="17.25" customHeight="1">
      <c r="A87" s="784">
        <v>13</v>
      </c>
      <c r="B87" s="996">
        <v>41722</v>
      </c>
      <c r="C87" s="997">
        <v>12648</v>
      </c>
      <c r="D87" s="784">
        <v>23</v>
      </c>
      <c r="E87" s="1001">
        <v>10447</v>
      </c>
      <c r="F87" s="784">
        <v>0</v>
      </c>
    </row>
    <row r="88" spans="1:6" ht="17.25" customHeight="1">
      <c r="A88" s="784">
        <v>13</v>
      </c>
      <c r="B88" s="996">
        <v>41723</v>
      </c>
      <c r="C88" s="997">
        <v>12721</v>
      </c>
      <c r="D88" s="784">
        <v>73</v>
      </c>
      <c r="E88" s="1001">
        <v>10449</v>
      </c>
      <c r="F88" s="784">
        <v>2</v>
      </c>
    </row>
    <row r="89" spans="1:6" ht="17.25" customHeight="1">
      <c r="A89" s="784">
        <v>13</v>
      </c>
      <c r="B89" s="996">
        <v>41724</v>
      </c>
      <c r="C89" s="997">
        <v>12763</v>
      </c>
      <c r="D89" s="784">
        <v>42</v>
      </c>
      <c r="E89" s="1001">
        <v>10448</v>
      </c>
      <c r="F89" s="784">
        <v>-1</v>
      </c>
    </row>
    <row r="90" spans="1:6" ht="17.25" customHeight="1">
      <c r="A90" s="784">
        <v>13</v>
      </c>
      <c r="B90" s="996">
        <v>41725</v>
      </c>
      <c r="C90" s="997">
        <v>12784</v>
      </c>
      <c r="D90" s="784">
        <v>21</v>
      </c>
      <c r="E90" s="1001">
        <v>10449</v>
      </c>
      <c r="F90" s="784">
        <v>1</v>
      </c>
    </row>
    <row r="91" spans="1:6" ht="17.25" customHeight="1">
      <c r="A91" s="784">
        <v>14</v>
      </c>
      <c r="B91" s="996">
        <v>41726</v>
      </c>
      <c r="C91" s="997">
        <v>12792</v>
      </c>
      <c r="D91" s="784">
        <v>8</v>
      </c>
      <c r="E91" s="1001">
        <v>10449</v>
      </c>
      <c r="F91" s="784">
        <v>0</v>
      </c>
    </row>
    <row r="92" spans="1:6" ht="17.25" customHeight="1">
      <c r="A92" s="784">
        <v>14</v>
      </c>
      <c r="B92" s="996">
        <v>41727</v>
      </c>
      <c r="C92" s="997">
        <v>12856</v>
      </c>
      <c r="D92" s="784">
        <v>64</v>
      </c>
      <c r="E92" s="1001">
        <v>10447</v>
      </c>
      <c r="F92" s="784">
        <v>-2</v>
      </c>
    </row>
    <row r="93" spans="1:6" ht="17.25" customHeight="1">
      <c r="A93" s="784">
        <v>14</v>
      </c>
      <c r="B93" s="996">
        <v>41728</v>
      </c>
      <c r="C93" s="997">
        <v>12874</v>
      </c>
      <c r="D93" s="784">
        <v>18</v>
      </c>
      <c r="E93" s="1001">
        <v>10448</v>
      </c>
      <c r="F93" s="784">
        <v>1</v>
      </c>
    </row>
    <row r="94" spans="1:6" ht="17.25" customHeight="1">
      <c r="A94" s="784">
        <v>14</v>
      </c>
      <c r="B94" s="996">
        <v>41729</v>
      </c>
      <c r="C94" s="997">
        <v>12895</v>
      </c>
      <c r="D94" s="784">
        <v>21</v>
      </c>
      <c r="E94" s="1001">
        <v>10447</v>
      </c>
      <c r="F94" s="784">
        <v>-1</v>
      </c>
    </row>
    <row r="95" spans="1:6" ht="17.25" customHeight="1">
      <c r="A95" s="784">
        <v>14</v>
      </c>
      <c r="B95" s="996">
        <v>41730</v>
      </c>
      <c r="C95" s="997">
        <v>12925</v>
      </c>
      <c r="D95" s="784">
        <v>30</v>
      </c>
      <c r="E95" s="1001">
        <v>10447</v>
      </c>
      <c r="F95" s="784">
        <v>0</v>
      </c>
    </row>
    <row r="96" spans="1:6" ht="17.25" customHeight="1">
      <c r="A96" s="784">
        <v>14</v>
      </c>
      <c r="B96" s="996">
        <v>41731</v>
      </c>
      <c r="C96" s="997">
        <v>12959</v>
      </c>
      <c r="D96" s="784">
        <v>34</v>
      </c>
      <c r="E96" s="1001">
        <v>10445</v>
      </c>
      <c r="F96" s="784">
        <v>-2</v>
      </c>
    </row>
    <row r="97" spans="1:6" ht="17.25" customHeight="1">
      <c r="A97" s="784">
        <v>14</v>
      </c>
      <c r="B97" s="996">
        <v>41732</v>
      </c>
      <c r="C97" s="997">
        <v>13024</v>
      </c>
      <c r="D97" s="784">
        <v>65</v>
      </c>
      <c r="E97" s="1001">
        <v>10447</v>
      </c>
      <c r="F97" s="784">
        <v>2</v>
      </c>
    </row>
    <row r="98" spans="1:6" ht="17.25" customHeight="1">
      <c r="A98" s="784">
        <v>15</v>
      </c>
      <c r="B98" s="996">
        <v>41733</v>
      </c>
      <c r="C98" s="997">
        <v>13038</v>
      </c>
      <c r="D98" s="784">
        <v>14</v>
      </c>
      <c r="E98" s="1001">
        <v>10446</v>
      </c>
      <c r="F98" s="784">
        <v>-1</v>
      </c>
    </row>
    <row r="99" spans="1:6" ht="17.25" customHeight="1">
      <c r="A99" s="784">
        <v>15</v>
      </c>
      <c r="B99" s="996">
        <v>41734</v>
      </c>
      <c r="C99" s="997">
        <v>13096</v>
      </c>
      <c r="D99" s="784">
        <v>58</v>
      </c>
      <c r="E99" s="1001">
        <v>10448</v>
      </c>
      <c r="F99" s="784">
        <v>2</v>
      </c>
    </row>
    <row r="100" spans="1:6" ht="17.25" customHeight="1">
      <c r="A100" s="784">
        <v>15</v>
      </c>
      <c r="B100" s="996">
        <v>41735</v>
      </c>
      <c r="C100" s="997">
        <v>13119</v>
      </c>
      <c r="D100" s="784">
        <v>23</v>
      </c>
      <c r="E100" s="1001">
        <v>10447</v>
      </c>
      <c r="F100" s="784">
        <v>-1</v>
      </c>
    </row>
    <row r="101" spans="1:6" ht="17.25" customHeight="1">
      <c r="A101" s="784">
        <v>15</v>
      </c>
      <c r="B101" s="996">
        <v>41736</v>
      </c>
      <c r="C101" s="997">
        <v>13147</v>
      </c>
      <c r="D101" s="784">
        <v>28</v>
      </c>
      <c r="E101" s="1001">
        <v>10446</v>
      </c>
      <c r="F101" s="784">
        <v>-1</v>
      </c>
    </row>
    <row r="102" spans="1:6" ht="17.25" customHeight="1">
      <c r="A102" s="784">
        <v>15</v>
      </c>
      <c r="B102" s="996">
        <v>41737</v>
      </c>
      <c r="C102" s="997">
        <v>13207</v>
      </c>
      <c r="D102" s="784">
        <v>60</v>
      </c>
      <c r="E102" s="1001">
        <v>10441</v>
      </c>
      <c r="F102" s="784">
        <v>-5</v>
      </c>
    </row>
    <row r="103" spans="1:6" ht="17.25" customHeight="1">
      <c r="A103" s="784">
        <v>15</v>
      </c>
      <c r="B103" s="996">
        <v>41738</v>
      </c>
      <c r="C103" s="997">
        <v>13292</v>
      </c>
      <c r="D103" s="784">
        <v>85</v>
      </c>
      <c r="E103" s="1001">
        <v>10444</v>
      </c>
      <c r="F103" s="784">
        <v>3</v>
      </c>
    </row>
    <row r="104" spans="1:6" ht="17.25" customHeight="1">
      <c r="A104" s="784">
        <v>15</v>
      </c>
      <c r="B104" s="996">
        <v>41739</v>
      </c>
      <c r="C104" s="997">
        <v>13383</v>
      </c>
      <c r="D104" s="784">
        <v>91</v>
      </c>
      <c r="E104" s="1001">
        <v>10445</v>
      </c>
      <c r="F104" s="784">
        <v>1</v>
      </c>
    </row>
    <row r="105" spans="1:6" ht="17.25" customHeight="1">
      <c r="A105" s="784">
        <v>16</v>
      </c>
      <c r="B105" s="996">
        <v>41740</v>
      </c>
      <c r="C105" s="997">
        <v>13403</v>
      </c>
      <c r="D105" s="784">
        <v>20</v>
      </c>
      <c r="E105" s="1001">
        <v>10445</v>
      </c>
      <c r="F105" s="784">
        <v>0</v>
      </c>
    </row>
    <row r="106" spans="1:6" ht="17.25" customHeight="1">
      <c r="A106" s="784">
        <v>16</v>
      </c>
      <c r="B106" s="996">
        <v>41741</v>
      </c>
      <c r="C106" s="997">
        <v>13440</v>
      </c>
      <c r="D106" s="784">
        <v>37</v>
      </c>
      <c r="E106" s="1001">
        <v>10445</v>
      </c>
      <c r="F106" s="784">
        <v>0</v>
      </c>
    </row>
    <row r="107" spans="1:6" ht="17.25" customHeight="1">
      <c r="A107" s="784">
        <v>16</v>
      </c>
      <c r="B107" s="996">
        <v>41742</v>
      </c>
      <c r="C107" s="997">
        <v>13458</v>
      </c>
      <c r="D107" s="784">
        <v>18</v>
      </c>
      <c r="E107" s="1001">
        <v>10445</v>
      </c>
      <c r="F107" s="784">
        <v>0</v>
      </c>
    </row>
    <row r="108" spans="1:6" ht="17.25" customHeight="1">
      <c r="A108" s="784">
        <v>16</v>
      </c>
      <c r="B108" s="996">
        <v>41743</v>
      </c>
      <c r="C108" s="997">
        <v>13492</v>
      </c>
      <c r="D108" s="784">
        <v>34</v>
      </c>
      <c r="E108" s="1001">
        <v>10443</v>
      </c>
      <c r="F108" s="784">
        <v>-2</v>
      </c>
    </row>
    <row r="109" spans="1:6" ht="17.25" customHeight="1">
      <c r="A109" s="784">
        <v>16</v>
      </c>
      <c r="B109" s="996">
        <v>41744</v>
      </c>
      <c r="C109" s="997">
        <v>13533</v>
      </c>
      <c r="D109" s="784">
        <v>41</v>
      </c>
      <c r="E109" s="1001">
        <v>10446</v>
      </c>
      <c r="F109" s="784">
        <v>3</v>
      </c>
    </row>
    <row r="110" spans="1:6" ht="17.25" customHeight="1">
      <c r="A110" s="784">
        <v>16</v>
      </c>
      <c r="B110" s="996">
        <v>41745</v>
      </c>
      <c r="C110" s="997">
        <v>13583</v>
      </c>
      <c r="D110" s="784">
        <v>51</v>
      </c>
      <c r="E110" s="1001">
        <v>10445</v>
      </c>
      <c r="F110" s="784">
        <v>-1</v>
      </c>
    </row>
    <row r="111" spans="1:6" ht="17.25" customHeight="1">
      <c r="A111" s="784">
        <v>16</v>
      </c>
      <c r="B111" s="996">
        <v>41746</v>
      </c>
      <c r="C111" s="997">
        <v>13608</v>
      </c>
      <c r="D111" s="784">
        <v>25</v>
      </c>
      <c r="E111" s="1001">
        <v>10443</v>
      </c>
      <c r="F111" s="784">
        <v>-2</v>
      </c>
    </row>
    <row r="112" spans="1:6" ht="17.25" customHeight="1">
      <c r="A112" s="784">
        <v>17</v>
      </c>
      <c r="B112" s="996">
        <v>41747</v>
      </c>
      <c r="C112" s="997">
        <v>13618</v>
      </c>
      <c r="D112" s="784">
        <v>10</v>
      </c>
      <c r="E112" s="1001">
        <v>10441</v>
      </c>
      <c r="F112" s="784">
        <v>-2</v>
      </c>
    </row>
    <row r="113" spans="1:6" ht="17.25" customHeight="1">
      <c r="A113" s="784">
        <v>17</v>
      </c>
      <c r="B113" s="996">
        <v>41748</v>
      </c>
      <c r="C113" s="997">
        <v>13648</v>
      </c>
      <c r="D113" s="784">
        <v>30</v>
      </c>
      <c r="E113" s="1001">
        <v>10442</v>
      </c>
      <c r="F113" s="784">
        <v>1</v>
      </c>
    </row>
    <row r="114" spans="1:6" ht="17.25" customHeight="1">
      <c r="A114" s="784">
        <v>17</v>
      </c>
      <c r="B114" s="996">
        <v>41749</v>
      </c>
      <c r="C114" s="997">
        <v>13679</v>
      </c>
      <c r="D114" s="784">
        <v>31</v>
      </c>
      <c r="E114" s="1001">
        <v>10435</v>
      </c>
      <c r="F114" s="784">
        <v>-7</v>
      </c>
    </row>
    <row r="115" spans="1:6" ht="17.25" customHeight="1">
      <c r="A115" s="784">
        <v>17</v>
      </c>
      <c r="B115" s="996">
        <v>41750</v>
      </c>
      <c r="C115" s="997">
        <v>13685</v>
      </c>
      <c r="D115" s="784">
        <v>6</v>
      </c>
      <c r="E115" s="1001">
        <v>10436</v>
      </c>
      <c r="F115" s="784">
        <v>1</v>
      </c>
    </row>
    <row r="116" spans="1:6" ht="17.25" customHeight="1">
      <c r="A116" s="784">
        <v>17</v>
      </c>
      <c r="B116" s="996">
        <v>41751</v>
      </c>
      <c r="C116" s="997">
        <v>13735</v>
      </c>
      <c r="D116" s="784">
        <v>50</v>
      </c>
      <c r="E116" s="1001">
        <v>10437</v>
      </c>
      <c r="F116" s="784">
        <v>1</v>
      </c>
    </row>
    <row r="117" spans="1:6" ht="17.25" customHeight="1">
      <c r="A117" s="784">
        <v>17</v>
      </c>
      <c r="B117" s="996">
        <v>41752</v>
      </c>
      <c r="C117" s="997">
        <v>13714</v>
      </c>
      <c r="D117" s="784">
        <v>-21</v>
      </c>
      <c r="E117" s="1001">
        <v>10437</v>
      </c>
      <c r="F117" s="784">
        <v>0</v>
      </c>
    </row>
    <row r="118" spans="1:6" ht="17.25" customHeight="1">
      <c r="A118" s="784">
        <v>17</v>
      </c>
      <c r="B118" s="996">
        <v>41753</v>
      </c>
      <c r="C118" s="997">
        <v>13716</v>
      </c>
      <c r="D118" s="784">
        <v>2</v>
      </c>
      <c r="E118" s="1001">
        <v>10440</v>
      </c>
      <c r="F118" s="784">
        <v>3</v>
      </c>
    </row>
    <row r="119" spans="1:6" ht="17.25" customHeight="1">
      <c r="A119" s="784">
        <v>18</v>
      </c>
      <c r="B119" s="996">
        <v>41754</v>
      </c>
      <c r="C119" s="997">
        <v>13727</v>
      </c>
      <c r="D119" s="784">
        <v>11</v>
      </c>
      <c r="E119" s="1001">
        <v>10440</v>
      </c>
      <c r="F119" s="784">
        <v>0</v>
      </c>
    </row>
    <row r="120" spans="1:6" ht="17.25" customHeight="1">
      <c r="A120" s="784">
        <v>18</v>
      </c>
      <c r="B120" s="996">
        <v>41755</v>
      </c>
      <c r="C120" s="997">
        <v>13735</v>
      </c>
      <c r="D120" s="784">
        <v>8</v>
      </c>
      <c r="E120" s="1001">
        <v>10437</v>
      </c>
      <c r="F120" s="784">
        <v>-3</v>
      </c>
    </row>
    <row r="121" spans="1:6" ht="17.25" customHeight="1">
      <c r="A121" s="784">
        <v>18</v>
      </c>
      <c r="B121" s="996">
        <v>41756</v>
      </c>
      <c r="C121" s="997">
        <v>13765</v>
      </c>
      <c r="D121" s="784">
        <v>30</v>
      </c>
      <c r="E121" s="1001">
        <v>10434</v>
      </c>
      <c r="F121" s="784">
        <v>3</v>
      </c>
    </row>
    <row r="122" spans="1:6" ht="17.25" customHeight="1">
      <c r="A122" s="784">
        <v>18</v>
      </c>
      <c r="B122" s="996">
        <v>41757</v>
      </c>
      <c r="C122" s="997">
        <v>13721</v>
      </c>
      <c r="D122" s="784">
        <v>5</v>
      </c>
      <c r="E122" s="1001">
        <v>10390</v>
      </c>
      <c r="F122" s="784">
        <v>-44</v>
      </c>
    </row>
    <row r="123" spans="1:6" ht="17.25" customHeight="1">
      <c r="A123" s="784">
        <v>18</v>
      </c>
      <c r="B123" s="996">
        <v>41758</v>
      </c>
      <c r="C123" s="997">
        <v>13734</v>
      </c>
      <c r="D123" s="784">
        <v>31</v>
      </c>
      <c r="E123" s="1001">
        <v>10391</v>
      </c>
      <c r="F123" s="784">
        <v>1</v>
      </c>
    </row>
    <row r="124" spans="1:6" ht="17.25" customHeight="1">
      <c r="A124" s="784">
        <v>18</v>
      </c>
      <c r="B124" s="996">
        <v>41759</v>
      </c>
      <c r="C124" s="997">
        <v>13752</v>
      </c>
      <c r="D124" s="784">
        <v>18</v>
      </c>
      <c r="E124" s="1001">
        <v>10391</v>
      </c>
      <c r="F124" s="784">
        <v>0</v>
      </c>
    </row>
    <row r="125" spans="1:6" ht="17.25" customHeight="1">
      <c r="A125" s="784">
        <v>18</v>
      </c>
      <c r="B125" s="996">
        <v>41760</v>
      </c>
      <c r="C125" s="997">
        <v>13789</v>
      </c>
      <c r="D125" s="784">
        <v>37</v>
      </c>
      <c r="E125" s="1001">
        <v>10393</v>
      </c>
      <c r="F125" s="784">
        <v>2</v>
      </c>
    </row>
    <row r="126" spans="1:6" ht="17.25" customHeight="1">
      <c r="A126" s="784">
        <v>19</v>
      </c>
      <c r="B126" s="996">
        <v>41761</v>
      </c>
      <c r="C126" s="997">
        <v>13771</v>
      </c>
      <c r="D126" s="784">
        <v>-18</v>
      </c>
      <c r="E126" s="1001">
        <v>10390</v>
      </c>
      <c r="F126" s="784">
        <v>-3</v>
      </c>
    </row>
    <row r="127" spans="1:6" ht="17.25" customHeight="1">
      <c r="A127" s="784">
        <v>19</v>
      </c>
      <c r="B127" s="996">
        <v>41762</v>
      </c>
      <c r="C127" s="997">
        <v>13777</v>
      </c>
      <c r="D127" s="784">
        <v>6</v>
      </c>
      <c r="E127" s="1001">
        <v>10388</v>
      </c>
      <c r="F127" s="784">
        <v>-2</v>
      </c>
    </row>
    <row r="128" spans="1:6" ht="17.25" customHeight="1">
      <c r="A128" s="784">
        <v>19</v>
      </c>
      <c r="B128" s="996">
        <v>41763</v>
      </c>
      <c r="C128" s="997">
        <v>13783</v>
      </c>
      <c r="D128" s="784">
        <v>6</v>
      </c>
      <c r="E128" s="1001">
        <v>10386</v>
      </c>
      <c r="F128" s="784">
        <v>-2</v>
      </c>
    </row>
    <row r="129" spans="1:6" ht="17.25" customHeight="1">
      <c r="A129" s="784">
        <v>19</v>
      </c>
      <c r="B129" s="996">
        <v>41764</v>
      </c>
      <c r="C129" s="997">
        <v>13789</v>
      </c>
      <c r="D129" s="784">
        <v>6</v>
      </c>
      <c r="E129" s="1001">
        <v>10384</v>
      </c>
      <c r="F129" s="784">
        <v>-2</v>
      </c>
    </row>
    <row r="130" spans="1:6" ht="17.25" customHeight="1">
      <c r="A130" s="784">
        <v>19</v>
      </c>
      <c r="B130" s="996">
        <v>41765</v>
      </c>
      <c r="C130" s="997">
        <v>13799</v>
      </c>
      <c r="D130" s="784">
        <v>10</v>
      </c>
      <c r="E130" s="1001">
        <v>10387</v>
      </c>
      <c r="F130" s="784">
        <v>3</v>
      </c>
    </row>
    <row r="131" spans="1:6" ht="17.25" customHeight="1">
      <c r="A131" s="784">
        <v>19</v>
      </c>
      <c r="B131" s="996">
        <v>41766</v>
      </c>
      <c r="C131" s="997">
        <v>13789</v>
      </c>
      <c r="D131" s="784">
        <v>-10</v>
      </c>
      <c r="E131" s="1001">
        <v>10387</v>
      </c>
      <c r="F131" s="784">
        <v>0</v>
      </c>
    </row>
    <row r="132" spans="1:6" ht="17.25" customHeight="1">
      <c r="A132" s="784">
        <v>19</v>
      </c>
      <c r="B132" s="996">
        <v>41767</v>
      </c>
      <c r="C132" s="997">
        <v>13784</v>
      </c>
      <c r="D132" s="784">
        <v>-5</v>
      </c>
      <c r="E132" s="1001">
        <v>10385</v>
      </c>
      <c r="F132" s="784">
        <v>-2</v>
      </c>
    </row>
    <row r="133" spans="1:6" ht="17.25" customHeight="1">
      <c r="A133" s="784">
        <v>20</v>
      </c>
      <c r="B133" s="996">
        <v>41768</v>
      </c>
      <c r="C133" s="997">
        <v>13782</v>
      </c>
      <c r="D133" s="784">
        <v>-2</v>
      </c>
      <c r="E133" s="1001">
        <v>10386</v>
      </c>
      <c r="F133" s="784">
        <v>1</v>
      </c>
    </row>
    <row r="134" spans="1:6" ht="17.25" customHeight="1">
      <c r="A134" s="784">
        <v>20</v>
      </c>
      <c r="B134" s="996">
        <v>41769</v>
      </c>
      <c r="C134" s="997">
        <v>13789</v>
      </c>
      <c r="D134" s="784">
        <v>7</v>
      </c>
      <c r="E134" s="1001">
        <v>10386</v>
      </c>
      <c r="F134" s="784">
        <v>0</v>
      </c>
    </row>
    <row r="135" spans="1:6" ht="17.25" customHeight="1">
      <c r="A135" s="784">
        <v>20</v>
      </c>
      <c r="B135" s="996">
        <v>41770</v>
      </c>
      <c r="C135" s="997">
        <v>13787</v>
      </c>
      <c r="D135" s="784">
        <v>-2</v>
      </c>
      <c r="E135" s="1001">
        <v>10383</v>
      </c>
      <c r="F135" s="784">
        <v>-3</v>
      </c>
    </row>
    <row r="136" spans="1:6" ht="17.25" customHeight="1">
      <c r="A136" s="784">
        <v>20</v>
      </c>
      <c r="B136" s="996">
        <v>41771</v>
      </c>
      <c r="C136" s="997">
        <v>13780</v>
      </c>
      <c r="D136" s="784">
        <v>-7</v>
      </c>
      <c r="E136" s="1001">
        <v>10385</v>
      </c>
      <c r="F136" s="784">
        <v>2</v>
      </c>
    </row>
    <row r="137" spans="1:6" ht="17.25" customHeight="1">
      <c r="A137" s="784">
        <v>20</v>
      </c>
      <c r="B137" s="996">
        <v>41772</v>
      </c>
      <c r="C137" s="997">
        <v>13787</v>
      </c>
      <c r="D137" s="784">
        <v>7</v>
      </c>
      <c r="E137" s="1001">
        <v>10382</v>
      </c>
      <c r="F137" s="784">
        <v>-3</v>
      </c>
    </row>
    <row r="138" spans="1:6" ht="17.25" customHeight="1">
      <c r="A138" s="784">
        <v>20</v>
      </c>
      <c r="B138" s="996">
        <v>41773</v>
      </c>
      <c r="C138" s="997">
        <v>13808</v>
      </c>
      <c r="D138" s="784">
        <v>21</v>
      </c>
      <c r="E138" s="1001">
        <v>10380</v>
      </c>
      <c r="F138" s="784">
        <v>-2</v>
      </c>
    </row>
    <row r="139" spans="1:6" ht="17.25" customHeight="1">
      <c r="A139" s="784">
        <v>20</v>
      </c>
      <c r="B139" s="996">
        <v>41774</v>
      </c>
      <c r="C139" s="997">
        <v>13806</v>
      </c>
      <c r="D139" s="784">
        <v>-2</v>
      </c>
      <c r="E139" s="1001">
        <v>10383</v>
      </c>
      <c r="F139" s="784">
        <v>3</v>
      </c>
    </row>
    <row r="140" spans="1:6" ht="17.25" customHeight="1">
      <c r="A140" s="784">
        <v>21</v>
      </c>
      <c r="B140" s="996">
        <v>41775</v>
      </c>
      <c r="C140" s="997">
        <v>13800</v>
      </c>
      <c r="D140" s="784">
        <v>-6</v>
      </c>
      <c r="E140" s="1001">
        <v>10381</v>
      </c>
      <c r="F140" s="784">
        <v>-2</v>
      </c>
    </row>
    <row r="141" spans="1:6" ht="17.25" customHeight="1">
      <c r="A141" s="784">
        <v>21</v>
      </c>
      <c r="B141" s="996">
        <v>41776</v>
      </c>
      <c r="C141" s="997">
        <v>13796</v>
      </c>
      <c r="D141" s="784">
        <v>-4</v>
      </c>
      <c r="E141" s="1001">
        <v>10382</v>
      </c>
      <c r="F141" s="784">
        <v>1</v>
      </c>
    </row>
    <row r="142" spans="1:6" ht="17.25" customHeight="1">
      <c r="A142" s="784">
        <v>21</v>
      </c>
      <c r="B142" s="996">
        <v>41777</v>
      </c>
      <c r="C142" s="997">
        <v>13809</v>
      </c>
      <c r="D142" s="784">
        <v>13</v>
      </c>
      <c r="E142" s="1001">
        <v>10383</v>
      </c>
      <c r="F142" s="784">
        <v>1</v>
      </c>
    </row>
    <row r="143" spans="1:6" ht="17.25" customHeight="1">
      <c r="A143" s="784">
        <v>21</v>
      </c>
      <c r="B143" s="996">
        <v>41778</v>
      </c>
      <c r="C143" s="997">
        <v>13807</v>
      </c>
      <c r="D143" s="784">
        <v>-2</v>
      </c>
      <c r="E143" s="1001">
        <v>10385</v>
      </c>
      <c r="F143" s="784">
        <v>2</v>
      </c>
    </row>
    <row r="144" spans="1:6" ht="17.25" customHeight="1">
      <c r="A144" s="784">
        <v>21</v>
      </c>
      <c r="B144" s="996">
        <v>41779</v>
      </c>
      <c r="C144" s="997">
        <v>13814</v>
      </c>
      <c r="D144" s="784">
        <v>7</v>
      </c>
      <c r="E144" s="1001">
        <v>10384</v>
      </c>
      <c r="F144" s="784">
        <v>-1</v>
      </c>
    </row>
    <row r="145" spans="1:6" ht="17.25" customHeight="1">
      <c r="A145" s="784">
        <v>21</v>
      </c>
      <c r="B145" s="996">
        <v>41780</v>
      </c>
      <c r="C145" s="997">
        <v>13827</v>
      </c>
      <c r="D145" s="784">
        <v>13</v>
      </c>
      <c r="E145" s="1001">
        <v>10385</v>
      </c>
      <c r="F145" s="784">
        <v>1</v>
      </c>
    </row>
    <row r="146" spans="1:6" ht="17.25" customHeight="1">
      <c r="A146" s="784">
        <v>21</v>
      </c>
      <c r="B146" s="996">
        <v>41781</v>
      </c>
      <c r="C146" s="997">
        <v>13829</v>
      </c>
      <c r="D146" s="784">
        <v>2</v>
      </c>
      <c r="E146" s="1001">
        <v>10382</v>
      </c>
      <c r="F146" s="784">
        <v>-3</v>
      </c>
    </row>
    <row r="147" spans="1:6" ht="17.25" customHeight="1">
      <c r="A147" s="784">
        <v>22</v>
      </c>
      <c r="B147" s="996">
        <v>41782</v>
      </c>
      <c r="C147" s="997"/>
      <c r="D147" s="784"/>
      <c r="E147" s="1001"/>
      <c r="F147" s="784"/>
    </row>
    <row r="148" spans="1:6" ht="17.25" customHeight="1">
      <c r="A148" s="784">
        <v>22</v>
      </c>
      <c r="B148" s="996">
        <v>41783</v>
      </c>
      <c r="C148" s="997"/>
      <c r="D148" s="784"/>
      <c r="E148" s="1001"/>
      <c r="F148" s="784"/>
    </row>
    <row r="149" spans="1:6" ht="17.25" customHeight="1">
      <c r="A149" s="784">
        <v>22</v>
      </c>
      <c r="B149" s="996">
        <v>41784</v>
      </c>
      <c r="C149" s="997"/>
      <c r="D149" s="784"/>
      <c r="E149" s="1001"/>
      <c r="F149" s="784"/>
    </row>
    <row r="150" spans="1:6" ht="17.25" customHeight="1">
      <c r="A150" s="784">
        <v>22</v>
      </c>
      <c r="B150" s="996">
        <v>41785</v>
      </c>
      <c r="C150" s="997"/>
      <c r="D150" s="784"/>
      <c r="E150" s="1001"/>
      <c r="F150" s="784"/>
    </row>
    <row r="151" spans="1:6" ht="17.25" customHeight="1">
      <c r="A151" s="784">
        <v>22</v>
      </c>
      <c r="B151" s="996">
        <v>41786</v>
      </c>
      <c r="C151" s="997"/>
      <c r="D151" s="784"/>
      <c r="E151" s="1001"/>
      <c r="F151" s="784"/>
    </row>
    <row r="152" spans="1:6" ht="17.25" customHeight="1">
      <c r="A152" s="784">
        <v>22</v>
      </c>
      <c r="B152" s="996">
        <v>41787</v>
      </c>
      <c r="C152" s="997"/>
      <c r="D152" s="784"/>
      <c r="E152" s="1001"/>
      <c r="F152" s="784"/>
    </row>
    <row r="153" spans="1:6" ht="17.25" customHeight="1">
      <c r="A153" s="784">
        <v>22</v>
      </c>
      <c r="B153" s="996">
        <v>41788</v>
      </c>
      <c r="C153" s="997"/>
      <c r="D153" s="784"/>
      <c r="E153" s="1001"/>
      <c r="F153" s="784"/>
    </row>
    <row r="154" spans="1:6" ht="17.25" customHeight="1">
      <c r="A154" s="784">
        <v>23</v>
      </c>
      <c r="B154" s="996">
        <v>41789</v>
      </c>
      <c r="C154" s="997"/>
      <c r="D154" s="784"/>
      <c r="E154" s="1001"/>
      <c r="F154" s="784"/>
    </row>
    <row r="155" spans="1:6" ht="17.25" customHeight="1">
      <c r="A155" s="784">
        <v>23</v>
      </c>
      <c r="B155" s="996">
        <v>41790</v>
      </c>
      <c r="C155" s="997"/>
      <c r="D155" s="784"/>
      <c r="E155" s="1001"/>
      <c r="F155" s="784"/>
    </row>
    <row r="156" spans="1:6" ht="17.25" customHeight="1">
      <c r="A156" s="784">
        <v>23</v>
      </c>
      <c r="B156" s="996">
        <v>41791</v>
      </c>
      <c r="C156" s="997"/>
      <c r="D156" s="784"/>
      <c r="E156" s="1001"/>
      <c r="F156" s="784"/>
    </row>
    <row r="157" spans="1:6" ht="17.25" customHeight="1">
      <c r="A157" s="784">
        <v>23</v>
      </c>
      <c r="B157" s="996">
        <v>41792</v>
      </c>
      <c r="C157" s="997"/>
      <c r="D157" s="784"/>
      <c r="E157" s="1001"/>
      <c r="F157" s="784"/>
    </row>
    <row r="158" spans="1:6" ht="17.25" customHeight="1">
      <c r="A158" s="784">
        <v>23</v>
      </c>
      <c r="B158" s="996">
        <v>41793</v>
      </c>
      <c r="C158" s="997"/>
      <c r="D158" s="784"/>
      <c r="E158" s="1001"/>
      <c r="F158" s="784"/>
    </row>
    <row r="159" spans="1:6" ht="17.25" customHeight="1">
      <c r="A159" s="784">
        <v>23</v>
      </c>
      <c r="B159" s="996">
        <v>41794</v>
      </c>
      <c r="C159" s="997"/>
      <c r="D159" s="784"/>
      <c r="E159" s="1001"/>
      <c r="F159" s="784"/>
    </row>
    <row r="160" spans="1:6" ht="17.25" customHeight="1">
      <c r="A160" s="784">
        <v>23</v>
      </c>
      <c r="B160" s="996">
        <v>41795</v>
      </c>
      <c r="C160" s="997"/>
      <c r="D160" s="784"/>
      <c r="E160" s="1001"/>
      <c r="F160" s="784"/>
    </row>
    <row r="161" spans="1:6" ht="17.25" customHeight="1">
      <c r="A161" s="784">
        <v>24</v>
      </c>
      <c r="B161" s="996">
        <v>41796</v>
      </c>
      <c r="C161" s="997"/>
      <c r="D161" s="784"/>
      <c r="E161" s="1001"/>
      <c r="F161" s="784"/>
    </row>
    <row r="162" spans="1:6" ht="17.25" customHeight="1">
      <c r="A162" s="784">
        <v>24</v>
      </c>
      <c r="B162" s="996">
        <v>41797</v>
      </c>
      <c r="C162" s="997"/>
      <c r="D162" s="784"/>
      <c r="E162" s="1001"/>
      <c r="F162" s="784"/>
    </row>
    <row r="163" spans="1:6" ht="17.25" customHeight="1">
      <c r="A163" s="784">
        <v>24</v>
      </c>
      <c r="B163" s="996">
        <v>41798</v>
      </c>
      <c r="C163" s="997"/>
      <c r="D163" s="784"/>
      <c r="E163" s="1001"/>
      <c r="F163" s="784"/>
    </row>
    <row r="164" spans="1:6" ht="17.25" customHeight="1">
      <c r="A164" s="784">
        <v>24</v>
      </c>
      <c r="B164" s="996">
        <v>41799</v>
      </c>
      <c r="C164" s="997"/>
      <c r="D164" s="784"/>
      <c r="E164" s="1001"/>
      <c r="F164" s="784"/>
    </row>
    <row r="165" spans="1:6" ht="17.25" customHeight="1">
      <c r="A165" s="784">
        <v>24</v>
      </c>
      <c r="B165" s="996">
        <v>41800</v>
      </c>
      <c r="C165" s="997"/>
      <c r="D165" s="784"/>
      <c r="E165" s="1001"/>
      <c r="F165" s="784"/>
    </row>
    <row r="166" spans="1:6" ht="17.25" customHeight="1">
      <c r="A166" s="784">
        <v>24</v>
      </c>
      <c r="B166" s="996">
        <v>41801</v>
      </c>
      <c r="C166" s="997"/>
      <c r="D166" s="784"/>
      <c r="E166" s="1001"/>
      <c r="F166" s="784"/>
    </row>
    <row r="167" spans="1:6" ht="17.25" customHeight="1">
      <c r="A167" s="784">
        <v>24</v>
      </c>
      <c r="B167" s="996">
        <v>41802</v>
      </c>
      <c r="C167" s="997"/>
      <c r="D167" s="784"/>
      <c r="E167" s="1001"/>
      <c r="F167" s="784"/>
    </row>
    <row r="168" spans="1:6" ht="17.25" customHeight="1">
      <c r="A168" s="784">
        <v>25</v>
      </c>
      <c r="B168" s="996">
        <v>41803</v>
      </c>
      <c r="C168" s="997"/>
      <c r="D168" s="784"/>
      <c r="E168" s="1001"/>
      <c r="F168" s="784"/>
    </row>
    <row r="169" spans="1:6" ht="17.25" customHeight="1">
      <c r="A169" s="784">
        <v>25</v>
      </c>
      <c r="B169" s="996">
        <v>41804</v>
      </c>
      <c r="C169" s="997"/>
      <c r="D169" s="784"/>
      <c r="E169" s="1001"/>
      <c r="F169" s="1001"/>
    </row>
    <row r="170" spans="1:6" ht="17.25" customHeight="1">
      <c r="A170" s="784">
        <v>25</v>
      </c>
      <c r="B170" s="996">
        <v>41805</v>
      </c>
      <c r="C170" s="997"/>
      <c r="D170" s="784"/>
      <c r="E170" s="1001"/>
      <c r="F170" s="784"/>
    </row>
    <row r="171" spans="1:6" ht="17.25" customHeight="1">
      <c r="A171" s="784">
        <v>25</v>
      </c>
      <c r="B171" s="996">
        <v>41806</v>
      </c>
      <c r="C171" s="997"/>
      <c r="D171" s="784"/>
      <c r="E171" s="1001"/>
      <c r="F171" s="784"/>
    </row>
    <row r="172" spans="1:6" ht="17.25" customHeight="1">
      <c r="A172" s="784">
        <v>25</v>
      </c>
      <c r="B172" s="996">
        <v>41807</v>
      </c>
      <c r="C172" s="997"/>
      <c r="D172" s="784"/>
      <c r="E172" s="1001"/>
      <c r="F172" s="784"/>
    </row>
    <row r="173" spans="1:6" ht="17.25" customHeight="1">
      <c r="A173" s="784">
        <v>25</v>
      </c>
      <c r="B173" s="996">
        <v>41808</v>
      </c>
      <c r="C173" s="997"/>
      <c r="D173" s="784"/>
      <c r="E173" s="1001"/>
      <c r="F173" s="784"/>
    </row>
    <row r="174" spans="1:6" ht="17.25" customHeight="1">
      <c r="A174" s="784">
        <v>25</v>
      </c>
      <c r="B174" s="996">
        <v>41809</v>
      </c>
      <c r="C174" s="997"/>
      <c r="D174" s="784"/>
      <c r="E174" s="1001"/>
      <c r="F174" s="784"/>
    </row>
    <row r="175" spans="1:6" ht="17.25" customHeight="1">
      <c r="A175" s="784">
        <v>26</v>
      </c>
      <c r="B175" s="996">
        <v>41810</v>
      </c>
      <c r="C175" s="997"/>
      <c r="D175" s="784"/>
      <c r="E175" s="1001"/>
      <c r="F175" s="784"/>
    </row>
    <row r="176" spans="1:6" ht="17.25" customHeight="1">
      <c r="A176" s="784">
        <v>26</v>
      </c>
      <c r="B176" s="996">
        <v>41811</v>
      </c>
      <c r="C176" s="997"/>
      <c r="D176" s="784"/>
      <c r="E176" s="1001"/>
      <c r="F176" s="784"/>
    </row>
    <row r="177" spans="1:6" ht="17.25" customHeight="1">
      <c r="A177" s="784">
        <v>26</v>
      </c>
      <c r="B177" s="996">
        <v>41812</v>
      </c>
      <c r="C177" s="997"/>
      <c r="D177" s="784"/>
      <c r="E177" s="1001"/>
      <c r="F177" s="784"/>
    </row>
    <row r="178" spans="1:6" ht="17.25" customHeight="1">
      <c r="A178" s="784">
        <v>26</v>
      </c>
      <c r="B178" s="996">
        <v>41813</v>
      </c>
      <c r="C178" s="997"/>
      <c r="D178" s="784"/>
      <c r="E178" s="1001"/>
      <c r="F178" s="784"/>
    </row>
    <row r="179" spans="1:6" ht="17.25" customHeight="1">
      <c r="A179" s="784">
        <v>26</v>
      </c>
      <c r="B179" s="996">
        <v>41814</v>
      </c>
      <c r="C179" s="997"/>
      <c r="D179" s="784"/>
      <c r="E179" s="1001"/>
      <c r="F179" s="784"/>
    </row>
    <row r="180" spans="1:6" ht="17.25" customHeight="1">
      <c r="A180" s="784">
        <v>26</v>
      </c>
      <c r="B180" s="996">
        <v>41815</v>
      </c>
      <c r="C180" s="997"/>
      <c r="D180" s="784"/>
      <c r="E180" s="1001"/>
      <c r="F180" s="784"/>
    </row>
    <row r="181" spans="1:6" ht="17.25" customHeight="1">
      <c r="A181" s="784">
        <v>26</v>
      </c>
      <c r="B181" s="996">
        <v>41816</v>
      </c>
      <c r="C181" s="997"/>
      <c r="D181" s="784"/>
      <c r="E181" s="1001"/>
      <c r="F181" s="784"/>
    </row>
    <row r="182" spans="1:6" ht="17.25" customHeight="1">
      <c r="A182" s="784">
        <v>27</v>
      </c>
      <c r="B182" s="996">
        <v>41817</v>
      </c>
      <c r="C182" s="997"/>
      <c r="D182" s="784"/>
      <c r="E182" s="1001"/>
      <c r="F182" s="784"/>
    </row>
    <row r="183" spans="1:6" ht="17.25" customHeight="1">
      <c r="A183" s="784">
        <v>27</v>
      </c>
      <c r="B183" s="996">
        <v>41818</v>
      </c>
      <c r="C183" s="997"/>
      <c r="D183" s="784"/>
      <c r="E183" s="1001"/>
      <c r="F183" s="784"/>
    </row>
    <row r="184" spans="1:6" ht="17.25" customHeight="1">
      <c r="A184" s="784">
        <v>27</v>
      </c>
      <c r="B184" s="996">
        <v>41819</v>
      </c>
      <c r="C184" s="997"/>
      <c r="D184" s="784"/>
      <c r="E184" s="1001"/>
      <c r="F184" s="784"/>
    </row>
    <row r="185" spans="1:6" ht="17.25" customHeight="1">
      <c r="A185" s="784">
        <v>27</v>
      </c>
      <c r="B185" s="996">
        <v>41820</v>
      </c>
      <c r="C185" s="997"/>
      <c r="D185" s="784"/>
      <c r="E185" s="1001"/>
      <c r="F185" s="784"/>
    </row>
    <row r="186" spans="1:6" ht="17.25" customHeight="1">
      <c r="A186" s="784">
        <v>27</v>
      </c>
      <c r="B186" s="996">
        <v>41821</v>
      </c>
      <c r="C186" s="997"/>
      <c r="D186" s="784"/>
      <c r="E186" s="1001"/>
      <c r="F186" s="784"/>
    </row>
    <row r="187" spans="1:6" ht="17.25" customHeight="1">
      <c r="A187" s="784">
        <v>27</v>
      </c>
      <c r="B187" s="996">
        <v>41822</v>
      </c>
      <c r="C187" s="997"/>
      <c r="D187" s="784"/>
      <c r="E187" s="1001"/>
      <c r="F187" s="784"/>
    </row>
    <row r="188" spans="1:6" ht="17.25" customHeight="1">
      <c r="A188" s="784">
        <v>27</v>
      </c>
      <c r="B188" s="996">
        <v>41823</v>
      </c>
      <c r="C188" s="997"/>
      <c r="D188" s="784"/>
      <c r="E188" s="1001"/>
      <c r="F188" s="784"/>
    </row>
    <row r="189" spans="1:6" ht="17.25" customHeight="1">
      <c r="A189" s="784">
        <v>28</v>
      </c>
      <c r="B189" s="996">
        <v>41824</v>
      </c>
      <c r="C189" s="997"/>
      <c r="D189" s="784"/>
      <c r="E189" s="1001"/>
      <c r="F189" s="784"/>
    </row>
    <row r="190" spans="1:6" ht="17.25" customHeight="1">
      <c r="A190" s="784">
        <v>28</v>
      </c>
      <c r="B190" s="996">
        <v>41825</v>
      </c>
      <c r="C190" s="997"/>
      <c r="D190" s="784"/>
      <c r="E190" s="1001"/>
      <c r="F190" s="784"/>
    </row>
    <row r="191" spans="1:6" ht="17.25" customHeight="1">
      <c r="A191" s="784">
        <v>28</v>
      </c>
      <c r="B191" s="996">
        <v>41826</v>
      </c>
      <c r="C191" s="997"/>
      <c r="D191" s="784"/>
      <c r="E191" s="1001"/>
      <c r="F191" s="784"/>
    </row>
    <row r="192" spans="1:6" ht="17.25" customHeight="1">
      <c r="A192" s="784">
        <v>28</v>
      </c>
      <c r="B192" s="996">
        <v>41827</v>
      </c>
      <c r="C192" s="997"/>
      <c r="D192" s="784"/>
      <c r="E192" s="1001"/>
      <c r="F192" s="784"/>
    </row>
    <row r="193" spans="1:6" ht="17.25" customHeight="1">
      <c r="A193" s="784">
        <v>28</v>
      </c>
      <c r="B193" s="996">
        <v>41828</v>
      </c>
      <c r="C193" s="997"/>
      <c r="D193" s="784"/>
      <c r="E193" s="1001"/>
      <c r="F193" s="784"/>
    </row>
    <row r="194" spans="1:6" ht="17.25" customHeight="1">
      <c r="A194" s="784">
        <v>28</v>
      </c>
      <c r="B194" s="996">
        <v>41829</v>
      </c>
      <c r="C194" s="997"/>
      <c r="D194" s="784"/>
      <c r="E194" s="1001"/>
      <c r="F194" s="784"/>
    </row>
    <row r="195" spans="1:6" ht="17.25" customHeight="1">
      <c r="A195" s="784">
        <v>28</v>
      </c>
      <c r="B195" s="996">
        <v>41830</v>
      </c>
      <c r="C195" s="997"/>
      <c r="D195" s="784"/>
      <c r="E195" s="1001"/>
      <c r="F195" s="784"/>
    </row>
    <row r="196" spans="1:6" ht="17.25" customHeight="1">
      <c r="A196" s="784">
        <v>29</v>
      </c>
      <c r="B196" s="996">
        <v>41831</v>
      </c>
      <c r="C196" s="997"/>
      <c r="D196" s="784"/>
      <c r="E196" s="1001"/>
      <c r="F196" s="784"/>
    </row>
    <row r="197" spans="1:6" ht="17.25" customHeight="1">
      <c r="A197" s="784">
        <v>29</v>
      </c>
      <c r="B197" s="996">
        <v>41832</v>
      </c>
      <c r="C197" s="997"/>
      <c r="D197" s="784"/>
      <c r="E197" s="1001"/>
      <c r="F197" s="784"/>
    </row>
    <row r="198" spans="1:6" ht="17.25" customHeight="1">
      <c r="A198" s="784">
        <v>29</v>
      </c>
      <c r="B198" s="996">
        <v>41833</v>
      </c>
      <c r="C198" s="997"/>
      <c r="D198" s="784"/>
      <c r="E198" s="1001"/>
      <c r="F198" s="784"/>
    </row>
    <row r="199" spans="1:6" ht="17.25" customHeight="1">
      <c r="A199" s="784">
        <v>29</v>
      </c>
      <c r="B199" s="996">
        <v>41834</v>
      </c>
      <c r="C199" s="997"/>
      <c r="D199" s="784"/>
      <c r="E199" s="1001"/>
      <c r="F199" s="784"/>
    </row>
    <row r="200" spans="1:6" ht="17.25" customHeight="1">
      <c r="A200" s="784">
        <v>29</v>
      </c>
      <c r="B200" s="996">
        <v>41835</v>
      </c>
      <c r="C200" s="997"/>
      <c r="D200" s="784"/>
      <c r="E200" s="1001"/>
      <c r="F200" s="784"/>
    </row>
    <row r="201" spans="1:6" ht="17.25" customHeight="1">
      <c r="A201" s="784">
        <v>29</v>
      </c>
      <c r="B201" s="996">
        <v>41836</v>
      </c>
      <c r="C201" s="997"/>
      <c r="D201" s="784"/>
      <c r="E201" s="1001"/>
      <c r="F201" s="784"/>
    </row>
    <row r="202" spans="1:6" ht="17.25" customHeight="1">
      <c r="A202" s="784">
        <v>29</v>
      </c>
      <c r="B202" s="996">
        <v>41837</v>
      </c>
      <c r="C202" s="997"/>
      <c r="D202" s="784"/>
      <c r="E202" s="1001"/>
      <c r="F202" s="784"/>
    </row>
    <row r="203" spans="1:6" ht="17.25" customHeight="1">
      <c r="A203" s="784">
        <v>30</v>
      </c>
      <c r="B203" s="996">
        <v>41838</v>
      </c>
      <c r="C203" s="997"/>
      <c r="D203" s="784"/>
      <c r="E203" s="1001"/>
      <c r="F203" s="784"/>
    </row>
    <row r="204" spans="1:6" ht="17.25" customHeight="1">
      <c r="A204" s="784">
        <v>30</v>
      </c>
      <c r="B204" s="996">
        <v>41839</v>
      </c>
      <c r="C204" s="997"/>
      <c r="D204" s="784"/>
      <c r="E204" s="1001"/>
      <c r="F204" s="784"/>
    </row>
    <row r="205" spans="1:6" ht="17.25" customHeight="1">
      <c r="A205" s="784">
        <v>30</v>
      </c>
      <c r="B205" s="996">
        <v>41840</v>
      </c>
      <c r="C205" s="997"/>
      <c r="D205" s="784"/>
      <c r="E205" s="1001"/>
      <c r="F205" s="784"/>
    </row>
    <row r="206" spans="1:6" ht="17.25" customHeight="1">
      <c r="A206" s="784">
        <v>30</v>
      </c>
      <c r="B206" s="996">
        <v>41841</v>
      </c>
      <c r="C206" s="997"/>
      <c r="D206" s="784"/>
      <c r="E206" s="1001"/>
      <c r="F206" s="784"/>
    </row>
    <row r="207" spans="1:6" ht="17.25" customHeight="1">
      <c r="A207" s="784">
        <v>30</v>
      </c>
      <c r="B207" s="996">
        <v>41842</v>
      </c>
      <c r="C207" s="997"/>
      <c r="D207" s="784"/>
      <c r="E207" s="1001"/>
      <c r="F207" s="784"/>
    </row>
    <row r="208" spans="1:6" ht="17.25" customHeight="1">
      <c r="A208" s="784">
        <v>30</v>
      </c>
      <c r="B208" s="996">
        <v>41843</v>
      </c>
      <c r="C208" s="997"/>
      <c r="D208" s="784"/>
      <c r="E208" s="1001"/>
      <c r="F208" s="784"/>
    </row>
    <row r="209" spans="1:6" ht="17.25" customHeight="1">
      <c r="A209" s="784">
        <v>30</v>
      </c>
      <c r="B209" s="996">
        <v>41844</v>
      </c>
      <c r="C209" s="997"/>
      <c r="D209" s="784"/>
      <c r="E209" s="1001"/>
      <c r="F209" s="784"/>
    </row>
    <row r="210" spans="1:6" ht="17.25" customHeight="1">
      <c r="A210" s="784">
        <v>31</v>
      </c>
      <c r="B210" s="996">
        <v>41845</v>
      </c>
      <c r="C210" s="997"/>
      <c r="D210" s="784"/>
      <c r="E210" s="1001"/>
      <c r="F210" s="784"/>
    </row>
    <row r="211" spans="1:6" ht="17.25" customHeight="1">
      <c r="A211" s="784">
        <v>31</v>
      </c>
      <c r="B211" s="996">
        <v>41846</v>
      </c>
      <c r="C211" s="997"/>
      <c r="D211" s="784"/>
      <c r="E211" s="1001"/>
      <c r="F211" s="784"/>
    </row>
    <row r="212" spans="1:6" ht="17.25" customHeight="1">
      <c r="A212" s="784">
        <v>31</v>
      </c>
      <c r="B212" s="996">
        <v>41847</v>
      </c>
      <c r="C212" s="997"/>
      <c r="D212" s="784"/>
      <c r="E212" s="1001"/>
      <c r="F212" s="784"/>
    </row>
    <row r="213" spans="1:6" ht="17.25" customHeight="1">
      <c r="A213" s="784">
        <v>31</v>
      </c>
      <c r="B213" s="996">
        <v>41848</v>
      </c>
      <c r="C213" s="997"/>
      <c r="D213" s="784"/>
      <c r="E213" s="1001"/>
      <c r="F213" s="784"/>
    </row>
    <row r="214" spans="1:6" ht="17.25" customHeight="1">
      <c r="A214" s="784">
        <v>31</v>
      </c>
      <c r="B214" s="996">
        <v>41849</v>
      </c>
      <c r="C214" s="997"/>
      <c r="D214" s="784"/>
      <c r="E214" s="1001"/>
      <c r="F214" s="784"/>
    </row>
    <row r="215" spans="1:6" ht="17.25" customHeight="1">
      <c r="A215" s="784">
        <v>31</v>
      </c>
      <c r="B215" s="996">
        <v>41850</v>
      </c>
      <c r="C215" s="997"/>
      <c r="D215" s="784"/>
      <c r="E215" s="1001"/>
      <c r="F215" s="784"/>
    </row>
    <row r="216" spans="1:6" ht="17.25" customHeight="1">
      <c r="A216" s="784">
        <v>31</v>
      </c>
      <c r="B216" s="996">
        <v>41851</v>
      </c>
      <c r="C216" s="997"/>
      <c r="D216" s="784"/>
      <c r="E216" s="1001"/>
      <c r="F216" s="784"/>
    </row>
    <row r="217" spans="1:6" ht="17.25" customHeight="1">
      <c r="A217" s="784">
        <v>32</v>
      </c>
      <c r="B217" s="996">
        <v>41852</v>
      </c>
      <c r="C217" s="997"/>
      <c r="D217" s="784"/>
      <c r="E217" s="1001"/>
      <c r="F217" s="784"/>
    </row>
    <row r="218" spans="1:6" ht="17.25" customHeight="1">
      <c r="A218" s="784">
        <v>32</v>
      </c>
      <c r="B218" s="996">
        <v>41853</v>
      </c>
      <c r="C218" s="997"/>
      <c r="D218" s="784"/>
      <c r="E218" s="1001"/>
      <c r="F218" s="784"/>
    </row>
    <row r="219" spans="1:6" ht="17.25" customHeight="1">
      <c r="A219" s="784">
        <v>32</v>
      </c>
      <c r="B219" s="996">
        <v>41854</v>
      </c>
      <c r="C219" s="997"/>
      <c r="D219" s="784"/>
      <c r="E219" s="1001"/>
      <c r="F219" s="784"/>
    </row>
    <row r="220" spans="1:6" ht="17.25" customHeight="1">
      <c r="A220" s="784">
        <v>32</v>
      </c>
      <c r="B220" s="996">
        <v>41855</v>
      </c>
      <c r="C220" s="997"/>
      <c r="D220" s="784"/>
      <c r="E220" s="1001"/>
      <c r="F220" s="784"/>
    </row>
    <row r="221" spans="1:6" ht="17.25" customHeight="1">
      <c r="A221" s="784">
        <v>32</v>
      </c>
      <c r="B221" s="996">
        <v>41856</v>
      </c>
      <c r="C221" s="997"/>
      <c r="D221" s="784"/>
      <c r="E221" s="1001"/>
      <c r="F221" s="784"/>
    </row>
    <row r="222" spans="1:6" ht="17.25" customHeight="1">
      <c r="A222" s="784">
        <v>32</v>
      </c>
      <c r="B222" s="996">
        <v>41857</v>
      </c>
      <c r="C222" s="997"/>
      <c r="D222" s="784"/>
      <c r="E222" s="1001"/>
      <c r="F222" s="784"/>
    </row>
    <row r="223" spans="1:6" ht="17.25" customHeight="1">
      <c r="A223" s="784">
        <v>32</v>
      </c>
      <c r="B223" s="996">
        <v>41858</v>
      </c>
      <c r="C223" s="997"/>
      <c r="D223" s="784"/>
      <c r="E223" s="1001"/>
      <c r="F223" s="784"/>
    </row>
    <row r="224" spans="1:6" ht="17.25" customHeight="1">
      <c r="A224" s="784">
        <v>33</v>
      </c>
      <c r="B224" s="996">
        <v>41859</v>
      </c>
      <c r="C224" s="997"/>
      <c r="D224" s="784"/>
      <c r="E224" s="1001"/>
      <c r="F224" s="784"/>
    </row>
    <row r="225" spans="1:6" ht="17.25" customHeight="1">
      <c r="A225" s="784">
        <v>33</v>
      </c>
      <c r="B225" s="996">
        <v>41860</v>
      </c>
      <c r="C225" s="997"/>
      <c r="D225" s="784"/>
      <c r="E225" s="1001"/>
      <c r="F225" s="784"/>
    </row>
    <row r="226" spans="1:6" ht="17.25" customHeight="1">
      <c r="A226" s="784">
        <v>33</v>
      </c>
      <c r="B226" s="996">
        <v>41861</v>
      </c>
      <c r="C226" s="997"/>
      <c r="D226" s="784"/>
      <c r="E226" s="1001"/>
      <c r="F226" s="784"/>
    </row>
    <row r="227" spans="1:6" ht="17.25" customHeight="1">
      <c r="A227" s="784">
        <v>33</v>
      </c>
      <c r="B227" s="996">
        <v>41862</v>
      </c>
      <c r="C227" s="997"/>
      <c r="D227" s="784"/>
      <c r="E227" s="1001"/>
      <c r="F227" s="784"/>
    </row>
    <row r="228" spans="1:6" ht="17.25" customHeight="1">
      <c r="A228" s="784">
        <v>33</v>
      </c>
      <c r="B228" s="996">
        <v>41863</v>
      </c>
      <c r="C228" s="997"/>
      <c r="D228" s="784"/>
      <c r="E228" s="1001"/>
      <c r="F228" s="784"/>
    </row>
    <row r="229" spans="1:6" ht="17.25" customHeight="1">
      <c r="A229" s="784">
        <v>33</v>
      </c>
      <c r="B229" s="996">
        <v>41864</v>
      </c>
      <c r="C229" s="997"/>
      <c r="D229" s="784"/>
      <c r="E229" s="1001"/>
      <c r="F229" s="784"/>
    </row>
    <row r="230" spans="1:6" ht="17.25" customHeight="1">
      <c r="A230" s="784">
        <v>33</v>
      </c>
      <c r="B230" s="996">
        <v>41865</v>
      </c>
      <c r="C230" s="997"/>
      <c r="D230" s="784"/>
      <c r="E230" s="1001"/>
      <c r="F230" s="784"/>
    </row>
    <row r="231" spans="1:6" ht="17.25" customHeight="1">
      <c r="A231" s="784">
        <v>34</v>
      </c>
      <c r="B231" s="996">
        <v>41866</v>
      </c>
      <c r="C231" s="997"/>
      <c r="D231" s="784"/>
      <c r="E231" s="1001"/>
      <c r="F231" s="784"/>
    </row>
    <row r="232" spans="1:6" ht="17.25" customHeight="1">
      <c r="A232" s="784">
        <v>34</v>
      </c>
      <c r="B232" s="996">
        <v>41867</v>
      </c>
      <c r="C232" s="997"/>
      <c r="D232" s="784"/>
      <c r="E232" s="1001"/>
      <c r="F232" s="784"/>
    </row>
    <row r="233" spans="1:6" ht="17.25" customHeight="1">
      <c r="A233" s="784">
        <v>34</v>
      </c>
      <c r="B233" s="996">
        <v>41868</v>
      </c>
      <c r="C233" s="997"/>
      <c r="D233" s="784"/>
      <c r="E233" s="1001"/>
      <c r="F233" s="784"/>
    </row>
    <row r="234" spans="1:6" ht="17.25" customHeight="1">
      <c r="A234" s="784">
        <v>34</v>
      </c>
      <c r="B234" s="996">
        <v>41869</v>
      </c>
      <c r="C234" s="997"/>
      <c r="D234" s="784"/>
      <c r="E234" s="1001"/>
      <c r="F234" s="784"/>
    </row>
    <row r="235" spans="1:6" ht="17.25" customHeight="1">
      <c r="A235" s="784">
        <v>34</v>
      </c>
      <c r="B235" s="996">
        <v>41870</v>
      </c>
      <c r="C235" s="997"/>
      <c r="D235" s="784"/>
      <c r="E235" s="1001"/>
      <c r="F235" s="784"/>
    </row>
    <row r="236" spans="1:6" ht="17.25" customHeight="1">
      <c r="A236" s="784">
        <v>34</v>
      </c>
      <c r="B236" s="996">
        <v>41871</v>
      </c>
      <c r="C236" s="997"/>
      <c r="D236" s="784"/>
      <c r="E236" s="1001"/>
      <c r="F236" s="784"/>
    </row>
    <row r="237" spans="1:6" ht="17.25" customHeight="1">
      <c r="A237" s="784">
        <v>34</v>
      </c>
      <c r="B237" s="996">
        <v>41872</v>
      </c>
      <c r="C237" s="997"/>
      <c r="D237" s="784"/>
      <c r="E237" s="1001"/>
      <c r="F237" s="784"/>
    </row>
    <row r="238" spans="1:6" ht="17.25" customHeight="1">
      <c r="A238" s="784">
        <v>35</v>
      </c>
      <c r="B238" s="996">
        <v>41873</v>
      </c>
      <c r="C238" s="997"/>
      <c r="D238" s="784"/>
      <c r="E238" s="1001"/>
      <c r="F238" s="784"/>
    </row>
    <row r="239" spans="1:6" ht="17.25" customHeight="1">
      <c r="A239" s="784">
        <v>35</v>
      </c>
      <c r="B239" s="996">
        <v>41874</v>
      </c>
      <c r="C239" s="997"/>
      <c r="D239" s="784"/>
      <c r="E239" s="1001"/>
      <c r="F239" s="784"/>
    </row>
    <row r="240" spans="1:6" ht="17.25" customHeight="1">
      <c r="A240" s="784">
        <v>35</v>
      </c>
      <c r="B240" s="996">
        <v>41875</v>
      </c>
      <c r="C240" s="997"/>
      <c r="D240" s="784"/>
      <c r="E240" s="1001"/>
      <c r="F240" s="784"/>
    </row>
    <row r="241" spans="1:6" ht="17.25" customHeight="1">
      <c r="A241" s="784">
        <v>35</v>
      </c>
      <c r="B241" s="996">
        <v>41876</v>
      </c>
      <c r="C241" s="997"/>
      <c r="D241" s="784"/>
      <c r="E241" s="1001"/>
      <c r="F241" s="784"/>
    </row>
    <row r="242" spans="1:6" ht="17.25" customHeight="1">
      <c r="A242" s="784">
        <v>35</v>
      </c>
      <c r="B242" s="996">
        <v>41877</v>
      </c>
      <c r="C242" s="997"/>
      <c r="D242" s="784"/>
      <c r="E242" s="1001"/>
      <c r="F242" s="784"/>
    </row>
    <row r="243" spans="1:6" ht="17.25" customHeight="1">
      <c r="A243" s="784">
        <v>35</v>
      </c>
      <c r="B243" s="996">
        <v>41878</v>
      </c>
      <c r="C243" s="997"/>
      <c r="D243" s="784"/>
      <c r="E243" s="1001"/>
      <c r="F243" s="784"/>
    </row>
    <row r="244" spans="1:6" ht="17.25" customHeight="1">
      <c r="A244" s="784">
        <v>35</v>
      </c>
      <c r="B244" s="996">
        <v>41879</v>
      </c>
      <c r="C244" s="997"/>
      <c r="D244" s="784"/>
      <c r="E244" s="1001"/>
      <c r="F244" s="784"/>
    </row>
    <row r="245" spans="1:6" ht="17.25" customHeight="1">
      <c r="A245" s="784">
        <v>36</v>
      </c>
      <c r="B245" s="996">
        <v>41880</v>
      </c>
      <c r="C245" s="997"/>
      <c r="D245" s="784"/>
      <c r="E245" s="1001"/>
      <c r="F245" s="784"/>
    </row>
    <row r="246" spans="1:6" ht="17.25" customHeight="1">
      <c r="A246" s="784">
        <v>36</v>
      </c>
      <c r="B246" s="996">
        <v>41881</v>
      </c>
      <c r="C246" s="997"/>
      <c r="D246" s="784"/>
      <c r="E246" s="1001"/>
      <c r="F246" s="784"/>
    </row>
    <row r="247" spans="1:6" ht="17.25" customHeight="1">
      <c r="A247" s="784">
        <v>36</v>
      </c>
      <c r="B247" s="996">
        <v>41882</v>
      </c>
      <c r="C247" s="997"/>
      <c r="D247" s="784"/>
      <c r="E247" s="1001"/>
      <c r="F247" s="784"/>
    </row>
    <row r="248" spans="1:6" ht="17.25" customHeight="1">
      <c r="A248" s="784">
        <v>36</v>
      </c>
      <c r="B248" s="996">
        <v>41883</v>
      </c>
      <c r="C248" s="997"/>
      <c r="D248" s="784"/>
      <c r="E248" s="1001"/>
      <c r="F248" s="784"/>
    </row>
    <row r="249" spans="1:6" ht="17.25" customHeight="1">
      <c r="A249" s="784">
        <v>36</v>
      </c>
      <c r="B249" s="996">
        <v>41884</v>
      </c>
      <c r="C249" s="997"/>
      <c r="D249" s="784"/>
      <c r="E249" s="1001"/>
      <c r="F249" s="784"/>
    </row>
    <row r="250" spans="1:6" ht="17.25" customHeight="1">
      <c r="A250" s="784">
        <v>36</v>
      </c>
      <c r="B250" s="996">
        <v>41885</v>
      </c>
      <c r="C250" s="997"/>
      <c r="D250" s="784"/>
      <c r="E250" s="1001"/>
      <c r="F250" s="784"/>
    </row>
    <row r="251" spans="1:6" ht="17.25" customHeight="1">
      <c r="A251" s="784">
        <v>36</v>
      </c>
      <c r="B251" s="996">
        <v>41886</v>
      </c>
      <c r="C251" s="997"/>
      <c r="D251" s="784"/>
      <c r="E251" s="1001"/>
      <c r="F251" s="784"/>
    </row>
    <row r="252" spans="1:6" ht="17.25" customHeight="1">
      <c r="A252" s="784">
        <v>37</v>
      </c>
      <c r="B252" s="996">
        <v>41887</v>
      </c>
      <c r="C252" s="997"/>
      <c r="D252" s="784"/>
      <c r="E252" s="1001"/>
      <c r="F252" s="784"/>
    </row>
    <row r="253" spans="1:6" ht="17.25" customHeight="1">
      <c r="A253" s="784">
        <v>37</v>
      </c>
      <c r="B253" s="996">
        <v>41888</v>
      </c>
      <c r="C253" s="997"/>
      <c r="D253" s="784"/>
      <c r="E253" s="1001"/>
      <c r="F253" s="784"/>
    </row>
    <row r="254" spans="1:6" ht="17.25" customHeight="1">
      <c r="A254" s="784">
        <v>37</v>
      </c>
      <c r="B254" s="996">
        <v>41889</v>
      </c>
      <c r="C254" s="997"/>
      <c r="D254" s="784"/>
      <c r="E254" s="1001"/>
      <c r="F254" s="784"/>
    </row>
    <row r="255" spans="1:6" ht="17.25" customHeight="1">
      <c r="A255" s="784">
        <v>37</v>
      </c>
      <c r="B255" s="996">
        <v>41890</v>
      </c>
      <c r="C255" s="997"/>
      <c r="D255" s="784"/>
      <c r="E255" s="1001"/>
      <c r="F255" s="784"/>
    </row>
    <row r="256" spans="1:6" ht="17.25" customHeight="1">
      <c r="A256" s="784">
        <v>37</v>
      </c>
      <c r="B256" s="996">
        <v>41891</v>
      </c>
      <c r="C256" s="997"/>
      <c r="D256" s="784"/>
      <c r="E256" s="1001"/>
      <c r="F256" s="784"/>
    </row>
    <row r="257" spans="1:6" ht="17.25" customHeight="1">
      <c r="A257" s="784">
        <v>37</v>
      </c>
      <c r="B257" s="996">
        <v>41892</v>
      </c>
      <c r="C257" s="997"/>
      <c r="D257" s="784"/>
      <c r="E257" s="1001"/>
      <c r="F257" s="784"/>
    </row>
    <row r="258" spans="1:6" ht="17.25" customHeight="1">
      <c r="A258" s="784">
        <v>37</v>
      </c>
      <c r="B258" s="996">
        <v>41893</v>
      </c>
      <c r="C258" s="997"/>
      <c r="D258" s="784"/>
      <c r="E258" s="1001"/>
      <c r="F258" s="784"/>
    </row>
    <row r="259" spans="1:6" ht="17.25" customHeight="1">
      <c r="A259" s="784">
        <v>38</v>
      </c>
      <c r="B259" s="996">
        <v>41894</v>
      </c>
      <c r="C259" s="997"/>
      <c r="D259" s="784"/>
      <c r="E259" s="1001"/>
      <c r="F259" s="784"/>
    </row>
    <row r="260" spans="1:6" ht="17.25" customHeight="1">
      <c r="A260" s="784">
        <v>38</v>
      </c>
      <c r="B260" s="996">
        <v>41895</v>
      </c>
      <c r="C260" s="997"/>
      <c r="D260" s="784"/>
      <c r="E260" s="1001"/>
      <c r="F260" s="784"/>
    </row>
    <row r="261" spans="1:6" ht="17.25" customHeight="1">
      <c r="A261" s="784">
        <v>38</v>
      </c>
      <c r="B261" s="996">
        <v>41896</v>
      </c>
      <c r="C261" s="997"/>
      <c r="D261" s="784"/>
      <c r="E261" s="1001"/>
      <c r="F261" s="784"/>
    </row>
    <row r="262" spans="1:6" ht="17.25" customHeight="1">
      <c r="A262" s="784">
        <v>38</v>
      </c>
      <c r="B262" s="996">
        <v>41897</v>
      </c>
      <c r="C262" s="997"/>
      <c r="D262" s="784"/>
      <c r="E262" s="1001"/>
      <c r="F262" s="784"/>
    </row>
    <row r="263" spans="1:6" ht="17.25" customHeight="1">
      <c r="A263" s="784">
        <v>38</v>
      </c>
      <c r="B263" s="996">
        <v>41898</v>
      </c>
      <c r="C263" s="997"/>
      <c r="D263" s="784"/>
      <c r="E263" s="1001"/>
      <c r="F263" s="784"/>
    </row>
    <row r="264" spans="1:6" ht="17.25" customHeight="1">
      <c r="A264" s="784">
        <v>38</v>
      </c>
      <c r="B264" s="996">
        <v>41899</v>
      </c>
      <c r="C264" s="997"/>
      <c r="D264" s="784"/>
      <c r="E264" s="1001"/>
      <c r="F264" s="784"/>
    </row>
    <row r="265" spans="1:6" ht="17.25" customHeight="1">
      <c r="A265" s="784">
        <v>38</v>
      </c>
      <c r="B265" s="996">
        <v>41900</v>
      </c>
      <c r="C265" s="997"/>
      <c r="D265" s="784"/>
      <c r="E265" s="1001"/>
      <c r="F265" s="784"/>
    </row>
    <row r="266" spans="1:6" ht="17.25" customHeight="1">
      <c r="A266" s="784">
        <v>39</v>
      </c>
      <c r="B266" s="996">
        <v>41901</v>
      </c>
      <c r="C266" s="997"/>
      <c r="D266" s="784"/>
      <c r="E266" s="1001"/>
      <c r="F266" s="784"/>
    </row>
    <row r="267" spans="1:6" ht="17.25" customHeight="1">
      <c r="A267" s="784">
        <v>39</v>
      </c>
      <c r="B267" s="996">
        <v>41902</v>
      </c>
      <c r="C267" s="997"/>
      <c r="D267" s="784"/>
      <c r="E267" s="1001"/>
      <c r="F267" s="784"/>
    </row>
    <row r="268" spans="1:6" ht="17.25" customHeight="1">
      <c r="A268" s="784">
        <v>39</v>
      </c>
      <c r="B268" s="996">
        <v>41903</v>
      </c>
      <c r="C268" s="997"/>
      <c r="D268" s="784"/>
      <c r="E268" s="1001"/>
      <c r="F268" s="784"/>
    </row>
    <row r="269" spans="1:6" ht="17.25" customHeight="1">
      <c r="A269" s="784">
        <v>39</v>
      </c>
      <c r="B269" s="996">
        <v>41904</v>
      </c>
      <c r="C269" s="997"/>
      <c r="D269" s="784"/>
      <c r="E269" s="1001"/>
      <c r="F269" s="784"/>
    </row>
    <row r="270" spans="1:6" ht="17.25" customHeight="1">
      <c r="A270" s="784">
        <v>39</v>
      </c>
      <c r="B270" s="996">
        <v>41905</v>
      </c>
      <c r="C270" s="997"/>
      <c r="D270" s="784"/>
      <c r="E270" s="1001"/>
      <c r="F270" s="784"/>
    </row>
    <row r="271" spans="1:6" ht="17.25" customHeight="1">
      <c r="A271" s="784">
        <v>39</v>
      </c>
      <c r="B271" s="996">
        <v>41906</v>
      </c>
      <c r="C271" s="997"/>
      <c r="D271" s="784"/>
      <c r="E271" s="1001"/>
      <c r="F271" s="784"/>
    </row>
    <row r="272" spans="1:6" ht="17.25" customHeight="1">
      <c r="A272" s="784">
        <v>39</v>
      </c>
      <c r="B272" s="996">
        <v>41907</v>
      </c>
      <c r="C272" s="997"/>
      <c r="D272" s="784"/>
      <c r="E272" s="1001"/>
      <c r="F272" s="784"/>
    </row>
    <row r="273" spans="1:6" ht="17.25" customHeight="1">
      <c r="A273" s="784">
        <v>40</v>
      </c>
      <c r="B273" s="996">
        <v>41908</v>
      </c>
      <c r="C273" s="997"/>
      <c r="D273" s="784"/>
      <c r="E273" s="1001"/>
      <c r="F273" s="784"/>
    </row>
    <row r="274" spans="1:6" ht="17.25" customHeight="1">
      <c r="A274" s="784">
        <v>40</v>
      </c>
      <c r="B274" s="996">
        <v>41909</v>
      </c>
      <c r="C274" s="997"/>
      <c r="D274" s="784"/>
      <c r="E274" s="1001"/>
      <c r="F274" s="784"/>
    </row>
    <row r="275" spans="1:6" ht="17.25" customHeight="1">
      <c r="A275" s="784">
        <v>40</v>
      </c>
      <c r="B275" s="996">
        <v>41910</v>
      </c>
      <c r="C275" s="997"/>
      <c r="D275" s="784"/>
      <c r="E275" s="1001"/>
      <c r="F275" s="784"/>
    </row>
    <row r="276" spans="1:6" ht="17.25" customHeight="1">
      <c r="A276" s="784">
        <v>40</v>
      </c>
      <c r="B276" s="996">
        <v>41911</v>
      </c>
      <c r="C276" s="997"/>
      <c r="D276" s="784"/>
      <c r="E276" s="1001"/>
      <c r="F276" s="784"/>
    </row>
    <row r="277" spans="1:6" ht="17.25" customHeight="1">
      <c r="A277" s="784">
        <v>40</v>
      </c>
      <c r="B277" s="996">
        <v>41912</v>
      </c>
      <c r="C277" s="997"/>
      <c r="D277" s="784"/>
      <c r="E277" s="1001"/>
      <c r="F277" s="784"/>
    </row>
    <row r="278" spans="1:6" ht="17.25" customHeight="1">
      <c r="A278" s="784">
        <v>40</v>
      </c>
      <c r="B278" s="996">
        <v>41913</v>
      </c>
      <c r="C278" s="997"/>
      <c r="D278" s="784"/>
      <c r="E278" s="1001"/>
      <c r="F278" s="784"/>
    </row>
    <row r="279" spans="1:6" ht="17.25" customHeight="1">
      <c r="A279" s="784">
        <v>40</v>
      </c>
      <c r="B279" s="996">
        <v>41914</v>
      </c>
      <c r="C279" s="997"/>
      <c r="D279" s="784"/>
      <c r="E279" s="1001"/>
      <c r="F279" s="784"/>
    </row>
    <row r="280" spans="1:6" ht="17.25" customHeight="1">
      <c r="A280" s="784">
        <v>41</v>
      </c>
      <c r="B280" s="996">
        <v>41915</v>
      </c>
      <c r="C280" s="997"/>
      <c r="D280" s="784"/>
      <c r="E280" s="1001"/>
      <c r="F280" s="784"/>
    </row>
    <row r="281" spans="1:6" ht="17.25" customHeight="1">
      <c r="A281" s="784">
        <v>41</v>
      </c>
      <c r="B281" s="996">
        <v>41916</v>
      </c>
      <c r="C281" s="997"/>
      <c r="D281" s="784"/>
      <c r="E281" s="1001"/>
      <c r="F281" s="784"/>
    </row>
    <row r="282" spans="1:6" ht="17.25" customHeight="1">
      <c r="A282" s="784">
        <v>41</v>
      </c>
      <c r="B282" s="996">
        <v>41917</v>
      </c>
      <c r="C282" s="997"/>
      <c r="D282" s="784"/>
      <c r="E282" s="1001"/>
      <c r="F282" s="784"/>
    </row>
    <row r="283" spans="1:6" ht="17.25" customHeight="1">
      <c r="A283" s="784">
        <v>41</v>
      </c>
      <c r="B283" s="996">
        <v>41918</v>
      </c>
      <c r="C283" s="997"/>
      <c r="D283" s="784"/>
      <c r="E283" s="1001"/>
      <c r="F283" s="784"/>
    </row>
    <row r="284" spans="1:6" ht="17.25" customHeight="1">
      <c r="A284" s="784">
        <v>41</v>
      </c>
      <c r="B284" s="996">
        <v>41919</v>
      </c>
      <c r="C284" s="997"/>
      <c r="D284" s="784"/>
      <c r="E284" s="1001"/>
      <c r="F284" s="784"/>
    </row>
    <row r="285" spans="1:6" ht="17.25" customHeight="1">
      <c r="A285" s="784">
        <v>41</v>
      </c>
      <c r="B285" s="996">
        <v>41920</v>
      </c>
      <c r="C285" s="997"/>
      <c r="D285" s="784"/>
      <c r="E285" s="1001"/>
      <c r="F285" s="784"/>
    </row>
    <row r="286" spans="1:6" ht="17.25" customHeight="1">
      <c r="A286" s="784">
        <v>41</v>
      </c>
      <c r="B286" s="996">
        <v>41921</v>
      </c>
      <c r="C286" s="997"/>
      <c r="D286" s="784"/>
      <c r="E286" s="1001"/>
      <c r="F286" s="784"/>
    </row>
    <row r="287" spans="1:6" ht="17.25" customHeight="1">
      <c r="A287" s="784">
        <v>42</v>
      </c>
      <c r="B287" s="996">
        <v>41922</v>
      </c>
      <c r="C287" s="997"/>
      <c r="D287" s="784"/>
      <c r="E287" s="1001"/>
      <c r="F287" s="784"/>
    </row>
    <row r="288" spans="1:6" ht="17.25" customHeight="1">
      <c r="A288" s="784">
        <v>42</v>
      </c>
      <c r="B288" s="996">
        <v>41923</v>
      </c>
      <c r="C288" s="997"/>
      <c r="D288" s="784"/>
      <c r="E288" s="1001"/>
      <c r="F288" s="784"/>
    </row>
    <row r="289" spans="1:6" ht="17.25" customHeight="1">
      <c r="A289" s="784">
        <v>42</v>
      </c>
      <c r="B289" s="996">
        <v>41924</v>
      </c>
      <c r="C289" s="997"/>
      <c r="D289" s="784"/>
      <c r="E289" s="1001"/>
      <c r="F289" s="784"/>
    </row>
    <row r="290" spans="1:6" ht="17.25" customHeight="1">
      <c r="A290" s="784">
        <v>42</v>
      </c>
      <c r="B290" s="996">
        <v>41925</v>
      </c>
      <c r="C290" s="997"/>
      <c r="D290" s="784"/>
      <c r="E290" s="1001"/>
      <c r="F290" s="784"/>
    </row>
    <row r="291" spans="1:6" ht="17.25" customHeight="1">
      <c r="A291" s="784">
        <v>42</v>
      </c>
      <c r="B291" s="996">
        <v>41926</v>
      </c>
      <c r="C291" s="997"/>
      <c r="D291" s="784"/>
      <c r="E291" s="1001"/>
      <c r="F291" s="784"/>
    </row>
    <row r="292" spans="1:6" ht="17.25" customHeight="1">
      <c r="A292" s="784">
        <v>42</v>
      </c>
      <c r="B292" s="996">
        <v>41927</v>
      </c>
      <c r="C292" s="997"/>
      <c r="D292" s="784"/>
      <c r="E292" s="1001"/>
      <c r="F292" s="784"/>
    </row>
    <row r="293" spans="1:6" ht="17.25" customHeight="1">
      <c r="A293" s="784">
        <v>42</v>
      </c>
      <c r="B293" s="996">
        <v>41928</v>
      </c>
      <c r="C293" s="997"/>
      <c r="D293" s="784"/>
      <c r="E293" s="1001"/>
      <c r="F293" s="784"/>
    </row>
    <row r="294" spans="1:6" ht="17.25" customHeight="1">
      <c r="A294" s="784">
        <v>43</v>
      </c>
      <c r="B294" s="996">
        <v>41929</v>
      </c>
      <c r="C294" s="997"/>
      <c r="D294" s="784"/>
      <c r="E294" s="1001"/>
      <c r="F294" s="784"/>
    </row>
    <row r="295" spans="1:6" ht="17.25" customHeight="1">
      <c r="A295" s="784">
        <v>43</v>
      </c>
      <c r="B295" s="996">
        <v>41930</v>
      </c>
      <c r="C295" s="997"/>
      <c r="D295" s="784"/>
      <c r="E295" s="1001"/>
      <c r="F295" s="784"/>
    </row>
    <row r="296" spans="1:6" ht="17.25" customHeight="1">
      <c r="A296" s="784">
        <v>43</v>
      </c>
      <c r="B296" s="996">
        <v>41931</v>
      </c>
      <c r="C296" s="997"/>
      <c r="D296" s="784"/>
      <c r="E296" s="1001"/>
      <c r="F296" s="784"/>
    </row>
    <row r="297" spans="1:6" ht="17.25" customHeight="1">
      <c r="A297" s="784">
        <v>43</v>
      </c>
      <c r="B297" s="996">
        <v>41932</v>
      </c>
      <c r="C297" s="997"/>
      <c r="D297" s="784"/>
      <c r="E297" s="1001"/>
      <c r="F297" s="784"/>
    </row>
    <row r="298" spans="1:6" ht="17.25" customHeight="1">
      <c r="A298" s="784">
        <v>43</v>
      </c>
      <c r="B298" s="996">
        <v>41933</v>
      </c>
      <c r="C298" s="997"/>
      <c r="D298" s="784"/>
      <c r="E298" s="1001"/>
      <c r="F298" s="784"/>
    </row>
    <row r="299" spans="1:6" ht="17.25" customHeight="1">
      <c r="A299" s="784">
        <v>43</v>
      </c>
      <c r="B299" s="996">
        <v>41934</v>
      </c>
      <c r="C299" s="997"/>
      <c r="D299" s="784"/>
      <c r="E299" s="1001"/>
      <c r="F299" s="784"/>
    </row>
    <row r="300" spans="1:6" ht="17.25" customHeight="1">
      <c r="A300" s="784">
        <v>43</v>
      </c>
      <c r="B300" s="996">
        <v>41935</v>
      </c>
      <c r="C300" s="997"/>
      <c r="D300" s="784"/>
      <c r="E300" s="1001"/>
      <c r="F300" s="784"/>
    </row>
    <row r="301" spans="1:6" ht="17.25" customHeight="1">
      <c r="A301" s="784">
        <v>44</v>
      </c>
      <c r="B301" s="996">
        <v>41936</v>
      </c>
      <c r="C301" s="997"/>
      <c r="D301" s="784"/>
      <c r="E301" s="1001"/>
      <c r="F301" s="784"/>
    </row>
    <row r="302" spans="1:6" ht="17.25" customHeight="1">
      <c r="A302" s="784">
        <v>44</v>
      </c>
      <c r="B302" s="996">
        <v>41937</v>
      </c>
      <c r="C302" s="997"/>
      <c r="D302" s="784"/>
      <c r="E302" s="1001"/>
      <c r="F302" s="784"/>
    </row>
    <row r="303" spans="1:6" ht="17.25" customHeight="1">
      <c r="A303" s="784">
        <v>44</v>
      </c>
      <c r="B303" s="996">
        <v>41938</v>
      </c>
      <c r="C303" s="997"/>
      <c r="D303" s="784"/>
      <c r="E303" s="1001"/>
      <c r="F303" s="784"/>
    </row>
    <row r="304" spans="1:6" ht="17.25" customHeight="1">
      <c r="A304" s="784">
        <v>44</v>
      </c>
      <c r="B304" s="996">
        <v>41939</v>
      </c>
      <c r="C304" s="997"/>
      <c r="D304" s="784"/>
      <c r="E304" s="1001"/>
      <c r="F304" s="784"/>
    </row>
    <row r="305" spans="1:6" ht="17.25" customHeight="1">
      <c r="A305" s="784">
        <v>44</v>
      </c>
      <c r="B305" s="996">
        <v>41940</v>
      </c>
      <c r="C305" s="997"/>
      <c r="D305" s="784"/>
      <c r="E305" s="1001"/>
      <c r="F305" s="784"/>
    </row>
    <row r="306" spans="1:6" ht="17.25" customHeight="1">
      <c r="A306" s="784">
        <v>44</v>
      </c>
      <c r="B306" s="996">
        <v>41941</v>
      </c>
      <c r="C306" s="997"/>
      <c r="D306" s="784"/>
      <c r="E306" s="1001"/>
      <c r="F306" s="784"/>
    </row>
    <row r="307" spans="1:6" ht="17.25" customHeight="1">
      <c r="A307" s="784">
        <v>44</v>
      </c>
      <c r="B307" s="996">
        <v>41942</v>
      </c>
      <c r="C307" s="997"/>
      <c r="D307" s="784"/>
      <c r="E307" s="1001"/>
      <c r="F307" s="784"/>
    </row>
    <row r="308" spans="1:6" ht="17.25" customHeight="1">
      <c r="A308" s="784">
        <v>45</v>
      </c>
      <c r="B308" s="996">
        <v>41943</v>
      </c>
      <c r="C308" s="997"/>
      <c r="D308" s="784"/>
      <c r="E308" s="1001"/>
      <c r="F308" s="784"/>
    </row>
    <row r="309" spans="1:6" ht="17.25" customHeight="1">
      <c r="A309" s="784">
        <v>45</v>
      </c>
      <c r="B309" s="996">
        <v>41944</v>
      </c>
      <c r="C309" s="997"/>
      <c r="D309" s="784"/>
      <c r="E309" s="1001"/>
      <c r="F309" s="784"/>
    </row>
    <row r="310" spans="1:6" ht="17.25" customHeight="1">
      <c r="A310" s="784">
        <v>45</v>
      </c>
      <c r="B310" s="996">
        <v>41945</v>
      </c>
      <c r="C310" s="997"/>
      <c r="D310" s="784"/>
      <c r="E310" s="1001"/>
      <c r="F310" s="784"/>
    </row>
    <row r="311" spans="1:6" ht="17.25" customHeight="1">
      <c r="A311" s="784">
        <v>45</v>
      </c>
      <c r="B311" s="996">
        <v>41946</v>
      </c>
      <c r="C311" s="997"/>
      <c r="D311" s="784"/>
      <c r="E311" s="1001"/>
      <c r="F311" s="784"/>
    </row>
    <row r="312" spans="1:6" ht="17.25" customHeight="1">
      <c r="A312" s="784">
        <v>45</v>
      </c>
      <c r="B312" s="996">
        <v>41947</v>
      </c>
      <c r="C312" s="997"/>
      <c r="D312" s="784"/>
      <c r="E312" s="1001"/>
      <c r="F312" s="784"/>
    </row>
    <row r="313" spans="1:6" ht="17.25" customHeight="1">
      <c r="A313" s="784">
        <v>45</v>
      </c>
      <c r="B313" s="996">
        <v>41948</v>
      </c>
      <c r="C313" s="997"/>
      <c r="D313" s="784"/>
      <c r="E313" s="1001"/>
      <c r="F313" s="784"/>
    </row>
    <row r="314" spans="1:6" ht="17.25" customHeight="1">
      <c r="A314" s="784">
        <v>45</v>
      </c>
      <c r="B314" s="996">
        <v>41949</v>
      </c>
      <c r="C314" s="997"/>
      <c r="D314" s="784"/>
      <c r="E314" s="1001"/>
      <c r="F314" s="784"/>
    </row>
    <row r="315" spans="1:6" ht="17.25" customHeight="1">
      <c r="A315" s="784">
        <v>46</v>
      </c>
      <c r="B315" s="996">
        <v>41950</v>
      </c>
      <c r="C315" s="997"/>
      <c r="D315" s="784"/>
      <c r="E315" s="1001"/>
      <c r="F315" s="784"/>
    </row>
    <row r="316" spans="1:6" ht="17.25" customHeight="1">
      <c r="A316" s="784">
        <v>46</v>
      </c>
      <c r="B316" s="996">
        <v>41951</v>
      </c>
      <c r="C316" s="997"/>
      <c r="D316" s="784"/>
      <c r="E316" s="1001"/>
      <c r="F316" s="784"/>
    </row>
    <row r="317" spans="1:6" ht="17.25" customHeight="1">
      <c r="A317" s="784">
        <v>46</v>
      </c>
      <c r="B317" s="996">
        <v>41952</v>
      </c>
      <c r="C317" s="997"/>
      <c r="D317" s="784"/>
      <c r="E317" s="1001"/>
      <c r="F317" s="784"/>
    </row>
    <row r="318" spans="1:6" ht="17.25" customHeight="1">
      <c r="A318" s="784">
        <v>46</v>
      </c>
      <c r="B318" s="996">
        <v>41953</v>
      </c>
      <c r="C318" s="997"/>
      <c r="D318" s="784"/>
      <c r="E318" s="1001"/>
      <c r="F318" s="784"/>
    </row>
    <row r="319" spans="1:6" ht="17.25" customHeight="1">
      <c r="A319" s="784">
        <v>46</v>
      </c>
      <c r="B319" s="996">
        <v>41954</v>
      </c>
      <c r="C319" s="997"/>
      <c r="D319" s="784"/>
      <c r="E319" s="1001"/>
      <c r="F319" s="784"/>
    </row>
    <row r="320" spans="1:6" ht="17.25" customHeight="1">
      <c r="A320" s="784">
        <v>46</v>
      </c>
      <c r="B320" s="996">
        <v>41955</v>
      </c>
      <c r="C320" s="997"/>
      <c r="D320" s="784"/>
      <c r="E320" s="1001"/>
      <c r="F320" s="784"/>
    </row>
    <row r="321" spans="1:6" ht="17.25" customHeight="1">
      <c r="A321" s="784">
        <v>46</v>
      </c>
      <c r="B321" s="996">
        <v>41956</v>
      </c>
      <c r="C321" s="997"/>
      <c r="D321" s="784"/>
      <c r="E321" s="1001"/>
      <c r="F321" s="784"/>
    </row>
    <row r="322" spans="1:6" ht="17.25" customHeight="1">
      <c r="A322" s="784">
        <v>47</v>
      </c>
      <c r="B322" s="996">
        <v>41957</v>
      </c>
      <c r="C322" s="997"/>
      <c r="D322" s="784"/>
      <c r="E322" s="1001"/>
      <c r="F322" s="784"/>
    </row>
    <row r="323" spans="1:6" ht="17.25" customHeight="1">
      <c r="A323" s="784">
        <v>47</v>
      </c>
      <c r="B323" s="996">
        <v>41958</v>
      </c>
      <c r="C323" s="997"/>
      <c r="D323" s="784"/>
      <c r="E323" s="1001"/>
      <c r="F323" s="784"/>
    </row>
    <row r="324" spans="1:6" ht="17.25" customHeight="1">
      <c r="A324" s="784">
        <v>47</v>
      </c>
      <c r="B324" s="996">
        <v>41959</v>
      </c>
      <c r="C324" s="997"/>
      <c r="D324" s="784"/>
      <c r="E324" s="1001"/>
      <c r="F324" s="784"/>
    </row>
    <row r="325" spans="1:6" ht="17.25" customHeight="1">
      <c r="A325" s="784">
        <v>47</v>
      </c>
      <c r="B325" s="996">
        <v>41960</v>
      </c>
      <c r="C325" s="997"/>
      <c r="D325" s="784"/>
      <c r="E325" s="1001"/>
      <c r="F325" s="784"/>
    </row>
    <row r="326" spans="1:6" ht="17.25" customHeight="1">
      <c r="A326" s="784">
        <v>47</v>
      </c>
      <c r="B326" s="996">
        <v>41961</v>
      </c>
      <c r="C326" s="997"/>
      <c r="D326" s="784"/>
      <c r="E326" s="1001"/>
      <c r="F326" s="784"/>
    </row>
    <row r="327" spans="1:6" ht="17.25" customHeight="1">
      <c r="A327" s="784">
        <v>47</v>
      </c>
      <c r="B327" s="996">
        <v>41962</v>
      </c>
      <c r="C327" s="997"/>
      <c r="D327" s="784"/>
      <c r="E327" s="1001"/>
      <c r="F327" s="784"/>
    </row>
    <row r="328" spans="1:6" ht="17.25" customHeight="1">
      <c r="A328" s="784">
        <v>47</v>
      </c>
      <c r="B328" s="996">
        <v>41963</v>
      </c>
      <c r="C328" s="997"/>
      <c r="D328" s="784"/>
      <c r="E328" s="1001"/>
      <c r="F328" s="784"/>
    </row>
    <row r="329" spans="1:6" ht="17.25" customHeight="1">
      <c r="A329" s="784">
        <v>48</v>
      </c>
      <c r="B329" s="996">
        <v>41964</v>
      </c>
      <c r="C329" s="997"/>
      <c r="D329" s="784"/>
      <c r="E329" s="1001"/>
      <c r="F329" s="784"/>
    </row>
    <row r="330" spans="1:6" ht="17.25" customHeight="1">
      <c r="A330" s="784">
        <v>48</v>
      </c>
      <c r="B330" s="996">
        <v>41965</v>
      </c>
      <c r="C330" s="997"/>
      <c r="D330" s="784"/>
      <c r="E330" s="1001"/>
      <c r="F330" s="784"/>
    </row>
    <row r="331" spans="1:6" ht="17.25" customHeight="1">
      <c r="A331" s="784">
        <v>48</v>
      </c>
      <c r="B331" s="996">
        <v>41966</v>
      </c>
      <c r="C331" s="997"/>
      <c r="D331" s="784"/>
      <c r="E331" s="1001"/>
      <c r="F331" s="784"/>
    </row>
    <row r="332" spans="1:6" ht="17.25" customHeight="1">
      <c r="A332" s="784">
        <v>48</v>
      </c>
      <c r="B332" s="996">
        <v>41967</v>
      </c>
      <c r="C332" s="997"/>
      <c r="D332" s="784"/>
      <c r="E332" s="1001"/>
      <c r="F332" s="784"/>
    </row>
    <row r="333" spans="1:6" ht="17.25" customHeight="1">
      <c r="A333" s="784">
        <v>48</v>
      </c>
      <c r="B333" s="996">
        <v>41968</v>
      </c>
      <c r="C333" s="997"/>
      <c r="D333" s="784"/>
      <c r="E333" s="1001"/>
      <c r="F333" s="784"/>
    </row>
    <row r="334" spans="1:6" ht="17.25" customHeight="1">
      <c r="A334" s="784">
        <v>48</v>
      </c>
      <c r="B334" s="996">
        <v>41969</v>
      </c>
      <c r="C334" s="997"/>
      <c r="D334" s="784"/>
      <c r="E334" s="1001"/>
      <c r="F334" s="784"/>
    </row>
    <row r="335" spans="1:6" ht="17.25" customHeight="1">
      <c r="A335" s="784">
        <v>48</v>
      </c>
      <c r="B335" s="996">
        <v>41970</v>
      </c>
      <c r="C335" s="997"/>
      <c r="D335" s="784"/>
      <c r="E335" s="1001"/>
      <c r="F335" s="784"/>
    </row>
    <row r="336" spans="1:6" ht="17.25" customHeight="1">
      <c r="A336" s="784">
        <v>49</v>
      </c>
      <c r="B336" s="996">
        <v>41971</v>
      </c>
      <c r="C336" s="997"/>
      <c r="D336" s="784"/>
      <c r="E336" s="1001"/>
      <c r="F336" s="784"/>
    </row>
    <row r="337" spans="1:6" ht="17.25" customHeight="1">
      <c r="A337" s="784">
        <v>49</v>
      </c>
      <c r="B337" s="996">
        <v>41972</v>
      </c>
      <c r="C337" s="997"/>
      <c r="D337" s="784"/>
      <c r="E337" s="1001"/>
      <c r="F337" s="784"/>
    </row>
    <row r="338" spans="1:6" ht="17.25" customHeight="1">
      <c r="A338" s="784">
        <v>49</v>
      </c>
      <c r="B338" s="996">
        <v>41973</v>
      </c>
      <c r="C338" s="997"/>
      <c r="D338" s="784"/>
      <c r="E338" s="1001"/>
      <c r="F338" s="784"/>
    </row>
    <row r="339" spans="1:6" ht="17.25" customHeight="1">
      <c r="A339" s="784">
        <v>49</v>
      </c>
      <c r="B339" s="996">
        <v>41974</v>
      </c>
      <c r="C339" s="997"/>
      <c r="D339" s="784"/>
      <c r="E339" s="1001"/>
      <c r="F339" s="784"/>
    </row>
    <row r="340" spans="1:6" ht="17.25" customHeight="1">
      <c r="A340" s="784">
        <v>49</v>
      </c>
      <c r="B340" s="996">
        <v>41975</v>
      </c>
      <c r="C340" s="997"/>
      <c r="D340" s="784"/>
      <c r="E340" s="1001"/>
      <c r="F340" s="784"/>
    </row>
    <row r="341" spans="1:6" ht="17.25" customHeight="1">
      <c r="A341" s="784">
        <v>49</v>
      </c>
      <c r="B341" s="996">
        <v>41976</v>
      </c>
      <c r="C341" s="997"/>
      <c r="D341" s="784"/>
      <c r="E341" s="1001"/>
      <c r="F341" s="784"/>
    </row>
    <row r="342" spans="1:6" ht="17.25" customHeight="1">
      <c r="A342" s="784">
        <v>49</v>
      </c>
      <c r="B342" s="996">
        <v>41977</v>
      </c>
      <c r="C342" s="997"/>
      <c r="D342" s="784"/>
      <c r="E342" s="1001"/>
      <c r="F342" s="784"/>
    </row>
    <row r="343" spans="1:6" ht="17.25" customHeight="1">
      <c r="A343" s="784">
        <v>50</v>
      </c>
      <c r="B343" s="996">
        <v>41978</v>
      </c>
      <c r="C343" s="997"/>
      <c r="D343" s="784"/>
      <c r="E343" s="1001"/>
      <c r="F343" s="784"/>
    </row>
    <row r="344" spans="1:6" ht="17.25" customHeight="1">
      <c r="A344" s="784">
        <v>50</v>
      </c>
      <c r="B344" s="996">
        <v>41979</v>
      </c>
      <c r="C344" s="997"/>
      <c r="D344" s="784"/>
      <c r="E344" s="1001"/>
      <c r="F344" s="784"/>
    </row>
    <row r="345" spans="1:6" ht="17.25" customHeight="1">
      <c r="A345" s="784">
        <v>50</v>
      </c>
      <c r="B345" s="996">
        <v>41980</v>
      </c>
      <c r="C345" s="997"/>
      <c r="D345" s="784"/>
      <c r="E345" s="1001"/>
      <c r="F345" s="784"/>
    </row>
    <row r="346" spans="1:6" ht="17.25" customHeight="1">
      <c r="A346" s="784">
        <v>50</v>
      </c>
      <c r="B346" s="996">
        <v>41981</v>
      </c>
      <c r="C346" s="997"/>
      <c r="D346" s="784"/>
      <c r="E346" s="1001"/>
      <c r="F346" s="784"/>
    </row>
    <row r="347" spans="1:6" ht="17.25" customHeight="1">
      <c r="A347" s="784">
        <v>50</v>
      </c>
      <c r="B347" s="996">
        <v>41982</v>
      </c>
      <c r="C347" s="997"/>
      <c r="D347" s="784"/>
      <c r="E347" s="1001"/>
      <c r="F347" s="784"/>
    </row>
    <row r="348" spans="1:6" ht="17.25" customHeight="1">
      <c r="A348" s="784">
        <v>50</v>
      </c>
      <c r="B348" s="996">
        <v>41983</v>
      </c>
      <c r="C348" s="997"/>
      <c r="D348" s="784"/>
      <c r="E348" s="1001"/>
      <c r="F348" s="784"/>
    </row>
    <row r="349" spans="1:6" ht="17.25" customHeight="1">
      <c r="A349" s="784">
        <v>50</v>
      </c>
      <c r="B349" s="996">
        <v>41984</v>
      </c>
      <c r="C349" s="997"/>
      <c r="D349" s="784"/>
      <c r="E349" s="1001"/>
      <c r="F349" s="784"/>
    </row>
    <row r="350" spans="1:6" ht="17.25" customHeight="1">
      <c r="A350" s="784">
        <v>51</v>
      </c>
      <c r="B350" s="996">
        <v>41985</v>
      </c>
      <c r="C350" s="997"/>
      <c r="D350" s="784"/>
      <c r="E350" s="1001"/>
      <c r="F350" s="784"/>
    </row>
    <row r="351" spans="1:6" ht="17.25" customHeight="1">
      <c r="A351" s="784">
        <v>51</v>
      </c>
      <c r="B351" s="996">
        <v>41986</v>
      </c>
      <c r="C351" s="997"/>
      <c r="D351" s="784"/>
      <c r="E351" s="1001"/>
      <c r="F351" s="784"/>
    </row>
    <row r="352" spans="1:6" ht="17.25" customHeight="1">
      <c r="A352" s="784">
        <v>51</v>
      </c>
      <c r="B352" s="996">
        <v>41987</v>
      </c>
      <c r="C352" s="997"/>
      <c r="D352" s="784"/>
      <c r="E352" s="1001"/>
      <c r="F352" s="784"/>
    </row>
    <row r="353" spans="1:6" ht="17.25" customHeight="1">
      <c r="A353" s="784">
        <v>51</v>
      </c>
      <c r="B353" s="996">
        <v>41988</v>
      </c>
      <c r="C353" s="997"/>
      <c r="D353" s="784"/>
      <c r="E353" s="1001"/>
      <c r="F353" s="784"/>
    </row>
    <row r="354" spans="1:6" ht="17.25" customHeight="1">
      <c r="A354" s="784">
        <v>51</v>
      </c>
      <c r="B354" s="996">
        <v>41989</v>
      </c>
      <c r="C354" s="997"/>
      <c r="D354" s="784"/>
      <c r="E354" s="1001"/>
      <c r="F354" s="784"/>
    </row>
    <row r="355" spans="1:6" ht="17.25" customHeight="1">
      <c r="A355" s="784">
        <v>51</v>
      </c>
      <c r="B355" s="996">
        <v>41990</v>
      </c>
      <c r="C355" s="997"/>
      <c r="D355" s="784"/>
      <c r="E355" s="1001"/>
      <c r="F355" s="784"/>
    </row>
    <row r="356" spans="1:6" ht="17.25" customHeight="1">
      <c r="A356" s="784">
        <v>51</v>
      </c>
      <c r="B356" s="996">
        <v>41991</v>
      </c>
      <c r="C356" s="997"/>
      <c r="D356" s="784"/>
      <c r="E356" s="1001"/>
      <c r="F356" s="784"/>
    </row>
    <row r="357" spans="1:6" ht="17.25" customHeight="1">
      <c r="A357" s="784">
        <v>52</v>
      </c>
      <c r="B357" s="996">
        <v>41992</v>
      </c>
      <c r="C357" s="997"/>
      <c r="D357" s="784"/>
      <c r="E357" s="1001"/>
      <c r="F357" s="784"/>
    </row>
    <row r="358" spans="1:6" ht="17.25" customHeight="1">
      <c r="A358" s="784">
        <v>52</v>
      </c>
      <c r="B358" s="996">
        <v>41993</v>
      </c>
      <c r="C358" s="997"/>
      <c r="D358" s="784"/>
      <c r="E358" s="1001"/>
      <c r="F358" s="784"/>
    </row>
    <row r="359" spans="1:6" ht="17.25" customHeight="1">
      <c r="A359" s="784">
        <v>52</v>
      </c>
      <c r="B359" s="996">
        <v>41994</v>
      </c>
      <c r="C359" s="997"/>
      <c r="D359" s="784"/>
      <c r="E359" s="1001"/>
      <c r="F359" s="784"/>
    </row>
    <row r="360" spans="1:6" ht="17.25" customHeight="1">
      <c r="A360" s="784">
        <v>52</v>
      </c>
      <c r="B360" s="996">
        <v>41995</v>
      </c>
      <c r="C360" s="997"/>
      <c r="D360" s="784"/>
      <c r="E360" s="1001"/>
      <c r="F360" s="784"/>
    </row>
    <row r="361" spans="1:6" ht="17.25" customHeight="1">
      <c r="A361" s="784">
        <v>52</v>
      </c>
      <c r="B361" s="996">
        <v>41996</v>
      </c>
      <c r="C361" s="997"/>
      <c r="D361" s="784"/>
      <c r="E361" s="1001"/>
      <c r="F361" s="784"/>
    </row>
    <row r="362" spans="1:6" ht="17.25" customHeight="1">
      <c r="A362" s="784">
        <v>52</v>
      </c>
      <c r="B362" s="996">
        <v>41997</v>
      </c>
      <c r="C362" s="997"/>
      <c r="D362" s="784"/>
      <c r="E362" s="1001"/>
      <c r="F362" s="784"/>
    </row>
    <row r="363" spans="1:6" ht="17.25" customHeight="1">
      <c r="A363" s="784">
        <v>52</v>
      </c>
      <c r="B363" s="996">
        <v>41998</v>
      </c>
      <c r="C363" s="997"/>
      <c r="D363" s="784"/>
      <c r="E363" s="1001"/>
      <c r="F363" s="784"/>
    </row>
    <row r="364" spans="1:6" ht="17.25" customHeight="1">
      <c r="A364" s="784">
        <v>53</v>
      </c>
      <c r="B364" s="996">
        <v>41999</v>
      </c>
      <c r="C364" s="997"/>
      <c r="D364" s="784"/>
      <c r="E364" s="1001"/>
      <c r="F364" s="784"/>
    </row>
    <row r="365" spans="1:6" ht="17.25" customHeight="1">
      <c r="A365" s="784">
        <v>53</v>
      </c>
      <c r="B365" s="996">
        <v>42000</v>
      </c>
      <c r="C365" s="997"/>
      <c r="D365" s="784"/>
      <c r="E365" s="1001"/>
      <c r="F365" s="784"/>
    </row>
    <row r="366" spans="1:6" ht="17.25" customHeight="1">
      <c r="A366" s="784">
        <v>53</v>
      </c>
      <c r="B366" s="996">
        <v>42001</v>
      </c>
      <c r="C366" s="997"/>
      <c r="D366" s="784"/>
      <c r="E366" s="1001"/>
      <c r="F366" s="784"/>
    </row>
    <row r="367" spans="1:6" ht="17.25" customHeight="1">
      <c r="A367" s="784">
        <v>53</v>
      </c>
      <c r="B367" s="996">
        <v>42002</v>
      </c>
      <c r="C367" s="997"/>
      <c r="D367" s="784"/>
      <c r="E367" s="1001"/>
      <c r="F367" s="784"/>
    </row>
    <row r="368" spans="1:6" ht="17.25" customHeight="1">
      <c r="A368" s="784">
        <v>53</v>
      </c>
      <c r="B368" s="996">
        <v>42003</v>
      </c>
      <c r="C368" s="997"/>
      <c r="D368" s="784"/>
      <c r="E368" s="1001"/>
      <c r="F368" s="784"/>
    </row>
    <row r="369" spans="1:6" ht="17.25" customHeight="1">
      <c r="A369" s="784">
        <v>53</v>
      </c>
      <c r="B369" s="996">
        <v>42004</v>
      </c>
      <c r="C369" s="997"/>
      <c r="D369" s="784"/>
      <c r="E369" s="1001"/>
      <c r="F369" s="784"/>
    </row>
    <row r="370" spans="1:6" ht="17.25" customHeight="1"/>
    <row r="371" spans="1:6" ht="17.25" customHeight="1"/>
    <row r="372" spans="1:6" ht="17.25" customHeight="1"/>
    <row r="373" spans="1:6" ht="17.25" customHeight="1"/>
    <row r="374" spans="1:6" ht="17.25" customHeight="1"/>
    <row r="375" spans="1:6" ht="17.25" customHeight="1"/>
    <row r="376" spans="1:6" ht="17.25" customHeight="1"/>
    <row r="377" spans="1:6" ht="17.25" customHeight="1"/>
    <row r="378" spans="1:6" ht="17.25" customHeight="1"/>
    <row r="379" spans="1:6" ht="17.25" customHeight="1"/>
    <row r="380" spans="1:6" ht="17.25" customHeight="1"/>
    <row r="381" spans="1:6" ht="17.25" customHeight="1"/>
    <row r="382" spans="1:6" ht="17.25" customHeight="1"/>
    <row r="383" spans="1:6" ht="17.25" customHeight="1"/>
    <row r="384" spans="1:6"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3:A4"/>
    <mergeCell ref="B3:B4"/>
    <mergeCell ref="C3:F3"/>
  </mergeCells>
  <phoneticPr fontId="100" type="noConversion"/>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
  <sheetViews>
    <sheetView workbookViewId="0"/>
  </sheetViews>
  <sheetFormatPr defaultColWidth="14.44140625" defaultRowHeight="15" customHeight="1"/>
  <cols>
    <col min="1" max="1" width="8.6640625" customWidth="1"/>
    <col min="2" max="2" width="14.5546875" customWidth="1"/>
    <col min="3" max="3" width="12.5546875" customWidth="1"/>
    <col min="4" max="10" width="8.6640625" customWidth="1"/>
    <col min="11" max="11" width="11.6640625" customWidth="1"/>
  </cols>
  <sheetData>
    <row r="1" spans="1:11" ht="17.25" customHeight="1">
      <c r="C1" s="1002"/>
      <c r="D1" s="1002"/>
    </row>
    <row r="2" spans="1:11" ht="17.25" customHeight="1">
      <c r="B2" s="31" t="s">
        <v>16721</v>
      </c>
      <c r="C2" s="999"/>
      <c r="D2" s="999"/>
      <c r="E2" s="1"/>
      <c r="F2" s="1"/>
      <c r="G2" s="1"/>
      <c r="H2" s="1"/>
      <c r="I2" s="1"/>
      <c r="J2" s="1"/>
    </row>
    <row r="3" spans="1:11" ht="17.25" customHeight="1">
      <c r="A3" s="1410" t="s">
        <v>8843</v>
      </c>
      <c r="B3" s="1410" t="s">
        <v>1195</v>
      </c>
      <c r="C3" s="1411" t="s">
        <v>4</v>
      </c>
      <c r="D3" s="1106"/>
      <c r="E3" s="1106"/>
      <c r="F3" s="1106"/>
      <c r="G3" s="1106"/>
      <c r="H3" s="1106"/>
      <c r="I3" s="1106"/>
      <c r="J3" s="1106"/>
      <c r="K3" s="1104"/>
    </row>
    <row r="4" spans="1:11" ht="17.25" customHeight="1">
      <c r="A4" s="1102"/>
      <c r="B4" s="1102"/>
      <c r="C4" s="995" t="s">
        <v>16722</v>
      </c>
      <c r="D4" s="995" t="s">
        <v>16723</v>
      </c>
      <c r="E4" s="1000" t="s">
        <v>9536</v>
      </c>
      <c r="F4" s="1000" t="s">
        <v>22</v>
      </c>
      <c r="G4" s="1000" t="s">
        <v>16724</v>
      </c>
      <c r="H4" s="1000" t="s">
        <v>16725</v>
      </c>
      <c r="I4" s="1000" t="s">
        <v>16726</v>
      </c>
      <c r="J4" s="1000" t="s">
        <v>16727</v>
      </c>
      <c r="K4" s="1000" t="s">
        <v>16728</v>
      </c>
    </row>
    <row r="5" spans="1:11" ht="17.25" customHeight="1">
      <c r="A5" s="784">
        <v>53</v>
      </c>
      <c r="B5" s="996">
        <v>41640</v>
      </c>
      <c r="C5" s="997">
        <v>601712</v>
      </c>
      <c r="D5" s="997">
        <v>197</v>
      </c>
      <c r="E5" s="784">
        <v>1</v>
      </c>
      <c r="F5" s="784">
        <v>0</v>
      </c>
      <c r="G5" s="784">
        <v>0</v>
      </c>
      <c r="H5" s="784">
        <v>0</v>
      </c>
      <c r="I5" s="784">
        <v>0</v>
      </c>
      <c r="J5" s="784">
        <v>0</v>
      </c>
      <c r="K5" s="1003"/>
    </row>
    <row r="6" spans="1:11" ht="17.25" customHeight="1">
      <c r="A6" s="784">
        <v>1</v>
      </c>
      <c r="B6" s="996">
        <v>41641</v>
      </c>
      <c r="C6" s="997">
        <v>601874</v>
      </c>
      <c r="D6" s="997">
        <v>162</v>
      </c>
      <c r="E6" s="784">
        <v>0</v>
      </c>
      <c r="F6" s="784">
        <v>0</v>
      </c>
      <c r="G6" s="784">
        <v>0</v>
      </c>
      <c r="H6" s="784">
        <v>0</v>
      </c>
      <c r="I6" s="784">
        <v>0</v>
      </c>
      <c r="J6" s="784">
        <v>0</v>
      </c>
      <c r="K6" s="1412">
        <v>1490</v>
      </c>
    </row>
    <row r="7" spans="1:11" ht="17.25" customHeight="1">
      <c r="A7" s="784">
        <v>1</v>
      </c>
      <c r="B7" s="996">
        <v>41642</v>
      </c>
      <c r="C7" s="997">
        <v>602103</v>
      </c>
      <c r="D7" s="997">
        <v>229</v>
      </c>
      <c r="E7" s="784">
        <v>0</v>
      </c>
      <c r="F7" s="784">
        <v>0</v>
      </c>
      <c r="G7" s="784">
        <v>0</v>
      </c>
      <c r="H7" s="784">
        <v>0</v>
      </c>
      <c r="I7" s="784">
        <v>3</v>
      </c>
      <c r="J7" s="784">
        <v>0</v>
      </c>
      <c r="K7" s="1191"/>
    </row>
    <row r="8" spans="1:11" ht="17.25" customHeight="1">
      <c r="A8" s="784">
        <v>1</v>
      </c>
      <c r="B8" s="996">
        <v>41643</v>
      </c>
      <c r="C8" s="997">
        <v>602316</v>
      </c>
      <c r="D8" s="997">
        <v>213</v>
      </c>
      <c r="E8" s="784">
        <v>0</v>
      </c>
      <c r="F8" s="784">
        <v>0</v>
      </c>
      <c r="G8" s="784">
        <v>0</v>
      </c>
      <c r="H8" s="784">
        <v>0</v>
      </c>
      <c r="I8" s="784">
        <v>0</v>
      </c>
      <c r="J8" s="784">
        <v>0</v>
      </c>
      <c r="K8" s="1191"/>
    </row>
    <row r="9" spans="1:11" ht="17.25" customHeight="1">
      <c r="A9" s="784">
        <v>1</v>
      </c>
      <c r="B9" s="996">
        <v>41644</v>
      </c>
      <c r="C9" s="997">
        <v>602530</v>
      </c>
      <c r="D9" s="997">
        <v>214</v>
      </c>
      <c r="E9" s="784">
        <v>0</v>
      </c>
      <c r="F9" s="784">
        <v>0</v>
      </c>
      <c r="G9" s="784">
        <v>0</v>
      </c>
      <c r="H9" s="784">
        <v>0</v>
      </c>
      <c r="I9" s="784">
        <v>0</v>
      </c>
      <c r="J9" s="784">
        <v>0</v>
      </c>
      <c r="K9" s="1191"/>
    </row>
    <row r="10" spans="1:11" ht="17.25" customHeight="1">
      <c r="A10" s="784">
        <v>1</v>
      </c>
      <c r="B10" s="996">
        <v>41645</v>
      </c>
      <c r="C10" s="997">
        <v>602733</v>
      </c>
      <c r="D10" s="997">
        <v>203</v>
      </c>
      <c r="E10" s="784">
        <v>0</v>
      </c>
      <c r="F10" s="784">
        <v>1</v>
      </c>
      <c r="G10" s="784">
        <v>0</v>
      </c>
      <c r="H10" s="784">
        <v>0</v>
      </c>
      <c r="I10" s="784">
        <v>0</v>
      </c>
      <c r="J10" s="784">
        <v>0</v>
      </c>
      <c r="K10" s="1191"/>
    </row>
    <row r="11" spans="1:11" ht="17.25" customHeight="1">
      <c r="A11" s="784">
        <v>1</v>
      </c>
      <c r="B11" s="996">
        <v>41646</v>
      </c>
      <c r="C11" s="997">
        <v>602951</v>
      </c>
      <c r="D11" s="997">
        <v>218</v>
      </c>
      <c r="E11" s="784">
        <v>1</v>
      </c>
      <c r="F11" s="784">
        <v>0</v>
      </c>
      <c r="G11" s="784">
        <v>0</v>
      </c>
      <c r="H11" s="784">
        <v>0</v>
      </c>
      <c r="I11" s="784">
        <v>0</v>
      </c>
      <c r="J11" s="784">
        <v>0</v>
      </c>
      <c r="K11" s="1191"/>
    </row>
    <row r="12" spans="1:11" ht="17.25" customHeight="1">
      <c r="A12" s="784">
        <v>1</v>
      </c>
      <c r="B12" s="996">
        <v>41647</v>
      </c>
      <c r="C12" s="997">
        <v>603202</v>
      </c>
      <c r="D12" s="997">
        <v>251</v>
      </c>
      <c r="E12" s="784">
        <v>0</v>
      </c>
      <c r="F12" s="784">
        <v>0</v>
      </c>
      <c r="G12" s="784">
        <v>0</v>
      </c>
      <c r="H12" s="784">
        <v>0</v>
      </c>
      <c r="I12" s="784">
        <v>0</v>
      </c>
      <c r="J12" s="784">
        <v>1</v>
      </c>
      <c r="K12" s="1102"/>
    </row>
    <row r="13" spans="1:11" ht="17.25" customHeight="1">
      <c r="A13" s="784">
        <v>2</v>
      </c>
      <c r="B13" s="996">
        <v>41648</v>
      </c>
      <c r="C13" s="997">
        <v>603487</v>
      </c>
      <c r="D13" s="997">
        <v>285</v>
      </c>
      <c r="E13" s="784">
        <v>0</v>
      </c>
      <c r="F13" s="784">
        <v>1</v>
      </c>
      <c r="G13" s="784">
        <v>0</v>
      </c>
      <c r="H13" s="784">
        <v>0</v>
      </c>
      <c r="I13" s="784">
        <v>0</v>
      </c>
      <c r="J13" s="784">
        <v>1</v>
      </c>
      <c r="K13" s="1412">
        <v>2436</v>
      </c>
    </row>
    <row r="14" spans="1:11" ht="17.25" customHeight="1">
      <c r="A14" s="784">
        <v>2</v>
      </c>
      <c r="B14" s="996">
        <v>41649</v>
      </c>
      <c r="C14" s="997">
        <v>603993</v>
      </c>
      <c r="D14" s="997">
        <v>506</v>
      </c>
      <c r="E14" s="784">
        <v>0</v>
      </c>
      <c r="F14" s="784">
        <v>0</v>
      </c>
      <c r="G14" s="784">
        <v>0</v>
      </c>
      <c r="H14" s="784">
        <v>0</v>
      </c>
      <c r="I14" s="784">
        <v>0</v>
      </c>
      <c r="J14" s="784">
        <v>0</v>
      </c>
      <c r="K14" s="1191"/>
    </row>
    <row r="15" spans="1:11" ht="17.25" customHeight="1">
      <c r="A15" s="784">
        <v>2</v>
      </c>
      <c r="B15" s="996">
        <v>41650</v>
      </c>
      <c r="C15" s="997">
        <v>604366</v>
      </c>
      <c r="D15" s="997">
        <v>373</v>
      </c>
      <c r="E15" s="784">
        <v>0</v>
      </c>
      <c r="F15" s="784">
        <v>0</v>
      </c>
      <c r="G15" s="784">
        <v>0</v>
      </c>
      <c r="H15" s="784">
        <v>0</v>
      </c>
      <c r="I15" s="784">
        <v>0</v>
      </c>
      <c r="J15" s="784">
        <v>0</v>
      </c>
      <c r="K15" s="1191"/>
    </row>
    <row r="16" spans="1:11" ht="17.25" customHeight="1">
      <c r="A16" s="784">
        <v>2</v>
      </c>
      <c r="B16" s="996">
        <v>41651</v>
      </c>
      <c r="C16" s="997">
        <v>604696</v>
      </c>
      <c r="D16" s="997">
        <v>330</v>
      </c>
      <c r="E16" s="784">
        <v>2</v>
      </c>
      <c r="F16" s="784">
        <v>0</v>
      </c>
      <c r="G16" s="784">
        <v>0</v>
      </c>
      <c r="H16" s="784">
        <v>0</v>
      </c>
      <c r="I16" s="784">
        <v>0</v>
      </c>
      <c r="J16" s="784">
        <v>0</v>
      </c>
      <c r="K16" s="1191"/>
    </row>
    <row r="17" spans="1:11" ht="17.25" customHeight="1">
      <c r="A17" s="784">
        <v>2</v>
      </c>
      <c r="B17" s="996">
        <v>41652</v>
      </c>
      <c r="C17" s="997">
        <v>605044</v>
      </c>
      <c r="D17" s="997">
        <v>348</v>
      </c>
      <c r="E17" s="784">
        <v>0</v>
      </c>
      <c r="F17" s="784">
        <v>0</v>
      </c>
      <c r="G17" s="784">
        <v>0</v>
      </c>
      <c r="H17" s="784">
        <v>0</v>
      </c>
      <c r="I17" s="784">
        <v>1</v>
      </c>
      <c r="J17" s="784">
        <v>0</v>
      </c>
      <c r="K17" s="1191"/>
    </row>
    <row r="18" spans="1:11" ht="17.25" customHeight="1">
      <c r="A18" s="784">
        <v>2</v>
      </c>
      <c r="B18" s="996">
        <v>41653</v>
      </c>
      <c r="C18" s="997">
        <v>605375</v>
      </c>
      <c r="D18" s="997">
        <v>331</v>
      </c>
      <c r="E18" s="784">
        <v>2</v>
      </c>
      <c r="F18" s="784">
        <v>0</v>
      </c>
      <c r="G18" s="784">
        <v>0</v>
      </c>
      <c r="H18" s="784">
        <v>0</v>
      </c>
      <c r="I18" s="784">
        <v>0</v>
      </c>
      <c r="J18" s="784">
        <v>0</v>
      </c>
      <c r="K18" s="1191"/>
    </row>
    <row r="19" spans="1:11" ht="17.25" customHeight="1">
      <c r="A19" s="784">
        <v>2</v>
      </c>
      <c r="B19" s="996">
        <v>41654</v>
      </c>
      <c r="C19" s="997">
        <v>605638</v>
      </c>
      <c r="D19" s="997">
        <v>263</v>
      </c>
      <c r="E19" s="784">
        <v>1</v>
      </c>
      <c r="F19" s="784">
        <v>0</v>
      </c>
      <c r="G19" s="784">
        <v>0</v>
      </c>
      <c r="H19" s="784">
        <v>0</v>
      </c>
      <c r="I19" s="784">
        <v>0</v>
      </c>
      <c r="J19" s="784">
        <v>0</v>
      </c>
      <c r="K19" s="1102"/>
    </row>
    <row r="20" spans="1:11" ht="17.25" customHeight="1">
      <c r="A20" s="784">
        <v>3</v>
      </c>
      <c r="B20" s="996">
        <v>41655</v>
      </c>
      <c r="C20" s="997">
        <v>605875</v>
      </c>
      <c r="D20" s="997">
        <v>237</v>
      </c>
      <c r="E20" s="784">
        <v>2</v>
      </c>
      <c r="F20" s="784">
        <v>0</v>
      </c>
      <c r="G20" s="784">
        <v>0</v>
      </c>
      <c r="H20" s="784">
        <v>0</v>
      </c>
      <c r="I20" s="784">
        <v>0</v>
      </c>
      <c r="J20" s="784">
        <v>0</v>
      </c>
      <c r="K20" s="1412">
        <v>1999</v>
      </c>
    </row>
    <row r="21" spans="1:11" ht="17.25" customHeight="1">
      <c r="A21" s="784">
        <v>3</v>
      </c>
      <c r="B21" s="996">
        <v>41656</v>
      </c>
      <c r="C21" s="997">
        <v>606125</v>
      </c>
      <c r="D21" s="997">
        <v>250</v>
      </c>
      <c r="E21" s="784">
        <v>0</v>
      </c>
      <c r="F21" s="784">
        <v>0</v>
      </c>
      <c r="G21" s="784">
        <v>0</v>
      </c>
      <c r="H21" s="784">
        <v>0</v>
      </c>
      <c r="I21" s="784">
        <v>0</v>
      </c>
      <c r="J21" s="784">
        <v>0</v>
      </c>
      <c r="K21" s="1191"/>
    </row>
    <row r="22" spans="1:11" ht="17.25" customHeight="1">
      <c r="A22" s="784">
        <v>3</v>
      </c>
      <c r="B22" s="996">
        <v>41657</v>
      </c>
      <c r="C22" s="997">
        <v>606425</v>
      </c>
      <c r="D22" s="997">
        <v>300</v>
      </c>
      <c r="E22" s="784">
        <v>-1</v>
      </c>
      <c r="F22" s="784">
        <v>1</v>
      </c>
      <c r="G22" s="784">
        <v>0</v>
      </c>
      <c r="H22" s="784">
        <v>0</v>
      </c>
      <c r="I22" s="784">
        <v>0</v>
      </c>
      <c r="J22" s="784">
        <v>0</v>
      </c>
      <c r="K22" s="1191"/>
    </row>
    <row r="23" spans="1:11" ht="17.25" customHeight="1">
      <c r="A23" s="784">
        <v>3</v>
      </c>
      <c r="B23" s="996">
        <v>41658</v>
      </c>
      <c r="C23" s="997">
        <v>606761</v>
      </c>
      <c r="D23" s="997">
        <v>336</v>
      </c>
      <c r="E23" s="784">
        <v>1</v>
      </c>
      <c r="F23" s="784">
        <v>0</v>
      </c>
      <c r="G23" s="784">
        <v>0</v>
      </c>
      <c r="H23" s="784">
        <v>0</v>
      </c>
      <c r="I23" s="784">
        <v>0</v>
      </c>
      <c r="J23" s="784">
        <v>0</v>
      </c>
      <c r="K23" s="1191"/>
    </row>
    <row r="24" spans="1:11" ht="17.25" customHeight="1">
      <c r="A24" s="784">
        <v>3</v>
      </c>
      <c r="B24" s="996">
        <v>41659</v>
      </c>
      <c r="C24" s="997">
        <v>607061</v>
      </c>
      <c r="D24" s="997">
        <v>300</v>
      </c>
      <c r="E24" s="784">
        <v>0</v>
      </c>
      <c r="F24" s="784">
        <v>0</v>
      </c>
      <c r="G24" s="784">
        <v>0</v>
      </c>
      <c r="H24" s="784">
        <v>0</v>
      </c>
      <c r="I24" s="784">
        <v>0</v>
      </c>
      <c r="J24" s="784">
        <v>0</v>
      </c>
      <c r="K24" s="1191"/>
    </row>
    <row r="25" spans="1:11" ht="17.25" customHeight="1">
      <c r="A25" s="784">
        <v>3</v>
      </c>
      <c r="B25" s="996">
        <v>41660</v>
      </c>
      <c r="C25" s="997">
        <v>607350</v>
      </c>
      <c r="D25" s="997">
        <v>289</v>
      </c>
      <c r="E25" s="784">
        <v>0</v>
      </c>
      <c r="F25" s="784">
        <v>0</v>
      </c>
      <c r="G25" s="784">
        <v>0</v>
      </c>
      <c r="H25" s="784">
        <v>0</v>
      </c>
      <c r="I25" s="784">
        <v>0</v>
      </c>
      <c r="J25" s="784">
        <v>0</v>
      </c>
      <c r="K25" s="1191"/>
    </row>
    <row r="26" spans="1:11" ht="17.25" customHeight="1">
      <c r="A26" s="784">
        <v>3</v>
      </c>
      <c r="B26" s="996">
        <v>41661</v>
      </c>
      <c r="C26" s="997">
        <v>607637</v>
      </c>
      <c r="D26" s="997">
        <v>287</v>
      </c>
      <c r="E26" s="784">
        <v>1</v>
      </c>
      <c r="F26" s="784">
        <v>0</v>
      </c>
      <c r="G26" s="784">
        <v>0</v>
      </c>
      <c r="H26" s="784">
        <v>0</v>
      </c>
      <c r="I26" s="784">
        <v>0</v>
      </c>
      <c r="J26" s="784">
        <v>0</v>
      </c>
      <c r="K26" s="1102"/>
    </row>
    <row r="27" spans="1:11" ht="17.25" customHeight="1">
      <c r="A27" s="784">
        <v>4</v>
      </c>
      <c r="B27" s="996">
        <v>41662</v>
      </c>
      <c r="C27" s="997">
        <v>607835</v>
      </c>
      <c r="D27" s="997">
        <v>198</v>
      </c>
      <c r="E27" s="784">
        <v>0</v>
      </c>
      <c r="F27" s="784">
        <v>-1</v>
      </c>
      <c r="G27" s="784">
        <v>0</v>
      </c>
      <c r="H27" s="784">
        <v>0</v>
      </c>
      <c r="I27" s="784">
        <v>0</v>
      </c>
      <c r="J27" s="784">
        <v>0</v>
      </c>
      <c r="K27" s="1412">
        <v>1434</v>
      </c>
    </row>
    <row r="28" spans="1:11" ht="17.25" customHeight="1">
      <c r="A28" s="784">
        <v>4</v>
      </c>
      <c r="B28" s="996">
        <v>41663</v>
      </c>
      <c r="C28" s="997">
        <v>608028</v>
      </c>
      <c r="D28" s="997">
        <v>193</v>
      </c>
      <c r="E28" s="784">
        <v>0</v>
      </c>
      <c r="F28" s="784">
        <v>0</v>
      </c>
      <c r="G28" s="784">
        <v>0</v>
      </c>
      <c r="H28" s="784">
        <v>0</v>
      </c>
      <c r="I28" s="784">
        <v>0</v>
      </c>
      <c r="J28" s="784">
        <v>0</v>
      </c>
      <c r="K28" s="1191"/>
    </row>
    <row r="29" spans="1:11" ht="17.25" customHeight="1">
      <c r="A29" s="784">
        <v>4</v>
      </c>
      <c r="B29" s="996">
        <v>41664</v>
      </c>
      <c r="C29" s="997">
        <v>608241</v>
      </c>
      <c r="D29" s="997">
        <v>213</v>
      </c>
      <c r="E29" s="784">
        <v>1</v>
      </c>
      <c r="F29" s="784">
        <v>0</v>
      </c>
      <c r="G29" s="784">
        <v>0</v>
      </c>
      <c r="H29" s="784">
        <v>0</v>
      </c>
      <c r="I29" s="784">
        <v>0</v>
      </c>
      <c r="J29" s="784">
        <v>0</v>
      </c>
      <c r="K29" s="1191"/>
    </row>
    <row r="30" spans="1:11" ht="17.25" customHeight="1">
      <c r="A30" s="784">
        <v>4</v>
      </c>
      <c r="B30" s="996">
        <v>41665</v>
      </c>
      <c r="C30" s="997">
        <v>608453</v>
      </c>
      <c r="D30" s="997">
        <v>212</v>
      </c>
      <c r="E30" s="784">
        <v>0</v>
      </c>
      <c r="F30" s="784">
        <v>0</v>
      </c>
      <c r="G30" s="784">
        <v>0</v>
      </c>
      <c r="H30" s="784">
        <v>0</v>
      </c>
      <c r="I30" s="784">
        <v>0</v>
      </c>
      <c r="J30" s="784">
        <v>0</v>
      </c>
      <c r="K30" s="1191"/>
    </row>
    <row r="31" spans="1:11" ht="17.25" customHeight="1">
      <c r="A31" s="784">
        <v>4</v>
      </c>
      <c r="B31" s="996">
        <v>41666</v>
      </c>
      <c r="C31" s="997">
        <v>608684</v>
      </c>
      <c r="D31" s="997">
        <v>231</v>
      </c>
      <c r="E31" s="784">
        <v>0</v>
      </c>
      <c r="F31" s="784">
        <v>0</v>
      </c>
      <c r="G31" s="784">
        <v>0</v>
      </c>
      <c r="H31" s="784">
        <v>0</v>
      </c>
      <c r="I31" s="784">
        <v>0</v>
      </c>
      <c r="J31" s="784">
        <v>0</v>
      </c>
      <c r="K31" s="1191"/>
    </row>
    <row r="32" spans="1:11" ht="17.25" customHeight="1">
      <c r="A32" s="784">
        <v>4</v>
      </c>
      <c r="B32" s="996">
        <v>41667</v>
      </c>
      <c r="C32" s="997">
        <v>608868</v>
      </c>
      <c r="D32" s="997">
        <v>184</v>
      </c>
      <c r="E32" s="784">
        <v>0</v>
      </c>
      <c r="F32" s="784">
        <v>0</v>
      </c>
      <c r="G32" s="784">
        <v>0</v>
      </c>
      <c r="H32" s="784">
        <v>0</v>
      </c>
      <c r="I32" s="784">
        <v>0</v>
      </c>
      <c r="J32" s="784">
        <v>0</v>
      </c>
      <c r="K32" s="1191"/>
    </row>
    <row r="33" spans="1:11" ht="17.25" customHeight="1">
      <c r="A33" s="784">
        <v>4</v>
      </c>
      <c r="B33" s="996">
        <v>41668</v>
      </c>
      <c r="C33" s="997">
        <v>609071</v>
      </c>
      <c r="D33" s="997">
        <v>203</v>
      </c>
      <c r="E33" s="784">
        <v>0</v>
      </c>
      <c r="F33" s="784">
        <v>1</v>
      </c>
      <c r="G33" s="784">
        <v>0</v>
      </c>
      <c r="H33" s="784">
        <v>0</v>
      </c>
      <c r="I33" s="784">
        <v>0</v>
      </c>
      <c r="J33" s="784">
        <v>0</v>
      </c>
      <c r="K33" s="1102"/>
    </row>
    <row r="34" spans="1:11" ht="17.25" customHeight="1">
      <c r="A34" s="784">
        <v>5</v>
      </c>
      <c r="B34" s="996">
        <v>41669</v>
      </c>
      <c r="C34" s="997">
        <v>609367</v>
      </c>
      <c r="D34" s="997">
        <v>296</v>
      </c>
      <c r="E34" s="784">
        <v>0</v>
      </c>
      <c r="F34" s="784">
        <v>0</v>
      </c>
      <c r="G34" s="784">
        <v>0</v>
      </c>
      <c r="H34" s="784">
        <v>0</v>
      </c>
      <c r="I34" s="784">
        <v>0</v>
      </c>
      <c r="J34" s="784">
        <v>0</v>
      </c>
      <c r="K34" s="1412">
        <v>1304</v>
      </c>
    </row>
    <row r="35" spans="1:11" ht="17.25" customHeight="1">
      <c r="A35" s="784">
        <v>5</v>
      </c>
      <c r="B35" s="996">
        <v>41670</v>
      </c>
      <c r="C35" s="997">
        <v>609561</v>
      </c>
      <c r="D35" s="997">
        <v>194</v>
      </c>
      <c r="E35" s="784">
        <v>0</v>
      </c>
      <c r="F35" s="784">
        <v>0</v>
      </c>
      <c r="G35" s="784">
        <v>0</v>
      </c>
      <c r="H35" s="784">
        <v>0</v>
      </c>
      <c r="I35" s="784">
        <v>0</v>
      </c>
      <c r="J35" s="784">
        <v>0</v>
      </c>
      <c r="K35" s="1191"/>
    </row>
    <row r="36" spans="1:11" ht="17.25" customHeight="1">
      <c r="A36" s="784">
        <v>5</v>
      </c>
      <c r="B36" s="996">
        <v>41671</v>
      </c>
      <c r="C36" s="997">
        <v>609747</v>
      </c>
      <c r="D36" s="997">
        <v>186</v>
      </c>
      <c r="E36" s="784">
        <v>0</v>
      </c>
      <c r="F36" s="784">
        <v>0</v>
      </c>
      <c r="G36" s="784">
        <v>0</v>
      </c>
      <c r="H36" s="784">
        <v>0</v>
      </c>
      <c r="I36" s="784">
        <v>0</v>
      </c>
      <c r="J36" s="784">
        <v>0</v>
      </c>
      <c r="K36" s="1191"/>
    </row>
    <row r="37" spans="1:11" ht="17.25" customHeight="1">
      <c r="A37" s="784">
        <v>5</v>
      </c>
      <c r="B37" s="996">
        <v>41672</v>
      </c>
      <c r="C37" s="997">
        <v>609902</v>
      </c>
      <c r="D37" s="997">
        <v>155</v>
      </c>
      <c r="E37" s="784">
        <v>0</v>
      </c>
      <c r="F37" s="784">
        <v>1</v>
      </c>
      <c r="G37" s="784">
        <v>0</v>
      </c>
      <c r="H37" s="784">
        <v>0</v>
      </c>
      <c r="I37" s="784">
        <v>0</v>
      </c>
      <c r="J37" s="784">
        <v>0</v>
      </c>
      <c r="K37" s="1191"/>
    </row>
    <row r="38" spans="1:11" ht="17.25" customHeight="1">
      <c r="A38" s="784">
        <v>5</v>
      </c>
      <c r="B38" s="996">
        <v>41673</v>
      </c>
      <c r="C38" s="997">
        <v>610067</v>
      </c>
      <c r="D38" s="997">
        <v>165</v>
      </c>
      <c r="E38" s="784">
        <v>0</v>
      </c>
      <c r="F38" s="784">
        <v>1</v>
      </c>
      <c r="G38" s="784">
        <v>0</v>
      </c>
      <c r="H38" s="784">
        <v>0</v>
      </c>
      <c r="I38" s="784">
        <v>0</v>
      </c>
      <c r="J38" s="784">
        <v>0</v>
      </c>
      <c r="K38" s="1191"/>
    </row>
    <row r="39" spans="1:11" ht="17.25" customHeight="1">
      <c r="A39" s="784">
        <v>5</v>
      </c>
      <c r="B39" s="996">
        <v>41674</v>
      </c>
      <c r="C39" s="997">
        <v>610222</v>
      </c>
      <c r="D39" s="997">
        <v>155</v>
      </c>
      <c r="E39" s="784">
        <v>0</v>
      </c>
      <c r="F39" s="784">
        <v>0</v>
      </c>
      <c r="G39" s="784">
        <v>0</v>
      </c>
      <c r="H39" s="784">
        <v>0</v>
      </c>
      <c r="I39" s="784">
        <v>0</v>
      </c>
      <c r="J39" s="784">
        <v>0</v>
      </c>
      <c r="K39" s="1191"/>
    </row>
    <row r="40" spans="1:11" ht="17.25" customHeight="1">
      <c r="A40" s="784">
        <v>5</v>
      </c>
      <c r="B40" s="996">
        <v>41675</v>
      </c>
      <c r="C40" s="997">
        <v>610375</v>
      </c>
      <c r="D40" s="997">
        <v>153</v>
      </c>
      <c r="E40" s="784">
        <v>0</v>
      </c>
      <c r="F40" s="784">
        <v>1</v>
      </c>
      <c r="G40" s="784">
        <v>0</v>
      </c>
      <c r="H40" s="784">
        <v>0</v>
      </c>
      <c r="I40" s="784">
        <v>0</v>
      </c>
      <c r="J40" s="784">
        <v>0</v>
      </c>
      <c r="K40" s="1102"/>
    </row>
    <row r="41" spans="1:11" ht="17.25" customHeight="1">
      <c r="A41" s="784">
        <v>6</v>
      </c>
      <c r="B41" s="996">
        <v>41676</v>
      </c>
      <c r="C41" s="997">
        <v>610553</v>
      </c>
      <c r="D41" s="997">
        <v>178</v>
      </c>
      <c r="E41" s="784">
        <v>-1</v>
      </c>
      <c r="F41" s="784">
        <v>0</v>
      </c>
      <c r="G41" s="784">
        <v>0</v>
      </c>
      <c r="H41" s="784">
        <v>0</v>
      </c>
      <c r="I41" s="784">
        <v>0</v>
      </c>
      <c r="J41" s="784">
        <v>0</v>
      </c>
      <c r="K41" s="1412">
        <v>1044</v>
      </c>
    </row>
    <row r="42" spans="1:11" ht="17.25" customHeight="1">
      <c r="A42" s="784">
        <v>6</v>
      </c>
      <c r="B42" s="996">
        <v>41677</v>
      </c>
      <c r="C42" s="997">
        <v>610718</v>
      </c>
      <c r="D42" s="997">
        <v>165</v>
      </c>
      <c r="E42" s="784">
        <v>0</v>
      </c>
      <c r="F42" s="784">
        <v>1</v>
      </c>
      <c r="G42" s="784">
        <v>1</v>
      </c>
      <c r="H42" s="784">
        <v>0</v>
      </c>
      <c r="I42" s="784">
        <v>0</v>
      </c>
      <c r="J42" s="784">
        <v>0</v>
      </c>
      <c r="K42" s="1191"/>
    </row>
    <row r="43" spans="1:11" ht="17.25" customHeight="1">
      <c r="A43" s="784">
        <v>6</v>
      </c>
      <c r="B43" s="996">
        <v>41678</v>
      </c>
      <c r="C43" s="997">
        <v>610870</v>
      </c>
      <c r="D43" s="997">
        <v>152</v>
      </c>
      <c r="E43" s="784">
        <v>0</v>
      </c>
      <c r="F43" s="784">
        <v>0</v>
      </c>
      <c r="G43" s="784">
        <v>0</v>
      </c>
      <c r="H43" s="784">
        <v>0</v>
      </c>
      <c r="I43" s="784">
        <v>0</v>
      </c>
      <c r="J43" s="784">
        <v>0</v>
      </c>
      <c r="K43" s="1191"/>
    </row>
    <row r="44" spans="1:11" ht="17.25" customHeight="1">
      <c r="A44" s="784">
        <v>6</v>
      </c>
      <c r="B44" s="996">
        <v>41679</v>
      </c>
      <c r="C44" s="997">
        <v>611020</v>
      </c>
      <c r="D44" s="997">
        <v>150</v>
      </c>
      <c r="E44" s="784">
        <v>0</v>
      </c>
      <c r="F44" s="784">
        <v>0</v>
      </c>
      <c r="G44" s="784">
        <v>0</v>
      </c>
      <c r="H44" s="784">
        <v>0</v>
      </c>
      <c r="I44" s="784">
        <v>0</v>
      </c>
      <c r="J44" s="784">
        <v>0</v>
      </c>
      <c r="K44" s="1191"/>
    </row>
    <row r="45" spans="1:11" ht="17.25" customHeight="1">
      <c r="A45" s="784">
        <v>6</v>
      </c>
      <c r="B45" s="996">
        <v>41680</v>
      </c>
      <c r="C45" s="997">
        <v>611165</v>
      </c>
      <c r="D45" s="997">
        <v>145</v>
      </c>
      <c r="E45" s="784">
        <v>0</v>
      </c>
      <c r="F45" s="784">
        <v>0</v>
      </c>
      <c r="G45" s="784">
        <v>1</v>
      </c>
      <c r="H45" s="784">
        <v>0</v>
      </c>
      <c r="I45" s="784">
        <v>0</v>
      </c>
      <c r="J45" s="784">
        <v>0</v>
      </c>
      <c r="K45" s="1191"/>
    </row>
    <row r="46" spans="1:11" ht="17.25" customHeight="1">
      <c r="A46" s="784">
        <v>6</v>
      </c>
      <c r="B46" s="996">
        <v>41681</v>
      </c>
      <c r="C46" s="997">
        <v>611310</v>
      </c>
      <c r="D46" s="997">
        <v>145</v>
      </c>
      <c r="E46" s="784">
        <v>0</v>
      </c>
      <c r="F46" s="784">
        <v>0</v>
      </c>
      <c r="G46" s="784">
        <v>0</v>
      </c>
      <c r="H46" s="784">
        <v>0</v>
      </c>
      <c r="I46" s="784">
        <v>0</v>
      </c>
      <c r="J46" s="784">
        <v>0</v>
      </c>
      <c r="K46" s="1191"/>
    </row>
    <row r="47" spans="1:11" ht="17.25" customHeight="1">
      <c r="A47" s="784">
        <v>6</v>
      </c>
      <c r="B47" s="996">
        <v>41682</v>
      </c>
      <c r="C47" s="997">
        <v>611419</v>
      </c>
      <c r="D47" s="997">
        <v>109</v>
      </c>
      <c r="E47" s="784">
        <v>0</v>
      </c>
      <c r="F47" s="784">
        <v>0</v>
      </c>
      <c r="G47" s="784">
        <v>0</v>
      </c>
      <c r="H47" s="784">
        <v>0</v>
      </c>
      <c r="I47" s="784">
        <v>0</v>
      </c>
      <c r="J47" s="784">
        <v>0</v>
      </c>
      <c r="K47" s="1102"/>
    </row>
    <row r="48" spans="1:11" ht="17.25" customHeight="1">
      <c r="A48" s="784">
        <v>7</v>
      </c>
      <c r="B48" s="996">
        <v>41683</v>
      </c>
      <c r="C48" s="997">
        <v>611529</v>
      </c>
      <c r="D48" s="997">
        <v>110</v>
      </c>
      <c r="E48" s="784">
        <v>0</v>
      </c>
      <c r="F48" s="784">
        <v>0</v>
      </c>
      <c r="G48" s="784">
        <v>0</v>
      </c>
      <c r="H48" s="784">
        <v>0</v>
      </c>
      <c r="I48" s="784">
        <v>0</v>
      </c>
      <c r="J48" s="784">
        <v>0</v>
      </c>
      <c r="K48" s="1412">
        <v>952</v>
      </c>
    </row>
    <row r="49" spans="1:11" ht="17.25" customHeight="1">
      <c r="A49" s="784">
        <v>7</v>
      </c>
      <c r="B49" s="996">
        <v>41684</v>
      </c>
      <c r="C49" s="997">
        <v>611661</v>
      </c>
      <c r="D49" s="997">
        <v>132</v>
      </c>
      <c r="E49" s="784">
        <v>0</v>
      </c>
      <c r="F49" s="784">
        <v>0</v>
      </c>
      <c r="G49" s="784">
        <v>0</v>
      </c>
      <c r="H49" s="784">
        <v>0</v>
      </c>
      <c r="I49" s="784">
        <v>0</v>
      </c>
      <c r="J49" s="784">
        <v>0</v>
      </c>
      <c r="K49" s="1191"/>
    </row>
    <row r="50" spans="1:11" ht="17.25" customHeight="1">
      <c r="A50" s="784">
        <v>7</v>
      </c>
      <c r="B50" s="996">
        <v>41685</v>
      </c>
      <c r="C50" s="997">
        <v>611800</v>
      </c>
      <c r="D50" s="997">
        <v>139</v>
      </c>
      <c r="E50" s="784">
        <v>1</v>
      </c>
      <c r="F50" s="784">
        <v>0</v>
      </c>
      <c r="G50" s="784">
        <v>0</v>
      </c>
      <c r="H50" s="784">
        <v>0</v>
      </c>
      <c r="I50" s="784">
        <v>0</v>
      </c>
      <c r="J50" s="784">
        <v>0</v>
      </c>
      <c r="K50" s="1191"/>
    </row>
    <row r="51" spans="1:11" ht="17.25" customHeight="1">
      <c r="A51" s="784">
        <v>7</v>
      </c>
      <c r="B51" s="996">
        <v>41686</v>
      </c>
      <c r="C51" s="997">
        <v>611951</v>
      </c>
      <c r="D51" s="997">
        <v>151</v>
      </c>
      <c r="E51" s="784">
        <v>1</v>
      </c>
      <c r="F51" s="784">
        <v>0</v>
      </c>
      <c r="G51" s="784">
        <v>0</v>
      </c>
      <c r="H51" s="784">
        <v>0</v>
      </c>
      <c r="I51" s="784">
        <v>0</v>
      </c>
      <c r="J51" s="784">
        <v>0</v>
      </c>
      <c r="K51" s="1191"/>
    </row>
    <row r="52" spans="1:11" ht="17.25" customHeight="1">
      <c r="A52" s="784">
        <v>7</v>
      </c>
      <c r="B52" s="996">
        <v>41687</v>
      </c>
      <c r="C52" s="997">
        <v>612086</v>
      </c>
      <c r="D52" s="997">
        <v>135</v>
      </c>
      <c r="E52" s="784">
        <v>1</v>
      </c>
      <c r="F52" s="784">
        <v>0</v>
      </c>
      <c r="G52" s="784">
        <v>0</v>
      </c>
      <c r="H52" s="784">
        <v>0</v>
      </c>
      <c r="I52" s="784">
        <v>0</v>
      </c>
      <c r="J52" s="784">
        <v>0</v>
      </c>
      <c r="K52" s="1191"/>
    </row>
    <row r="53" spans="1:11" ht="17.25" customHeight="1">
      <c r="A53" s="784">
        <v>7</v>
      </c>
      <c r="B53" s="996">
        <v>41688</v>
      </c>
      <c r="C53" s="997">
        <v>612258</v>
      </c>
      <c r="D53" s="997">
        <v>172</v>
      </c>
      <c r="E53" s="784">
        <v>1</v>
      </c>
      <c r="F53" s="784">
        <v>0</v>
      </c>
      <c r="G53" s="784">
        <v>0</v>
      </c>
      <c r="H53" s="784">
        <v>0</v>
      </c>
      <c r="I53" s="784">
        <v>0</v>
      </c>
      <c r="J53" s="784">
        <v>0</v>
      </c>
      <c r="K53" s="1191"/>
    </row>
    <row r="54" spans="1:11" ht="17.25" customHeight="1">
      <c r="A54" s="784">
        <v>7</v>
      </c>
      <c r="B54" s="996">
        <v>41689</v>
      </c>
      <c r="C54" s="997">
        <v>612371</v>
      </c>
      <c r="D54" s="997">
        <v>113</v>
      </c>
      <c r="E54" s="784">
        <v>0</v>
      </c>
      <c r="F54" s="784">
        <v>-1</v>
      </c>
      <c r="G54" s="784">
        <v>0</v>
      </c>
      <c r="H54" s="784">
        <v>0</v>
      </c>
      <c r="I54" s="784">
        <v>0</v>
      </c>
      <c r="J54" s="784">
        <v>0</v>
      </c>
      <c r="K54" s="1102"/>
    </row>
    <row r="55" spans="1:11" ht="17.25" customHeight="1">
      <c r="A55" s="784">
        <v>8</v>
      </c>
      <c r="B55" s="996">
        <v>41690</v>
      </c>
      <c r="C55" s="997">
        <v>612536</v>
      </c>
      <c r="D55" s="997">
        <v>165</v>
      </c>
      <c r="E55" s="784">
        <v>-1</v>
      </c>
      <c r="F55" s="784">
        <v>0</v>
      </c>
      <c r="G55" s="784">
        <v>0</v>
      </c>
      <c r="H55" s="784">
        <v>0</v>
      </c>
      <c r="I55" s="784">
        <v>0</v>
      </c>
      <c r="J55" s="784">
        <v>-1</v>
      </c>
      <c r="K55" s="1412">
        <v>1662</v>
      </c>
    </row>
    <row r="56" spans="1:11" ht="17.25" customHeight="1">
      <c r="A56" s="784">
        <v>8</v>
      </c>
      <c r="B56" s="996">
        <v>41691</v>
      </c>
      <c r="C56" s="997">
        <v>612897</v>
      </c>
      <c r="D56" s="997">
        <v>361</v>
      </c>
      <c r="E56" s="784">
        <v>1</v>
      </c>
      <c r="F56" s="784">
        <v>3</v>
      </c>
      <c r="G56" s="784">
        <v>0</v>
      </c>
      <c r="H56" s="784">
        <v>2</v>
      </c>
      <c r="I56" s="784">
        <v>2</v>
      </c>
      <c r="J56" s="784">
        <v>0</v>
      </c>
      <c r="K56" s="1191"/>
    </row>
    <row r="57" spans="1:11" ht="17.25" customHeight="1">
      <c r="A57" s="784">
        <v>8</v>
      </c>
      <c r="B57" s="996">
        <v>41692</v>
      </c>
      <c r="C57" s="997">
        <v>613229</v>
      </c>
      <c r="D57" s="997">
        <v>332</v>
      </c>
      <c r="E57" s="784">
        <v>1</v>
      </c>
      <c r="F57" s="784">
        <v>3</v>
      </c>
      <c r="G57" s="784">
        <v>0</v>
      </c>
      <c r="H57" s="784">
        <v>0</v>
      </c>
      <c r="I57" s="784">
        <v>1</v>
      </c>
      <c r="J57" s="784">
        <v>3</v>
      </c>
      <c r="K57" s="1191"/>
    </row>
    <row r="58" spans="1:11" ht="17.25" customHeight="1">
      <c r="A58" s="784">
        <v>8</v>
      </c>
      <c r="B58" s="996">
        <v>41693</v>
      </c>
      <c r="C58" s="997">
        <v>613423</v>
      </c>
      <c r="D58" s="997">
        <v>194</v>
      </c>
      <c r="E58" s="784">
        <v>1</v>
      </c>
      <c r="F58" s="784">
        <v>0</v>
      </c>
      <c r="G58" s="784">
        <v>0</v>
      </c>
      <c r="H58" s="784">
        <v>0</v>
      </c>
      <c r="I58" s="784">
        <v>0</v>
      </c>
      <c r="J58" s="784">
        <v>0</v>
      </c>
      <c r="K58" s="1191"/>
    </row>
    <row r="59" spans="1:11" ht="17.25" customHeight="1">
      <c r="A59" s="784">
        <v>8</v>
      </c>
      <c r="B59" s="996">
        <v>41694</v>
      </c>
      <c r="C59" s="997">
        <v>613624</v>
      </c>
      <c r="D59" s="997">
        <v>201</v>
      </c>
      <c r="E59" s="784">
        <v>0</v>
      </c>
      <c r="F59" s="784">
        <v>0</v>
      </c>
      <c r="G59" s="784">
        <v>1</v>
      </c>
      <c r="H59" s="784">
        <v>0</v>
      </c>
      <c r="I59" s="784">
        <v>0</v>
      </c>
      <c r="J59" s="784">
        <v>0</v>
      </c>
      <c r="K59" s="1191"/>
    </row>
    <row r="60" spans="1:11" ht="17.25" customHeight="1">
      <c r="A60" s="784">
        <v>8</v>
      </c>
      <c r="B60" s="996">
        <v>41695</v>
      </c>
      <c r="C60" s="997">
        <v>613840</v>
      </c>
      <c r="D60" s="997">
        <v>216</v>
      </c>
      <c r="E60" s="784">
        <v>1</v>
      </c>
      <c r="F60" s="784">
        <v>0</v>
      </c>
      <c r="G60" s="784">
        <v>0</v>
      </c>
      <c r="H60" s="784">
        <v>0</v>
      </c>
      <c r="I60" s="784">
        <v>0</v>
      </c>
      <c r="J60" s="784">
        <v>0</v>
      </c>
      <c r="K60" s="1191"/>
    </row>
    <row r="61" spans="1:11" ht="17.25" customHeight="1">
      <c r="A61" s="784">
        <v>8</v>
      </c>
      <c r="B61" s="996">
        <v>41696</v>
      </c>
      <c r="C61" s="997">
        <v>614033</v>
      </c>
      <c r="D61" s="997">
        <v>193</v>
      </c>
      <c r="E61" s="784">
        <v>0</v>
      </c>
      <c r="F61" s="784">
        <v>1</v>
      </c>
      <c r="G61" s="784">
        <v>0</v>
      </c>
      <c r="H61" s="784">
        <v>0</v>
      </c>
      <c r="I61" s="784">
        <v>0</v>
      </c>
      <c r="J61" s="784">
        <v>0</v>
      </c>
      <c r="K61" s="1102"/>
    </row>
    <row r="62" spans="1:11" ht="17.25" customHeight="1">
      <c r="A62" s="784">
        <v>9</v>
      </c>
      <c r="B62" s="996">
        <v>41697</v>
      </c>
      <c r="C62" s="997">
        <v>614240</v>
      </c>
      <c r="D62" s="997">
        <v>207</v>
      </c>
      <c r="E62" s="784">
        <v>0</v>
      </c>
      <c r="F62" s="784">
        <v>0</v>
      </c>
      <c r="G62" s="784">
        <v>0</v>
      </c>
      <c r="H62" s="784">
        <v>0</v>
      </c>
      <c r="I62" s="784">
        <v>0</v>
      </c>
      <c r="J62" s="784">
        <v>0</v>
      </c>
      <c r="K62" s="1412">
        <v>1591</v>
      </c>
    </row>
    <row r="63" spans="1:11" ht="17.25" customHeight="1">
      <c r="A63" s="784">
        <v>9</v>
      </c>
      <c r="B63" s="996">
        <v>41698</v>
      </c>
      <c r="C63" s="997">
        <v>614420</v>
      </c>
      <c r="D63" s="997">
        <v>180</v>
      </c>
      <c r="E63" s="784">
        <v>1</v>
      </c>
      <c r="F63" s="784">
        <v>0</v>
      </c>
      <c r="G63" s="784">
        <v>1</v>
      </c>
      <c r="H63" s="784">
        <v>0</v>
      </c>
      <c r="I63" s="784">
        <v>0</v>
      </c>
      <c r="J63" s="784">
        <v>0</v>
      </c>
      <c r="K63" s="1191"/>
    </row>
    <row r="64" spans="1:11" ht="17.25" customHeight="1">
      <c r="A64" s="784">
        <v>9</v>
      </c>
      <c r="B64" s="996">
        <v>41699</v>
      </c>
      <c r="C64" s="997">
        <v>614692</v>
      </c>
      <c r="D64" s="997">
        <v>272</v>
      </c>
      <c r="E64" s="784">
        <v>1</v>
      </c>
      <c r="F64" s="784">
        <v>0</v>
      </c>
      <c r="G64" s="784">
        <v>0</v>
      </c>
      <c r="H64" s="784">
        <v>0</v>
      </c>
      <c r="I64" s="784">
        <v>0</v>
      </c>
      <c r="J64" s="784">
        <v>0</v>
      </c>
      <c r="K64" s="1191"/>
    </row>
    <row r="65" spans="1:11" ht="17.25" customHeight="1">
      <c r="A65" s="784">
        <v>9</v>
      </c>
      <c r="B65" s="996">
        <v>41700</v>
      </c>
      <c r="C65" s="997">
        <v>614882</v>
      </c>
      <c r="D65" s="997">
        <v>190</v>
      </c>
      <c r="E65" s="784">
        <v>1</v>
      </c>
      <c r="F65" s="784">
        <v>1</v>
      </c>
      <c r="G65" s="784">
        <v>0</v>
      </c>
      <c r="H65" s="784">
        <v>0</v>
      </c>
      <c r="I65" s="784">
        <v>0</v>
      </c>
      <c r="J65" s="784">
        <v>0</v>
      </c>
      <c r="K65" s="1191"/>
    </row>
    <row r="66" spans="1:11" ht="17.25" customHeight="1">
      <c r="A66" s="784">
        <v>9</v>
      </c>
      <c r="B66" s="996">
        <v>41701</v>
      </c>
      <c r="C66" s="997">
        <v>615161</v>
      </c>
      <c r="D66" s="997">
        <v>279</v>
      </c>
      <c r="E66" s="784">
        <v>1</v>
      </c>
      <c r="F66" s="784">
        <v>0</v>
      </c>
      <c r="G66" s="784">
        <v>0</v>
      </c>
      <c r="H66" s="784">
        <v>0</v>
      </c>
      <c r="I66" s="784">
        <v>0</v>
      </c>
      <c r="J66" s="784">
        <v>0</v>
      </c>
      <c r="K66" s="1191"/>
    </row>
    <row r="67" spans="1:11" ht="17.25" customHeight="1">
      <c r="A67" s="784">
        <v>9</v>
      </c>
      <c r="B67" s="996">
        <v>41702</v>
      </c>
      <c r="C67" s="997">
        <v>615452</v>
      </c>
      <c r="D67" s="997">
        <v>291</v>
      </c>
      <c r="E67" s="784">
        <v>-1</v>
      </c>
      <c r="F67" s="784">
        <v>0</v>
      </c>
      <c r="G67" s="784">
        <v>0</v>
      </c>
      <c r="H67" s="784">
        <v>0</v>
      </c>
      <c r="I67" s="784">
        <v>0</v>
      </c>
      <c r="J67" s="784">
        <v>0</v>
      </c>
      <c r="K67" s="1191"/>
    </row>
    <row r="68" spans="1:11" ht="17.25" customHeight="1">
      <c r="A68" s="784">
        <v>9</v>
      </c>
      <c r="B68" s="996">
        <v>41703</v>
      </c>
      <c r="C68" s="997">
        <v>615624</v>
      </c>
      <c r="D68" s="997">
        <v>172</v>
      </c>
      <c r="E68" s="784">
        <v>0</v>
      </c>
      <c r="F68" s="784">
        <v>0</v>
      </c>
      <c r="G68" s="784">
        <v>0</v>
      </c>
      <c r="H68" s="784">
        <v>0</v>
      </c>
      <c r="I68" s="784">
        <v>0</v>
      </c>
      <c r="J68" s="784">
        <v>0</v>
      </c>
      <c r="K68" s="1102"/>
    </row>
    <row r="69" spans="1:11" ht="17.25" customHeight="1">
      <c r="A69" s="784">
        <v>10</v>
      </c>
      <c r="B69" s="996">
        <v>41704</v>
      </c>
      <c r="C69" s="997">
        <v>615823</v>
      </c>
      <c r="D69" s="997">
        <v>199</v>
      </c>
      <c r="E69" s="784">
        <v>0</v>
      </c>
      <c r="F69" s="784">
        <v>0</v>
      </c>
      <c r="G69" s="784">
        <v>0</v>
      </c>
      <c r="H69" s="784">
        <v>0</v>
      </c>
      <c r="I69" s="784">
        <v>0</v>
      </c>
      <c r="J69" s="784">
        <v>0</v>
      </c>
      <c r="K69" s="1412">
        <v>1120</v>
      </c>
    </row>
    <row r="70" spans="1:11" ht="17.25" customHeight="1">
      <c r="A70" s="784">
        <v>10</v>
      </c>
      <c r="B70" s="996">
        <v>41705</v>
      </c>
      <c r="C70" s="997">
        <v>615963</v>
      </c>
      <c r="D70" s="997">
        <v>140</v>
      </c>
      <c r="E70" s="784">
        <v>0</v>
      </c>
      <c r="F70" s="784">
        <v>1</v>
      </c>
      <c r="G70" s="784">
        <v>0</v>
      </c>
      <c r="H70" s="784">
        <v>0</v>
      </c>
      <c r="I70" s="784">
        <v>0</v>
      </c>
      <c r="J70" s="784">
        <v>0</v>
      </c>
      <c r="K70" s="1191"/>
    </row>
    <row r="71" spans="1:11" ht="17.25" customHeight="1">
      <c r="A71" s="784">
        <v>10</v>
      </c>
      <c r="B71" s="996">
        <v>41706</v>
      </c>
      <c r="C71" s="997">
        <v>616143</v>
      </c>
      <c r="D71" s="997">
        <v>180</v>
      </c>
      <c r="E71" s="784">
        <v>0</v>
      </c>
      <c r="F71" s="784">
        <v>0</v>
      </c>
      <c r="G71" s="784">
        <v>0</v>
      </c>
      <c r="H71" s="784">
        <v>0</v>
      </c>
      <c r="I71" s="784">
        <v>0</v>
      </c>
      <c r="J71" s="784">
        <v>0</v>
      </c>
      <c r="K71" s="1191"/>
    </row>
    <row r="72" spans="1:11" ht="17.25" customHeight="1">
      <c r="A72" s="784">
        <v>10</v>
      </c>
      <c r="B72" s="996">
        <v>41707</v>
      </c>
      <c r="C72" s="997">
        <v>616301</v>
      </c>
      <c r="D72" s="997">
        <v>158</v>
      </c>
      <c r="E72" s="784">
        <v>0</v>
      </c>
      <c r="F72" s="784">
        <v>0</v>
      </c>
      <c r="G72" s="784">
        <v>0</v>
      </c>
      <c r="H72" s="784">
        <v>0</v>
      </c>
      <c r="I72" s="784">
        <v>0</v>
      </c>
      <c r="J72" s="784">
        <v>1</v>
      </c>
      <c r="K72" s="1191"/>
    </row>
    <row r="73" spans="1:11" ht="17.25" customHeight="1">
      <c r="A73" s="784">
        <v>10</v>
      </c>
      <c r="B73" s="996">
        <v>41708</v>
      </c>
      <c r="C73" s="997">
        <v>616407</v>
      </c>
      <c r="D73" s="997">
        <v>106</v>
      </c>
      <c r="E73" s="784">
        <v>0</v>
      </c>
      <c r="F73" s="784">
        <v>1</v>
      </c>
      <c r="G73" s="784">
        <v>0</v>
      </c>
      <c r="H73" s="784">
        <v>0</v>
      </c>
      <c r="I73" s="784">
        <v>0</v>
      </c>
      <c r="J73" s="784">
        <v>0</v>
      </c>
      <c r="K73" s="1191"/>
    </row>
    <row r="74" spans="1:11" ht="17.25" customHeight="1">
      <c r="A74" s="784">
        <v>10</v>
      </c>
      <c r="B74" s="996">
        <v>41709</v>
      </c>
      <c r="C74" s="997">
        <v>616554</v>
      </c>
      <c r="D74" s="997">
        <v>147</v>
      </c>
      <c r="E74" s="784">
        <v>0</v>
      </c>
      <c r="F74" s="784">
        <v>1</v>
      </c>
      <c r="G74" s="784">
        <v>0</v>
      </c>
      <c r="H74" s="784">
        <v>0</v>
      </c>
      <c r="I74" s="784">
        <v>0</v>
      </c>
      <c r="J74" s="784">
        <v>0</v>
      </c>
      <c r="K74" s="1191"/>
    </row>
    <row r="75" spans="1:11" ht="17.25" customHeight="1">
      <c r="A75" s="784">
        <v>10</v>
      </c>
      <c r="B75" s="996">
        <v>41710</v>
      </c>
      <c r="C75" s="997">
        <v>616744</v>
      </c>
      <c r="D75" s="997">
        <v>190</v>
      </c>
      <c r="E75" s="784">
        <v>0</v>
      </c>
      <c r="F75" s="784">
        <v>0</v>
      </c>
      <c r="G75" s="784">
        <v>0</v>
      </c>
      <c r="H75" s="784">
        <v>0</v>
      </c>
      <c r="I75" s="784">
        <v>0</v>
      </c>
      <c r="J75" s="784">
        <v>0</v>
      </c>
      <c r="K75" s="1102"/>
    </row>
    <row r="76" spans="1:11" ht="17.25" customHeight="1">
      <c r="A76" s="784">
        <v>11</v>
      </c>
      <c r="B76" s="996">
        <v>41711</v>
      </c>
      <c r="C76" s="997">
        <v>616887</v>
      </c>
      <c r="D76" s="997">
        <v>143</v>
      </c>
      <c r="E76" s="784">
        <v>1</v>
      </c>
      <c r="F76" s="784">
        <v>0</v>
      </c>
      <c r="G76" s="784">
        <v>0</v>
      </c>
      <c r="H76" s="784">
        <v>0</v>
      </c>
      <c r="I76" s="784">
        <v>0</v>
      </c>
      <c r="J76" s="784">
        <v>0</v>
      </c>
      <c r="K76" s="1412">
        <v>1127</v>
      </c>
    </row>
    <row r="77" spans="1:11" ht="17.25" customHeight="1">
      <c r="A77" s="784">
        <v>11</v>
      </c>
      <c r="B77" s="996">
        <v>41712</v>
      </c>
      <c r="C77" s="997">
        <v>617008</v>
      </c>
      <c r="D77" s="997">
        <v>121</v>
      </c>
      <c r="E77" s="784">
        <v>-1</v>
      </c>
      <c r="F77" s="784">
        <v>0</v>
      </c>
      <c r="G77" s="784">
        <v>0</v>
      </c>
      <c r="H77" s="784">
        <v>0</v>
      </c>
      <c r="I77" s="784">
        <v>3</v>
      </c>
      <c r="J77" s="784">
        <v>0</v>
      </c>
      <c r="K77" s="1191"/>
    </row>
    <row r="78" spans="1:11" ht="17.25" customHeight="1">
      <c r="A78" s="784">
        <v>11</v>
      </c>
      <c r="B78" s="996">
        <v>41713</v>
      </c>
      <c r="C78" s="997">
        <v>617172</v>
      </c>
      <c r="D78" s="997">
        <v>164</v>
      </c>
      <c r="E78" s="784">
        <v>0</v>
      </c>
      <c r="F78" s="784">
        <v>0</v>
      </c>
      <c r="G78" s="784">
        <v>0</v>
      </c>
      <c r="H78" s="784">
        <v>0</v>
      </c>
      <c r="I78" s="784">
        <v>0</v>
      </c>
      <c r="J78" s="784">
        <v>0</v>
      </c>
      <c r="K78" s="1191"/>
    </row>
    <row r="79" spans="1:11" ht="17.25" customHeight="1">
      <c r="A79" s="784">
        <v>11</v>
      </c>
      <c r="B79" s="996">
        <v>41714</v>
      </c>
      <c r="C79" s="997">
        <v>617330</v>
      </c>
      <c r="D79" s="997">
        <v>158</v>
      </c>
      <c r="E79" s="784">
        <v>1</v>
      </c>
      <c r="F79" s="784">
        <v>0</v>
      </c>
      <c r="G79" s="784">
        <v>0</v>
      </c>
      <c r="H79" s="784">
        <v>0</v>
      </c>
      <c r="I79" s="784">
        <v>0</v>
      </c>
      <c r="J79" s="784">
        <v>0</v>
      </c>
      <c r="K79" s="1191"/>
    </row>
    <row r="80" spans="1:11" ht="17.25" customHeight="1">
      <c r="A80" s="784">
        <v>11</v>
      </c>
      <c r="B80" s="996">
        <v>41715</v>
      </c>
      <c r="C80" s="997">
        <v>617495</v>
      </c>
      <c r="D80" s="997">
        <v>165</v>
      </c>
      <c r="E80" s="784">
        <v>0</v>
      </c>
      <c r="F80" s="784">
        <v>0</v>
      </c>
      <c r="G80" s="784">
        <v>0</v>
      </c>
      <c r="H80" s="784">
        <v>0</v>
      </c>
      <c r="I80" s="784">
        <v>0</v>
      </c>
      <c r="J80" s="784">
        <v>0</v>
      </c>
      <c r="K80" s="1191"/>
    </row>
    <row r="81" spans="1:11" ht="17.25" customHeight="1">
      <c r="A81" s="784">
        <v>11</v>
      </c>
      <c r="B81" s="996">
        <v>41716</v>
      </c>
      <c r="C81" s="997">
        <v>617667</v>
      </c>
      <c r="D81" s="997">
        <v>172</v>
      </c>
      <c r="E81" s="784">
        <v>2</v>
      </c>
      <c r="F81" s="784">
        <v>0</v>
      </c>
      <c r="G81" s="784">
        <v>0</v>
      </c>
      <c r="H81" s="784">
        <v>0</v>
      </c>
      <c r="I81" s="784">
        <v>0</v>
      </c>
      <c r="J81" s="784">
        <v>0</v>
      </c>
      <c r="K81" s="1191"/>
    </row>
    <row r="82" spans="1:11" ht="17.25" customHeight="1">
      <c r="A82" s="784">
        <v>11</v>
      </c>
      <c r="B82" s="996">
        <v>41717</v>
      </c>
      <c r="C82" s="997">
        <v>617871</v>
      </c>
      <c r="D82" s="997">
        <v>204</v>
      </c>
      <c r="E82" s="784">
        <v>0</v>
      </c>
      <c r="F82" s="784">
        <v>0</v>
      </c>
      <c r="G82" s="784">
        <v>0</v>
      </c>
      <c r="H82" s="784">
        <v>0</v>
      </c>
      <c r="I82" s="784">
        <v>0</v>
      </c>
      <c r="J82" s="784">
        <v>0</v>
      </c>
      <c r="K82" s="1102"/>
    </row>
    <row r="83" spans="1:11" ht="17.25" customHeight="1">
      <c r="A83" s="784">
        <v>12</v>
      </c>
      <c r="B83" s="996">
        <v>41718</v>
      </c>
      <c r="C83" s="997">
        <v>618300</v>
      </c>
      <c r="D83" s="997">
        <v>429</v>
      </c>
      <c r="E83" s="784">
        <v>0</v>
      </c>
      <c r="F83" s="784">
        <v>1</v>
      </c>
      <c r="G83" s="784">
        <v>0</v>
      </c>
      <c r="H83" s="784">
        <v>0</v>
      </c>
      <c r="I83" s="784">
        <v>0</v>
      </c>
      <c r="J83" s="784">
        <v>0</v>
      </c>
      <c r="K83" s="1412">
        <v>1376</v>
      </c>
    </row>
    <row r="84" spans="1:11" ht="17.25" customHeight="1">
      <c r="A84" s="784">
        <v>12</v>
      </c>
      <c r="B84" s="996">
        <v>41719</v>
      </c>
      <c r="C84" s="997">
        <v>618460</v>
      </c>
      <c r="D84" s="997">
        <v>160</v>
      </c>
      <c r="E84" s="784">
        <v>-1</v>
      </c>
      <c r="F84" s="784">
        <v>0</v>
      </c>
      <c r="G84" s="784">
        <v>1</v>
      </c>
      <c r="H84" s="784">
        <v>0</v>
      </c>
      <c r="I84" s="784">
        <v>0</v>
      </c>
      <c r="J84" s="784">
        <v>0</v>
      </c>
      <c r="K84" s="1191"/>
    </row>
    <row r="85" spans="1:11" ht="17.25" customHeight="1">
      <c r="A85" s="784">
        <v>12</v>
      </c>
      <c r="B85" s="996">
        <v>41720</v>
      </c>
      <c r="C85" s="997">
        <v>618608</v>
      </c>
      <c r="D85" s="997">
        <v>148</v>
      </c>
      <c r="E85" s="784">
        <v>1</v>
      </c>
      <c r="F85" s="784">
        <v>0</v>
      </c>
      <c r="G85" s="784">
        <v>0</v>
      </c>
      <c r="H85" s="784">
        <v>0</v>
      </c>
      <c r="I85" s="784">
        <v>0</v>
      </c>
      <c r="J85" s="784">
        <v>0</v>
      </c>
      <c r="K85" s="1191"/>
    </row>
    <row r="86" spans="1:11" ht="17.25" customHeight="1">
      <c r="A86" s="784">
        <v>12</v>
      </c>
      <c r="B86" s="996">
        <v>41721</v>
      </c>
      <c r="C86" s="997">
        <v>618735</v>
      </c>
      <c r="D86" s="997">
        <v>127</v>
      </c>
      <c r="E86" s="784">
        <v>0</v>
      </c>
      <c r="F86" s="784">
        <v>0</v>
      </c>
      <c r="G86" s="784">
        <v>0</v>
      </c>
      <c r="H86" s="784">
        <v>0</v>
      </c>
      <c r="I86" s="784">
        <v>0</v>
      </c>
      <c r="J86" s="784">
        <v>0</v>
      </c>
      <c r="K86" s="1191"/>
    </row>
    <row r="87" spans="1:11" ht="17.25" customHeight="1">
      <c r="A87" s="784">
        <v>12</v>
      </c>
      <c r="B87" s="996">
        <v>41722</v>
      </c>
      <c r="C87" s="997">
        <v>618930</v>
      </c>
      <c r="D87" s="997">
        <v>195</v>
      </c>
      <c r="E87" s="784">
        <v>0</v>
      </c>
      <c r="F87" s="784">
        <v>2</v>
      </c>
      <c r="G87" s="784">
        <v>0</v>
      </c>
      <c r="H87" s="784">
        <v>0</v>
      </c>
      <c r="I87" s="784">
        <v>0</v>
      </c>
      <c r="J87" s="784">
        <v>0</v>
      </c>
      <c r="K87" s="1191"/>
    </row>
    <row r="88" spans="1:11" ht="17.25" customHeight="1">
      <c r="A88" s="784">
        <v>12</v>
      </c>
      <c r="B88" s="996">
        <v>41723</v>
      </c>
      <c r="C88" s="997">
        <v>619057</v>
      </c>
      <c r="D88" s="997">
        <v>127</v>
      </c>
      <c r="E88" s="784">
        <v>1</v>
      </c>
      <c r="F88" s="784">
        <v>1</v>
      </c>
      <c r="G88" s="784">
        <v>0</v>
      </c>
      <c r="H88" s="784">
        <v>0</v>
      </c>
      <c r="I88" s="784">
        <v>0</v>
      </c>
      <c r="J88" s="784">
        <v>0</v>
      </c>
      <c r="K88" s="1191"/>
    </row>
    <row r="89" spans="1:11" ht="17.25" customHeight="1">
      <c r="A89" s="784">
        <v>12</v>
      </c>
      <c r="B89" s="996">
        <v>41724</v>
      </c>
      <c r="C89" s="997">
        <v>619247</v>
      </c>
      <c r="D89" s="997">
        <v>190</v>
      </c>
      <c r="E89" s="784">
        <v>1</v>
      </c>
      <c r="F89" s="784">
        <v>1</v>
      </c>
      <c r="G89" s="784">
        <v>0</v>
      </c>
      <c r="H89" s="784">
        <v>0</v>
      </c>
      <c r="I89" s="784">
        <v>0</v>
      </c>
      <c r="J89" s="784">
        <v>0</v>
      </c>
      <c r="K89" s="1102"/>
    </row>
    <row r="90" spans="1:11" ht="17.25" customHeight="1">
      <c r="A90" s="784">
        <v>13</v>
      </c>
      <c r="B90" s="996">
        <v>41725</v>
      </c>
      <c r="C90" s="997">
        <v>619364</v>
      </c>
      <c r="D90" s="997">
        <v>117</v>
      </c>
      <c r="E90" s="784">
        <v>0</v>
      </c>
      <c r="F90" s="784">
        <v>0</v>
      </c>
      <c r="G90" s="784">
        <v>0</v>
      </c>
      <c r="H90" s="784">
        <v>0</v>
      </c>
      <c r="I90" s="784">
        <v>0</v>
      </c>
      <c r="J90" s="784">
        <v>0</v>
      </c>
      <c r="K90" s="1412">
        <v>695</v>
      </c>
    </row>
    <row r="91" spans="1:11" ht="17.25" customHeight="1">
      <c r="A91" s="784">
        <v>13</v>
      </c>
      <c r="B91" s="996">
        <v>41726</v>
      </c>
      <c r="C91" s="997">
        <v>619458</v>
      </c>
      <c r="D91" s="997">
        <v>94</v>
      </c>
      <c r="E91" s="784">
        <v>0</v>
      </c>
      <c r="F91" s="784">
        <v>0</v>
      </c>
      <c r="G91" s="784">
        <v>0</v>
      </c>
      <c r="H91" s="784">
        <v>0</v>
      </c>
      <c r="I91" s="784">
        <v>0</v>
      </c>
      <c r="J91" s="784">
        <v>0</v>
      </c>
      <c r="K91" s="1191"/>
    </row>
    <row r="92" spans="1:11" ht="17.25" customHeight="1">
      <c r="A92" s="784">
        <v>13</v>
      </c>
      <c r="B92" s="996">
        <v>41727</v>
      </c>
      <c r="C92" s="997">
        <v>619589</v>
      </c>
      <c r="D92" s="997">
        <v>131</v>
      </c>
      <c r="E92" s="784">
        <v>0</v>
      </c>
      <c r="F92" s="784">
        <v>0</v>
      </c>
      <c r="G92" s="784">
        <v>0</v>
      </c>
      <c r="H92" s="784">
        <v>0</v>
      </c>
      <c r="I92" s="784">
        <v>0</v>
      </c>
      <c r="J92" s="784">
        <v>0</v>
      </c>
      <c r="K92" s="1191"/>
    </row>
    <row r="93" spans="1:11" ht="17.25" customHeight="1">
      <c r="A93" s="784">
        <v>13</v>
      </c>
      <c r="B93" s="996">
        <v>41728</v>
      </c>
      <c r="C93" s="997">
        <v>619701</v>
      </c>
      <c r="D93" s="997">
        <v>112</v>
      </c>
      <c r="E93" s="784">
        <v>0</v>
      </c>
      <c r="F93" s="784">
        <v>0</v>
      </c>
      <c r="G93" s="784">
        <v>0</v>
      </c>
      <c r="H93" s="784">
        <v>0</v>
      </c>
      <c r="I93" s="784">
        <v>0</v>
      </c>
      <c r="J93" s="784">
        <v>0</v>
      </c>
      <c r="K93" s="1191"/>
    </row>
    <row r="94" spans="1:11" ht="17.25" customHeight="1">
      <c r="A94" s="784">
        <v>13</v>
      </c>
      <c r="B94" s="996">
        <v>41729</v>
      </c>
      <c r="C94" s="997">
        <v>619789</v>
      </c>
      <c r="D94" s="997">
        <v>88</v>
      </c>
      <c r="E94" s="784">
        <v>0</v>
      </c>
      <c r="F94" s="784">
        <v>0</v>
      </c>
      <c r="G94" s="784">
        <v>0</v>
      </c>
      <c r="H94" s="784">
        <v>0</v>
      </c>
      <c r="I94" s="784">
        <v>0</v>
      </c>
      <c r="J94" s="784">
        <v>0</v>
      </c>
      <c r="K94" s="1191"/>
    </row>
    <row r="95" spans="1:11" ht="17.25" customHeight="1">
      <c r="A95" s="784">
        <v>13</v>
      </c>
      <c r="B95" s="996">
        <v>41730</v>
      </c>
      <c r="C95" s="997">
        <v>619867</v>
      </c>
      <c r="D95" s="997">
        <v>78</v>
      </c>
      <c r="E95" s="784">
        <v>0</v>
      </c>
      <c r="F95" s="784">
        <v>1</v>
      </c>
      <c r="G95" s="784">
        <v>0</v>
      </c>
      <c r="H95" s="784">
        <v>0</v>
      </c>
      <c r="I95" s="784">
        <v>0</v>
      </c>
      <c r="J95" s="784">
        <v>0</v>
      </c>
      <c r="K95" s="1191"/>
    </row>
    <row r="96" spans="1:11" ht="17.25" customHeight="1">
      <c r="A96" s="784">
        <v>13</v>
      </c>
      <c r="B96" s="996">
        <v>41731</v>
      </c>
      <c r="C96" s="997">
        <v>619942</v>
      </c>
      <c r="D96" s="997">
        <v>75</v>
      </c>
      <c r="E96" s="784">
        <v>0</v>
      </c>
      <c r="F96" s="784">
        <v>0</v>
      </c>
      <c r="G96" s="784">
        <v>0</v>
      </c>
      <c r="H96" s="784">
        <v>0</v>
      </c>
      <c r="I96" s="784">
        <v>0</v>
      </c>
      <c r="J96" s="784">
        <v>0</v>
      </c>
      <c r="K96" s="1102"/>
    </row>
    <row r="97" spans="1:11" ht="17.25" customHeight="1">
      <c r="A97" s="784">
        <v>14</v>
      </c>
      <c r="B97" s="996">
        <v>41732</v>
      </c>
      <c r="C97" s="997">
        <v>620032</v>
      </c>
      <c r="D97" s="997">
        <v>90</v>
      </c>
      <c r="E97" s="784">
        <v>0</v>
      </c>
      <c r="F97" s="784">
        <v>0</v>
      </c>
      <c r="G97" s="784">
        <v>0</v>
      </c>
      <c r="H97" s="784">
        <v>0</v>
      </c>
      <c r="I97" s="784">
        <v>0</v>
      </c>
      <c r="J97" s="784">
        <v>0</v>
      </c>
      <c r="K97" s="1412">
        <v>743</v>
      </c>
    </row>
    <row r="98" spans="1:11" ht="17.25" customHeight="1">
      <c r="A98" s="784">
        <v>14</v>
      </c>
      <c r="B98" s="996">
        <v>41733</v>
      </c>
      <c r="C98" s="997">
        <v>620127</v>
      </c>
      <c r="D98" s="997">
        <v>95</v>
      </c>
      <c r="E98" s="784">
        <v>0</v>
      </c>
      <c r="F98" s="784">
        <v>0</v>
      </c>
      <c r="G98" s="784">
        <v>0</v>
      </c>
      <c r="H98" s="784">
        <v>0</v>
      </c>
      <c r="I98" s="784">
        <v>0</v>
      </c>
      <c r="J98" s="784">
        <v>-1</v>
      </c>
      <c r="K98" s="1191"/>
    </row>
    <row r="99" spans="1:11" ht="17.25" customHeight="1">
      <c r="A99" s="784">
        <v>14</v>
      </c>
      <c r="B99" s="996">
        <v>41734</v>
      </c>
      <c r="C99" s="997">
        <v>620216</v>
      </c>
      <c r="D99" s="997">
        <v>89</v>
      </c>
      <c r="E99" s="784">
        <v>0</v>
      </c>
      <c r="F99" s="784">
        <v>0</v>
      </c>
      <c r="G99" s="784">
        <v>0</v>
      </c>
      <c r="H99" s="784">
        <v>0</v>
      </c>
      <c r="I99" s="784">
        <v>0</v>
      </c>
      <c r="J99" s="784">
        <v>0</v>
      </c>
      <c r="K99" s="1191"/>
    </row>
    <row r="100" spans="1:11" ht="17.25" customHeight="1">
      <c r="A100" s="784">
        <v>14</v>
      </c>
      <c r="B100" s="996">
        <v>41735</v>
      </c>
      <c r="C100" s="997">
        <v>620312</v>
      </c>
      <c r="D100" s="997">
        <v>96</v>
      </c>
      <c r="E100" s="784">
        <v>0</v>
      </c>
      <c r="F100" s="784">
        <v>0</v>
      </c>
      <c r="G100" s="784">
        <v>0</v>
      </c>
      <c r="H100" s="784">
        <v>0</v>
      </c>
      <c r="I100" s="784">
        <v>0</v>
      </c>
      <c r="J100" s="784">
        <v>0</v>
      </c>
      <c r="K100" s="1191"/>
    </row>
    <row r="101" spans="1:11" ht="17.25" customHeight="1">
      <c r="A101" s="784">
        <v>14</v>
      </c>
      <c r="B101" s="996">
        <v>41736</v>
      </c>
      <c r="C101" s="997">
        <v>620419</v>
      </c>
      <c r="D101" s="997">
        <v>107</v>
      </c>
      <c r="E101" s="784">
        <v>0</v>
      </c>
      <c r="F101" s="784">
        <v>0</v>
      </c>
      <c r="G101" s="784">
        <v>0</v>
      </c>
      <c r="H101" s="784">
        <v>0</v>
      </c>
      <c r="I101" s="784">
        <v>0</v>
      </c>
      <c r="J101" s="784">
        <v>0</v>
      </c>
      <c r="K101" s="1191"/>
    </row>
    <row r="102" spans="1:11" ht="17.25" customHeight="1">
      <c r="A102" s="784">
        <v>14</v>
      </c>
      <c r="B102" s="996">
        <v>41737</v>
      </c>
      <c r="C102" s="997">
        <v>620531</v>
      </c>
      <c r="D102" s="997">
        <v>112</v>
      </c>
      <c r="E102" s="784">
        <v>0</v>
      </c>
      <c r="F102" s="784">
        <v>0</v>
      </c>
      <c r="G102" s="784">
        <v>0</v>
      </c>
      <c r="H102" s="784">
        <v>0</v>
      </c>
      <c r="I102" s="784">
        <v>0</v>
      </c>
      <c r="J102" s="784">
        <v>0</v>
      </c>
      <c r="K102" s="1191"/>
    </row>
    <row r="103" spans="1:11" ht="17.25" customHeight="1">
      <c r="A103" s="784">
        <v>14</v>
      </c>
      <c r="B103" s="996">
        <v>41738</v>
      </c>
      <c r="C103" s="997">
        <v>620685</v>
      </c>
      <c r="D103" s="997">
        <v>154</v>
      </c>
      <c r="E103" s="784">
        <v>0</v>
      </c>
      <c r="F103" s="784">
        <v>0</v>
      </c>
      <c r="G103" s="784">
        <v>0</v>
      </c>
      <c r="H103" s="784">
        <v>0</v>
      </c>
      <c r="I103" s="784">
        <v>0</v>
      </c>
      <c r="J103" s="784">
        <v>0</v>
      </c>
      <c r="K103" s="1102"/>
    </row>
    <row r="104" spans="1:11" ht="17.25" customHeight="1">
      <c r="A104" s="784">
        <v>15</v>
      </c>
      <c r="B104" s="996">
        <v>41739</v>
      </c>
      <c r="C104" s="997">
        <v>620810</v>
      </c>
      <c r="D104" s="997">
        <v>125</v>
      </c>
      <c r="E104" s="784">
        <v>0</v>
      </c>
      <c r="F104" s="784">
        <v>0</v>
      </c>
      <c r="G104" s="784">
        <v>0</v>
      </c>
      <c r="H104" s="784">
        <v>0</v>
      </c>
      <c r="I104" s="784">
        <v>0</v>
      </c>
      <c r="J104" s="784">
        <v>0</v>
      </c>
      <c r="K104" s="1412">
        <v>889</v>
      </c>
    </row>
    <row r="105" spans="1:11" ht="17.25" customHeight="1">
      <c r="A105" s="784">
        <v>15</v>
      </c>
      <c r="B105" s="996">
        <v>41740</v>
      </c>
      <c r="C105" s="997">
        <v>620936</v>
      </c>
      <c r="D105" s="997">
        <v>126</v>
      </c>
      <c r="E105" s="784">
        <v>0</v>
      </c>
      <c r="F105" s="784">
        <v>0</v>
      </c>
      <c r="G105" s="784">
        <v>0</v>
      </c>
      <c r="H105" s="784">
        <v>0</v>
      </c>
      <c r="I105" s="784">
        <v>0</v>
      </c>
      <c r="J105" s="784">
        <v>0</v>
      </c>
      <c r="K105" s="1191"/>
    </row>
    <row r="106" spans="1:11" ht="17.25" customHeight="1">
      <c r="A106" s="784">
        <v>15</v>
      </c>
      <c r="B106" s="996">
        <v>41741</v>
      </c>
      <c r="C106" s="997">
        <v>621088</v>
      </c>
      <c r="D106" s="997">
        <v>152</v>
      </c>
      <c r="E106" s="784">
        <v>1</v>
      </c>
      <c r="F106" s="784">
        <v>2</v>
      </c>
      <c r="G106" s="784">
        <v>0</v>
      </c>
      <c r="H106" s="784">
        <v>0</v>
      </c>
      <c r="I106" s="784">
        <v>0</v>
      </c>
      <c r="J106" s="784">
        <v>0</v>
      </c>
      <c r="K106" s="1191"/>
    </row>
    <row r="107" spans="1:11" ht="17.25" customHeight="1">
      <c r="A107" s="784">
        <v>15</v>
      </c>
      <c r="B107" s="996">
        <v>41742</v>
      </c>
      <c r="C107" s="997">
        <v>621202</v>
      </c>
      <c r="D107" s="997">
        <v>114</v>
      </c>
      <c r="E107" s="784">
        <v>1</v>
      </c>
      <c r="F107" s="784">
        <v>1</v>
      </c>
      <c r="G107" s="784">
        <v>0</v>
      </c>
      <c r="H107" s="784">
        <v>0</v>
      </c>
      <c r="I107" s="784">
        <v>0</v>
      </c>
      <c r="J107" s="784">
        <v>0</v>
      </c>
      <c r="K107" s="1191"/>
    </row>
    <row r="108" spans="1:11" ht="17.25" customHeight="1">
      <c r="A108" s="784">
        <v>15</v>
      </c>
      <c r="B108" s="996">
        <v>41743</v>
      </c>
      <c r="C108" s="997">
        <v>621348</v>
      </c>
      <c r="D108" s="997">
        <v>146</v>
      </c>
      <c r="E108" s="784">
        <v>0</v>
      </c>
      <c r="F108" s="784">
        <v>0</v>
      </c>
      <c r="G108" s="784">
        <v>0</v>
      </c>
      <c r="H108" s="784">
        <v>0</v>
      </c>
      <c r="I108" s="784">
        <v>0</v>
      </c>
      <c r="J108" s="784">
        <v>0</v>
      </c>
      <c r="K108" s="1191"/>
    </row>
    <row r="109" spans="1:11" ht="17.25" customHeight="1">
      <c r="A109" s="784">
        <v>15</v>
      </c>
      <c r="B109" s="996">
        <v>41744</v>
      </c>
      <c r="C109" s="997">
        <v>621478</v>
      </c>
      <c r="D109" s="997">
        <v>130</v>
      </c>
      <c r="E109" s="784">
        <v>-1</v>
      </c>
      <c r="F109" s="784">
        <v>0</v>
      </c>
      <c r="G109" s="784">
        <v>0</v>
      </c>
      <c r="H109" s="784">
        <v>0</v>
      </c>
      <c r="I109" s="784">
        <v>0</v>
      </c>
      <c r="J109" s="784">
        <v>0</v>
      </c>
      <c r="K109" s="1191"/>
    </row>
    <row r="110" spans="1:11" ht="17.25" customHeight="1">
      <c r="A110" s="784">
        <v>15</v>
      </c>
      <c r="B110" s="996">
        <v>41745</v>
      </c>
      <c r="C110" s="997">
        <v>621574</v>
      </c>
      <c r="D110" s="997">
        <v>96</v>
      </c>
      <c r="E110" s="784">
        <v>1</v>
      </c>
      <c r="F110" s="784">
        <v>0</v>
      </c>
      <c r="G110" s="784">
        <v>0</v>
      </c>
      <c r="H110" s="784">
        <v>0</v>
      </c>
      <c r="I110" s="784">
        <v>0</v>
      </c>
      <c r="J110" s="784">
        <v>1</v>
      </c>
      <c r="K110" s="1102"/>
    </row>
    <row r="111" spans="1:11" ht="17.25" customHeight="1">
      <c r="A111" s="784">
        <v>16</v>
      </c>
      <c r="B111" s="996">
        <v>41746</v>
      </c>
      <c r="C111" s="997">
        <v>621646</v>
      </c>
      <c r="D111" s="997">
        <v>72</v>
      </c>
      <c r="E111" s="784">
        <v>0</v>
      </c>
      <c r="F111" s="784">
        <v>0</v>
      </c>
      <c r="G111" s="784">
        <v>0</v>
      </c>
      <c r="H111" s="784">
        <v>0</v>
      </c>
      <c r="I111" s="784">
        <v>0</v>
      </c>
      <c r="J111" s="784">
        <v>0</v>
      </c>
      <c r="K111" s="1412">
        <v>881</v>
      </c>
    </row>
    <row r="112" spans="1:11" ht="17.25" customHeight="1">
      <c r="A112" s="784">
        <v>16</v>
      </c>
      <c r="B112" s="996">
        <v>41747</v>
      </c>
      <c r="C112" s="997">
        <v>621711</v>
      </c>
      <c r="D112" s="997">
        <v>65</v>
      </c>
      <c r="E112" s="784">
        <v>0</v>
      </c>
      <c r="F112" s="784">
        <v>0</v>
      </c>
      <c r="G112" s="784">
        <v>0</v>
      </c>
      <c r="H112" s="784">
        <v>0</v>
      </c>
      <c r="I112" s="784">
        <v>0</v>
      </c>
      <c r="J112" s="784">
        <v>0</v>
      </c>
      <c r="K112" s="1191"/>
    </row>
    <row r="113" spans="1:11" ht="17.25" customHeight="1">
      <c r="A113" s="784">
        <v>16</v>
      </c>
      <c r="B113" s="996">
        <v>41748</v>
      </c>
      <c r="C113" s="997">
        <v>621817</v>
      </c>
      <c r="D113" s="997">
        <v>106</v>
      </c>
      <c r="E113" s="784">
        <v>1</v>
      </c>
      <c r="F113" s="784">
        <v>0</v>
      </c>
      <c r="G113" s="784">
        <v>0</v>
      </c>
      <c r="H113" s="784">
        <v>0</v>
      </c>
      <c r="I113" s="784">
        <v>0</v>
      </c>
      <c r="J113" s="784">
        <v>0</v>
      </c>
      <c r="K113" s="1191"/>
    </row>
    <row r="114" spans="1:11" ht="17.25" customHeight="1">
      <c r="A114" s="784">
        <v>16</v>
      </c>
      <c r="B114" s="996">
        <v>41749</v>
      </c>
      <c r="C114" s="997">
        <v>621897</v>
      </c>
      <c r="D114" s="997">
        <v>80</v>
      </c>
      <c r="E114" s="784">
        <v>0</v>
      </c>
      <c r="F114" s="784">
        <v>0</v>
      </c>
      <c r="G114" s="784">
        <v>0</v>
      </c>
      <c r="H114" s="784">
        <v>0</v>
      </c>
      <c r="I114" s="784">
        <v>0</v>
      </c>
      <c r="J114" s="784">
        <v>0</v>
      </c>
      <c r="K114" s="1191"/>
    </row>
    <row r="115" spans="1:11" ht="17.25" customHeight="1">
      <c r="A115" s="784">
        <v>16</v>
      </c>
      <c r="B115" s="996">
        <v>41750</v>
      </c>
      <c r="C115" s="997">
        <v>621966</v>
      </c>
      <c r="D115" s="997">
        <v>69</v>
      </c>
      <c r="E115" s="784">
        <v>0</v>
      </c>
      <c r="F115" s="784">
        <v>0</v>
      </c>
      <c r="G115" s="784">
        <v>0</v>
      </c>
      <c r="H115" s="784">
        <v>0</v>
      </c>
      <c r="I115" s="784">
        <v>0</v>
      </c>
      <c r="J115" s="784">
        <v>0</v>
      </c>
      <c r="K115" s="1191"/>
    </row>
    <row r="116" spans="1:11" ht="17.25" customHeight="1">
      <c r="A116" s="784">
        <v>16</v>
      </c>
      <c r="B116" s="996">
        <v>41751</v>
      </c>
      <c r="C116" s="997">
        <v>622030</v>
      </c>
      <c r="D116" s="997">
        <v>64</v>
      </c>
      <c r="E116" s="784">
        <v>0</v>
      </c>
      <c r="F116" s="784">
        <v>0</v>
      </c>
      <c r="G116" s="784">
        <v>0</v>
      </c>
      <c r="H116" s="784">
        <v>0</v>
      </c>
      <c r="I116" s="784">
        <v>0</v>
      </c>
      <c r="J116" s="784">
        <v>0</v>
      </c>
      <c r="K116" s="1191"/>
    </row>
    <row r="117" spans="1:11" ht="17.25" customHeight="1">
      <c r="A117" s="784">
        <v>16</v>
      </c>
      <c r="B117" s="996">
        <v>41752</v>
      </c>
      <c r="C117" s="997">
        <v>622455</v>
      </c>
      <c r="D117" s="997">
        <v>425</v>
      </c>
      <c r="E117" s="784">
        <v>0</v>
      </c>
      <c r="F117" s="784">
        <v>0</v>
      </c>
      <c r="G117" s="784">
        <v>0</v>
      </c>
      <c r="H117" s="784">
        <v>0</v>
      </c>
      <c r="I117" s="784">
        <v>0</v>
      </c>
      <c r="J117" s="784">
        <v>0</v>
      </c>
      <c r="K117" s="1102"/>
    </row>
    <row r="118" spans="1:11" ht="17.25" customHeight="1">
      <c r="A118" s="784">
        <v>17</v>
      </c>
      <c r="B118" s="996">
        <v>41753</v>
      </c>
      <c r="C118" s="997">
        <v>622689</v>
      </c>
      <c r="D118" s="997">
        <v>234</v>
      </c>
      <c r="E118" s="784">
        <v>1</v>
      </c>
      <c r="F118" s="784">
        <v>0</v>
      </c>
      <c r="G118" s="784">
        <v>0</v>
      </c>
      <c r="H118" s="784">
        <v>0</v>
      </c>
      <c r="I118" s="784">
        <v>0</v>
      </c>
      <c r="J118" s="784">
        <v>0</v>
      </c>
      <c r="K118" s="1412">
        <v>807</v>
      </c>
    </row>
    <row r="119" spans="1:11" ht="17.25" customHeight="1">
      <c r="A119" s="784">
        <v>17</v>
      </c>
      <c r="B119" s="996">
        <v>41754</v>
      </c>
      <c r="C119" s="997">
        <v>622809</v>
      </c>
      <c r="D119" s="997">
        <v>120</v>
      </c>
      <c r="E119" s="784">
        <v>0</v>
      </c>
      <c r="F119" s="784">
        <v>0</v>
      </c>
      <c r="G119" s="784">
        <v>0</v>
      </c>
      <c r="H119" s="784">
        <v>0</v>
      </c>
      <c r="I119" s="784">
        <v>0</v>
      </c>
      <c r="J119" s="784">
        <v>0</v>
      </c>
      <c r="K119" s="1191"/>
    </row>
    <row r="120" spans="1:11" ht="17.25" customHeight="1">
      <c r="A120" s="784">
        <v>17</v>
      </c>
      <c r="B120" s="996">
        <v>41755</v>
      </c>
      <c r="C120" s="997">
        <v>622895</v>
      </c>
      <c r="D120" s="997">
        <v>86</v>
      </c>
      <c r="E120" s="784">
        <v>0</v>
      </c>
      <c r="F120" s="784">
        <v>2</v>
      </c>
      <c r="G120" s="784">
        <v>0</v>
      </c>
      <c r="H120" s="784">
        <v>0</v>
      </c>
      <c r="I120" s="784">
        <v>0</v>
      </c>
      <c r="J120" s="784">
        <v>0</v>
      </c>
      <c r="K120" s="1191"/>
    </row>
    <row r="121" spans="1:11" ht="17.25" customHeight="1">
      <c r="A121" s="784">
        <v>17</v>
      </c>
      <c r="B121" s="996">
        <v>41756</v>
      </c>
      <c r="C121" s="997">
        <v>622989</v>
      </c>
      <c r="D121" s="997">
        <v>94</v>
      </c>
      <c r="E121" s="784">
        <v>0</v>
      </c>
      <c r="F121" s="784">
        <v>0</v>
      </c>
      <c r="G121" s="784">
        <v>0</v>
      </c>
      <c r="H121" s="784">
        <v>0</v>
      </c>
      <c r="I121" s="784">
        <v>0</v>
      </c>
      <c r="J121" s="784">
        <v>0</v>
      </c>
      <c r="K121" s="1191"/>
    </row>
    <row r="122" spans="1:11" ht="17.25" customHeight="1">
      <c r="A122" s="784">
        <v>17</v>
      </c>
      <c r="B122" s="996">
        <v>41757</v>
      </c>
      <c r="C122" s="997">
        <v>623062</v>
      </c>
      <c r="D122" s="997">
        <v>73</v>
      </c>
      <c r="E122" s="784">
        <v>0</v>
      </c>
      <c r="F122" s="784">
        <v>0</v>
      </c>
      <c r="G122" s="784">
        <v>0</v>
      </c>
      <c r="H122" s="784">
        <v>0</v>
      </c>
      <c r="I122" s="784">
        <v>0</v>
      </c>
      <c r="J122" s="784">
        <v>0</v>
      </c>
      <c r="K122" s="1191"/>
    </row>
    <row r="123" spans="1:11" ht="17.25" customHeight="1">
      <c r="A123" s="784">
        <v>17</v>
      </c>
      <c r="B123" s="996">
        <v>41758</v>
      </c>
      <c r="C123" s="997">
        <v>623182</v>
      </c>
      <c r="D123" s="997">
        <v>120</v>
      </c>
      <c r="E123" s="784">
        <v>0</v>
      </c>
      <c r="F123" s="784">
        <v>0</v>
      </c>
      <c r="G123" s="784">
        <v>1</v>
      </c>
      <c r="H123" s="784">
        <v>0</v>
      </c>
      <c r="I123" s="784">
        <v>0</v>
      </c>
      <c r="J123" s="784">
        <v>0</v>
      </c>
      <c r="K123" s="1191"/>
    </row>
    <row r="124" spans="1:11" ht="17.25" customHeight="1">
      <c r="A124" s="784">
        <v>17</v>
      </c>
      <c r="B124" s="996">
        <v>41759</v>
      </c>
      <c r="C124" s="997">
        <v>623262</v>
      </c>
      <c r="D124" s="997">
        <v>80</v>
      </c>
      <c r="E124" s="784">
        <v>0</v>
      </c>
      <c r="F124" s="784">
        <v>0</v>
      </c>
      <c r="G124" s="784">
        <v>0</v>
      </c>
      <c r="H124" s="784">
        <v>0</v>
      </c>
      <c r="I124" s="784">
        <v>0</v>
      </c>
      <c r="J124" s="784">
        <v>0</v>
      </c>
      <c r="K124" s="1102"/>
    </row>
    <row r="125" spans="1:11" ht="17.25" customHeight="1">
      <c r="A125" s="784">
        <v>18</v>
      </c>
      <c r="B125" s="996">
        <v>41760</v>
      </c>
      <c r="C125" s="997">
        <v>623313</v>
      </c>
      <c r="D125" s="997">
        <v>51</v>
      </c>
      <c r="E125" s="784">
        <v>0</v>
      </c>
      <c r="F125" s="784">
        <v>0</v>
      </c>
      <c r="G125" s="784">
        <v>0</v>
      </c>
      <c r="H125" s="784">
        <v>0</v>
      </c>
      <c r="I125" s="784">
        <v>0</v>
      </c>
      <c r="J125" s="784">
        <v>-2</v>
      </c>
      <c r="K125" s="1412">
        <v>351</v>
      </c>
    </row>
    <row r="126" spans="1:11" ht="17.25" customHeight="1">
      <c r="A126" s="784">
        <v>18</v>
      </c>
      <c r="B126" s="996">
        <v>41761</v>
      </c>
      <c r="C126" s="997">
        <v>623358</v>
      </c>
      <c r="D126" s="997">
        <v>45</v>
      </c>
      <c r="E126" s="784">
        <v>0</v>
      </c>
      <c r="F126" s="784">
        <v>0</v>
      </c>
      <c r="G126" s="784">
        <v>0</v>
      </c>
      <c r="H126" s="784">
        <v>0</v>
      </c>
      <c r="I126" s="784">
        <v>0</v>
      </c>
      <c r="J126" s="784">
        <v>0</v>
      </c>
      <c r="K126" s="1191"/>
    </row>
    <row r="127" spans="1:11" ht="17.25" customHeight="1">
      <c r="A127" s="784">
        <v>18</v>
      </c>
      <c r="B127" s="996">
        <v>41762</v>
      </c>
      <c r="C127" s="997">
        <v>623412</v>
      </c>
      <c r="D127" s="997">
        <v>54</v>
      </c>
      <c r="E127" s="784">
        <v>0</v>
      </c>
      <c r="F127" s="784">
        <v>0</v>
      </c>
      <c r="G127" s="784">
        <v>0</v>
      </c>
      <c r="H127" s="784">
        <v>0</v>
      </c>
      <c r="I127" s="784">
        <v>0</v>
      </c>
      <c r="J127" s="784">
        <v>0</v>
      </c>
      <c r="K127" s="1191"/>
    </row>
    <row r="128" spans="1:11" ht="17.25" customHeight="1">
      <c r="A128" s="784">
        <v>18</v>
      </c>
      <c r="B128" s="996">
        <v>41763</v>
      </c>
      <c r="C128" s="997">
        <v>623467</v>
      </c>
      <c r="D128" s="997">
        <v>55</v>
      </c>
      <c r="E128" s="784">
        <v>-1</v>
      </c>
      <c r="F128" s="784">
        <v>0</v>
      </c>
      <c r="G128" s="784">
        <v>0</v>
      </c>
      <c r="H128" s="784">
        <v>0</v>
      </c>
      <c r="I128" s="784">
        <v>0</v>
      </c>
      <c r="J128" s="784">
        <v>0</v>
      </c>
      <c r="K128" s="1191"/>
    </row>
    <row r="129" spans="1:11" ht="17.25" customHeight="1">
      <c r="A129" s="784">
        <v>18</v>
      </c>
      <c r="B129" s="996">
        <v>41764</v>
      </c>
      <c r="C129" s="997">
        <v>623517</v>
      </c>
      <c r="D129" s="997">
        <v>50</v>
      </c>
      <c r="E129" s="784">
        <v>0</v>
      </c>
      <c r="F129" s="784">
        <v>0</v>
      </c>
      <c r="G129" s="784">
        <v>0</v>
      </c>
      <c r="H129" s="784">
        <v>0</v>
      </c>
      <c r="I129" s="784">
        <v>0</v>
      </c>
      <c r="J129" s="784">
        <v>0</v>
      </c>
      <c r="K129" s="1191"/>
    </row>
    <row r="130" spans="1:11" ht="17.25" customHeight="1">
      <c r="A130" s="784">
        <v>18</v>
      </c>
      <c r="B130" s="996">
        <v>41765</v>
      </c>
      <c r="C130" s="997">
        <v>623572</v>
      </c>
      <c r="D130" s="997">
        <v>55</v>
      </c>
      <c r="E130" s="784">
        <v>0</v>
      </c>
      <c r="F130" s="784">
        <v>0</v>
      </c>
      <c r="G130" s="784">
        <v>0</v>
      </c>
      <c r="H130" s="784">
        <v>0</v>
      </c>
      <c r="I130" s="784">
        <v>0</v>
      </c>
      <c r="J130" s="784">
        <v>0</v>
      </c>
      <c r="K130" s="1191"/>
    </row>
    <row r="131" spans="1:11" ht="17.25" customHeight="1">
      <c r="A131" s="784">
        <v>18</v>
      </c>
      <c r="B131" s="996">
        <v>41766</v>
      </c>
      <c r="C131" s="997">
        <v>623613</v>
      </c>
      <c r="D131" s="997">
        <v>41</v>
      </c>
      <c r="E131" s="784">
        <v>0</v>
      </c>
      <c r="F131" s="784">
        <v>0</v>
      </c>
      <c r="G131" s="784">
        <v>0</v>
      </c>
      <c r="H131" s="784">
        <v>0</v>
      </c>
      <c r="I131" s="784">
        <v>0</v>
      </c>
      <c r="J131" s="784">
        <v>0</v>
      </c>
      <c r="K131" s="1102"/>
    </row>
    <row r="132" spans="1:11" ht="17.25" customHeight="1">
      <c r="A132" s="784">
        <v>19</v>
      </c>
      <c r="B132" s="996">
        <v>41767</v>
      </c>
      <c r="C132" s="997">
        <v>623660</v>
      </c>
      <c r="D132" s="997">
        <v>47</v>
      </c>
      <c r="E132" s="784">
        <v>1</v>
      </c>
      <c r="F132" s="784">
        <v>1</v>
      </c>
      <c r="G132" s="784">
        <v>0</v>
      </c>
      <c r="H132" s="784">
        <v>0</v>
      </c>
      <c r="I132" s="784">
        <v>0</v>
      </c>
      <c r="J132" s="784">
        <v>0</v>
      </c>
      <c r="K132" s="1412">
        <v>439</v>
      </c>
    </row>
    <row r="133" spans="1:11" ht="17.25" customHeight="1">
      <c r="A133" s="784">
        <v>19</v>
      </c>
      <c r="B133" s="996">
        <v>41768</v>
      </c>
      <c r="C133" s="997">
        <v>623710</v>
      </c>
      <c r="D133" s="997">
        <v>50</v>
      </c>
      <c r="E133" s="784">
        <v>0</v>
      </c>
      <c r="F133" s="784">
        <v>0</v>
      </c>
      <c r="G133" s="784">
        <v>0</v>
      </c>
      <c r="H133" s="784">
        <v>0</v>
      </c>
      <c r="I133" s="784">
        <v>0</v>
      </c>
      <c r="J133" s="784">
        <v>0</v>
      </c>
      <c r="K133" s="1191"/>
    </row>
    <row r="134" spans="1:11" ht="17.25" customHeight="1">
      <c r="A134" s="784">
        <v>19</v>
      </c>
      <c r="B134" s="996">
        <v>41769</v>
      </c>
      <c r="C134" s="997">
        <v>623767</v>
      </c>
      <c r="D134" s="997">
        <v>57</v>
      </c>
      <c r="E134" s="784">
        <v>0</v>
      </c>
      <c r="F134" s="784">
        <v>0</v>
      </c>
      <c r="G134" s="784">
        <v>0</v>
      </c>
      <c r="H134" s="784">
        <v>0</v>
      </c>
      <c r="I134" s="784">
        <v>0</v>
      </c>
      <c r="J134" s="784">
        <v>0</v>
      </c>
      <c r="K134" s="1191"/>
    </row>
    <row r="135" spans="1:11" ht="17.25" customHeight="1">
      <c r="A135" s="784">
        <v>19</v>
      </c>
      <c r="B135" s="996">
        <v>41770</v>
      </c>
      <c r="C135" s="997">
        <v>623839</v>
      </c>
      <c r="D135" s="997">
        <v>72</v>
      </c>
      <c r="E135" s="784">
        <v>0</v>
      </c>
      <c r="F135" s="784">
        <v>1</v>
      </c>
      <c r="G135" s="784">
        <v>0</v>
      </c>
      <c r="H135" s="784">
        <v>0</v>
      </c>
      <c r="I135" s="784">
        <v>0</v>
      </c>
      <c r="J135" s="784">
        <v>1</v>
      </c>
      <c r="K135" s="1191"/>
    </row>
    <row r="136" spans="1:11" ht="17.25" customHeight="1">
      <c r="A136" s="784">
        <v>19</v>
      </c>
      <c r="B136" s="996">
        <v>41771</v>
      </c>
      <c r="C136" s="997">
        <v>623898</v>
      </c>
      <c r="D136" s="997">
        <v>59</v>
      </c>
      <c r="E136" s="784">
        <v>0</v>
      </c>
      <c r="F136" s="784">
        <v>0</v>
      </c>
      <c r="G136" s="784">
        <v>0</v>
      </c>
      <c r="H136" s="784">
        <v>0</v>
      </c>
      <c r="I136" s="784">
        <v>0</v>
      </c>
      <c r="J136" s="784">
        <v>0</v>
      </c>
      <c r="K136" s="1191"/>
    </row>
    <row r="137" spans="1:11" ht="17.25" customHeight="1">
      <c r="A137" s="784">
        <v>19</v>
      </c>
      <c r="B137" s="996">
        <v>41772</v>
      </c>
      <c r="C137" s="997">
        <v>623983</v>
      </c>
      <c r="D137" s="997">
        <v>85</v>
      </c>
      <c r="E137" s="784">
        <v>0</v>
      </c>
      <c r="F137" s="784">
        <v>0</v>
      </c>
      <c r="G137" s="784">
        <v>0</v>
      </c>
      <c r="H137" s="784">
        <v>0</v>
      </c>
      <c r="I137" s="784">
        <v>1</v>
      </c>
      <c r="J137" s="784">
        <v>0</v>
      </c>
      <c r="K137" s="1191"/>
    </row>
    <row r="138" spans="1:11" ht="17.25" customHeight="1">
      <c r="A138" s="784">
        <v>19</v>
      </c>
      <c r="B138" s="996">
        <v>41773</v>
      </c>
      <c r="C138" s="997">
        <v>624052</v>
      </c>
      <c r="D138" s="997">
        <v>69</v>
      </c>
      <c r="E138" s="784">
        <v>0</v>
      </c>
      <c r="F138" s="784">
        <v>0</v>
      </c>
      <c r="G138" s="784">
        <v>0</v>
      </c>
      <c r="H138" s="784">
        <v>0</v>
      </c>
      <c r="I138" s="784">
        <v>0</v>
      </c>
      <c r="J138" s="784">
        <v>-2</v>
      </c>
      <c r="K138" s="1102"/>
    </row>
    <row r="139" spans="1:11" ht="17.25" customHeight="1">
      <c r="A139" s="784">
        <v>20</v>
      </c>
      <c r="B139" s="996">
        <v>41774</v>
      </c>
      <c r="C139" s="997">
        <v>624103</v>
      </c>
      <c r="D139" s="997">
        <v>51</v>
      </c>
      <c r="E139" s="784">
        <v>0</v>
      </c>
      <c r="F139" s="784">
        <v>0</v>
      </c>
      <c r="G139" s="784">
        <v>0</v>
      </c>
      <c r="H139" s="784">
        <v>0</v>
      </c>
      <c r="I139" s="784">
        <v>0</v>
      </c>
      <c r="J139" s="784">
        <v>0</v>
      </c>
      <c r="K139" s="1412">
        <v>382</v>
      </c>
    </row>
    <row r="140" spans="1:11" ht="17.25" customHeight="1">
      <c r="A140" s="784">
        <v>20</v>
      </c>
      <c r="B140" s="996">
        <v>41775</v>
      </c>
      <c r="C140" s="997">
        <v>624174</v>
      </c>
      <c r="D140" s="997">
        <v>71</v>
      </c>
      <c r="E140" s="784">
        <v>0</v>
      </c>
      <c r="F140" s="784">
        <v>0</v>
      </c>
      <c r="G140" s="784">
        <v>0</v>
      </c>
      <c r="H140" s="784">
        <v>0</v>
      </c>
      <c r="I140" s="784">
        <v>0</v>
      </c>
      <c r="J140" s="784">
        <v>0</v>
      </c>
      <c r="K140" s="1191"/>
    </row>
    <row r="141" spans="1:11" ht="17.25" customHeight="1">
      <c r="A141" s="784">
        <v>20</v>
      </c>
      <c r="B141" s="996">
        <v>41776</v>
      </c>
      <c r="C141" s="997">
        <v>624232</v>
      </c>
      <c r="D141" s="997">
        <v>58</v>
      </c>
      <c r="E141" s="784">
        <v>0</v>
      </c>
      <c r="F141" s="784">
        <v>0</v>
      </c>
      <c r="G141" s="784">
        <v>0</v>
      </c>
      <c r="H141" s="784">
        <v>0</v>
      </c>
      <c r="I141" s="784">
        <v>0</v>
      </c>
      <c r="J141" s="784">
        <v>1</v>
      </c>
      <c r="K141" s="1191"/>
    </row>
    <row r="142" spans="1:11" ht="17.25" customHeight="1">
      <c r="A142" s="784">
        <v>20</v>
      </c>
      <c r="B142" s="996">
        <v>41777</v>
      </c>
      <c r="C142" s="997">
        <v>624282</v>
      </c>
      <c r="D142" s="997">
        <v>50</v>
      </c>
      <c r="E142" s="784">
        <v>0</v>
      </c>
      <c r="F142" s="784">
        <v>0</v>
      </c>
      <c r="G142" s="784">
        <v>0</v>
      </c>
      <c r="H142" s="784">
        <v>0</v>
      </c>
      <c r="I142" s="784">
        <v>0</v>
      </c>
      <c r="J142" s="784">
        <v>0</v>
      </c>
      <c r="K142" s="1191"/>
    </row>
    <row r="143" spans="1:11" ht="17.25" customHeight="1">
      <c r="A143" s="784">
        <v>20</v>
      </c>
      <c r="B143" s="996">
        <v>41778</v>
      </c>
      <c r="C143" s="997">
        <v>624329</v>
      </c>
      <c r="D143" s="997">
        <v>47</v>
      </c>
      <c r="E143" s="784">
        <v>0</v>
      </c>
      <c r="F143" s="784">
        <v>1</v>
      </c>
      <c r="G143" s="784">
        <v>0</v>
      </c>
      <c r="H143" s="784">
        <v>0</v>
      </c>
      <c r="I143" s="784">
        <v>3</v>
      </c>
      <c r="J143" s="784">
        <v>0</v>
      </c>
      <c r="K143" s="1191"/>
    </row>
    <row r="144" spans="1:11" ht="17.25" customHeight="1">
      <c r="A144" s="784">
        <v>20</v>
      </c>
      <c r="B144" s="996">
        <v>41779</v>
      </c>
      <c r="C144" s="997">
        <v>624385</v>
      </c>
      <c r="D144" s="997">
        <v>56</v>
      </c>
      <c r="E144" s="784">
        <v>0</v>
      </c>
      <c r="F144" s="784">
        <v>0</v>
      </c>
      <c r="G144" s="784">
        <v>0</v>
      </c>
      <c r="H144" s="784">
        <v>0</v>
      </c>
      <c r="I144" s="784">
        <v>0</v>
      </c>
      <c r="J144" s="784">
        <v>0</v>
      </c>
      <c r="K144" s="1191"/>
    </row>
    <row r="145" spans="1:11" ht="17.25" customHeight="1">
      <c r="A145" s="784">
        <v>20</v>
      </c>
      <c r="B145" s="996">
        <v>41780</v>
      </c>
      <c r="C145" s="997">
        <v>624434</v>
      </c>
      <c r="D145" s="997">
        <v>49</v>
      </c>
      <c r="E145" s="784">
        <v>0</v>
      </c>
      <c r="F145" s="784">
        <v>0</v>
      </c>
      <c r="G145" s="784">
        <v>0</v>
      </c>
      <c r="H145" s="784">
        <v>0</v>
      </c>
      <c r="I145" s="784">
        <v>0</v>
      </c>
      <c r="J145" s="784">
        <v>0</v>
      </c>
      <c r="K145" s="1102"/>
    </row>
    <row r="146" spans="1:11" ht="17.25" customHeight="1">
      <c r="A146" s="784">
        <v>21</v>
      </c>
      <c r="B146" s="996">
        <v>41781</v>
      </c>
      <c r="C146" s="997">
        <v>624519</v>
      </c>
      <c r="D146" s="997">
        <v>85</v>
      </c>
      <c r="E146" s="784">
        <v>0</v>
      </c>
      <c r="F146" s="784">
        <v>0</v>
      </c>
      <c r="G146" s="784">
        <v>0</v>
      </c>
      <c r="H146" s="784">
        <v>0</v>
      </c>
      <c r="I146" s="784">
        <v>0</v>
      </c>
      <c r="J146" s="784">
        <v>0</v>
      </c>
      <c r="K146" s="1412"/>
    </row>
    <row r="147" spans="1:11" ht="17.25" customHeight="1">
      <c r="A147" s="784">
        <v>21</v>
      </c>
      <c r="B147" s="996">
        <v>41782</v>
      </c>
      <c r="C147" s="997"/>
      <c r="D147" s="997"/>
      <c r="E147" s="784"/>
      <c r="F147" s="784"/>
      <c r="G147" s="784"/>
      <c r="H147" s="784"/>
      <c r="I147" s="784"/>
      <c r="J147" s="784"/>
      <c r="K147" s="1191"/>
    </row>
    <row r="148" spans="1:11" ht="17.25" customHeight="1">
      <c r="A148" s="784">
        <v>21</v>
      </c>
      <c r="B148" s="996">
        <v>41783</v>
      </c>
      <c r="C148" s="997"/>
      <c r="D148" s="997"/>
      <c r="E148" s="784"/>
      <c r="F148" s="784"/>
      <c r="G148" s="784"/>
      <c r="H148" s="784"/>
      <c r="I148" s="784"/>
      <c r="J148" s="784"/>
      <c r="K148" s="1191"/>
    </row>
    <row r="149" spans="1:11" ht="17.25" customHeight="1">
      <c r="A149" s="784">
        <v>21</v>
      </c>
      <c r="B149" s="996">
        <v>41784</v>
      </c>
      <c r="C149" s="997"/>
      <c r="D149" s="997"/>
      <c r="E149" s="784"/>
      <c r="F149" s="784"/>
      <c r="G149" s="784"/>
      <c r="H149" s="784"/>
      <c r="I149" s="784"/>
      <c r="J149" s="784"/>
      <c r="K149" s="1191"/>
    </row>
    <row r="150" spans="1:11" ht="17.25" customHeight="1">
      <c r="A150" s="784">
        <v>21</v>
      </c>
      <c r="B150" s="996">
        <v>41785</v>
      </c>
      <c r="C150" s="997"/>
      <c r="D150" s="997"/>
      <c r="E150" s="784"/>
      <c r="F150" s="784"/>
      <c r="G150" s="784"/>
      <c r="H150" s="784"/>
      <c r="I150" s="784"/>
      <c r="J150" s="784"/>
      <c r="K150" s="1191"/>
    </row>
    <row r="151" spans="1:11" ht="17.25" customHeight="1">
      <c r="A151" s="784">
        <v>21</v>
      </c>
      <c r="B151" s="996">
        <v>41786</v>
      </c>
      <c r="C151" s="997"/>
      <c r="D151" s="997"/>
      <c r="E151" s="784"/>
      <c r="F151" s="784"/>
      <c r="G151" s="784"/>
      <c r="H151" s="784"/>
      <c r="I151" s="784"/>
      <c r="J151" s="784"/>
      <c r="K151" s="1191"/>
    </row>
    <row r="152" spans="1:11" ht="17.25" customHeight="1">
      <c r="A152" s="784">
        <v>21</v>
      </c>
      <c r="B152" s="996">
        <v>41787</v>
      </c>
      <c r="C152" s="997"/>
      <c r="D152" s="997"/>
      <c r="E152" s="784"/>
      <c r="F152" s="784"/>
      <c r="G152" s="784"/>
      <c r="H152" s="784"/>
      <c r="I152" s="784"/>
      <c r="J152" s="784"/>
      <c r="K152" s="1102"/>
    </row>
    <row r="153" spans="1:11" ht="17.25" customHeight="1">
      <c r="A153" s="784">
        <v>22</v>
      </c>
      <c r="B153" s="996">
        <v>41788</v>
      </c>
      <c r="C153" s="997"/>
      <c r="D153" s="997"/>
      <c r="E153" s="784"/>
      <c r="F153" s="784"/>
      <c r="G153" s="784"/>
      <c r="H153" s="784"/>
      <c r="I153" s="784"/>
      <c r="J153" s="784"/>
      <c r="K153" s="1412"/>
    </row>
    <row r="154" spans="1:11" ht="17.25" customHeight="1">
      <c r="A154" s="784">
        <v>22</v>
      </c>
      <c r="B154" s="996">
        <v>41789</v>
      </c>
      <c r="C154" s="997"/>
      <c r="D154" s="997"/>
      <c r="E154" s="784"/>
      <c r="F154" s="784"/>
      <c r="G154" s="784"/>
      <c r="H154" s="784"/>
      <c r="I154" s="784"/>
      <c r="J154" s="784"/>
      <c r="K154" s="1191"/>
    </row>
    <row r="155" spans="1:11" ht="17.25" customHeight="1">
      <c r="A155" s="784">
        <v>22</v>
      </c>
      <c r="B155" s="996">
        <v>41790</v>
      </c>
      <c r="C155" s="997"/>
      <c r="D155" s="997"/>
      <c r="E155" s="784"/>
      <c r="F155" s="784"/>
      <c r="G155" s="784"/>
      <c r="H155" s="784"/>
      <c r="I155" s="784"/>
      <c r="J155" s="784"/>
      <c r="K155" s="1191"/>
    </row>
    <row r="156" spans="1:11" ht="17.25" customHeight="1">
      <c r="A156" s="784">
        <v>22</v>
      </c>
      <c r="B156" s="996">
        <v>41791</v>
      </c>
      <c r="C156" s="997"/>
      <c r="D156" s="997"/>
      <c r="E156" s="784"/>
      <c r="F156" s="784"/>
      <c r="G156" s="784"/>
      <c r="H156" s="784"/>
      <c r="I156" s="784"/>
      <c r="J156" s="784"/>
      <c r="K156" s="1191"/>
    </row>
    <row r="157" spans="1:11" ht="17.25" customHeight="1">
      <c r="A157" s="784">
        <v>22</v>
      </c>
      <c r="B157" s="996">
        <v>41792</v>
      </c>
      <c r="C157" s="997"/>
      <c r="D157" s="997"/>
      <c r="E157" s="784"/>
      <c r="F157" s="784"/>
      <c r="G157" s="784"/>
      <c r="H157" s="784"/>
      <c r="I157" s="784"/>
      <c r="J157" s="784"/>
      <c r="K157" s="1191"/>
    </row>
    <row r="158" spans="1:11" ht="17.25" customHeight="1">
      <c r="A158" s="784">
        <v>22</v>
      </c>
      <c r="B158" s="996">
        <v>41793</v>
      </c>
      <c r="C158" s="997"/>
      <c r="D158" s="997"/>
      <c r="E158" s="784"/>
      <c r="F158" s="784"/>
      <c r="G158" s="784"/>
      <c r="H158" s="784"/>
      <c r="I158" s="784"/>
      <c r="J158" s="784"/>
      <c r="K158" s="1191"/>
    </row>
    <row r="159" spans="1:11" ht="17.25" customHeight="1">
      <c r="A159" s="784">
        <v>22</v>
      </c>
      <c r="B159" s="996">
        <v>41794</v>
      </c>
      <c r="C159" s="997"/>
      <c r="D159" s="997"/>
      <c r="E159" s="784"/>
      <c r="F159" s="784"/>
      <c r="G159" s="784"/>
      <c r="H159" s="784"/>
      <c r="I159" s="784"/>
      <c r="J159" s="784"/>
      <c r="K159" s="1102"/>
    </row>
    <row r="160" spans="1:11" ht="17.25" customHeight="1">
      <c r="A160" s="784">
        <v>23</v>
      </c>
      <c r="B160" s="996">
        <v>41795</v>
      </c>
      <c r="C160" s="997"/>
      <c r="D160" s="997"/>
      <c r="E160" s="784"/>
      <c r="F160" s="784"/>
      <c r="G160" s="784"/>
      <c r="H160" s="784"/>
      <c r="I160" s="784"/>
      <c r="J160" s="784"/>
      <c r="K160" s="1412"/>
    </row>
    <row r="161" spans="1:11" ht="17.25" customHeight="1">
      <c r="A161" s="784">
        <v>23</v>
      </c>
      <c r="B161" s="996">
        <v>41796</v>
      </c>
      <c r="C161" s="997"/>
      <c r="D161" s="997"/>
      <c r="E161" s="784"/>
      <c r="F161" s="784"/>
      <c r="G161" s="784"/>
      <c r="H161" s="784"/>
      <c r="I161" s="784"/>
      <c r="J161" s="784"/>
      <c r="K161" s="1191"/>
    </row>
    <row r="162" spans="1:11" ht="17.25" customHeight="1">
      <c r="A162" s="784">
        <v>23</v>
      </c>
      <c r="B162" s="996">
        <v>41797</v>
      </c>
      <c r="C162" s="997"/>
      <c r="D162" s="997"/>
      <c r="E162" s="784"/>
      <c r="F162" s="784"/>
      <c r="G162" s="784"/>
      <c r="H162" s="784"/>
      <c r="I162" s="784"/>
      <c r="J162" s="784"/>
      <c r="K162" s="1191"/>
    </row>
    <row r="163" spans="1:11" ht="17.25" customHeight="1">
      <c r="A163" s="784">
        <v>23</v>
      </c>
      <c r="B163" s="996">
        <v>41798</v>
      </c>
      <c r="C163" s="997"/>
      <c r="D163" s="997"/>
      <c r="E163" s="784"/>
      <c r="F163" s="784"/>
      <c r="G163" s="784"/>
      <c r="H163" s="784"/>
      <c r="I163" s="784"/>
      <c r="J163" s="784"/>
      <c r="K163" s="1191"/>
    </row>
    <row r="164" spans="1:11" ht="17.25" customHeight="1">
      <c r="A164" s="784">
        <v>23</v>
      </c>
      <c r="B164" s="996">
        <v>41799</v>
      </c>
      <c r="C164" s="997"/>
      <c r="D164" s="997"/>
      <c r="E164" s="784"/>
      <c r="F164" s="784"/>
      <c r="G164" s="784"/>
      <c r="H164" s="784"/>
      <c r="I164" s="784"/>
      <c r="J164" s="784"/>
      <c r="K164" s="1191"/>
    </row>
    <row r="165" spans="1:11" ht="17.25" customHeight="1">
      <c r="A165" s="784">
        <v>23</v>
      </c>
      <c r="B165" s="996">
        <v>41800</v>
      </c>
      <c r="C165" s="997"/>
      <c r="D165" s="997"/>
      <c r="E165" s="784"/>
      <c r="F165" s="784"/>
      <c r="G165" s="784"/>
      <c r="H165" s="784"/>
      <c r="I165" s="784"/>
      <c r="J165" s="784"/>
      <c r="K165" s="1191"/>
    </row>
    <row r="166" spans="1:11" ht="17.25" customHeight="1">
      <c r="A166" s="784">
        <v>23</v>
      </c>
      <c r="B166" s="996">
        <v>41801</v>
      </c>
      <c r="C166" s="997"/>
      <c r="D166" s="997"/>
      <c r="E166" s="784"/>
      <c r="F166" s="784"/>
      <c r="G166" s="784"/>
      <c r="H166" s="784"/>
      <c r="I166" s="784"/>
      <c r="J166" s="784"/>
      <c r="K166" s="1102"/>
    </row>
    <row r="167" spans="1:11" ht="17.25" customHeight="1">
      <c r="A167" s="784">
        <v>24</v>
      </c>
      <c r="B167" s="996">
        <v>41802</v>
      </c>
      <c r="C167" s="997"/>
      <c r="D167" s="997"/>
      <c r="E167" s="784"/>
      <c r="F167" s="784"/>
      <c r="G167" s="784"/>
      <c r="H167" s="784"/>
      <c r="I167" s="784"/>
      <c r="J167" s="784"/>
      <c r="K167" s="1412"/>
    </row>
    <row r="168" spans="1:11" ht="17.25" customHeight="1">
      <c r="A168" s="784">
        <v>24</v>
      </c>
      <c r="B168" s="996">
        <v>41803</v>
      </c>
      <c r="C168" s="997"/>
      <c r="D168" s="997"/>
      <c r="E168" s="784"/>
      <c r="F168" s="784"/>
      <c r="G168" s="784"/>
      <c r="H168" s="784"/>
      <c r="I168" s="784"/>
      <c r="J168" s="784"/>
      <c r="K168" s="1191"/>
    </row>
    <row r="169" spans="1:11" ht="17.25" customHeight="1">
      <c r="A169" s="784">
        <v>24</v>
      </c>
      <c r="B169" s="996">
        <v>41804</v>
      </c>
      <c r="C169" s="997"/>
      <c r="D169" s="997"/>
      <c r="E169" s="784"/>
      <c r="F169" s="784"/>
      <c r="G169" s="784"/>
      <c r="H169" s="784"/>
      <c r="I169" s="784"/>
      <c r="J169" s="784"/>
      <c r="K169" s="1191"/>
    </row>
    <row r="170" spans="1:11" ht="17.25" customHeight="1">
      <c r="A170" s="784">
        <v>24</v>
      </c>
      <c r="B170" s="996">
        <v>41805</v>
      </c>
      <c r="C170" s="997"/>
      <c r="D170" s="997"/>
      <c r="E170" s="784"/>
      <c r="F170" s="784"/>
      <c r="G170" s="784"/>
      <c r="H170" s="784"/>
      <c r="I170" s="784"/>
      <c r="J170" s="784"/>
      <c r="K170" s="1191"/>
    </row>
    <row r="171" spans="1:11" ht="17.25" customHeight="1">
      <c r="A171" s="784">
        <v>24</v>
      </c>
      <c r="B171" s="996">
        <v>41806</v>
      </c>
      <c r="C171" s="997"/>
      <c r="D171" s="997"/>
      <c r="E171" s="784"/>
      <c r="F171" s="784"/>
      <c r="G171" s="784"/>
      <c r="H171" s="784"/>
      <c r="I171" s="784"/>
      <c r="J171" s="784"/>
      <c r="K171" s="1191"/>
    </row>
    <row r="172" spans="1:11" ht="17.25" customHeight="1">
      <c r="A172" s="784">
        <v>24</v>
      </c>
      <c r="B172" s="996">
        <v>41807</v>
      </c>
      <c r="C172" s="997"/>
      <c r="D172" s="997"/>
      <c r="E172" s="784"/>
      <c r="F172" s="784"/>
      <c r="G172" s="784"/>
      <c r="H172" s="784"/>
      <c r="I172" s="784"/>
      <c r="J172" s="784"/>
      <c r="K172" s="1191"/>
    </row>
    <row r="173" spans="1:11" ht="17.25" customHeight="1">
      <c r="A173" s="784">
        <v>24</v>
      </c>
      <c r="B173" s="996">
        <v>41808</v>
      </c>
      <c r="C173" s="997"/>
      <c r="D173" s="997"/>
      <c r="E173" s="784"/>
      <c r="F173" s="784"/>
      <c r="G173" s="784"/>
      <c r="H173" s="784"/>
      <c r="I173" s="784"/>
      <c r="J173" s="784"/>
      <c r="K173" s="1102"/>
    </row>
    <row r="174" spans="1:11" ht="17.25" customHeight="1">
      <c r="A174" s="784">
        <v>25</v>
      </c>
      <c r="B174" s="996">
        <v>41809</v>
      </c>
      <c r="C174" s="997"/>
      <c r="D174" s="997"/>
      <c r="E174" s="784"/>
      <c r="F174" s="784"/>
      <c r="G174" s="784"/>
      <c r="H174" s="784"/>
      <c r="I174" s="784"/>
      <c r="J174" s="784"/>
      <c r="K174" s="1412"/>
    </row>
    <row r="175" spans="1:11" ht="17.25" customHeight="1">
      <c r="A175" s="784">
        <v>25</v>
      </c>
      <c r="B175" s="996">
        <v>41810</v>
      </c>
      <c r="C175" s="997"/>
      <c r="D175" s="997"/>
      <c r="E175" s="784"/>
      <c r="F175" s="784"/>
      <c r="G175" s="784"/>
      <c r="H175" s="784"/>
      <c r="I175" s="784"/>
      <c r="J175" s="784"/>
      <c r="K175" s="1191"/>
    </row>
    <row r="176" spans="1:11" ht="17.25" customHeight="1">
      <c r="A176" s="784">
        <v>25</v>
      </c>
      <c r="B176" s="996">
        <v>41811</v>
      </c>
      <c r="C176" s="997"/>
      <c r="D176" s="997"/>
      <c r="E176" s="784"/>
      <c r="F176" s="784"/>
      <c r="G176" s="784"/>
      <c r="H176" s="784"/>
      <c r="I176" s="784"/>
      <c r="J176" s="784"/>
      <c r="K176" s="1191"/>
    </row>
    <row r="177" spans="1:11" ht="17.25" customHeight="1">
      <c r="A177" s="784">
        <v>25</v>
      </c>
      <c r="B177" s="996">
        <v>41812</v>
      </c>
      <c r="C177" s="997"/>
      <c r="D177" s="997"/>
      <c r="E177" s="784"/>
      <c r="F177" s="784"/>
      <c r="G177" s="784"/>
      <c r="H177" s="784"/>
      <c r="I177" s="784"/>
      <c r="J177" s="784"/>
      <c r="K177" s="1191"/>
    </row>
    <row r="178" spans="1:11" ht="17.25" customHeight="1">
      <c r="A178" s="784">
        <v>25</v>
      </c>
      <c r="B178" s="996">
        <v>41813</v>
      </c>
      <c r="C178" s="997"/>
      <c r="D178" s="997"/>
      <c r="E178" s="784"/>
      <c r="F178" s="784"/>
      <c r="G178" s="784"/>
      <c r="H178" s="784"/>
      <c r="I178" s="784"/>
      <c r="J178" s="784"/>
      <c r="K178" s="1191"/>
    </row>
    <row r="179" spans="1:11" ht="17.25" customHeight="1">
      <c r="A179" s="784">
        <v>25</v>
      </c>
      <c r="B179" s="996">
        <v>41814</v>
      </c>
      <c r="C179" s="997"/>
      <c r="D179" s="997"/>
      <c r="E179" s="784"/>
      <c r="F179" s="784"/>
      <c r="G179" s="784"/>
      <c r="H179" s="784"/>
      <c r="I179" s="784"/>
      <c r="J179" s="784"/>
      <c r="K179" s="1191"/>
    </row>
    <row r="180" spans="1:11" ht="17.25" customHeight="1">
      <c r="A180" s="784">
        <v>25</v>
      </c>
      <c r="B180" s="996">
        <v>41815</v>
      </c>
      <c r="C180" s="997"/>
      <c r="D180" s="997"/>
      <c r="E180" s="784"/>
      <c r="F180" s="784"/>
      <c r="G180" s="784"/>
      <c r="H180" s="784"/>
      <c r="I180" s="784"/>
      <c r="J180" s="784"/>
      <c r="K180" s="1102"/>
    </row>
    <row r="181" spans="1:11" ht="17.25" customHeight="1">
      <c r="A181" s="784">
        <v>26</v>
      </c>
      <c r="B181" s="996">
        <v>41816</v>
      </c>
      <c r="C181" s="997"/>
      <c r="D181" s="997"/>
      <c r="E181" s="784"/>
      <c r="F181" s="784"/>
      <c r="G181" s="784"/>
      <c r="H181" s="784"/>
      <c r="I181" s="784"/>
      <c r="J181" s="784"/>
      <c r="K181" s="1412"/>
    </row>
    <row r="182" spans="1:11" ht="17.25" customHeight="1">
      <c r="A182" s="784">
        <v>26</v>
      </c>
      <c r="B182" s="996">
        <v>41817</v>
      </c>
      <c r="C182" s="997"/>
      <c r="D182" s="997"/>
      <c r="E182" s="784"/>
      <c r="F182" s="784"/>
      <c r="G182" s="784"/>
      <c r="H182" s="784"/>
      <c r="I182" s="784"/>
      <c r="J182" s="784"/>
      <c r="K182" s="1191"/>
    </row>
    <row r="183" spans="1:11" ht="17.25" customHeight="1">
      <c r="A183" s="784">
        <v>26</v>
      </c>
      <c r="B183" s="996">
        <v>41818</v>
      </c>
      <c r="C183" s="997"/>
      <c r="D183" s="997"/>
      <c r="E183" s="784"/>
      <c r="F183" s="784"/>
      <c r="G183" s="784"/>
      <c r="H183" s="784"/>
      <c r="I183" s="784"/>
      <c r="J183" s="784"/>
      <c r="K183" s="1191"/>
    </row>
    <row r="184" spans="1:11" ht="17.25" customHeight="1">
      <c r="A184" s="784">
        <v>26</v>
      </c>
      <c r="B184" s="996">
        <v>41819</v>
      </c>
      <c r="C184" s="997"/>
      <c r="D184" s="997"/>
      <c r="E184" s="784"/>
      <c r="F184" s="784"/>
      <c r="G184" s="784"/>
      <c r="H184" s="784"/>
      <c r="I184" s="784"/>
      <c r="J184" s="784"/>
      <c r="K184" s="1191"/>
    </row>
    <row r="185" spans="1:11" ht="17.25" customHeight="1">
      <c r="A185" s="784">
        <v>26</v>
      </c>
      <c r="B185" s="996">
        <v>41820</v>
      </c>
      <c r="C185" s="997"/>
      <c r="D185" s="997"/>
      <c r="E185" s="784"/>
      <c r="F185" s="784"/>
      <c r="G185" s="784"/>
      <c r="H185" s="784"/>
      <c r="I185" s="784"/>
      <c r="J185" s="784"/>
      <c r="K185" s="1191"/>
    </row>
    <row r="186" spans="1:11" ht="17.25" customHeight="1">
      <c r="A186" s="784">
        <v>26</v>
      </c>
      <c r="B186" s="996">
        <v>41821</v>
      </c>
      <c r="C186" s="997"/>
      <c r="D186" s="997"/>
      <c r="E186" s="784"/>
      <c r="F186" s="784"/>
      <c r="G186" s="784"/>
      <c r="H186" s="784"/>
      <c r="I186" s="784"/>
      <c r="J186" s="784"/>
      <c r="K186" s="1191"/>
    </row>
    <row r="187" spans="1:11" ht="17.25" customHeight="1">
      <c r="A187" s="784">
        <v>26</v>
      </c>
      <c r="B187" s="996">
        <v>41822</v>
      </c>
      <c r="C187" s="997"/>
      <c r="D187" s="997"/>
      <c r="E187" s="784"/>
      <c r="F187" s="784"/>
      <c r="G187" s="784"/>
      <c r="H187" s="784"/>
      <c r="I187" s="784"/>
      <c r="J187" s="784"/>
      <c r="K187" s="1102"/>
    </row>
    <row r="188" spans="1:11" ht="17.25" customHeight="1">
      <c r="A188" s="784">
        <v>27</v>
      </c>
      <c r="B188" s="996">
        <v>41823</v>
      </c>
      <c r="C188" s="997"/>
      <c r="D188" s="997"/>
      <c r="E188" s="784"/>
      <c r="F188" s="784"/>
      <c r="G188" s="784"/>
      <c r="H188" s="784"/>
      <c r="I188" s="784"/>
      <c r="J188" s="784"/>
      <c r="K188" s="1412"/>
    </row>
    <row r="189" spans="1:11" ht="17.25" customHeight="1">
      <c r="A189" s="784">
        <v>27</v>
      </c>
      <c r="B189" s="996">
        <v>41824</v>
      </c>
      <c r="C189" s="997"/>
      <c r="D189" s="997"/>
      <c r="E189" s="784"/>
      <c r="F189" s="784"/>
      <c r="G189" s="784"/>
      <c r="H189" s="784"/>
      <c r="I189" s="784"/>
      <c r="J189" s="784"/>
      <c r="K189" s="1191"/>
    </row>
    <row r="190" spans="1:11" ht="17.25" customHeight="1">
      <c r="A190" s="784">
        <v>27</v>
      </c>
      <c r="B190" s="996">
        <v>41825</v>
      </c>
      <c r="C190" s="997"/>
      <c r="D190" s="997"/>
      <c r="E190" s="784"/>
      <c r="F190" s="784"/>
      <c r="G190" s="784"/>
      <c r="H190" s="784"/>
      <c r="I190" s="784"/>
      <c r="J190" s="784"/>
      <c r="K190" s="1191"/>
    </row>
    <row r="191" spans="1:11" ht="17.25" customHeight="1">
      <c r="A191" s="784">
        <v>27</v>
      </c>
      <c r="B191" s="996">
        <v>41826</v>
      </c>
      <c r="C191" s="997"/>
      <c r="D191" s="997"/>
      <c r="E191" s="784"/>
      <c r="F191" s="784"/>
      <c r="G191" s="784"/>
      <c r="H191" s="784"/>
      <c r="I191" s="784"/>
      <c r="J191" s="784"/>
      <c r="K191" s="1191"/>
    </row>
    <row r="192" spans="1:11" ht="17.25" customHeight="1">
      <c r="A192" s="784">
        <v>27</v>
      </c>
      <c r="B192" s="996">
        <v>41827</v>
      </c>
      <c r="C192" s="997"/>
      <c r="D192" s="997"/>
      <c r="E192" s="784"/>
      <c r="F192" s="784"/>
      <c r="G192" s="784"/>
      <c r="H192" s="784"/>
      <c r="I192" s="784"/>
      <c r="J192" s="784"/>
      <c r="K192" s="1191"/>
    </row>
    <row r="193" spans="1:11" ht="17.25" customHeight="1">
      <c r="A193" s="784">
        <v>27</v>
      </c>
      <c r="B193" s="996">
        <v>41828</v>
      </c>
      <c r="C193" s="997"/>
      <c r="D193" s="997"/>
      <c r="E193" s="784"/>
      <c r="F193" s="784"/>
      <c r="G193" s="784"/>
      <c r="H193" s="784"/>
      <c r="I193" s="784"/>
      <c r="J193" s="784"/>
      <c r="K193" s="1191"/>
    </row>
    <row r="194" spans="1:11" ht="17.25" customHeight="1">
      <c r="A194" s="784">
        <v>27</v>
      </c>
      <c r="B194" s="996">
        <v>41829</v>
      </c>
      <c r="C194" s="997"/>
      <c r="D194" s="997"/>
      <c r="E194" s="784"/>
      <c r="F194" s="784"/>
      <c r="G194" s="784"/>
      <c r="H194" s="784"/>
      <c r="I194" s="784"/>
      <c r="J194" s="784"/>
      <c r="K194" s="1102"/>
    </row>
    <row r="195" spans="1:11" ht="17.25" customHeight="1">
      <c r="A195" s="784">
        <v>28</v>
      </c>
      <c r="B195" s="996">
        <v>41830</v>
      </c>
      <c r="C195" s="997"/>
      <c r="D195" s="997"/>
      <c r="E195" s="784"/>
      <c r="F195" s="784"/>
      <c r="G195" s="784"/>
      <c r="H195" s="784"/>
      <c r="I195" s="784"/>
      <c r="J195" s="784"/>
      <c r="K195" s="1412"/>
    </row>
    <row r="196" spans="1:11" ht="17.25" customHeight="1">
      <c r="A196" s="784">
        <v>28</v>
      </c>
      <c r="B196" s="996">
        <v>41831</v>
      </c>
      <c r="C196" s="997"/>
      <c r="D196" s="997"/>
      <c r="E196" s="784"/>
      <c r="F196" s="784"/>
      <c r="G196" s="784"/>
      <c r="H196" s="784"/>
      <c r="I196" s="784"/>
      <c r="J196" s="784"/>
      <c r="K196" s="1191"/>
    </row>
    <row r="197" spans="1:11" ht="17.25" customHeight="1">
      <c r="A197" s="784">
        <v>28</v>
      </c>
      <c r="B197" s="996">
        <v>41832</v>
      </c>
      <c r="C197" s="997"/>
      <c r="D197" s="997"/>
      <c r="E197" s="784"/>
      <c r="F197" s="784"/>
      <c r="G197" s="784"/>
      <c r="H197" s="784"/>
      <c r="I197" s="784"/>
      <c r="J197" s="784"/>
      <c r="K197" s="1191"/>
    </row>
    <row r="198" spans="1:11" ht="17.25" customHeight="1">
      <c r="A198" s="784">
        <v>28</v>
      </c>
      <c r="B198" s="996">
        <v>41833</v>
      </c>
      <c r="C198" s="997"/>
      <c r="D198" s="997"/>
      <c r="E198" s="784"/>
      <c r="F198" s="784"/>
      <c r="G198" s="784"/>
      <c r="H198" s="784"/>
      <c r="I198" s="784"/>
      <c r="J198" s="784"/>
      <c r="K198" s="1191"/>
    </row>
    <row r="199" spans="1:11" ht="17.25" customHeight="1">
      <c r="A199" s="784">
        <v>28</v>
      </c>
      <c r="B199" s="996">
        <v>41834</v>
      </c>
      <c r="C199" s="997"/>
      <c r="D199" s="997"/>
      <c r="E199" s="784"/>
      <c r="F199" s="784"/>
      <c r="G199" s="784"/>
      <c r="H199" s="784"/>
      <c r="I199" s="784"/>
      <c r="J199" s="784"/>
      <c r="K199" s="1191"/>
    </row>
    <row r="200" spans="1:11" ht="17.25" customHeight="1">
      <c r="A200" s="784">
        <v>28</v>
      </c>
      <c r="B200" s="996">
        <v>41835</v>
      </c>
      <c r="C200" s="997"/>
      <c r="D200" s="997"/>
      <c r="E200" s="784"/>
      <c r="F200" s="784"/>
      <c r="G200" s="784"/>
      <c r="H200" s="784"/>
      <c r="I200" s="784"/>
      <c r="J200" s="784"/>
      <c r="K200" s="1191"/>
    </row>
    <row r="201" spans="1:11" ht="17.25" customHeight="1">
      <c r="A201" s="784">
        <v>28</v>
      </c>
      <c r="B201" s="996">
        <v>41836</v>
      </c>
      <c r="C201" s="997"/>
      <c r="D201" s="997"/>
      <c r="E201" s="784"/>
      <c r="F201" s="784"/>
      <c r="G201" s="784"/>
      <c r="H201" s="784"/>
      <c r="I201" s="784"/>
      <c r="J201" s="784"/>
      <c r="K201" s="1102"/>
    </row>
    <row r="202" spans="1:11" ht="17.25" customHeight="1">
      <c r="A202" s="784">
        <v>29</v>
      </c>
      <c r="B202" s="996">
        <v>41837</v>
      </c>
      <c r="C202" s="997"/>
      <c r="D202" s="997"/>
      <c r="E202" s="784"/>
      <c r="F202" s="784"/>
      <c r="G202" s="784"/>
      <c r="H202" s="784"/>
      <c r="I202" s="784"/>
      <c r="J202" s="784"/>
      <c r="K202" s="1412"/>
    </row>
    <row r="203" spans="1:11" ht="17.25" customHeight="1">
      <c r="A203" s="784">
        <v>29</v>
      </c>
      <c r="B203" s="996">
        <v>41838</v>
      </c>
      <c r="C203" s="997"/>
      <c r="D203" s="997"/>
      <c r="E203" s="784"/>
      <c r="F203" s="784"/>
      <c r="G203" s="784"/>
      <c r="H203" s="784"/>
      <c r="I203" s="784"/>
      <c r="J203" s="784"/>
      <c r="K203" s="1191"/>
    </row>
    <row r="204" spans="1:11" ht="17.25" customHeight="1">
      <c r="A204" s="784">
        <v>29</v>
      </c>
      <c r="B204" s="996">
        <v>41839</v>
      </c>
      <c r="C204" s="997"/>
      <c r="D204" s="997"/>
      <c r="E204" s="784"/>
      <c r="F204" s="784"/>
      <c r="G204" s="784"/>
      <c r="H204" s="784"/>
      <c r="I204" s="784"/>
      <c r="J204" s="784"/>
      <c r="K204" s="1191"/>
    </row>
    <row r="205" spans="1:11" ht="17.25" customHeight="1">
      <c r="A205" s="784">
        <v>29</v>
      </c>
      <c r="B205" s="996">
        <v>41840</v>
      </c>
      <c r="C205" s="997"/>
      <c r="D205" s="997"/>
      <c r="E205" s="784"/>
      <c r="F205" s="784"/>
      <c r="G205" s="784"/>
      <c r="H205" s="784"/>
      <c r="I205" s="784"/>
      <c r="J205" s="784"/>
      <c r="K205" s="1191"/>
    </row>
    <row r="206" spans="1:11" ht="17.25" customHeight="1">
      <c r="A206" s="784">
        <v>29</v>
      </c>
      <c r="B206" s="996">
        <v>41841</v>
      </c>
      <c r="C206" s="997"/>
      <c r="D206" s="997"/>
      <c r="E206" s="784"/>
      <c r="F206" s="784"/>
      <c r="G206" s="784"/>
      <c r="H206" s="784"/>
      <c r="I206" s="784"/>
      <c r="J206" s="784"/>
      <c r="K206" s="1191"/>
    </row>
    <row r="207" spans="1:11" ht="17.25" customHeight="1">
      <c r="A207" s="784">
        <v>29</v>
      </c>
      <c r="B207" s="996">
        <v>41842</v>
      </c>
      <c r="C207" s="997"/>
      <c r="D207" s="997"/>
      <c r="E207" s="784"/>
      <c r="F207" s="784"/>
      <c r="G207" s="784"/>
      <c r="H207" s="784"/>
      <c r="I207" s="784"/>
      <c r="J207" s="784"/>
      <c r="K207" s="1191"/>
    </row>
    <row r="208" spans="1:11" ht="17.25" customHeight="1">
      <c r="A208" s="784">
        <v>29</v>
      </c>
      <c r="B208" s="996">
        <v>41843</v>
      </c>
      <c r="C208" s="997"/>
      <c r="D208" s="997"/>
      <c r="E208" s="784"/>
      <c r="F208" s="784"/>
      <c r="G208" s="784"/>
      <c r="H208" s="784"/>
      <c r="I208" s="784"/>
      <c r="J208" s="784"/>
      <c r="K208" s="1102"/>
    </row>
    <row r="209" spans="1:11" ht="17.25" customHeight="1">
      <c r="A209" s="784">
        <v>30</v>
      </c>
      <c r="B209" s="996">
        <v>41844</v>
      </c>
      <c r="C209" s="997"/>
      <c r="D209" s="997"/>
      <c r="E209" s="784"/>
      <c r="F209" s="784"/>
      <c r="G209" s="784"/>
      <c r="H209" s="784"/>
      <c r="I209" s="784"/>
      <c r="J209" s="784"/>
      <c r="K209" s="1412"/>
    </row>
    <row r="210" spans="1:11" ht="17.25" customHeight="1">
      <c r="A210" s="784">
        <v>30</v>
      </c>
      <c r="B210" s="996">
        <v>41845</v>
      </c>
      <c r="C210" s="997"/>
      <c r="D210" s="997"/>
      <c r="E210" s="784"/>
      <c r="F210" s="784"/>
      <c r="G210" s="784"/>
      <c r="H210" s="784"/>
      <c r="I210" s="784"/>
      <c r="J210" s="784"/>
      <c r="K210" s="1191"/>
    </row>
    <row r="211" spans="1:11" ht="17.25" customHeight="1">
      <c r="A211" s="784">
        <v>30</v>
      </c>
      <c r="B211" s="996">
        <v>41846</v>
      </c>
      <c r="C211" s="997"/>
      <c r="D211" s="997"/>
      <c r="E211" s="784"/>
      <c r="F211" s="784"/>
      <c r="G211" s="784"/>
      <c r="H211" s="784"/>
      <c r="I211" s="784"/>
      <c r="J211" s="784"/>
      <c r="K211" s="1191"/>
    </row>
    <row r="212" spans="1:11" ht="17.25" customHeight="1">
      <c r="A212" s="784">
        <v>30</v>
      </c>
      <c r="B212" s="996">
        <v>41847</v>
      </c>
      <c r="C212" s="997"/>
      <c r="D212" s="997"/>
      <c r="E212" s="784"/>
      <c r="F212" s="784"/>
      <c r="G212" s="784"/>
      <c r="H212" s="784"/>
      <c r="I212" s="784"/>
      <c r="J212" s="784"/>
      <c r="K212" s="1191"/>
    </row>
    <row r="213" spans="1:11" ht="17.25" customHeight="1">
      <c r="A213" s="784">
        <v>30</v>
      </c>
      <c r="B213" s="996">
        <v>41848</v>
      </c>
      <c r="C213" s="997"/>
      <c r="D213" s="997"/>
      <c r="E213" s="784"/>
      <c r="F213" s="784"/>
      <c r="G213" s="784"/>
      <c r="H213" s="784"/>
      <c r="I213" s="784"/>
      <c r="J213" s="784"/>
      <c r="K213" s="1191"/>
    </row>
    <row r="214" spans="1:11" ht="17.25" customHeight="1">
      <c r="A214" s="784">
        <v>30</v>
      </c>
      <c r="B214" s="996">
        <v>41849</v>
      </c>
      <c r="C214" s="997"/>
      <c r="D214" s="997"/>
      <c r="E214" s="784"/>
      <c r="F214" s="784"/>
      <c r="G214" s="784"/>
      <c r="H214" s="784"/>
      <c r="I214" s="784"/>
      <c r="J214" s="784"/>
      <c r="K214" s="1191"/>
    </row>
    <row r="215" spans="1:11" ht="17.25" customHeight="1">
      <c r="A215" s="784">
        <v>30</v>
      </c>
      <c r="B215" s="996">
        <v>41850</v>
      </c>
      <c r="C215" s="997"/>
      <c r="D215" s="997"/>
      <c r="E215" s="784"/>
      <c r="F215" s="784"/>
      <c r="G215" s="784"/>
      <c r="H215" s="784"/>
      <c r="I215" s="784"/>
      <c r="J215" s="784"/>
      <c r="K215" s="1102"/>
    </row>
    <row r="216" spans="1:11" ht="17.25" customHeight="1">
      <c r="A216" s="784">
        <v>31</v>
      </c>
      <c r="B216" s="996">
        <v>41851</v>
      </c>
      <c r="C216" s="997"/>
      <c r="D216" s="997"/>
      <c r="E216" s="784"/>
      <c r="F216" s="784"/>
      <c r="G216" s="784"/>
      <c r="H216" s="784"/>
      <c r="I216" s="784"/>
      <c r="J216" s="784"/>
      <c r="K216" s="1412"/>
    </row>
    <row r="217" spans="1:11" ht="17.25" customHeight="1">
      <c r="A217" s="784">
        <v>31</v>
      </c>
      <c r="B217" s="996">
        <v>41852</v>
      </c>
      <c r="C217" s="997"/>
      <c r="D217" s="997"/>
      <c r="E217" s="784"/>
      <c r="F217" s="784"/>
      <c r="G217" s="784"/>
      <c r="H217" s="784"/>
      <c r="I217" s="784"/>
      <c r="J217" s="784"/>
      <c r="K217" s="1191"/>
    </row>
    <row r="218" spans="1:11" ht="17.25" customHeight="1">
      <c r="A218" s="784">
        <v>31</v>
      </c>
      <c r="B218" s="996">
        <v>41853</v>
      </c>
      <c r="C218" s="997"/>
      <c r="D218" s="997"/>
      <c r="E218" s="784"/>
      <c r="F218" s="784"/>
      <c r="G218" s="784"/>
      <c r="H218" s="784"/>
      <c r="I218" s="784"/>
      <c r="J218" s="784"/>
      <c r="K218" s="1191"/>
    </row>
    <row r="219" spans="1:11" ht="17.25" customHeight="1">
      <c r="A219" s="784">
        <v>31</v>
      </c>
      <c r="B219" s="996">
        <v>41854</v>
      </c>
      <c r="C219" s="997"/>
      <c r="D219" s="997"/>
      <c r="E219" s="784"/>
      <c r="F219" s="784"/>
      <c r="G219" s="784"/>
      <c r="H219" s="784"/>
      <c r="I219" s="784"/>
      <c r="J219" s="784"/>
      <c r="K219" s="1191"/>
    </row>
    <row r="220" spans="1:11" ht="17.25" customHeight="1">
      <c r="A220" s="784">
        <v>31</v>
      </c>
      <c r="B220" s="996">
        <v>41855</v>
      </c>
      <c r="C220" s="997"/>
      <c r="D220" s="997"/>
      <c r="E220" s="784"/>
      <c r="F220" s="784"/>
      <c r="G220" s="784"/>
      <c r="H220" s="784"/>
      <c r="I220" s="784"/>
      <c r="J220" s="784"/>
      <c r="K220" s="1191"/>
    </row>
    <row r="221" spans="1:11" ht="17.25" customHeight="1">
      <c r="A221" s="784">
        <v>31</v>
      </c>
      <c r="B221" s="996">
        <v>41856</v>
      </c>
      <c r="C221" s="997"/>
      <c r="D221" s="997"/>
      <c r="E221" s="784"/>
      <c r="F221" s="784"/>
      <c r="G221" s="784"/>
      <c r="H221" s="784"/>
      <c r="I221" s="784"/>
      <c r="J221" s="784"/>
      <c r="K221" s="1191"/>
    </row>
    <row r="222" spans="1:11" ht="17.25" customHeight="1">
      <c r="A222" s="784">
        <v>31</v>
      </c>
      <c r="B222" s="996">
        <v>41857</v>
      </c>
      <c r="C222" s="997"/>
      <c r="D222" s="997"/>
      <c r="E222" s="784"/>
      <c r="F222" s="784"/>
      <c r="G222" s="784"/>
      <c r="H222" s="784"/>
      <c r="I222" s="784"/>
      <c r="J222" s="784"/>
      <c r="K222" s="1102"/>
    </row>
    <row r="223" spans="1:11" ht="17.25" customHeight="1">
      <c r="A223" s="784">
        <v>32</v>
      </c>
      <c r="B223" s="996">
        <v>41858</v>
      </c>
      <c r="C223" s="997"/>
      <c r="D223" s="997"/>
      <c r="E223" s="784"/>
      <c r="F223" s="784"/>
      <c r="G223" s="784"/>
      <c r="H223" s="784"/>
      <c r="I223" s="784"/>
      <c r="J223" s="784"/>
      <c r="K223" s="1412"/>
    </row>
    <row r="224" spans="1:11" ht="17.25" customHeight="1">
      <c r="A224" s="784">
        <v>32</v>
      </c>
      <c r="B224" s="996">
        <v>41859</v>
      </c>
      <c r="C224" s="997"/>
      <c r="D224" s="997"/>
      <c r="E224" s="784"/>
      <c r="F224" s="784"/>
      <c r="G224" s="784"/>
      <c r="H224" s="784"/>
      <c r="I224" s="784"/>
      <c r="J224" s="784"/>
      <c r="K224" s="1191"/>
    </row>
    <row r="225" spans="1:11" ht="17.25" customHeight="1">
      <c r="A225" s="784">
        <v>32</v>
      </c>
      <c r="B225" s="996">
        <v>41860</v>
      </c>
      <c r="C225" s="997"/>
      <c r="D225" s="997"/>
      <c r="E225" s="784"/>
      <c r="F225" s="784"/>
      <c r="G225" s="784"/>
      <c r="H225" s="784"/>
      <c r="I225" s="784"/>
      <c r="J225" s="784"/>
      <c r="K225" s="1191"/>
    </row>
    <row r="226" spans="1:11" ht="17.25" customHeight="1">
      <c r="A226" s="784">
        <v>32</v>
      </c>
      <c r="B226" s="996">
        <v>41861</v>
      </c>
      <c r="C226" s="997"/>
      <c r="D226" s="997"/>
      <c r="E226" s="784"/>
      <c r="F226" s="784"/>
      <c r="G226" s="784"/>
      <c r="H226" s="784"/>
      <c r="I226" s="784"/>
      <c r="J226" s="784"/>
      <c r="K226" s="1191"/>
    </row>
    <row r="227" spans="1:11" ht="17.25" customHeight="1">
      <c r="A227" s="784">
        <v>32</v>
      </c>
      <c r="B227" s="996">
        <v>41862</v>
      </c>
      <c r="C227" s="997"/>
      <c r="D227" s="997"/>
      <c r="E227" s="784"/>
      <c r="F227" s="784"/>
      <c r="G227" s="784"/>
      <c r="H227" s="784"/>
      <c r="I227" s="784"/>
      <c r="J227" s="784"/>
      <c r="K227" s="1191"/>
    </row>
    <row r="228" spans="1:11" ht="17.25" customHeight="1">
      <c r="A228" s="784">
        <v>32</v>
      </c>
      <c r="B228" s="996">
        <v>41863</v>
      </c>
      <c r="C228" s="997"/>
      <c r="D228" s="997"/>
      <c r="E228" s="784"/>
      <c r="F228" s="784"/>
      <c r="G228" s="784"/>
      <c r="H228" s="784"/>
      <c r="I228" s="784"/>
      <c r="J228" s="784"/>
      <c r="K228" s="1191"/>
    </row>
    <row r="229" spans="1:11" ht="17.25" customHeight="1">
      <c r="A229" s="784">
        <v>32</v>
      </c>
      <c r="B229" s="996">
        <v>41864</v>
      </c>
      <c r="C229" s="997"/>
      <c r="D229" s="997"/>
      <c r="E229" s="784"/>
      <c r="F229" s="784"/>
      <c r="G229" s="784"/>
      <c r="H229" s="784"/>
      <c r="I229" s="784"/>
      <c r="J229" s="784"/>
      <c r="K229" s="1102"/>
    </row>
    <row r="230" spans="1:11" ht="17.25" customHeight="1">
      <c r="A230" s="784">
        <v>33</v>
      </c>
      <c r="B230" s="996">
        <v>41865</v>
      </c>
      <c r="C230" s="997"/>
      <c r="D230" s="997"/>
      <c r="E230" s="784"/>
      <c r="F230" s="784"/>
      <c r="G230" s="784"/>
      <c r="H230" s="784"/>
      <c r="I230" s="784"/>
      <c r="J230" s="784"/>
      <c r="K230" s="1412"/>
    </row>
    <row r="231" spans="1:11" ht="17.25" customHeight="1">
      <c r="A231" s="784">
        <v>33</v>
      </c>
      <c r="B231" s="996">
        <v>41866</v>
      </c>
      <c r="C231" s="997"/>
      <c r="D231" s="997"/>
      <c r="E231" s="784"/>
      <c r="F231" s="784"/>
      <c r="G231" s="784"/>
      <c r="H231" s="784"/>
      <c r="I231" s="784"/>
      <c r="J231" s="784"/>
      <c r="K231" s="1191"/>
    </row>
    <row r="232" spans="1:11" ht="17.25" customHeight="1">
      <c r="A232" s="784">
        <v>33</v>
      </c>
      <c r="B232" s="996">
        <v>41867</v>
      </c>
      <c r="C232" s="997"/>
      <c r="D232" s="997"/>
      <c r="E232" s="784"/>
      <c r="F232" s="784"/>
      <c r="G232" s="784"/>
      <c r="H232" s="784"/>
      <c r="I232" s="784"/>
      <c r="J232" s="784"/>
      <c r="K232" s="1191"/>
    </row>
    <row r="233" spans="1:11" ht="17.25" customHeight="1">
      <c r="A233" s="784">
        <v>33</v>
      </c>
      <c r="B233" s="996">
        <v>41868</v>
      </c>
      <c r="C233" s="997"/>
      <c r="D233" s="997"/>
      <c r="E233" s="784"/>
      <c r="F233" s="784"/>
      <c r="G233" s="784"/>
      <c r="H233" s="784"/>
      <c r="I233" s="784"/>
      <c r="J233" s="784"/>
      <c r="K233" s="1191"/>
    </row>
    <row r="234" spans="1:11" ht="17.25" customHeight="1">
      <c r="A234" s="784">
        <v>33</v>
      </c>
      <c r="B234" s="996">
        <v>41869</v>
      </c>
      <c r="C234" s="997"/>
      <c r="D234" s="997"/>
      <c r="E234" s="784"/>
      <c r="F234" s="784"/>
      <c r="G234" s="784"/>
      <c r="H234" s="784"/>
      <c r="I234" s="784"/>
      <c r="J234" s="784"/>
      <c r="K234" s="1191"/>
    </row>
    <row r="235" spans="1:11" ht="17.25" customHeight="1">
      <c r="A235" s="784">
        <v>33</v>
      </c>
      <c r="B235" s="996">
        <v>41870</v>
      </c>
      <c r="C235" s="997"/>
      <c r="D235" s="997"/>
      <c r="E235" s="784"/>
      <c r="F235" s="784"/>
      <c r="G235" s="784"/>
      <c r="H235" s="784"/>
      <c r="I235" s="784"/>
      <c r="J235" s="784"/>
      <c r="K235" s="1191"/>
    </row>
    <row r="236" spans="1:11" ht="17.25" customHeight="1">
      <c r="A236" s="784">
        <v>33</v>
      </c>
      <c r="B236" s="996">
        <v>41871</v>
      </c>
      <c r="C236" s="997"/>
      <c r="D236" s="997"/>
      <c r="E236" s="784"/>
      <c r="F236" s="784"/>
      <c r="G236" s="784"/>
      <c r="H236" s="784"/>
      <c r="I236" s="784"/>
      <c r="J236" s="784"/>
      <c r="K236" s="1102"/>
    </row>
    <row r="237" spans="1:11" ht="17.25" customHeight="1">
      <c r="A237" s="784">
        <v>34</v>
      </c>
      <c r="B237" s="996">
        <v>41872</v>
      </c>
      <c r="C237" s="997"/>
      <c r="D237" s="997"/>
      <c r="E237" s="784"/>
      <c r="F237" s="784"/>
      <c r="G237" s="784"/>
      <c r="H237" s="784"/>
      <c r="I237" s="784"/>
      <c r="J237" s="784"/>
      <c r="K237" s="1412"/>
    </row>
    <row r="238" spans="1:11" ht="17.25" customHeight="1">
      <c r="A238" s="784">
        <v>34</v>
      </c>
      <c r="B238" s="996">
        <v>41873</v>
      </c>
      <c r="C238" s="997"/>
      <c r="D238" s="997"/>
      <c r="E238" s="784"/>
      <c r="F238" s="784"/>
      <c r="G238" s="784"/>
      <c r="H238" s="784"/>
      <c r="I238" s="784"/>
      <c r="J238" s="784"/>
      <c r="K238" s="1191"/>
    </row>
    <row r="239" spans="1:11" ht="17.25" customHeight="1">
      <c r="A239" s="784">
        <v>34</v>
      </c>
      <c r="B239" s="996">
        <v>41874</v>
      </c>
      <c r="C239" s="997"/>
      <c r="D239" s="997"/>
      <c r="E239" s="784"/>
      <c r="F239" s="784"/>
      <c r="G239" s="784"/>
      <c r="H239" s="784"/>
      <c r="I239" s="784"/>
      <c r="J239" s="784"/>
      <c r="K239" s="1191"/>
    </row>
    <row r="240" spans="1:11" ht="17.25" customHeight="1">
      <c r="A240" s="784">
        <v>34</v>
      </c>
      <c r="B240" s="996">
        <v>41875</v>
      </c>
      <c r="C240" s="997"/>
      <c r="D240" s="997"/>
      <c r="E240" s="784"/>
      <c r="F240" s="784"/>
      <c r="G240" s="784"/>
      <c r="H240" s="784"/>
      <c r="I240" s="784"/>
      <c r="J240" s="784"/>
      <c r="K240" s="1191"/>
    </row>
    <row r="241" spans="1:11" ht="17.25" customHeight="1">
      <c r="A241" s="784">
        <v>34</v>
      </c>
      <c r="B241" s="996">
        <v>41876</v>
      </c>
      <c r="C241" s="997"/>
      <c r="D241" s="997"/>
      <c r="E241" s="784"/>
      <c r="F241" s="784"/>
      <c r="G241" s="784"/>
      <c r="H241" s="784"/>
      <c r="I241" s="784"/>
      <c r="J241" s="784"/>
      <c r="K241" s="1191"/>
    </row>
    <row r="242" spans="1:11" ht="17.25" customHeight="1">
      <c r="A242" s="784">
        <v>34</v>
      </c>
      <c r="B242" s="996">
        <v>41877</v>
      </c>
      <c r="C242" s="997"/>
      <c r="D242" s="997"/>
      <c r="E242" s="784"/>
      <c r="F242" s="784"/>
      <c r="G242" s="784"/>
      <c r="H242" s="784"/>
      <c r="I242" s="784"/>
      <c r="J242" s="784"/>
      <c r="K242" s="1191"/>
    </row>
    <row r="243" spans="1:11" ht="17.25" customHeight="1">
      <c r="A243" s="784">
        <v>34</v>
      </c>
      <c r="B243" s="996">
        <v>41878</v>
      </c>
      <c r="C243" s="997"/>
      <c r="D243" s="997"/>
      <c r="E243" s="784"/>
      <c r="F243" s="784"/>
      <c r="G243" s="784"/>
      <c r="H243" s="784"/>
      <c r="I243" s="784"/>
      <c r="J243" s="784"/>
      <c r="K243" s="1102"/>
    </row>
    <row r="244" spans="1:11" ht="17.25" customHeight="1">
      <c r="A244" s="784">
        <v>35</v>
      </c>
      <c r="B244" s="996">
        <v>41879</v>
      </c>
      <c r="C244" s="997"/>
      <c r="D244" s="997"/>
      <c r="E244" s="784"/>
      <c r="F244" s="784"/>
      <c r="G244" s="784"/>
      <c r="H244" s="784"/>
      <c r="I244" s="784"/>
      <c r="J244" s="784"/>
      <c r="K244" s="1412"/>
    </row>
    <row r="245" spans="1:11" ht="17.25" customHeight="1">
      <c r="A245" s="784">
        <v>35</v>
      </c>
      <c r="B245" s="996">
        <v>41880</v>
      </c>
      <c r="C245" s="997"/>
      <c r="D245" s="997"/>
      <c r="E245" s="784"/>
      <c r="F245" s="784"/>
      <c r="G245" s="784"/>
      <c r="H245" s="784"/>
      <c r="I245" s="784"/>
      <c r="J245" s="784"/>
      <c r="K245" s="1191"/>
    </row>
    <row r="246" spans="1:11" ht="17.25" customHeight="1">
      <c r="A246" s="784">
        <v>35</v>
      </c>
      <c r="B246" s="996">
        <v>41881</v>
      </c>
      <c r="C246" s="997"/>
      <c r="D246" s="997"/>
      <c r="E246" s="784"/>
      <c r="F246" s="784"/>
      <c r="G246" s="784"/>
      <c r="H246" s="784"/>
      <c r="I246" s="784"/>
      <c r="J246" s="784"/>
      <c r="K246" s="1191"/>
    </row>
    <row r="247" spans="1:11" ht="17.25" customHeight="1">
      <c r="A247" s="784">
        <v>35</v>
      </c>
      <c r="B247" s="996">
        <v>41882</v>
      </c>
      <c r="C247" s="997"/>
      <c r="D247" s="997"/>
      <c r="E247" s="784"/>
      <c r="F247" s="784"/>
      <c r="G247" s="784"/>
      <c r="H247" s="784"/>
      <c r="I247" s="784"/>
      <c r="J247" s="784"/>
      <c r="K247" s="1191"/>
    </row>
    <row r="248" spans="1:11" ht="17.25" customHeight="1">
      <c r="A248" s="784">
        <v>35</v>
      </c>
      <c r="B248" s="996">
        <v>41883</v>
      </c>
      <c r="C248" s="997"/>
      <c r="D248" s="997"/>
      <c r="E248" s="784"/>
      <c r="F248" s="784"/>
      <c r="G248" s="784"/>
      <c r="H248" s="784"/>
      <c r="I248" s="784"/>
      <c r="J248" s="784"/>
      <c r="K248" s="1191"/>
    </row>
    <row r="249" spans="1:11" ht="17.25" customHeight="1">
      <c r="A249" s="784">
        <v>35</v>
      </c>
      <c r="B249" s="996">
        <v>41884</v>
      </c>
      <c r="C249" s="997"/>
      <c r="D249" s="997"/>
      <c r="E249" s="784"/>
      <c r="F249" s="784"/>
      <c r="G249" s="784"/>
      <c r="H249" s="784"/>
      <c r="I249" s="784"/>
      <c r="J249" s="784"/>
      <c r="K249" s="1191"/>
    </row>
    <row r="250" spans="1:11" ht="17.25" customHeight="1">
      <c r="A250" s="784">
        <v>35</v>
      </c>
      <c r="B250" s="996">
        <v>41885</v>
      </c>
      <c r="C250" s="997"/>
      <c r="D250" s="997"/>
      <c r="E250" s="784"/>
      <c r="F250" s="784"/>
      <c r="G250" s="784"/>
      <c r="H250" s="784"/>
      <c r="I250" s="784"/>
      <c r="J250" s="784"/>
      <c r="K250" s="1102"/>
    </row>
    <row r="251" spans="1:11" ht="17.25" customHeight="1">
      <c r="A251" s="784">
        <v>36</v>
      </c>
      <c r="B251" s="996">
        <v>41886</v>
      </c>
      <c r="C251" s="997"/>
      <c r="D251" s="997"/>
      <c r="E251" s="784"/>
      <c r="F251" s="784"/>
      <c r="G251" s="784"/>
      <c r="H251" s="784"/>
      <c r="I251" s="784"/>
      <c r="J251" s="784"/>
      <c r="K251" s="1412"/>
    </row>
    <row r="252" spans="1:11" ht="17.25" customHeight="1">
      <c r="A252" s="784">
        <v>36</v>
      </c>
      <c r="B252" s="996">
        <v>41887</v>
      </c>
      <c r="C252" s="997"/>
      <c r="D252" s="997"/>
      <c r="E252" s="784"/>
      <c r="F252" s="784"/>
      <c r="G252" s="784"/>
      <c r="H252" s="784"/>
      <c r="I252" s="784"/>
      <c r="J252" s="784"/>
      <c r="K252" s="1191"/>
    </row>
    <row r="253" spans="1:11" ht="17.25" customHeight="1">
      <c r="A253" s="784">
        <v>36</v>
      </c>
      <c r="B253" s="996">
        <v>41888</v>
      </c>
      <c r="C253" s="997"/>
      <c r="D253" s="997"/>
      <c r="E253" s="784"/>
      <c r="F253" s="784"/>
      <c r="G253" s="784"/>
      <c r="H253" s="784"/>
      <c r="I253" s="784"/>
      <c r="J253" s="784"/>
      <c r="K253" s="1191"/>
    </row>
    <row r="254" spans="1:11" ht="17.25" customHeight="1">
      <c r="A254" s="784">
        <v>36</v>
      </c>
      <c r="B254" s="996">
        <v>41889</v>
      </c>
      <c r="C254" s="997"/>
      <c r="D254" s="997"/>
      <c r="E254" s="784"/>
      <c r="F254" s="784"/>
      <c r="G254" s="784"/>
      <c r="H254" s="784"/>
      <c r="I254" s="784"/>
      <c r="J254" s="784"/>
      <c r="K254" s="1191"/>
    </row>
    <row r="255" spans="1:11" ht="17.25" customHeight="1">
      <c r="A255" s="784">
        <v>36</v>
      </c>
      <c r="B255" s="996">
        <v>41890</v>
      </c>
      <c r="C255" s="997"/>
      <c r="D255" s="997"/>
      <c r="E255" s="784"/>
      <c r="F255" s="784"/>
      <c r="G255" s="784"/>
      <c r="H255" s="784"/>
      <c r="I255" s="784"/>
      <c r="J255" s="784"/>
      <c r="K255" s="1191"/>
    </row>
    <row r="256" spans="1:11" ht="17.25" customHeight="1">
      <c r="A256" s="784">
        <v>36</v>
      </c>
      <c r="B256" s="996">
        <v>41891</v>
      </c>
      <c r="C256" s="997"/>
      <c r="D256" s="997"/>
      <c r="E256" s="784"/>
      <c r="F256" s="784"/>
      <c r="G256" s="784"/>
      <c r="H256" s="784"/>
      <c r="I256" s="784"/>
      <c r="J256" s="784"/>
      <c r="K256" s="1191"/>
    </row>
    <row r="257" spans="1:11" ht="17.25" customHeight="1">
      <c r="A257" s="784">
        <v>36</v>
      </c>
      <c r="B257" s="996">
        <v>41892</v>
      </c>
      <c r="C257" s="997"/>
      <c r="D257" s="997"/>
      <c r="E257" s="784"/>
      <c r="F257" s="784"/>
      <c r="G257" s="784"/>
      <c r="H257" s="784"/>
      <c r="I257" s="784"/>
      <c r="J257" s="784"/>
      <c r="K257" s="1102"/>
    </row>
    <row r="258" spans="1:11" ht="17.25" customHeight="1">
      <c r="A258" s="784">
        <v>37</v>
      </c>
      <c r="B258" s="996">
        <v>41893</v>
      </c>
      <c r="C258" s="997"/>
      <c r="D258" s="997"/>
      <c r="E258" s="784"/>
      <c r="F258" s="784"/>
      <c r="G258" s="784"/>
      <c r="H258" s="784"/>
      <c r="I258" s="784"/>
      <c r="J258" s="784"/>
      <c r="K258" s="1412"/>
    </row>
    <row r="259" spans="1:11" ht="17.25" customHeight="1">
      <c r="A259" s="784">
        <v>37</v>
      </c>
      <c r="B259" s="996">
        <v>41894</v>
      </c>
      <c r="C259" s="997"/>
      <c r="D259" s="997"/>
      <c r="E259" s="784"/>
      <c r="F259" s="784"/>
      <c r="G259" s="784"/>
      <c r="H259" s="784"/>
      <c r="I259" s="784"/>
      <c r="J259" s="784"/>
      <c r="K259" s="1191"/>
    </row>
    <row r="260" spans="1:11" ht="17.25" customHeight="1">
      <c r="A260" s="784">
        <v>37</v>
      </c>
      <c r="B260" s="996">
        <v>41895</v>
      </c>
      <c r="C260" s="997"/>
      <c r="D260" s="997"/>
      <c r="E260" s="784"/>
      <c r="F260" s="784"/>
      <c r="G260" s="784"/>
      <c r="H260" s="784"/>
      <c r="I260" s="784"/>
      <c r="J260" s="784"/>
      <c r="K260" s="1191"/>
    </row>
    <row r="261" spans="1:11" ht="17.25" customHeight="1">
      <c r="A261" s="784">
        <v>37</v>
      </c>
      <c r="B261" s="996">
        <v>41896</v>
      </c>
      <c r="C261" s="997"/>
      <c r="D261" s="997"/>
      <c r="E261" s="784"/>
      <c r="F261" s="784"/>
      <c r="G261" s="784"/>
      <c r="H261" s="784"/>
      <c r="I261" s="784"/>
      <c r="J261" s="784"/>
      <c r="K261" s="1191"/>
    </row>
    <row r="262" spans="1:11" ht="17.25" customHeight="1">
      <c r="A262" s="784">
        <v>37</v>
      </c>
      <c r="B262" s="996">
        <v>41897</v>
      </c>
      <c r="C262" s="997"/>
      <c r="D262" s="997"/>
      <c r="E262" s="784"/>
      <c r="F262" s="784"/>
      <c r="G262" s="784"/>
      <c r="H262" s="784"/>
      <c r="I262" s="784"/>
      <c r="J262" s="784"/>
      <c r="K262" s="1191"/>
    </row>
    <row r="263" spans="1:11" ht="17.25" customHeight="1">
      <c r="A263" s="784">
        <v>37</v>
      </c>
      <c r="B263" s="996">
        <v>41898</v>
      </c>
      <c r="C263" s="997"/>
      <c r="D263" s="997"/>
      <c r="E263" s="784"/>
      <c r="F263" s="784"/>
      <c r="G263" s="784"/>
      <c r="H263" s="784"/>
      <c r="I263" s="784"/>
      <c r="J263" s="784"/>
      <c r="K263" s="1191"/>
    </row>
    <row r="264" spans="1:11" ht="17.25" customHeight="1">
      <c r="A264" s="784">
        <v>37</v>
      </c>
      <c r="B264" s="996">
        <v>41899</v>
      </c>
      <c r="C264" s="997"/>
      <c r="D264" s="997"/>
      <c r="E264" s="784"/>
      <c r="F264" s="784"/>
      <c r="G264" s="784"/>
      <c r="H264" s="784"/>
      <c r="I264" s="784"/>
      <c r="J264" s="784"/>
      <c r="K264" s="1102"/>
    </row>
    <row r="265" spans="1:11" ht="17.25" customHeight="1">
      <c r="A265" s="784">
        <v>38</v>
      </c>
      <c r="B265" s="996">
        <v>41900</v>
      </c>
      <c r="C265" s="997"/>
      <c r="D265" s="997"/>
      <c r="E265" s="784"/>
      <c r="F265" s="784"/>
      <c r="G265" s="784"/>
      <c r="H265" s="784"/>
      <c r="I265" s="784"/>
      <c r="J265" s="784"/>
      <c r="K265" s="1412"/>
    </row>
    <row r="266" spans="1:11" ht="17.25" customHeight="1">
      <c r="A266" s="784">
        <v>38</v>
      </c>
      <c r="B266" s="996">
        <v>41901</v>
      </c>
      <c r="C266" s="997"/>
      <c r="D266" s="997"/>
      <c r="E266" s="784"/>
      <c r="F266" s="784"/>
      <c r="G266" s="784"/>
      <c r="H266" s="784"/>
      <c r="I266" s="784"/>
      <c r="J266" s="784"/>
      <c r="K266" s="1191"/>
    </row>
    <row r="267" spans="1:11" ht="17.25" customHeight="1">
      <c r="A267" s="784">
        <v>38</v>
      </c>
      <c r="B267" s="996">
        <v>41902</v>
      </c>
      <c r="C267" s="997"/>
      <c r="D267" s="997"/>
      <c r="E267" s="784"/>
      <c r="F267" s="784"/>
      <c r="G267" s="784"/>
      <c r="H267" s="784"/>
      <c r="I267" s="784"/>
      <c r="J267" s="784"/>
      <c r="K267" s="1191"/>
    </row>
    <row r="268" spans="1:11" ht="17.25" customHeight="1">
      <c r="A268" s="784">
        <v>38</v>
      </c>
      <c r="B268" s="996">
        <v>41903</v>
      </c>
      <c r="C268" s="997"/>
      <c r="D268" s="997"/>
      <c r="E268" s="784"/>
      <c r="F268" s="784"/>
      <c r="G268" s="784"/>
      <c r="H268" s="784"/>
      <c r="I268" s="784"/>
      <c r="J268" s="784"/>
      <c r="K268" s="1191"/>
    </row>
    <row r="269" spans="1:11" ht="17.25" customHeight="1">
      <c r="A269" s="784">
        <v>38</v>
      </c>
      <c r="B269" s="996">
        <v>41904</v>
      </c>
      <c r="C269" s="997"/>
      <c r="D269" s="997"/>
      <c r="E269" s="784"/>
      <c r="F269" s="784"/>
      <c r="G269" s="784"/>
      <c r="H269" s="784"/>
      <c r="I269" s="784"/>
      <c r="J269" s="784"/>
      <c r="K269" s="1191"/>
    </row>
    <row r="270" spans="1:11" ht="17.25" customHeight="1">
      <c r="A270" s="784">
        <v>38</v>
      </c>
      <c r="B270" s="996">
        <v>41905</v>
      </c>
      <c r="C270" s="997"/>
      <c r="D270" s="997"/>
      <c r="E270" s="784"/>
      <c r="F270" s="784"/>
      <c r="G270" s="784"/>
      <c r="H270" s="784"/>
      <c r="I270" s="784"/>
      <c r="J270" s="784"/>
      <c r="K270" s="1191"/>
    </row>
    <row r="271" spans="1:11" ht="17.25" customHeight="1">
      <c r="A271" s="784">
        <v>38</v>
      </c>
      <c r="B271" s="996">
        <v>41906</v>
      </c>
      <c r="C271" s="997"/>
      <c r="D271" s="997"/>
      <c r="E271" s="784"/>
      <c r="F271" s="784"/>
      <c r="G271" s="784"/>
      <c r="H271" s="784"/>
      <c r="I271" s="784"/>
      <c r="J271" s="784"/>
      <c r="K271" s="1102"/>
    </row>
    <row r="272" spans="1:11" ht="17.25" customHeight="1">
      <c r="A272" s="784">
        <v>39</v>
      </c>
      <c r="B272" s="996">
        <v>41907</v>
      </c>
      <c r="C272" s="997"/>
      <c r="D272" s="997"/>
      <c r="E272" s="784"/>
      <c r="F272" s="784"/>
      <c r="G272" s="784"/>
      <c r="H272" s="784"/>
      <c r="I272" s="784"/>
      <c r="J272" s="784"/>
      <c r="K272" s="1412"/>
    </row>
    <row r="273" spans="1:11" ht="17.25" customHeight="1">
      <c r="A273" s="784">
        <v>39</v>
      </c>
      <c r="B273" s="996">
        <v>41908</v>
      </c>
      <c r="C273" s="997"/>
      <c r="D273" s="997"/>
      <c r="E273" s="784"/>
      <c r="F273" s="784"/>
      <c r="G273" s="784"/>
      <c r="H273" s="784"/>
      <c r="I273" s="784"/>
      <c r="J273" s="784"/>
      <c r="K273" s="1191"/>
    </row>
    <row r="274" spans="1:11" ht="17.25" customHeight="1">
      <c r="A274" s="784">
        <v>39</v>
      </c>
      <c r="B274" s="996">
        <v>41909</v>
      </c>
      <c r="C274" s="997"/>
      <c r="D274" s="997"/>
      <c r="E274" s="784"/>
      <c r="F274" s="784"/>
      <c r="G274" s="784"/>
      <c r="H274" s="784"/>
      <c r="I274" s="784"/>
      <c r="J274" s="784"/>
      <c r="K274" s="1191"/>
    </row>
    <row r="275" spans="1:11" ht="17.25" customHeight="1">
      <c r="A275" s="784">
        <v>39</v>
      </c>
      <c r="B275" s="996">
        <v>41910</v>
      </c>
      <c r="C275" s="997"/>
      <c r="D275" s="997"/>
      <c r="E275" s="784"/>
      <c r="F275" s="784"/>
      <c r="G275" s="784"/>
      <c r="H275" s="784"/>
      <c r="I275" s="784"/>
      <c r="J275" s="784"/>
      <c r="K275" s="1191"/>
    </row>
    <row r="276" spans="1:11" ht="17.25" customHeight="1">
      <c r="A276" s="784">
        <v>39</v>
      </c>
      <c r="B276" s="996">
        <v>41911</v>
      </c>
      <c r="C276" s="997"/>
      <c r="D276" s="997"/>
      <c r="E276" s="784"/>
      <c r="F276" s="784"/>
      <c r="G276" s="784"/>
      <c r="H276" s="784"/>
      <c r="I276" s="784"/>
      <c r="J276" s="784"/>
      <c r="K276" s="1191"/>
    </row>
    <row r="277" spans="1:11" ht="17.25" customHeight="1">
      <c r="A277" s="784">
        <v>39</v>
      </c>
      <c r="B277" s="996">
        <v>41912</v>
      </c>
      <c r="C277" s="997"/>
      <c r="D277" s="997"/>
      <c r="E277" s="784"/>
      <c r="F277" s="784"/>
      <c r="G277" s="784"/>
      <c r="H277" s="784"/>
      <c r="I277" s="784"/>
      <c r="J277" s="784"/>
      <c r="K277" s="1191"/>
    </row>
    <row r="278" spans="1:11" ht="17.25" customHeight="1">
      <c r="A278" s="784">
        <v>39</v>
      </c>
      <c r="B278" s="996">
        <v>41913</v>
      </c>
      <c r="C278" s="997"/>
      <c r="D278" s="997"/>
      <c r="E278" s="784"/>
      <c r="F278" s="784"/>
      <c r="G278" s="784"/>
      <c r="H278" s="784"/>
      <c r="I278" s="784"/>
      <c r="J278" s="784"/>
      <c r="K278" s="1102"/>
    </row>
    <row r="279" spans="1:11" ht="17.25" customHeight="1">
      <c r="A279" s="784">
        <v>40</v>
      </c>
      <c r="B279" s="996">
        <v>41914</v>
      </c>
      <c r="C279" s="997"/>
      <c r="D279" s="997"/>
      <c r="E279" s="784"/>
      <c r="F279" s="784"/>
      <c r="G279" s="784"/>
      <c r="H279" s="784"/>
      <c r="I279" s="784"/>
      <c r="J279" s="784"/>
      <c r="K279" s="1412"/>
    </row>
    <row r="280" spans="1:11" ht="17.25" customHeight="1">
      <c r="A280" s="784">
        <v>40</v>
      </c>
      <c r="B280" s="996">
        <v>41915</v>
      </c>
      <c r="C280" s="997"/>
      <c r="D280" s="997"/>
      <c r="E280" s="784"/>
      <c r="F280" s="784"/>
      <c r="G280" s="784"/>
      <c r="H280" s="784"/>
      <c r="I280" s="784"/>
      <c r="J280" s="784"/>
      <c r="K280" s="1191"/>
    </row>
    <row r="281" spans="1:11" ht="17.25" customHeight="1">
      <c r="A281" s="784">
        <v>40</v>
      </c>
      <c r="B281" s="996">
        <v>41916</v>
      </c>
      <c r="C281" s="997"/>
      <c r="D281" s="997"/>
      <c r="E281" s="784"/>
      <c r="F281" s="784"/>
      <c r="G281" s="784"/>
      <c r="H281" s="784"/>
      <c r="I281" s="784"/>
      <c r="J281" s="784"/>
      <c r="K281" s="1191"/>
    </row>
    <row r="282" spans="1:11" ht="17.25" customHeight="1">
      <c r="A282" s="784">
        <v>40</v>
      </c>
      <c r="B282" s="996">
        <v>41917</v>
      </c>
      <c r="C282" s="997"/>
      <c r="D282" s="997"/>
      <c r="E282" s="784"/>
      <c r="F282" s="784"/>
      <c r="G282" s="784"/>
      <c r="H282" s="784"/>
      <c r="I282" s="784"/>
      <c r="J282" s="784"/>
      <c r="K282" s="1191"/>
    </row>
    <row r="283" spans="1:11" ht="17.25" customHeight="1">
      <c r="A283" s="784">
        <v>40</v>
      </c>
      <c r="B283" s="996">
        <v>41918</v>
      </c>
      <c r="C283" s="997"/>
      <c r="D283" s="997"/>
      <c r="E283" s="784"/>
      <c r="F283" s="784"/>
      <c r="G283" s="784"/>
      <c r="H283" s="784"/>
      <c r="I283" s="784"/>
      <c r="J283" s="784"/>
      <c r="K283" s="1191"/>
    </row>
    <row r="284" spans="1:11" ht="17.25" customHeight="1">
      <c r="A284" s="784">
        <v>40</v>
      </c>
      <c r="B284" s="996">
        <v>41919</v>
      </c>
      <c r="C284" s="997"/>
      <c r="D284" s="997"/>
      <c r="E284" s="784"/>
      <c r="F284" s="784"/>
      <c r="G284" s="784"/>
      <c r="H284" s="784"/>
      <c r="I284" s="784"/>
      <c r="J284" s="784"/>
      <c r="K284" s="1191"/>
    </row>
    <row r="285" spans="1:11" ht="17.25" customHeight="1">
      <c r="A285" s="784">
        <v>40</v>
      </c>
      <c r="B285" s="996">
        <v>41920</v>
      </c>
      <c r="C285" s="997"/>
      <c r="D285" s="997"/>
      <c r="E285" s="784"/>
      <c r="F285" s="784"/>
      <c r="G285" s="784"/>
      <c r="H285" s="784"/>
      <c r="I285" s="784"/>
      <c r="J285" s="784"/>
      <c r="K285" s="1102"/>
    </row>
    <row r="286" spans="1:11" ht="17.25" customHeight="1">
      <c r="A286" s="784">
        <v>41</v>
      </c>
      <c r="B286" s="996">
        <v>41921</v>
      </c>
      <c r="C286" s="997"/>
      <c r="D286" s="997"/>
      <c r="E286" s="784"/>
      <c r="F286" s="784"/>
      <c r="G286" s="784"/>
      <c r="H286" s="784"/>
      <c r="I286" s="784"/>
      <c r="J286" s="784"/>
      <c r="K286" s="1412"/>
    </row>
    <row r="287" spans="1:11" ht="17.25" customHeight="1">
      <c r="A287" s="784">
        <v>41</v>
      </c>
      <c r="B287" s="996">
        <v>41922</v>
      </c>
      <c r="C287" s="997"/>
      <c r="D287" s="997"/>
      <c r="E287" s="784"/>
      <c r="F287" s="784"/>
      <c r="G287" s="784"/>
      <c r="H287" s="784"/>
      <c r="I287" s="784"/>
      <c r="J287" s="784"/>
      <c r="K287" s="1191"/>
    </row>
    <row r="288" spans="1:11" ht="17.25" customHeight="1">
      <c r="A288" s="784">
        <v>41</v>
      </c>
      <c r="B288" s="996">
        <v>41923</v>
      </c>
      <c r="C288" s="997"/>
      <c r="D288" s="997"/>
      <c r="E288" s="784"/>
      <c r="F288" s="784"/>
      <c r="G288" s="784"/>
      <c r="H288" s="784"/>
      <c r="I288" s="784"/>
      <c r="J288" s="784"/>
      <c r="K288" s="1191"/>
    </row>
    <row r="289" spans="1:11" ht="17.25" customHeight="1">
      <c r="A289" s="784">
        <v>41</v>
      </c>
      <c r="B289" s="996">
        <v>41924</v>
      </c>
      <c r="C289" s="997"/>
      <c r="D289" s="997"/>
      <c r="E289" s="784"/>
      <c r="F289" s="784"/>
      <c r="G289" s="784"/>
      <c r="H289" s="784"/>
      <c r="I289" s="784"/>
      <c r="J289" s="784"/>
      <c r="K289" s="1191"/>
    </row>
    <row r="290" spans="1:11" ht="17.25" customHeight="1">
      <c r="A290" s="784">
        <v>41</v>
      </c>
      <c r="B290" s="996">
        <v>41925</v>
      </c>
      <c r="C290" s="997"/>
      <c r="D290" s="997"/>
      <c r="E290" s="784"/>
      <c r="F290" s="784"/>
      <c r="G290" s="784"/>
      <c r="H290" s="784"/>
      <c r="I290" s="784"/>
      <c r="J290" s="784"/>
      <c r="K290" s="1191"/>
    </row>
    <row r="291" spans="1:11" ht="17.25" customHeight="1">
      <c r="A291" s="784">
        <v>41</v>
      </c>
      <c r="B291" s="996">
        <v>41926</v>
      </c>
      <c r="C291" s="997"/>
      <c r="D291" s="997"/>
      <c r="E291" s="784"/>
      <c r="F291" s="784"/>
      <c r="G291" s="784"/>
      <c r="H291" s="784"/>
      <c r="I291" s="784"/>
      <c r="J291" s="784"/>
      <c r="K291" s="1191"/>
    </row>
    <row r="292" spans="1:11" ht="17.25" customHeight="1">
      <c r="A292" s="784">
        <v>41</v>
      </c>
      <c r="B292" s="996">
        <v>41927</v>
      </c>
      <c r="C292" s="997"/>
      <c r="D292" s="997"/>
      <c r="E292" s="784"/>
      <c r="F292" s="784"/>
      <c r="G292" s="784"/>
      <c r="H292" s="784"/>
      <c r="I292" s="784"/>
      <c r="J292" s="784"/>
      <c r="K292" s="1102"/>
    </row>
    <row r="293" spans="1:11" ht="17.25" customHeight="1">
      <c r="A293" s="784">
        <v>42</v>
      </c>
      <c r="B293" s="996">
        <v>41928</v>
      </c>
      <c r="C293" s="997"/>
      <c r="D293" s="997"/>
      <c r="E293" s="784"/>
      <c r="F293" s="784"/>
      <c r="G293" s="784"/>
      <c r="H293" s="784"/>
      <c r="I293" s="784"/>
      <c r="J293" s="784"/>
      <c r="K293" s="1412"/>
    </row>
    <row r="294" spans="1:11" ht="17.25" customHeight="1">
      <c r="A294" s="784">
        <v>42</v>
      </c>
      <c r="B294" s="996">
        <v>41929</v>
      </c>
      <c r="C294" s="997"/>
      <c r="D294" s="997"/>
      <c r="E294" s="784"/>
      <c r="F294" s="784"/>
      <c r="G294" s="784"/>
      <c r="H294" s="784"/>
      <c r="I294" s="784"/>
      <c r="J294" s="784"/>
      <c r="K294" s="1191"/>
    </row>
    <row r="295" spans="1:11" ht="17.25" customHeight="1">
      <c r="A295" s="784">
        <v>42</v>
      </c>
      <c r="B295" s="996">
        <v>41930</v>
      </c>
      <c r="C295" s="997"/>
      <c r="D295" s="997"/>
      <c r="E295" s="784"/>
      <c r="F295" s="784"/>
      <c r="G295" s="784"/>
      <c r="H295" s="784"/>
      <c r="I295" s="784"/>
      <c r="J295" s="784"/>
      <c r="K295" s="1191"/>
    </row>
    <row r="296" spans="1:11" ht="17.25" customHeight="1">
      <c r="A296" s="784">
        <v>42</v>
      </c>
      <c r="B296" s="996">
        <v>41931</v>
      </c>
      <c r="C296" s="997"/>
      <c r="D296" s="997"/>
      <c r="E296" s="784"/>
      <c r="F296" s="784"/>
      <c r="G296" s="784"/>
      <c r="H296" s="784"/>
      <c r="I296" s="784"/>
      <c r="J296" s="784"/>
      <c r="K296" s="1191"/>
    </row>
    <row r="297" spans="1:11" ht="17.25" customHeight="1">
      <c r="A297" s="784">
        <v>42</v>
      </c>
      <c r="B297" s="996">
        <v>41932</v>
      </c>
      <c r="C297" s="997"/>
      <c r="D297" s="997"/>
      <c r="E297" s="784"/>
      <c r="F297" s="784"/>
      <c r="G297" s="784"/>
      <c r="H297" s="784"/>
      <c r="I297" s="784"/>
      <c r="J297" s="784"/>
      <c r="K297" s="1191"/>
    </row>
    <row r="298" spans="1:11" ht="17.25" customHeight="1">
      <c r="A298" s="784">
        <v>42</v>
      </c>
      <c r="B298" s="996">
        <v>41933</v>
      </c>
      <c r="C298" s="997"/>
      <c r="D298" s="997"/>
      <c r="E298" s="784"/>
      <c r="F298" s="784"/>
      <c r="G298" s="784"/>
      <c r="H298" s="784"/>
      <c r="I298" s="784"/>
      <c r="J298" s="784"/>
      <c r="K298" s="1191"/>
    </row>
    <row r="299" spans="1:11" ht="17.25" customHeight="1">
      <c r="A299" s="784">
        <v>42</v>
      </c>
      <c r="B299" s="996">
        <v>41934</v>
      </c>
      <c r="C299" s="997"/>
      <c r="D299" s="997"/>
      <c r="E299" s="784"/>
      <c r="F299" s="784"/>
      <c r="G299" s="784"/>
      <c r="H299" s="784"/>
      <c r="I299" s="784"/>
      <c r="J299" s="784"/>
      <c r="K299" s="1102"/>
    </row>
    <row r="300" spans="1:11" ht="17.25" customHeight="1">
      <c r="A300" s="784">
        <v>43</v>
      </c>
      <c r="B300" s="996">
        <v>41935</v>
      </c>
      <c r="C300" s="997"/>
      <c r="D300" s="997"/>
      <c r="E300" s="784"/>
      <c r="F300" s="784"/>
      <c r="G300" s="784"/>
      <c r="H300" s="784"/>
      <c r="I300" s="784"/>
      <c r="J300" s="784"/>
      <c r="K300" s="1412"/>
    </row>
    <row r="301" spans="1:11" ht="17.25" customHeight="1">
      <c r="A301" s="784">
        <v>43</v>
      </c>
      <c r="B301" s="996">
        <v>41936</v>
      </c>
      <c r="C301" s="997"/>
      <c r="D301" s="997"/>
      <c r="E301" s="784"/>
      <c r="F301" s="784"/>
      <c r="G301" s="784"/>
      <c r="H301" s="784"/>
      <c r="I301" s="784"/>
      <c r="J301" s="784"/>
      <c r="K301" s="1191"/>
    </row>
    <row r="302" spans="1:11" ht="17.25" customHeight="1">
      <c r="A302" s="784">
        <v>43</v>
      </c>
      <c r="B302" s="996">
        <v>41937</v>
      </c>
      <c r="C302" s="997"/>
      <c r="D302" s="997"/>
      <c r="E302" s="784"/>
      <c r="F302" s="784"/>
      <c r="G302" s="784"/>
      <c r="H302" s="784"/>
      <c r="I302" s="784"/>
      <c r="J302" s="784"/>
      <c r="K302" s="1191"/>
    </row>
    <row r="303" spans="1:11" ht="17.25" customHeight="1">
      <c r="A303" s="784">
        <v>43</v>
      </c>
      <c r="B303" s="996">
        <v>41938</v>
      </c>
      <c r="C303" s="997"/>
      <c r="D303" s="997"/>
      <c r="E303" s="784"/>
      <c r="F303" s="784"/>
      <c r="G303" s="784"/>
      <c r="H303" s="784"/>
      <c r="I303" s="784"/>
      <c r="J303" s="784"/>
      <c r="K303" s="1191"/>
    </row>
    <row r="304" spans="1:11" ht="17.25" customHeight="1">
      <c r="A304" s="784">
        <v>43</v>
      </c>
      <c r="B304" s="996">
        <v>41939</v>
      </c>
      <c r="C304" s="997"/>
      <c r="D304" s="997"/>
      <c r="E304" s="784"/>
      <c r="F304" s="784"/>
      <c r="G304" s="784"/>
      <c r="H304" s="784"/>
      <c r="I304" s="784"/>
      <c r="J304" s="784"/>
      <c r="K304" s="1191"/>
    </row>
    <row r="305" spans="1:11" ht="17.25" customHeight="1">
      <c r="A305" s="784">
        <v>43</v>
      </c>
      <c r="B305" s="996">
        <v>41940</v>
      </c>
      <c r="C305" s="997"/>
      <c r="D305" s="997"/>
      <c r="E305" s="784"/>
      <c r="F305" s="784"/>
      <c r="G305" s="784"/>
      <c r="H305" s="784"/>
      <c r="I305" s="784"/>
      <c r="J305" s="784"/>
      <c r="K305" s="1191"/>
    </row>
    <row r="306" spans="1:11" ht="17.25" customHeight="1">
      <c r="A306" s="784">
        <v>43</v>
      </c>
      <c r="B306" s="996">
        <v>41941</v>
      </c>
      <c r="C306" s="997"/>
      <c r="D306" s="997"/>
      <c r="E306" s="784"/>
      <c r="F306" s="784"/>
      <c r="G306" s="784"/>
      <c r="H306" s="784"/>
      <c r="I306" s="784"/>
      <c r="J306" s="784"/>
      <c r="K306" s="1102"/>
    </row>
    <row r="307" spans="1:11" ht="17.25" customHeight="1">
      <c r="A307" s="784">
        <v>44</v>
      </c>
      <c r="B307" s="996">
        <v>41942</v>
      </c>
      <c r="C307" s="997"/>
      <c r="D307" s="997"/>
      <c r="E307" s="784"/>
      <c r="F307" s="784"/>
      <c r="G307" s="784"/>
      <c r="H307" s="784"/>
      <c r="I307" s="784"/>
      <c r="J307" s="784"/>
      <c r="K307" s="1412"/>
    </row>
    <row r="308" spans="1:11" ht="17.25" customHeight="1">
      <c r="A308" s="784">
        <v>44</v>
      </c>
      <c r="B308" s="996">
        <v>41943</v>
      </c>
      <c r="C308" s="997"/>
      <c r="D308" s="997"/>
      <c r="E308" s="784"/>
      <c r="F308" s="784"/>
      <c r="G308" s="784"/>
      <c r="H308" s="784"/>
      <c r="I308" s="784"/>
      <c r="J308" s="784"/>
      <c r="K308" s="1191"/>
    </row>
    <row r="309" spans="1:11" ht="17.25" customHeight="1">
      <c r="A309" s="784">
        <v>44</v>
      </c>
      <c r="B309" s="996">
        <v>41944</v>
      </c>
      <c r="C309" s="997"/>
      <c r="D309" s="997"/>
      <c r="E309" s="784"/>
      <c r="F309" s="784"/>
      <c r="G309" s="784"/>
      <c r="H309" s="784"/>
      <c r="I309" s="784"/>
      <c r="J309" s="784"/>
      <c r="K309" s="1191"/>
    </row>
    <row r="310" spans="1:11" ht="17.25" customHeight="1">
      <c r="A310" s="784">
        <v>44</v>
      </c>
      <c r="B310" s="996">
        <v>41945</v>
      </c>
      <c r="C310" s="997"/>
      <c r="D310" s="997"/>
      <c r="E310" s="784"/>
      <c r="F310" s="784"/>
      <c r="G310" s="784"/>
      <c r="H310" s="784"/>
      <c r="I310" s="784"/>
      <c r="J310" s="784"/>
      <c r="K310" s="1191"/>
    </row>
    <row r="311" spans="1:11" ht="17.25" customHeight="1">
      <c r="A311" s="784">
        <v>44</v>
      </c>
      <c r="B311" s="996">
        <v>41946</v>
      </c>
      <c r="C311" s="997"/>
      <c r="D311" s="997"/>
      <c r="E311" s="784"/>
      <c r="F311" s="784"/>
      <c r="G311" s="784"/>
      <c r="H311" s="784"/>
      <c r="I311" s="784"/>
      <c r="J311" s="784"/>
      <c r="K311" s="1191"/>
    </row>
    <row r="312" spans="1:11" ht="17.25" customHeight="1">
      <c r="A312" s="784">
        <v>44</v>
      </c>
      <c r="B312" s="996">
        <v>41947</v>
      </c>
      <c r="C312" s="997"/>
      <c r="D312" s="997"/>
      <c r="E312" s="784"/>
      <c r="F312" s="784"/>
      <c r="G312" s="784"/>
      <c r="H312" s="784"/>
      <c r="I312" s="784"/>
      <c r="J312" s="784"/>
      <c r="K312" s="1191"/>
    </row>
    <row r="313" spans="1:11" ht="17.25" customHeight="1">
      <c r="A313" s="784">
        <v>44</v>
      </c>
      <c r="B313" s="996">
        <v>41948</v>
      </c>
      <c r="C313" s="997"/>
      <c r="D313" s="997"/>
      <c r="E313" s="784"/>
      <c r="F313" s="784"/>
      <c r="G313" s="784"/>
      <c r="H313" s="784"/>
      <c r="I313" s="784"/>
      <c r="J313" s="784"/>
      <c r="K313" s="1102"/>
    </row>
    <row r="314" spans="1:11" ht="17.25" customHeight="1">
      <c r="A314" s="784">
        <v>45</v>
      </c>
      <c r="B314" s="996">
        <v>41949</v>
      </c>
      <c r="C314" s="997"/>
      <c r="D314" s="997"/>
      <c r="E314" s="784"/>
      <c r="F314" s="784"/>
      <c r="G314" s="784"/>
      <c r="H314" s="784"/>
      <c r="I314" s="784"/>
      <c r="J314" s="784"/>
      <c r="K314" s="1412"/>
    </row>
    <row r="315" spans="1:11" ht="17.25" customHeight="1">
      <c r="A315" s="784">
        <v>45</v>
      </c>
      <c r="B315" s="996">
        <v>41950</v>
      </c>
      <c r="C315" s="997"/>
      <c r="D315" s="997"/>
      <c r="E315" s="784"/>
      <c r="F315" s="784"/>
      <c r="G315" s="784"/>
      <c r="H315" s="784"/>
      <c r="I315" s="784"/>
      <c r="J315" s="784"/>
      <c r="K315" s="1191"/>
    </row>
    <row r="316" spans="1:11" ht="17.25" customHeight="1">
      <c r="A316" s="784">
        <v>45</v>
      </c>
      <c r="B316" s="996">
        <v>41951</v>
      </c>
      <c r="C316" s="997"/>
      <c r="D316" s="997"/>
      <c r="E316" s="784"/>
      <c r="F316" s="784"/>
      <c r="G316" s="784"/>
      <c r="H316" s="784"/>
      <c r="I316" s="784"/>
      <c r="J316" s="784"/>
      <c r="K316" s="1191"/>
    </row>
    <row r="317" spans="1:11" ht="17.25" customHeight="1">
      <c r="A317" s="784">
        <v>45</v>
      </c>
      <c r="B317" s="996">
        <v>41952</v>
      </c>
      <c r="C317" s="997"/>
      <c r="D317" s="997"/>
      <c r="E317" s="784"/>
      <c r="F317" s="784"/>
      <c r="G317" s="784"/>
      <c r="H317" s="784"/>
      <c r="I317" s="784"/>
      <c r="J317" s="784"/>
      <c r="K317" s="1191"/>
    </row>
    <row r="318" spans="1:11" ht="17.25" customHeight="1">
      <c r="A318" s="784">
        <v>45</v>
      </c>
      <c r="B318" s="996">
        <v>41953</v>
      </c>
      <c r="C318" s="997"/>
      <c r="D318" s="997"/>
      <c r="E318" s="784"/>
      <c r="F318" s="784"/>
      <c r="G318" s="784"/>
      <c r="H318" s="784"/>
      <c r="I318" s="784"/>
      <c r="J318" s="784"/>
      <c r="K318" s="1191"/>
    </row>
    <row r="319" spans="1:11" ht="17.25" customHeight="1">
      <c r="A319" s="784">
        <v>45</v>
      </c>
      <c r="B319" s="996">
        <v>41954</v>
      </c>
      <c r="C319" s="997"/>
      <c r="D319" s="997"/>
      <c r="E319" s="784"/>
      <c r="F319" s="784"/>
      <c r="G319" s="784"/>
      <c r="H319" s="784"/>
      <c r="I319" s="784"/>
      <c r="J319" s="784"/>
      <c r="K319" s="1191"/>
    </row>
    <row r="320" spans="1:11" ht="17.25" customHeight="1">
      <c r="A320" s="784">
        <v>45</v>
      </c>
      <c r="B320" s="996">
        <v>41955</v>
      </c>
      <c r="C320" s="997"/>
      <c r="D320" s="997"/>
      <c r="E320" s="784"/>
      <c r="F320" s="784"/>
      <c r="G320" s="784"/>
      <c r="H320" s="784"/>
      <c r="I320" s="784"/>
      <c r="J320" s="784"/>
      <c r="K320" s="1102"/>
    </row>
    <row r="321" spans="1:11" ht="17.25" customHeight="1">
      <c r="A321" s="784">
        <v>46</v>
      </c>
      <c r="B321" s="996">
        <v>41956</v>
      </c>
      <c r="C321" s="997"/>
      <c r="D321" s="997"/>
      <c r="E321" s="784"/>
      <c r="F321" s="784"/>
      <c r="G321" s="784"/>
      <c r="H321" s="784"/>
      <c r="I321" s="784"/>
      <c r="J321" s="784"/>
      <c r="K321" s="1412"/>
    </row>
    <row r="322" spans="1:11" ht="17.25" customHeight="1">
      <c r="A322" s="784">
        <v>46</v>
      </c>
      <c r="B322" s="996">
        <v>41957</v>
      </c>
      <c r="C322" s="997"/>
      <c r="D322" s="997"/>
      <c r="E322" s="784"/>
      <c r="F322" s="784"/>
      <c r="G322" s="784"/>
      <c r="H322" s="784"/>
      <c r="I322" s="784"/>
      <c r="J322" s="784"/>
      <c r="K322" s="1191"/>
    </row>
    <row r="323" spans="1:11" ht="17.25" customHeight="1">
      <c r="A323" s="784">
        <v>46</v>
      </c>
      <c r="B323" s="996">
        <v>41958</v>
      </c>
      <c r="C323" s="997"/>
      <c r="D323" s="997"/>
      <c r="E323" s="784"/>
      <c r="F323" s="784"/>
      <c r="G323" s="784"/>
      <c r="H323" s="784"/>
      <c r="I323" s="784"/>
      <c r="J323" s="784"/>
      <c r="K323" s="1191"/>
    </row>
    <row r="324" spans="1:11" ht="17.25" customHeight="1">
      <c r="A324" s="784">
        <v>46</v>
      </c>
      <c r="B324" s="996">
        <v>41959</v>
      </c>
      <c r="C324" s="997"/>
      <c r="D324" s="997"/>
      <c r="E324" s="784"/>
      <c r="F324" s="784"/>
      <c r="G324" s="784"/>
      <c r="H324" s="784"/>
      <c r="I324" s="784"/>
      <c r="J324" s="784"/>
      <c r="K324" s="1191"/>
    </row>
    <row r="325" spans="1:11" ht="17.25" customHeight="1">
      <c r="A325" s="784">
        <v>46</v>
      </c>
      <c r="B325" s="996">
        <v>41960</v>
      </c>
      <c r="C325" s="997"/>
      <c r="D325" s="997"/>
      <c r="E325" s="784"/>
      <c r="F325" s="784"/>
      <c r="G325" s="784"/>
      <c r="H325" s="784"/>
      <c r="I325" s="784"/>
      <c r="J325" s="784"/>
      <c r="K325" s="1191"/>
    </row>
    <row r="326" spans="1:11" ht="17.25" customHeight="1">
      <c r="A326" s="784">
        <v>46</v>
      </c>
      <c r="B326" s="996">
        <v>41961</v>
      </c>
      <c r="C326" s="997"/>
      <c r="D326" s="997"/>
      <c r="E326" s="784"/>
      <c r="F326" s="784"/>
      <c r="G326" s="784"/>
      <c r="H326" s="784"/>
      <c r="I326" s="784"/>
      <c r="J326" s="784"/>
      <c r="K326" s="1191"/>
    </row>
    <row r="327" spans="1:11" ht="17.25" customHeight="1">
      <c r="A327" s="784">
        <v>46</v>
      </c>
      <c r="B327" s="996">
        <v>41962</v>
      </c>
      <c r="C327" s="997"/>
      <c r="D327" s="997"/>
      <c r="E327" s="784"/>
      <c r="F327" s="784"/>
      <c r="G327" s="784"/>
      <c r="H327" s="784"/>
      <c r="I327" s="784"/>
      <c r="J327" s="784"/>
      <c r="K327" s="1102"/>
    </row>
    <row r="328" spans="1:11" ht="17.25" customHeight="1">
      <c r="A328" s="784">
        <v>47</v>
      </c>
      <c r="B328" s="996">
        <v>41963</v>
      </c>
      <c r="C328" s="997"/>
      <c r="D328" s="997"/>
      <c r="E328" s="784"/>
      <c r="F328" s="784"/>
      <c r="G328" s="784"/>
      <c r="H328" s="784"/>
      <c r="I328" s="784"/>
      <c r="J328" s="784"/>
      <c r="K328" s="1412"/>
    </row>
    <row r="329" spans="1:11" ht="17.25" customHeight="1">
      <c r="A329" s="784">
        <v>47</v>
      </c>
      <c r="B329" s="996">
        <v>41964</v>
      </c>
      <c r="C329" s="997"/>
      <c r="D329" s="997"/>
      <c r="E329" s="784"/>
      <c r="F329" s="784"/>
      <c r="G329" s="784"/>
      <c r="H329" s="784"/>
      <c r="I329" s="784"/>
      <c r="J329" s="784"/>
      <c r="K329" s="1191"/>
    </row>
    <row r="330" spans="1:11" ht="17.25" customHeight="1">
      <c r="A330" s="784">
        <v>47</v>
      </c>
      <c r="B330" s="996">
        <v>41965</v>
      </c>
      <c r="C330" s="997"/>
      <c r="D330" s="997"/>
      <c r="E330" s="784"/>
      <c r="F330" s="784"/>
      <c r="G330" s="784"/>
      <c r="H330" s="784"/>
      <c r="I330" s="784"/>
      <c r="J330" s="784"/>
      <c r="K330" s="1191"/>
    </row>
    <row r="331" spans="1:11" ht="17.25" customHeight="1">
      <c r="A331" s="784">
        <v>47</v>
      </c>
      <c r="B331" s="996">
        <v>41966</v>
      </c>
      <c r="C331" s="997"/>
      <c r="D331" s="997"/>
      <c r="E331" s="784"/>
      <c r="F331" s="784"/>
      <c r="G331" s="784"/>
      <c r="H331" s="784"/>
      <c r="I331" s="784"/>
      <c r="J331" s="784"/>
      <c r="K331" s="1191"/>
    </row>
    <row r="332" spans="1:11" ht="17.25" customHeight="1">
      <c r="A332" s="784">
        <v>47</v>
      </c>
      <c r="B332" s="996">
        <v>41967</v>
      </c>
      <c r="C332" s="997"/>
      <c r="D332" s="997"/>
      <c r="E332" s="784"/>
      <c r="F332" s="784"/>
      <c r="G332" s="784"/>
      <c r="H332" s="784"/>
      <c r="I332" s="784"/>
      <c r="J332" s="784"/>
      <c r="K332" s="1191"/>
    </row>
    <row r="333" spans="1:11" ht="17.25" customHeight="1">
      <c r="A333" s="784">
        <v>47</v>
      </c>
      <c r="B333" s="996">
        <v>41968</v>
      </c>
      <c r="C333" s="997"/>
      <c r="D333" s="997"/>
      <c r="E333" s="784"/>
      <c r="F333" s="784"/>
      <c r="G333" s="784"/>
      <c r="H333" s="784"/>
      <c r="I333" s="784"/>
      <c r="J333" s="784"/>
      <c r="K333" s="1191"/>
    </row>
    <row r="334" spans="1:11" ht="17.25" customHeight="1">
      <c r="A334" s="784">
        <v>47</v>
      </c>
      <c r="B334" s="996">
        <v>41969</v>
      </c>
      <c r="C334" s="997"/>
      <c r="D334" s="997"/>
      <c r="E334" s="784"/>
      <c r="F334" s="784"/>
      <c r="G334" s="784"/>
      <c r="H334" s="784"/>
      <c r="I334" s="784"/>
      <c r="J334" s="784"/>
      <c r="K334" s="1102"/>
    </row>
    <row r="335" spans="1:11" ht="17.25" customHeight="1">
      <c r="A335" s="784">
        <v>48</v>
      </c>
      <c r="B335" s="996">
        <v>41970</v>
      </c>
      <c r="C335" s="997"/>
      <c r="D335" s="997"/>
      <c r="E335" s="784"/>
      <c r="F335" s="784"/>
      <c r="G335" s="784"/>
      <c r="H335" s="784"/>
      <c r="I335" s="784"/>
      <c r="J335" s="784"/>
      <c r="K335" s="1412"/>
    </row>
    <row r="336" spans="1:11" ht="17.25" customHeight="1">
      <c r="A336" s="784">
        <v>48</v>
      </c>
      <c r="B336" s="996">
        <v>41971</v>
      </c>
      <c r="C336" s="997"/>
      <c r="D336" s="997"/>
      <c r="E336" s="784"/>
      <c r="F336" s="784"/>
      <c r="G336" s="784"/>
      <c r="H336" s="784"/>
      <c r="I336" s="784"/>
      <c r="J336" s="784"/>
      <c r="K336" s="1191"/>
    </row>
    <row r="337" spans="1:11" ht="17.25" customHeight="1">
      <c r="A337" s="784">
        <v>48</v>
      </c>
      <c r="B337" s="996">
        <v>41972</v>
      </c>
      <c r="C337" s="997"/>
      <c r="D337" s="997"/>
      <c r="E337" s="784"/>
      <c r="F337" s="784"/>
      <c r="G337" s="784"/>
      <c r="H337" s="784"/>
      <c r="I337" s="784"/>
      <c r="J337" s="784"/>
      <c r="K337" s="1191"/>
    </row>
    <row r="338" spans="1:11" ht="17.25" customHeight="1">
      <c r="A338" s="784">
        <v>48</v>
      </c>
      <c r="B338" s="996">
        <v>41973</v>
      </c>
      <c r="C338" s="997"/>
      <c r="D338" s="997"/>
      <c r="E338" s="784"/>
      <c r="F338" s="784"/>
      <c r="G338" s="784"/>
      <c r="H338" s="784"/>
      <c r="I338" s="784"/>
      <c r="J338" s="784"/>
      <c r="K338" s="1191"/>
    </row>
    <row r="339" spans="1:11" ht="17.25" customHeight="1">
      <c r="A339" s="784">
        <v>48</v>
      </c>
      <c r="B339" s="996">
        <v>41974</v>
      </c>
      <c r="C339" s="997"/>
      <c r="D339" s="997"/>
      <c r="E339" s="784"/>
      <c r="F339" s="784"/>
      <c r="G339" s="784"/>
      <c r="H339" s="784"/>
      <c r="I339" s="784"/>
      <c r="J339" s="784"/>
      <c r="K339" s="1191"/>
    </row>
    <row r="340" spans="1:11" ht="17.25" customHeight="1">
      <c r="A340" s="784">
        <v>48</v>
      </c>
      <c r="B340" s="996">
        <v>41975</v>
      </c>
      <c r="C340" s="997"/>
      <c r="D340" s="997"/>
      <c r="E340" s="784"/>
      <c r="F340" s="784"/>
      <c r="G340" s="784"/>
      <c r="H340" s="784"/>
      <c r="I340" s="784"/>
      <c r="J340" s="784"/>
      <c r="K340" s="1191"/>
    </row>
    <row r="341" spans="1:11" ht="17.25" customHeight="1">
      <c r="A341" s="784">
        <v>48</v>
      </c>
      <c r="B341" s="996">
        <v>41976</v>
      </c>
      <c r="C341" s="997"/>
      <c r="D341" s="997"/>
      <c r="E341" s="784"/>
      <c r="F341" s="784"/>
      <c r="G341" s="784"/>
      <c r="H341" s="784"/>
      <c r="I341" s="784"/>
      <c r="J341" s="784"/>
      <c r="K341" s="1102"/>
    </row>
    <row r="342" spans="1:11" ht="17.25" customHeight="1">
      <c r="A342" s="784">
        <v>49</v>
      </c>
      <c r="B342" s="996">
        <v>41977</v>
      </c>
      <c r="C342" s="997"/>
      <c r="D342" s="997"/>
      <c r="E342" s="784"/>
      <c r="F342" s="784"/>
      <c r="G342" s="784"/>
      <c r="H342" s="784"/>
      <c r="I342" s="784"/>
      <c r="J342" s="784"/>
      <c r="K342" s="1412"/>
    </row>
    <row r="343" spans="1:11" ht="17.25" customHeight="1">
      <c r="A343" s="784">
        <v>49</v>
      </c>
      <c r="B343" s="996">
        <v>41978</v>
      </c>
      <c r="C343" s="997"/>
      <c r="D343" s="997"/>
      <c r="E343" s="784"/>
      <c r="F343" s="784"/>
      <c r="G343" s="784"/>
      <c r="H343" s="784"/>
      <c r="I343" s="784"/>
      <c r="J343" s="784"/>
      <c r="K343" s="1191"/>
    </row>
    <row r="344" spans="1:11" ht="17.25" customHeight="1">
      <c r="A344" s="784">
        <v>49</v>
      </c>
      <c r="B344" s="996">
        <v>41979</v>
      </c>
      <c r="C344" s="997"/>
      <c r="D344" s="997"/>
      <c r="E344" s="784"/>
      <c r="F344" s="784"/>
      <c r="G344" s="784"/>
      <c r="H344" s="784"/>
      <c r="I344" s="784"/>
      <c r="J344" s="784"/>
      <c r="K344" s="1191"/>
    </row>
    <row r="345" spans="1:11" ht="17.25" customHeight="1">
      <c r="A345" s="784">
        <v>49</v>
      </c>
      <c r="B345" s="996">
        <v>41980</v>
      </c>
      <c r="C345" s="997"/>
      <c r="D345" s="997"/>
      <c r="E345" s="784"/>
      <c r="F345" s="784"/>
      <c r="G345" s="784"/>
      <c r="H345" s="784"/>
      <c r="I345" s="784"/>
      <c r="J345" s="784"/>
      <c r="K345" s="1191"/>
    </row>
    <row r="346" spans="1:11" ht="17.25" customHeight="1">
      <c r="A346" s="784">
        <v>49</v>
      </c>
      <c r="B346" s="996">
        <v>41981</v>
      </c>
      <c r="C346" s="997"/>
      <c r="D346" s="997"/>
      <c r="E346" s="784"/>
      <c r="F346" s="784"/>
      <c r="G346" s="784"/>
      <c r="H346" s="784"/>
      <c r="I346" s="784"/>
      <c r="J346" s="784"/>
      <c r="K346" s="1191"/>
    </row>
    <row r="347" spans="1:11" ht="17.25" customHeight="1">
      <c r="A347" s="784">
        <v>49</v>
      </c>
      <c r="B347" s="996">
        <v>41982</v>
      </c>
      <c r="C347" s="997"/>
      <c r="D347" s="997"/>
      <c r="E347" s="784"/>
      <c r="F347" s="784"/>
      <c r="G347" s="784"/>
      <c r="H347" s="784"/>
      <c r="I347" s="784"/>
      <c r="J347" s="784"/>
      <c r="K347" s="1191"/>
    </row>
    <row r="348" spans="1:11" ht="17.25" customHeight="1">
      <c r="A348" s="784">
        <v>49</v>
      </c>
      <c r="B348" s="996">
        <v>41983</v>
      </c>
      <c r="C348" s="997"/>
      <c r="D348" s="997"/>
      <c r="E348" s="784"/>
      <c r="F348" s="784"/>
      <c r="G348" s="784"/>
      <c r="H348" s="784"/>
      <c r="I348" s="784"/>
      <c r="J348" s="784"/>
      <c r="K348" s="1102"/>
    </row>
    <row r="349" spans="1:11" ht="17.25" customHeight="1">
      <c r="A349" s="784">
        <v>50</v>
      </c>
      <c r="B349" s="996">
        <v>41984</v>
      </c>
      <c r="C349" s="997"/>
      <c r="D349" s="997"/>
      <c r="E349" s="784"/>
      <c r="F349" s="784"/>
      <c r="G349" s="784"/>
      <c r="H349" s="784"/>
      <c r="I349" s="784"/>
      <c r="J349" s="784"/>
      <c r="K349" s="1412"/>
    </row>
    <row r="350" spans="1:11" ht="17.25" customHeight="1">
      <c r="A350" s="784">
        <v>50</v>
      </c>
      <c r="B350" s="996">
        <v>41985</v>
      </c>
      <c r="C350" s="997"/>
      <c r="D350" s="997"/>
      <c r="E350" s="784"/>
      <c r="F350" s="784"/>
      <c r="G350" s="784"/>
      <c r="H350" s="784"/>
      <c r="I350" s="784"/>
      <c r="J350" s="784"/>
      <c r="K350" s="1191"/>
    </row>
    <row r="351" spans="1:11" ht="17.25" customHeight="1">
      <c r="A351" s="784">
        <v>50</v>
      </c>
      <c r="B351" s="996">
        <v>41986</v>
      </c>
      <c r="C351" s="997"/>
      <c r="D351" s="997"/>
      <c r="E351" s="784"/>
      <c r="F351" s="784"/>
      <c r="G351" s="784"/>
      <c r="H351" s="784"/>
      <c r="I351" s="784"/>
      <c r="J351" s="784"/>
      <c r="K351" s="1191"/>
    </row>
    <row r="352" spans="1:11" ht="17.25" customHeight="1">
      <c r="A352" s="784">
        <v>50</v>
      </c>
      <c r="B352" s="996">
        <v>41987</v>
      </c>
      <c r="C352" s="997"/>
      <c r="D352" s="997"/>
      <c r="E352" s="784"/>
      <c r="F352" s="784"/>
      <c r="G352" s="784"/>
      <c r="H352" s="784"/>
      <c r="I352" s="784"/>
      <c r="J352" s="784"/>
      <c r="K352" s="1191"/>
    </row>
    <row r="353" spans="1:11" ht="17.25" customHeight="1">
      <c r="A353" s="784">
        <v>50</v>
      </c>
      <c r="B353" s="996">
        <v>41988</v>
      </c>
      <c r="C353" s="997"/>
      <c r="D353" s="997"/>
      <c r="E353" s="784"/>
      <c r="F353" s="784"/>
      <c r="G353" s="784"/>
      <c r="H353" s="784"/>
      <c r="I353" s="784"/>
      <c r="J353" s="784"/>
      <c r="K353" s="1191"/>
    </row>
    <row r="354" spans="1:11" ht="17.25" customHeight="1">
      <c r="A354" s="784">
        <v>50</v>
      </c>
      <c r="B354" s="996">
        <v>41989</v>
      </c>
      <c r="C354" s="997"/>
      <c r="D354" s="997"/>
      <c r="E354" s="784"/>
      <c r="F354" s="784"/>
      <c r="G354" s="784"/>
      <c r="H354" s="784"/>
      <c r="I354" s="784"/>
      <c r="J354" s="784"/>
      <c r="K354" s="1191"/>
    </row>
    <row r="355" spans="1:11" ht="17.25" customHeight="1">
      <c r="A355" s="784">
        <v>50</v>
      </c>
      <c r="B355" s="996">
        <v>41990</v>
      </c>
      <c r="C355" s="997"/>
      <c r="D355" s="997"/>
      <c r="E355" s="784"/>
      <c r="F355" s="784"/>
      <c r="G355" s="784"/>
      <c r="H355" s="784"/>
      <c r="I355" s="784"/>
      <c r="J355" s="784"/>
      <c r="K355" s="1102"/>
    </row>
    <row r="356" spans="1:11" ht="17.25" customHeight="1">
      <c r="A356" s="784">
        <v>51</v>
      </c>
      <c r="B356" s="996">
        <v>41991</v>
      </c>
      <c r="C356" s="997"/>
      <c r="D356" s="997"/>
      <c r="E356" s="784"/>
      <c r="F356" s="784"/>
      <c r="G356" s="784"/>
      <c r="H356" s="784"/>
      <c r="I356" s="784"/>
      <c r="J356" s="784"/>
      <c r="K356" s="1412"/>
    </row>
    <row r="357" spans="1:11" ht="17.25" customHeight="1">
      <c r="A357" s="784">
        <v>51</v>
      </c>
      <c r="B357" s="996">
        <v>41992</v>
      </c>
      <c r="C357" s="997"/>
      <c r="D357" s="997"/>
      <c r="E357" s="784"/>
      <c r="F357" s="784"/>
      <c r="G357" s="784"/>
      <c r="H357" s="784"/>
      <c r="I357" s="784"/>
      <c r="J357" s="784"/>
      <c r="K357" s="1191"/>
    </row>
    <row r="358" spans="1:11" ht="17.25" customHeight="1">
      <c r="A358" s="784">
        <v>51</v>
      </c>
      <c r="B358" s="996">
        <v>41993</v>
      </c>
      <c r="C358" s="997"/>
      <c r="D358" s="997"/>
      <c r="E358" s="784"/>
      <c r="F358" s="784"/>
      <c r="G358" s="784"/>
      <c r="H358" s="784"/>
      <c r="I358" s="784"/>
      <c r="J358" s="784"/>
      <c r="K358" s="1191"/>
    </row>
    <row r="359" spans="1:11" ht="17.25" customHeight="1">
      <c r="A359" s="784">
        <v>51</v>
      </c>
      <c r="B359" s="996">
        <v>41994</v>
      </c>
      <c r="C359" s="997"/>
      <c r="D359" s="997"/>
      <c r="E359" s="784"/>
      <c r="F359" s="784"/>
      <c r="G359" s="784"/>
      <c r="H359" s="784"/>
      <c r="I359" s="784"/>
      <c r="J359" s="784"/>
      <c r="K359" s="1191"/>
    </row>
    <row r="360" spans="1:11" ht="17.25" customHeight="1">
      <c r="A360" s="784">
        <v>51</v>
      </c>
      <c r="B360" s="996">
        <v>41995</v>
      </c>
      <c r="C360" s="997"/>
      <c r="D360" s="997"/>
      <c r="E360" s="784"/>
      <c r="F360" s="784"/>
      <c r="G360" s="784"/>
      <c r="H360" s="784"/>
      <c r="I360" s="784"/>
      <c r="J360" s="784"/>
      <c r="K360" s="1191"/>
    </row>
    <row r="361" spans="1:11" ht="17.25" customHeight="1">
      <c r="A361" s="784">
        <v>51</v>
      </c>
      <c r="B361" s="996">
        <v>41996</v>
      </c>
      <c r="C361" s="997"/>
      <c r="D361" s="997"/>
      <c r="E361" s="784"/>
      <c r="F361" s="784"/>
      <c r="G361" s="784"/>
      <c r="H361" s="784"/>
      <c r="I361" s="784"/>
      <c r="J361" s="784"/>
      <c r="K361" s="1191"/>
    </row>
    <row r="362" spans="1:11" ht="17.25" customHeight="1">
      <c r="A362" s="784">
        <v>51</v>
      </c>
      <c r="B362" s="996">
        <v>41997</v>
      </c>
      <c r="C362" s="997"/>
      <c r="D362" s="997"/>
      <c r="E362" s="784"/>
      <c r="F362" s="784"/>
      <c r="G362" s="784"/>
      <c r="H362" s="784"/>
      <c r="I362" s="784"/>
      <c r="J362" s="784"/>
      <c r="K362" s="1102"/>
    </row>
    <row r="363" spans="1:11" ht="17.25" customHeight="1">
      <c r="A363" s="784">
        <v>52</v>
      </c>
      <c r="B363" s="996">
        <v>41998</v>
      </c>
      <c r="C363" s="997"/>
      <c r="D363" s="997"/>
      <c r="E363" s="784"/>
      <c r="F363" s="784"/>
      <c r="G363" s="784"/>
      <c r="H363" s="784"/>
      <c r="I363" s="784"/>
      <c r="J363" s="784"/>
      <c r="K363" s="1412"/>
    </row>
    <row r="364" spans="1:11" ht="17.25" customHeight="1">
      <c r="A364" s="784">
        <v>52</v>
      </c>
      <c r="B364" s="996">
        <v>41999</v>
      </c>
      <c r="C364" s="997"/>
      <c r="D364" s="997"/>
      <c r="E364" s="784"/>
      <c r="F364" s="784"/>
      <c r="G364" s="784"/>
      <c r="H364" s="784"/>
      <c r="I364" s="784"/>
      <c r="J364" s="784"/>
      <c r="K364" s="1191"/>
    </row>
    <row r="365" spans="1:11" ht="17.25" customHeight="1">
      <c r="A365" s="784">
        <v>52</v>
      </c>
      <c r="B365" s="996">
        <v>42000</v>
      </c>
      <c r="C365" s="997"/>
      <c r="D365" s="997"/>
      <c r="E365" s="784"/>
      <c r="F365" s="784"/>
      <c r="G365" s="784"/>
      <c r="H365" s="784"/>
      <c r="I365" s="784"/>
      <c r="J365" s="784"/>
      <c r="K365" s="1191"/>
    </row>
    <row r="366" spans="1:11" ht="17.25" customHeight="1">
      <c r="A366" s="784">
        <v>52</v>
      </c>
      <c r="B366" s="996">
        <v>42001</v>
      </c>
      <c r="C366" s="997"/>
      <c r="D366" s="997"/>
      <c r="E366" s="784"/>
      <c r="F366" s="784"/>
      <c r="G366" s="784"/>
      <c r="H366" s="784"/>
      <c r="I366" s="784"/>
      <c r="J366" s="784"/>
      <c r="K366" s="1191"/>
    </row>
    <row r="367" spans="1:11" ht="17.25" customHeight="1">
      <c r="A367" s="784">
        <v>52</v>
      </c>
      <c r="B367" s="996">
        <v>42002</v>
      </c>
      <c r="C367" s="997"/>
      <c r="D367" s="997"/>
      <c r="E367" s="784"/>
      <c r="F367" s="784"/>
      <c r="G367" s="784"/>
      <c r="H367" s="784"/>
      <c r="I367" s="784"/>
      <c r="J367" s="784"/>
      <c r="K367" s="1191"/>
    </row>
    <row r="368" spans="1:11" ht="17.25" customHeight="1">
      <c r="A368" s="784">
        <v>52</v>
      </c>
      <c r="B368" s="996">
        <v>42003</v>
      </c>
      <c r="C368" s="997"/>
      <c r="D368" s="997"/>
      <c r="E368" s="784"/>
      <c r="F368" s="784"/>
      <c r="G368" s="784"/>
      <c r="H368" s="784"/>
      <c r="I368" s="784"/>
      <c r="J368" s="784"/>
      <c r="K368" s="1191"/>
    </row>
    <row r="369" spans="1:11" ht="17.25" customHeight="1">
      <c r="A369" s="784">
        <v>52</v>
      </c>
      <c r="B369" s="996">
        <v>42004</v>
      </c>
      <c r="C369" s="997"/>
      <c r="D369" s="997"/>
      <c r="E369" s="784"/>
      <c r="F369" s="784"/>
      <c r="G369" s="784"/>
      <c r="H369" s="784"/>
      <c r="I369" s="784"/>
      <c r="J369" s="784"/>
      <c r="K369" s="1102"/>
    </row>
    <row r="370" spans="1:11" ht="17.25" customHeight="1"/>
    <row r="371" spans="1:11" ht="17.25" customHeight="1"/>
    <row r="372" spans="1:11" ht="17.25" customHeight="1"/>
    <row r="373" spans="1:11" ht="17.25" customHeight="1"/>
    <row r="374" spans="1:11" ht="17.25" customHeight="1"/>
    <row r="375" spans="1:11" ht="17.25" customHeight="1"/>
    <row r="376" spans="1:11" ht="17.25" customHeight="1"/>
    <row r="377" spans="1:11" ht="17.25" customHeight="1"/>
    <row r="378" spans="1:11" ht="17.25" customHeight="1"/>
    <row r="379" spans="1:11" ht="17.25" customHeight="1"/>
    <row r="380" spans="1:11" ht="17.25" customHeight="1"/>
    <row r="381" spans="1:11" ht="17.25" customHeight="1"/>
    <row r="382" spans="1:11" ht="17.25" customHeight="1"/>
    <row r="383" spans="1:11" ht="17.25" customHeight="1"/>
    <row r="384" spans="1:11"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5">
    <mergeCell ref="K349:K355"/>
    <mergeCell ref="K356:K362"/>
    <mergeCell ref="K363:K369"/>
    <mergeCell ref="K279:K285"/>
    <mergeCell ref="K286:K292"/>
    <mergeCell ref="K293:K299"/>
    <mergeCell ref="K300:K306"/>
    <mergeCell ref="K307:K313"/>
    <mergeCell ref="K314:K320"/>
    <mergeCell ref="K321:K327"/>
    <mergeCell ref="K265:K271"/>
    <mergeCell ref="K272:K278"/>
    <mergeCell ref="K328:K334"/>
    <mergeCell ref="K335:K341"/>
    <mergeCell ref="K342:K348"/>
    <mergeCell ref="K230:K236"/>
    <mergeCell ref="K237:K243"/>
    <mergeCell ref="K244:K250"/>
    <mergeCell ref="K251:K257"/>
    <mergeCell ref="K258:K264"/>
    <mergeCell ref="K195:K201"/>
    <mergeCell ref="K202:K208"/>
    <mergeCell ref="K209:K215"/>
    <mergeCell ref="K216:K222"/>
    <mergeCell ref="K223:K229"/>
    <mergeCell ref="K160:K166"/>
    <mergeCell ref="K167:K173"/>
    <mergeCell ref="K174:K180"/>
    <mergeCell ref="K181:K187"/>
    <mergeCell ref="K188:K194"/>
    <mergeCell ref="K125:K131"/>
    <mergeCell ref="K132:K138"/>
    <mergeCell ref="K139:K145"/>
    <mergeCell ref="K146:K152"/>
    <mergeCell ref="K153:K159"/>
    <mergeCell ref="K90:K96"/>
    <mergeCell ref="K97:K103"/>
    <mergeCell ref="K104:K110"/>
    <mergeCell ref="K111:K117"/>
    <mergeCell ref="K118:K124"/>
    <mergeCell ref="K55:K61"/>
    <mergeCell ref="K62:K68"/>
    <mergeCell ref="K69:K75"/>
    <mergeCell ref="K76:K82"/>
    <mergeCell ref="K83:K89"/>
    <mergeCell ref="K20:K26"/>
    <mergeCell ref="K27:K33"/>
    <mergeCell ref="K34:K40"/>
    <mergeCell ref="K41:K47"/>
    <mergeCell ref="K48:K54"/>
    <mergeCell ref="A3:A4"/>
    <mergeCell ref="B3:B4"/>
    <mergeCell ref="C3:K3"/>
    <mergeCell ref="K6:K12"/>
    <mergeCell ref="K13:K19"/>
  </mergeCells>
  <phoneticPr fontId="100" type="noConversion"/>
  <pageMargins left="0.7" right="0.7" top="0.75" bottom="0.75" header="0" footer="0"/>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0"/>
  <sheetViews>
    <sheetView workbookViewId="0"/>
  </sheetViews>
  <sheetFormatPr defaultColWidth="14.44140625" defaultRowHeight="15" customHeight="1"/>
  <cols>
    <col min="1" max="1" width="8.6640625" customWidth="1"/>
    <col min="2" max="2" width="14.5546875" customWidth="1"/>
    <col min="3" max="4" width="10.5546875" customWidth="1"/>
    <col min="5" max="5" width="9.5546875" customWidth="1"/>
    <col min="6" max="6" width="10" customWidth="1"/>
    <col min="7" max="8" width="11.6640625" customWidth="1"/>
  </cols>
  <sheetData>
    <row r="1" spans="1:8" ht="17.25" customHeight="1">
      <c r="A1" s="1004"/>
      <c r="B1" s="1004"/>
      <c r="C1" s="1005"/>
      <c r="D1" s="1005"/>
      <c r="E1" s="1006"/>
      <c r="F1" s="1007"/>
      <c r="G1" s="1004"/>
      <c r="H1" s="1004"/>
    </row>
    <row r="2" spans="1:8" ht="17.25" customHeight="1">
      <c r="A2" s="1413" t="s">
        <v>8843</v>
      </c>
      <c r="B2" s="1413" t="s">
        <v>1195</v>
      </c>
      <c r="C2" s="1411" t="s">
        <v>16729</v>
      </c>
      <c r="D2" s="1106"/>
      <c r="E2" s="1106"/>
      <c r="F2" s="1106"/>
      <c r="G2" s="1106"/>
      <c r="H2" s="1104"/>
    </row>
    <row r="3" spans="1:8" ht="17.25" customHeight="1">
      <c r="A3" s="1102"/>
      <c r="B3" s="1102"/>
      <c r="C3" s="1414" t="s">
        <v>16730</v>
      </c>
      <c r="D3" s="1104"/>
      <c r="E3" s="1411" t="s">
        <v>16730</v>
      </c>
      <c r="F3" s="1104"/>
      <c r="G3" s="1411" t="s">
        <v>16730</v>
      </c>
      <c r="H3" s="1104"/>
    </row>
    <row r="4" spans="1:8" ht="17.25" customHeight="1">
      <c r="A4" s="1415" t="s">
        <v>16731</v>
      </c>
      <c r="B4" s="1104"/>
      <c r="C4" s="1008" t="s">
        <v>16732</v>
      </c>
      <c r="D4" s="1008" t="s">
        <v>16733</v>
      </c>
      <c r="E4" s="1009" t="s">
        <v>16734</v>
      </c>
      <c r="F4" s="1009" t="s">
        <v>16735</v>
      </c>
      <c r="G4" s="1009" t="s">
        <v>16736</v>
      </c>
      <c r="H4" s="1009" t="s">
        <v>16737</v>
      </c>
    </row>
    <row r="5" spans="1:8" ht="17.25" customHeight="1">
      <c r="A5" s="784">
        <v>53</v>
      </c>
      <c r="B5" s="996">
        <v>41640</v>
      </c>
      <c r="C5" s="997">
        <v>60264</v>
      </c>
      <c r="D5" s="1010">
        <v>33727</v>
      </c>
      <c r="E5" s="1010">
        <v>13</v>
      </c>
      <c r="F5" s="1010">
        <v>12</v>
      </c>
      <c r="G5" s="1011"/>
      <c r="H5" s="1012"/>
    </row>
    <row r="6" spans="1:8" ht="17.25" customHeight="1">
      <c r="A6" s="784">
        <v>53</v>
      </c>
      <c r="B6" s="996">
        <v>41641</v>
      </c>
      <c r="C6" s="1008">
        <v>60298</v>
      </c>
      <c r="D6" s="1008">
        <v>33741</v>
      </c>
      <c r="E6" s="997">
        <v>34</v>
      </c>
      <c r="F6" s="1013">
        <v>14</v>
      </c>
      <c r="G6" s="1014"/>
      <c r="H6" s="1015"/>
    </row>
    <row r="7" spans="1:8" ht="17.25" customHeight="1">
      <c r="A7" s="784">
        <v>1</v>
      </c>
      <c r="B7" s="996">
        <v>41642</v>
      </c>
      <c r="C7" s="1008">
        <v>60344</v>
      </c>
      <c r="D7" s="1008">
        <v>33760</v>
      </c>
      <c r="E7" s="997">
        <v>46</v>
      </c>
      <c r="F7" s="1013">
        <v>19</v>
      </c>
      <c r="G7" s="1412">
        <v>290</v>
      </c>
      <c r="H7" s="1412">
        <v>109</v>
      </c>
    </row>
    <row r="8" spans="1:8" ht="17.25" customHeight="1">
      <c r="A8" s="784">
        <v>1</v>
      </c>
      <c r="B8" s="996">
        <v>41643</v>
      </c>
      <c r="C8" s="1008">
        <v>60360</v>
      </c>
      <c r="D8" s="1008">
        <v>33772</v>
      </c>
      <c r="E8" s="997">
        <v>16</v>
      </c>
      <c r="F8" s="1013">
        <v>12</v>
      </c>
      <c r="G8" s="1191"/>
      <c r="H8" s="1191"/>
    </row>
    <row r="9" spans="1:8" ht="17.25" customHeight="1">
      <c r="A9" s="784">
        <v>1</v>
      </c>
      <c r="B9" s="996">
        <v>41644</v>
      </c>
      <c r="C9" s="1008">
        <v>60371</v>
      </c>
      <c r="D9" s="1008">
        <v>33782</v>
      </c>
      <c r="E9" s="997">
        <v>11</v>
      </c>
      <c r="F9" s="1013">
        <v>10</v>
      </c>
      <c r="G9" s="1191"/>
      <c r="H9" s="1191"/>
    </row>
    <row r="10" spans="1:8" ht="17.25" customHeight="1">
      <c r="A10" s="784">
        <v>1</v>
      </c>
      <c r="B10" s="996">
        <v>41645</v>
      </c>
      <c r="C10" s="1008">
        <v>60412</v>
      </c>
      <c r="D10" s="1008">
        <v>33794</v>
      </c>
      <c r="E10" s="997">
        <v>41</v>
      </c>
      <c r="F10" s="1013">
        <v>12</v>
      </c>
      <c r="G10" s="1191"/>
      <c r="H10" s="1191"/>
    </row>
    <row r="11" spans="1:8" ht="17.25" customHeight="1">
      <c r="A11" s="784">
        <v>1</v>
      </c>
      <c r="B11" s="996">
        <v>41646</v>
      </c>
      <c r="C11" s="1008">
        <v>60446</v>
      </c>
      <c r="D11" s="1008">
        <v>33810</v>
      </c>
      <c r="E11" s="997">
        <v>34</v>
      </c>
      <c r="F11" s="1013">
        <v>16</v>
      </c>
      <c r="G11" s="1191"/>
      <c r="H11" s="1191"/>
    </row>
    <row r="12" spans="1:8" ht="17.25" customHeight="1">
      <c r="A12" s="784">
        <v>1</v>
      </c>
      <c r="B12" s="996">
        <v>41647</v>
      </c>
      <c r="C12" s="1008">
        <v>60461</v>
      </c>
      <c r="D12" s="1008">
        <v>33821</v>
      </c>
      <c r="E12" s="997">
        <v>15</v>
      </c>
      <c r="F12" s="1013">
        <v>11</v>
      </c>
      <c r="G12" s="1191"/>
      <c r="H12" s="1191"/>
    </row>
    <row r="13" spans="1:8" ht="17.25" customHeight="1">
      <c r="A13" s="784">
        <v>1</v>
      </c>
      <c r="B13" s="996">
        <v>41648</v>
      </c>
      <c r="C13" s="1008">
        <v>60588</v>
      </c>
      <c r="D13" s="1008">
        <v>33850</v>
      </c>
      <c r="E13" s="997">
        <v>127</v>
      </c>
      <c r="F13" s="1013">
        <v>29</v>
      </c>
      <c r="G13" s="1102"/>
      <c r="H13" s="1102"/>
    </row>
    <row r="14" spans="1:8" ht="17.25" customHeight="1">
      <c r="A14" s="784">
        <v>2</v>
      </c>
      <c r="B14" s="996">
        <v>41649</v>
      </c>
      <c r="C14" s="1008">
        <v>60665</v>
      </c>
      <c r="D14" s="1008">
        <v>33874</v>
      </c>
      <c r="E14" s="997">
        <v>77</v>
      </c>
      <c r="F14" s="1013">
        <v>24</v>
      </c>
      <c r="G14" s="1412">
        <v>292</v>
      </c>
      <c r="H14" s="1412">
        <v>97</v>
      </c>
    </row>
    <row r="15" spans="1:8" ht="17.25" customHeight="1">
      <c r="A15" s="784">
        <v>2</v>
      </c>
      <c r="B15" s="996">
        <v>41650</v>
      </c>
      <c r="C15" s="1008">
        <v>60686</v>
      </c>
      <c r="D15" s="1008">
        <v>33887</v>
      </c>
      <c r="E15" s="997">
        <v>21</v>
      </c>
      <c r="F15" s="1013">
        <v>13</v>
      </c>
      <c r="G15" s="1191"/>
      <c r="H15" s="1191"/>
    </row>
    <row r="16" spans="1:8" ht="17.25" customHeight="1">
      <c r="A16" s="784">
        <v>2</v>
      </c>
      <c r="B16" s="996">
        <v>41651</v>
      </c>
      <c r="C16" s="1008">
        <v>60746</v>
      </c>
      <c r="D16" s="1008">
        <v>33899</v>
      </c>
      <c r="E16" s="997">
        <v>60</v>
      </c>
      <c r="F16" s="1013">
        <v>12</v>
      </c>
      <c r="G16" s="1191"/>
      <c r="H16" s="1191"/>
    </row>
    <row r="17" spans="1:8" ht="17.25" customHeight="1">
      <c r="A17" s="784">
        <v>2</v>
      </c>
      <c r="B17" s="996">
        <v>41652</v>
      </c>
      <c r="C17" s="1008">
        <v>60802</v>
      </c>
      <c r="D17" s="1008">
        <v>33914</v>
      </c>
      <c r="E17" s="997">
        <v>56</v>
      </c>
      <c r="F17" s="1013">
        <v>15</v>
      </c>
      <c r="G17" s="1191"/>
      <c r="H17" s="1191"/>
    </row>
    <row r="18" spans="1:8" ht="17.25" customHeight="1">
      <c r="A18" s="784">
        <v>2</v>
      </c>
      <c r="B18" s="996">
        <v>41653</v>
      </c>
      <c r="C18" s="1008">
        <v>60819</v>
      </c>
      <c r="D18" s="1008">
        <v>33926</v>
      </c>
      <c r="E18" s="997">
        <v>17</v>
      </c>
      <c r="F18" s="1013">
        <v>12</v>
      </c>
      <c r="G18" s="1191"/>
      <c r="H18" s="1191"/>
    </row>
    <row r="19" spans="1:8" ht="17.25" customHeight="1">
      <c r="A19" s="784">
        <v>2</v>
      </c>
      <c r="B19" s="996">
        <v>41654</v>
      </c>
      <c r="C19" s="1008">
        <v>60861</v>
      </c>
      <c r="D19" s="1008">
        <v>33942</v>
      </c>
      <c r="E19" s="997">
        <v>42</v>
      </c>
      <c r="F19" s="1013">
        <v>16</v>
      </c>
      <c r="G19" s="1191"/>
      <c r="H19" s="1191"/>
    </row>
    <row r="20" spans="1:8" ht="17.25" customHeight="1">
      <c r="A20" s="784">
        <v>2</v>
      </c>
      <c r="B20" s="996">
        <v>41655</v>
      </c>
      <c r="C20" s="1008">
        <v>60880</v>
      </c>
      <c r="D20" s="1008">
        <v>33947</v>
      </c>
      <c r="E20" s="997">
        <v>19</v>
      </c>
      <c r="F20" s="1013">
        <v>5</v>
      </c>
      <c r="G20" s="1102"/>
      <c r="H20" s="1102"/>
    </row>
    <row r="21" spans="1:8" ht="17.25" customHeight="1">
      <c r="A21" s="784">
        <v>3</v>
      </c>
      <c r="B21" s="996">
        <v>41656</v>
      </c>
      <c r="C21" s="1008">
        <v>60912</v>
      </c>
      <c r="D21" s="1008">
        <v>33960</v>
      </c>
      <c r="E21" s="997">
        <v>32</v>
      </c>
      <c r="F21" s="1013">
        <v>13</v>
      </c>
      <c r="G21" s="1412">
        <v>145</v>
      </c>
      <c r="H21" s="1412">
        <v>59</v>
      </c>
    </row>
    <row r="22" spans="1:8" ht="17.25" customHeight="1">
      <c r="A22" s="784">
        <v>3</v>
      </c>
      <c r="B22" s="996">
        <v>41657</v>
      </c>
      <c r="C22" s="1008">
        <v>60924</v>
      </c>
      <c r="D22" s="1008">
        <v>33969</v>
      </c>
      <c r="E22" s="997">
        <v>12</v>
      </c>
      <c r="F22" s="1013">
        <v>9</v>
      </c>
      <c r="G22" s="1191"/>
      <c r="H22" s="1191"/>
    </row>
    <row r="23" spans="1:8" ht="17.25" customHeight="1">
      <c r="A23" s="784">
        <v>3</v>
      </c>
      <c r="B23" s="996">
        <v>41658</v>
      </c>
      <c r="C23" s="1008">
        <v>60926</v>
      </c>
      <c r="D23" s="1008">
        <v>33971</v>
      </c>
      <c r="E23" s="997">
        <v>2</v>
      </c>
      <c r="F23" s="1013">
        <v>2</v>
      </c>
      <c r="G23" s="1191"/>
      <c r="H23" s="1191"/>
    </row>
    <row r="24" spans="1:8" ht="17.25" customHeight="1">
      <c r="A24" s="784">
        <v>3</v>
      </c>
      <c r="B24" s="996">
        <v>41659</v>
      </c>
      <c r="C24" s="1008">
        <v>60940</v>
      </c>
      <c r="D24" s="1008">
        <v>33980</v>
      </c>
      <c r="E24" s="997">
        <v>14</v>
      </c>
      <c r="F24" s="1010">
        <v>9</v>
      </c>
      <c r="G24" s="1191"/>
      <c r="H24" s="1191"/>
    </row>
    <row r="25" spans="1:8" ht="17.25" customHeight="1">
      <c r="A25" s="784">
        <v>3</v>
      </c>
      <c r="B25" s="996">
        <v>41660</v>
      </c>
      <c r="C25" s="1008">
        <v>60955</v>
      </c>
      <c r="D25" s="1008">
        <v>33989</v>
      </c>
      <c r="E25" s="997">
        <v>15</v>
      </c>
      <c r="F25" s="1010">
        <v>9</v>
      </c>
      <c r="G25" s="1191"/>
      <c r="H25" s="1191"/>
    </row>
    <row r="26" spans="1:8" ht="17.25" customHeight="1">
      <c r="A26" s="784">
        <v>3</v>
      </c>
      <c r="B26" s="996">
        <v>41661</v>
      </c>
      <c r="C26" s="1008">
        <v>60965</v>
      </c>
      <c r="D26" s="1008">
        <v>33995</v>
      </c>
      <c r="E26" s="997">
        <v>10</v>
      </c>
      <c r="F26" s="1010">
        <v>6</v>
      </c>
      <c r="G26" s="1191"/>
      <c r="H26" s="1191"/>
    </row>
    <row r="27" spans="1:8" ht="17.25" customHeight="1">
      <c r="A27" s="784">
        <v>3</v>
      </c>
      <c r="B27" s="996">
        <v>41662</v>
      </c>
      <c r="C27" s="1008">
        <v>61025</v>
      </c>
      <c r="D27" s="1008">
        <v>34006</v>
      </c>
      <c r="E27" s="997">
        <v>60</v>
      </c>
      <c r="F27" s="1010">
        <v>11</v>
      </c>
      <c r="G27" s="1102"/>
      <c r="H27" s="1102"/>
    </row>
    <row r="28" spans="1:8" ht="17.25" customHeight="1">
      <c r="A28" s="784">
        <v>4</v>
      </c>
      <c r="B28" s="996">
        <v>41663</v>
      </c>
      <c r="C28" s="1008">
        <v>61051</v>
      </c>
      <c r="D28" s="1008">
        <v>34016</v>
      </c>
      <c r="E28" s="997">
        <v>26</v>
      </c>
      <c r="F28" s="1010">
        <v>10</v>
      </c>
      <c r="G28" s="1412">
        <v>277</v>
      </c>
      <c r="H28" s="1412">
        <v>87</v>
      </c>
    </row>
    <row r="29" spans="1:8" ht="17.25" customHeight="1">
      <c r="A29" s="784">
        <v>4</v>
      </c>
      <c r="B29" s="996">
        <v>41664</v>
      </c>
      <c r="C29" s="1008">
        <v>61062</v>
      </c>
      <c r="D29" s="1008">
        <v>34021</v>
      </c>
      <c r="E29" s="997">
        <v>11</v>
      </c>
      <c r="F29" s="1010">
        <v>5</v>
      </c>
      <c r="G29" s="1191"/>
      <c r="H29" s="1191"/>
    </row>
    <row r="30" spans="1:8" ht="17.25" customHeight="1">
      <c r="A30" s="784">
        <v>4</v>
      </c>
      <c r="B30" s="996">
        <v>41665</v>
      </c>
      <c r="C30" s="1008">
        <v>61077</v>
      </c>
      <c r="D30" s="1008">
        <v>34024</v>
      </c>
      <c r="E30" s="997">
        <v>15</v>
      </c>
      <c r="F30" s="1010">
        <v>3</v>
      </c>
      <c r="G30" s="1191"/>
      <c r="H30" s="1191"/>
    </row>
    <row r="31" spans="1:8" ht="17.25" customHeight="1">
      <c r="A31" s="784">
        <v>4</v>
      </c>
      <c r="B31" s="996">
        <v>41666</v>
      </c>
      <c r="C31" s="1008">
        <v>61220</v>
      </c>
      <c r="D31" s="1008">
        <v>34057</v>
      </c>
      <c r="E31" s="997">
        <v>143</v>
      </c>
      <c r="F31" s="1010">
        <v>33</v>
      </c>
      <c r="G31" s="1191"/>
      <c r="H31" s="1191"/>
    </row>
    <row r="32" spans="1:8" ht="17.25" customHeight="1">
      <c r="A32" s="784">
        <v>4</v>
      </c>
      <c r="B32" s="996">
        <v>41667</v>
      </c>
      <c r="C32" s="1008">
        <v>61258</v>
      </c>
      <c r="D32" s="1008">
        <v>34074</v>
      </c>
      <c r="E32" s="997">
        <v>38</v>
      </c>
      <c r="F32" s="1010">
        <v>17</v>
      </c>
      <c r="G32" s="1191"/>
      <c r="H32" s="1191"/>
    </row>
    <row r="33" spans="1:8" ht="17.25" customHeight="1">
      <c r="A33" s="784">
        <v>4</v>
      </c>
      <c r="B33" s="996">
        <v>41668</v>
      </c>
      <c r="C33" s="1008">
        <v>61295</v>
      </c>
      <c r="D33" s="1008">
        <v>34091</v>
      </c>
      <c r="E33" s="997">
        <v>37</v>
      </c>
      <c r="F33" s="1010">
        <v>17</v>
      </c>
      <c r="G33" s="1191"/>
      <c r="H33" s="1191"/>
    </row>
    <row r="34" spans="1:8" ht="17.25" customHeight="1">
      <c r="A34" s="784">
        <v>4</v>
      </c>
      <c r="B34" s="996">
        <v>41669</v>
      </c>
      <c r="C34" s="1008">
        <v>61302</v>
      </c>
      <c r="D34" s="1008">
        <v>34093</v>
      </c>
      <c r="E34" s="997">
        <v>7</v>
      </c>
      <c r="F34" s="1010">
        <v>2</v>
      </c>
      <c r="G34" s="1102"/>
      <c r="H34" s="1102"/>
    </row>
    <row r="35" spans="1:8" ht="17.25" customHeight="1">
      <c r="A35" s="784">
        <v>5</v>
      </c>
      <c r="B35" s="996">
        <v>41670</v>
      </c>
      <c r="C35" s="1008">
        <v>61310</v>
      </c>
      <c r="D35" s="1008">
        <v>34095</v>
      </c>
      <c r="E35" s="997">
        <v>8</v>
      </c>
      <c r="F35" s="1010">
        <v>2</v>
      </c>
      <c r="G35" s="1412">
        <v>133</v>
      </c>
      <c r="H35" s="1412">
        <v>56</v>
      </c>
    </row>
    <row r="36" spans="1:8" ht="17.25" customHeight="1">
      <c r="A36" s="784">
        <v>5</v>
      </c>
      <c r="B36" s="996">
        <v>41671</v>
      </c>
      <c r="C36" s="1008">
        <v>61323</v>
      </c>
      <c r="D36" s="1008">
        <v>34102</v>
      </c>
      <c r="E36" s="997">
        <v>13</v>
      </c>
      <c r="F36" s="1010">
        <v>7</v>
      </c>
      <c r="G36" s="1191"/>
      <c r="H36" s="1191"/>
    </row>
    <row r="37" spans="1:8" ht="17.25" customHeight="1">
      <c r="A37" s="784">
        <v>5</v>
      </c>
      <c r="B37" s="996">
        <v>41672</v>
      </c>
      <c r="C37" s="1008">
        <v>61335</v>
      </c>
      <c r="D37" s="1008">
        <v>34107</v>
      </c>
      <c r="E37" s="997">
        <v>12</v>
      </c>
      <c r="F37" s="1010">
        <v>5</v>
      </c>
      <c r="G37" s="1191"/>
      <c r="H37" s="1191"/>
    </row>
    <row r="38" spans="1:8" ht="17.25" customHeight="1">
      <c r="A38" s="784">
        <v>5</v>
      </c>
      <c r="B38" s="996">
        <v>41673</v>
      </c>
      <c r="C38" s="1008">
        <v>61372</v>
      </c>
      <c r="D38" s="1008">
        <v>34119</v>
      </c>
      <c r="E38" s="997">
        <v>37</v>
      </c>
      <c r="F38" s="1010">
        <v>12</v>
      </c>
      <c r="G38" s="1191"/>
      <c r="H38" s="1191"/>
    </row>
    <row r="39" spans="1:8" ht="17.25" customHeight="1">
      <c r="A39" s="784">
        <v>5</v>
      </c>
      <c r="B39" s="996">
        <v>41674</v>
      </c>
      <c r="C39" s="1008">
        <v>61403</v>
      </c>
      <c r="D39" s="1008">
        <v>34135</v>
      </c>
      <c r="E39" s="997">
        <v>31</v>
      </c>
      <c r="F39" s="1010">
        <v>16</v>
      </c>
      <c r="G39" s="1191"/>
      <c r="H39" s="1191"/>
    </row>
    <row r="40" spans="1:8" ht="17.25" customHeight="1">
      <c r="A40" s="784">
        <v>5</v>
      </c>
      <c r="B40" s="996">
        <v>41675</v>
      </c>
      <c r="C40" s="1008">
        <v>61426</v>
      </c>
      <c r="D40" s="1008">
        <v>34144</v>
      </c>
      <c r="E40" s="997">
        <v>23</v>
      </c>
      <c r="F40" s="1010">
        <v>9</v>
      </c>
      <c r="G40" s="1191"/>
      <c r="H40" s="1191"/>
    </row>
    <row r="41" spans="1:8" ht="17.25" customHeight="1">
      <c r="A41" s="784">
        <v>5</v>
      </c>
      <c r="B41" s="996">
        <v>41676</v>
      </c>
      <c r="C41" s="1008">
        <v>61435</v>
      </c>
      <c r="D41" s="1008">
        <v>34149</v>
      </c>
      <c r="E41" s="997">
        <v>9</v>
      </c>
      <c r="F41" s="1010">
        <v>5</v>
      </c>
      <c r="G41" s="1102"/>
      <c r="H41" s="1102"/>
    </row>
    <row r="42" spans="1:8" ht="17.25" customHeight="1">
      <c r="A42" s="784">
        <v>6</v>
      </c>
      <c r="B42" s="996">
        <v>41677</v>
      </c>
      <c r="C42" s="1008">
        <v>61449</v>
      </c>
      <c r="D42" s="1008">
        <v>34156</v>
      </c>
      <c r="E42" s="997">
        <v>14</v>
      </c>
      <c r="F42" s="1010">
        <v>7</v>
      </c>
      <c r="G42" s="1412">
        <v>221</v>
      </c>
      <c r="H42" s="1412">
        <v>74</v>
      </c>
    </row>
    <row r="43" spans="1:8" ht="17.25" customHeight="1">
      <c r="A43" s="784">
        <v>6</v>
      </c>
      <c r="B43" s="996">
        <v>41678</v>
      </c>
      <c r="C43" s="1008">
        <v>61474</v>
      </c>
      <c r="D43" s="1008">
        <v>34165</v>
      </c>
      <c r="E43" s="997">
        <v>25</v>
      </c>
      <c r="F43" s="1010">
        <v>9</v>
      </c>
      <c r="G43" s="1191"/>
      <c r="H43" s="1191"/>
    </row>
    <row r="44" spans="1:8" ht="17.25" customHeight="1">
      <c r="A44" s="784">
        <v>6</v>
      </c>
      <c r="B44" s="996">
        <v>41679</v>
      </c>
      <c r="C44" s="1008">
        <v>61490</v>
      </c>
      <c r="D44" s="1008">
        <v>34170</v>
      </c>
      <c r="E44" s="997">
        <v>16</v>
      </c>
      <c r="F44" s="1010">
        <v>5</v>
      </c>
      <c r="G44" s="1191"/>
      <c r="H44" s="1191"/>
    </row>
    <row r="45" spans="1:8" ht="17.25" customHeight="1">
      <c r="A45" s="784">
        <v>6</v>
      </c>
      <c r="B45" s="996">
        <v>41680</v>
      </c>
      <c r="C45" s="1008">
        <v>61542</v>
      </c>
      <c r="D45" s="1008">
        <v>34182</v>
      </c>
      <c r="E45" s="997">
        <v>52</v>
      </c>
      <c r="F45" s="1010">
        <v>12</v>
      </c>
      <c r="G45" s="1191"/>
      <c r="H45" s="1191"/>
    </row>
    <row r="46" spans="1:8" ht="17.25" customHeight="1">
      <c r="A46" s="784">
        <v>6</v>
      </c>
      <c r="B46" s="996">
        <v>41681</v>
      </c>
      <c r="C46" s="1008">
        <v>61579</v>
      </c>
      <c r="D46" s="1008">
        <v>34193</v>
      </c>
      <c r="E46" s="997">
        <v>37</v>
      </c>
      <c r="F46" s="1010">
        <v>11</v>
      </c>
      <c r="G46" s="1191"/>
      <c r="H46" s="1191"/>
    </row>
    <row r="47" spans="1:8" ht="17.25" customHeight="1">
      <c r="A47" s="784">
        <v>6</v>
      </c>
      <c r="B47" s="996">
        <v>41682</v>
      </c>
      <c r="C47" s="1008">
        <v>61612</v>
      </c>
      <c r="D47" s="1008">
        <v>34206</v>
      </c>
      <c r="E47" s="997">
        <v>33</v>
      </c>
      <c r="F47" s="1010">
        <v>13</v>
      </c>
      <c r="G47" s="1191"/>
      <c r="H47" s="1191"/>
    </row>
    <row r="48" spans="1:8" ht="17.25" customHeight="1">
      <c r="A48" s="784">
        <v>6</v>
      </c>
      <c r="B48" s="996">
        <v>41683</v>
      </c>
      <c r="C48" s="1008">
        <v>61656</v>
      </c>
      <c r="D48" s="1008">
        <v>34223</v>
      </c>
      <c r="E48" s="997">
        <v>44</v>
      </c>
      <c r="F48" s="1010">
        <v>17</v>
      </c>
      <c r="G48" s="1102"/>
      <c r="H48" s="1102"/>
    </row>
    <row r="49" spans="1:8" ht="17.25" customHeight="1">
      <c r="A49" s="784">
        <v>7</v>
      </c>
      <c r="B49" s="996">
        <v>41684</v>
      </c>
      <c r="C49" s="1008">
        <v>61726</v>
      </c>
      <c r="D49" s="1008">
        <v>34249</v>
      </c>
      <c r="E49" s="997">
        <v>70</v>
      </c>
      <c r="F49" s="1010">
        <v>26</v>
      </c>
      <c r="G49" s="1412">
        <v>174</v>
      </c>
      <c r="H49" s="1412">
        <v>77</v>
      </c>
    </row>
    <row r="50" spans="1:8" ht="17.25" customHeight="1">
      <c r="A50" s="784">
        <v>7</v>
      </c>
      <c r="B50" s="996">
        <v>41685</v>
      </c>
      <c r="C50" s="1008">
        <v>61740</v>
      </c>
      <c r="D50" s="1008">
        <v>34257</v>
      </c>
      <c r="E50" s="997">
        <v>14</v>
      </c>
      <c r="F50" s="1010">
        <v>8</v>
      </c>
      <c r="G50" s="1191"/>
      <c r="H50" s="1191"/>
    </row>
    <row r="51" spans="1:8" ht="17.25" customHeight="1">
      <c r="A51" s="784">
        <v>7</v>
      </c>
      <c r="B51" s="996">
        <v>41686</v>
      </c>
      <c r="C51" s="1008">
        <v>61747</v>
      </c>
      <c r="D51" s="1008">
        <v>34262</v>
      </c>
      <c r="E51" s="997">
        <v>7</v>
      </c>
      <c r="F51" s="1010">
        <v>5</v>
      </c>
      <c r="G51" s="1191"/>
      <c r="H51" s="1191"/>
    </row>
    <row r="52" spans="1:8" ht="17.25" customHeight="1">
      <c r="A52" s="784">
        <v>7</v>
      </c>
      <c r="B52" s="996">
        <v>41687</v>
      </c>
      <c r="C52" s="1008">
        <v>61791</v>
      </c>
      <c r="D52" s="1008">
        <v>34275</v>
      </c>
      <c r="E52" s="997">
        <v>44</v>
      </c>
      <c r="F52" s="1010">
        <v>13</v>
      </c>
      <c r="G52" s="1191"/>
      <c r="H52" s="1191"/>
    </row>
    <row r="53" spans="1:8" ht="17.25" customHeight="1">
      <c r="A53" s="784">
        <v>7</v>
      </c>
      <c r="B53" s="996">
        <v>41688</v>
      </c>
      <c r="C53" s="1008">
        <v>61808</v>
      </c>
      <c r="D53" s="1008">
        <v>34287</v>
      </c>
      <c r="E53" s="997">
        <v>17</v>
      </c>
      <c r="F53" s="1010">
        <v>12</v>
      </c>
      <c r="G53" s="1191"/>
      <c r="H53" s="1191"/>
    </row>
    <row r="54" spans="1:8" ht="17.25" customHeight="1">
      <c r="A54" s="784">
        <v>7</v>
      </c>
      <c r="B54" s="996">
        <v>41689</v>
      </c>
      <c r="C54" s="1008">
        <v>61819</v>
      </c>
      <c r="D54" s="1008">
        <v>34293</v>
      </c>
      <c r="E54" s="997">
        <v>11</v>
      </c>
      <c r="F54" s="1010">
        <v>6</v>
      </c>
      <c r="G54" s="1191"/>
      <c r="H54" s="1191"/>
    </row>
    <row r="55" spans="1:8" ht="17.25" customHeight="1">
      <c r="A55" s="784">
        <v>7</v>
      </c>
      <c r="B55" s="996">
        <v>41690</v>
      </c>
      <c r="C55" s="1008">
        <v>61830</v>
      </c>
      <c r="D55" s="1008">
        <v>34300</v>
      </c>
      <c r="E55" s="997">
        <v>11</v>
      </c>
      <c r="F55" s="1010">
        <v>7</v>
      </c>
      <c r="G55" s="1102"/>
      <c r="H55" s="1102"/>
    </row>
    <row r="56" spans="1:8" ht="17.25" customHeight="1">
      <c r="A56" s="784">
        <v>8</v>
      </c>
      <c r="B56" s="996">
        <v>41691</v>
      </c>
      <c r="C56" s="1008">
        <v>61846</v>
      </c>
      <c r="D56" s="1008">
        <v>34310</v>
      </c>
      <c r="E56" s="997">
        <v>16</v>
      </c>
      <c r="F56" s="1010">
        <v>10</v>
      </c>
      <c r="G56" s="1412">
        <v>290</v>
      </c>
      <c r="H56" s="1412">
        <v>88</v>
      </c>
    </row>
    <row r="57" spans="1:8" ht="17.25" customHeight="1">
      <c r="A57" s="784">
        <v>8</v>
      </c>
      <c r="B57" s="996">
        <v>41692</v>
      </c>
      <c r="C57" s="1008">
        <v>61878</v>
      </c>
      <c r="D57" s="1008">
        <v>34318</v>
      </c>
      <c r="E57" s="997">
        <v>32</v>
      </c>
      <c r="F57" s="1010">
        <v>8</v>
      </c>
      <c r="G57" s="1191"/>
      <c r="H57" s="1191"/>
    </row>
    <row r="58" spans="1:8" ht="17.25" customHeight="1">
      <c r="A58" s="784">
        <v>8</v>
      </c>
      <c r="B58" s="996">
        <v>41693</v>
      </c>
      <c r="C58" s="1008">
        <v>61900</v>
      </c>
      <c r="D58" s="1008">
        <v>34325</v>
      </c>
      <c r="E58" s="997">
        <v>22</v>
      </c>
      <c r="F58" s="1010">
        <v>7</v>
      </c>
      <c r="G58" s="1191"/>
      <c r="H58" s="1191"/>
    </row>
    <row r="59" spans="1:8" ht="17.25" customHeight="1">
      <c r="A59" s="784">
        <v>8</v>
      </c>
      <c r="B59" s="996">
        <v>41694</v>
      </c>
      <c r="C59" s="1008">
        <v>61923</v>
      </c>
      <c r="D59" s="1008">
        <v>34332</v>
      </c>
      <c r="E59" s="997">
        <v>23</v>
      </c>
      <c r="F59" s="1010">
        <v>7</v>
      </c>
      <c r="G59" s="1191"/>
      <c r="H59" s="1191"/>
    </row>
    <row r="60" spans="1:8" ht="17.25" customHeight="1">
      <c r="A60" s="784">
        <v>8</v>
      </c>
      <c r="B60" s="996">
        <v>41695</v>
      </c>
      <c r="C60" s="1008">
        <v>61962</v>
      </c>
      <c r="D60" s="1008">
        <v>34349</v>
      </c>
      <c r="E60" s="997">
        <v>39</v>
      </c>
      <c r="F60" s="1010">
        <v>17</v>
      </c>
      <c r="G60" s="1191"/>
      <c r="H60" s="1191"/>
    </row>
    <row r="61" spans="1:8" ht="17.25" customHeight="1">
      <c r="A61" s="784">
        <v>8</v>
      </c>
      <c r="B61" s="996">
        <v>41696</v>
      </c>
      <c r="C61" s="1008">
        <v>62060</v>
      </c>
      <c r="D61" s="1008">
        <v>34369</v>
      </c>
      <c r="E61" s="997">
        <v>98</v>
      </c>
      <c r="F61" s="1010">
        <v>20</v>
      </c>
      <c r="G61" s="1191"/>
      <c r="H61" s="1191"/>
    </row>
    <row r="62" spans="1:8" ht="17.25" customHeight="1">
      <c r="A62" s="784">
        <v>8</v>
      </c>
      <c r="B62" s="996">
        <v>41697</v>
      </c>
      <c r="C62" s="1008">
        <v>62120</v>
      </c>
      <c r="D62" s="1008">
        <v>34388</v>
      </c>
      <c r="E62" s="997">
        <v>60</v>
      </c>
      <c r="F62" s="1010">
        <v>19</v>
      </c>
      <c r="G62" s="1102"/>
      <c r="H62" s="1102"/>
    </row>
    <row r="63" spans="1:8" ht="17.25" customHeight="1">
      <c r="A63" s="784">
        <v>9</v>
      </c>
      <c r="B63" s="996">
        <v>41698</v>
      </c>
      <c r="C63" s="1008">
        <v>62188</v>
      </c>
      <c r="D63" s="1008">
        <v>34411</v>
      </c>
      <c r="E63" s="997">
        <v>68</v>
      </c>
      <c r="F63" s="1010">
        <v>23</v>
      </c>
      <c r="G63" s="1412">
        <v>185</v>
      </c>
      <c r="H63" s="1412">
        <v>63</v>
      </c>
    </row>
    <row r="64" spans="1:8" ht="17.25" customHeight="1">
      <c r="A64" s="784">
        <v>9</v>
      </c>
      <c r="B64" s="996">
        <v>41699</v>
      </c>
      <c r="C64" s="1008">
        <v>62198</v>
      </c>
      <c r="D64" s="1008">
        <v>34416</v>
      </c>
      <c r="E64" s="997">
        <v>10</v>
      </c>
      <c r="F64" s="1010">
        <v>5</v>
      </c>
      <c r="G64" s="1191"/>
      <c r="H64" s="1191"/>
    </row>
    <row r="65" spans="1:8" ht="17.25" customHeight="1">
      <c r="A65" s="784">
        <v>9</v>
      </c>
      <c r="B65" s="996">
        <v>41700</v>
      </c>
      <c r="C65" s="1008">
        <v>62204</v>
      </c>
      <c r="D65" s="1008">
        <v>34420</v>
      </c>
      <c r="E65" s="997">
        <v>6</v>
      </c>
      <c r="F65" s="1010">
        <v>4</v>
      </c>
      <c r="G65" s="1191"/>
      <c r="H65" s="1191"/>
    </row>
    <row r="66" spans="1:8" ht="17.25" customHeight="1">
      <c r="A66" s="784">
        <v>9</v>
      </c>
      <c r="B66" s="996">
        <v>41701</v>
      </c>
      <c r="C66" s="1008">
        <v>62237</v>
      </c>
      <c r="D66" s="1008">
        <v>34430</v>
      </c>
      <c r="E66" s="997">
        <v>33</v>
      </c>
      <c r="F66" s="1010">
        <v>10</v>
      </c>
      <c r="G66" s="1191"/>
      <c r="H66" s="1191"/>
    </row>
    <row r="67" spans="1:8" ht="17.25" customHeight="1">
      <c r="A67" s="784">
        <v>9</v>
      </c>
      <c r="B67" s="996">
        <v>41702</v>
      </c>
      <c r="C67" s="1008">
        <v>62258</v>
      </c>
      <c r="D67" s="1008">
        <v>34438</v>
      </c>
      <c r="E67" s="997">
        <v>21</v>
      </c>
      <c r="F67" s="1010">
        <v>8</v>
      </c>
      <c r="G67" s="1191"/>
      <c r="H67" s="1191"/>
    </row>
    <row r="68" spans="1:8" ht="17.25" customHeight="1">
      <c r="A68" s="784">
        <v>9</v>
      </c>
      <c r="B68" s="996">
        <v>41703</v>
      </c>
      <c r="C68" s="1008">
        <v>62278</v>
      </c>
      <c r="D68" s="1008">
        <v>34446</v>
      </c>
      <c r="E68" s="997">
        <v>20</v>
      </c>
      <c r="F68" s="1010">
        <v>8</v>
      </c>
      <c r="G68" s="1191"/>
      <c r="H68" s="1191"/>
    </row>
    <row r="69" spans="1:8" ht="17.25" customHeight="1">
      <c r="A69" s="784">
        <v>9</v>
      </c>
      <c r="B69" s="996">
        <v>41704</v>
      </c>
      <c r="C69" s="1008">
        <v>62305</v>
      </c>
      <c r="D69" s="1008">
        <v>34451</v>
      </c>
      <c r="E69" s="997">
        <v>27</v>
      </c>
      <c r="F69" s="1010">
        <v>5</v>
      </c>
      <c r="G69" s="1102"/>
      <c r="H69" s="1102"/>
    </row>
    <row r="70" spans="1:8" ht="17.25" customHeight="1">
      <c r="A70" s="784">
        <v>10</v>
      </c>
      <c r="B70" s="996">
        <v>41705</v>
      </c>
      <c r="C70" s="1008">
        <v>62351</v>
      </c>
      <c r="D70" s="1008">
        <v>34463</v>
      </c>
      <c r="E70" s="997">
        <v>46</v>
      </c>
      <c r="F70" s="1010">
        <v>12</v>
      </c>
      <c r="G70" s="1412">
        <v>181</v>
      </c>
      <c r="H70" s="1412">
        <v>58</v>
      </c>
    </row>
    <row r="71" spans="1:8" ht="17.25" customHeight="1">
      <c r="A71" s="784">
        <v>10</v>
      </c>
      <c r="B71" s="996">
        <v>41706</v>
      </c>
      <c r="C71" s="1008">
        <v>62360</v>
      </c>
      <c r="D71" s="1008">
        <v>34467</v>
      </c>
      <c r="E71" s="997">
        <v>9</v>
      </c>
      <c r="F71" s="1010">
        <v>4</v>
      </c>
      <c r="G71" s="1191"/>
      <c r="H71" s="1191"/>
    </row>
    <row r="72" spans="1:8" ht="17.25" customHeight="1">
      <c r="A72" s="784">
        <v>10</v>
      </c>
      <c r="B72" s="996">
        <v>41707</v>
      </c>
      <c r="C72" s="1008">
        <v>62375</v>
      </c>
      <c r="D72" s="1008">
        <v>34469</v>
      </c>
      <c r="E72" s="997">
        <v>15</v>
      </c>
      <c r="F72" s="1010">
        <v>2</v>
      </c>
      <c r="G72" s="1191"/>
      <c r="H72" s="1191"/>
    </row>
    <row r="73" spans="1:8" ht="17.25" customHeight="1">
      <c r="A73" s="784">
        <v>10</v>
      </c>
      <c r="B73" s="996">
        <v>41708</v>
      </c>
      <c r="C73" s="1008">
        <v>62390</v>
      </c>
      <c r="D73" s="1008">
        <v>34474</v>
      </c>
      <c r="E73" s="997">
        <v>15</v>
      </c>
      <c r="F73" s="1010">
        <v>5</v>
      </c>
      <c r="G73" s="1191"/>
      <c r="H73" s="1191"/>
    </row>
    <row r="74" spans="1:8" ht="17.25" customHeight="1">
      <c r="A74" s="784">
        <v>10</v>
      </c>
      <c r="B74" s="996">
        <v>41709</v>
      </c>
      <c r="C74" s="1008">
        <v>62432</v>
      </c>
      <c r="D74" s="1008">
        <v>34488</v>
      </c>
      <c r="E74" s="997">
        <v>42</v>
      </c>
      <c r="F74" s="1010">
        <v>14</v>
      </c>
      <c r="G74" s="1191"/>
      <c r="H74" s="1191"/>
    </row>
    <row r="75" spans="1:8" ht="17.25" customHeight="1">
      <c r="A75" s="784">
        <v>10</v>
      </c>
      <c r="B75" s="996">
        <v>41710</v>
      </c>
      <c r="C75" s="1008">
        <v>62472</v>
      </c>
      <c r="D75" s="1008">
        <v>34501</v>
      </c>
      <c r="E75" s="997">
        <v>40</v>
      </c>
      <c r="F75" s="1010">
        <v>13</v>
      </c>
      <c r="G75" s="1191"/>
      <c r="H75" s="1191"/>
    </row>
    <row r="76" spans="1:8" ht="17.25" customHeight="1">
      <c r="A76" s="784">
        <v>10</v>
      </c>
      <c r="B76" s="996">
        <v>41711</v>
      </c>
      <c r="C76" s="1008">
        <v>62486</v>
      </c>
      <c r="D76" s="1008">
        <v>34509</v>
      </c>
      <c r="E76" s="997">
        <v>14</v>
      </c>
      <c r="F76" s="1010">
        <v>8</v>
      </c>
      <c r="G76" s="1102"/>
      <c r="H76" s="1102"/>
    </row>
    <row r="77" spans="1:8" ht="17.25" customHeight="1">
      <c r="A77" s="784">
        <v>11</v>
      </c>
      <c r="B77" s="996">
        <v>41712</v>
      </c>
      <c r="C77" s="1008">
        <v>62529</v>
      </c>
      <c r="D77" s="1008">
        <v>34520</v>
      </c>
      <c r="E77" s="997">
        <v>43</v>
      </c>
      <c r="F77" s="1010">
        <v>11</v>
      </c>
      <c r="G77" s="1412">
        <v>197</v>
      </c>
      <c r="H77" s="1412">
        <v>63</v>
      </c>
    </row>
    <row r="78" spans="1:8" ht="17.25" customHeight="1">
      <c r="A78" s="784">
        <v>11</v>
      </c>
      <c r="B78" s="996">
        <v>41713</v>
      </c>
      <c r="C78" s="1008">
        <v>62539</v>
      </c>
      <c r="D78" s="1008">
        <v>34526</v>
      </c>
      <c r="E78" s="997">
        <v>10</v>
      </c>
      <c r="F78" s="1010">
        <v>6</v>
      </c>
      <c r="G78" s="1191"/>
      <c r="H78" s="1191"/>
    </row>
    <row r="79" spans="1:8" ht="17.25" customHeight="1">
      <c r="A79" s="784">
        <v>11</v>
      </c>
      <c r="B79" s="996">
        <v>41714</v>
      </c>
      <c r="C79" s="1008">
        <v>62553</v>
      </c>
      <c r="D79" s="1008">
        <v>34533</v>
      </c>
      <c r="E79" s="997">
        <v>14</v>
      </c>
      <c r="F79" s="1010">
        <v>7</v>
      </c>
      <c r="G79" s="1191"/>
      <c r="H79" s="1191"/>
    </row>
    <row r="80" spans="1:8" ht="17.25" customHeight="1">
      <c r="A80" s="784">
        <v>11</v>
      </c>
      <c r="B80" s="996">
        <v>41715</v>
      </c>
      <c r="C80" s="1008">
        <v>62581</v>
      </c>
      <c r="D80" s="1008">
        <v>34542</v>
      </c>
      <c r="E80" s="997">
        <v>28</v>
      </c>
      <c r="F80" s="1010">
        <v>9</v>
      </c>
      <c r="G80" s="1191"/>
      <c r="H80" s="1191"/>
    </row>
    <row r="81" spans="1:8" ht="17.25" customHeight="1">
      <c r="A81" s="784">
        <v>11</v>
      </c>
      <c r="B81" s="996">
        <v>41716</v>
      </c>
      <c r="C81" s="1008">
        <v>62614</v>
      </c>
      <c r="D81" s="1008">
        <v>34550</v>
      </c>
      <c r="E81" s="997">
        <v>33</v>
      </c>
      <c r="F81" s="1010">
        <v>8</v>
      </c>
      <c r="G81" s="1191"/>
      <c r="H81" s="1191"/>
    </row>
    <row r="82" spans="1:8" ht="17.25" customHeight="1">
      <c r="A82" s="784">
        <v>11</v>
      </c>
      <c r="B82" s="996">
        <v>41717</v>
      </c>
      <c r="C82" s="1008">
        <v>62658</v>
      </c>
      <c r="D82" s="1008">
        <v>34563</v>
      </c>
      <c r="E82" s="997">
        <v>44</v>
      </c>
      <c r="F82" s="1010">
        <v>13</v>
      </c>
      <c r="G82" s="1191"/>
      <c r="H82" s="1191"/>
    </row>
    <row r="83" spans="1:8" ht="17.25" customHeight="1">
      <c r="A83" s="784">
        <v>11</v>
      </c>
      <c r="B83" s="996">
        <v>41718</v>
      </c>
      <c r="C83" s="1008">
        <v>62683</v>
      </c>
      <c r="D83" s="1008">
        <v>34572</v>
      </c>
      <c r="E83" s="997">
        <v>25</v>
      </c>
      <c r="F83" s="1010">
        <v>9</v>
      </c>
      <c r="G83" s="1102"/>
      <c r="H83" s="1102"/>
    </row>
    <row r="84" spans="1:8" ht="17.25" customHeight="1">
      <c r="A84" s="784">
        <v>12</v>
      </c>
      <c r="B84" s="996">
        <v>41719</v>
      </c>
      <c r="C84" s="1008">
        <v>62726</v>
      </c>
      <c r="D84" s="1008">
        <v>34589</v>
      </c>
      <c r="E84" s="997">
        <v>43</v>
      </c>
      <c r="F84" s="1010">
        <v>17</v>
      </c>
      <c r="G84" s="1412">
        <v>163</v>
      </c>
      <c r="H84" s="1412">
        <v>72</v>
      </c>
    </row>
    <row r="85" spans="1:8" ht="17.25" customHeight="1">
      <c r="A85" s="784">
        <v>12</v>
      </c>
      <c r="B85" s="996">
        <v>41720</v>
      </c>
      <c r="C85" s="1008">
        <v>62748</v>
      </c>
      <c r="D85" s="1008">
        <v>34595</v>
      </c>
      <c r="E85" s="997">
        <v>22</v>
      </c>
      <c r="F85" s="1010">
        <v>6</v>
      </c>
      <c r="G85" s="1191"/>
      <c r="H85" s="1191"/>
    </row>
    <row r="86" spans="1:8" ht="17.25" customHeight="1">
      <c r="A86" s="784">
        <v>12</v>
      </c>
      <c r="B86" s="996">
        <v>41721</v>
      </c>
      <c r="C86" s="1008">
        <v>62759</v>
      </c>
      <c r="D86" s="1008">
        <v>34602</v>
      </c>
      <c r="E86" s="997">
        <v>11</v>
      </c>
      <c r="F86" s="1010">
        <v>7</v>
      </c>
      <c r="G86" s="1191"/>
      <c r="H86" s="1191"/>
    </row>
    <row r="87" spans="1:8" ht="17.25" customHeight="1">
      <c r="A87" s="784">
        <v>12</v>
      </c>
      <c r="B87" s="996">
        <v>41722</v>
      </c>
      <c r="C87" s="1008">
        <v>62779</v>
      </c>
      <c r="D87" s="1008">
        <v>34611</v>
      </c>
      <c r="E87" s="997">
        <v>20</v>
      </c>
      <c r="F87" s="1010">
        <v>9</v>
      </c>
      <c r="G87" s="1191"/>
      <c r="H87" s="1191"/>
    </row>
    <row r="88" spans="1:8" ht="17.25" customHeight="1">
      <c r="A88" s="784">
        <v>12</v>
      </c>
      <c r="B88" s="996">
        <v>41723</v>
      </c>
      <c r="C88" s="1008">
        <v>62811</v>
      </c>
      <c r="D88" s="1008">
        <v>34624</v>
      </c>
      <c r="E88" s="997">
        <v>32</v>
      </c>
      <c r="F88" s="1010">
        <v>13</v>
      </c>
      <c r="G88" s="1191"/>
      <c r="H88" s="1191"/>
    </row>
    <row r="89" spans="1:8" ht="17.25" customHeight="1">
      <c r="A89" s="784">
        <v>12</v>
      </c>
      <c r="B89" s="996">
        <v>41724</v>
      </c>
      <c r="C89" s="1008">
        <v>62832</v>
      </c>
      <c r="D89" s="1008">
        <v>34635</v>
      </c>
      <c r="E89" s="997">
        <v>21</v>
      </c>
      <c r="F89" s="1010">
        <v>11</v>
      </c>
      <c r="G89" s="1191"/>
      <c r="H89" s="1191"/>
    </row>
    <row r="90" spans="1:8" ht="17.25" customHeight="1">
      <c r="A90" s="784">
        <v>12</v>
      </c>
      <c r="B90" s="996">
        <v>41725</v>
      </c>
      <c r="C90" s="1008">
        <v>62846</v>
      </c>
      <c r="D90" s="1008">
        <v>34644</v>
      </c>
      <c r="E90" s="997">
        <v>14</v>
      </c>
      <c r="F90" s="1010">
        <v>9</v>
      </c>
      <c r="G90" s="1102"/>
      <c r="H90" s="1102"/>
    </row>
    <row r="91" spans="1:8" ht="17.25" customHeight="1">
      <c r="A91" s="784">
        <v>13</v>
      </c>
      <c r="B91" s="996">
        <v>41726</v>
      </c>
      <c r="C91" s="1008">
        <v>62865</v>
      </c>
      <c r="D91" s="1008">
        <v>34652</v>
      </c>
      <c r="E91" s="997">
        <v>19</v>
      </c>
      <c r="F91" s="1010">
        <v>8</v>
      </c>
      <c r="G91" s="1412">
        <v>152</v>
      </c>
      <c r="H91" s="1412">
        <v>53</v>
      </c>
    </row>
    <row r="92" spans="1:8" ht="17.25" customHeight="1">
      <c r="A92" s="784">
        <v>13</v>
      </c>
      <c r="B92" s="996">
        <v>41727</v>
      </c>
      <c r="C92" s="1008">
        <v>62885</v>
      </c>
      <c r="D92" s="1008">
        <v>34655</v>
      </c>
      <c r="E92" s="997">
        <v>20</v>
      </c>
      <c r="F92" s="1010">
        <v>3</v>
      </c>
      <c r="G92" s="1191"/>
      <c r="H92" s="1191"/>
    </row>
    <row r="93" spans="1:8" ht="17.25" customHeight="1">
      <c r="A93" s="784">
        <v>13</v>
      </c>
      <c r="B93" s="996">
        <v>41728</v>
      </c>
      <c r="C93" s="1008">
        <v>62897</v>
      </c>
      <c r="D93" s="1008">
        <v>34662</v>
      </c>
      <c r="E93" s="997">
        <v>12</v>
      </c>
      <c r="F93" s="1010">
        <v>7</v>
      </c>
      <c r="G93" s="1191"/>
      <c r="H93" s="1191"/>
    </row>
    <row r="94" spans="1:8" ht="17.25" customHeight="1">
      <c r="A94" s="784">
        <v>13</v>
      </c>
      <c r="B94" s="996">
        <v>41729</v>
      </c>
      <c r="C94" s="1008">
        <v>62917</v>
      </c>
      <c r="D94" s="1008">
        <v>34672</v>
      </c>
      <c r="E94" s="997">
        <v>20</v>
      </c>
      <c r="F94" s="1010">
        <v>10</v>
      </c>
      <c r="G94" s="1191"/>
      <c r="H94" s="1191"/>
    </row>
    <row r="95" spans="1:8" ht="17.25" customHeight="1">
      <c r="A95" s="784">
        <v>13</v>
      </c>
      <c r="B95" s="996">
        <v>41730</v>
      </c>
      <c r="C95" s="1008">
        <v>62928</v>
      </c>
      <c r="D95" s="1008">
        <v>34677</v>
      </c>
      <c r="E95" s="997">
        <v>11</v>
      </c>
      <c r="F95" s="1010">
        <v>5</v>
      </c>
      <c r="G95" s="1191"/>
      <c r="H95" s="1191"/>
    </row>
    <row r="96" spans="1:8" ht="17.25" customHeight="1">
      <c r="A96" s="784">
        <v>13</v>
      </c>
      <c r="B96" s="996">
        <v>41731</v>
      </c>
      <c r="C96" s="1008">
        <v>62962</v>
      </c>
      <c r="D96" s="1008">
        <v>34684</v>
      </c>
      <c r="E96" s="997">
        <v>34</v>
      </c>
      <c r="F96" s="1010">
        <v>7</v>
      </c>
      <c r="G96" s="1191"/>
      <c r="H96" s="1191"/>
    </row>
    <row r="97" spans="1:8" ht="17.25" customHeight="1">
      <c r="A97" s="784">
        <v>13</v>
      </c>
      <c r="B97" s="996">
        <v>41732</v>
      </c>
      <c r="C97" s="1008">
        <v>62998</v>
      </c>
      <c r="D97" s="1008">
        <v>34697</v>
      </c>
      <c r="E97" s="997">
        <v>36</v>
      </c>
      <c r="F97" s="1010">
        <v>13</v>
      </c>
      <c r="G97" s="1102"/>
      <c r="H97" s="1102"/>
    </row>
    <row r="98" spans="1:8" ht="17.25" customHeight="1">
      <c r="A98" s="784">
        <v>14</v>
      </c>
      <c r="B98" s="996">
        <v>41733</v>
      </c>
      <c r="C98" s="1008">
        <v>63010</v>
      </c>
      <c r="D98" s="1008">
        <v>34704</v>
      </c>
      <c r="E98" s="997">
        <v>12</v>
      </c>
      <c r="F98" s="1010">
        <v>7</v>
      </c>
      <c r="G98" s="1412">
        <v>163</v>
      </c>
      <c r="H98" s="1412">
        <v>63</v>
      </c>
    </row>
    <row r="99" spans="1:8" ht="17.25" customHeight="1">
      <c r="A99" s="784">
        <v>14</v>
      </c>
      <c r="B99" s="996">
        <v>41734</v>
      </c>
      <c r="C99" s="1008">
        <v>63016</v>
      </c>
      <c r="D99" s="1008">
        <v>34708</v>
      </c>
      <c r="E99" s="997">
        <v>6</v>
      </c>
      <c r="F99" s="1010">
        <v>4</v>
      </c>
      <c r="G99" s="1191"/>
      <c r="H99" s="1191"/>
    </row>
    <row r="100" spans="1:8" ht="17.25" customHeight="1">
      <c r="A100" s="784">
        <v>14</v>
      </c>
      <c r="B100" s="996">
        <v>41735</v>
      </c>
      <c r="C100" s="1008">
        <v>63050</v>
      </c>
      <c r="D100" s="1008">
        <v>34717</v>
      </c>
      <c r="E100" s="997">
        <v>34</v>
      </c>
      <c r="F100" s="1010">
        <v>9</v>
      </c>
      <c r="G100" s="1191"/>
      <c r="H100" s="1191"/>
    </row>
    <row r="101" spans="1:8" ht="17.25" customHeight="1">
      <c r="A101" s="784">
        <v>14</v>
      </c>
      <c r="B101" s="996">
        <v>41736</v>
      </c>
      <c r="C101" s="1008">
        <v>63096</v>
      </c>
      <c r="D101" s="1008">
        <v>34734</v>
      </c>
      <c r="E101" s="997">
        <v>46</v>
      </c>
      <c r="F101" s="1010">
        <v>17</v>
      </c>
      <c r="G101" s="1191"/>
      <c r="H101" s="1191"/>
    </row>
    <row r="102" spans="1:8" ht="17.25" customHeight="1">
      <c r="A102" s="784">
        <v>14</v>
      </c>
      <c r="B102" s="996">
        <v>41737</v>
      </c>
      <c r="C102" s="1008">
        <v>63131</v>
      </c>
      <c r="D102" s="1008">
        <v>34747</v>
      </c>
      <c r="E102" s="997">
        <v>35</v>
      </c>
      <c r="F102" s="1010">
        <v>13</v>
      </c>
      <c r="G102" s="1191"/>
      <c r="H102" s="1191"/>
    </row>
    <row r="103" spans="1:8" ht="17.25" customHeight="1">
      <c r="A103" s="784">
        <v>14</v>
      </c>
      <c r="B103" s="996">
        <v>41738</v>
      </c>
      <c r="C103" s="1008">
        <v>63149</v>
      </c>
      <c r="D103" s="1008">
        <v>34755</v>
      </c>
      <c r="E103" s="997">
        <v>18</v>
      </c>
      <c r="F103" s="1010">
        <v>8</v>
      </c>
      <c r="G103" s="1191"/>
      <c r="H103" s="1191"/>
    </row>
    <row r="104" spans="1:8" ht="17.25" customHeight="1">
      <c r="A104" s="784">
        <v>14</v>
      </c>
      <c r="B104" s="996">
        <v>41739</v>
      </c>
      <c r="C104" s="1008">
        <v>63161</v>
      </c>
      <c r="D104" s="1008">
        <v>34760</v>
      </c>
      <c r="E104" s="997">
        <v>12</v>
      </c>
      <c r="F104" s="1010">
        <v>5</v>
      </c>
      <c r="G104" s="1102"/>
      <c r="H104" s="1102"/>
    </row>
    <row r="105" spans="1:8" ht="17.25" customHeight="1">
      <c r="A105" s="784">
        <v>15</v>
      </c>
      <c r="B105" s="996">
        <v>41740</v>
      </c>
      <c r="C105" s="1008">
        <v>63204</v>
      </c>
      <c r="D105" s="1008">
        <v>34778</v>
      </c>
      <c r="E105" s="997">
        <v>43</v>
      </c>
      <c r="F105" s="1010">
        <v>18</v>
      </c>
      <c r="G105" s="1412">
        <v>188</v>
      </c>
      <c r="H105" s="1412">
        <v>61</v>
      </c>
    </row>
    <row r="106" spans="1:8" ht="17.25" customHeight="1">
      <c r="A106" s="784">
        <v>15</v>
      </c>
      <c r="B106" s="996">
        <v>41741</v>
      </c>
      <c r="C106" s="1008">
        <v>63215</v>
      </c>
      <c r="D106" s="1008">
        <v>34780</v>
      </c>
      <c r="E106" s="997">
        <v>11</v>
      </c>
      <c r="F106" s="1010">
        <v>2</v>
      </c>
      <c r="G106" s="1191"/>
      <c r="H106" s="1191"/>
    </row>
    <row r="107" spans="1:8" ht="17.25" customHeight="1">
      <c r="A107" s="784">
        <v>15</v>
      </c>
      <c r="B107" s="996">
        <v>41742</v>
      </c>
      <c r="C107" s="1008">
        <v>63223</v>
      </c>
      <c r="D107" s="1008">
        <v>34784</v>
      </c>
      <c r="E107" s="997">
        <v>8</v>
      </c>
      <c r="F107" s="1010">
        <v>4</v>
      </c>
      <c r="G107" s="1191"/>
      <c r="H107" s="1191"/>
    </row>
    <row r="108" spans="1:8" ht="17.25" customHeight="1">
      <c r="A108" s="784">
        <v>15</v>
      </c>
      <c r="B108" s="996">
        <v>41743</v>
      </c>
      <c r="C108" s="1008">
        <v>63265</v>
      </c>
      <c r="D108" s="1008">
        <v>34796</v>
      </c>
      <c r="E108" s="997">
        <v>42</v>
      </c>
      <c r="F108" s="1010">
        <v>12</v>
      </c>
      <c r="G108" s="1191"/>
      <c r="H108" s="1191"/>
    </row>
    <row r="109" spans="1:8" ht="17.25" customHeight="1">
      <c r="A109" s="784">
        <v>15</v>
      </c>
      <c r="B109" s="996">
        <v>41744</v>
      </c>
      <c r="C109" s="1008">
        <v>63276</v>
      </c>
      <c r="D109" s="1008">
        <v>34801</v>
      </c>
      <c r="E109" s="997">
        <v>11</v>
      </c>
      <c r="F109" s="1010">
        <v>5</v>
      </c>
      <c r="G109" s="1191"/>
      <c r="H109" s="1191"/>
    </row>
    <row r="110" spans="1:8" ht="17.25" customHeight="1">
      <c r="A110" s="784">
        <v>15</v>
      </c>
      <c r="B110" s="996">
        <v>41745</v>
      </c>
      <c r="C110" s="1008">
        <v>63289</v>
      </c>
      <c r="D110" s="1008">
        <v>34809</v>
      </c>
      <c r="E110" s="997">
        <v>13</v>
      </c>
      <c r="F110" s="1010">
        <v>8</v>
      </c>
      <c r="G110" s="1191"/>
      <c r="H110" s="1191"/>
    </row>
    <row r="111" spans="1:8" ht="17.25" customHeight="1">
      <c r="A111" s="784">
        <v>15</v>
      </c>
      <c r="B111" s="996">
        <v>41746</v>
      </c>
      <c r="C111" s="1008">
        <v>63349</v>
      </c>
      <c r="D111" s="1008">
        <v>34821</v>
      </c>
      <c r="E111" s="997">
        <v>60</v>
      </c>
      <c r="F111" s="1010">
        <v>12</v>
      </c>
      <c r="G111" s="1102"/>
      <c r="H111" s="1102"/>
    </row>
    <row r="112" spans="1:8" ht="17.25" customHeight="1">
      <c r="A112" s="784">
        <v>16</v>
      </c>
      <c r="B112" s="996">
        <v>41747</v>
      </c>
      <c r="C112" s="1008">
        <v>63383</v>
      </c>
      <c r="D112" s="1008">
        <v>34830</v>
      </c>
      <c r="E112" s="997">
        <v>34</v>
      </c>
      <c r="F112" s="1010">
        <v>9</v>
      </c>
      <c r="G112" s="1412">
        <v>156</v>
      </c>
      <c r="H112" s="1412">
        <v>50</v>
      </c>
    </row>
    <row r="113" spans="1:8" ht="17.25" customHeight="1">
      <c r="A113" s="784">
        <v>16</v>
      </c>
      <c r="B113" s="996">
        <v>41748</v>
      </c>
      <c r="C113" s="1008">
        <v>63404</v>
      </c>
      <c r="D113" s="1008">
        <v>34837</v>
      </c>
      <c r="E113" s="997">
        <v>21</v>
      </c>
      <c r="F113" s="1010">
        <v>7</v>
      </c>
      <c r="G113" s="1191"/>
      <c r="H113" s="1191"/>
    </row>
    <row r="114" spans="1:8" ht="17.25" customHeight="1">
      <c r="A114" s="784">
        <v>16</v>
      </c>
      <c r="B114" s="996">
        <v>41749</v>
      </c>
      <c r="C114" s="1008">
        <v>63406</v>
      </c>
      <c r="D114" s="1008">
        <v>34839</v>
      </c>
      <c r="E114" s="997">
        <v>2</v>
      </c>
      <c r="F114" s="1010">
        <v>2</v>
      </c>
      <c r="G114" s="1191"/>
      <c r="H114" s="1191"/>
    </row>
    <row r="115" spans="1:8" ht="17.25" customHeight="1">
      <c r="A115" s="784">
        <v>16</v>
      </c>
      <c r="B115" s="996">
        <v>41750</v>
      </c>
      <c r="C115" s="1008">
        <v>63433</v>
      </c>
      <c r="D115" s="1008">
        <v>34850</v>
      </c>
      <c r="E115" s="997">
        <v>27</v>
      </c>
      <c r="F115" s="1010">
        <v>11</v>
      </c>
      <c r="G115" s="1191"/>
      <c r="H115" s="1191"/>
    </row>
    <row r="116" spans="1:8" ht="17.25" customHeight="1">
      <c r="A116" s="784">
        <v>16</v>
      </c>
      <c r="B116" s="996">
        <v>41751</v>
      </c>
      <c r="C116" s="1008">
        <v>63465</v>
      </c>
      <c r="D116" s="1008">
        <v>34855</v>
      </c>
      <c r="E116" s="997">
        <v>32</v>
      </c>
      <c r="F116" s="1010">
        <v>5</v>
      </c>
      <c r="G116" s="1191"/>
      <c r="H116" s="1191"/>
    </row>
    <row r="117" spans="1:8" ht="17.25" customHeight="1">
      <c r="A117" s="784">
        <v>16</v>
      </c>
      <c r="B117" s="996">
        <v>41752</v>
      </c>
      <c r="C117" s="1008">
        <v>63489</v>
      </c>
      <c r="D117" s="1008">
        <v>34863</v>
      </c>
      <c r="E117" s="997">
        <v>24</v>
      </c>
      <c r="F117" s="1010">
        <v>8</v>
      </c>
      <c r="G117" s="1191"/>
      <c r="H117" s="1191"/>
    </row>
    <row r="118" spans="1:8" ht="17.25" customHeight="1">
      <c r="A118" s="784">
        <v>16</v>
      </c>
      <c r="B118" s="996">
        <v>41753</v>
      </c>
      <c r="C118" s="1008">
        <v>63505</v>
      </c>
      <c r="D118" s="1008">
        <v>34871</v>
      </c>
      <c r="E118" s="997">
        <v>16</v>
      </c>
      <c r="F118" s="1010">
        <v>8</v>
      </c>
      <c r="G118" s="1102"/>
      <c r="H118" s="1102"/>
    </row>
    <row r="119" spans="1:8" ht="17.25" customHeight="1">
      <c r="A119" s="784">
        <v>17</v>
      </c>
      <c r="B119" s="996">
        <v>41754</v>
      </c>
      <c r="C119" s="1008">
        <v>63514</v>
      </c>
      <c r="D119" s="1008">
        <v>34876</v>
      </c>
      <c r="E119" s="997">
        <v>9</v>
      </c>
      <c r="F119" s="1010">
        <v>5</v>
      </c>
      <c r="G119" s="1412">
        <v>99</v>
      </c>
      <c r="H119" s="1412">
        <v>41</v>
      </c>
    </row>
    <row r="120" spans="1:8" ht="17.25" customHeight="1">
      <c r="A120" s="784">
        <v>17</v>
      </c>
      <c r="B120" s="996">
        <v>41755</v>
      </c>
      <c r="C120" s="1008">
        <v>63518</v>
      </c>
      <c r="D120" s="1008">
        <v>34879</v>
      </c>
      <c r="E120" s="997">
        <v>4</v>
      </c>
      <c r="F120" s="1010">
        <v>3</v>
      </c>
      <c r="G120" s="1191"/>
      <c r="H120" s="1191"/>
    </row>
    <row r="121" spans="1:8" ht="17.25" customHeight="1">
      <c r="A121" s="784">
        <v>17</v>
      </c>
      <c r="B121" s="996">
        <v>41756</v>
      </c>
      <c r="C121" s="1008">
        <v>63534</v>
      </c>
      <c r="D121" s="1008">
        <v>34883</v>
      </c>
      <c r="E121" s="997">
        <v>16</v>
      </c>
      <c r="F121" s="1010">
        <v>4</v>
      </c>
      <c r="G121" s="1191"/>
      <c r="H121" s="1191"/>
    </row>
    <row r="122" spans="1:8" ht="17.25" customHeight="1">
      <c r="A122" s="784">
        <v>17</v>
      </c>
      <c r="B122" s="996">
        <v>41757</v>
      </c>
      <c r="C122" s="1008">
        <v>63537</v>
      </c>
      <c r="D122" s="1008">
        <v>34886</v>
      </c>
      <c r="E122" s="997">
        <v>3</v>
      </c>
      <c r="F122" s="1010">
        <v>3</v>
      </c>
      <c r="G122" s="1191"/>
      <c r="H122" s="1191"/>
    </row>
    <row r="123" spans="1:8" ht="17.25" customHeight="1">
      <c r="A123" s="784">
        <v>17</v>
      </c>
      <c r="B123" s="996">
        <v>41758</v>
      </c>
      <c r="C123" s="1008">
        <v>63562</v>
      </c>
      <c r="D123" s="1008">
        <v>34898</v>
      </c>
      <c r="E123" s="997">
        <v>25</v>
      </c>
      <c r="F123" s="1010">
        <v>12</v>
      </c>
      <c r="G123" s="1191"/>
      <c r="H123" s="1191"/>
    </row>
    <row r="124" spans="1:8" ht="17.25" customHeight="1">
      <c r="A124" s="784">
        <v>17</v>
      </c>
      <c r="B124" s="996">
        <v>41759</v>
      </c>
      <c r="C124" s="1008">
        <v>63589</v>
      </c>
      <c r="D124" s="1008">
        <v>34907</v>
      </c>
      <c r="E124" s="997">
        <v>27</v>
      </c>
      <c r="F124" s="1010">
        <v>9</v>
      </c>
      <c r="G124" s="1191"/>
      <c r="H124" s="1191"/>
    </row>
    <row r="125" spans="1:8" ht="17.25" customHeight="1">
      <c r="A125" s="784">
        <v>17</v>
      </c>
      <c r="B125" s="996">
        <v>41760</v>
      </c>
      <c r="C125" s="1008">
        <v>63604</v>
      </c>
      <c r="D125" s="1008">
        <v>34912</v>
      </c>
      <c r="E125" s="997">
        <v>15</v>
      </c>
      <c r="F125" s="1010">
        <v>5</v>
      </c>
      <c r="G125" s="1102"/>
      <c r="H125" s="1102"/>
    </row>
    <row r="126" spans="1:8" ht="17.25" customHeight="1">
      <c r="A126" s="784">
        <v>18</v>
      </c>
      <c r="B126" s="996">
        <v>41761</v>
      </c>
      <c r="C126" s="1008">
        <v>63630</v>
      </c>
      <c r="D126" s="1008">
        <v>34918</v>
      </c>
      <c r="E126" s="997">
        <v>26</v>
      </c>
      <c r="F126" s="1010">
        <v>6</v>
      </c>
      <c r="G126" s="1412">
        <v>85</v>
      </c>
      <c r="H126" s="1412">
        <v>31</v>
      </c>
    </row>
    <row r="127" spans="1:8" ht="17.25" customHeight="1">
      <c r="A127" s="784">
        <v>18</v>
      </c>
      <c r="B127" s="996">
        <v>41762</v>
      </c>
      <c r="C127" s="1008">
        <v>63642</v>
      </c>
      <c r="D127" s="1008">
        <v>34922</v>
      </c>
      <c r="E127" s="997">
        <v>12</v>
      </c>
      <c r="F127" s="1010">
        <v>4</v>
      </c>
      <c r="G127" s="1191"/>
      <c r="H127" s="1191"/>
    </row>
    <row r="128" spans="1:8" ht="17.25" customHeight="1">
      <c r="A128" s="784">
        <v>18</v>
      </c>
      <c r="B128" s="996">
        <v>41763</v>
      </c>
      <c r="C128" s="1008">
        <v>63650</v>
      </c>
      <c r="D128" s="1008">
        <v>34924</v>
      </c>
      <c r="E128" s="997">
        <v>8</v>
      </c>
      <c r="F128" s="1010">
        <v>2</v>
      </c>
      <c r="G128" s="1191"/>
      <c r="H128" s="1191"/>
    </row>
    <row r="129" spans="1:8" ht="17.25" customHeight="1">
      <c r="A129" s="784">
        <v>18</v>
      </c>
      <c r="B129" s="996">
        <v>41764</v>
      </c>
      <c r="C129" s="1008">
        <v>63650</v>
      </c>
      <c r="D129" s="1008">
        <v>34924</v>
      </c>
      <c r="E129" s="997">
        <v>0</v>
      </c>
      <c r="F129" s="1010">
        <v>0</v>
      </c>
      <c r="G129" s="1191"/>
      <c r="H129" s="1191"/>
    </row>
    <row r="130" spans="1:8" ht="17.25" customHeight="1">
      <c r="A130" s="784">
        <v>18</v>
      </c>
      <c r="B130" s="996">
        <v>41765</v>
      </c>
      <c r="C130" s="1008">
        <v>63665</v>
      </c>
      <c r="D130" s="1008">
        <v>34931</v>
      </c>
      <c r="E130" s="997">
        <v>15</v>
      </c>
      <c r="F130" s="1010">
        <v>7</v>
      </c>
      <c r="G130" s="1191"/>
      <c r="H130" s="1191"/>
    </row>
    <row r="131" spans="1:8" ht="17.25" customHeight="1">
      <c r="A131" s="784">
        <v>18</v>
      </c>
      <c r="B131" s="996">
        <v>41766</v>
      </c>
      <c r="C131" s="1008">
        <v>63678</v>
      </c>
      <c r="D131" s="1008">
        <v>34938</v>
      </c>
      <c r="E131" s="997">
        <v>13</v>
      </c>
      <c r="F131" s="1010">
        <v>7</v>
      </c>
      <c r="G131" s="1191"/>
      <c r="H131" s="1191"/>
    </row>
    <row r="132" spans="1:8" ht="17.25" customHeight="1">
      <c r="A132" s="784">
        <v>18</v>
      </c>
      <c r="B132" s="996">
        <v>41767</v>
      </c>
      <c r="C132" s="1008">
        <v>63689</v>
      </c>
      <c r="D132" s="1008">
        <v>34943</v>
      </c>
      <c r="E132" s="997">
        <v>11</v>
      </c>
      <c r="F132" s="1010">
        <v>5</v>
      </c>
      <c r="G132" s="1102"/>
      <c r="H132" s="1102"/>
    </row>
    <row r="133" spans="1:8" ht="17.25" customHeight="1">
      <c r="A133" s="784">
        <v>19</v>
      </c>
      <c r="B133" s="996">
        <v>41768</v>
      </c>
      <c r="C133" s="1008">
        <v>63702</v>
      </c>
      <c r="D133" s="1008">
        <v>34948</v>
      </c>
      <c r="E133" s="997">
        <v>13</v>
      </c>
      <c r="F133" s="1010">
        <v>5</v>
      </c>
      <c r="G133" s="1412">
        <v>129</v>
      </c>
      <c r="H133" s="1412">
        <v>57</v>
      </c>
    </row>
    <row r="134" spans="1:8" ht="17.25" customHeight="1">
      <c r="A134" s="784">
        <v>19</v>
      </c>
      <c r="B134" s="996">
        <v>41769</v>
      </c>
      <c r="C134" s="1008">
        <v>63707</v>
      </c>
      <c r="D134" s="1008">
        <v>34951</v>
      </c>
      <c r="E134" s="997">
        <v>5</v>
      </c>
      <c r="F134" s="1010">
        <v>3</v>
      </c>
      <c r="G134" s="1191"/>
      <c r="H134" s="1191"/>
    </row>
    <row r="135" spans="1:8" ht="17.25" customHeight="1">
      <c r="A135" s="784">
        <v>19</v>
      </c>
      <c r="B135" s="996">
        <v>41770</v>
      </c>
      <c r="C135" s="1008">
        <v>63723</v>
      </c>
      <c r="D135" s="1008">
        <v>34955</v>
      </c>
      <c r="E135" s="997">
        <v>16</v>
      </c>
      <c r="F135" s="1010">
        <v>4</v>
      </c>
      <c r="G135" s="1191"/>
      <c r="H135" s="1191"/>
    </row>
    <row r="136" spans="1:8" ht="17.25" customHeight="1">
      <c r="A136" s="784">
        <v>19</v>
      </c>
      <c r="B136" s="996">
        <v>41771</v>
      </c>
      <c r="C136" s="1008">
        <v>63755</v>
      </c>
      <c r="D136" s="1008">
        <v>34970</v>
      </c>
      <c r="E136" s="997">
        <v>32</v>
      </c>
      <c r="F136" s="1010">
        <v>15</v>
      </c>
      <c r="G136" s="1191"/>
      <c r="H136" s="1191"/>
    </row>
    <row r="137" spans="1:8" ht="17.25" customHeight="1">
      <c r="A137" s="784">
        <v>19</v>
      </c>
      <c r="B137" s="996">
        <v>41772</v>
      </c>
      <c r="C137" s="1008">
        <v>63782</v>
      </c>
      <c r="D137" s="1008">
        <v>34982</v>
      </c>
      <c r="E137" s="997">
        <v>27</v>
      </c>
      <c r="F137" s="1010">
        <v>12</v>
      </c>
      <c r="G137" s="1191"/>
      <c r="H137" s="1191"/>
    </row>
    <row r="138" spans="1:8" ht="17.25" customHeight="1">
      <c r="A138" s="784">
        <v>19</v>
      </c>
      <c r="B138" s="996">
        <v>41773</v>
      </c>
      <c r="C138" s="1008">
        <v>63787</v>
      </c>
      <c r="D138" s="1008">
        <v>34986</v>
      </c>
      <c r="E138" s="997">
        <v>5</v>
      </c>
      <c r="F138" s="1010">
        <v>4</v>
      </c>
      <c r="G138" s="1191"/>
      <c r="H138" s="1191"/>
    </row>
    <row r="139" spans="1:8" ht="17.25" customHeight="1">
      <c r="A139" s="784">
        <v>19</v>
      </c>
      <c r="B139" s="996">
        <v>41774</v>
      </c>
      <c r="C139" s="1008">
        <v>63818</v>
      </c>
      <c r="D139" s="1008">
        <v>35000</v>
      </c>
      <c r="E139" s="997">
        <v>31</v>
      </c>
      <c r="F139" s="1010">
        <v>14</v>
      </c>
      <c r="G139" s="1102"/>
      <c r="H139" s="1102"/>
    </row>
    <row r="140" spans="1:8" ht="17.25" customHeight="1">
      <c r="A140" s="784">
        <v>20</v>
      </c>
      <c r="B140" s="996">
        <v>41775</v>
      </c>
      <c r="C140" s="1008">
        <v>63853</v>
      </c>
      <c r="D140" s="1008">
        <v>35010</v>
      </c>
      <c r="E140" s="997">
        <v>35</v>
      </c>
      <c r="F140" s="1010">
        <v>10</v>
      </c>
      <c r="G140" s="1412">
        <v>97</v>
      </c>
      <c r="H140" s="1412">
        <v>40</v>
      </c>
    </row>
    <row r="141" spans="1:8" ht="17.25" customHeight="1">
      <c r="A141" s="784">
        <v>20</v>
      </c>
      <c r="B141" s="996">
        <v>41776</v>
      </c>
      <c r="C141" s="1008">
        <v>63853</v>
      </c>
      <c r="D141" s="1008">
        <v>35010</v>
      </c>
      <c r="E141" s="997">
        <v>0</v>
      </c>
      <c r="F141" s="1010">
        <v>0</v>
      </c>
      <c r="G141" s="1191"/>
      <c r="H141" s="1191"/>
    </row>
    <row r="142" spans="1:8" ht="17.25" customHeight="1">
      <c r="A142" s="784">
        <v>20</v>
      </c>
      <c r="B142" s="996">
        <v>41777</v>
      </c>
      <c r="C142" s="1008">
        <v>63858</v>
      </c>
      <c r="D142" s="1008">
        <v>35012</v>
      </c>
      <c r="E142" s="997">
        <v>5</v>
      </c>
      <c r="F142" s="1010">
        <v>2</v>
      </c>
      <c r="G142" s="1191"/>
      <c r="H142" s="1191"/>
    </row>
    <row r="143" spans="1:8" ht="17.25" customHeight="1">
      <c r="A143" s="784">
        <v>20</v>
      </c>
      <c r="B143" s="996">
        <v>41778</v>
      </c>
      <c r="C143" s="1008">
        <v>63875</v>
      </c>
      <c r="D143" s="1008">
        <v>35016</v>
      </c>
      <c r="E143" s="997">
        <v>17</v>
      </c>
      <c r="F143" s="1010">
        <v>4</v>
      </c>
      <c r="G143" s="1191"/>
      <c r="H143" s="1191"/>
    </row>
    <row r="144" spans="1:8" ht="17.25" customHeight="1">
      <c r="A144" s="784">
        <v>20</v>
      </c>
      <c r="B144" s="996">
        <v>41779</v>
      </c>
      <c r="C144" s="1008">
        <v>63892</v>
      </c>
      <c r="D144" s="1008">
        <v>35025</v>
      </c>
      <c r="E144" s="997">
        <v>17</v>
      </c>
      <c r="F144" s="1010">
        <v>9</v>
      </c>
      <c r="G144" s="1191"/>
      <c r="H144" s="1191"/>
    </row>
    <row r="145" spans="1:8" ht="17.25" customHeight="1">
      <c r="A145" s="784">
        <v>20</v>
      </c>
      <c r="B145" s="996">
        <v>41780</v>
      </c>
      <c r="C145" s="1008">
        <v>63904</v>
      </c>
      <c r="D145" s="1008">
        <v>35033</v>
      </c>
      <c r="E145" s="997">
        <v>12</v>
      </c>
      <c r="F145" s="1010">
        <v>8</v>
      </c>
      <c r="G145" s="1191"/>
      <c r="H145" s="1191"/>
    </row>
    <row r="146" spans="1:8" ht="17.25" customHeight="1">
      <c r="A146" s="784">
        <v>20</v>
      </c>
      <c r="B146" s="996">
        <v>41781</v>
      </c>
      <c r="C146" s="1008">
        <v>63915</v>
      </c>
      <c r="D146" s="1008">
        <v>35040</v>
      </c>
      <c r="E146" s="997">
        <v>11</v>
      </c>
      <c r="F146" s="1010">
        <v>7</v>
      </c>
      <c r="G146" s="1102"/>
      <c r="H146" s="1102"/>
    </row>
    <row r="147" spans="1:8" ht="17.25" customHeight="1">
      <c r="A147" s="784">
        <v>21</v>
      </c>
      <c r="B147" s="996">
        <v>41782</v>
      </c>
      <c r="C147" s="1008">
        <v>63924</v>
      </c>
      <c r="D147" s="1008">
        <v>35046</v>
      </c>
      <c r="E147" s="997">
        <v>9</v>
      </c>
      <c r="F147" s="1010">
        <v>6</v>
      </c>
      <c r="G147" s="1412"/>
      <c r="H147" s="1412"/>
    </row>
    <row r="148" spans="1:8" ht="17.25" customHeight="1">
      <c r="A148" s="784">
        <v>21</v>
      </c>
      <c r="B148" s="996">
        <v>41783</v>
      </c>
      <c r="C148" s="1008">
        <v>63934</v>
      </c>
      <c r="D148" s="1008">
        <v>35050</v>
      </c>
      <c r="E148" s="997">
        <v>10</v>
      </c>
      <c r="F148" s="1010">
        <v>4</v>
      </c>
      <c r="G148" s="1191"/>
      <c r="H148" s="1191"/>
    </row>
    <row r="149" spans="1:8" ht="17.25" customHeight="1">
      <c r="A149" s="784">
        <v>21</v>
      </c>
      <c r="B149" s="996">
        <v>41784</v>
      </c>
      <c r="C149" s="1008">
        <v>63935</v>
      </c>
      <c r="D149" s="1008">
        <v>35051</v>
      </c>
      <c r="E149" s="997">
        <v>1</v>
      </c>
      <c r="F149" s="1010">
        <v>1</v>
      </c>
      <c r="G149" s="1191"/>
      <c r="H149" s="1191"/>
    </row>
    <row r="150" spans="1:8" ht="17.25" customHeight="1">
      <c r="A150" s="784">
        <v>21</v>
      </c>
      <c r="B150" s="996">
        <v>41785</v>
      </c>
      <c r="C150" s="1008"/>
      <c r="D150" s="1008"/>
      <c r="E150" s="997"/>
      <c r="F150" s="1010"/>
      <c r="G150" s="1191"/>
      <c r="H150" s="1191"/>
    </row>
    <row r="151" spans="1:8" ht="17.25" customHeight="1">
      <c r="A151" s="784">
        <v>21</v>
      </c>
      <c r="B151" s="996">
        <v>41786</v>
      </c>
      <c r="C151" s="1008"/>
      <c r="D151" s="1008"/>
      <c r="E151" s="997"/>
      <c r="F151" s="1010"/>
      <c r="G151" s="1191"/>
      <c r="H151" s="1191"/>
    </row>
    <row r="152" spans="1:8" ht="17.25" customHeight="1">
      <c r="A152" s="784">
        <v>21</v>
      </c>
      <c r="B152" s="996">
        <v>41787</v>
      </c>
      <c r="C152" s="1008"/>
      <c r="D152" s="1008"/>
      <c r="E152" s="997"/>
      <c r="F152" s="1010"/>
      <c r="G152" s="1191"/>
      <c r="H152" s="1191"/>
    </row>
    <row r="153" spans="1:8" ht="17.25" customHeight="1">
      <c r="A153" s="784">
        <v>21</v>
      </c>
      <c r="B153" s="996">
        <v>41788</v>
      </c>
      <c r="C153" s="1008"/>
      <c r="D153" s="1008"/>
      <c r="E153" s="997"/>
      <c r="F153" s="1010"/>
      <c r="G153" s="1102"/>
      <c r="H153" s="1102"/>
    </row>
    <row r="154" spans="1:8" ht="17.25" customHeight="1">
      <c r="A154" s="784">
        <v>22</v>
      </c>
      <c r="B154" s="996">
        <v>41789</v>
      </c>
      <c r="C154" s="1008"/>
      <c r="D154" s="1008"/>
      <c r="E154" s="997"/>
      <c r="F154" s="1010"/>
      <c r="G154" s="1412"/>
      <c r="H154" s="1412"/>
    </row>
    <row r="155" spans="1:8" ht="17.25" customHeight="1">
      <c r="A155" s="784">
        <v>22</v>
      </c>
      <c r="B155" s="996">
        <v>41790</v>
      </c>
      <c r="C155" s="1008"/>
      <c r="D155" s="1008"/>
      <c r="E155" s="997"/>
      <c r="F155" s="1010"/>
      <c r="G155" s="1191"/>
      <c r="H155" s="1191"/>
    </row>
    <row r="156" spans="1:8" ht="17.25" customHeight="1">
      <c r="A156" s="784">
        <v>22</v>
      </c>
      <c r="B156" s="996">
        <v>41791</v>
      </c>
      <c r="C156" s="1008"/>
      <c r="D156" s="1008"/>
      <c r="E156" s="997"/>
      <c r="F156" s="1010"/>
      <c r="G156" s="1191"/>
      <c r="H156" s="1191"/>
    </row>
    <row r="157" spans="1:8" ht="17.25" customHeight="1">
      <c r="A157" s="784">
        <v>22</v>
      </c>
      <c r="B157" s="996">
        <v>41792</v>
      </c>
      <c r="C157" s="1008"/>
      <c r="D157" s="1008"/>
      <c r="E157" s="997"/>
      <c r="F157" s="1010"/>
      <c r="G157" s="1191"/>
      <c r="H157" s="1191"/>
    </row>
    <row r="158" spans="1:8" ht="17.25" customHeight="1">
      <c r="A158" s="784">
        <v>22</v>
      </c>
      <c r="B158" s="996">
        <v>41793</v>
      </c>
      <c r="C158" s="1008"/>
      <c r="D158" s="1008"/>
      <c r="E158" s="997"/>
      <c r="F158" s="1010"/>
      <c r="G158" s="1191"/>
      <c r="H158" s="1191"/>
    </row>
    <row r="159" spans="1:8" ht="17.25" customHeight="1">
      <c r="A159" s="784">
        <v>22</v>
      </c>
      <c r="B159" s="996">
        <v>41794</v>
      </c>
      <c r="C159" s="1008"/>
      <c r="D159" s="1008"/>
      <c r="E159" s="997"/>
      <c r="F159" s="1010"/>
      <c r="G159" s="1191"/>
      <c r="H159" s="1191"/>
    </row>
    <row r="160" spans="1:8" ht="17.25" customHeight="1">
      <c r="A160" s="784">
        <v>22</v>
      </c>
      <c r="B160" s="996">
        <v>41795</v>
      </c>
      <c r="C160" s="1008"/>
      <c r="D160" s="1008"/>
      <c r="E160" s="997"/>
      <c r="F160" s="1010"/>
      <c r="G160" s="1102"/>
      <c r="H160" s="1102"/>
    </row>
    <row r="161" spans="1:8" ht="17.25" customHeight="1">
      <c r="A161" s="784">
        <v>23</v>
      </c>
      <c r="B161" s="996">
        <v>41796</v>
      </c>
      <c r="C161" s="1008"/>
      <c r="D161" s="1008"/>
      <c r="E161" s="997"/>
      <c r="F161" s="1010"/>
      <c r="G161" s="1412"/>
      <c r="H161" s="1412"/>
    </row>
    <row r="162" spans="1:8" ht="17.25" customHeight="1">
      <c r="A162" s="784">
        <v>23</v>
      </c>
      <c r="B162" s="996">
        <v>41797</v>
      </c>
      <c r="C162" s="1008"/>
      <c r="D162" s="1008"/>
      <c r="E162" s="997"/>
      <c r="F162" s="1010"/>
      <c r="G162" s="1191"/>
      <c r="H162" s="1191"/>
    </row>
    <row r="163" spans="1:8" ht="17.25" customHeight="1">
      <c r="A163" s="784">
        <v>23</v>
      </c>
      <c r="B163" s="996">
        <v>41798</v>
      </c>
      <c r="C163" s="1008"/>
      <c r="D163" s="1008"/>
      <c r="E163" s="997"/>
      <c r="F163" s="1010"/>
      <c r="G163" s="1191"/>
      <c r="H163" s="1191"/>
    </row>
    <row r="164" spans="1:8" ht="17.25" customHeight="1">
      <c r="A164" s="784">
        <v>23</v>
      </c>
      <c r="B164" s="996">
        <v>41799</v>
      </c>
      <c r="C164" s="1008"/>
      <c r="D164" s="1008"/>
      <c r="E164" s="997"/>
      <c r="F164" s="1010"/>
      <c r="G164" s="1191"/>
      <c r="H164" s="1191"/>
    </row>
    <row r="165" spans="1:8" ht="17.25" customHeight="1">
      <c r="A165" s="784">
        <v>23</v>
      </c>
      <c r="B165" s="996">
        <v>41800</v>
      </c>
      <c r="C165" s="1008"/>
      <c r="D165" s="1008"/>
      <c r="E165" s="997"/>
      <c r="F165" s="1010"/>
      <c r="G165" s="1191"/>
      <c r="H165" s="1191"/>
    </row>
    <row r="166" spans="1:8" ht="17.25" customHeight="1">
      <c r="A166" s="784">
        <v>23</v>
      </c>
      <c r="B166" s="996">
        <v>41801</v>
      </c>
      <c r="C166" s="1008"/>
      <c r="D166" s="1008"/>
      <c r="E166" s="997"/>
      <c r="F166" s="1010"/>
      <c r="G166" s="1191"/>
      <c r="H166" s="1191"/>
    </row>
    <row r="167" spans="1:8" ht="17.25" customHeight="1">
      <c r="A167" s="784">
        <v>23</v>
      </c>
      <c r="B167" s="996">
        <v>41802</v>
      </c>
      <c r="C167" s="1008"/>
      <c r="D167" s="1008"/>
      <c r="E167" s="997"/>
      <c r="F167" s="1010"/>
      <c r="G167" s="1102"/>
      <c r="H167" s="1102"/>
    </row>
    <row r="168" spans="1:8" ht="17.25" customHeight="1">
      <c r="A168" s="784">
        <v>24</v>
      </c>
      <c r="B168" s="996">
        <v>41803</v>
      </c>
      <c r="C168" s="1008"/>
      <c r="D168" s="1008"/>
      <c r="E168" s="997"/>
      <c r="F168" s="1010"/>
      <c r="G168" s="1412"/>
      <c r="H168" s="1412"/>
    </row>
    <row r="169" spans="1:8" ht="17.25" customHeight="1">
      <c r="A169" s="784">
        <v>24</v>
      </c>
      <c r="B169" s="996">
        <v>41804</v>
      </c>
      <c r="C169" s="1008"/>
      <c r="D169" s="1008"/>
      <c r="E169" s="997"/>
      <c r="F169" s="1010"/>
      <c r="G169" s="1191"/>
      <c r="H169" s="1191"/>
    </row>
    <row r="170" spans="1:8" ht="17.25" customHeight="1">
      <c r="A170" s="784">
        <v>24</v>
      </c>
      <c r="B170" s="996">
        <v>41805</v>
      </c>
      <c r="C170" s="1008"/>
      <c r="D170" s="1008"/>
      <c r="E170" s="997"/>
      <c r="F170" s="1010"/>
      <c r="G170" s="1191"/>
      <c r="H170" s="1191"/>
    </row>
    <row r="171" spans="1:8" ht="17.25" customHeight="1">
      <c r="A171" s="784">
        <v>24</v>
      </c>
      <c r="B171" s="996">
        <v>41806</v>
      </c>
      <c r="C171" s="1008"/>
      <c r="D171" s="1008"/>
      <c r="E171" s="997"/>
      <c r="F171" s="1010"/>
      <c r="G171" s="1191"/>
      <c r="H171" s="1191"/>
    </row>
    <row r="172" spans="1:8" ht="17.25" customHeight="1">
      <c r="A172" s="784">
        <v>24</v>
      </c>
      <c r="B172" s="996">
        <v>41807</v>
      </c>
      <c r="C172" s="1008"/>
      <c r="D172" s="1008"/>
      <c r="E172" s="997"/>
      <c r="F172" s="1010"/>
      <c r="G172" s="1191"/>
      <c r="H172" s="1191"/>
    </row>
    <row r="173" spans="1:8" ht="17.25" customHeight="1">
      <c r="A173" s="784">
        <v>24</v>
      </c>
      <c r="B173" s="996">
        <v>41808</v>
      </c>
      <c r="C173" s="1008"/>
      <c r="D173" s="1008"/>
      <c r="E173" s="997"/>
      <c r="F173" s="1010"/>
      <c r="G173" s="1191"/>
      <c r="H173" s="1191"/>
    </row>
    <row r="174" spans="1:8" ht="17.25" customHeight="1">
      <c r="A174" s="784">
        <v>24</v>
      </c>
      <c r="B174" s="996">
        <v>41809</v>
      </c>
      <c r="C174" s="1008"/>
      <c r="D174" s="1008"/>
      <c r="E174" s="997"/>
      <c r="F174" s="1010"/>
      <c r="G174" s="1102"/>
      <c r="H174" s="1102"/>
    </row>
    <row r="175" spans="1:8" ht="17.25" customHeight="1">
      <c r="A175" s="784">
        <v>25</v>
      </c>
      <c r="B175" s="996">
        <v>41810</v>
      </c>
      <c r="C175" s="1008"/>
      <c r="D175" s="1008"/>
      <c r="E175" s="997"/>
      <c r="F175" s="1010"/>
      <c r="G175" s="1412"/>
      <c r="H175" s="1412"/>
    </row>
    <row r="176" spans="1:8" ht="17.25" customHeight="1">
      <c r="A176" s="784">
        <v>25</v>
      </c>
      <c r="B176" s="996">
        <v>41811</v>
      </c>
      <c r="C176" s="1008"/>
      <c r="D176" s="1008"/>
      <c r="E176" s="997"/>
      <c r="F176" s="1010"/>
      <c r="G176" s="1191"/>
      <c r="H176" s="1191"/>
    </row>
    <row r="177" spans="1:8" ht="17.25" customHeight="1">
      <c r="A177" s="784">
        <v>25</v>
      </c>
      <c r="B177" s="996">
        <v>41812</v>
      </c>
      <c r="C177" s="1008"/>
      <c r="D177" s="1008"/>
      <c r="E177" s="997"/>
      <c r="F177" s="1010"/>
      <c r="G177" s="1191"/>
      <c r="H177" s="1191"/>
    </row>
    <row r="178" spans="1:8" ht="17.25" customHeight="1">
      <c r="A178" s="784">
        <v>25</v>
      </c>
      <c r="B178" s="996">
        <v>41813</v>
      </c>
      <c r="C178" s="1008"/>
      <c r="D178" s="1008"/>
      <c r="E178" s="997"/>
      <c r="F178" s="1010"/>
      <c r="G178" s="1191"/>
      <c r="H178" s="1191"/>
    </row>
    <row r="179" spans="1:8" ht="17.25" customHeight="1">
      <c r="A179" s="784">
        <v>25</v>
      </c>
      <c r="B179" s="996">
        <v>41814</v>
      </c>
      <c r="C179" s="1008"/>
      <c r="D179" s="1008"/>
      <c r="E179" s="997"/>
      <c r="F179" s="1010"/>
      <c r="G179" s="1191"/>
      <c r="H179" s="1191"/>
    </row>
    <row r="180" spans="1:8" ht="17.25" customHeight="1">
      <c r="A180" s="784">
        <v>25</v>
      </c>
      <c r="B180" s="996">
        <v>41815</v>
      </c>
      <c r="C180" s="1008"/>
      <c r="D180" s="1008"/>
      <c r="E180" s="997"/>
      <c r="F180" s="1010"/>
      <c r="G180" s="1191"/>
      <c r="H180" s="1191"/>
    </row>
    <row r="181" spans="1:8" ht="17.25" customHeight="1">
      <c r="A181" s="784">
        <v>25</v>
      </c>
      <c r="B181" s="996">
        <v>41816</v>
      </c>
      <c r="C181" s="1008"/>
      <c r="D181" s="1008"/>
      <c r="E181" s="997"/>
      <c r="F181" s="1010"/>
      <c r="G181" s="1102"/>
      <c r="H181" s="1102"/>
    </row>
    <row r="182" spans="1:8" ht="17.25" customHeight="1">
      <c r="A182" s="784">
        <v>26</v>
      </c>
      <c r="B182" s="996">
        <v>41817</v>
      </c>
      <c r="C182" s="1008"/>
      <c r="D182" s="1008"/>
      <c r="E182" s="997"/>
      <c r="F182" s="1010"/>
      <c r="G182" s="1412"/>
      <c r="H182" s="1412"/>
    </row>
    <row r="183" spans="1:8" ht="17.25" customHeight="1">
      <c r="A183" s="784">
        <v>26</v>
      </c>
      <c r="B183" s="996">
        <v>41818</v>
      </c>
      <c r="C183" s="1008"/>
      <c r="D183" s="1008"/>
      <c r="E183" s="997"/>
      <c r="F183" s="1010"/>
      <c r="G183" s="1191"/>
      <c r="H183" s="1191"/>
    </row>
    <row r="184" spans="1:8" ht="17.25" customHeight="1">
      <c r="A184" s="784">
        <v>26</v>
      </c>
      <c r="B184" s="996">
        <v>41819</v>
      </c>
      <c r="C184" s="1008"/>
      <c r="D184" s="1008"/>
      <c r="E184" s="997"/>
      <c r="F184" s="1010"/>
      <c r="G184" s="1191"/>
      <c r="H184" s="1191"/>
    </row>
    <row r="185" spans="1:8" ht="17.25" customHeight="1">
      <c r="A185" s="784">
        <v>26</v>
      </c>
      <c r="B185" s="996">
        <v>41820</v>
      </c>
      <c r="C185" s="1008"/>
      <c r="D185" s="1008"/>
      <c r="E185" s="997"/>
      <c r="F185" s="1010"/>
      <c r="G185" s="1191"/>
      <c r="H185" s="1191"/>
    </row>
    <row r="186" spans="1:8" ht="17.25" customHeight="1">
      <c r="A186" s="784">
        <v>26</v>
      </c>
      <c r="B186" s="996">
        <v>41821</v>
      </c>
      <c r="C186" s="1008"/>
      <c r="D186" s="1008"/>
      <c r="E186" s="997"/>
      <c r="F186" s="1010"/>
      <c r="G186" s="1191"/>
      <c r="H186" s="1191"/>
    </row>
    <row r="187" spans="1:8" ht="17.25" customHeight="1">
      <c r="A187" s="784">
        <v>26</v>
      </c>
      <c r="B187" s="996">
        <v>41822</v>
      </c>
      <c r="C187" s="1008"/>
      <c r="D187" s="1008"/>
      <c r="E187" s="997"/>
      <c r="F187" s="1010"/>
      <c r="G187" s="1191"/>
      <c r="H187" s="1191"/>
    </row>
    <row r="188" spans="1:8" ht="17.25" customHeight="1">
      <c r="A188" s="784">
        <v>26</v>
      </c>
      <c r="B188" s="996">
        <v>41823</v>
      </c>
      <c r="C188" s="1008"/>
      <c r="D188" s="1008"/>
      <c r="E188" s="997"/>
      <c r="F188" s="1010"/>
      <c r="G188" s="1102"/>
      <c r="H188" s="1102"/>
    </row>
    <row r="189" spans="1:8" ht="17.25" customHeight="1">
      <c r="A189" s="784">
        <v>27</v>
      </c>
      <c r="B189" s="996">
        <v>41824</v>
      </c>
      <c r="C189" s="1008"/>
      <c r="D189" s="1008"/>
      <c r="E189" s="997"/>
      <c r="F189" s="1010"/>
      <c r="G189" s="1412"/>
      <c r="H189" s="1412"/>
    </row>
    <row r="190" spans="1:8" ht="17.25" customHeight="1">
      <c r="A190" s="784">
        <v>27</v>
      </c>
      <c r="B190" s="996">
        <v>41825</v>
      </c>
      <c r="C190" s="1008"/>
      <c r="D190" s="1008"/>
      <c r="E190" s="997"/>
      <c r="F190" s="1010"/>
      <c r="G190" s="1191"/>
      <c r="H190" s="1191"/>
    </row>
    <row r="191" spans="1:8" ht="17.25" customHeight="1">
      <c r="A191" s="784">
        <v>27</v>
      </c>
      <c r="B191" s="996">
        <v>41826</v>
      </c>
      <c r="C191" s="1008"/>
      <c r="D191" s="1008"/>
      <c r="E191" s="997"/>
      <c r="F191" s="1010"/>
      <c r="G191" s="1191"/>
      <c r="H191" s="1191"/>
    </row>
    <row r="192" spans="1:8" ht="17.25" customHeight="1">
      <c r="A192" s="784">
        <v>27</v>
      </c>
      <c r="B192" s="996">
        <v>41827</v>
      </c>
      <c r="C192" s="1008"/>
      <c r="D192" s="1008"/>
      <c r="E192" s="997"/>
      <c r="F192" s="1010"/>
      <c r="G192" s="1191"/>
      <c r="H192" s="1191"/>
    </row>
    <row r="193" spans="1:8" ht="17.25" customHeight="1">
      <c r="A193" s="784">
        <v>27</v>
      </c>
      <c r="B193" s="996">
        <v>41828</v>
      </c>
      <c r="C193" s="1008"/>
      <c r="D193" s="1008"/>
      <c r="E193" s="997"/>
      <c r="F193" s="1010"/>
      <c r="G193" s="1191"/>
      <c r="H193" s="1191"/>
    </row>
    <row r="194" spans="1:8" ht="17.25" customHeight="1">
      <c r="A194" s="784">
        <v>27</v>
      </c>
      <c r="B194" s="996">
        <v>41829</v>
      </c>
      <c r="C194" s="1008"/>
      <c r="D194" s="1008"/>
      <c r="E194" s="997"/>
      <c r="F194" s="1010"/>
      <c r="G194" s="1191"/>
      <c r="H194" s="1191"/>
    </row>
    <row r="195" spans="1:8" ht="17.25" customHeight="1">
      <c r="A195" s="784">
        <v>27</v>
      </c>
      <c r="B195" s="996">
        <v>41830</v>
      </c>
      <c r="C195" s="1008"/>
      <c r="D195" s="1008"/>
      <c r="E195" s="997"/>
      <c r="F195" s="1010"/>
      <c r="G195" s="1102"/>
      <c r="H195" s="1102"/>
    </row>
    <row r="196" spans="1:8" ht="17.25" customHeight="1">
      <c r="A196" s="784">
        <v>28</v>
      </c>
      <c r="B196" s="996">
        <v>41831</v>
      </c>
      <c r="C196" s="1008"/>
      <c r="D196" s="1008"/>
      <c r="E196" s="997"/>
      <c r="F196" s="1010"/>
      <c r="G196" s="1412"/>
      <c r="H196" s="1412"/>
    </row>
    <row r="197" spans="1:8" ht="17.25" customHeight="1">
      <c r="A197" s="784">
        <v>28</v>
      </c>
      <c r="B197" s="996">
        <v>41832</v>
      </c>
      <c r="C197" s="1008"/>
      <c r="D197" s="1008"/>
      <c r="E197" s="997"/>
      <c r="F197" s="1010"/>
      <c r="G197" s="1191"/>
      <c r="H197" s="1191"/>
    </row>
    <row r="198" spans="1:8" ht="17.25" customHeight="1">
      <c r="A198" s="784">
        <v>28</v>
      </c>
      <c r="B198" s="996">
        <v>41833</v>
      </c>
      <c r="C198" s="1008"/>
      <c r="D198" s="1008"/>
      <c r="E198" s="997"/>
      <c r="F198" s="1010"/>
      <c r="G198" s="1191"/>
      <c r="H198" s="1191"/>
    </row>
    <row r="199" spans="1:8" ht="17.25" customHeight="1">
      <c r="A199" s="784">
        <v>28</v>
      </c>
      <c r="B199" s="996">
        <v>41834</v>
      </c>
      <c r="C199" s="1008"/>
      <c r="D199" s="1008"/>
      <c r="E199" s="997"/>
      <c r="F199" s="1010"/>
      <c r="G199" s="1191"/>
      <c r="H199" s="1191"/>
    </row>
    <row r="200" spans="1:8" ht="17.25" customHeight="1">
      <c r="A200" s="784">
        <v>28</v>
      </c>
      <c r="B200" s="996">
        <v>41835</v>
      </c>
      <c r="C200" s="1008"/>
      <c r="D200" s="1008"/>
      <c r="E200" s="997"/>
      <c r="F200" s="1010"/>
      <c r="G200" s="1191"/>
      <c r="H200" s="1191"/>
    </row>
    <row r="201" spans="1:8" ht="17.25" customHeight="1">
      <c r="A201" s="784">
        <v>28</v>
      </c>
      <c r="B201" s="996">
        <v>41836</v>
      </c>
      <c r="C201" s="1008"/>
      <c r="D201" s="1008"/>
      <c r="E201" s="997"/>
      <c r="F201" s="1010"/>
      <c r="G201" s="1191"/>
      <c r="H201" s="1191"/>
    </row>
    <row r="202" spans="1:8" ht="17.25" customHeight="1">
      <c r="A202" s="784">
        <v>28</v>
      </c>
      <c r="B202" s="996">
        <v>41837</v>
      </c>
      <c r="C202" s="1008"/>
      <c r="D202" s="1008"/>
      <c r="E202" s="997"/>
      <c r="F202" s="1010"/>
      <c r="G202" s="1102"/>
      <c r="H202" s="1102"/>
    </row>
    <row r="203" spans="1:8" ht="17.25" customHeight="1">
      <c r="A203" s="784">
        <v>29</v>
      </c>
      <c r="B203" s="996">
        <v>41838</v>
      </c>
      <c r="C203" s="1008"/>
      <c r="D203" s="1008"/>
      <c r="E203" s="997"/>
      <c r="F203" s="1010"/>
      <c r="G203" s="1412"/>
      <c r="H203" s="1412"/>
    </row>
    <row r="204" spans="1:8" ht="17.25" customHeight="1">
      <c r="A204" s="784">
        <v>29</v>
      </c>
      <c r="B204" s="996">
        <v>41839</v>
      </c>
      <c r="C204" s="1008"/>
      <c r="D204" s="1008"/>
      <c r="E204" s="997"/>
      <c r="F204" s="1010"/>
      <c r="G204" s="1191"/>
      <c r="H204" s="1191"/>
    </row>
    <row r="205" spans="1:8" ht="17.25" customHeight="1">
      <c r="A205" s="784">
        <v>29</v>
      </c>
      <c r="B205" s="996">
        <v>41840</v>
      </c>
      <c r="C205" s="1008"/>
      <c r="D205" s="1008"/>
      <c r="E205" s="997"/>
      <c r="F205" s="1010"/>
      <c r="G205" s="1191"/>
      <c r="H205" s="1191"/>
    </row>
    <row r="206" spans="1:8" ht="17.25" customHeight="1">
      <c r="A206" s="784">
        <v>29</v>
      </c>
      <c r="B206" s="996">
        <v>41841</v>
      </c>
      <c r="C206" s="1008"/>
      <c r="D206" s="1008"/>
      <c r="E206" s="997"/>
      <c r="F206" s="1010"/>
      <c r="G206" s="1191"/>
      <c r="H206" s="1191"/>
    </row>
    <row r="207" spans="1:8" ht="17.25" customHeight="1">
      <c r="A207" s="784">
        <v>29</v>
      </c>
      <c r="B207" s="996">
        <v>41842</v>
      </c>
      <c r="C207" s="1008"/>
      <c r="D207" s="1008"/>
      <c r="E207" s="997"/>
      <c r="F207" s="1010"/>
      <c r="G207" s="1191"/>
      <c r="H207" s="1191"/>
    </row>
    <row r="208" spans="1:8" ht="17.25" customHeight="1">
      <c r="A208" s="784">
        <v>29</v>
      </c>
      <c r="B208" s="996">
        <v>41843</v>
      </c>
      <c r="C208" s="1008"/>
      <c r="D208" s="1008"/>
      <c r="E208" s="997"/>
      <c r="F208" s="1010"/>
      <c r="G208" s="1191"/>
      <c r="H208" s="1191"/>
    </row>
    <row r="209" spans="1:8" ht="17.25" customHeight="1">
      <c r="A209" s="784">
        <v>29</v>
      </c>
      <c r="B209" s="996">
        <v>41844</v>
      </c>
      <c r="C209" s="1008"/>
      <c r="D209" s="1008"/>
      <c r="E209" s="997"/>
      <c r="F209" s="1010"/>
      <c r="G209" s="1102"/>
      <c r="H209" s="1102"/>
    </row>
    <row r="210" spans="1:8" ht="17.25" customHeight="1">
      <c r="A210" s="784">
        <v>30</v>
      </c>
      <c r="B210" s="996">
        <v>41845</v>
      </c>
      <c r="C210" s="1008"/>
      <c r="D210" s="1008"/>
      <c r="E210" s="997"/>
      <c r="F210" s="1010"/>
      <c r="G210" s="1412"/>
      <c r="H210" s="1412"/>
    </row>
    <row r="211" spans="1:8" ht="17.25" customHeight="1">
      <c r="A211" s="784">
        <v>30</v>
      </c>
      <c r="B211" s="996">
        <v>41846</v>
      </c>
      <c r="C211" s="1008"/>
      <c r="D211" s="1008"/>
      <c r="E211" s="997"/>
      <c r="F211" s="1010"/>
      <c r="G211" s="1191"/>
      <c r="H211" s="1191"/>
    </row>
    <row r="212" spans="1:8" ht="17.25" customHeight="1">
      <c r="A212" s="784">
        <v>30</v>
      </c>
      <c r="B212" s="996">
        <v>41847</v>
      </c>
      <c r="C212" s="1008"/>
      <c r="D212" s="1008"/>
      <c r="E212" s="997"/>
      <c r="F212" s="1010"/>
      <c r="G212" s="1191"/>
      <c r="H212" s="1191"/>
    </row>
    <row r="213" spans="1:8" ht="17.25" customHeight="1">
      <c r="A213" s="784">
        <v>30</v>
      </c>
      <c r="B213" s="996">
        <v>41848</v>
      </c>
      <c r="C213" s="1008"/>
      <c r="D213" s="1008"/>
      <c r="E213" s="997"/>
      <c r="F213" s="1010"/>
      <c r="G213" s="1191"/>
      <c r="H213" s="1191"/>
    </row>
    <row r="214" spans="1:8" ht="17.25" customHeight="1">
      <c r="A214" s="784">
        <v>30</v>
      </c>
      <c r="B214" s="996">
        <v>41849</v>
      </c>
      <c r="C214" s="1008"/>
      <c r="D214" s="1008"/>
      <c r="E214" s="997"/>
      <c r="F214" s="1010"/>
      <c r="G214" s="1191"/>
      <c r="H214" s="1191"/>
    </row>
    <row r="215" spans="1:8" ht="17.25" customHeight="1">
      <c r="A215" s="784">
        <v>30</v>
      </c>
      <c r="B215" s="996">
        <v>41850</v>
      </c>
      <c r="C215" s="1008"/>
      <c r="D215" s="1008"/>
      <c r="E215" s="997"/>
      <c r="F215" s="1010"/>
      <c r="G215" s="1191"/>
      <c r="H215" s="1191"/>
    </row>
    <row r="216" spans="1:8" ht="17.25" customHeight="1">
      <c r="A216" s="784">
        <v>30</v>
      </c>
      <c r="B216" s="996">
        <v>41851</v>
      </c>
      <c r="C216" s="1008"/>
      <c r="D216" s="1008"/>
      <c r="E216" s="997"/>
      <c r="F216" s="1010"/>
      <c r="G216" s="1102"/>
      <c r="H216" s="1102"/>
    </row>
    <row r="217" spans="1:8" ht="17.25" customHeight="1">
      <c r="A217" s="784">
        <v>31</v>
      </c>
      <c r="B217" s="996">
        <v>41852</v>
      </c>
      <c r="C217" s="1008"/>
      <c r="D217" s="1008"/>
      <c r="E217" s="997"/>
      <c r="F217" s="1010"/>
      <c r="G217" s="1412"/>
      <c r="H217" s="1412"/>
    </row>
    <row r="218" spans="1:8" ht="17.25" customHeight="1">
      <c r="A218" s="784">
        <v>31</v>
      </c>
      <c r="B218" s="996">
        <v>41853</v>
      </c>
      <c r="C218" s="1008"/>
      <c r="D218" s="1008"/>
      <c r="E218" s="997"/>
      <c r="F218" s="1010"/>
      <c r="G218" s="1191"/>
      <c r="H218" s="1191"/>
    </row>
    <row r="219" spans="1:8" ht="17.25" customHeight="1">
      <c r="A219" s="784">
        <v>31</v>
      </c>
      <c r="B219" s="996">
        <v>41854</v>
      </c>
      <c r="C219" s="1008"/>
      <c r="D219" s="1008"/>
      <c r="E219" s="997"/>
      <c r="F219" s="1010"/>
      <c r="G219" s="1191"/>
      <c r="H219" s="1191"/>
    </row>
    <row r="220" spans="1:8" ht="17.25" customHeight="1">
      <c r="A220" s="784">
        <v>31</v>
      </c>
      <c r="B220" s="996">
        <v>41855</v>
      </c>
      <c r="C220" s="1008"/>
      <c r="D220" s="1008"/>
      <c r="E220" s="997"/>
      <c r="F220" s="1010"/>
      <c r="G220" s="1191"/>
      <c r="H220" s="1191"/>
    </row>
    <row r="221" spans="1:8" ht="17.25" customHeight="1">
      <c r="A221" s="784">
        <v>31</v>
      </c>
      <c r="B221" s="996">
        <v>41856</v>
      </c>
      <c r="C221" s="1008"/>
      <c r="D221" s="1008"/>
      <c r="E221" s="997"/>
      <c r="F221" s="1010"/>
      <c r="G221" s="1191"/>
      <c r="H221" s="1191"/>
    </row>
    <row r="222" spans="1:8" ht="17.25" customHeight="1">
      <c r="A222" s="784">
        <v>31</v>
      </c>
      <c r="B222" s="996">
        <v>41857</v>
      </c>
      <c r="C222" s="1008"/>
      <c r="D222" s="1008"/>
      <c r="E222" s="997"/>
      <c r="F222" s="1010"/>
      <c r="G222" s="1191"/>
      <c r="H222" s="1191"/>
    </row>
    <row r="223" spans="1:8" ht="17.25" customHeight="1">
      <c r="A223" s="784">
        <v>31</v>
      </c>
      <c r="B223" s="996">
        <v>41858</v>
      </c>
      <c r="C223" s="1008"/>
      <c r="D223" s="1008"/>
      <c r="E223" s="997"/>
      <c r="F223" s="1010"/>
      <c r="G223" s="1102"/>
      <c r="H223" s="1102"/>
    </row>
    <row r="224" spans="1:8" ht="17.25" customHeight="1">
      <c r="A224" s="784">
        <v>32</v>
      </c>
      <c r="B224" s="996">
        <v>41859</v>
      </c>
      <c r="C224" s="1008"/>
      <c r="D224" s="1008"/>
      <c r="E224" s="997"/>
      <c r="F224" s="1010"/>
      <c r="G224" s="1412"/>
      <c r="H224" s="1412"/>
    </row>
    <row r="225" spans="1:8" ht="17.25" customHeight="1">
      <c r="A225" s="784">
        <v>32</v>
      </c>
      <c r="B225" s="996">
        <v>41860</v>
      </c>
      <c r="C225" s="1008"/>
      <c r="D225" s="1008"/>
      <c r="E225" s="997"/>
      <c r="F225" s="1010"/>
      <c r="G225" s="1191"/>
      <c r="H225" s="1191"/>
    </row>
    <row r="226" spans="1:8" ht="17.25" customHeight="1">
      <c r="A226" s="784">
        <v>32</v>
      </c>
      <c r="B226" s="996">
        <v>41861</v>
      </c>
      <c r="C226" s="1008"/>
      <c r="D226" s="1008"/>
      <c r="E226" s="997"/>
      <c r="F226" s="1010"/>
      <c r="G226" s="1191"/>
      <c r="H226" s="1191"/>
    </row>
    <row r="227" spans="1:8" ht="17.25" customHeight="1">
      <c r="A227" s="784">
        <v>32</v>
      </c>
      <c r="B227" s="996">
        <v>41862</v>
      </c>
      <c r="C227" s="1008"/>
      <c r="D227" s="1008"/>
      <c r="E227" s="997"/>
      <c r="F227" s="1010"/>
      <c r="G227" s="1191"/>
      <c r="H227" s="1191"/>
    </row>
    <row r="228" spans="1:8" ht="17.25" customHeight="1">
      <c r="A228" s="784">
        <v>32</v>
      </c>
      <c r="B228" s="996">
        <v>41863</v>
      </c>
      <c r="C228" s="1008"/>
      <c r="D228" s="1008"/>
      <c r="E228" s="997"/>
      <c r="F228" s="1010"/>
      <c r="G228" s="1191"/>
      <c r="H228" s="1191"/>
    </row>
    <row r="229" spans="1:8" ht="17.25" customHeight="1">
      <c r="A229" s="784">
        <v>32</v>
      </c>
      <c r="B229" s="996">
        <v>41864</v>
      </c>
      <c r="C229" s="1008"/>
      <c r="D229" s="1008"/>
      <c r="E229" s="997"/>
      <c r="F229" s="1010"/>
      <c r="G229" s="1191"/>
      <c r="H229" s="1191"/>
    </row>
    <row r="230" spans="1:8" ht="17.25" customHeight="1">
      <c r="A230" s="784">
        <v>32</v>
      </c>
      <c r="B230" s="996">
        <v>41865</v>
      </c>
      <c r="C230" s="1008"/>
      <c r="D230" s="1008"/>
      <c r="E230" s="997"/>
      <c r="F230" s="1010"/>
      <c r="G230" s="1102"/>
      <c r="H230" s="1102"/>
    </row>
    <row r="231" spans="1:8" ht="17.25" customHeight="1">
      <c r="A231" s="784">
        <v>33</v>
      </c>
      <c r="B231" s="996">
        <v>41866</v>
      </c>
      <c r="C231" s="1008"/>
      <c r="D231" s="1008"/>
      <c r="E231" s="997"/>
      <c r="F231" s="1010"/>
      <c r="G231" s="1412"/>
      <c r="H231" s="1412"/>
    </row>
    <row r="232" spans="1:8" ht="17.25" customHeight="1">
      <c r="A232" s="784">
        <v>33</v>
      </c>
      <c r="B232" s="996">
        <v>41867</v>
      </c>
      <c r="C232" s="1008"/>
      <c r="D232" s="1008"/>
      <c r="E232" s="997"/>
      <c r="F232" s="1010"/>
      <c r="G232" s="1191"/>
      <c r="H232" s="1191"/>
    </row>
    <row r="233" spans="1:8" ht="17.25" customHeight="1">
      <c r="A233" s="784">
        <v>33</v>
      </c>
      <c r="B233" s="996">
        <v>41868</v>
      </c>
      <c r="C233" s="1008"/>
      <c r="D233" s="1008"/>
      <c r="E233" s="997"/>
      <c r="F233" s="1010"/>
      <c r="G233" s="1191"/>
      <c r="H233" s="1191"/>
    </row>
    <row r="234" spans="1:8" ht="17.25" customHeight="1">
      <c r="A234" s="784">
        <v>33</v>
      </c>
      <c r="B234" s="996">
        <v>41869</v>
      </c>
      <c r="C234" s="1008"/>
      <c r="D234" s="1008"/>
      <c r="E234" s="997"/>
      <c r="F234" s="1010"/>
      <c r="G234" s="1191"/>
      <c r="H234" s="1191"/>
    </row>
    <row r="235" spans="1:8" ht="17.25" customHeight="1">
      <c r="A235" s="784">
        <v>33</v>
      </c>
      <c r="B235" s="996">
        <v>41870</v>
      </c>
      <c r="C235" s="1008"/>
      <c r="D235" s="1008"/>
      <c r="E235" s="997"/>
      <c r="F235" s="1010"/>
      <c r="G235" s="1191"/>
      <c r="H235" s="1191"/>
    </row>
    <row r="236" spans="1:8" ht="17.25" customHeight="1">
      <c r="A236" s="784">
        <v>33</v>
      </c>
      <c r="B236" s="996">
        <v>41871</v>
      </c>
      <c r="C236" s="1008"/>
      <c r="D236" s="1008"/>
      <c r="E236" s="997"/>
      <c r="F236" s="1010"/>
      <c r="G236" s="1191"/>
      <c r="H236" s="1191"/>
    </row>
    <row r="237" spans="1:8" ht="17.25" customHeight="1">
      <c r="A237" s="784">
        <v>33</v>
      </c>
      <c r="B237" s="996">
        <v>41872</v>
      </c>
      <c r="C237" s="1008"/>
      <c r="D237" s="1008"/>
      <c r="E237" s="997"/>
      <c r="F237" s="1010"/>
      <c r="G237" s="1102"/>
      <c r="H237" s="1102"/>
    </row>
    <row r="238" spans="1:8" ht="17.25" customHeight="1">
      <c r="A238" s="784">
        <v>34</v>
      </c>
      <c r="B238" s="996">
        <v>41873</v>
      </c>
      <c r="C238" s="1008"/>
      <c r="D238" s="1008"/>
      <c r="E238" s="997"/>
      <c r="F238" s="1010"/>
      <c r="G238" s="1412"/>
      <c r="H238" s="1412"/>
    </row>
    <row r="239" spans="1:8" ht="17.25" customHeight="1">
      <c r="A239" s="784">
        <v>34</v>
      </c>
      <c r="B239" s="996">
        <v>41874</v>
      </c>
      <c r="C239" s="1008"/>
      <c r="D239" s="1008"/>
      <c r="E239" s="997"/>
      <c r="F239" s="1010"/>
      <c r="G239" s="1191"/>
      <c r="H239" s="1191"/>
    </row>
    <row r="240" spans="1:8" ht="17.25" customHeight="1">
      <c r="A240" s="784">
        <v>34</v>
      </c>
      <c r="B240" s="996">
        <v>41875</v>
      </c>
      <c r="C240" s="1008"/>
      <c r="D240" s="1008"/>
      <c r="E240" s="997"/>
      <c r="F240" s="1010"/>
      <c r="G240" s="1191"/>
      <c r="H240" s="1191"/>
    </row>
    <row r="241" spans="1:8" ht="17.25" customHeight="1">
      <c r="A241" s="784">
        <v>34</v>
      </c>
      <c r="B241" s="996">
        <v>41876</v>
      </c>
      <c r="C241" s="1008"/>
      <c r="D241" s="1008"/>
      <c r="E241" s="997"/>
      <c r="F241" s="1010"/>
      <c r="G241" s="1191"/>
      <c r="H241" s="1191"/>
    </row>
    <row r="242" spans="1:8" ht="17.25" customHeight="1">
      <c r="A242" s="784">
        <v>34</v>
      </c>
      <c r="B242" s="996">
        <v>41877</v>
      </c>
      <c r="C242" s="1008"/>
      <c r="D242" s="1008"/>
      <c r="E242" s="997"/>
      <c r="F242" s="1010"/>
      <c r="G242" s="1191"/>
      <c r="H242" s="1191"/>
    </row>
    <row r="243" spans="1:8" ht="17.25" customHeight="1">
      <c r="A243" s="784">
        <v>34</v>
      </c>
      <c r="B243" s="996">
        <v>41878</v>
      </c>
      <c r="C243" s="1008"/>
      <c r="D243" s="1008"/>
      <c r="E243" s="997"/>
      <c r="F243" s="1010"/>
      <c r="G243" s="1191"/>
      <c r="H243" s="1191"/>
    </row>
    <row r="244" spans="1:8" ht="17.25" customHeight="1">
      <c r="A244" s="784">
        <v>34</v>
      </c>
      <c r="B244" s="996">
        <v>41879</v>
      </c>
      <c r="C244" s="1008"/>
      <c r="D244" s="1008"/>
      <c r="E244" s="997"/>
      <c r="F244" s="1010"/>
      <c r="G244" s="1102"/>
      <c r="H244" s="1102"/>
    </row>
    <row r="245" spans="1:8" ht="17.25" customHeight="1">
      <c r="A245" s="784">
        <v>35</v>
      </c>
      <c r="B245" s="996">
        <v>41880</v>
      </c>
      <c r="C245" s="1008"/>
      <c r="D245" s="1008"/>
      <c r="E245" s="997"/>
      <c r="F245" s="1010"/>
      <c r="G245" s="1412"/>
      <c r="H245" s="1412"/>
    </row>
    <row r="246" spans="1:8" ht="17.25" customHeight="1">
      <c r="A246" s="784">
        <v>35</v>
      </c>
      <c r="B246" s="996">
        <v>41881</v>
      </c>
      <c r="C246" s="1008"/>
      <c r="D246" s="1008"/>
      <c r="E246" s="997"/>
      <c r="F246" s="1010"/>
      <c r="G246" s="1191"/>
      <c r="H246" s="1191"/>
    </row>
    <row r="247" spans="1:8" ht="17.25" customHeight="1">
      <c r="A247" s="784">
        <v>35</v>
      </c>
      <c r="B247" s="996">
        <v>41882</v>
      </c>
      <c r="C247" s="1008"/>
      <c r="D247" s="1008"/>
      <c r="E247" s="997"/>
      <c r="F247" s="1010"/>
      <c r="G247" s="1191"/>
      <c r="H247" s="1191"/>
    </row>
    <row r="248" spans="1:8" ht="17.25" customHeight="1">
      <c r="A248" s="784">
        <v>35</v>
      </c>
      <c r="B248" s="996">
        <v>41883</v>
      </c>
      <c r="C248" s="1008"/>
      <c r="D248" s="1008"/>
      <c r="E248" s="997"/>
      <c r="F248" s="1010"/>
      <c r="G248" s="1191"/>
      <c r="H248" s="1191"/>
    </row>
    <row r="249" spans="1:8" ht="17.25" customHeight="1">
      <c r="A249" s="784">
        <v>35</v>
      </c>
      <c r="B249" s="996">
        <v>41884</v>
      </c>
      <c r="C249" s="1008"/>
      <c r="D249" s="1008"/>
      <c r="E249" s="997"/>
      <c r="F249" s="1010"/>
      <c r="G249" s="1191"/>
      <c r="H249" s="1191"/>
    </row>
    <row r="250" spans="1:8" ht="17.25" customHeight="1">
      <c r="A250" s="784">
        <v>35</v>
      </c>
      <c r="B250" s="996">
        <v>41885</v>
      </c>
      <c r="C250" s="1008"/>
      <c r="D250" s="1008"/>
      <c r="E250" s="997"/>
      <c r="F250" s="1010"/>
      <c r="G250" s="1191"/>
      <c r="H250" s="1191"/>
    </row>
    <row r="251" spans="1:8" ht="17.25" customHeight="1">
      <c r="A251" s="784">
        <v>35</v>
      </c>
      <c r="B251" s="996">
        <v>41886</v>
      </c>
      <c r="C251" s="1008"/>
      <c r="D251" s="1008"/>
      <c r="E251" s="997"/>
      <c r="F251" s="1010"/>
      <c r="G251" s="1102"/>
      <c r="H251" s="1102"/>
    </row>
    <row r="252" spans="1:8" ht="17.25" customHeight="1">
      <c r="A252" s="784">
        <v>36</v>
      </c>
      <c r="B252" s="996">
        <v>41887</v>
      </c>
      <c r="C252" s="1008"/>
      <c r="D252" s="1008"/>
      <c r="E252" s="997"/>
      <c r="F252" s="1010"/>
      <c r="G252" s="1412"/>
      <c r="H252" s="1412"/>
    </row>
    <row r="253" spans="1:8" ht="17.25" customHeight="1">
      <c r="A253" s="784">
        <v>36</v>
      </c>
      <c r="B253" s="996">
        <v>41888</v>
      </c>
      <c r="C253" s="1008"/>
      <c r="D253" s="1008"/>
      <c r="E253" s="997"/>
      <c r="F253" s="1010"/>
      <c r="G253" s="1191"/>
      <c r="H253" s="1191"/>
    </row>
    <row r="254" spans="1:8" ht="17.25" customHeight="1">
      <c r="A254" s="784">
        <v>36</v>
      </c>
      <c r="B254" s="996">
        <v>41889</v>
      </c>
      <c r="C254" s="1008"/>
      <c r="D254" s="1008"/>
      <c r="E254" s="997"/>
      <c r="F254" s="1010"/>
      <c r="G254" s="1191"/>
      <c r="H254" s="1191"/>
    </row>
    <row r="255" spans="1:8" ht="17.25" customHeight="1">
      <c r="A255" s="784">
        <v>36</v>
      </c>
      <c r="B255" s="996">
        <v>41890</v>
      </c>
      <c r="C255" s="1008"/>
      <c r="D255" s="1008"/>
      <c r="E255" s="997"/>
      <c r="F255" s="1010"/>
      <c r="G255" s="1191"/>
      <c r="H255" s="1191"/>
    </row>
    <row r="256" spans="1:8" ht="17.25" customHeight="1">
      <c r="A256" s="784">
        <v>36</v>
      </c>
      <c r="B256" s="996">
        <v>41891</v>
      </c>
      <c r="C256" s="1008"/>
      <c r="D256" s="1008"/>
      <c r="E256" s="997"/>
      <c r="F256" s="1010"/>
      <c r="G256" s="1191"/>
      <c r="H256" s="1191"/>
    </row>
    <row r="257" spans="1:8" ht="17.25" customHeight="1">
      <c r="A257" s="784">
        <v>36</v>
      </c>
      <c r="B257" s="996">
        <v>41892</v>
      </c>
      <c r="C257" s="1008"/>
      <c r="D257" s="1008"/>
      <c r="E257" s="997"/>
      <c r="F257" s="1010"/>
      <c r="G257" s="1191"/>
      <c r="H257" s="1191"/>
    </row>
    <row r="258" spans="1:8" ht="17.25" customHeight="1">
      <c r="A258" s="784">
        <v>36</v>
      </c>
      <c r="B258" s="996">
        <v>41893</v>
      </c>
      <c r="C258" s="1008"/>
      <c r="D258" s="1008"/>
      <c r="E258" s="997"/>
      <c r="F258" s="1010"/>
      <c r="G258" s="1102"/>
      <c r="H258" s="1102"/>
    </row>
    <row r="259" spans="1:8" ht="17.25" customHeight="1">
      <c r="A259" s="784">
        <v>37</v>
      </c>
      <c r="B259" s="996">
        <v>41894</v>
      </c>
      <c r="C259" s="1008"/>
      <c r="D259" s="1008"/>
      <c r="E259" s="997"/>
      <c r="F259" s="1010"/>
      <c r="G259" s="1412"/>
      <c r="H259" s="1412"/>
    </row>
    <row r="260" spans="1:8" ht="17.25" customHeight="1">
      <c r="A260" s="784">
        <v>37</v>
      </c>
      <c r="B260" s="996">
        <v>41895</v>
      </c>
      <c r="C260" s="1008"/>
      <c r="D260" s="1008"/>
      <c r="E260" s="997"/>
      <c r="F260" s="1010"/>
      <c r="G260" s="1191"/>
      <c r="H260" s="1191"/>
    </row>
    <row r="261" spans="1:8" ht="17.25" customHeight="1">
      <c r="A261" s="784">
        <v>37</v>
      </c>
      <c r="B261" s="996">
        <v>41896</v>
      </c>
      <c r="C261" s="1008"/>
      <c r="D261" s="1008"/>
      <c r="E261" s="997"/>
      <c r="F261" s="1010"/>
      <c r="G261" s="1191"/>
      <c r="H261" s="1191"/>
    </row>
    <row r="262" spans="1:8" ht="17.25" customHeight="1">
      <c r="A262" s="784">
        <v>37</v>
      </c>
      <c r="B262" s="996">
        <v>41897</v>
      </c>
      <c r="C262" s="1008"/>
      <c r="D262" s="1008"/>
      <c r="E262" s="997"/>
      <c r="F262" s="1010"/>
      <c r="G262" s="1191"/>
      <c r="H262" s="1191"/>
    </row>
    <row r="263" spans="1:8" ht="17.25" customHeight="1">
      <c r="A263" s="784">
        <v>37</v>
      </c>
      <c r="B263" s="996">
        <v>41898</v>
      </c>
      <c r="C263" s="1008"/>
      <c r="D263" s="1008"/>
      <c r="E263" s="997"/>
      <c r="F263" s="1010"/>
      <c r="G263" s="1191"/>
      <c r="H263" s="1191"/>
    </row>
    <row r="264" spans="1:8" ht="17.25" customHeight="1">
      <c r="A264" s="784">
        <v>37</v>
      </c>
      <c r="B264" s="996">
        <v>41899</v>
      </c>
      <c r="C264" s="1008"/>
      <c r="D264" s="1008"/>
      <c r="E264" s="997"/>
      <c r="F264" s="1010"/>
      <c r="G264" s="1191"/>
      <c r="H264" s="1191"/>
    </row>
    <row r="265" spans="1:8" ht="17.25" customHeight="1">
      <c r="A265" s="784">
        <v>37</v>
      </c>
      <c r="B265" s="996">
        <v>41900</v>
      </c>
      <c r="C265" s="1008"/>
      <c r="D265" s="1008"/>
      <c r="E265" s="997"/>
      <c r="F265" s="1010"/>
      <c r="G265" s="1102"/>
      <c r="H265" s="1102"/>
    </row>
    <row r="266" spans="1:8" ht="17.25" customHeight="1">
      <c r="A266" s="784">
        <v>38</v>
      </c>
      <c r="B266" s="996">
        <v>41901</v>
      </c>
      <c r="C266" s="1008"/>
      <c r="D266" s="1008"/>
      <c r="E266" s="997"/>
      <c r="F266" s="1010"/>
      <c r="G266" s="1412"/>
      <c r="H266" s="1412"/>
    </row>
    <row r="267" spans="1:8" ht="17.25" customHeight="1">
      <c r="A267" s="784">
        <v>38</v>
      </c>
      <c r="B267" s="996">
        <v>41902</v>
      </c>
      <c r="C267" s="1008"/>
      <c r="D267" s="1008"/>
      <c r="E267" s="997"/>
      <c r="F267" s="1010"/>
      <c r="G267" s="1191"/>
      <c r="H267" s="1191"/>
    </row>
    <row r="268" spans="1:8" ht="17.25" customHeight="1">
      <c r="A268" s="784">
        <v>38</v>
      </c>
      <c r="B268" s="996">
        <v>41903</v>
      </c>
      <c r="C268" s="1008"/>
      <c r="D268" s="1008"/>
      <c r="E268" s="997"/>
      <c r="F268" s="1010"/>
      <c r="G268" s="1191"/>
      <c r="H268" s="1191"/>
    </row>
    <row r="269" spans="1:8" ht="17.25" customHeight="1">
      <c r="A269" s="784">
        <v>38</v>
      </c>
      <c r="B269" s="996">
        <v>41904</v>
      </c>
      <c r="C269" s="1008"/>
      <c r="D269" s="1008"/>
      <c r="E269" s="997"/>
      <c r="F269" s="1010"/>
      <c r="G269" s="1191"/>
      <c r="H269" s="1191"/>
    </row>
    <row r="270" spans="1:8" ht="17.25" customHeight="1">
      <c r="A270" s="784">
        <v>38</v>
      </c>
      <c r="B270" s="996">
        <v>41905</v>
      </c>
      <c r="C270" s="1008"/>
      <c r="D270" s="1008"/>
      <c r="E270" s="997"/>
      <c r="F270" s="1010"/>
      <c r="G270" s="1191"/>
      <c r="H270" s="1191"/>
    </row>
    <row r="271" spans="1:8" ht="17.25" customHeight="1">
      <c r="A271" s="784">
        <v>38</v>
      </c>
      <c r="B271" s="996">
        <v>41906</v>
      </c>
      <c r="C271" s="1008"/>
      <c r="D271" s="1008"/>
      <c r="E271" s="997"/>
      <c r="F271" s="1010"/>
      <c r="G271" s="1191"/>
      <c r="H271" s="1191"/>
    </row>
    <row r="272" spans="1:8" ht="17.25" customHeight="1">
      <c r="A272" s="784">
        <v>38</v>
      </c>
      <c r="B272" s="996">
        <v>41907</v>
      </c>
      <c r="C272" s="1008"/>
      <c r="D272" s="1008"/>
      <c r="E272" s="997"/>
      <c r="F272" s="1010"/>
      <c r="G272" s="1102"/>
      <c r="H272" s="1102"/>
    </row>
    <row r="273" spans="1:8" ht="17.25" customHeight="1">
      <c r="A273" s="784">
        <v>39</v>
      </c>
      <c r="B273" s="996">
        <v>41908</v>
      </c>
      <c r="C273" s="1008"/>
      <c r="D273" s="1008"/>
      <c r="E273" s="997"/>
      <c r="F273" s="1010"/>
      <c r="G273" s="1412"/>
      <c r="H273" s="1412"/>
    </row>
    <row r="274" spans="1:8" ht="17.25" customHeight="1">
      <c r="A274" s="784">
        <v>39</v>
      </c>
      <c r="B274" s="996">
        <v>41909</v>
      </c>
      <c r="C274" s="1008"/>
      <c r="D274" s="1008"/>
      <c r="E274" s="997"/>
      <c r="F274" s="1010"/>
      <c r="G274" s="1191"/>
      <c r="H274" s="1191"/>
    </row>
    <row r="275" spans="1:8" ht="17.25" customHeight="1">
      <c r="A275" s="784">
        <v>39</v>
      </c>
      <c r="B275" s="996">
        <v>41910</v>
      </c>
      <c r="C275" s="1008"/>
      <c r="D275" s="1008"/>
      <c r="E275" s="997"/>
      <c r="F275" s="1010"/>
      <c r="G275" s="1191"/>
      <c r="H275" s="1191"/>
    </row>
    <row r="276" spans="1:8" ht="17.25" customHeight="1">
      <c r="A276" s="784">
        <v>39</v>
      </c>
      <c r="B276" s="996">
        <v>41911</v>
      </c>
      <c r="C276" s="1008"/>
      <c r="D276" s="1008"/>
      <c r="E276" s="997"/>
      <c r="F276" s="1010"/>
      <c r="G276" s="1191"/>
      <c r="H276" s="1191"/>
    </row>
    <row r="277" spans="1:8" ht="17.25" customHeight="1">
      <c r="A277" s="784">
        <v>39</v>
      </c>
      <c r="B277" s="996">
        <v>41912</v>
      </c>
      <c r="C277" s="1008"/>
      <c r="D277" s="1008"/>
      <c r="E277" s="997"/>
      <c r="F277" s="1010"/>
      <c r="G277" s="1191"/>
      <c r="H277" s="1191"/>
    </row>
    <row r="278" spans="1:8" ht="17.25" customHeight="1">
      <c r="A278" s="784">
        <v>39</v>
      </c>
      <c r="B278" s="996">
        <v>41913</v>
      </c>
      <c r="C278" s="1008"/>
      <c r="D278" s="1008"/>
      <c r="E278" s="997"/>
      <c r="F278" s="1010"/>
      <c r="G278" s="1191"/>
      <c r="H278" s="1191"/>
    </row>
    <row r="279" spans="1:8" ht="17.25" customHeight="1">
      <c r="A279" s="784">
        <v>39</v>
      </c>
      <c r="B279" s="996">
        <v>41914</v>
      </c>
      <c r="C279" s="1008"/>
      <c r="D279" s="1008"/>
      <c r="E279" s="997"/>
      <c r="F279" s="1010"/>
      <c r="G279" s="1102"/>
      <c r="H279" s="1102"/>
    </row>
    <row r="280" spans="1:8" ht="17.25" customHeight="1">
      <c r="A280" s="784">
        <v>40</v>
      </c>
      <c r="B280" s="996">
        <v>41915</v>
      </c>
      <c r="C280" s="1008"/>
      <c r="D280" s="1008"/>
      <c r="E280" s="997"/>
      <c r="F280" s="1010"/>
      <c r="G280" s="1412"/>
      <c r="H280" s="1412"/>
    </row>
    <row r="281" spans="1:8" ht="17.25" customHeight="1">
      <c r="A281" s="784">
        <v>40</v>
      </c>
      <c r="B281" s="996">
        <v>41916</v>
      </c>
      <c r="C281" s="1008"/>
      <c r="D281" s="1008"/>
      <c r="E281" s="997"/>
      <c r="F281" s="1010"/>
      <c r="G281" s="1191"/>
      <c r="H281" s="1191"/>
    </row>
    <row r="282" spans="1:8" ht="17.25" customHeight="1">
      <c r="A282" s="784">
        <v>40</v>
      </c>
      <c r="B282" s="996">
        <v>41917</v>
      </c>
      <c r="C282" s="1008"/>
      <c r="D282" s="1008"/>
      <c r="E282" s="997"/>
      <c r="F282" s="1010"/>
      <c r="G282" s="1191"/>
      <c r="H282" s="1191"/>
    </row>
    <row r="283" spans="1:8" ht="17.25" customHeight="1">
      <c r="A283" s="784">
        <v>40</v>
      </c>
      <c r="B283" s="996">
        <v>41918</v>
      </c>
      <c r="C283" s="1008"/>
      <c r="D283" s="1008"/>
      <c r="E283" s="997"/>
      <c r="F283" s="1010"/>
      <c r="G283" s="1191"/>
      <c r="H283" s="1191"/>
    </row>
    <row r="284" spans="1:8" ht="17.25" customHeight="1">
      <c r="A284" s="784">
        <v>40</v>
      </c>
      <c r="B284" s="996">
        <v>41919</v>
      </c>
      <c r="C284" s="1008"/>
      <c r="D284" s="1008"/>
      <c r="E284" s="997"/>
      <c r="F284" s="1010"/>
      <c r="G284" s="1191"/>
      <c r="H284" s="1191"/>
    </row>
    <row r="285" spans="1:8" ht="17.25" customHeight="1">
      <c r="A285" s="784">
        <v>40</v>
      </c>
      <c r="B285" s="996">
        <v>41920</v>
      </c>
      <c r="C285" s="1008"/>
      <c r="D285" s="1008"/>
      <c r="E285" s="997"/>
      <c r="F285" s="1010"/>
      <c r="G285" s="1191"/>
      <c r="H285" s="1191"/>
    </row>
    <row r="286" spans="1:8" ht="17.25" customHeight="1">
      <c r="A286" s="784">
        <v>40</v>
      </c>
      <c r="B286" s="996">
        <v>41921</v>
      </c>
      <c r="C286" s="1008"/>
      <c r="D286" s="1008"/>
      <c r="E286" s="997"/>
      <c r="F286" s="1010"/>
      <c r="G286" s="1102"/>
      <c r="H286" s="1102"/>
    </row>
    <row r="287" spans="1:8" ht="17.25" customHeight="1">
      <c r="A287" s="784">
        <v>41</v>
      </c>
      <c r="B287" s="996">
        <v>41922</v>
      </c>
      <c r="C287" s="1008"/>
      <c r="D287" s="1008"/>
      <c r="E287" s="997"/>
      <c r="F287" s="1010"/>
      <c r="G287" s="1412"/>
      <c r="H287" s="1412"/>
    </row>
    <row r="288" spans="1:8" ht="17.25" customHeight="1">
      <c r="A288" s="784">
        <v>41</v>
      </c>
      <c r="B288" s="996">
        <v>41923</v>
      </c>
      <c r="C288" s="1008"/>
      <c r="D288" s="1008"/>
      <c r="E288" s="997"/>
      <c r="F288" s="1010"/>
      <c r="G288" s="1191"/>
      <c r="H288" s="1191"/>
    </row>
    <row r="289" spans="1:8" ht="17.25" customHeight="1">
      <c r="A289" s="784">
        <v>41</v>
      </c>
      <c r="B289" s="996">
        <v>41924</v>
      </c>
      <c r="C289" s="1008"/>
      <c r="D289" s="1008"/>
      <c r="E289" s="997"/>
      <c r="F289" s="1010"/>
      <c r="G289" s="1191"/>
      <c r="H289" s="1191"/>
    </row>
    <row r="290" spans="1:8" ht="17.25" customHeight="1">
      <c r="A290" s="784">
        <v>41</v>
      </c>
      <c r="B290" s="996">
        <v>41925</v>
      </c>
      <c r="C290" s="1008"/>
      <c r="D290" s="1008"/>
      <c r="E290" s="997"/>
      <c r="F290" s="1010"/>
      <c r="G290" s="1191"/>
      <c r="H290" s="1191"/>
    </row>
    <row r="291" spans="1:8" ht="17.25" customHeight="1">
      <c r="A291" s="784">
        <v>41</v>
      </c>
      <c r="B291" s="996">
        <v>41926</v>
      </c>
      <c r="C291" s="1008"/>
      <c r="D291" s="1008"/>
      <c r="E291" s="997"/>
      <c r="F291" s="1010"/>
      <c r="G291" s="1191"/>
      <c r="H291" s="1191"/>
    </row>
    <row r="292" spans="1:8" ht="17.25" customHeight="1">
      <c r="A292" s="784">
        <v>41</v>
      </c>
      <c r="B292" s="996">
        <v>41927</v>
      </c>
      <c r="C292" s="1008"/>
      <c r="D292" s="1008"/>
      <c r="E292" s="997"/>
      <c r="F292" s="1010"/>
      <c r="G292" s="1191"/>
      <c r="H292" s="1191"/>
    </row>
    <row r="293" spans="1:8" ht="17.25" customHeight="1">
      <c r="A293" s="784">
        <v>41</v>
      </c>
      <c r="B293" s="996">
        <v>41928</v>
      </c>
      <c r="C293" s="1008"/>
      <c r="D293" s="1008"/>
      <c r="E293" s="997"/>
      <c r="F293" s="1010"/>
      <c r="G293" s="1102"/>
      <c r="H293" s="1102"/>
    </row>
    <row r="294" spans="1:8" ht="17.25" customHeight="1">
      <c r="A294" s="784">
        <v>42</v>
      </c>
      <c r="B294" s="996">
        <v>41929</v>
      </c>
      <c r="C294" s="1008"/>
      <c r="D294" s="1008"/>
      <c r="E294" s="997"/>
      <c r="F294" s="1010"/>
      <c r="G294" s="1412"/>
      <c r="H294" s="1412"/>
    </row>
    <row r="295" spans="1:8" ht="17.25" customHeight="1">
      <c r="A295" s="784">
        <v>42</v>
      </c>
      <c r="B295" s="996">
        <v>41930</v>
      </c>
      <c r="C295" s="1008"/>
      <c r="D295" s="1008"/>
      <c r="E295" s="997"/>
      <c r="F295" s="1010"/>
      <c r="G295" s="1191"/>
      <c r="H295" s="1191"/>
    </row>
    <row r="296" spans="1:8" ht="17.25" customHeight="1">
      <c r="A296" s="784">
        <v>42</v>
      </c>
      <c r="B296" s="996">
        <v>41931</v>
      </c>
      <c r="C296" s="1008"/>
      <c r="D296" s="1008"/>
      <c r="E296" s="997"/>
      <c r="F296" s="1010"/>
      <c r="G296" s="1191"/>
      <c r="H296" s="1191"/>
    </row>
    <row r="297" spans="1:8" ht="17.25" customHeight="1">
      <c r="A297" s="784">
        <v>42</v>
      </c>
      <c r="B297" s="996">
        <v>41932</v>
      </c>
      <c r="C297" s="1008"/>
      <c r="D297" s="1008"/>
      <c r="E297" s="997"/>
      <c r="F297" s="1010"/>
      <c r="G297" s="1191"/>
      <c r="H297" s="1191"/>
    </row>
    <row r="298" spans="1:8" ht="17.25" customHeight="1">
      <c r="A298" s="784">
        <v>42</v>
      </c>
      <c r="B298" s="996">
        <v>41933</v>
      </c>
      <c r="C298" s="1008"/>
      <c r="D298" s="1008"/>
      <c r="E298" s="997"/>
      <c r="F298" s="1010"/>
      <c r="G298" s="1191"/>
      <c r="H298" s="1191"/>
    </row>
    <row r="299" spans="1:8" ht="17.25" customHeight="1">
      <c r="A299" s="784">
        <v>42</v>
      </c>
      <c r="B299" s="996">
        <v>41934</v>
      </c>
      <c r="C299" s="1008"/>
      <c r="D299" s="1008"/>
      <c r="E299" s="997"/>
      <c r="F299" s="1010"/>
      <c r="G299" s="1191"/>
      <c r="H299" s="1191"/>
    </row>
    <row r="300" spans="1:8" ht="17.25" customHeight="1">
      <c r="A300" s="784">
        <v>42</v>
      </c>
      <c r="B300" s="996">
        <v>41935</v>
      </c>
      <c r="C300" s="1008"/>
      <c r="D300" s="1008"/>
      <c r="E300" s="997"/>
      <c r="F300" s="1010"/>
      <c r="G300" s="1102"/>
      <c r="H300" s="1102"/>
    </row>
    <row r="301" spans="1:8" ht="17.25" customHeight="1">
      <c r="A301" s="784">
        <v>43</v>
      </c>
      <c r="B301" s="996">
        <v>41936</v>
      </c>
      <c r="C301" s="1008"/>
      <c r="D301" s="1008"/>
      <c r="E301" s="997"/>
      <c r="F301" s="1010"/>
      <c r="G301" s="1412"/>
      <c r="H301" s="1412"/>
    </row>
    <row r="302" spans="1:8" ht="17.25" customHeight="1">
      <c r="A302" s="784">
        <v>43</v>
      </c>
      <c r="B302" s="996">
        <v>41937</v>
      </c>
      <c r="C302" s="1008"/>
      <c r="D302" s="1008"/>
      <c r="E302" s="997"/>
      <c r="F302" s="1010"/>
      <c r="G302" s="1191"/>
      <c r="H302" s="1191"/>
    </row>
    <row r="303" spans="1:8" ht="17.25" customHeight="1">
      <c r="A303" s="784">
        <v>43</v>
      </c>
      <c r="B303" s="996">
        <v>41938</v>
      </c>
      <c r="C303" s="1008"/>
      <c r="D303" s="1008"/>
      <c r="E303" s="997"/>
      <c r="F303" s="1010"/>
      <c r="G303" s="1191"/>
      <c r="H303" s="1191"/>
    </row>
    <row r="304" spans="1:8" ht="17.25" customHeight="1">
      <c r="A304" s="784">
        <v>43</v>
      </c>
      <c r="B304" s="996">
        <v>41939</v>
      </c>
      <c r="C304" s="1008"/>
      <c r="D304" s="1008"/>
      <c r="E304" s="997"/>
      <c r="F304" s="1010"/>
      <c r="G304" s="1191"/>
      <c r="H304" s="1191"/>
    </row>
    <row r="305" spans="1:8" ht="17.25" customHeight="1">
      <c r="A305" s="784">
        <v>43</v>
      </c>
      <c r="B305" s="996">
        <v>41940</v>
      </c>
      <c r="C305" s="1008"/>
      <c r="D305" s="1008"/>
      <c r="E305" s="997"/>
      <c r="F305" s="1010"/>
      <c r="G305" s="1191"/>
      <c r="H305" s="1191"/>
    </row>
    <row r="306" spans="1:8" ht="17.25" customHeight="1">
      <c r="A306" s="784">
        <v>43</v>
      </c>
      <c r="B306" s="996">
        <v>41941</v>
      </c>
      <c r="C306" s="1008"/>
      <c r="D306" s="1008"/>
      <c r="E306" s="997"/>
      <c r="F306" s="1010"/>
      <c r="G306" s="1191"/>
      <c r="H306" s="1191"/>
    </row>
    <row r="307" spans="1:8" ht="17.25" customHeight="1">
      <c r="A307" s="784">
        <v>43</v>
      </c>
      <c r="B307" s="996">
        <v>41942</v>
      </c>
      <c r="C307" s="1008"/>
      <c r="D307" s="1008"/>
      <c r="E307" s="997"/>
      <c r="F307" s="1010"/>
      <c r="G307" s="1102"/>
      <c r="H307" s="1102"/>
    </row>
    <row r="308" spans="1:8" ht="17.25" customHeight="1">
      <c r="A308" s="784">
        <v>44</v>
      </c>
      <c r="B308" s="996">
        <v>41943</v>
      </c>
      <c r="C308" s="1008"/>
      <c r="D308" s="1008"/>
      <c r="E308" s="997"/>
      <c r="F308" s="1010"/>
      <c r="G308" s="1412"/>
      <c r="H308" s="1412"/>
    </row>
    <row r="309" spans="1:8" ht="17.25" customHeight="1">
      <c r="A309" s="784">
        <v>44</v>
      </c>
      <c r="B309" s="996">
        <v>41944</v>
      </c>
      <c r="C309" s="1008"/>
      <c r="D309" s="1008"/>
      <c r="E309" s="997"/>
      <c r="F309" s="1010"/>
      <c r="G309" s="1191"/>
      <c r="H309" s="1191"/>
    </row>
    <row r="310" spans="1:8" ht="17.25" customHeight="1">
      <c r="A310" s="784">
        <v>44</v>
      </c>
      <c r="B310" s="996">
        <v>41945</v>
      </c>
      <c r="C310" s="1008"/>
      <c r="D310" s="1008"/>
      <c r="E310" s="997"/>
      <c r="F310" s="1010"/>
      <c r="G310" s="1191"/>
      <c r="H310" s="1191"/>
    </row>
    <row r="311" spans="1:8" ht="17.25" customHeight="1">
      <c r="A311" s="784">
        <v>44</v>
      </c>
      <c r="B311" s="996">
        <v>41946</v>
      </c>
      <c r="C311" s="1008"/>
      <c r="D311" s="1008"/>
      <c r="E311" s="997"/>
      <c r="F311" s="1010"/>
      <c r="G311" s="1191"/>
      <c r="H311" s="1191"/>
    </row>
    <row r="312" spans="1:8" ht="17.25" customHeight="1">
      <c r="A312" s="784">
        <v>44</v>
      </c>
      <c r="B312" s="996">
        <v>41947</v>
      </c>
      <c r="C312" s="1008"/>
      <c r="D312" s="1008"/>
      <c r="E312" s="997"/>
      <c r="F312" s="1010"/>
      <c r="G312" s="1191"/>
      <c r="H312" s="1191"/>
    </row>
    <row r="313" spans="1:8" ht="17.25" customHeight="1">
      <c r="A313" s="784">
        <v>44</v>
      </c>
      <c r="B313" s="996">
        <v>41948</v>
      </c>
      <c r="C313" s="1008"/>
      <c r="D313" s="1008"/>
      <c r="E313" s="997"/>
      <c r="F313" s="1010"/>
      <c r="G313" s="1191"/>
      <c r="H313" s="1191"/>
    </row>
    <row r="314" spans="1:8" ht="17.25" customHeight="1">
      <c r="A314" s="784">
        <v>44</v>
      </c>
      <c r="B314" s="996">
        <v>41949</v>
      </c>
      <c r="C314" s="1008"/>
      <c r="D314" s="1008"/>
      <c r="E314" s="997"/>
      <c r="F314" s="1010"/>
      <c r="G314" s="1102"/>
      <c r="H314" s="1102"/>
    </row>
    <row r="315" spans="1:8" ht="17.25" customHeight="1">
      <c r="A315" s="784">
        <v>45</v>
      </c>
      <c r="B315" s="996">
        <v>41950</v>
      </c>
      <c r="C315" s="1008"/>
      <c r="D315" s="1008"/>
      <c r="E315" s="997"/>
      <c r="F315" s="1010"/>
      <c r="G315" s="1412"/>
      <c r="H315" s="1412"/>
    </row>
    <row r="316" spans="1:8" ht="17.25" customHeight="1">
      <c r="A316" s="784">
        <v>45</v>
      </c>
      <c r="B316" s="996">
        <v>41951</v>
      </c>
      <c r="C316" s="1008"/>
      <c r="D316" s="1008"/>
      <c r="E316" s="997"/>
      <c r="F316" s="1010"/>
      <c r="G316" s="1191"/>
      <c r="H316" s="1191"/>
    </row>
    <row r="317" spans="1:8" ht="17.25" customHeight="1">
      <c r="A317" s="784">
        <v>45</v>
      </c>
      <c r="B317" s="996">
        <v>41952</v>
      </c>
      <c r="C317" s="1008"/>
      <c r="D317" s="1008"/>
      <c r="E317" s="997"/>
      <c r="F317" s="1010"/>
      <c r="G317" s="1191"/>
      <c r="H317" s="1191"/>
    </row>
    <row r="318" spans="1:8" ht="17.25" customHeight="1">
      <c r="A318" s="784">
        <v>45</v>
      </c>
      <c r="B318" s="996">
        <v>41953</v>
      </c>
      <c r="C318" s="1008"/>
      <c r="D318" s="1008"/>
      <c r="E318" s="997"/>
      <c r="F318" s="1010"/>
      <c r="G318" s="1191"/>
      <c r="H318" s="1191"/>
    </row>
    <row r="319" spans="1:8" ht="17.25" customHeight="1">
      <c r="A319" s="784">
        <v>45</v>
      </c>
      <c r="B319" s="996">
        <v>41954</v>
      </c>
      <c r="C319" s="1008"/>
      <c r="D319" s="1008"/>
      <c r="E319" s="997"/>
      <c r="F319" s="1010"/>
      <c r="G319" s="1191"/>
      <c r="H319" s="1191"/>
    </row>
    <row r="320" spans="1:8" ht="17.25" customHeight="1">
      <c r="A320" s="784">
        <v>45</v>
      </c>
      <c r="B320" s="996">
        <v>41955</v>
      </c>
      <c r="C320" s="1008"/>
      <c r="D320" s="1008"/>
      <c r="E320" s="997"/>
      <c r="F320" s="1010"/>
      <c r="G320" s="1191"/>
      <c r="H320" s="1191"/>
    </row>
    <row r="321" spans="1:8" ht="17.25" customHeight="1">
      <c r="A321" s="784">
        <v>45</v>
      </c>
      <c r="B321" s="996">
        <v>41956</v>
      </c>
      <c r="C321" s="1008"/>
      <c r="D321" s="1008"/>
      <c r="E321" s="997"/>
      <c r="F321" s="1010"/>
      <c r="G321" s="1102"/>
      <c r="H321" s="1102"/>
    </row>
    <row r="322" spans="1:8" ht="17.25" customHeight="1">
      <c r="A322" s="784">
        <v>46</v>
      </c>
      <c r="B322" s="996">
        <v>41957</v>
      </c>
      <c r="C322" s="1008"/>
      <c r="D322" s="1008"/>
      <c r="E322" s="997"/>
      <c r="F322" s="1010"/>
      <c r="G322" s="1412"/>
      <c r="H322" s="1412"/>
    </row>
    <row r="323" spans="1:8" ht="17.25" customHeight="1">
      <c r="A323" s="784">
        <v>46</v>
      </c>
      <c r="B323" s="996">
        <v>41958</v>
      </c>
      <c r="C323" s="1008"/>
      <c r="D323" s="1008"/>
      <c r="E323" s="997"/>
      <c r="F323" s="1010"/>
      <c r="G323" s="1191"/>
      <c r="H323" s="1191"/>
    </row>
    <row r="324" spans="1:8" ht="17.25" customHeight="1">
      <c r="A324" s="784">
        <v>46</v>
      </c>
      <c r="B324" s="996">
        <v>41959</v>
      </c>
      <c r="C324" s="1008"/>
      <c r="D324" s="1008"/>
      <c r="E324" s="997"/>
      <c r="F324" s="1010"/>
      <c r="G324" s="1191"/>
      <c r="H324" s="1191"/>
    </row>
    <row r="325" spans="1:8" ht="17.25" customHeight="1">
      <c r="A325" s="784">
        <v>46</v>
      </c>
      <c r="B325" s="996">
        <v>41960</v>
      </c>
      <c r="C325" s="1008"/>
      <c r="D325" s="1008"/>
      <c r="E325" s="997"/>
      <c r="F325" s="1010"/>
      <c r="G325" s="1191"/>
      <c r="H325" s="1191"/>
    </row>
    <row r="326" spans="1:8" ht="17.25" customHeight="1">
      <c r="A326" s="784">
        <v>46</v>
      </c>
      <c r="B326" s="996">
        <v>41961</v>
      </c>
      <c r="C326" s="1008"/>
      <c r="D326" s="1008"/>
      <c r="E326" s="997"/>
      <c r="F326" s="1010"/>
      <c r="G326" s="1191"/>
      <c r="H326" s="1191"/>
    </row>
    <row r="327" spans="1:8" ht="17.25" customHeight="1">
      <c r="A327" s="784">
        <v>46</v>
      </c>
      <c r="B327" s="996">
        <v>41962</v>
      </c>
      <c r="C327" s="1008"/>
      <c r="D327" s="1008"/>
      <c r="E327" s="997"/>
      <c r="F327" s="1010"/>
      <c r="G327" s="1191"/>
      <c r="H327" s="1191"/>
    </row>
    <row r="328" spans="1:8" ht="17.25" customHeight="1">
      <c r="A328" s="784">
        <v>46</v>
      </c>
      <c r="B328" s="996">
        <v>41963</v>
      </c>
      <c r="C328" s="1008"/>
      <c r="D328" s="1008"/>
      <c r="E328" s="997"/>
      <c r="F328" s="1010"/>
      <c r="G328" s="1102"/>
      <c r="H328" s="1102"/>
    </row>
    <row r="329" spans="1:8" ht="17.25" customHeight="1">
      <c r="A329" s="784">
        <v>47</v>
      </c>
      <c r="B329" s="996">
        <v>41964</v>
      </c>
      <c r="C329" s="1008"/>
      <c r="D329" s="1008"/>
      <c r="E329" s="997"/>
      <c r="F329" s="1010"/>
      <c r="G329" s="1412"/>
      <c r="H329" s="1412"/>
    </row>
    <row r="330" spans="1:8" ht="17.25" customHeight="1">
      <c r="A330" s="784">
        <v>47</v>
      </c>
      <c r="B330" s="996">
        <v>41965</v>
      </c>
      <c r="C330" s="1008"/>
      <c r="D330" s="1008"/>
      <c r="E330" s="997"/>
      <c r="F330" s="1010"/>
      <c r="G330" s="1191"/>
      <c r="H330" s="1191"/>
    </row>
    <row r="331" spans="1:8" ht="17.25" customHeight="1">
      <c r="A331" s="784">
        <v>47</v>
      </c>
      <c r="B331" s="996">
        <v>41966</v>
      </c>
      <c r="C331" s="1008"/>
      <c r="D331" s="1008"/>
      <c r="E331" s="997"/>
      <c r="F331" s="1010"/>
      <c r="G331" s="1191"/>
      <c r="H331" s="1191"/>
    </row>
    <row r="332" spans="1:8" ht="17.25" customHeight="1">
      <c r="A332" s="784">
        <v>47</v>
      </c>
      <c r="B332" s="996">
        <v>41967</v>
      </c>
      <c r="C332" s="1008"/>
      <c r="D332" s="1008"/>
      <c r="E332" s="997"/>
      <c r="F332" s="1010"/>
      <c r="G332" s="1191"/>
      <c r="H332" s="1191"/>
    </row>
    <row r="333" spans="1:8" ht="17.25" customHeight="1">
      <c r="A333" s="784">
        <v>47</v>
      </c>
      <c r="B333" s="996">
        <v>41968</v>
      </c>
      <c r="C333" s="1008"/>
      <c r="D333" s="1008"/>
      <c r="E333" s="997"/>
      <c r="F333" s="1010"/>
      <c r="G333" s="1191"/>
      <c r="H333" s="1191"/>
    </row>
    <row r="334" spans="1:8" ht="17.25" customHeight="1">
      <c r="A334" s="784">
        <v>47</v>
      </c>
      <c r="B334" s="996">
        <v>41969</v>
      </c>
      <c r="C334" s="1008"/>
      <c r="D334" s="1008"/>
      <c r="E334" s="997"/>
      <c r="F334" s="1010"/>
      <c r="G334" s="1191"/>
      <c r="H334" s="1191"/>
    </row>
    <row r="335" spans="1:8" ht="17.25" customHeight="1">
      <c r="A335" s="784">
        <v>47</v>
      </c>
      <c r="B335" s="996">
        <v>41970</v>
      </c>
      <c r="C335" s="1008"/>
      <c r="D335" s="1008"/>
      <c r="E335" s="997"/>
      <c r="F335" s="1010"/>
      <c r="G335" s="1102"/>
      <c r="H335" s="1102"/>
    </row>
    <row r="336" spans="1:8" ht="17.25" customHeight="1">
      <c r="A336" s="784">
        <v>48</v>
      </c>
      <c r="B336" s="996">
        <v>41971</v>
      </c>
      <c r="C336" s="1008"/>
      <c r="D336" s="1008"/>
      <c r="E336" s="997"/>
      <c r="F336" s="1010"/>
      <c r="G336" s="1412"/>
      <c r="H336" s="1412"/>
    </row>
    <row r="337" spans="1:8" ht="17.25" customHeight="1">
      <c r="A337" s="784">
        <v>48</v>
      </c>
      <c r="B337" s="996">
        <v>41972</v>
      </c>
      <c r="C337" s="1008"/>
      <c r="D337" s="1008"/>
      <c r="E337" s="997"/>
      <c r="F337" s="1010"/>
      <c r="G337" s="1191"/>
      <c r="H337" s="1191"/>
    </row>
    <row r="338" spans="1:8" ht="17.25" customHeight="1">
      <c r="A338" s="784">
        <v>48</v>
      </c>
      <c r="B338" s="996">
        <v>41973</v>
      </c>
      <c r="C338" s="1008"/>
      <c r="D338" s="1008"/>
      <c r="E338" s="997"/>
      <c r="F338" s="1010"/>
      <c r="G338" s="1191"/>
      <c r="H338" s="1191"/>
    </row>
    <row r="339" spans="1:8" ht="17.25" customHeight="1">
      <c r="A339" s="784">
        <v>48</v>
      </c>
      <c r="B339" s="996">
        <v>41974</v>
      </c>
      <c r="C339" s="1008"/>
      <c r="D339" s="1008"/>
      <c r="E339" s="997"/>
      <c r="F339" s="1010"/>
      <c r="G339" s="1191"/>
      <c r="H339" s="1191"/>
    </row>
    <row r="340" spans="1:8" ht="17.25" customHeight="1">
      <c r="A340" s="784">
        <v>48</v>
      </c>
      <c r="B340" s="996">
        <v>41975</v>
      </c>
      <c r="C340" s="1008"/>
      <c r="D340" s="1008"/>
      <c r="E340" s="997"/>
      <c r="F340" s="1010"/>
      <c r="G340" s="1191"/>
      <c r="H340" s="1191"/>
    </row>
    <row r="341" spans="1:8" ht="17.25" customHeight="1">
      <c r="A341" s="784">
        <v>48</v>
      </c>
      <c r="B341" s="996">
        <v>41976</v>
      </c>
      <c r="C341" s="1008"/>
      <c r="D341" s="1008"/>
      <c r="E341" s="997"/>
      <c r="F341" s="1010"/>
      <c r="G341" s="1191"/>
      <c r="H341" s="1191"/>
    </row>
    <row r="342" spans="1:8" ht="17.25" customHeight="1">
      <c r="A342" s="784">
        <v>48</v>
      </c>
      <c r="B342" s="996">
        <v>41977</v>
      </c>
      <c r="C342" s="1008"/>
      <c r="D342" s="1008"/>
      <c r="E342" s="997"/>
      <c r="F342" s="1010"/>
      <c r="G342" s="1102"/>
      <c r="H342" s="1102"/>
    </row>
    <row r="343" spans="1:8" ht="17.25" customHeight="1">
      <c r="A343" s="784">
        <v>49</v>
      </c>
      <c r="B343" s="996">
        <v>41978</v>
      </c>
      <c r="C343" s="1008"/>
      <c r="D343" s="1008"/>
      <c r="E343" s="997"/>
      <c r="F343" s="1010"/>
      <c r="G343" s="1412"/>
      <c r="H343" s="1412"/>
    </row>
    <row r="344" spans="1:8" ht="17.25" customHeight="1">
      <c r="A344" s="784">
        <v>49</v>
      </c>
      <c r="B344" s="996">
        <v>41979</v>
      </c>
      <c r="C344" s="1008"/>
      <c r="D344" s="1008"/>
      <c r="E344" s="997"/>
      <c r="F344" s="1010"/>
      <c r="G344" s="1191"/>
      <c r="H344" s="1191"/>
    </row>
    <row r="345" spans="1:8" ht="17.25" customHeight="1">
      <c r="A345" s="784">
        <v>49</v>
      </c>
      <c r="B345" s="996">
        <v>41980</v>
      </c>
      <c r="C345" s="1008"/>
      <c r="D345" s="1008"/>
      <c r="E345" s="997"/>
      <c r="F345" s="1010"/>
      <c r="G345" s="1191"/>
      <c r="H345" s="1191"/>
    </row>
    <row r="346" spans="1:8" ht="17.25" customHeight="1">
      <c r="A346" s="784">
        <v>49</v>
      </c>
      <c r="B346" s="996">
        <v>41981</v>
      </c>
      <c r="C346" s="1008"/>
      <c r="D346" s="1008"/>
      <c r="E346" s="997"/>
      <c r="F346" s="1010"/>
      <c r="G346" s="1191"/>
      <c r="H346" s="1191"/>
    </row>
    <row r="347" spans="1:8" ht="17.25" customHeight="1">
      <c r="A347" s="784">
        <v>49</v>
      </c>
      <c r="B347" s="996">
        <v>41982</v>
      </c>
      <c r="C347" s="1008"/>
      <c r="D347" s="1008"/>
      <c r="E347" s="997"/>
      <c r="F347" s="1010"/>
      <c r="G347" s="1191"/>
      <c r="H347" s="1191"/>
    </row>
    <row r="348" spans="1:8" ht="17.25" customHeight="1">
      <c r="A348" s="784">
        <v>49</v>
      </c>
      <c r="B348" s="996">
        <v>41983</v>
      </c>
      <c r="C348" s="1008"/>
      <c r="D348" s="1008"/>
      <c r="E348" s="997"/>
      <c r="F348" s="1010"/>
      <c r="G348" s="1191"/>
      <c r="H348" s="1191"/>
    </row>
    <row r="349" spans="1:8" ht="17.25" customHeight="1">
      <c r="A349" s="784">
        <v>49</v>
      </c>
      <c r="B349" s="996">
        <v>41984</v>
      </c>
      <c r="C349" s="1008"/>
      <c r="D349" s="1008"/>
      <c r="E349" s="997"/>
      <c r="F349" s="1010"/>
      <c r="G349" s="1102"/>
      <c r="H349" s="1102"/>
    </row>
    <row r="350" spans="1:8" ht="17.25" customHeight="1">
      <c r="A350" s="784">
        <v>50</v>
      </c>
      <c r="B350" s="996">
        <v>41985</v>
      </c>
      <c r="C350" s="1008"/>
      <c r="D350" s="1008"/>
      <c r="E350" s="997"/>
      <c r="F350" s="1010"/>
      <c r="G350" s="1412"/>
      <c r="H350" s="1412"/>
    </row>
    <row r="351" spans="1:8" ht="17.25" customHeight="1">
      <c r="A351" s="784">
        <v>50</v>
      </c>
      <c r="B351" s="996">
        <v>41986</v>
      </c>
      <c r="C351" s="1008"/>
      <c r="D351" s="1008"/>
      <c r="E351" s="997"/>
      <c r="F351" s="1010"/>
      <c r="G351" s="1191"/>
      <c r="H351" s="1191"/>
    </row>
    <row r="352" spans="1:8" ht="17.25" customHeight="1">
      <c r="A352" s="784">
        <v>50</v>
      </c>
      <c r="B352" s="996">
        <v>41987</v>
      </c>
      <c r="C352" s="1008"/>
      <c r="D352" s="1008"/>
      <c r="E352" s="997"/>
      <c r="F352" s="1010"/>
      <c r="G352" s="1191"/>
      <c r="H352" s="1191"/>
    </row>
    <row r="353" spans="1:8" ht="17.25" customHeight="1">
      <c r="A353" s="784">
        <v>50</v>
      </c>
      <c r="B353" s="996">
        <v>41988</v>
      </c>
      <c r="C353" s="1008"/>
      <c r="D353" s="1008"/>
      <c r="E353" s="997"/>
      <c r="F353" s="1010"/>
      <c r="G353" s="1191"/>
      <c r="H353" s="1191"/>
    </row>
    <row r="354" spans="1:8" ht="17.25" customHeight="1">
      <c r="A354" s="784">
        <v>50</v>
      </c>
      <c r="B354" s="996">
        <v>41989</v>
      </c>
      <c r="C354" s="1008"/>
      <c r="D354" s="1008"/>
      <c r="E354" s="997"/>
      <c r="F354" s="1010"/>
      <c r="G354" s="1191"/>
      <c r="H354" s="1191"/>
    </row>
    <row r="355" spans="1:8" ht="17.25" customHeight="1">
      <c r="A355" s="784">
        <v>50</v>
      </c>
      <c r="B355" s="996">
        <v>41990</v>
      </c>
      <c r="C355" s="1008"/>
      <c r="D355" s="1008"/>
      <c r="E355" s="997"/>
      <c r="F355" s="1010"/>
      <c r="G355" s="1191"/>
      <c r="H355" s="1191"/>
    </row>
    <row r="356" spans="1:8" ht="17.25" customHeight="1">
      <c r="A356" s="784">
        <v>50</v>
      </c>
      <c r="B356" s="996">
        <v>41991</v>
      </c>
      <c r="C356" s="1008"/>
      <c r="D356" s="1008"/>
      <c r="E356" s="997"/>
      <c r="F356" s="1010"/>
      <c r="G356" s="1102"/>
      <c r="H356" s="1102"/>
    </row>
    <row r="357" spans="1:8" ht="17.25" customHeight="1">
      <c r="A357" s="784">
        <v>51</v>
      </c>
      <c r="B357" s="996">
        <v>41992</v>
      </c>
      <c r="C357" s="1008"/>
      <c r="D357" s="1008"/>
      <c r="E357" s="997"/>
      <c r="F357" s="1010"/>
      <c r="G357" s="1412"/>
      <c r="H357" s="1412"/>
    </row>
    <row r="358" spans="1:8" ht="17.25" customHeight="1">
      <c r="A358" s="784">
        <v>51</v>
      </c>
      <c r="B358" s="996">
        <v>41993</v>
      </c>
      <c r="C358" s="1008"/>
      <c r="D358" s="1008"/>
      <c r="E358" s="997"/>
      <c r="F358" s="1010"/>
      <c r="G358" s="1191"/>
      <c r="H358" s="1191"/>
    </row>
    <row r="359" spans="1:8" ht="17.25" customHeight="1">
      <c r="A359" s="784">
        <v>51</v>
      </c>
      <c r="B359" s="996">
        <v>41994</v>
      </c>
      <c r="C359" s="1008"/>
      <c r="D359" s="1008"/>
      <c r="E359" s="997"/>
      <c r="F359" s="1010"/>
      <c r="G359" s="1191"/>
      <c r="H359" s="1191"/>
    </row>
    <row r="360" spans="1:8" ht="17.25" customHeight="1">
      <c r="A360" s="784">
        <v>51</v>
      </c>
      <c r="B360" s="996">
        <v>41995</v>
      </c>
      <c r="C360" s="1008"/>
      <c r="D360" s="1008"/>
      <c r="E360" s="997"/>
      <c r="F360" s="1010"/>
      <c r="G360" s="1191"/>
      <c r="H360" s="1191"/>
    </row>
    <row r="361" spans="1:8" ht="17.25" customHeight="1">
      <c r="A361" s="784">
        <v>51</v>
      </c>
      <c r="B361" s="996">
        <v>41996</v>
      </c>
      <c r="C361" s="1008"/>
      <c r="D361" s="1008"/>
      <c r="E361" s="997"/>
      <c r="F361" s="1010"/>
      <c r="G361" s="1191"/>
      <c r="H361" s="1191"/>
    </row>
    <row r="362" spans="1:8" ht="17.25" customHeight="1">
      <c r="A362" s="784">
        <v>51</v>
      </c>
      <c r="B362" s="996">
        <v>41997</v>
      </c>
      <c r="C362" s="1008"/>
      <c r="D362" s="1008"/>
      <c r="E362" s="997"/>
      <c r="F362" s="1010"/>
      <c r="G362" s="1191"/>
      <c r="H362" s="1191"/>
    </row>
    <row r="363" spans="1:8" ht="17.25" customHeight="1">
      <c r="A363" s="784">
        <v>51</v>
      </c>
      <c r="B363" s="996">
        <v>41998</v>
      </c>
      <c r="C363" s="1008"/>
      <c r="D363" s="1008"/>
      <c r="E363" s="997"/>
      <c r="F363" s="1010"/>
      <c r="G363" s="1102"/>
      <c r="H363" s="1102"/>
    </row>
    <row r="364" spans="1:8" ht="17.25" customHeight="1">
      <c r="A364" s="784">
        <v>52</v>
      </c>
      <c r="B364" s="996">
        <v>41999</v>
      </c>
      <c r="C364" s="1008"/>
      <c r="D364" s="1008"/>
      <c r="E364" s="997"/>
      <c r="F364" s="1010"/>
      <c r="G364" s="1003"/>
      <c r="H364" s="1003"/>
    </row>
    <row r="365" spans="1:8" ht="17.25" customHeight="1">
      <c r="A365" s="784">
        <v>52</v>
      </c>
      <c r="B365" s="996">
        <v>42000</v>
      </c>
      <c r="C365" s="1008"/>
      <c r="D365" s="1008"/>
      <c r="E365" s="997"/>
      <c r="F365" s="1010"/>
      <c r="G365" s="1016"/>
      <c r="H365" s="1016"/>
    </row>
    <row r="366" spans="1:8" ht="17.25" customHeight="1">
      <c r="A366" s="784">
        <v>52</v>
      </c>
      <c r="B366" s="996">
        <v>42001</v>
      </c>
      <c r="C366" s="1008"/>
      <c r="D366" s="1008"/>
      <c r="E366" s="997"/>
      <c r="F366" s="1010"/>
      <c r="G366" s="1016"/>
      <c r="H366" s="1016"/>
    </row>
    <row r="367" spans="1:8" ht="17.25" customHeight="1">
      <c r="A367" s="784">
        <v>52</v>
      </c>
      <c r="B367" s="996">
        <v>42002</v>
      </c>
      <c r="C367" s="1008"/>
      <c r="D367" s="1008"/>
      <c r="E367" s="997"/>
      <c r="F367" s="1010"/>
      <c r="G367" s="1016"/>
      <c r="H367" s="1016"/>
    </row>
    <row r="368" spans="1:8" ht="17.25" customHeight="1">
      <c r="A368" s="784">
        <v>52</v>
      </c>
      <c r="B368" s="996">
        <v>42003</v>
      </c>
      <c r="C368" s="1008"/>
      <c r="D368" s="1008"/>
      <c r="E368" s="997"/>
      <c r="F368" s="1010"/>
      <c r="G368" s="1016"/>
      <c r="H368" s="1016"/>
    </row>
    <row r="369" spans="1:8" ht="17.25" customHeight="1">
      <c r="A369" s="784">
        <v>52</v>
      </c>
      <c r="B369" s="996">
        <v>42004</v>
      </c>
      <c r="C369" s="1008"/>
      <c r="D369" s="1008"/>
      <c r="E369" s="997"/>
      <c r="F369" s="1010"/>
      <c r="G369" s="1017"/>
      <c r="H369" s="1017"/>
    </row>
    <row r="370" spans="1:8" ht="17.25" customHeight="1"/>
    <row r="371" spans="1:8" ht="17.25" customHeight="1"/>
    <row r="372" spans="1:8" ht="17.25" customHeight="1"/>
    <row r="373" spans="1:8" ht="17.25" customHeight="1"/>
    <row r="374" spans="1:8" ht="17.25" customHeight="1"/>
    <row r="375" spans="1:8" ht="17.25" customHeight="1"/>
    <row r="376" spans="1:8" ht="17.25" customHeight="1"/>
    <row r="377" spans="1:8" ht="17.25" customHeight="1"/>
    <row r="378" spans="1:8" ht="17.25" customHeight="1"/>
    <row r="379" spans="1:8" ht="17.25" customHeight="1"/>
    <row r="380" spans="1:8" ht="17.25" customHeight="1"/>
    <row r="381" spans="1:8" ht="17.25" customHeight="1"/>
    <row r="382" spans="1:8" ht="17.25" customHeight="1"/>
    <row r="383" spans="1:8" ht="17.25" customHeight="1"/>
    <row r="384" spans="1:8"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9">
    <mergeCell ref="H126:H132"/>
    <mergeCell ref="H133:H139"/>
    <mergeCell ref="H140:H146"/>
    <mergeCell ref="H147:H153"/>
    <mergeCell ref="H154:H160"/>
    <mergeCell ref="H161:H167"/>
    <mergeCell ref="H168:H174"/>
    <mergeCell ref="H175:H181"/>
    <mergeCell ref="H77:H83"/>
    <mergeCell ref="G77:G83"/>
    <mergeCell ref="G84:G90"/>
    <mergeCell ref="G91:G97"/>
    <mergeCell ref="G98:G104"/>
    <mergeCell ref="G105:G111"/>
    <mergeCell ref="G112:G118"/>
    <mergeCell ref="G119:G125"/>
    <mergeCell ref="H84:H90"/>
    <mergeCell ref="H91:H97"/>
    <mergeCell ref="H98:H104"/>
    <mergeCell ref="H105:H111"/>
    <mergeCell ref="H112:H118"/>
    <mergeCell ref="H119:H125"/>
    <mergeCell ref="G42:G48"/>
    <mergeCell ref="G49:G55"/>
    <mergeCell ref="G56:G62"/>
    <mergeCell ref="G63:G69"/>
    <mergeCell ref="G70:G76"/>
    <mergeCell ref="H35:H41"/>
    <mergeCell ref="H42:H48"/>
    <mergeCell ref="H49:H55"/>
    <mergeCell ref="H56:H62"/>
    <mergeCell ref="H63:H69"/>
    <mergeCell ref="H70:H76"/>
    <mergeCell ref="H357:H363"/>
    <mergeCell ref="H280:H286"/>
    <mergeCell ref="H287:H293"/>
    <mergeCell ref="H294:H300"/>
    <mergeCell ref="H301:H307"/>
    <mergeCell ref="H308:H314"/>
    <mergeCell ref="H315:H321"/>
    <mergeCell ref="H322:H328"/>
    <mergeCell ref="A2:A3"/>
    <mergeCell ref="B2:B3"/>
    <mergeCell ref="C2:H2"/>
    <mergeCell ref="C3:D3"/>
    <mergeCell ref="E3:F3"/>
    <mergeCell ref="G3:H3"/>
    <mergeCell ref="A4:B4"/>
    <mergeCell ref="G7:G13"/>
    <mergeCell ref="H7:H13"/>
    <mergeCell ref="G14:G20"/>
    <mergeCell ref="H14:H20"/>
    <mergeCell ref="G21:G27"/>
    <mergeCell ref="H21:H27"/>
    <mergeCell ref="H28:H34"/>
    <mergeCell ref="G28:G34"/>
    <mergeCell ref="G35:G41"/>
    <mergeCell ref="H245:H251"/>
    <mergeCell ref="H252:H258"/>
    <mergeCell ref="H259:H265"/>
    <mergeCell ref="H266:H272"/>
    <mergeCell ref="H273:H279"/>
    <mergeCell ref="H329:H335"/>
    <mergeCell ref="H336:H342"/>
    <mergeCell ref="H343:H349"/>
    <mergeCell ref="H350:H356"/>
    <mergeCell ref="H182:H188"/>
    <mergeCell ref="H189:H195"/>
    <mergeCell ref="H196:H202"/>
    <mergeCell ref="H203:H209"/>
    <mergeCell ref="H210:H216"/>
    <mergeCell ref="H217:H223"/>
    <mergeCell ref="H224:H230"/>
    <mergeCell ref="H231:H237"/>
    <mergeCell ref="H238:H244"/>
    <mergeCell ref="G252:G258"/>
    <mergeCell ref="G259:G265"/>
    <mergeCell ref="G266:G272"/>
    <mergeCell ref="G322:G328"/>
    <mergeCell ref="G329:G335"/>
    <mergeCell ref="G336:G342"/>
    <mergeCell ref="G343:G349"/>
    <mergeCell ref="G350:G356"/>
    <mergeCell ref="G357:G363"/>
    <mergeCell ref="G273:G279"/>
    <mergeCell ref="G280:G286"/>
    <mergeCell ref="G287:G293"/>
    <mergeCell ref="G294:G300"/>
    <mergeCell ref="G301:G307"/>
    <mergeCell ref="G308:G314"/>
    <mergeCell ref="G315:G321"/>
    <mergeCell ref="G189:G195"/>
    <mergeCell ref="G196:G202"/>
    <mergeCell ref="G203:G209"/>
    <mergeCell ref="G210:G216"/>
    <mergeCell ref="G217:G223"/>
    <mergeCell ref="G224:G230"/>
    <mergeCell ref="G231:G237"/>
    <mergeCell ref="G238:G244"/>
    <mergeCell ref="G245:G251"/>
    <mergeCell ref="G126:G132"/>
    <mergeCell ref="G133:G139"/>
    <mergeCell ref="G140:G146"/>
    <mergeCell ref="G147:G153"/>
    <mergeCell ref="G154:G160"/>
    <mergeCell ref="G161:G167"/>
    <mergeCell ref="G168:G174"/>
    <mergeCell ref="G175:G181"/>
    <mergeCell ref="G182:G188"/>
  </mergeCells>
  <phoneticPr fontId="100" type="noConversion"/>
  <pageMargins left="0.7" right="0.7" top="0.75" bottom="0.75" header="0" footer="0"/>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1000"/>
  <sheetViews>
    <sheetView workbookViewId="0"/>
  </sheetViews>
  <sheetFormatPr defaultColWidth="14.44140625" defaultRowHeight="15" customHeight="1"/>
  <cols>
    <col min="1" max="1" width="8.6640625" customWidth="1"/>
    <col min="2" max="2" width="11.109375" customWidth="1"/>
    <col min="3" max="3" width="71.6640625" customWidth="1"/>
    <col min="4" max="9" width="8.6640625" customWidth="1"/>
    <col min="10" max="10" width="10.44140625" customWidth="1"/>
    <col min="11" max="11" width="11.6640625" customWidth="1"/>
    <col min="12" max="12" width="12.5546875" customWidth="1"/>
    <col min="13" max="14" width="8.6640625" customWidth="1"/>
    <col min="15" max="15" width="10.5546875" customWidth="1"/>
    <col min="16" max="16" width="8.6640625" customWidth="1"/>
    <col min="17" max="17" width="10.44140625" customWidth="1"/>
    <col min="18" max="18" width="9.6640625" customWidth="1"/>
    <col min="19" max="19" width="7.5546875" customWidth="1"/>
    <col min="20" max="20" width="10" customWidth="1"/>
    <col min="21" max="28" width="8.6640625" customWidth="1"/>
  </cols>
  <sheetData>
    <row r="1" spans="2:28" ht="17.25" customHeight="1">
      <c r="B1" s="76"/>
    </row>
    <row r="2" spans="2:28" ht="17.25" customHeight="1">
      <c r="B2" s="1018" t="s">
        <v>16738</v>
      </c>
      <c r="C2" s="1019" t="s">
        <v>16739</v>
      </c>
      <c r="D2" s="1019" t="s">
        <v>16740</v>
      </c>
      <c r="E2" s="1019" t="s">
        <v>16734</v>
      </c>
      <c r="F2" s="1019" t="s">
        <v>16725</v>
      </c>
      <c r="G2" s="1019" t="s">
        <v>1208</v>
      </c>
    </row>
    <row r="3" spans="2:28" ht="17.25" hidden="1" customHeight="1">
      <c r="B3" s="1419">
        <v>41816</v>
      </c>
      <c r="C3" s="1020" t="s">
        <v>16741</v>
      </c>
      <c r="D3" s="1021">
        <v>1262</v>
      </c>
      <c r="E3" s="1021">
        <v>201</v>
      </c>
      <c r="F3" s="1021">
        <v>2</v>
      </c>
      <c r="G3" s="784"/>
    </row>
    <row r="4" spans="2:28" ht="17.25" hidden="1" customHeight="1">
      <c r="B4" s="1102"/>
      <c r="C4" s="1022" t="s">
        <v>16742</v>
      </c>
      <c r="D4" s="802">
        <v>1266</v>
      </c>
      <c r="E4" s="802">
        <v>128</v>
      </c>
      <c r="F4" s="802">
        <v>4</v>
      </c>
      <c r="G4" s="784"/>
    </row>
    <row r="5" spans="2:28" ht="17.25" hidden="1" customHeight="1">
      <c r="B5" s="1419">
        <v>41817</v>
      </c>
      <c r="C5" s="1020" t="s">
        <v>16743</v>
      </c>
      <c r="D5" s="1021">
        <v>1261</v>
      </c>
      <c r="E5" s="1021">
        <v>208</v>
      </c>
      <c r="F5" s="1021">
        <v>4</v>
      </c>
      <c r="G5" s="784"/>
    </row>
    <row r="6" spans="2:28" ht="17.25" hidden="1" customHeight="1">
      <c r="B6" s="1102"/>
      <c r="C6" s="1020" t="s">
        <v>16744</v>
      </c>
      <c r="D6" s="1021">
        <v>1265</v>
      </c>
      <c r="E6" s="1021">
        <v>163</v>
      </c>
      <c r="F6" s="1021">
        <v>2</v>
      </c>
      <c r="G6" s="784"/>
    </row>
    <row r="7" spans="2:28" ht="17.25" hidden="1" customHeight="1">
      <c r="B7" s="1419">
        <v>41820</v>
      </c>
      <c r="C7" s="1020" t="s">
        <v>16745</v>
      </c>
      <c r="D7" s="1021">
        <v>1251</v>
      </c>
      <c r="E7" s="1021">
        <v>315</v>
      </c>
      <c r="F7" s="1021">
        <v>12</v>
      </c>
      <c r="G7" s="784"/>
    </row>
    <row r="8" spans="2:28" ht="17.25" hidden="1" customHeight="1">
      <c r="B8" s="1102"/>
      <c r="C8" s="1022" t="s">
        <v>16746</v>
      </c>
      <c r="D8" s="802">
        <v>1268</v>
      </c>
      <c r="E8" s="802">
        <v>38</v>
      </c>
      <c r="F8" s="1023" t="s">
        <v>52</v>
      </c>
      <c r="G8" s="784"/>
    </row>
    <row r="9" spans="2:28" ht="17.25" hidden="1" customHeight="1">
      <c r="B9" s="817">
        <v>41821</v>
      </c>
      <c r="C9" s="1020" t="s">
        <v>16747</v>
      </c>
      <c r="D9" s="1021">
        <v>1263</v>
      </c>
      <c r="E9" s="1021">
        <v>706</v>
      </c>
      <c r="F9" s="1021">
        <v>2</v>
      </c>
      <c r="G9" s="784"/>
    </row>
    <row r="10" spans="2:28" ht="17.25" hidden="1" customHeight="1">
      <c r="B10" s="817">
        <v>41822</v>
      </c>
      <c r="C10" s="1022" t="s">
        <v>16748</v>
      </c>
      <c r="D10" s="802">
        <v>1269</v>
      </c>
      <c r="E10" s="802">
        <v>97</v>
      </c>
      <c r="F10" s="802">
        <v>6</v>
      </c>
      <c r="G10" s="784"/>
    </row>
    <row r="11" spans="2:28" ht="17.25" hidden="1" customHeight="1">
      <c r="B11" s="1419">
        <v>41823</v>
      </c>
      <c r="C11" s="1022" t="s">
        <v>16749</v>
      </c>
      <c r="D11" s="802">
        <v>1257</v>
      </c>
      <c r="E11" s="802">
        <v>87</v>
      </c>
      <c r="F11" s="802">
        <v>4</v>
      </c>
      <c r="G11" s="784"/>
    </row>
    <row r="12" spans="2:28" ht="17.25" hidden="1" customHeight="1">
      <c r="B12" s="1102"/>
      <c r="C12" s="1020" t="s">
        <v>16750</v>
      </c>
      <c r="D12" s="1021">
        <v>1270</v>
      </c>
      <c r="E12" s="1021">
        <v>170</v>
      </c>
      <c r="F12" s="1021">
        <v>4</v>
      </c>
      <c r="G12" s="784"/>
    </row>
    <row r="13" spans="2:28" ht="24" customHeight="1">
      <c r="B13" s="1419">
        <v>41824</v>
      </c>
      <c r="C13" s="1022" t="s">
        <v>16751</v>
      </c>
      <c r="D13" s="802">
        <v>1267</v>
      </c>
      <c r="E13" s="802">
        <v>99</v>
      </c>
      <c r="F13" s="802">
        <v>4</v>
      </c>
      <c r="G13" s="1421" t="s">
        <v>16752</v>
      </c>
      <c r="J13" s="1024" t="s">
        <v>9550</v>
      </c>
      <c r="K13" s="1025" t="s">
        <v>1213</v>
      </c>
      <c r="L13" s="1025" t="s">
        <v>16753</v>
      </c>
      <c r="M13" s="1025" t="s">
        <v>16754</v>
      </c>
      <c r="N13" s="1025" t="s">
        <v>16755</v>
      </c>
      <c r="O13" s="1025" t="s">
        <v>16756</v>
      </c>
      <c r="P13" s="1025" t="s">
        <v>1055</v>
      </c>
      <c r="Q13" s="1025" t="s">
        <v>16757</v>
      </c>
      <c r="R13" s="1025" t="s">
        <v>16758</v>
      </c>
      <c r="S13" s="1025" t="s">
        <v>22</v>
      </c>
      <c r="T13" s="1025" t="s">
        <v>16759</v>
      </c>
      <c r="V13" s="1026">
        <v>41834</v>
      </c>
      <c r="W13" s="1026">
        <v>41835</v>
      </c>
      <c r="X13" s="1026">
        <v>41836</v>
      </c>
      <c r="Y13" s="1026">
        <v>41837</v>
      </c>
      <c r="Z13" s="1026">
        <v>41838</v>
      </c>
      <c r="AA13" s="1027" t="s">
        <v>16760</v>
      </c>
      <c r="AB13" s="1027" t="s">
        <v>16761</v>
      </c>
    </row>
    <row r="14" spans="2:28" ht="17.25" customHeight="1">
      <c r="B14" s="1102"/>
      <c r="C14" s="1022" t="s">
        <v>16762</v>
      </c>
      <c r="D14" s="802">
        <v>1272</v>
      </c>
      <c r="E14" s="802">
        <v>80</v>
      </c>
      <c r="F14" s="1023" t="s">
        <v>52</v>
      </c>
      <c r="G14" s="1191"/>
      <c r="J14" s="1420" t="s">
        <v>16763</v>
      </c>
      <c r="K14" s="1416" t="s">
        <v>16764</v>
      </c>
      <c r="L14" s="1028" t="s">
        <v>16765</v>
      </c>
      <c r="M14" s="1417" t="s">
        <v>16766</v>
      </c>
      <c r="N14" s="1417" t="s">
        <v>16767</v>
      </c>
      <c r="O14" s="1029">
        <v>77429</v>
      </c>
      <c r="P14" s="1029">
        <v>401</v>
      </c>
      <c r="Q14" s="1030">
        <f t="shared" ref="Q14:Q16" si="0">P14/O14</f>
        <v>5.1789381239587236E-3</v>
      </c>
      <c r="R14" s="1029">
        <v>601</v>
      </c>
      <c r="S14" s="1029">
        <v>321</v>
      </c>
      <c r="T14" s="1029">
        <v>192715</v>
      </c>
      <c r="V14" s="1031" t="s">
        <v>16768</v>
      </c>
      <c r="W14" s="1031" t="s">
        <v>16769</v>
      </c>
      <c r="X14" s="1031" t="s">
        <v>16770</v>
      </c>
      <c r="Y14" s="1031" t="s">
        <v>16771</v>
      </c>
      <c r="Z14" s="1031" t="s">
        <v>16772</v>
      </c>
      <c r="AA14" s="1031" t="s">
        <v>16773</v>
      </c>
      <c r="AB14" s="1031" t="s">
        <v>16774</v>
      </c>
    </row>
    <row r="15" spans="2:28" ht="17.25" customHeight="1">
      <c r="B15" s="1419">
        <v>41827</v>
      </c>
      <c r="C15" s="1022" t="s">
        <v>16775</v>
      </c>
      <c r="D15" s="802">
        <v>1271</v>
      </c>
      <c r="E15" s="802">
        <v>82</v>
      </c>
      <c r="F15" s="802">
        <v>4</v>
      </c>
      <c r="G15" s="1191"/>
      <c r="J15" s="1102"/>
      <c r="K15" s="1102"/>
      <c r="L15" s="1028" t="s">
        <v>16776</v>
      </c>
      <c r="M15" s="1102"/>
      <c r="N15" s="1102"/>
      <c r="O15" s="1032">
        <v>72275</v>
      </c>
      <c r="P15" s="1032">
        <v>1734</v>
      </c>
      <c r="Q15" s="1030">
        <f t="shared" si="0"/>
        <v>2.3991698374264962E-2</v>
      </c>
      <c r="R15" s="1029">
        <v>325</v>
      </c>
      <c r="S15" s="1029">
        <v>1386</v>
      </c>
      <c r="T15" s="1032">
        <v>449403</v>
      </c>
    </row>
    <row r="16" spans="2:28" ht="17.25" customHeight="1">
      <c r="B16" s="1102"/>
      <c r="C16" s="1022" t="s">
        <v>16777</v>
      </c>
      <c r="D16" s="802">
        <v>1280</v>
      </c>
      <c r="E16" s="802">
        <v>66</v>
      </c>
      <c r="F16" s="802">
        <v>2</v>
      </c>
      <c r="G16" s="1191"/>
      <c r="J16" s="1418" t="s">
        <v>9551</v>
      </c>
      <c r="K16" s="1106"/>
      <c r="L16" s="1106"/>
      <c r="M16" s="1106"/>
      <c r="N16" s="1104"/>
      <c r="O16" s="1033">
        <f t="shared" ref="O16:P16" si="1">SUM(O14:O15)</f>
        <v>149704</v>
      </c>
      <c r="P16" s="1033">
        <f t="shared" si="1"/>
        <v>2135</v>
      </c>
      <c r="Q16" s="1034">
        <f t="shared" si="0"/>
        <v>1.4261475979265751E-2</v>
      </c>
      <c r="R16" s="1035">
        <v>377</v>
      </c>
      <c r="S16" s="1035">
        <f>S14+S15</f>
        <v>1707</v>
      </c>
      <c r="T16" s="1033">
        <f>SUM(T14:T15)</f>
        <v>642118</v>
      </c>
    </row>
    <row r="17" spans="2:7" ht="17.25" customHeight="1">
      <c r="B17" s="1419">
        <v>41828</v>
      </c>
      <c r="C17" s="1022" t="s">
        <v>16778</v>
      </c>
      <c r="D17" s="802">
        <v>1273</v>
      </c>
      <c r="E17" s="802">
        <v>63</v>
      </c>
      <c r="F17" s="802">
        <v>2</v>
      </c>
      <c r="G17" s="1191"/>
    </row>
    <row r="18" spans="2:7" ht="17.25" customHeight="1">
      <c r="B18" s="1102"/>
      <c r="C18" s="1020" t="s">
        <v>16779</v>
      </c>
      <c r="D18" s="1021">
        <v>1275</v>
      </c>
      <c r="E18" s="1021">
        <v>331</v>
      </c>
      <c r="F18" s="1021">
        <v>6</v>
      </c>
      <c r="G18" s="1191"/>
    </row>
    <row r="19" spans="2:7" ht="17.25" customHeight="1">
      <c r="B19" s="817">
        <v>41829</v>
      </c>
      <c r="C19" s="1022" t="s">
        <v>16780</v>
      </c>
      <c r="D19" s="802">
        <v>1274</v>
      </c>
      <c r="E19" s="802">
        <v>91</v>
      </c>
      <c r="F19" s="802">
        <v>2</v>
      </c>
      <c r="G19" s="1191"/>
    </row>
    <row r="20" spans="2:7" ht="17.25" customHeight="1">
      <c r="B20" s="1419">
        <v>41830</v>
      </c>
      <c r="C20" s="1020" t="s">
        <v>16781</v>
      </c>
      <c r="D20" s="1021">
        <v>1277</v>
      </c>
      <c r="E20" s="1021">
        <v>186</v>
      </c>
      <c r="F20" s="1021">
        <v>3</v>
      </c>
      <c r="G20" s="1191"/>
    </row>
    <row r="21" spans="2:7" ht="17.25" customHeight="1">
      <c r="B21" s="1422"/>
      <c r="C21" s="1036" t="s">
        <v>16782</v>
      </c>
      <c r="D21" s="1037">
        <v>1279</v>
      </c>
      <c r="E21" s="1037">
        <v>200</v>
      </c>
      <c r="F21" s="1037">
        <v>8</v>
      </c>
      <c r="G21" s="1422"/>
    </row>
    <row r="22" spans="2:7" ht="17.25" customHeight="1">
      <c r="B22" s="1038">
        <v>41831</v>
      </c>
      <c r="C22" s="1039" t="s">
        <v>16783</v>
      </c>
      <c r="D22" s="1040">
        <v>1278</v>
      </c>
      <c r="E22" s="1040">
        <v>80</v>
      </c>
      <c r="F22" s="1040" t="s">
        <v>52</v>
      </c>
      <c r="G22" s="1423" t="s">
        <v>16784</v>
      </c>
    </row>
    <row r="23" spans="2:7" ht="17.25" customHeight="1">
      <c r="B23" s="1419">
        <v>41834</v>
      </c>
      <c r="C23" s="1022" t="s">
        <v>16785</v>
      </c>
      <c r="D23" s="802">
        <v>1258</v>
      </c>
      <c r="E23" s="802">
        <v>27</v>
      </c>
      <c r="F23" s="802" t="s">
        <v>52</v>
      </c>
      <c r="G23" s="1191"/>
    </row>
    <row r="24" spans="2:7" ht="17.25" customHeight="1">
      <c r="B24" s="1191"/>
      <c r="C24" s="1022" t="s">
        <v>16786</v>
      </c>
      <c r="D24" s="802">
        <v>1281</v>
      </c>
      <c r="E24" s="802">
        <v>89</v>
      </c>
      <c r="F24" s="802">
        <v>3</v>
      </c>
      <c r="G24" s="1191"/>
    </row>
    <row r="25" spans="2:7" ht="17.25" customHeight="1">
      <c r="B25" s="1102"/>
      <c r="C25" s="1022" t="s">
        <v>16787</v>
      </c>
      <c r="D25" s="802">
        <v>1285</v>
      </c>
      <c r="E25" s="802">
        <v>46</v>
      </c>
      <c r="F25" s="802">
        <v>2</v>
      </c>
      <c r="G25" s="1191"/>
    </row>
    <row r="26" spans="2:7" ht="17.25" customHeight="1">
      <c r="B26" s="1419">
        <v>41835</v>
      </c>
      <c r="C26" s="1022" t="s">
        <v>16788</v>
      </c>
      <c r="D26" s="802">
        <v>1282</v>
      </c>
      <c r="E26" s="802">
        <v>82</v>
      </c>
      <c r="F26" s="802">
        <v>4</v>
      </c>
      <c r="G26" s="1191"/>
    </row>
    <row r="27" spans="2:7" ht="17.25" customHeight="1">
      <c r="B27" s="1102"/>
      <c r="C27" s="1022" t="s">
        <v>16789</v>
      </c>
      <c r="D27" s="802">
        <v>1284</v>
      </c>
      <c r="E27" s="802">
        <v>50</v>
      </c>
      <c r="F27" s="802">
        <v>4</v>
      </c>
      <c r="G27" s="1191"/>
    </row>
    <row r="28" spans="2:7" ht="17.25" customHeight="1">
      <c r="B28" s="1419">
        <v>41836</v>
      </c>
      <c r="C28" s="1022" t="s">
        <v>16790</v>
      </c>
      <c r="D28" s="802">
        <v>1283</v>
      </c>
      <c r="E28" s="802">
        <v>53</v>
      </c>
      <c r="F28" s="802">
        <v>6</v>
      </c>
      <c r="G28" s="1191"/>
    </row>
    <row r="29" spans="2:7" ht="17.25" customHeight="1">
      <c r="B29" s="1102"/>
      <c r="C29" s="1022" t="s">
        <v>16791</v>
      </c>
      <c r="D29" s="802">
        <v>1287</v>
      </c>
      <c r="E29" s="802">
        <v>92</v>
      </c>
      <c r="F29" s="802">
        <v>4</v>
      </c>
      <c r="G29" s="1191"/>
    </row>
    <row r="30" spans="2:7" ht="17.25" customHeight="1">
      <c r="B30" s="817">
        <v>41837</v>
      </c>
      <c r="C30" s="1022" t="s">
        <v>16792</v>
      </c>
      <c r="D30" s="802">
        <v>1276</v>
      </c>
      <c r="E30" s="802">
        <v>60</v>
      </c>
      <c r="F30" s="802" t="s">
        <v>52</v>
      </c>
      <c r="G30" s="1102"/>
    </row>
    <row r="31" spans="2:7" ht="17.25" customHeight="1">
      <c r="B31" s="76"/>
    </row>
    <row r="32" spans="2:7" ht="17.25" customHeight="1">
      <c r="B32" s="76"/>
    </row>
    <row r="33" spans="2:2" ht="17.25" customHeight="1">
      <c r="B33" s="76"/>
    </row>
    <row r="34" spans="2:2" ht="17.25" customHeight="1">
      <c r="B34" s="76"/>
    </row>
    <row r="35" spans="2:2" ht="17.25" customHeight="1">
      <c r="B35" s="76"/>
    </row>
    <row r="36" spans="2:2" ht="17.25" customHeight="1">
      <c r="B36" s="76"/>
    </row>
    <row r="37" spans="2:2" ht="17.25" customHeight="1">
      <c r="B37" s="76"/>
    </row>
    <row r="38" spans="2:2" ht="17.25" customHeight="1">
      <c r="B38" s="76"/>
    </row>
    <row r="39" spans="2:2" ht="17.25" customHeight="1">
      <c r="B39" s="76"/>
    </row>
    <row r="40" spans="2:2" ht="17.25" customHeight="1">
      <c r="B40" s="76"/>
    </row>
    <row r="41" spans="2:2" ht="17.25" customHeight="1">
      <c r="B41" s="76"/>
    </row>
    <row r="42" spans="2:2" ht="17.25" customHeight="1">
      <c r="B42" s="76"/>
    </row>
    <row r="43" spans="2:2" ht="17.25" customHeight="1">
      <c r="B43" s="76"/>
    </row>
    <row r="44" spans="2:2" ht="17.25" customHeight="1">
      <c r="B44" s="76"/>
    </row>
    <row r="45" spans="2:2" ht="17.25" customHeight="1">
      <c r="B45" s="76"/>
    </row>
    <row r="46" spans="2:2" ht="17.25" customHeight="1">
      <c r="B46" s="76"/>
    </row>
    <row r="47" spans="2:2" ht="17.25" customHeight="1">
      <c r="B47" s="76"/>
    </row>
    <row r="48" spans="2:2" ht="17.25" customHeight="1">
      <c r="B48" s="76"/>
    </row>
    <row r="49" spans="2:2" ht="17.25" customHeight="1">
      <c r="B49" s="76"/>
    </row>
    <row r="50" spans="2:2" ht="17.25" customHeight="1">
      <c r="B50" s="76"/>
    </row>
    <row r="51" spans="2:2" ht="17.25" customHeight="1">
      <c r="B51" s="76"/>
    </row>
    <row r="52" spans="2:2" ht="17.25" customHeight="1">
      <c r="B52" s="76"/>
    </row>
    <row r="53" spans="2:2" ht="17.25" customHeight="1">
      <c r="B53" s="76"/>
    </row>
    <row r="54" spans="2:2" ht="17.25" customHeight="1">
      <c r="B54" s="76"/>
    </row>
    <row r="55" spans="2:2" ht="17.25" customHeight="1">
      <c r="B55" s="76"/>
    </row>
    <row r="56" spans="2:2" ht="17.25" customHeight="1">
      <c r="B56" s="76"/>
    </row>
    <row r="57" spans="2:2" ht="17.25" customHeight="1">
      <c r="B57" s="76"/>
    </row>
    <row r="58" spans="2:2" ht="17.25" customHeight="1">
      <c r="B58" s="76"/>
    </row>
    <row r="59" spans="2:2" ht="17.25" customHeight="1">
      <c r="B59" s="76"/>
    </row>
    <row r="60" spans="2:2" ht="17.25" customHeight="1">
      <c r="B60" s="76"/>
    </row>
    <row r="61" spans="2:2" ht="17.25" customHeight="1">
      <c r="B61" s="76"/>
    </row>
    <row r="62" spans="2:2" ht="17.25" customHeight="1">
      <c r="B62" s="76"/>
    </row>
    <row r="63" spans="2:2" ht="17.25" customHeight="1">
      <c r="B63" s="76"/>
    </row>
    <row r="64" spans="2:2" ht="17.25" customHeight="1">
      <c r="B64" s="76"/>
    </row>
    <row r="65" spans="2:2" ht="17.25" customHeight="1">
      <c r="B65" s="76"/>
    </row>
    <row r="66" spans="2:2" ht="17.25" customHeight="1">
      <c r="B66" s="76"/>
    </row>
    <row r="67" spans="2:2" ht="17.25" customHeight="1">
      <c r="B67" s="76"/>
    </row>
    <row r="68" spans="2:2" ht="17.25" customHeight="1">
      <c r="B68" s="76"/>
    </row>
    <row r="69" spans="2:2" ht="17.25" customHeight="1">
      <c r="B69" s="76"/>
    </row>
    <row r="70" spans="2:2" ht="17.25" customHeight="1">
      <c r="B70" s="76"/>
    </row>
    <row r="71" spans="2:2" ht="17.25" customHeight="1">
      <c r="B71" s="76"/>
    </row>
    <row r="72" spans="2:2" ht="17.25" customHeight="1">
      <c r="B72" s="76"/>
    </row>
    <row r="73" spans="2:2" ht="17.25" customHeight="1">
      <c r="B73" s="76"/>
    </row>
    <row r="74" spans="2:2" ht="17.25" customHeight="1">
      <c r="B74" s="76"/>
    </row>
    <row r="75" spans="2:2" ht="17.25" customHeight="1">
      <c r="B75" s="76"/>
    </row>
    <row r="76" spans="2:2" ht="17.25" customHeight="1">
      <c r="B76" s="76"/>
    </row>
    <row r="77" spans="2:2" ht="17.25" customHeight="1">
      <c r="B77" s="76"/>
    </row>
    <row r="78" spans="2:2" ht="17.25" customHeight="1">
      <c r="B78" s="76"/>
    </row>
    <row r="79" spans="2:2" ht="17.25" customHeight="1">
      <c r="B79" s="76"/>
    </row>
    <row r="80" spans="2:2" ht="17.25" customHeight="1">
      <c r="B80" s="76"/>
    </row>
    <row r="81" spans="2:2" ht="17.25" customHeight="1">
      <c r="B81" s="76"/>
    </row>
    <row r="82" spans="2:2" ht="17.25" customHeight="1">
      <c r="B82" s="76"/>
    </row>
    <row r="83" spans="2:2" ht="17.25" customHeight="1">
      <c r="B83" s="76"/>
    </row>
    <row r="84" spans="2:2" ht="17.25" customHeight="1">
      <c r="B84" s="76"/>
    </row>
    <row r="85" spans="2:2" ht="17.25" customHeight="1">
      <c r="B85" s="76"/>
    </row>
    <row r="86" spans="2:2" ht="17.25" customHeight="1">
      <c r="B86" s="76"/>
    </row>
    <row r="87" spans="2:2" ht="17.25" customHeight="1">
      <c r="B87" s="76"/>
    </row>
    <row r="88" spans="2:2" ht="17.25" customHeight="1">
      <c r="B88" s="76"/>
    </row>
    <row r="89" spans="2:2" ht="17.25" customHeight="1">
      <c r="B89" s="76"/>
    </row>
    <row r="90" spans="2:2" ht="17.25" customHeight="1">
      <c r="B90" s="76"/>
    </row>
    <row r="91" spans="2:2" ht="17.25" customHeight="1">
      <c r="B91" s="76"/>
    </row>
    <row r="92" spans="2:2" ht="17.25" customHeight="1">
      <c r="B92" s="76"/>
    </row>
    <row r="93" spans="2:2" ht="17.25" customHeight="1">
      <c r="B93" s="76"/>
    </row>
    <row r="94" spans="2:2" ht="17.25" customHeight="1">
      <c r="B94" s="76"/>
    </row>
    <row r="95" spans="2:2" ht="17.25" customHeight="1">
      <c r="B95" s="76"/>
    </row>
    <row r="96" spans="2:2" ht="17.25" customHeight="1">
      <c r="B96" s="76"/>
    </row>
    <row r="97" spans="2:2" ht="17.25" customHeight="1">
      <c r="B97" s="76"/>
    </row>
    <row r="98" spans="2:2" ht="17.25" customHeight="1">
      <c r="B98" s="76"/>
    </row>
    <row r="99" spans="2:2" ht="17.25" customHeight="1">
      <c r="B99" s="76"/>
    </row>
    <row r="100" spans="2:2" ht="17.25" customHeight="1">
      <c r="B100" s="76"/>
    </row>
    <row r="101" spans="2:2" ht="17.25" customHeight="1">
      <c r="B101" s="76"/>
    </row>
    <row r="102" spans="2:2" ht="17.25" customHeight="1">
      <c r="B102" s="76"/>
    </row>
    <row r="103" spans="2:2" ht="17.25" customHeight="1">
      <c r="B103" s="76"/>
    </row>
    <row r="104" spans="2:2" ht="17.25" customHeight="1">
      <c r="B104" s="76"/>
    </row>
    <row r="105" spans="2:2" ht="17.25" customHeight="1">
      <c r="B105" s="76"/>
    </row>
    <row r="106" spans="2:2" ht="17.25" customHeight="1">
      <c r="B106" s="76"/>
    </row>
    <row r="107" spans="2:2" ht="17.25" customHeight="1">
      <c r="B107" s="76"/>
    </row>
    <row r="108" spans="2:2" ht="17.25" customHeight="1">
      <c r="B108" s="76"/>
    </row>
    <row r="109" spans="2:2" ht="17.25" customHeight="1">
      <c r="B109" s="76"/>
    </row>
    <row r="110" spans="2:2" ht="17.25" customHeight="1">
      <c r="B110" s="76"/>
    </row>
    <row r="111" spans="2:2" ht="17.25" customHeight="1">
      <c r="B111" s="76"/>
    </row>
    <row r="112" spans="2:2" ht="17.25" customHeight="1">
      <c r="B112" s="76"/>
    </row>
    <row r="113" spans="2:2" ht="17.25" customHeight="1">
      <c r="B113" s="76"/>
    </row>
    <row r="114" spans="2:2" ht="17.25" customHeight="1">
      <c r="B114" s="76"/>
    </row>
    <row r="115" spans="2:2" ht="17.25" customHeight="1">
      <c r="B115" s="76"/>
    </row>
    <row r="116" spans="2:2" ht="17.25" customHeight="1">
      <c r="B116" s="76"/>
    </row>
    <row r="117" spans="2:2" ht="17.25" customHeight="1">
      <c r="B117" s="76"/>
    </row>
    <row r="118" spans="2:2" ht="17.25" customHeight="1">
      <c r="B118" s="76"/>
    </row>
    <row r="119" spans="2:2" ht="17.25" customHeight="1">
      <c r="B119" s="76"/>
    </row>
    <row r="120" spans="2:2" ht="17.25" customHeight="1">
      <c r="B120" s="76"/>
    </row>
    <row r="121" spans="2:2" ht="17.25" customHeight="1">
      <c r="B121" s="76"/>
    </row>
    <row r="122" spans="2:2" ht="17.25" customHeight="1">
      <c r="B122" s="76"/>
    </row>
    <row r="123" spans="2:2" ht="17.25" customHeight="1">
      <c r="B123" s="76"/>
    </row>
    <row r="124" spans="2:2" ht="17.25" customHeight="1">
      <c r="B124" s="76"/>
    </row>
    <row r="125" spans="2:2" ht="17.25" customHeight="1">
      <c r="B125" s="76"/>
    </row>
    <row r="126" spans="2:2" ht="17.25" customHeight="1">
      <c r="B126" s="76"/>
    </row>
    <row r="127" spans="2:2" ht="17.25" customHeight="1">
      <c r="B127" s="76"/>
    </row>
    <row r="128" spans="2:2" ht="17.25" customHeight="1">
      <c r="B128" s="76"/>
    </row>
    <row r="129" spans="2:2" ht="17.25" customHeight="1">
      <c r="B129" s="76"/>
    </row>
    <row r="130" spans="2:2" ht="17.25" customHeight="1">
      <c r="B130" s="76"/>
    </row>
    <row r="131" spans="2:2" ht="17.25" customHeight="1">
      <c r="B131" s="76"/>
    </row>
    <row r="132" spans="2:2" ht="17.25" customHeight="1">
      <c r="B132" s="76"/>
    </row>
    <row r="133" spans="2:2" ht="17.25" customHeight="1">
      <c r="B133" s="76"/>
    </row>
    <row r="134" spans="2:2" ht="17.25" customHeight="1">
      <c r="B134" s="76"/>
    </row>
    <row r="135" spans="2:2" ht="17.25" customHeight="1">
      <c r="B135" s="76"/>
    </row>
    <row r="136" spans="2:2" ht="17.25" customHeight="1">
      <c r="B136" s="76"/>
    </row>
    <row r="137" spans="2:2" ht="17.25" customHeight="1">
      <c r="B137" s="76"/>
    </row>
    <row r="138" spans="2:2" ht="17.25" customHeight="1">
      <c r="B138" s="76"/>
    </row>
    <row r="139" spans="2:2" ht="17.25" customHeight="1">
      <c r="B139" s="76"/>
    </row>
    <row r="140" spans="2:2" ht="17.25" customHeight="1">
      <c r="B140" s="76"/>
    </row>
    <row r="141" spans="2:2" ht="17.25" customHeight="1">
      <c r="B141" s="76"/>
    </row>
    <row r="142" spans="2:2" ht="17.25" customHeight="1">
      <c r="B142" s="76"/>
    </row>
    <row r="143" spans="2:2" ht="17.25" customHeight="1">
      <c r="B143" s="76"/>
    </row>
    <row r="144" spans="2:2" ht="17.25" customHeight="1">
      <c r="B144" s="76"/>
    </row>
    <row r="145" spans="2:2" ht="17.25" customHeight="1">
      <c r="B145" s="76"/>
    </row>
    <row r="146" spans="2:2" ht="17.25" customHeight="1">
      <c r="B146" s="76"/>
    </row>
    <row r="147" spans="2:2" ht="17.25" customHeight="1">
      <c r="B147" s="76"/>
    </row>
    <row r="148" spans="2:2" ht="17.25" customHeight="1">
      <c r="B148" s="76"/>
    </row>
    <row r="149" spans="2:2" ht="17.25" customHeight="1">
      <c r="B149" s="76"/>
    </row>
    <row r="150" spans="2:2" ht="17.25" customHeight="1">
      <c r="B150" s="76"/>
    </row>
    <row r="151" spans="2:2" ht="17.25" customHeight="1">
      <c r="B151" s="76"/>
    </row>
    <row r="152" spans="2:2" ht="17.25" customHeight="1">
      <c r="B152" s="76"/>
    </row>
    <row r="153" spans="2:2" ht="17.25" customHeight="1">
      <c r="B153" s="76"/>
    </row>
    <row r="154" spans="2:2" ht="17.25" customHeight="1">
      <c r="B154" s="76"/>
    </row>
    <row r="155" spans="2:2" ht="17.25" customHeight="1">
      <c r="B155" s="76"/>
    </row>
    <row r="156" spans="2:2" ht="17.25" customHeight="1">
      <c r="B156" s="76"/>
    </row>
    <row r="157" spans="2:2" ht="17.25" customHeight="1">
      <c r="B157" s="76"/>
    </row>
    <row r="158" spans="2:2" ht="17.25" customHeight="1">
      <c r="B158" s="76"/>
    </row>
    <row r="159" spans="2:2" ht="17.25" customHeight="1">
      <c r="B159" s="76"/>
    </row>
    <row r="160" spans="2:2" ht="17.25" customHeight="1">
      <c r="B160" s="76"/>
    </row>
    <row r="161" spans="2:2" ht="17.25" customHeight="1">
      <c r="B161" s="76"/>
    </row>
    <row r="162" spans="2:2" ht="17.25" customHeight="1">
      <c r="B162" s="76"/>
    </row>
    <row r="163" spans="2:2" ht="17.25" customHeight="1">
      <c r="B163" s="76"/>
    </row>
    <row r="164" spans="2:2" ht="17.25" customHeight="1">
      <c r="B164" s="76"/>
    </row>
    <row r="165" spans="2:2" ht="17.25" customHeight="1">
      <c r="B165" s="76"/>
    </row>
    <row r="166" spans="2:2" ht="17.25" customHeight="1">
      <c r="B166" s="76"/>
    </row>
    <row r="167" spans="2:2" ht="17.25" customHeight="1">
      <c r="B167" s="76"/>
    </row>
    <row r="168" spans="2:2" ht="17.25" customHeight="1">
      <c r="B168" s="76"/>
    </row>
    <row r="169" spans="2:2" ht="17.25" customHeight="1">
      <c r="B169" s="76"/>
    </row>
    <row r="170" spans="2:2" ht="17.25" customHeight="1">
      <c r="B170" s="76"/>
    </row>
    <row r="171" spans="2:2" ht="17.25" customHeight="1">
      <c r="B171" s="76"/>
    </row>
    <row r="172" spans="2:2" ht="17.25" customHeight="1">
      <c r="B172" s="76"/>
    </row>
    <row r="173" spans="2:2" ht="17.25" customHeight="1">
      <c r="B173" s="76"/>
    </row>
    <row r="174" spans="2:2" ht="17.25" customHeight="1">
      <c r="B174" s="76"/>
    </row>
    <row r="175" spans="2:2" ht="17.25" customHeight="1">
      <c r="B175" s="76"/>
    </row>
    <row r="176" spans="2:2" ht="17.25" customHeight="1">
      <c r="B176" s="76"/>
    </row>
    <row r="177" spans="2:2" ht="17.25" customHeight="1">
      <c r="B177" s="76"/>
    </row>
    <row r="178" spans="2:2" ht="17.25" customHeight="1">
      <c r="B178" s="76"/>
    </row>
    <row r="179" spans="2:2" ht="17.25" customHeight="1">
      <c r="B179" s="76"/>
    </row>
    <row r="180" spans="2:2" ht="17.25" customHeight="1">
      <c r="B180" s="76"/>
    </row>
    <row r="181" spans="2:2" ht="17.25" customHeight="1">
      <c r="B181" s="76"/>
    </row>
    <row r="182" spans="2:2" ht="17.25" customHeight="1">
      <c r="B182" s="76"/>
    </row>
    <row r="183" spans="2:2" ht="17.25" customHeight="1">
      <c r="B183" s="76"/>
    </row>
    <row r="184" spans="2:2" ht="17.25" customHeight="1">
      <c r="B184" s="76"/>
    </row>
    <row r="185" spans="2:2" ht="17.25" customHeight="1">
      <c r="B185" s="76"/>
    </row>
    <row r="186" spans="2:2" ht="17.25" customHeight="1">
      <c r="B186" s="76"/>
    </row>
    <row r="187" spans="2:2" ht="17.25" customHeight="1">
      <c r="B187" s="76"/>
    </row>
    <row r="188" spans="2:2" ht="17.25" customHeight="1">
      <c r="B188" s="76"/>
    </row>
    <row r="189" spans="2:2" ht="17.25" customHeight="1">
      <c r="B189" s="76"/>
    </row>
    <row r="190" spans="2:2" ht="17.25" customHeight="1">
      <c r="B190" s="76"/>
    </row>
    <row r="191" spans="2:2" ht="17.25" customHeight="1">
      <c r="B191" s="76"/>
    </row>
    <row r="192" spans="2:2" ht="17.25" customHeight="1">
      <c r="B192" s="76"/>
    </row>
    <row r="193" spans="2:2" ht="17.25" customHeight="1">
      <c r="B193" s="76"/>
    </row>
    <row r="194" spans="2:2" ht="17.25" customHeight="1">
      <c r="B194" s="76"/>
    </row>
    <row r="195" spans="2:2" ht="17.25" customHeight="1">
      <c r="B195" s="76"/>
    </row>
    <row r="196" spans="2:2" ht="17.25" customHeight="1">
      <c r="B196" s="76"/>
    </row>
    <row r="197" spans="2:2" ht="17.25" customHeight="1">
      <c r="B197" s="76"/>
    </row>
    <row r="198" spans="2:2" ht="17.25" customHeight="1">
      <c r="B198" s="76"/>
    </row>
    <row r="199" spans="2:2" ht="17.25" customHeight="1">
      <c r="B199" s="76"/>
    </row>
    <row r="200" spans="2:2" ht="17.25" customHeight="1">
      <c r="B200" s="76"/>
    </row>
    <row r="201" spans="2:2" ht="17.25" customHeight="1">
      <c r="B201" s="76"/>
    </row>
    <row r="202" spans="2:2" ht="17.25" customHeight="1">
      <c r="B202" s="76"/>
    </row>
    <row r="203" spans="2:2" ht="17.25" customHeight="1">
      <c r="B203" s="76"/>
    </row>
    <row r="204" spans="2:2" ht="17.25" customHeight="1">
      <c r="B204" s="76"/>
    </row>
    <row r="205" spans="2:2" ht="17.25" customHeight="1">
      <c r="B205" s="76"/>
    </row>
    <row r="206" spans="2:2" ht="17.25" customHeight="1">
      <c r="B206" s="76"/>
    </row>
    <row r="207" spans="2:2" ht="17.25" customHeight="1">
      <c r="B207" s="76"/>
    </row>
    <row r="208" spans="2:2" ht="17.25" customHeight="1">
      <c r="B208" s="76"/>
    </row>
    <row r="209" spans="2:2" ht="17.25" customHeight="1">
      <c r="B209" s="76"/>
    </row>
    <row r="210" spans="2:2" ht="17.25" customHeight="1">
      <c r="B210" s="76"/>
    </row>
    <row r="211" spans="2:2" ht="17.25" customHeight="1">
      <c r="B211" s="76"/>
    </row>
    <row r="212" spans="2:2" ht="17.25" customHeight="1">
      <c r="B212" s="76"/>
    </row>
    <row r="213" spans="2:2" ht="17.25" customHeight="1">
      <c r="B213" s="76"/>
    </row>
    <row r="214" spans="2:2" ht="17.25" customHeight="1">
      <c r="B214" s="76"/>
    </row>
    <row r="215" spans="2:2" ht="17.25" customHeight="1">
      <c r="B215" s="76"/>
    </row>
    <row r="216" spans="2:2" ht="17.25" customHeight="1">
      <c r="B216" s="76"/>
    </row>
    <row r="217" spans="2:2" ht="17.25" customHeight="1">
      <c r="B217" s="76"/>
    </row>
    <row r="218" spans="2:2" ht="17.25" customHeight="1">
      <c r="B218" s="76"/>
    </row>
    <row r="219" spans="2:2" ht="17.25" customHeight="1">
      <c r="B219" s="76"/>
    </row>
    <row r="220" spans="2:2" ht="17.25" customHeight="1">
      <c r="B220" s="76"/>
    </row>
    <row r="221" spans="2:2" ht="17.25" customHeight="1">
      <c r="B221" s="76"/>
    </row>
    <row r="222" spans="2:2" ht="17.25" customHeight="1">
      <c r="B222" s="76"/>
    </row>
    <row r="223" spans="2:2" ht="17.25" customHeight="1">
      <c r="B223" s="76"/>
    </row>
    <row r="224" spans="2:2" ht="17.25" customHeight="1">
      <c r="B224" s="76"/>
    </row>
    <row r="225" spans="2:2" ht="17.25" customHeight="1">
      <c r="B225" s="76"/>
    </row>
    <row r="226" spans="2:2" ht="17.25" customHeight="1">
      <c r="B226" s="76"/>
    </row>
    <row r="227" spans="2:2" ht="17.25" customHeight="1">
      <c r="B227" s="76"/>
    </row>
    <row r="228" spans="2:2" ht="17.25" customHeight="1">
      <c r="B228" s="76"/>
    </row>
    <row r="229" spans="2:2" ht="17.25" customHeight="1">
      <c r="B229" s="76"/>
    </row>
    <row r="230" spans="2:2" ht="17.25" customHeight="1">
      <c r="B230" s="76"/>
    </row>
    <row r="231" spans="2:2" ht="15.75" customHeight="1"/>
    <row r="232" spans="2:2" ht="15.75" customHeight="1"/>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B3:B4"/>
    <mergeCell ref="B5:B6"/>
    <mergeCell ref="B7:B8"/>
    <mergeCell ref="B11:B12"/>
    <mergeCell ref="B13:B14"/>
    <mergeCell ref="B17:B18"/>
    <mergeCell ref="B23:B25"/>
    <mergeCell ref="B26:B27"/>
    <mergeCell ref="B28:B29"/>
    <mergeCell ref="G13:G21"/>
    <mergeCell ref="G22:G30"/>
    <mergeCell ref="B20:B21"/>
    <mergeCell ref="K14:K15"/>
    <mergeCell ref="M14:M15"/>
    <mergeCell ref="N14:N15"/>
    <mergeCell ref="J16:N16"/>
    <mergeCell ref="B15:B16"/>
    <mergeCell ref="J14:J15"/>
  </mergeCells>
  <phoneticPr fontId="100" type="noConversion"/>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25</vt:i4>
      </vt:variant>
    </vt:vector>
  </HeadingPairs>
  <TitlesOfParts>
    <vt:vector size="25" baseType="lpstr">
      <vt:lpstr>0_Graph</vt:lpstr>
      <vt:lpstr>1_채널별 현황</vt:lpstr>
      <vt:lpstr>월요일 집계 보고</vt:lpstr>
      <vt:lpstr>Facebook AD _ Post</vt:lpstr>
      <vt:lpstr>Instagram AD _ Post</vt:lpstr>
      <vt:lpstr>경품발송</vt:lpstr>
      <vt:lpstr>Total Summary</vt:lpstr>
      <vt:lpstr>Facebook AD _ PLA</vt:lpstr>
      <vt:lpstr>애드팝콘</vt:lpstr>
      <vt:lpstr>MediaMix</vt:lpstr>
      <vt:lpstr>Instagram AD_버즈빌X카카오페이</vt:lpstr>
      <vt:lpstr>99. Before_FB AD</vt:lpstr>
      <vt:lpstr>99. Befor_IG AD</vt:lpstr>
      <vt:lpstr>99. Befor_경품발송</vt:lpstr>
      <vt:lpstr>월간수치</vt:lpstr>
      <vt:lpstr>(유튜브) 2022 기업PR 캠페인 총 댓글 수</vt:lpstr>
      <vt:lpstr>(유튜브) 없었는데 있습니다 기업PR 캠페인 총 댓글 </vt:lpstr>
      <vt:lpstr>(유튜브) ESG 기업PR 캠페인 총 댓글 수</vt:lpstr>
      <vt:lpstr>(유튜브) ESG 기업PR 캠페인 총 댓글 정리</vt:lpstr>
      <vt:lpstr>유튜브 댓글 모니터링 list (~21.06.29)</vt:lpstr>
      <vt:lpstr>FACEBOOK</vt:lpstr>
      <vt:lpstr>Twitter</vt:lpstr>
      <vt:lpstr>Youtube</vt:lpstr>
      <vt:lpstr>MobileWeb</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HJ</dc:creator>
  <cp:lastModifiedBy>USER</cp:lastModifiedBy>
  <cp:lastPrinted>2023-12-20T02:17:51Z</cp:lastPrinted>
  <dcterms:created xsi:type="dcterms:W3CDTF">2020-06-01T01:08:42Z</dcterms:created>
  <dcterms:modified xsi:type="dcterms:W3CDTF">2024-03-06T09:07:00Z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0x010100F232DC283A0D4D749B6A46903F588C0D00445FEE30DA4E2546880ADB1DD186F02A</vt:lpwstr>
  </property>
</Properties>
</file>